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ThisWorkbook"/>
  <mc:AlternateContent xmlns:mc="http://schemas.openxmlformats.org/markup-compatibility/2006">
    <mc:Choice Requires="x15">
      <x15ac:absPath xmlns:x15ac="http://schemas.microsoft.com/office/spreadsheetml/2010/11/ac" url="https://clmiwa-my.sharepoint.com/personal/office_clmiwa_onmicrosoft_com/Documents/workspace_徳永健介/202109desktop/本部・R・工場 シフト/"/>
    </mc:Choice>
  </mc:AlternateContent>
  <xr:revisionPtr revIDLastSave="30540" documentId="8_{CEC63284-ED95-4768-92C7-BD7541E1E32F}" xr6:coauthVersionLast="47" xr6:coauthVersionMax="47" xr10:uidLastSave="{0FA8C928-4205-409D-B258-8211BF2AF635}"/>
  <bookViews>
    <workbookView xWindow="-120" yWindow="-120" windowWidth="29040" windowHeight="15720" tabRatio="736" xr2:uid="{00000000-000D-0000-FFFF-FFFF00000000}"/>
  </bookViews>
  <sheets>
    <sheet name="蒲6" sheetId="926" r:id="rId1"/>
    <sheet name="東6" sheetId="923" r:id="rId2"/>
    <sheet name="東Y6" sheetId="924" r:id="rId3"/>
    <sheet name="マ安6" sheetId="916" r:id="rId4"/>
    <sheet name="ﾓ草6" sheetId="922" r:id="rId5"/>
    <sheet name="草6" sheetId="920" r:id="rId6"/>
    <sheet name="新6" sheetId="921" r:id="rId7"/>
    <sheet name="ﾙｰﾄ6" sheetId="919" r:id="rId8"/>
    <sheet name="本6" sheetId="918" r:id="rId9"/>
    <sheet name="八6" sheetId="917" r:id="rId10"/>
    <sheet name="2号6" sheetId="915" r:id="rId11"/>
    <sheet name="伊6" sheetId="914" r:id="rId12"/>
    <sheet name="東6仮" sheetId="851" r:id="rId13"/>
    <sheet name="東Y6仮" sheetId="883" r:id="rId14"/>
    <sheet name="ﾙｰﾄ6仮" sheetId="884" r:id="rId15"/>
    <sheet name="八6仮" sheetId="885" r:id="rId16"/>
    <sheet name="マ安6仮" sheetId="882" r:id="rId17"/>
    <sheet name="2号6仮" sheetId="913" r:id="rId18"/>
    <sheet name="新6仮" sheetId="911" r:id="rId19"/>
    <sheet name="本6仮" sheetId="910" r:id="rId20"/>
    <sheet name="伊6仮" sheetId="909" r:id="rId21"/>
    <sheet name="蒲6仮" sheetId="908" r:id="rId22"/>
    <sheet name="草6仮 " sheetId="907" r:id="rId23"/>
    <sheet name="ﾓ草6仮" sheetId="906" r:id="rId24"/>
    <sheet name="ﾙｰﾄ5" sheetId="896" r:id="rId25"/>
    <sheet name="東Y5" sheetId="905" r:id="rId26"/>
    <sheet name="ﾓ草5" sheetId="904" r:id="rId27"/>
    <sheet name="マ安5" sheetId="903" r:id="rId28"/>
    <sheet name="新5" sheetId="901" r:id="rId29"/>
    <sheet name="本5" sheetId="900" r:id="rId30"/>
    <sheet name="草5" sheetId="899" r:id="rId31"/>
    <sheet name="東5" sheetId="898" r:id="rId32"/>
    <sheet name="2号5" sheetId="897" r:id="rId33"/>
    <sheet name="八5" sheetId="895" r:id="rId34"/>
    <sheet name="蒲4" sheetId="894" r:id="rId35"/>
    <sheet name="伊5" sheetId="893" r:id="rId36"/>
    <sheet name="蒲4仮" sheetId="891" r:id="rId37"/>
    <sheet name="伊5仮" sheetId="892" r:id="rId38"/>
    <sheet name="ﾓ草5月" sheetId="890" r:id="rId39"/>
    <sheet name="本5仮" sheetId="888" r:id="rId40"/>
    <sheet name="新5仮" sheetId="889" r:id="rId41"/>
    <sheet name="草5仮" sheetId="887" r:id="rId42"/>
    <sheet name="2号5仮" sheetId="886" r:id="rId43"/>
    <sheet name="草4月 (新人追加)" sheetId="881" r:id="rId44"/>
    <sheet name="2号4月 (最新)" sheetId="880" r:id="rId45"/>
    <sheet name="マ安4月 (最新)" sheetId="879" r:id="rId46"/>
    <sheet name="ﾓ草4月 (最新)" sheetId="878" r:id="rId47"/>
    <sheet name="東4月 (金川退職)" sheetId="877" r:id="rId48"/>
    <sheet name="本4月 (金川退職)" sheetId="876" r:id="rId49"/>
    <sheet name="草4月 (金川退職)" sheetId="875" r:id="rId50"/>
    <sheet name="蒲4月" sheetId="863" r:id="rId51"/>
    <sheet name="八4月" sheetId="872" r:id="rId52"/>
    <sheet name="2号4月" sheetId="865" r:id="rId53"/>
    <sheet name="ﾓ草4月" sheetId="873" r:id="rId54"/>
    <sheet name="伊4月" sheetId="864" r:id="rId55"/>
    <sheet name="本4月" sheetId="868" r:id="rId56"/>
    <sheet name="新4月" sheetId="869" r:id="rId57"/>
    <sheet name="草4月" sheetId="874" r:id="rId58"/>
    <sheet name="東Y4月" sheetId="870" r:id="rId59"/>
    <sheet name="東4月" sheetId="866" r:id="rId60"/>
    <sheet name="ﾙｰﾄ4月" sheetId="871" r:id="rId61"/>
    <sheet name="マ安4月" sheetId="861" r:id="rId62"/>
    <sheet name="蒲4月仮" sheetId="848" r:id="rId63"/>
    <sheet name="伊4月仮" sheetId="849" r:id="rId64"/>
    <sheet name="マ安4月仮" sheetId="852" r:id="rId65"/>
    <sheet name="ﾓ草4月仮" sheetId="853" r:id="rId66"/>
    <sheet name="草4月仮" sheetId="854" r:id="rId67"/>
    <sheet name="本4月仮" sheetId="855" r:id="rId68"/>
    <sheet name="新4月仮" sheetId="856" r:id="rId69"/>
    <sheet name="東Y4月仮" sheetId="857" r:id="rId70"/>
    <sheet name="ﾙｰﾄ4月仮" sheetId="858" r:id="rId71"/>
    <sheet name="八4月仮" sheetId="859" r:id="rId72"/>
    <sheet name="八3月 (2)" sheetId="860" r:id="rId73"/>
    <sheet name="ﾘﾌｫｰﾑ3月" sheetId="846" r:id="rId74"/>
    <sheet name="八3月" sheetId="845" r:id="rId75"/>
    <sheet name="蒲3月" sheetId="833" r:id="rId76"/>
    <sheet name="東Y3月" sheetId="842" r:id="rId77"/>
    <sheet name="ﾙｰﾄ3月" sheetId="843" r:id="rId78"/>
    <sheet name="東3月" sheetId="836" r:id="rId79"/>
    <sheet name="2号3月" sheetId="835" r:id="rId80"/>
    <sheet name="伊3月" sheetId="834" r:id="rId81"/>
    <sheet name="マ安3月" sheetId="837" r:id="rId82"/>
    <sheet name="ﾓ草3月" sheetId="838" r:id="rId83"/>
    <sheet name="草3月" sheetId="839" r:id="rId84"/>
    <sheet name="本3月" sheetId="840" r:id="rId85"/>
    <sheet name="新3月" sheetId="841" r:id="rId86"/>
    <sheet name="新田シフトﾌｫｰﾏｯﾄ" sheetId="847" r:id="rId87"/>
    <sheet name="蒲3月仮" sheetId="822" r:id="rId88"/>
    <sheet name="伊3月仮" sheetId="821" r:id="rId89"/>
    <sheet name="2号3月仮" sheetId="823" r:id="rId90"/>
    <sheet name="東3月仮" sheetId="827" r:id="rId91"/>
    <sheet name="マ安3月仮" sheetId="824" r:id="rId92"/>
    <sheet name="ﾓ草3月仮" sheetId="825" r:id="rId93"/>
    <sheet name="草3月仮" sheetId="826" r:id="rId94"/>
    <sheet name="本3月仮" sheetId="829" r:id="rId95"/>
    <sheet name="新3月仮" sheetId="828" r:id="rId96"/>
    <sheet name="東Y3月仮" sheetId="830" r:id="rId97"/>
    <sheet name="ﾙｰﾄ3月仮" sheetId="831" r:id="rId98"/>
    <sheet name="八3月仮" sheetId="832" r:id="rId99"/>
    <sheet name="伊2月" sheetId="809" r:id="rId100"/>
    <sheet name="ﾓ草2月" sheetId="813" r:id="rId101"/>
    <sheet name="マ安2月" sheetId="812" r:id="rId102"/>
    <sheet name="2号2月" sheetId="811" r:id="rId103"/>
    <sheet name="新2月" sheetId="816" r:id="rId104"/>
    <sheet name="蒲2月" sheetId="810" r:id="rId105"/>
    <sheet name="ﾙｰﾄ2月" sheetId="819" r:id="rId106"/>
    <sheet name="東Y2月" sheetId="818" r:id="rId107"/>
    <sheet name="八2月" sheetId="820" r:id="rId108"/>
    <sheet name="東2月" sheetId="815" r:id="rId109"/>
    <sheet name="本2月" sheetId="817" r:id="rId110"/>
    <sheet name="草2月" sheetId="814" r:id="rId111"/>
    <sheet name="伊2月仮" sheetId="797" r:id="rId112"/>
    <sheet name="蒲2月仮" sheetId="798" r:id="rId113"/>
    <sheet name="2号2月仮" sheetId="799" r:id="rId114"/>
    <sheet name="マ安2月仮" sheetId="801" r:id="rId115"/>
    <sheet name="ﾓ草2月仮" sheetId="800" r:id="rId116"/>
    <sheet name="草2月仮" sheetId="805" r:id="rId117"/>
    <sheet name="東2月仮" sheetId="802" r:id="rId118"/>
    <sheet name="新2月仮" sheetId="803" r:id="rId119"/>
    <sheet name="本2月仮" sheetId="804" r:id="rId120"/>
    <sheet name="東Y2月仮" sheetId="806" r:id="rId121"/>
    <sheet name="ﾙｰﾄ2月仮" sheetId="807" r:id="rId122"/>
    <sheet name="八2月仮" sheetId="808" r:id="rId123"/>
    <sheet name="蒲1月" sheetId="785" r:id="rId124"/>
    <sheet name="2号1月" sheetId="786" r:id="rId125"/>
    <sheet name="ﾓ草1月" sheetId="787" r:id="rId126"/>
    <sheet name="新1月" sheetId="790" r:id="rId127"/>
    <sheet name="伊1月" sheetId="784" r:id="rId128"/>
    <sheet name="草1月" sheetId="792" r:id="rId129"/>
    <sheet name="マ安1月" sheetId="788" r:id="rId130"/>
    <sheet name="本1月" sheetId="791" r:id="rId131"/>
    <sheet name="東1月 " sheetId="789" r:id="rId132"/>
    <sheet name="東Y1月" sheetId="793" r:id="rId133"/>
    <sheet name="ﾙｰﾄ1月" sheetId="794" r:id="rId134"/>
    <sheet name="八1月" sheetId="795" r:id="rId135"/>
    <sheet name="ﾘﾌｫ・本部12月 (2)" sheetId="796" r:id="rId136"/>
    <sheet name="伊1月仮" sheetId="772" r:id="rId137"/>
    <sheet name="蒲1月仮" sheetId="773" r:id="rId138"/>
    <sheet name="2号1月仮" sheetId="774" r:id="rId139"/>
    <sheet name="ﾓ草1月仮" sheetId="775" r:id="rId140"/>
    <sheet name="マ安1月仮" sheetId="776" r:id="rId141"/>
    <sheet name="東1月" sheetId="777" r:id="rId142"/>
    <sheet name="新1月仮" sheetId="778" r:id="rId143"/>
    <sheet name="本1月仮" sheetId="779" r:id="rId144"/>
    <sheet name="草1月仮" sheetId="780" r:id="rId145"/>
    <sheet name="東Y1月仮" sheetId="781" r:id="rId146"/>
    <sheet name="ﾙｰﾄ1月仮" sheetId="782" r:id="rId147"/>
    <sheet name="八1月仮" sheetId="783" r:id="rId148"/>
    <sheet name="ﾘﾌｫ・本部12月" sheetId="771" r:id="rId149"/>
    <sheet name="草12月" sheetId="767" r:id="rId150"/>
    <sheet name="本12月" sheetId="766" r:id="rId151"/>
    <sheet name="新12月" sheetId="765" r:id="rId152"/>
    <sheet name="伊12月" sheetId="760" r:id="rId153"/>
    <sheet name="蒲12月" sheetId="761" r:id="rId154"/>
    <sheet name="ﾓ草12月" sheetId="763" r:id="rId155"/>
    <sheet name="マ安12月" sheetId="759" r:id="rId156"/>
    <sheet name="2号12月" sheetId="762" r:id="rId157"/>
    <sheet name="東12月" sheetId="764" r:id="rId158"/>
    <sheet name="東Y12月" sheetId="768" r:id="rId159"/>
    <sheet name="ﾙｰﾄ12月" sheetId="769" r:id="rId160"/>
    <sheet name="八12月" sheetId="770" r:id="rId161"/>
    <sheet name="伊12月仮" sheetId="747" r:id="rId162"/>
    <sheet name="蒲12月仮" sheetId="748" r:id="rId163"/>
    <sheet name="2号12月仮" sheetId="749" r:id="rId164"/>
    <sheet name="ﾓ草12月仮" sheetId="751" r:id="rId165"/>
    <sheet name="マ安12月仮" sheetId="750" r:id="rId166"/>
    <sheet name="東12月仮" sheetId="752" r:id="rId167"/>
    <sheet name="新12月仮" sheetId="753" r:id="rId168"/>
    <sheet name="本12月仮" sheetId="754" r:id="rId169"/>
    <sheet name="草12月仮" sheetId="755" r:id="rId170"/>
    <sheet name="東Y12月仮" sheetId="756" r:id="rId171"/>
    <sheet name="ﾙｰﾄ12月仮" sheetId="757" r:id="rId172"/>
    <sheet name="八12月仮" sheetId="758" r:id="rId173"/>
    <sheet name="新11月" sheetId="741" r:id="rId174"/>
    <sheet name="伊11月" sheetId="735" r:id="rId175"/>
    <sheet name="蒲11月" sheetId="736" r:id="rId176"/>
    <sheet name="ﾓ草11月" sheetId="739" r:id="rId177"/>
    <sheet name="マ安11月" sheetId="738" r:id="rId178"/>
    <sheet name="2号11月 " sheetId="737" r:id="rId179"/>
    <sheet name="東11月" sheetId="740" r:id="rId180"/>
    <sheet name="草11月" sheetId="743" r:id="rId181"/>
    <sheet name="本11月" sheetId="742" r:id="rId182"/>
    <sheet name="八11月" sheetId="746" r:id="rId183"/>
    <sheet name="東Y11月" sheetId="744" r:id="rId184"/>
    <sheet name="ﾙｰﾄ11月" sheetId="745" r:id="rId185"/>
    <sheet name="伊11月仮" sheetId="728" r:id="rId186"/>
    <sheet name="蒲11月仮" sheetId="727" r:id="rId187"/>
    <sheet name="2号11月" sheetId="723" r:id="rId188"/>
    <sheet name="マ安11月仮" sheetId="726" r:id="rId189"/>
    <sheet name="ﾓ草11月仮" sheetId="725" r:id="rId190"/>
    <sheet name="東11月仮" sheetId="724" r:id="rId191"/>
    <sheet name="新11月仮" sheetId="729" r:id="rId192"/>
    <sheet name="本11月仮" sheetId="730" r:id="rId193"/>
    <sheet name="草11月仮" sheetId="731" r:id="rId194"/>
    <sheet name="東Y11月仮" sheetId="732" r:id="rId195"/>
    <sheet name="ﾙｰﾄ11月仮" sheetId="733" r:id="rId196"/>
    <sheet name="八11月仮" sheetId="734" r:id="rId197"/>
    <sheet name="2号10月" sheetId="711" r:id="rId198"/>
    <sheet name="東10月" sheetId="719" r:id="rId199"/>
    <sheet name="ﾓ草10月" sheetId="718" r:id="rId200"/>
    <sheet name="マ安10月" sheetId="712" r:id="rId201"/>
    <sheet name="蒲10月" sheetId="713" r:id="rId202"/>
    <sheet name="伊10月" sheetId="714" r:id="rId203"/>
    <sheet name="新10月" sheetId="721" r:id="rId204"/>
    <sheet name="本10月" sheetId="722" r:id="rId205"/>
    <sheet name="草10月" sheetId="720" r:id="rId206"/>
    <sheet name="東Y10月" sheetId="717" r:id="rId207"/>
    <sheet name="ﾙｰﾄ10月" sheetId="716" r:id="rId208"/>
    <sheet name="八10月" sheetId="715" r:id="rId209"/>
    <sheet name="2号10月仮" sheetId="708" r:id="rId210"/>
    <sheet name="マ安10月仮" sheetId="696" r:id="rId211"/>
    <sheet name="蒲10月仮" sheetId="697" r:id="rId212"/>
    <sheet name="伊10月仮" sheetId="698" r:id="rId213"/>
    <sheet name="八10月仮" sheetId="699" r:id="rId214"/>
    <sheet name="ﾙｰﾄ10月仮" sheetId="700" r:id="rId215"/>
    <sheet name="東Y10月仮" sheetId="701" r:id="rId216"/>
    <sheet name="ﾓ草10月仮" sheetId="702" r:id="rId217"/>
    <sheet name="東10月仮" sheetId="704" r:id="rId218"/>
    <sheet name="草10月仮" sheetId="705" r:id="rId219"/>
    <sheet name="新10月仮" sheetId="706" r:id="rId220"/>
    <sheet name="本10月仮" sheetId="707" r:id="rId221"/>
    <sheet name="草9月 (最新)" sheetId="710" r:id="rId222"/>
    <sheet name="マ安9月 (最新)" sheetId="709" r:id="rId223"/>
    <sheet name="マ安9月" sheetId="684" r:id="rId224"/>
    <sheet name="蒲9月" sheetId="685" r:id="rId225"/>
    <sheet name="伊9月" sheetId="686" r:id="rId226"/>
    <sheet name="新9月" sheetId="694" r:id="rId227"/>
    <sheet name="草9月" sheetId="693" r:id="rId228"/>
    <sheet name="ﾓ草9月" sheetId="690" r:id="rId229"/>
    <sheet name="2号9月" sheetId="691" r:id="rId230"/>
    <sheet name="東9月" sheetId="692" r:id="rId231"/>
    <sheet name="本9月" sheetId="695" r:id="rId232"/>
    <sheet name="東Y9月" sheetId="689" r:id="rId233"/>
    <sheet name="ﾙｰﾄ9月" sheetId="688" r:id="rId234"/>
    <sheet name="八9月" sheetId="687" r:id="rId235"/>
    <sheet name="ﾘﾌｫ・本部8月仮 (2)" sheetId="671" r:id="rId236"/>
    <sheet name="マ安9月仮" sheetId="672" r:id="rId237"/>
    <sheet name="蒲9月仮" sheetId="673" r:id="rId238"/>
    <sheet name="伊9月仮" sheetId="674" r:id="rId239"/>
    <sheet name="八9月仮" sheetId="676" r:id="rId240"/>
    <sheet name="ﾙｰﾄ9月仮" sheetId="677" r:id="rId241"/>
    <sheet name="東Y9月仮" sheetId="678" r:id="rId242"/>
    <sheet name="ﾓ草9月仮" sheetId="675" r:id="rId243"/>
    <sheet name="2号9月仮" sheetId="679" r:id="rId244"/>
    <sheet name="東9月仮" sheetId="680" r:id="rId245"/>
    <sheet name="草9月仮" sheetId="681" r:id="rId246"/>
    <sheet name="新9月仮" sheetId="682" r:id="rId247"/>
    <sheet name="本9月仮" sheetId="683" r:id="rId248"/>
    <sheet name="ﾘﾌｫ・本部8月" sheetId="657" r:id="rId249"/>
    <sheet name="伊8月" sheetId="660" r:id="rId250"/>
    <sheet name="本8月" sheetId="669" r:id="rId251"/>
    <sheet name="新8月" sheetId="668" r:id="rId252"/>
    <sheet name="草8月" sheetId="667" r:id="rId253"/>
    <sheet name="ﾓ草8月" sheetId="661" r:id="rId254"/>
    <sheet name="マ安8月" sheetId="658" r:id="rId255"/>
    <sheet name="蒲8月" sheetId="659" r:id="rId256"/>
    <sheet name="2号8月" sheetId="665" r:id="rId257"/>
    <sheet name="東8月" sheetId="666" r:id="rId258"/>
    <sheet name="八8月" sheetId="670" r:id="rId259"/>
    <sheet name="ﾙｰﾄ8月" sheetId="663" r:id="rId260"/>
    <sheet name="東Y8月" sheetId="664" r:id="rId261"/>
    <sheet name="ﾘﾌｫ・本部8月仮" sheetId="644" r:id="rId262"/>
    <sheet name="マ安8月仮" sheetId="645" r:id="rId263"/>
    <sheet name="蒲8月仮" sheetId="646" r:id="rId264"/>
    <sheet name="伊8月仮" sheetId="647" r:id="rId265"/>
    <sheet name="ﾓ草8月仮" sheetId="648" r:id="rId266"/>
    <sheet name="八8月仮" sheetId="649" r:id="rId267"/>
    <sheet name="ﾙｰﾄ8月仮" sheetId="650" r:id="rId268"/>
    <sheet name="東Y8月仮" sheetId="652" r:id="rId269"/>
    <sheet name="2号8月仮" sheetId="653" r:id="rId270"/>
    <sheet name="東8月仮" sheetId="654" r:id="rId271"/>
    <sheet name="草8月仮" sheetId="655" r:id="rId272"/>
    <sheet name="新8月仮" sheetId="651" r:id="rId273"/>
    <sheet name="本8月仮" sheetId="656" r:id="rId274"/>
    <sheet name="ﾘﾌｫ・本部7月" sheetId="643" r:id="rId275"/>
    <sheet name="マ安7月" sheetId="630" r:id="rId276"/>
    <sheet name="蒲7月" sheetId="642" r:id="rId277"/>
    <sheet name="伊7月" sheetId="634" r:id="rId278"/>
    <sheet name="ﾓ草7月 " sheetId="635" r:id="rId279"/>
    <sheet name="八7月" sheetId="641" r:id="rId280"/>
    <sheet name="ﾙｰﾄ7月" sheetId="639" r:id="rId281"/>
    <sheet name="新7月" sheetId="637" r:id="rId282"/>
    <sheet name="東Y7月" sheetId="640" r:id="rId283"/>
    <sheet name="2号7月" sheetId="631" r:id="rId284"/>
    <sheet name="東7月" sheetId="632" r:id="rId285"/>
    <sheet name="草7月" sheetId="636" r:id="rId286"/>
    <sheet name="本7月" sheetId="638" r:id="rId287"/>
    <sheet name="マ安7月仮" sheetId="618" r:id="rId288"/>
    <sheet name="2号7月仮" sheetId="619" r:id="rId289"/>
    <sheet name="東7月仮" sheetId="620" r:id="rId290"/>
    <sheet name="蒲7月仮 " sheetId="621" r:id="rId291"/>
    <sheet name="伊7月仮 " sheetId="622" r:id="rId292"/>
    <sheet name="ﾓ草7月仮 " sheetId="623" r:id="rId293"/>
    <sheet name="草7月仮 " sheetId="624" r:id="rId294"/>
    <sheet name="新7月仮 " sheetId="625" r:id="rId295"/>
    <sheet name="本7月仮 " sheetId="626" r:id="rId296"/>
    <sheet name="ﾙｰﾄ7月仮" sheetId="627" r:id="rId297"/>
    <sheet name="東Y7月仮" sheetId="628" r:id="rId298"/>
    <sheet name="八7月仮 " sheetId="629" r:id="rId299"/>
    <sheet name="ﾘﾌｫ・本部6月" sheetId="616" r:id="rId300"/>
    <sheet name="マ安6月" sheetId="604" r:id="rId301"/>
    <sheet name="東6月 " sheetId="606" r:id="rId302"/>
    <sheet name="2号6月 " sheetId="617" r:id="rId303"/>
    <sheet name="蒲6月 " sheetId="607" r:id="rId304"/>
    <sheet name="ﾓ草6月 " sheetId="609" r:id="rId305"/>
    <sheet name="草6月 " sheetId="610" r:id="rId306"/>
    <sheet name="本6月 " sheetId="612" r:id="rId307"/>
    <sheet name="新6月 " sheetId="611" r:id="rId308"/>
    <sheet name="伊6月 " sheetId="608" r:id="rId309"/>
    <sheet name="ﾙｰﾄ6月" sheetId="613" r:id="rId310"/>
    <sheet name="八6月" sheetId="615" r:id="rId311"/>
    <sheet name="東Y6月" sheetId="614" r:id="rId312"/>
    <sheet name="マ安6月仮" sheetId="592" r:id="rId313"/>
    <sheet name="2号6月仮" sheetId="593" r:id="rId314"/>
    <sheet name="東6月仮" sheetId="594" r:id="rId315"/>
    <sheet name="蒲6月仮 " sheetId="595" r:id="rId316"/>
    <sheet name="伊6月仮" sheetId="596" r:id="rId317"/>
    <sheet name="ﾓ草6月仮 " sheetId="597" r:id="rId318"/>
    <sheet name="草6月仮  " sheetId="598" r:id="rId319"/>
    <sheet name="新6月仮 " sheetId="599" r:id="rId320"/>
    <sheet name="本6月仮 " sheetId="600" r:id="rId321"/>
    <sheet name="ﾙｰﾄ6月仮" sheetId="601" r:id="rId322"/>
    <sheet name="東Y6月仮" sheetId="602" r:id="rId323"/>
    <sheet name="八6月仮" sheetId="603" r:id="rId324"/>
    <sheet name="ﾘﾌｫ・本部5月" sheetId="591" r:id="rId325"/>
  </sheets>
  <externalReferences>
    <externalReference r:id="rId32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42" i="926" l="1"/>
  <c r="I42" i="926"/>
  <c r="J41" i="926"/>
  <c r="I41" i="926"/>
  <c r="J40" i="926"/>
  <c r="I40" i="926"/>
  <c r="J39" i="926"/>
  <c r="I39" i="926"/>
  <c r="J38" i="926"/>
  <c r="I38" i="926"/>
  <c r="J34" i="926"/>
  <c r="I34" i="926"/>
  <c r="J33" i="926"/>
  <c r="I33" i="926"/>
  <c r="J32" i="926"/>
  <c r="I32" i="926"/>
  <c r="J31" i="926"/>
  <c r="I31" i="926"/>
  <c r="I30" i="926"/>
  <c r="J26" i="926"/>
  <c r="I26" i="926"/>
  <c r="J25" i="926"/>
  <c r="I25" i="926"/>
  <c r="J24" i="926"/>
  <c r="I24" i="926"/>
  <c r="J23" i="926"/>
  <c r="I23" i="926"/>
  <c r="J22" i="926"/>
  <c r="I22" i="926"/>
  <c r="J17" i="926"/>
  <c r="I17" i="926"/>
  <c r="J16" i="926"/>
  <c r="I16" i="926"/>
  <c r="J15" i="926"/>
  <c r="I15" i="926"/>
  <c r="J14" i="926"/>
  <c r="I14" i="926"/>
  <c r="J10" i="926"/>
  <c r="I10" i="926"/>
  <c r="J9" i="926"/>
  <c r="I9" i="926"/>
  <c r="J8" i="926"/>
  <c r="I8" i="926"/>
  <c r="J7" i="926"/>
  <c r="I7" i="926"/>
  <c r="J6" i="926"/>
  <c r="I6" i="926"/>
  <c r="I17" i="922" l="1"/>
  <c r="J48" i="924"/>
  <c r="J38" i="924"/>
  <c r="J28" i="924"/>
  <c r="J18" i="924"/>
  <c r="J8" i="924"/>
  <c r="J51" i="924"/>
  <c r="I51" i="924"/>
  <c r="J50" i="924"/>
  <c r="I50" i="924"/>
  <c r="J49" i="924"/>
  <c r="I49" i="924"/>
  <c r="I48" i="924"/>
  <c r="J47" i="924"/>
  <c r="I47" i="924"/>
  <c r="J46" i="924"/>
  <c r="I46" i="924"/>
  <c r="J41" i="924"/>
  <c r="I41" i="924"/>
  <c r="J40" i="924"/>
  <c r="I40" i="924"/>
  <c r="J39" i="924"/>
  <c r="I39" i="924"/>
  <c r="I38" i="924"/>
  <c r="J37" i="924"/>
  <c r="I37" i="924"/>
  <c r="J36" i="924"/>
  <c r="I36" i="924"/>
  <c r="J31" i="924"/>
  <c r="I31" i="924"/>
  <c r="J30" i="924"/>
  <c r="I30" i="924"/>
  <c r="J29" i="924"/>
  <c r="I29" i="924"/>
  <c r="I28" i="924"/>
  <c r="J27" i="924"/>
  <c r="I27" i="924"/>
  <c r="J26" i="924"/>
  <c r="I26" i="924"/>
  <c r="J21" i="924"/>
  <c r="I21" i="924"/>
  <c r="J20" i="924"/>
  <c r="I20" i="924"/>
  <c r="J19" i="924"/>
  <c r="I19" i="924"/>
  <c r="I18" i="924"/>
  <c r="J17" i="924"/>
  <c r="I17" i="924"/>
  <c r="J16" i="924"/>
  <c r="I16" i="924"/>
  <c r="J11" i="924"/>
  <c r="I11" i="924"/>
  <c r="J10" i="924"/>
  <c r="I10" i="924"/>
  <c r="J9" i="924"/>
  <c r="I9" i="924"/>
  <c r="I8" i="924"/>
  <c r="J7" i="924"/>
  <c r="I7" i="924"/>
  <c r="J6" i="924"/>
  <c r="I6" i="924"/>
  <c r="J51" i="923"/>
  <c r="I51" i="923"/>
  <c r="J50" i="923"/>
  <c r="I50" i="923"/>
  <c r="J49" i="923"/>
  <c r="I49" i="923"/>
  <c r="J48" i="923"/>
  <c r="I48" i="923"/>
  <c r="J47" i="923"/>
  <c r="I47" i="923"/>
  <c r="J46" i="923"/>
  <c r="I46" i="923"/>
  <c r="J41" i="923"/>
  <c r="I41" i="923"/>
  <c r="J40" i="923"/>
  <c r="I40" i="923"/>
  <c r="J39" i="923"/>
  <c r="I39" i="923"/>
  <c r="J38" i="923"/>
  <c r="I38" i="923"/>
  <c r="J37" i="923"/>
  <c r="I37" i="923"/>
  <c r="J36" i="923"/>
  <c r="I36" i="923"/>
  <c r="J31" i="923"/>
  <c r="I31" i="923"/>
  <c r="J30" i="923"/>
  <c r="I30" i="923"/>
  <c r="J29" i="923"/>
  <c r="I29" i="923"/>
  <c r="J28" i="923"/>
  <c r="I28" i="923"/>
  <c r="J27" i="923"/>
  <c r="I27" i="923"/>
  <c r="J26" i="923"/>
  <c r="I26" i="923"/>
  <c r="J21" i="923"/>
  <c r="I21" i="923"/>
  <c r="J20" i="923"/>
  <c r="I20" i="923"/>
  <c r="J19" i="923"/>
  <c r="I19" i="923"/>
  <c r="J18" i="923"/>
  <c r="I18" i="923"/>
  <c r="J17" i="923"/>
  <c r="I17" i="923"/>
  <c r="J16" i="923"/>
  <c r="I16" i="923"/>
  <c r="J11" i="923"/>
  <c r="I11" i="923"/>
  <c r="J10" i="923"/>
  <c r="I10" i="923"/>
  <c r="J9" i="923"/>
  <c r="I9" i="923"/>
  <c r="J8" i="923"/>
  <c r="I8" i="923"/>
  <c r="J7" i="923"/>
  <c r="I7" i="923"/>
  <c r="J6" i="923"/>
  <c r="I6" i="923"/>
  <c r="J45" i="922"/>
  <c r="I45" i="922"/>
  <c r="J44" i="922"/>
  <c r="I44" i="922"/>
  <c r="J36" i="922"/>
  <c r="I36" i="922"/>
  <c r="J35" i="922"/>
  <c r="I35" i="922"/>
  <c r="J27" i="922"/>
  <c r="I27" i="922"/>
  <c r="J26" i="922"/>
  <c r="I26" i="922"/>
  <c r="J18" i="922"/>
  <c r="I18" i="922"/>
  <c r="J17" i="922"/>
  <c r="J9" i="922"/>
  <c r="I9" i="922"/>
  <c r="J8" i="922"/>
  <c r="I8" i="922"/>
  <c r="J41" i="921"/>
  <c r="I41" i="921"/>
  <c r="J40" i="921"/>
  <c r="I40" i="921"/>
  <c r="I38" i="921"/>
  <c r="J33" i="921"/>
  <c r="I33" i="921"/>
  <c r="J32" i="921"/>
  <c r="I32" i="921"/>
  <c r="J25" i="921"/>
  <c r="I25" i="921"/>
  <c r="J24" i="921"/>
  <c r="I24" i="921"/>
  <c r="I22" i="921"/>
  <c r="J17" i="921"/>
  <c r="I17" i="921"/>
  <c r="J16" i="921"/>
  <c r="I16" i="921"/>
  <c r="J9" i="921"/>
  <c r="I9" i="921"/>
  <c r="J8" i="921"/>
  <c r="I8" i="921"/>
  <c r="J50" i="920"/>
  <c r="I50" i="920"/>
  <c r="J49" i="920"/>
  <c r="I49" i="920"/>
  <c r="J48" i="920"/>
  <c r="I48" i="920"/>
  <c r="J47" i="920"/>
  <c r="I47" i="920"/>
  <c r="J46" i="920"/>
  <c r="I46" i="920"/>
  <c r="J40" i="920"/>
  <c r="I40" i="920"/>
  <c r="J39" i="920"/>
  <c r="I39" i="920"/>
  <c r="J38" i="920"/>
  <c r="I38" i="920"/>
  <c r="J37" i="920"/>
  <c r="I37" i="920"/>
  <c r="J36" i="920"/>
  <c r="I36" i="920"/>
  <c r="J30" i="920"/>
  <c r="I30" i="920"/>
  <c r="J29" i="920"/>
  <c r="I29" i="920"/>
  <c r="J28" i="920"/>
  <c r="I28" i="920"/>
  <c r="J27" i="920"/>
  <c r="I27" i="920"/>
  <c r="I26" i="920"/>
  <c r="J20" i="920"/>
  <c r="I20" i="920"/>
  <c r="J19" i="920"/>
  <c r="I19" i="920"/>
  <c r="J18" i="920"/>
  <c r="I18" i="920"/>
  <c r="J17" i="920"/>
  <c r="I17" i="920"/>
  <c r="I16" i="920"/>
  <c r="J10" i="920"/>
  <c r="I10" i="920"/>
  <c r="J9" i="920"/>
  <c r="I9" i="920"/>
  <c r="J8" i="920"/>
  <c r="I8" i="920"/>
  <c r="J7" i="920"/>
  <c r="I7" i="920"/>
  <c r="J6" i="920"/>
  <c r="I6" i="920"/>
  <c r="J48" i="919"/>
  <c r="I48" i="919"/>
  <c r="J47" i="919"/>
  <c r="I47" i="919"/>
  <c r="J46" i="919"/>
  <c r="I46" i="919"/>
  <c r="J38" i="919"/>
  <c r="I38" i="919"/>
  <c r="J37" i="919"/>
  <c r="I37" i="919"/>
  <c r="J36" i="919"/>
  <c r="I36" i="919"/>
  <c r="J28" i="919"/>
  <c r="I28" i="919"/>
  <c r="J27" i="919"/>
  <c r="I27" i="919"/>
  <c r="J26" i="919"/>
  <c r="I26" i="919"/>
  <c r="J18" i="919"/>
  <c r="I18" i="919"/>
  <c r="J17" i="919"/>
  <c r="I17" i="919"/>
  <c r="J16" i="919"/>
  <c r="I16" i="919"/>
  <c r="J8" i="919"/>
  <c r="I8" i="919"/>
  <c r="J7" i="919"/>
  <c r="I7" i="919"/>
  <c r="J6" i="919"/>
  <c r="I6" i="919"/>
  <c r="J56" i="918"/>
  <c r="I56" i="918"/>
  <c r="J55" i="918"/>
  <c r="I55" i="918"/>
  <c r="J54" i="918"/>
  <c r="I54" i="918"/>
  <c r="J53" i="918"/>
  <c r="I53" i="918"/>
  <c r="J52" i="918"/>
  <c r="I52" i="918"/>
  <c r="J51" i="918"/>
  <c r="I51" i="918"/>
  <c r="J50" i="918"/>
  <c r="I50" i="918"/>
  <c r="J45" i="918"/>
  <c r="I45" i="918"/>
  <c r="J44" i="918"/>
  <c r="I44" i="918"/>
  <c r="J43" i="918"/>
  <c r="I43" i="918"/>
  <c r="J42" i="918"/>
  <c r="I42" i="918"/>
  <c r="J41" i="918"/>
  <c r="I41" i="918"/>
  <c r="J40" i="918"/>
  <c r="I40" i="918"/>
  <c r="J39" i="918"/>
  <c r="I39" i="918"/>
  <c r="J34" i="918"/>
  <c r="I34" i="918"/>
  <c r="J33" i="918"/>
  <c r="I33" i="918"/>
  <c r="J32" i="918"/>
  <c r="I32" i="918"/>
  <c r="J31" i="918"/>
  <c r="I31" i="918"/>
  <c r="J30" i="918"/>
  <c r="I30" i="918"/>
  <c r="J29" i="918"/>
  <c r="I29" i="918"/>
  <c r="J28" i="918"/>
  <c r="I28" i="918"/>
  <c r="J23" i="918"/>
  <c r="I23" i="918"/>
  <c r="J22" i="918"/>
  <c r="I22" i="918"/>
  <c r="J21" i="918"/>
  <c r="I21" i="918"/>
  <c r="J20" i="918"/>
  <c r="I20" i="918"/>
  <c r="J19" i="918"/>
  <c r="I19" i="918"/>
  <c r="J18" i="918"/>
  <c r="I18" i="918"/>
  <c r="J17" i="918"/>
  <c r="I17" i="918"/>
  <c r="J12" i="918"/>
  <c r="I12" i="918"/>
  <c r="J11" i="918"/>
  <c r="I11" i="918"/>
  <c r="J10" i="918"/>
  <c r="I10" i="918"/>
  <c r="J9" i="918"/>
  <c r="I9" i="918"/>
  <c r="J8" i="918"/>
  <c r="I8" i="918"/>
  <c r="J7" i="918"/>
  <c r="I7" i="918"/>
  <c r="J6" i="918"/>
  <c r="I6" i="918"/>
  <c r="J53" i="917"/>
  <c r="J52" i="917"/>
  <c r="J41" i="917"/>
  <c r="I12" i="917"/>
  <c r="I6" i="917"/>
  <c r="I24" i="917"/>
  <c r="I36" i="917"/>
  <c r="I48" i="917"/>
  <c r="I60" i="917"/>
  <c r="I54" i="917"/>
  <c r="J54" i="917"/>
  <c r="J60" i="917"/>
  <c r="J61" i="917"/>
  <c r="J49" i="917"/>
  <c r="J37" i="917"/>
  <c r="J29" i="917" s="1"/>
  <c r="J25" i="917"/>
  <c r="J17" i="917" s="1"/>
  <c r="J48" i="917"/>
  <c r="J42" i="917"/>
  <c r="J36" i="917"/>
  <c r="J30" i="917"/>
  <c r="J24" i="917"/>
  <c r="J18" i="917"/>
  <c r="J13" i="917"/>
  <c r="J12" i="917"/>
  <c r="J6" i="917"/>
  <c r="J46" i="917"/>
  <c r="J34" i="917"/>
  <c r="J22" i="917"/>
  <c r="J10" i="917"/>
  <c r="J59" i="917"/>
  <c r="I59" i="917"/>
  <c r="J58" i="917"/>
  <c r="I58" i="917"/>
  <c r="J57" i="917"/>
  <c r="I57" i="917"/>
  <c r="J56" i="917"/>
  <c r="I56" i="917"/>
  <c r="J55" i="917"/>
  <c r="I55" i="917"/>
  <c r="J47" i="917"/>
  <c r="J40" i="917" s="1"/>
  <c r="I47" i="917"/>
  <c r="I46" i="917"/>
  <c r="J45" i="917"/>
  <c r="I45" i="917"/>
  <c r="J44" i="917"/>
  <c r="I44" i="917"/>
  <c r="J43" i="917"/>
  <c r="I43" i="917"/>
  <c r="I42" i="917"/>
  <c r="J35" i="917"/>
  <c r="I35" i="917"/>
  <c r="I34" i="917"/>
  <c r="J33" i="917"/>
  <c r="I33" i="917"/>
  <c r="J32" i="917"/>
  <c r="J28" i="917" s="1"/>
  <c r="I32" i="917"/>
  <c r="J31" i="917"/>
  <c r="I31" i="917"/>
  <c r="I30" i="917"/>
  <c r="J23" i="917"/>
  <c r="I23" i="917"/>
  <c r="I22" i="917"/>
  <c r="J21" i="917"/>
  <c r="I21" i="917"/>
  <c r="J20" i="917"/>
  <c r="I20" i="917"/>
  <c r="J19" i="917"/>
  <c r="I19" i="917"/>
  <c r="I18" i="917"/>
  <c r="J11" i="917"/>
  <c r="I11" i="917"/>
  <c r="I10" i="917"/>
  <c r="J9" i="917"/>
  <c r="I9" i="917"/>
  <c r="J8" i="917"/>
  <c r="I8" i="917"/>
  <c r="J7" i="917"/>
  <c r="I7" i="917"/>
  <c r="J44" i="882"/>
  <c r="J35" i="882"/>
  <c r="J26" i="882"/>
  <c r="J17" i="882"/>
  <c r="J8" i="882"/>
  <c r="J11" i="882"/>
  <c r="J10" i="882"/>
  <c r="J9" i="882"/>
  <c r="J47" i="916"/>
  <c r="J45" i="916"/>
  <c r="J44" i="916"/>
  <c r="J38" i="916"/>
  <c r="J36" i="916"/>
  <c r="J35" i="916"/>
  <c r="J9" i="916"/>
  <c r="J8" i="916"/>
  <c r="J18" i="916"/>
  <c r="J17" i="916"/>
  <c r="J29" i="916"/>
  <c r="J20" i="882"/>
  <c r="J19" i="882"/>
  <c r="J18" i="882"/>
  <c r="J16" i="882"/>
  <c r="J7" i="882"/>
  <c r="J43" i="916"/>
  <c r="J34" i="916"/>
  <c r="J25" i="916"/>
  <c r="J16" i="916"/>
  <c r="J7" i="916"/>
  <c r="I47" i="916"/>
  <c r="I46" i="916"/>
  <c r="I45" i="916"/>
  <c r="I44" i="916"/>
  <c r="I43" i="916"/>
  <c r="I38" i="916"/>
  <c r="I37" i="916"/>
  <c r="I36" i="916"/>
  <c r="I35" i="916"/>
  <c r="I34" i="916"/>
  <c r="I29" i="916"/>
  <c r="I28" i="916"/>
  <c r="I27" i="916"/>
  <c r="I26" i="916"/>
  <c r="I25" i="916"/>
  <c r="I20" i="916"/>
  <c r="I19" i="916"/>
  <c r="I18" i="916"/>
  <c r="I17" i="916"/>
  <c r="I16" i="916"/>
  <c r="I11" i="916"/>
  <c r="I10" i="916"/>
  <c r="I9" i="916"/>
  <c r="I8" i="916"/>
  <c r="I7" i="916"/>
  <c r="J40" i="915"/>
  <c r="I40" i="915"/>
  <c r="J39" i="915"/>
  <c r="I39" i="915"/>
  <c r="J38" i="915"/>
  <c r="I38" i="915"/>
  <c r="J32" i="915"/>
  <c r="I32" i="915"/>
  <c r="I31" i="915"/>
  <c r="J30" i="915"/>
  <c r="I30" i="915"/>
  <c r="J24" i="915"/>
  <c r="I24" i="915"/>
  <c r="I23" i="915"/>
  <c r="J22" i="915"/>
  <c r="I22" i="915"/>
  <c r="J16" i="915"/>
  <c r="I16" i="915"/>
  <c r="I15" i="915"/>
  <c r="J14" i="915"/>
  <c r="I14" i="915"/>
  <c r="J8" i="915"/>
  <c r="I8" i="915"/>
  <c r="I7" i="915"/>
  <c r="J6" i="915"/>
  <c r="I6" i="915"/>
  <c r="J40" i="914"/>
  <c r="I40" i="914"/>
  <c r="J39" i="914"/>
  <c r="I39" i="914"/>
  <c r="J38" i="914"/>
  <c r="I38" i="914"/>
  <c r="J32" i="914"/>
  <c r="I32" i="914"/>
  <c r="J31" i="914"/>
  <c r="I31" i="914"/>
  <c r="J30" i="914"/>
  <c r="I30" i="914"/>
  <c r="J24" i="914"/>
  <c r="I24" i="914"/>
  <c r="J23" i="914"/>
  <c r="I23" i="914"/>
  <c r="J22" i="914"/>
  <c r="I22" i="914"/>
  <c r="J16" i="914"/>
  <c r="I16" i="914"/>
  <c r="J15" i="914"/>
  <c r="I15" i="914"/>
  <c r="J14" i="914"/>
  <c r="I14" i="914"/>
  <c r="J8" i="914"/>
  <c r="I8" i="914"/>
  <c r="J7" i="914"/>
  <c r="I7" i="914"/>
  <c r="J6" i="914"/>
  <c r="I6" i="914"/>
  <c r="J48" i="884"/>
  <c r="J38" i="884"/>
  <c r="J28" i="884"/>
  <c r="J18" i="884"/>
  <c r="J8" i="884"/>
  <c r="J16" i="917" l="1"/>
  <c r="J4" i="917"/>
  <c r="J5" i="917"/>
  <c r="J44" i="913"/>
  <c r="I44" i="913"/>
  <c r="J43" i="913"/>
  <c r="I43" i="913"/>
  <c r="J42" i="913"/>
  <c r="I42" i="913"/>
  <c r="J35" i="913"/>
  <c r="I35" i="913"/>
  <c r="I34" i="913"/>
  <c r="J33" i="913"/>
  <c r="I33" i="913"/>
  <c r="J26" i="913"/>
  <c r="I26" i="913"/>
  <c r="I25" i="913"/>
  <c r="J24" i="913"/>
  <c r="I24" i="913"/>
  <c r="J17" i="913"/>
  <c r="I17" i="913"/>
  <c r="I16" i="913"/>
  <c r="J15" i="913"/>
  <c r="I15" i="913"/>
  <c r="J8" i="913"/>
  <c r="I8" i="913"/>
  <c r="I7" i="913"/>
  <c r="J6" i="913"/>
  <c r="I6" i="913"/>
  <c r="J41" i="911"/>
  <c r="I41" i="911"/>
  <c r="J40" i="911"/>
  <c r="I40" i="911"/>
  <c r="I38" i="911"/>
  <c r="J33" i="911"/>
  <c r="I33" i="911"/>
  <c r="J32" i="911"/>
  <c r="I32" i="911"/>
  <c r="I30" i="911"/>
  <c r="J25" i="911"/>
  <c r="I25" i="911"/>
  <c r="J24" i="911"/>
  <c r="I24" i="911"/>
  <c r="I22" i="911"/>
  <c r="J17" i="911"/>
  <c r="I17" i="911"/>
  <c r="J16" i="911"/>
  <c r="I16" i="911"/>
  <c r="I14" i="911"/>
  <c r="J9" i="911"/>
  <c r="I9" i="911"/>
  <c r="J8" i="911"/>
  <c r="I8" i="911"/>
  <c r="I6" i="911"/>
  <c r="J56" i="910"/>
  <c r="I56" i="910"/>
  <c r="J45" i="910"/>
  <c r="I45" i="910"/>
  <c r="J34" i="910"/>
  <c r="I34" i="910"/>
  <c r="J23" i="910"/>
  <c r="I23" i="910"/>
  <c r="J55" i="910"/>
  <c r="I55" i="910"/>
  <c r="J54" i="910"/>
  <c r="I54" i="910"/>
  <c r="J53" i="910"/>
  <c r="I53" i="910"/>
  <c r="J52" i="910"/>
  <c r="I52" i="910"/>
  <c r="J51" i="910"/>
  <c r="I51" i="910"/>
  <c r="J50" i="910"/>
  <c r="I50" i="910"/>
  <c r="J44" i="910"/>
  <c r="I44" i="910"/>
  <c r="J43" i="910"/>
  <c r="I43" i="910"/>
  <c r="J42" i="910"/>
  <c r="I42" i="910"/>
  <c r="J41" i="910"/>
  <c r="I41" i="910"/>
  <c r="J40" i="910"/>
  <c r="I40" i="910"/>
  <c r="J39" i="910"/>
  <c r="I39" i="910"/>
  <c r="J33" i="910"/>
  <c r="I33" i="910"/>
  <c r="J32" i="910"/>
  <c r="I32" i="910"/>
  <c r="J31" i="910"/>
  <c r="I31" i="910"/>
  <c r="J30" i="910"/>
  <c r="I30" i="910"/>
  <c r="J29" i="910"/>
  <c r="I29" i="910"/>
  <c r="J28" i="910"/>
  <c r="I28" i="910"/>
  <c r="J22" i="910"/>
  <c r="I22" i="910"/>
  <c r="J21" i="910"/>
  <c r="I21" i="910"/>
  <c r="J20" i="910"/>
  <c r="I20" i="910"/>
  <c r="J19" i="910"/>
  <c r="I19" i="910"/>
  <c r="J18" i="910"/>
  <c r="I18" i="910"/>
  <c r="J17" i="910"/>
  <c r="I17" i="910"/>
  <c r="J12" i="910"/>
  <c r="I12" i="910"/>
  <c r="J11" i="910"/>
  <c r="I11" i="910"/>
  <c r="J10" i="910"/>
  <c r="I10" i="910"/>
  <c r="J9" i="910"/>
  <c r="I9" i="910"/>
  <c r="J8" i="910"/>
  <c r="I8" i="910"/>
  <c r="J7" i="910"/>
  <c r="I7" i="910"/>
  <c r="J6" i="910"/>
  <c r="I6" i="910"/>
  <c r="J40" i="909"/>
  <c r="I40" i="909"/>
  <c r="J39" i="909"/>
  <c r="I39" i="909"/>
  <c r="J38" i="909"/>
  <c r="I38" i="909"/>
  <c r="J32" i="909"/>
  <c r="I32" i="909"/>
  <c r="J31" i="909"/>
  <c r="I31" i="909"/>
  <c r="J30" i="909"/>
  <c r="I30" i="909"/>
  <c r="J24" i="909"/>
  <c r="I24" i="909"/>
  <c r="J23" i="909"/>
  <c r="I23" i="909"/>
  <c r="J22" i="909"/>
  <c r="I22" i="909"/>
  <c r="J16" i="909"/>
  <c r="I16" i="909"/>
  <c r="J15" i="909"/>
  <c r="I15" i="909"/>
  <c r="J14" i="909"/>
  <c r="I14" i="909"/>
  <c r="J8" i="909"/>
  <c r="I8" i="909"/>
  <c r="J7" i="909"/>
  <c r="I7" i="909"/>
  <c r="J6" i="909"/>
  <c r="I6" i="909"/>
  <c r="J42" i="908"/>
  <c r="I42" i="908"/>
  <c r="J41" i="908"/>
  <c r="I41" i="908"/>
  <c r="J40" i="908"/>
  <c r="I40" i="908"/>
  <c r="J39" i="908"/>
  <c r="I39" i="908"/>
  <c r="J38" i="908"/>
  <c r="I38" i="908"/>
  <c r="J34" i="908"/>
  <c r="I34" i="908"/>
  <c r="J33" i="908"/>
  <c r="I33" i="908"/>
  <c r="J32" i="908"/>
  <c r="I32" i="908"/>
  <c r="J31" i="908"/>
  <c r="I31" i="908"/>
  <c r="J30" i="908"/>
  <c r="I30" i="908"/>
  <c r="J26" i="908"/>
  <c r="I26" i="908"/>
  <c r="J25" i="908"/>
  <c r="I25" i="908"/>
  <c r="J24" i="908"/>
  <c r="I24" i="908"/>
  <c r="J23" i="908"/>
  <c r="I23" i="908"/>
  <c r="J22" i="908"/>
  <c r="I22" i="908"/>
  <c r="J17" i="908"/>
  <c r="I17" i="908"/>
  <c r="J16" i="908"/>
  <c r="I16" i="908"/>
  <c r="J15" i="908"/>
  <c r="I15" i="908"/>
  <c r="J14" i="908"/>
  <c r="I14" i="908"/>
  <c r="J10" i="908"/>
  <c r="I10" i="908"/>
  <c r="J9" i="908"/>
  <c r="I9" i="908"/>
  <c r="J8" i="908"/>
  <c r="I8" i="908"/>
  <c r="J7" i="908"/>
  <c r="I7" i="908"/>
  <c r="J6" i="908"/>
  <c r="I6" i="908"/>
  <c r="J40" i="907"/>
  <c r="I40" i="907"/>
  <c r="J39" i="907"/>
  <c r="I39" i="907"/>
  <c r="J30" i="907"/>
  <c r="I30" i="907"/>
  <c r="J29" i="907"/>
  <c r="I29" i="907"/>
  <c r="J20" i="907"/>
  <c r="I20" i="907"/>
  <c r="J19" i="907"/>
  <c r="I19" i="907"/>
  <c r="J10" i="907"/>
  <c r="J50" i="907"/>
  <c r="I50" i="907"/>
  <c r="J49" i="907"/>
  <c r="I49" i="907"/>
  <c r="J48" i="907"/>
  <c r="I48" i="907"/>
  <c r="J47" i="907"/>
  <c r="I47" i="907"/>
  <c r="J46" i="907"/>
  <c r="I46" i="907"/>
  <c r="J38" i="907"/>
  <c r="I38" i="907"/>
  <c r="J37" i="907"/>
  <c r="I37" i="907"/>
  <c r="J36" i="907"/>
  <c r="I36" i="907"/>
  <c r="J28" i="907"/>
  <c r="I28" i="907"/>
  <c r="J27" i="907"/>
  <c r="I27" i="907"/>
  <c r="I26" i="907"/>
  <c r="J18" i="907"/>
  <c r="I18" i="907"/>
  <c r="J17" i="907"/>
  <c r="I17" i="907"/>
  <c r="I16" i="907"/>
  <c r="I10" i="907"/>
  <c r="J9" i="907"/>
  <c r="I9" i="907"/>
  <c r="J8" i="907"/>
  <c r="I8" i="907"/>
  <c r="J7" i="907"/>
  <c r="I7" i="907"/>
  <c r="J6" i="907"/>
  <c r="I6" i="907"/>
  <c r="J45" i="906"/>
  <c r="I45" i="906"/>
  <c r="J44" i="906"/>
  <c r="I44" i="906"/>
  <c r="J36" i="906"/>
  <c r="I36" i="906"/>
  <c r="J35" i="906"/>
  <c r="I35" i="906"/>
  <c r="J27" i="906"/>
  <c r="I27" i="906"/>
  <c r="J26" i="906"/>
  <c r="I26" i="906"/>
  <c r="J18" i="906"/>
  <c r="I18" i="906"/>
  <c r="J17" i="906"/>
  <c r="I17" i="906"/>
  <c r="J9" i="906"/>
  <c r="I9" i="906"/>
  <c r="J8" i="906"/>
  <c r="I8" i="906"/>
  <c r="J47" i="903"/>
  <c r="J46" i="903"/>
  <c r="J45" i="903"/>
  <c r="J44" i="903"/>
  <c r="J43" i="903"/>
  <c r="J38" i="903"/>
  <c r="J37" i="903"/>
  <c r="J36" i="903"/>
  <c r="J35" i="903"/>
  <c r="J34" i="903"/>
  <c r="J29" i="903"/>
  <c r="J28" i="903"/>
  <c r="J27" i="903"/>
  <c r="J26" i="903"/>
  <c r="J25" i="903"/>
  <c r="J20" i="903"/>
  <c r="J19" i="903"/>
  <c r="J18" i="903"/>
  <c r="J17" i="903"/>
  <c r="J16" i="903"/>
  <c r="J7" i="903"/>
  <c r="J8" i="903"/>
  <c r="J9" i="903"/>
  <c r="J10" i="903"/>
  <c r="J11" i="903"/>
  <c r="J50" i="898"/>
  <c r="J40" i="898"/>
  <c r="J30" i="898"/>
  <c r="J20" i="898"/>
  <c r="J10" i="898"/>
  <c r="J9" i="905"/>
  <c r="J48" i="905"/>
  <c r="J38" i="905"/>
  <c r="J28" i="905"/>
  <c r="J8" i="905"/>
  <c r="J18" i="905"/>
  <c r="J46" i="905"/>
  <c r="J36" i="905"/>
  <c r="J26" i="905"/>
  <c r="J6" i="905"/>
  <c r="J16" i="905"/>
  <c r="J52" i="905"/>
  <c r="I52" i="905"/>
  <c r="J51" i="905"/>
  <c r="I51" i="905"/>
  <c r="J50" i="905"/>
  <c r="I50" i="905"/>
  <c r="J49" i="905"/>
  <c r="I49" i="905"/>
  <c r="I48" i="905"/>
  <c r="J47" i="905"/>
  <c r="I47" i="905"/>
  <c r="I46" i="905"/>
  <c r="J42" i="905"/>
  <c r="I42" i="905"/>
  <c r="J41" i="905"/>
  <c r="I41" i="905"/>
  <c r="J40" i="905"/>
  <c r="I40" i="905"/>
  <c r="J39" i="905"/>
  <c r="I39" i="905"/>
  <c r="I38" i="905"/>
  <c r="J37" i="905"/>
  <c r="I37" i="905"/>
  <c r="I36" i="905"/>
  <c r="J32" i="905"/>
  <c r="I32" i="905"/>
  <c r="J31" i="905"/>
  <c r="I31" i="905"/>
  <c r="J30" i="905"/>
  <c r="I30" i="905"/>
  <c r="J29" i="905"/>
  <c r="I29" i="905"/>
  <c r="I28" i="905"/>
  <c r="J27" i="905"/>
  <c r="I27" i="905"/>
  <c r="I26" i="905"/>
  <c r="J22" i="905"/>
  <c r="I22" i="905"/>
  <c r="J21" i="905"/>
  <c r="I21" i="905"/>
  <c r="J20" i="905"/>
  <c r="I20" i="905"/>
  <c r="J19" i="905"/>
  <c r="I19" i="905"/>
  <c r="I18" i="905"/>
  <c r="J17" i="905"/>
  <c r="I17" i="905"/>
  <c r="I16" i="905"/>
  <c r="J12" i="905"/>
  <c r="I12" i="905"/>
  <c r="J11" i="905"/>
  <c r="I11" i="905"/>
  <c r="J10" i="905"/>
  <c r="I10" i="905"/>
  <c r="I9" i="905"/>
  <c r="I8" i="905"/>
  <c r="I7" i="905"/>
  <c r="I6" i="905"/>
  <c r="J45" i="904"/>
  <c r="I45" i="904"/>
  <c r="J44" i="904"/>
  <c r="I44" i="904"/>
  <c r="J36" i="904"/>
  <c r="I36" i="904"/>
  <c r="J35" i="904"/>
  <c r="I35" i="904"/>
  <c r="J27" i="904"/>
  <c r="I27" i="904"/>
  <c r="J26" i="904"/>
  <c r="I26" i="904"/>
  <c r="I18" i="904"/>
  <c r="J17" i="904"/>
  <c r="I17" i="904"/>
  <c r="J9" i="904"/>
  <c r="I9" i="904"/>
  <c r="J8" i="904"/>
  <c r="I8" i="904"/>
  <c r="I47" i="903"/>
  <c r="I46" i="903"/>
  <c r="I45" i="903"/>
  <c r="I44" i="903"/>
  <c r="I43" i="903"/>
  <c r="I38" i="903"/>
  <c r="I37" i="903"/>
  <c r="I36" i="903"/>
  <c r="I35" i="903"/>
  <c r="I34" i="903"/>
  <c r="I29" i="903"/>
  <c r="I28" i="903"/>
  <c r="I27" i="903"/>
  <c r="I26" i="903"/>
  <c r="I25" i="903"/>
  <c r="I20" i="903"/>
  <c r="I19" i="903"/>
  <c r="I18" i="903"/>
  <c r="I17" i="903"/>
  <c r="I16" i="903"/>
  <c r="I11" i="903"/>
  <c r="I10" i="903"/>
  <c r="I9" i="903"/>
  <c r="I8" i="903"/>
  <c r="I7" i="903"/>
  <c r="J41" i="901"/>
  <c r="I41" i="901"/>
  <c r="J40" i="901"/>
  <c r="I40" i="901"/>
  <c r="I38" i="901"/>
  <c r="J33" i="901"/>
  <c r="I33" i="901"/>
  <c r="J32" i="901"/>
  <c r="I32" i="901"/>
  <c r="I30" i="901"/>
  <c r="J25" i="901"/>
  <c r="I25" i="901"/>
  <c r="J24" i="901"/>
  <c r="I24" i="901"/>
  <c r="I22" i="901"/>
  <c r="J17" i="901"/>
  <c r="I17" i="901"/>
  <c r="J16" i="901"/>
  <c r="I16" i="901"/>
  <c r="I14" i="901"/>
  <c r="J9" i="901"/>
  <c r="I9" i="901"/>
  <c r="J8" i="901"/>
  <c r="I8" i="901"/>
  <c r="I6" i="901"/>
  <c r="J52" i="900"/>
  <c r="I52" i="900"/>
  <c r="J51" i="900"/>
  <c r="I51" i="900"/>
  <c r="J50" i="900"/>
  <c r="I50" i="900"/>
  <c r="J49" i="900"/>
  <c r="I49" i="900"/>
  <c r="J48" i="900"/>
  <c r="I48" i="900"/>
  <c r="J47" i="900"/>
  <c r="I47" i="900"/>
  <c r="J42" i="900"/>
  <c r="I42" i="900"/>
  <c r="J41" i="900"/>
  <c r="I41" i="900"/>
  <c r="J40" i="900"/>
  <c r="I40" i="900"/>
  <c r="J39" i="900"/>
  <c r="I39" i="900"/>
  <c r="J38" i="900"/>
  <c r="I38" i="900"/>
  <c r="J37" i="900"/>
  <c r="I37" i="900"/>
  <c r="I32" i="900"/>
  <c r="J31" i="900"/>
  <c r="I31" i="900"/>
  <c r="J30" i="900"/>
  <c r="I30" i="900"/>
  <c r="J29" i="900"/>
  <c r="I29" i="900"/>
  <c r="J28" i="900"/>
  <c r="I28" i="900"/>
  <c r="J27" i="900"/>
  <c r="I27" i="900"/>
  <c r="J22" i="900"/>
  <c r="I22" i="900"/>
  <c r="J21" i="900"/>
  <c r="I21" i="900"/>
  <c r="J20" i="900"/>
  <c r="I20" i="900"/>
  <c r="J19" i="900"/>
  <c r="I19" i="900"/>
  <c r="J18" i="900"/>
  <c r="I18" i="900"/>
  <c r="J17" i="900"/>
  <c r="I17" i="900"/>
  <c r="J12" i="900"/>
  <c r="I12" i="900"/>
  <c r="J11" i="900"/>
  <c r="I11" i="900"/>
  <c r="J10" i="900"/>
  <c r="I10" i="900"/>
  <c r="J9" i="900"/>
  <c r="I9" i="900"/>
  <c r="J8" i="900"/>
  <c r="I8" i="900"/>
  <c r="J7" i="900"/>
  <c r="I7" i="900"/>
  <c r="J6" i="900"/>
  <c r="I6" i="900"/>
  <c r="J45" i="899"/>
  <c r="I45" i="899"/>
  <c r="J44" i="899"/>
  <c r="I44" i="899"/>
  <c r="J43" i="899"/>
  <c r="I43" i="899"/>
  <c r="J42" i="899"/>
  <c r="I42" i="899"/>
  <c r="J36" i="899"/>
  <c r="I36" i="899"/>
  <c r="J35" i="899"/>
  <c r="I35" i="899"/>
  <c r="J34" i="899"/>
  <c r="I34" i="899"/>
  <c r="J33" i="899"/>
  <c r="I33" i="899"/>
  <c r="I27" i="899"/>
  <c r="J26" i="899"/>
  <c r="I26" i="899"/>
  <c r="J25" i="899"/>
  <c r="I25" i="899"/>
  <c r="I24" i="899"/>
  <c r="I18" i="899"/>
  <c r="J17" i="899"/>
  <c r="I17" i="899"/>
  <c r="J16" i="899"/>
  <c r="I16" i="899"/>
  <c r="I15" i="899"/>
  <c r="I9" i="899"/>
  <c r="J8" i="899"/>
  <c r="I8" i="899"/>
  <c r="J7" i="899"/>
  <c r="I7" i="899"/>
  <c r="J6" i="899"/>
  <c r="I6" i="899"/>
  <c r="J51" i="898"/>
  <c r="I51" i="898"/>
  <c r="I50" i="898"/>
  <c r="J49" i="898"/>
  <c r="I49" i="898"/>
  <c r="J48" i="898"/>
  <c r="I48" i="898"/>
  <c r="J47" i="898"/>
  <c r="I47" i="898"/>
  <c r="J46" i="898"/>
  <c r="I46" i="898"/>
  <c r="J41" i="898"/>
  <c r="I41" i="898"/>
  <c r="I40" i="898"/>
  <c r="J39" i="898"/>
  <c r="I39" i="898"/>
  <c r="J38" i="898"/>
  <c r="I38" i="898"/>
  <c r="J37" i="898"/>
  <c r="I37" i="898"/>
  <c r="J36" i="898"/>
  <c r="I36" i="898"/>
  <c r="J31" i="898"/>
  <c r="I31" i="898"/>
  <c r="I30" i="898"/>
  <c r="J29" i="898"/>
  <c r="I29" i="898"/>
  <c r="J28" i="898"/>
  <c r="I28" i="898"/>
  <c r="J27" i="898"/>
  <c r="I27" i="898"/>
  <c r="J26" i="898"/>
  <c r="I26" i="898"/>
  <c r="J21" i="898"/>
  <c r="I21" i="898"/>
  <c r="I20" i="898"/>
  <c r="J19" i="898"/>
  <c r="I19" i="898"/>
  <c r="J18" i="898"/>
  <c r="I18" i="898"/>
  <c r="J17" i="898"/>
  <c r="I17" i="898"/>
  <c r="J16" i="898"/>
  <c r="I16" i="898"/>
  <c r="J11" i="898"/>
  <c r="I11" i="898"/>
  <c r="I10" i="898"/>
  <c r="J9" i="898"/>
  <c r="I9" i="898"/>
  <c r="J8" i="898"/>
  <c r="I8" i="898"/>
  <c r="J7" i="898"/>
  <c r="I7" i="898"/>
  <c r="J6" i="898"/>
  <c r="I6" i="898"/>
  <c r="J43" i="897"/>
  <c r="J34" i="897"/>
  <c r="J25" i="897"/>
  <c r="J16" i="897"/>
  <c r="J7" i="897"/>
  <c r="J44" i="897"/>
  <c r="I44" i="897"/>
  <c r="I43" i="897"/>
  <c r="J42" i="897"/>
  <c r="I42" i="897"/>
  <c r="J35" i="897"/>
  <c r="I35" i="897"/>
  <c r="I34" i="897"/>
  <c r="J33" i="897"/>
  <c r="I33" i="897"/>
  <c r="J26" i="897"/>
  <c r="I26" i="897"/>
  <c r="I25" i="897"/>
  <c r="J24" i="897"/>
  <c r="I24" i="897"/>
  <c r="J17" i="897"/>
  <c r="I17" i="897"/>
  <c r="I16" i="897"/>
  <c r="J15" i="897"/>
  <c r="I15" i="897"/>
  <c r="J8" i="897"/>
  <c r="I8" i="897"/>
  <c r="I7" i="897"/>
  <c r="J6" i="897"/>
  <c r="I6" i="897"/>
  <c r="J49" i="896" l="1"/>
  <c r="I49" i="896"/>
  <c r="J48" i="896"/>
  <c r="I48" i="896"/>
  <c r="J47" i="896"/>
  <c r="I47" i="896"/>
  <c r="J46" i="896"/>
  <c r="I46" i="896"/>
  <c r="J39" i="896"/>
  <c r="I39" i="896"/>
  <c r="J38" i="896"/>
  <c r="I38" i="896"/>
  <c r="J37" i="896"/>
  <c r="I37" i="896"/>
  <c r="J36" i="896"/>
  <c r="I36" i="896"/>
  <c r="J29" i="896"/>
  <c r="I29" i="896"/>
  <c r="J28" i="896"/>
  <c r="I28" i="896"/>
  <c r="J27" i="896"/>
  <c r="I27" i="896"/>
  <c r="J26" i="896"/>
  <c r="I26" i="896"/>
  <c r="J19" i="896"/>
  <c r="I19" i="896"/>
  <c r="J18" i="896"/>
  <c r="I18" i="896"/>
  <c r="J17" i="896"/>
  <c r="I17" i="896"/>
  <c r="J16" i="896"/>
  <c r="I16" i="896"/>
  <c r="J9" i="896"/>
  <c r="I9" i="896"/>
  <c r="J8" i="896"/>
  <c r="I8" i="896"/>
  <c r="J7" i="896"/>
  <c r="I7" i="896"/>
  <c r="J6" i="896"/>
  <c r="I6" i="896"/>
  <c r="J59" i="895"/>
  <c r="I59" i="895"/>
  <c r="J58" i="895"/>
  <c r="I58" i="895"/>
  <c r="J57" i="895"/>
  <c r="I57" i="895"/>
  <c r="J56" i="895"/>
  <c r="I56" i="895"/>
  <c r="J55" i="895"/>
  <c r="I55" i="895"/>
  <c r="J47" i="895"/>
  <c r="I47" i="895"/>
  <c r="J46" i="895"/>
  <c r="I46" i="895"/>
  <c r="J45" i="895"/>
  <c r="I45" i="895"/>
  <c r="J44" i="895"/>
  <c r="I44" i="895"/>
  <c r="J43" i="895"/>
  <c r="I43" i="895"/>
  <c r="J35" i="895"/>
  <c r="I35" i="895"/>
  <c r="I34" i="895"/>
  <c r="J33" i="895"/>
  <c r="I33" i="895"/>
  <c r="J32" i="895"/>
  <c r="I32" i="895"/>
  <c r="J31" i="895"/>
  <c r="I31" i="895"/>
  <c r="J23" i="895"/>
  <c r="I23" i="895"/>
  <c r="I22" i="895"/>
  <c r="J21" i="895"/>
  <c r="I21" i="895"/>
  <c r="J20" i="895"/>
  <c r="I20" i="895"/>
  <c r="J19" i="895"/>
  <c r="I19" i="895"/>
  <c r="J11" i="895"/>
  <c r="I11" i="895"/>
  <c r="J10" i="895"/>
  <c r="I10" i="895"/>
  <c r="J9" i="895"/>
  <c r="I9" i="895"/>
  <c r="J8" i="895"/>
  <c r="I8" i="895"/>
  <c r="J7" i="895"/>
  <c r="I7" i="895"/>
  <c r="J41" i="894"/>
  <c r="J40" i="894"/>
  <c r="J39" i="894"/>
  <c r="J38" i="894"/>
  <c r="J33" i="894"/>
  <c r="J32" i="894"/>
  <c r="J31" i="894"/>
  <c r="J30" i="894"/>
  <c r="J25" i="894"/>
  <c r="J24" i="894"/>
  <c r="J23" i="894"/>
  <c r="J22" i="894"/>
  <c r="J17" i="894"/>
  <c r="J16" i="894"/>
  <c r="J15" i="894"/>
  <c r="J14" i="894"/>
  <c r="J9" i="894"/>
  <c r="J8" i="894"/>
  <c r="J7" i="894"/>
  <c r="J6" i="894"/>
  <c r="I41" i="894"/>
  <c r="I40" i="894"/>
  <c r="I39" i="894"/>
  <c r="I38" i="894"/>
  <c r="I33" i="894"/>
  <c r="I32" i="894"/>
  <c r="I31" i="894"/>
  <c r="I30" i="894"/>
  <c r="I25" i="894"/>
  <c r="I24" i="894"/>
  <c r="I23" i="894"/>
  <c r="I22" i="894"/>
  <c r="I17" i="894"/>
  <c r="I16" i="894"/>
  <c r="I15" i="894"/>
  <c r="I14" i="894"/>
  <c r="I9" i="894"/>
  <c r="I8" i="894"/>
  <c r="I7" i="894"/>
  <c r="I6" i="894"/>
  <c r="J40" i="893"/>
  <c r="I40" i="893"/>
  <c r="J39" i="893"/>
  <c r="I39" i="893"/>
  <c r="J38" i="893"/>
  <c r="I38" i="893"/>
  <c r="I32" i="893"/>
  <c r="J31" i="893"/>
  <c r="I31" i="893"/>
  <c r="J30" i="893"/>
  <c r="I30" i="893"/>
  <c r="J24" i="893"/>
  <c r="I24" i="893"/>
  <c r="J23" i="893"/>
  <c r="I23" i="893"/>
  <c r="J22" i="893"/>
  <c r="I22" i="893"/>
  <c r="J16" i="893"/>
  <c r="I16" i="893"/>
  <c r="J15" i="893"/>
  <c r="I15" i="893"/>
  <c r="J14" i="893"/>
  <c r="I14" i="893"/>
  <c r="J8" i="893"/>
  <c r="I8" i="893"/>
  <c r="J7" i="893"/>
  <c r="I7" i="893"/>
  <c r="J6" i="893"/>
  <c r="I6" i="893"/>
  <c r="J40" i="892"/>
  <c r="I40" i="892"/>
  <c r="J39" i="892"/>
  <c r="I39" i="892"/>
  <c r="J38" i="892"/>
  <c r="I38" i="892"/>
  <c r="J32" i="892"/>
  <c r="I32" i="892"/>
  <c r="J31" i="892"/>
  <c r="I31" i="892"/>
  <c r="J30" i="892"/>
  <c r="I30" i="892"/>
  <c r="J24" i="892"/>
  <c r="I24" i="892"/>
  <c r="J23" i="892"/>
  <c r="I23" i="892"/>
  <c r="J22" i="892"/>
  <c r="I22" i="892"/>
  <c r="J16" i="892"/>
  <c r="I16" i="892"/>
  <c r="J15" i="892"/>
  <c r="I15" i="892"/>
  <c r="J14" i="892"/>
  <c r="I14" i="892"/>
  <c r="J8" i="892"/>
  <c r="I8" i="892"/>
  <c r="J7" i="892"/>
  <c r="I7" i="892"/>
  <c r="J6" i="892"/>
  <c r="I6" i="892"/>
  <c r="J42" i="891"/>
  <c r="I42" i="891"/>
  <c r="J41" i="891"/>
  <c r="I41" i="891"/>
  <c r="J40" i="891"/>
  <c r="I40" i="891"/>
  <c r="J39" i="891"/>
  <c r="I39" i="891"/>
  <c r="J38" i="891"/>
  <c r="I38" i="891"/>
  <c r="J34" i="891"/>
  <c r="I34" i="891"/>
  <c r="J33" i="891"/>
  <c r="I33" i="891"/>
  <c r="J32" i="891"/>
  <c r="I32" i="891"/>
  <c r="J31" i="891"/>
  <c r="I31" i="891"/>
  <c r="J30" i="891"/>
  <c r="I30" i="891"/>
  <c r="J26" i="891"/>
  <c r="I26" i="891"/>
  <c r="J25" i="891"/>
  <c r="I25" i="891"/>
  <c r="J24" i="891"/>
  <c r="I24" i="891"/>
  <c r="J23" i="891"/>
  <c r="I23" i="891"/>
  <c r="J22" i="891"/>
  <c r="I22" i="891"/>
  <c r="J17" i="891"/>
  <c r="I17" i="891"/>
  <c r="J16" i="891"/>
  <c r="I16" i="891"/>
  <c r="J15" i="891"/>
  <c r="I15" i="891"/>
  <c r="J14" i="891"/>
  <c r="I14" i="891"/>
  <c r="J10" i="891"/>
  <c r="I10" i="891"/>
  <c r="J9" i="891"/>
  <c r="I9" i="891"/>
  <c r="J8" i="891"/>
  <c r="I8" i="891"/>
  <c r="J7" i="891"/>
  <c r="I7" i="891"/>
  <c r="J6" i="891"/>
  <c r="I6" i="891"/>
  <c r="J45" i="890"/>
  <c r="I45" i="890"/>
  <c r="J44" i="890"/>
  <c r="I44" i="890"/>
  <c r="J36" i="890"/>
  <c r="I36" i="890"/>
  <c r="J35" i="890"/>
  <c r="I35" i="890"/>
  <c r="J27" i="890"/>
  <c r="I27" i="890"/>
  <c r="J26" i="890"/>
  <c r="I26" i="890"/>
  <c r="J18" i="890"/>
  <c r="I18" i="890"/>
  <c r="J17" i="890"/>
  <c r="I17" i="890"/>
  <c r="J9" i="890"/>
  <c r="I9" i="890"/>
  <c r="J8" i="890"/>
  <c r="I8" i="890"/>
  <c r="J12" i="888"/>
  <c r="J11" i="888"/>
  <c r="I12" i="888"/>
  <c r="J40" i="889"/>
  <c r="J8" i="889"/>
  <c r="J41" i="889"/>
  <c r="I41" i="889"/>
  <c r="I40" i="889"/>
  <c r="I38" i="889"/>
  <c r="J33" i="889"/>
  <c r="I33" i="889"/>
  <c r="J32" i="889"/>
  <c r="I32" i="889"/>
  <c r="I30" i="889"/>
  <c r="J25" i="889"/>
  <c r="I25" i="889"/>
  <c r="J24" i="889"/>
  <c r="I24" i="889"/>
  <c r="I22" i="889"/>
  <c r="J17" i="889"/>
  <c r="I17" i="889"/>
  <c r="J16" i="889"/>
  <c r="I16" i="889"/>
  <c r="I14" i="889"/>
  <c r="J9" i="889"/>
  <c r="I9" i="889"/>
  <c r="I8" i="889"/>
  <c r="I6" i="889"/>
  <c r="J52" i="888"/>
  <c r="I52" i="888"/>
  <c r="J51" i="888"/>
  <c r="I51" i="888"/>
  <c r="J50" i="888"/>
  <c r="I50" i="888"/>
  <c r="J49" i="888"/>
  <c r="I49" i="888"/>
  <c r="J48" i="888"/>
  <c r="I48" i="888"/>
  <c r="J47" i="888"/>
  <c r="I47" i="888"/>
  <c r="J42" i="888"/>
  <c r="I42" i="888"/>
  <c r="J41" i="888"/>
  <c r="I41" i="888"/>
  <c r="J40" i="888"/>
  <c r="I40" i="888"/>
  <c r="J39" i="888"/>
  <c r="I39" i="888"/>
  <c r="J38" i="888"/>
  <c r="I38" i="888"/>
  <c r="J37" i="888"/>
  <c r="I37" i="888"/>
  <c r="J32" i="888"/>
  <c r="I32" i="888"/>
  <c r="J31" i="888"/>
  <c r="I31" i="888"/>
  <c r="J30" i="888"/>
  <c r="I30" i="888"/>
  <c r="J29" i="888"/>
  <c r="I29" i="888"/>
  <c r="J28" i="888"/>
  <c r="I28" i="888"/>
  <c r="J27" i="888"/>
  <c r="I27" i="888"/>
  <c r="J22" i="888"/>
  <c r="I22" i="888"/>
  <c r="J21" i="888"/>
  <c r="I21" i="888"/>
  <c r="J20" i="888"/>
  <c r="I20" i="888"/>
  <c r="J19" i="888"/>
  <c r="I19" i="888"/>
  <c r="J18" i="888"/>
  <c r="I18" i="888"/>
  <c r="J17" i="888"/>
  <c r="I17" i="888"/>
  <c r="I11" i="888"/>
  <c r="J10" i="888"/>
  <c r="I10" i="888"/>
  <c r="J9" i="888"/>
  <c r="I9" i="888"/>
  <c r="J8" i="888"/>
  <c r="I8" i="888"/>
  <c r="J7" i="888"/>
  <c r="I7" i="888"/>
  <c r="J6" i="888"/>
  <c r="I6" i="888"/>
  <c r="J50" i="887"/>
  <c r="J49" i="887"/>
  <c r="J40" i="887"/>
  <c r="J39" i="887"/>
  <c r="J29" i="887"/>
  <c r="J9" i="887"/>
  <c r="J19" i="887"/>
  <c r="I20" i="887"/>
  <c r="I19" i="887"/>
  <c r="I10" i="887"/>
  <c r="I9" i="887"/>
  <c r="I50" i="887"/>
  <c r="I49" i="887"/>
  <c r="J48" i="887"/>
  <c r="I48" i="887"/>
  <c r="J47" i="887"/>
  <c r="I47" i="887"/>
  <c r="J46" i="887"/>
  <c r="I46" i="887"/>
  <c r="I40" i="887"/>
  <c r="I39" i="887"/>
  <c r="J38" i="887"/>
  <c r="I38" i="887"/>
  <c r="J37" i="887"/>
  <c r="I37" i="887"/>
  <c r="J36" i="887"/>
  <c r="I36" i="887"/>
  <c r="I30" i="887"/>
  <c r="I29" i="887"/>
  <c r="J28" i="887"/>
  <c r="I28" i="887"/>
  <c r="J27" i="887"/>
  <c r="I27" i="887"/>
  <c r="I26" i="887"/>
  <c r="J18" i="887"/>
  <c r="I18" i="887"/>
  <c r="J17" i="887"/>
  <c r="I17" i="887"/>
  <c r="I16" i="887"/>
  <c r="J8" i="887"/>
  <c r="I8" i="887"/>
  <c r="J7" i="887"/>
  <c r="I7" i="887"/>
  <c r="J6" i="887"/>
  <c r="I6" i="887"/>
  <c r="J44" i="886"/>
  <c r="I44" i="886"/>
  <c r="J43" i="886"/>
  <c r="I43" i="886"/>
  <c r="J42" i="886"/>
  <c r="I42" i="886"/>
  <c r="J35" i="886"/>
  <c r="I35" i="886"/>
  <c r="I34" i="886"/>
  <c r="J33" i="886"/>
  <c r="I33" i="886"/>
  <c r="J26" i="886"/>
  <c r="I26" i="886"/>
  <c r="I25" i="886"/>
  <c r="J24" i="886"/>
  <c r="I24" i="886"/>
  <c r="J17" i="886"/>
  <c r="I17" i="886"/>
  <c r="I16" i="886"/>
  <c r="J15" i="886"/>
  <c r="I15" i="886"/>
  <c r="J8" i="886"/>
  <c r="I8" i="886"/>
  <c r="I7" i="886"/>
  <c r="J6" i="886"/>
  <c r="I6" i="886"/>
  <c r="J57" i="885"/>
  <c r="J45" i="885"/>
  <c r="J33" i="885"/>
  <c r="J21" i="885"/>
  <c r="J10" i="885"/>
  <c r="J9" i="885"/>
  <c r="J59" i="885"/>
  <c r="I59" i="885"/>
  <c r="J58" i="885"/>
  <c r="I58" i="885"/>
  <c r="I57" i="885"/>
  <c r="J56" i="885"/>
  <c r="I56" i="885"/>
  <c r="J55" i="885"/>
  <c r="I55" i="885"/>
  <c r="I54" i="885"/>
  <c r="J47" i="885"/>
  <c r="I47" i="885"/>
  <c r="J46" i="885"/>
  <c r="I46" i="885"/>
  <c r="I45" i="885"/>
  <c r="J44" i="885"/>
  <c r="I44" i="885"/>
  <c r="J43" i="885"/>
  <c r="I43" i="885"/>
  <c r="I42" i="885"/>
  <c r="J35" i="885"/>
  <c r="I35" i="885"/>
  <c r="J34" i="885"/>
  <c r="I34" i="885"/>
  <c r="I33" i="885"/>
  <c r="J32" i="885"/>
  <c r="I32" i="885"/>
  <c r="J31" i="885"/>
  <c r="I31" i="885"/>
  <c r="I30" i="885"/>
  <c r="J23" i="885"/>
  <c r="I23" i="885"/>
  <c r="I22" i="885"/>
  <c r="I21" i="885"/>
  <c r="J20" i="885"/>
  <c r="I20" i="885"/>
  <c r="J19" i="885"/>
  <c r="I19" i="885"/>
  <c r="I18" i="885"/>
  <c r="J11" i="885"/>
  <c r="I11" i="885"/>
  <c r="I10" i="885"/>
  <c r="I9" i="885"/>
  <c r="J8" i="885"/>
  <c r="I8" i="885"/>
  <c r="J7" i="885"/>
  <c r="I7" i="885"/>
  <c r="I48" i="884"/>
  <c r="J47" i="884"/>
  <c r="I47" i="884"/>
  <c r="J46" i="884"/>
  <c r="I46" i="884"/>
  <c r="I38" i="884"/>
  <c r="J37" i="884"/>
  <c r="I37" i="884"/>
  <c r="J36" i="884"/>
  <c r="I36" i="884"/>
  <c r="I28" i="884"/>
  <c r="J27" i="884"/>
  <c r="I27" i="884"/>
  <c r="J26" i="884"/>
  <c r="I26" i="884"/>
  <c r="I18" i="884"/>
  <c r="J17" i="884"/>
  <c r="I17" i="884"/>
  <c r="J16" i="884"/>
  <c r="I16" i="884"/>
  <c r="I8" i="884"/>
  <c r="J7" i="884"/>
  <c r="I7" i="884"/>
  <c r="J6" i="884"/>
  <c r="I6" i="884"/>
  <c r="J51" i="883"/>
  <c r="I51" i="883"/>
  <c r="J50" i="883"/>
  <c r="I50" i="883"/>
  <c r="J49" i="883"/>
  <c r="I49" i="883"/>
  <c r="J48" i="883"/>
  <c r="I48" i="883"/>
  <c r="J47" i="883"/>
  <c r="I47" i="883"/>
  <c r="J46" i="883"/>
  <c r="I46" i="883"/>
  <c r="J41" i="883"/>
  <c r="I41" i="883"/>
  <c r="J40" i="883"/>
  <c r="I40" i="883"/>
  <c r="J39" i="883"/>
  <c r="I39" i="883"/>
  <c r="J38" i="883"/>
  <c r="I38" i="883"/>
  <c r="J37" i="883"/>
  <c r="I37" i="883"/>
  <c r="J36" i="883"/>
  <c r="I36" i="883"/>
  <c r="J31" i="883"/>
  <c r="I31" i="883"/>
  <c r="J30" i="883"/>
  <c r="I30" i="883"/>
  <c r="J29" i="883"/>
  <c r="I29" i="883"/>
  <c r="J28" i="883"/>
  <c r="I28" i="883"/>
  <c r="J27" i="883"/>
  <c r="I27" i="883"/>
  <c r="J26" i="883"/>
  <c r="I26" i="883"/>
  <c r="J21" i="883"/>
  <c r="I21" i="883"/>
  <c r="J20" i="883"/>
  <c r="I20" i="883"/>
  <c r="J19" i="883"/>
  <c r="I19" i="883"/>
  <c r="J18" i="883"/>
  <c r="I18" i="883"/>
  <c r="J17" i="883"/>
  <c r="I17" i="883"/>
  <c r="J16" i="883"/>
  <c r="I16" i="883"/>
  <c r="J11" i="883"/>
  <c r="I11" i="883"/>
  <c r="J10" i="883"/>
  <c r="I10" i="883"/>
  <c r="J9" i="883"/>
  <c r="I9" i="883"/>
  <c r="J8" i="883"/>
  <c r="I8" i="883"/>
  <c r="J7" i="883"/>
  <c r="I7" i="883"/>
  <c r="J6" i="883"/>
  <c r="I6" i="883"/>
  <c r="J47" i="882"/>
  <c r="I47" i="882"/>
  <c r="J46" i="882"/>
  <c r="I46" i="882"/>
  <c r="J45" i="882"/>
  <c r="I45" i="882"/>
  <c r="I44" i="882"/>
  <c r="J43" i="882"/>
  <c r="I43" i="882"/>
  <c r="J38" i="882"/>
  <c r="I38" i="882"/>
  <c r="J37" i="882"/>
  <c r="I37" i="882"/>
  <c r="J36" i="882"/>
  <c r="I36" i="882"/>
  <c r="I35" i="882"/>
  <c r="J34" i="882"/>
  <c r="I34" i="882"/>
  <c r="J29" i="882"/>
  <c r="I29" i="882"/>
  <c r="J28" i="882"/>
  <c r="I28" i="882"/>
  <c r="J27" i="882"/>
  <c r="I27" i="882"/>
  <c r="I26" i="882"/>
  <c r="J25" i="882"/>
  <c r="I25" i="882"/>
  <c r="I20" i="882"/>
  <c r="I19" i="882"/>
  <c r="I18" i="882"/>
  <c r="I17" i="882"/>
  <c r="I16" i="882"/>
  <c r="I11" i="882"/>
  <c r="I10" i="882"/>
  <c r="I9" i="882"/>
  <c r="I8" i="882"/>
  <c r="I7" i="882"/>
  <c r="I35" i="881"/>
  <c r="I46" i="881"/>
  <c r="I36" i="881"/>
  <c r="I26" i="881"/>
  <c r="I45" i="881" l="1"/>
  <c r="I25" i="881"/>
  <c r="J44" i="881"/>
  <c r="I44" i="881"/>
  <c r="J43" i="881"/>
  <c r="I43" i="881"/>
  <c r="J42" i="881"/>
  <c r="I42" i="881"/>
  <c r="J34" i="881"/>
  <c r="I34" i="881"/>
  <c r="J33" i="881"/>
  <c r="I33" i="881"/>
  <c r="J32" i="881"/>
  <c r="I32" i="881"/>
  <c r="J24" i="881"/>
  <c r="I24" i="881"/>
  <c r="J23" i="881"/>
  <c r="I23" i="881"/>
  <c r="I22" i="881"/>
  <c r="J16" i="881"/>
  <c r="I16" i="881"/>
  <c r="J15" i="881"/>
  <c r="I15" i="881"/>
  <c r="I14" i="881"/>
  <c r="J8" i="881"/>
  <c r="I8" i="881"/>
  <c r="J7" i="881"/>
  <c r="I7" i="881"/>
  <c r="J6" i="881"/>
  <c r="I6" i="881"/>
  <c r="J44" i="880"/>
  <c r="I44" i="880"/>
  <c r="J43" i="880"/>
  <c r="I43" i="880"/>
  <c r="J42" i="880"/>
  <c r="I42" i="880"/>
  <c r="J35" i="880"/>
  <c r="I35" i="880"/>
  <c r="I34" i="880"/>
  <c r="J33" i="880"/>
  <c r="I33" i="880"/>
  <c r="J26" i="880"/>
  <c r="I26" i="880"/>
  <c r="I25" i="880"/>
  <c r="J24" i="880"/>
  <c r="I24" i="880"/>
  <c r="J17" i="880"/>
  <c r="I17" i="880"/>
  <c r="I16" i="880"/>
  <c r="J15" i="880"/>
  <c r="I15" i="880"/>
  <c r="J8" i="880"/>
  <c r="I8" i="880"/>
  <c r="I7" i="880"/>
  <c r="J6" i="880"/>
  <c r="I6" i="880"/>
  <c r="J16" i="876"/>
  <c r="J46" i="879"/>
  <c r="I46" i="879"/>
  <c r="J45" i="879"/>
  <c r="I45" i="879"/>
  <c r="J44" i="879"/>
  <c r="I44" i="879"/>
  <c r="J43" i="879"/>
  <c r="I43" i="879"/>
  <c r="J42" i="879"/>
  <c r="I42" i="879"/>
  <c r="J37" i="879"/>
  <c r="I37" i="879"/>
  <c r="J36" i="879"/>
  <c r="I36" i="879"/>
  <c r="J35" i="879"/>
  <c r="I35" i="879"/>
  <c r="J34" i="879"/>
  <c r="I34" i="879"/>
  <c r="J33" i="879"/>
  <c r="I33" i="879"/>
  <c r="J28" i="879"/>
  <c r="I28" i="879"/>
  <c r="J27" i="879"/>
  <c r="I27" i="879"/>
  <c r="J26" i="879"/>
  <c r="I26" i="879"/>
  <c r="J25" i="879"/>
  <c r="I25" i="879"/>
  <c r="J24" i="879"/>
  <c r="I24" i="879"/>
  <c r="J19" i="879"/>
  <c r="I19" i="879"/>
  <c r="J18" i="879"/>
  <c r="I18" i="879"/>
  <c r="J17" i="879"/>
  <c r="I17" i="879"/>
  <c r="J16" i="879"/>
  <c r="I16" i="879"/>
  <c r="J15" i="879"/>
  <c r="I15" i="879"/>
  <c r="J10" i="879"/>
  <c r="I10" i="879"/>
  <c r="J9" i="879"/>
  <c r="I9" i="879"/>
  <c r="J8" i="879"/>
  <c r="I8" i="879"/>
  <c r="J7" i="879"/>
  <c r="I7" i="879"/>
  <c r="J6" i="879"/>
  <c r="I6" i="879"/>
  <c r="J45" i="878" l="1"/>
  <c r="I45" i="878"/>
  <c r="J44" i="878"/>
  <c r="I44" i="878"/>
  <c r="J36" i="878"/>
  <c r="I36" i="878"/>
  <c r="J35" i="878"/>
  <c r="I35" i="878"/>
  <c r="J27" i="878"/>
  <c r="I27" i="878"/>
  <c r="J26" i="878"/>
  <c r="I26" i="878"/>
  <c r="J18" i="878"/>
  <c r="I18" i="878"/>
  <c r="J17" i="878"/>
  <c r="I17" i="878"/>
  <c r="J9" i="878"/>
  <c r="I9" i="878"/>
  <c r="J8" i="878"/>
  <c r="I8" i="878"/>
  <c r="J51" i="877" l="1"/>
  <c r="I51" i="877"/>
  <c r="J50" i="877"/>
  <c r="I50" i="877"/>
  <c r="J49" i="877"/>
  <c r="I49" i="877"/>
  <c r="J48" i="877"/>
  <c r="I48" i="877"/>
  <c r="J47" i="877"/>
  <c r="I47" i="877"/>
  <c r="J46" i="877"/>
  <c r="I46" i="877"/>
  <c r="J41" i="877"/>
  <c r="I41" i="877"/>
  <c r="I40" i="877"/>
  <c r="J39" i="877"/>
  <c r="I39" i="877"/>
  <c r="J38" i="877"/>
  <c r="I38" i="877"/>
  <c r="J37" i="877"/>
  <c r="I37" i="877"/>
  <c r="J36" i="877"/>
  <c r="I36" i="877"/>
  <c r="J31" i="877"/>
  <c r="I31" i="877"/>
  <c r="I30" i="877"/>
  <c r="J29" i="877"/>
  <c r="I29" i="877"/>
  <c r="J28" i="877"/>
  <c r="I28" i="877"/>
  <c r="J27" i="877"/>
  <c r="I27" i="877"/>
  <c r="J26" i="877"/>
  <c r="I26" i="877"/>
  <c r="J21" i="877"/>
  <c r="I21" i="877"/>
  <c r="I20" i="877"/>
  <c r="J19" i="877"/>
  <c r="I19" i="877"/>
  <c r="J18" i="877"/>
  <c r="I18" i="877"/>
  <c r="J17" i="877"/>
  <c r="I17" i="877"/>
  <c r="J16" i="877"/>
  <c r="I16" i="877"/>
  <c r="J11" i="877"/>
  <c r="I11" i="877"/>
  <c r="I10" i="877"/>
  <c r="J9" i="877"/>
  <c r="I9" i="877"/>
  <c r="J8" i="877"/>
  <c r="I8" i="877"/>
  <c r="J7" i="877"/>
  <c r="I7" i="877"/>
  <c r="J6" i="877"/>
  <c r="I6" i="877"/>
  <c r="J52" i="876"/>
  <c r="I52" i="876"/>
  <c r="J51" i="876"/>
  <c r="I51" i="876"/>
  <c r="I50" i="876"/>
  <c r="J49" i="876"/>
  <c r="I49" i="876"/>
  <c r="J48" i="876"/>
  <c r="I48" i="876"/>
  <c r="J47" i="876"/>
  <c r="I47" i="876"/>
  <c r="J42" i="876"/>
  <c r="I42" i="876"/>
  <c r="J41" i="876"/>
  <c r="I41" i="876"/>
  <c r="J40" i="876"/>
  <c r="I40" i="876"/>
  <c r="J39" i="876"/>
  <c r="I39" i="876"/>
  <c r="J38" i="876"/>
  <c r="I38" i="876"/>
  <c r="J37" i="876"/>
  <c r="I37" i="876"/>
  <c r="J31" i="876"/>
  <c r="I31" i="876"/>
  <c r="J30" i="876"/>
  <c r="I30" i="876"/>
  <c r="I29" i="876"/>
  <c r="J28" i="876"/>
  <c r="I28" i="876"/>
  <c r="J27" i="876"/>
  <c r="I27" i="876"/>
  <c r="J26" i="876"/>
  <c r="I26" i="876"/>
  <c r="J21" i="876"/>
  <c r="I21" i="876"/>
  <c r="J20" i="876"/>
  <c r="I20" i="876"/>
  <c r="I19" i="876"/>
  <c r="J18" i="876"/>
  <c r="I18" i="876"/>
  <c r="J17" i="876"/>
  <c r="I17" i="876"/>
  <c r="I16" i="876"/>
  <c r="J11" i="876"/>
  <c r="I11" i="876"/>
  <c r="J10" i="876"/>
  <c r="I10" i="876"/>
  <c r="J9" i="876"/>
  <c r="I9" i="876"/>
  <c r="J8" i="876"/>
  <c r="I8" i="876"/>
  <c r="J7" i="876"/>
  <c r="I7" i="876"/>
  <c r="J6" i="876"/>
  <c r="I6" i="876"/>
  <c r="J40" i="875"/>
  <c r="I40" i="875"/>
  <c r="J39" i="875"/>
  <c r="I39" i="875"/>
  <c r="J38" i="875"/>
  <c r="I38" i="875"/>
  <c r="J32" i="875"/>
  <c r="I32" i="875"/>
  <c r="J31" i="875"/>
  <c r="I31" i="875"/>
  <c r="J30" i="875"/>
  <c r="I30" i="875"/>
  <c r="J24" i="875"/>
  <c r="I24" i="875"/>
  <c r="J23" i="875"/>
  <c r="I23" i="875"/>
  <c r="I22" i="875"/>
  <c r="J16" i="875"/>
  <c r="I16" i="875"/>
  <c r="J15" i="875"/>
  <c r="I15" i="875"/>
  <c r="I14" i="875"/>
  <c r="J8" i="875"/>
  <c r="I8" i="875"/>
  <c r="J7" i="875"/>
  <c r="I7" i="875"/>
  <c r="J6" i="875"/>
  <c r="I6" i="875"/>
  <c r="J58" i="872"/>
  <c r="J57" i="872"/>
  <c r="J46" i="872"/>
  <c r="J45" i="872"/>
  <c r="J34" i="872"/>
  <c r="J33" i="872"/>
  <c r="J22" i="872"/>
  <c r="J21" i="872"/>
  <c r="J10" i="872"/>
  <c r="J9" i="872"/>
  <c r="J47" i="866"/>
  <c r="J37" i="866"/>
  <c r="J7" i="866"/>
  <c r="J17" i="866"/>
  <c r="J27" i="866"/>
  <c r="J45" i="874"/>
  <c r="I45" i="874"/>
  <c r="J44" i="874"/>
  <c r="I44" i="874"/>
  <c r="J43" i="874"/>
  <c r="I43" i="874"/>
  <c r="J42" i="874"/>
  <c r="I42" i="874"/>
  <c r="J36" i="874"/>
  <c r="I36" i="874"/>
  <c r="J35" i="874"/>
  <c r="I35" i="874"/>
  <c r="J34" i="874"/>
  <c r="I34" i="874"/>
  <c r="J33" i="874"/>
  <c r="I33" i="874"/>
  <c r="J27" i="874"/>
  <c r="I27" i="874"/>
  <c r="J26" i="874"/>
  <c r="I26" i="874"/>
  <c r="J25" i="874"/>
  <c r="I25" i="874"/>
  <c r="I24" i="874"/>
  <c r="J18" i="874"/>
  <c r="I18" i="874"/>
  <c r="J17" i="874"/>
  <c r="I17" i="874"/>
  <c r="J16" i="874"/>
  <c r="I16" i="874"/>
  <c r="I15" i="874"/>
  <c r="J9" i="874"/>
  <c r="I9" i="874"/>
  <c r="J8" i="874"/>
  <c r="I8" i="874"/>
  <c r="J7" i="874"/>
  <c r="I7" i="874"/>
  <c r="J6" i="874"/>
  <c r="I6" i="874"/>
  <c r="J45" i="873"/>
  <c r="I45" i="873"/>
  <c r="J44" i="873"/>
  <c r="I44" i="873"/>
  <c r="J36" i="873"/>
  <c r="I36" i="873"/>
  <c r="J35" i="873"/>
  <c r="I35" i="873"/>
  <c r="J27" i="873"/>
  <c r="I27" i="873"/>
  <c r="J26" i="873"/>
  <c r="I26" i="873"/>
  <c r="J18" i="873"/>
  <c r="I18" i="873"/>
  <c r="J17" i="873"/>
  <c r="I17" i="873"/>
  <c r="J9" i="873"/>
  <c r="I9" i="873"/>
  <c r="J8" i="873"/>
  <c r="I8" i="873"/>
  <c r="J59" i="872"/>
  <c r="I59" i="872"/>
  <c r="I58" i="872"/>
  <c r="I57" i="872"/>
  <c r="J56" i="872"/>
  <c r="I56" i="872"/>
  <c r="J55" i="872"/>
  <c r="I55" i="872"/>
  <c r="I54" i="872"/>
  <c r="J47" i="872"/>
  <c r="I47" i="872"/>
  <c r="I46" i="872"/>
  <c r="I45" i="872"/>
  <c r="J44" i="872"/>
  <c r="I44" i="872"/>
  <c r="J43" i="872"/>
  <c r="I43" i="872"/>
  <c r="I42" i="872"/>
  <c r="J35" i="872"/>
  <c r="I35" i="872"/>
  <c r="I34" i="872"/>
  <c r="I33" i="872"/>
  <c r="J32" i="872"/>
  <c r="I32" i="872"/>
  <c r="J31" i="872"/>
  <c r="I31" i="872"/>
  <c r="I30" i="872"/>
  <c r="J23" i="872"/>
  <c r="I23" i="872"/>
  <c r="I22" i="872"/>
  <c r="I21" i="872"/>
  <c r="J20" i="872"/>
  <c r="I20" i="872"/>
  <c r="J19" i="872"/>
  <c r="I19" i="872"/>
  <c r="I18" i="872"/>
  <c r="J11" i="872"/>
  <c r="I11" i="872"/>
  <c r="I10" i="872"/>
  <c r="I9" i="872"/>
  <c r="J8" i="872"/>
  <c r="I8" i="872"/>
  <c r="J7" i="872"/>
  <c r="I7" i="872"/>
  <c r="J49" i="871"/>
  <c r="I49" i="871"/>
  <c r="J48" i="871"/>
  <c r="I48" i="871"/>
  <c r="J47" i="871"/>
  <c r="I47" i="871"/>
  <c r="J46" i="871"/>
  <c r="I46" i="871"/>
  <c r="J39" i="871"/>
  <c r="I39" i="871"/>
  <c r="J38" i="871"/>
  <c r="I38" i="871"/>
  <c r="J37" i="871"/>
  <c r="I37" i="871"/>
  <c r="J36" i="871"/>
  <c r="I36" i="871"/>
  <c r="J29" i="871"/>
  <c r="I29" i="871"/>
  <c r="J28" i="871"/>
  <c r="I28" i="871"/>
  <c r="J27" i="871"/>
  <c r="I27" i="871"/>
  <c r="J26" i="871"/>
  <c r="I26" i="871"/>
  <c r="J19" i="871"/>
  <c r="I19" i="871"/>
  <c r="J18" i="871"/>
  <c r="I18" i="871"/>
  <c r="J17" i="871"/>
  <c r="I17" i="871"/>
  <c r="J16" i="871"/>
  <c r="I16" i="871"/>
  <c r="J9" i="871"/>
  <c r="I9" i="871"/>
  <c r="J8" i="871"/>
  <c r="I8" i="871"/>
  <c r="J7" i="871"/>
  <c r="I7" i="871"/>
  <c r="J6" i="871"/>
  <c r="I6" i="871"/>
  <c r="J56" i="870"/>
  <c r="I56" i="870"/>
  <c r="J55" i="870"/>
  <c r="I55" i="870"/>
  <c r="I54" i="870"/>
  <c r="J53" i="870"/>
  <c r="I53" i="870"/>
  <c r="I52" i="870"/>
  <c r="J51" i="870"/>
  <c r="I51" i="870"/>
  <c r="J50" i="870"/>
  <c r="I50" i="870"/>
  <c r="J45" i="870"/>
  <c r="I45" i="870"/>
  <c r="J44" i="870"/>
  <c r="I44" i="870"/>
  <c r="I43" i="870"/>
  <c r="J42" i="870"/>
  <c r="I42" i="870"/>
  <c r="I41" i="870"/>
  <c r="J40" i="870"/>
  <c r="I40" i="870"/>
  <c r="I39" i="870"/>
  <c r="J34" i="870"/>
  <c r="I34" i="870"/>
  <c r="J33" i="870"/>
  <c r="I33" i="870"/>
  <c r="I32" i="870"/>
  <c r="J31" i="870"/>
  <c r="I31" i="870"/>
  <c r="I30" i="870"/>
  <c r="J29" i="870"/>
  <c r="I29" i="870"/>
  <c r="I28" i="870"/>
  <c r="J23" i="870"/>
  <c r="I23" i="870"/>
  <c r="J22" i="870"/>
  <c r="I22" i="870"/>
  <c r="I21" i="870"/>
  <c r="J20" i="870"/>
  <c r="I20" i="870"/>
  <c r="I19" i="870"/>
  <c r="J18" i="870"/>
  <c r="I18" i="870"/>
  <c r="I17" i="870"/>
  <c r="J12" i="870"/>
  <c r="I12" i="870"/>
  <c r="J11" i="870"/>
  <c r="I11" i="870"/>
  <c r="I10" i="870"/>
  <c r="J9" i="870"/>
  <c r="I9" i="870"/>
  <c r="I8" i="870"/>
  <c r="J7" i="870"/>
  <c r="I7" i="870"/>
  <c r="I6" i="870"/>
  <c r="J41" i="869"/>
  <c r="I41" i="869"/>
  <c r="I40" i="869"/>
  <c r="I38" i="869"/>
  <c r="J33" i="869"/>
  <c r="I33" i="869"/>
  <c r="J32" i="869"/>
  <c r="I32" i="869"/>
  <c r="I30" i="869"/>
  <c r="J25" i="869"/>
  <c r="I25" i="869"/>
  <c r="J24" i="869"/>
  <c r="I24" i="869"/>
  <c r="I22" i="869"/>
  <c r="J17" i="869"/>
  <c r="I17" i="869"/>
  <c r="J16" i="869"/>
  <c r="I16" i="869"/>
  <c r="I14" i="869"/>
  <c r="J9" i="869"/>
  <c r="I9" i="869"/>
  <c r="J8" i="869"/>
  <c r="I8" i="869"/>
  <c r="I6" i="869"/>
  <c r="J51" i="868"/>
  <c r="I51" i="868"/>
  <c r="J50" i="868"/>
  <c r="I50" i="868"/>
  <c r="I49" i="868"/>
  <c r="J48" i="868"/>
  <c r="I48" i="868"/>
  <c r="J47" i="868"/>
  <c r="I47" i="868"/>
  <c r="J46" i="868"/>
  <c r="I46" i="868"/>
  <c r="J41" i="868"/>
  <c r="I41" i="868"/>
  <c r="J40" i="868"/>
  <c r="I40" i="868"/>
  <c r="J39" i="868"/>
  <c r="I39" i="868"/>
  <c r="J38" i="868"/>
  <c r="I38" i="868"/>
  <c r="J37" i="868"/>
  <c r="I37" i="868"/>
  <c r="J36" i="868"/>
  <c r="I36" i="868"/>
  <c r="J31" i="868"/>
  <c r="I31" i="868"/>
  <c r="J30" i="868"/>
  <c r="I30" i="868"/>
  <c r="I29" i="868"/>
  <c r="J28" i="868"/>
  <c r="I28" i="868"/>
  <c r="J27" i="868"/>
  <c r="I27" i="868"/>
  <c r="J26" i="868"/>
  <c r="I26" i="868"/>
  <c r="J21" i="868"/>
  <c r="I21" i="868"/>
  <c r="J20" i="868"/>
  <c r="I20" i="868"/>
  <c r="I19" i="868"/>
  <c r="J18" i="868"/>
  <c r="I18" i="868"/>
  <c r="J17" i="868"/>
  <c r="I17" i="868"/>
  <c r="J16" i="868"/>
  <c r="I16" i="868"/>
  <c r="J11" i="868"/>
  <c r="I11" i="868"/>
  <c r="J10" i="868"/>
  <c r="I10" i="868"/>
  <c r="J9" i="868"/>
  <c r="I9" i="868"/>
  <c r="J8" i="868"/>
  <c r="I8" i="868"/>
  <c r="J7" i="868"/>
  <c r="I7" i="868"/>
  <c r="J6" i="868"/>
  <c r="I6" i="868"/>
  <c r="J51" i="866"/>
  <c r="I51" i="866"/>
  <c r="J50" i="866"/>
  <c r="I50" i="866"/>
  <c r="J49" i="866"/>
  <c r="I49" i="866"/>
  <c r="J48" i="866"/>
  <c r="I48" i="866"/>
  <c r="I47" i="866"/>
  <c r="J46" i="866"/>
  <c r="I46" i="866"/>
  <c r="J41" i="866"/>
  <c r="I41" i="866"/>
  <c r="I40" i="866"/>
  <c r="J39" i="866"/>
  <c r="I39" i="866"/>
  <c r="J38" i="866"/>
  <c r="I38" i="866"/>
  <c r="I37" i="866"/>
  <c r="J36" i="866"/>
  <c r="I36" i="866"/>
  <c r="J31" i="866"/>
  <c r="I31" i="866"/>
  <c r="I30" i="866"/>
  <c r="J29" i="866"/>
  <c r="I29" i="866"/>
  <c r="J28" i="866"/>
  <c r="I28" i="866"/>
  <c r="I27" i="866"/>
  <c r="J26" i="866"/>
  <c r="I26" i="866"/>
  <c r="J21" i="866"/>
  <c r="I21" i="866"/>
  <c r="I20" i="866"/>
  <c r="J19" i="866"/>
  <c r="I19" i="866"/>
  <c r="J18" i="866"/>
  <c r="I18" i="866"/>
  <c r="I17" i="866"/>
  <c r="J16" i="866"/>
  <c r="I16" i="866"/>
  <c r="J11" i="866"/>
  <c r="I11" i="866"/>
  <c r="I10" i="866"/>
  <c r="J9" i="866"/>
  <c r="I9" i="866"/>
  <c r="J8" i="866"/>
  <c r="I8" i="866"/>
  <c r="I7" i="866"/>
  <c r="J6" i="866"/>
  <c r="I6" i="866"/>
  <c r="J44" i="865"/>
  <c r="I44" i="865"/>
  <c r="J43" i="865"/>
  <c r="I43" i="865"/>
  <c r="J42" i="865"/>
  <c r="I42" i="865"/>
  <c r="J35" i="865"/>
  <c r="I35" i="865"/>
  <c r="I34" i="865"/>
  <c r="J33" i="865"/>
  <c r="I33" i="865"/>
  <c r="J26" i="865"/>
  <c r="I26" i="865"/>
  <c r="I25" i="865"/>
  <c r="J24" i="865"/>
  <c r="I24" i="865"/>
  <c r="J17" i="865"/>
  <c r="I17" i="865"/>
  <c r="I16" i="865"/>
  <c r="J15" i="865"/>
  <c r="I15" i="865"/>
  <c r="J8" i="865"/>
  <c r="I8" i="865"/>
  <c r="I7" i="865"/>
  <c r="J6" i="865"/>
  <c r="I6" i="865"/>
  <c r="J40" i="864"/>
  <c r="I40" i="864"/>
  <c r="J39" i="864"/>
  <c r="I39" i="864"/>
  <c r="J38" i="864"/>
  <c r="I38" i="864"/>
  <c r="J32" i="864"/>
  <c r="I32" i="864"/>
  <c r="J31" i="864"/>
  <c r="I31" i="864"/>
  <c r="J30" i="864"/>
  <c r="I30" i="864"/>
  <c r="J24" i="864"/>
  <c r="I24" i="864"/>
  <c r="J23" i="864"/>
  <c r="I23" i="864"/>
  <c r="J22" i="864"/>
  <c r="I22" i="864"/>
  <c r="J16" i="864"/>
  <c r="I16" i="864"/>
  <c r="J15" i="864"/>
  <c r="I15" i="864"/>
  <c r="J14" i="864"/>
  <c r="I14" i="864"/>
  <c r="J8" i="864"/>
  <c r="I8" i="864"/>
  <c r="J7" i="864"/>
  <c r="I7" i="864"/>
  <c r="J6" i="864"/>
  <c r="I6" i="864"/>
  <c r="J42" i="863"/>
  <c r="I42" i="863"/>
  <c r="J41" i="863"/>
  <c r="I41" i="863"/>
  <c r="J40" i="863"/>
  <c r="I40" i="863"/>
  <c r="J39" i="863"/>
  <c r="I39" i="863"/>
  <c r="J38" i="863"/>
  <c r="I38" i="863"/>
  <c r="J34" i="863"/>
  <c r="I34" i="863"/>
  <c r="J33" i="863"/>
  <c r="I33" i="863"/>
  <c r="J32" i="863"/>
  <c r="I32" i="863"/>
  <c r="J31" i="863"/>
  <c r="I31" i="863"/>
  <c r="I30" i="863"/>
  <c r="J26" i="863"/>
  <c r="I26" i="863"/>
  <c r="J25" i="863"/>
  <c r="I25" i="863"/>
  <c r="J24" i="863"/>
  <c r="I24" i="863"/>
  <c r="J23" i="863"/>
  <c r="I23" i="863"/>
  <c r="J22" i="863"/>
  <c r="I22" i="863"/>
  <c r="J17" i="863"/>
  <c r="I17" i="863"/>
  <c r="J16" i="863"/>
  <c r="I16" i="863"/>
  <c r="J15" i="863"/>
  <c r="I15" i="863"/>
  <c r="J14" i="863"/>
  <c r="I14" i="863"/>
  <c r="J10" i="863"/>
  <c r="I10" i="863"/>
  <c r="J9" i="863"/>
  <c r="I9" i="863"/>
  <c r="J8" i="863"/>
  <c r="I8" i="863"/>
  <c r="J7" i="863"/>
  <c r="I7" i="863"/>
  <c r="I6" i="863"/>
  <c r="J46" i="861"/>
  <c r="I46" i="861"/>
  <c r="J45" i="861"/>
  <c r="I45" i="861"/>
  <c r="J44" i="861"/>
  <c r="I44" i="861"/>
  <c r="J43" i="861"/>
  <c r="I43" i="861"/>
  <c r="J42" i="861"/>
  <c r="I42" i="861"/>
  <c r="J37" i="861"/>
  <c r="I37" i="861"/>
  <c r="J36" i="861"/>
  <c r="I36" i="861"/>
  <c r="J35" i="861"/>
  <c r="I35" i="861"/>
  <c r="J34" i="861"/>
  <c r="I34" i="861"/>
  <c r="J33" i="861"/>
  <c r="I33" i="861"/>
  <c r="J28" i="861"/>
  <c r="I28" i="861"/>
  <c r="J27" i="861"/>
  <c r="I27" i="861"/>
  <c r="J26" i="861"/>
  <c r="I26" i="861"/>
  <c r="J25" i="861"/>
  <c r="I25" i="861"/>
  <c r="J24" i="861"/>
  <c r="I24" i="861"/>
  <c r="J19" i="861"/>
  <c r="I19" i="861"/>
  <c r="J18" i="861"/>
  <c r="I18" i="861"/>
  <c r="J17" i="861"/>
  <c r="I17" i="861"/>
  <c r="J16" i="861"/>
  <c r="I16" i="861"/>
  <c r="J15" i="861"/>
  <c r="I15" i="861"/>
  <c r="J10" i="861"/>
  <c r="I10" i="861"/>
  <c r="J9" i="861"/>
  <c r="I9" i="861"/>
  <c r="J8" i="861"/>
  <c r="I8" i="861"/>
  <c r="J7" i="861"/>
  <c r="I7" i="861"/>
  <c r="J6" i="861"/>
  <c r="I6" i="861"/>
  <c r="J59" i="860"/>
  <c r="I59" i="860"/>
  <c r="J58" i="860"/>
  <c r="I58" i="860"/>
  <c r="J57" i="860"/>
  <c r="I57" i="860"/>
  <c r="J56" i="860"/>
  <c r="I56" i="860"/>
  <c r="J55" i="860"/>
  <c r="I55" i="860"/>
  <c r="I54" i="860"/>
  <c r="J47" i="860"/>
  <c r="I47" i="860"/>
  <c r="J46" i="860"/>
  <c r="I46" i="860"/>
  <c r="J45" i="860"/>
  <c r="I45" i="860"/>
  <c r="J44" i="860"/>
  <c r="I44" i="860"/>
  <c r="J43" i="860"/>
  <c r="I43" i="860"/>
  <c r="I42" i="860"/>
  <c r="J35" i="860"/>
  <c r="I35" i="860"/>
  <c r="J34" i="860"/>
  <c r="I34" i="860"/>
  <c r="J33" i="860"/>
  <c r="I33" i="860"/>
  <c r="J32" i="860"/>
  <c r="I32" i="860"/>
  <c r="J31" i="860"/>
  <c r="I31" i="860"/>
  <c r="I30" i="860"/>
  <c r="J23" i="860"/>
  <c r="I23" i="860"/>
  <c r="J22" i="860"/>
  <c r="I22" i="860"/>
  <c r="J21" i="860"/>
  <c r="I21" i="860"/>
  <c r="J20" i="860"/>
  <c r="I20" i="860"/>
  <c r="J19" i="860"/>
  <c r="I19" i="860"/>
  <c r="I18" i="860"/>
  <c r="J11" i="860"/>
  <c r="I11" i="860"/>
  <c r="J10" i="860"/>
  <c r="I10" i="860"/>
  <c r="J9" i="860"/>
  <c r="I9" i="860"/>
  <c r="J8" i="860"/>
  <c r="I8" i="860"/>
  <c r="J7" i="860"/>
  <c r="I7" i="860"/>
  <c r="J59" i="859"/>
  <c r="I59" i="859"/>
  <c r="J58" i="859"/>
  <c r="I58" i="859"/>
  <c r="J57" i="859"/>
  <c r="I57" i="859"/>
  <c r="J56" i="859"/>
  <c r="I56" i="859"/>
  <c r="J55" i="859"/>
  <c r="I55" i="859"/>
  <c r="I54" i="859"/>
  <c r="J47" i="859"/>
  <c r="I47" i="859"/>
  <c r="J46" i="859"/>
  <c r="I46" i="859"/>
  <c r="J45" i="859"/>
  <c r="I45" i="859"/>
  <c r="J44" i="859"/>
  <c r="I44" i="859"/>
  <c r="J43" i="859"/>
  <c r="I43" i="859"/>
  <c r="I42" i="859"/>
  <c r="J35" i="859"/>
  <c r="I35" i="859"/>
  <c r="J34" i="859"/>
  <c r="I34" i="859"/>
  <c r="J33" i="859"/>
  <c r="I33" i="859"/>
  <c r="J32" i="859"/>
  <c r="I32" i="859"/>
  <c r="J31" i="859"/>
  <c r="I31" i="859"/>
  <c r="I30" i="859"/>
  <c r="J23" i="859"/>
  <c r="I23" i="859"/>
  <c r="I22" i="859"/>
  <c r="J21" i="859"/>
  <c r="I21" i="859"/>
  <c r="J20" i="859"/>
  <c r="I20" i="859"/>
  <c r="J19" i="859"/>
  <c r="I19" i="859"/>
  <c r="I18" i="859"/>
  <c r="J11" i="859"/>
  <c r="I11" i="859"/>
  <c r="J10" i="859"/>
  <c r="I10" i="859"/>
  <c r="J9" i="859"/>
  <c r="I9" i="859"/>
  <c r="J8" i="859"/>
  <c r="I8" i="859"/>
  <c r="J7" i="859"/>
  <c r="I7" i="859"/>
  <c r="J49" i="858"/>
  <c r="I49" i="858"/>
  <c r="J48" i="858"/>
  <c r="I48" i="858"/>
  <c r="J47" i="858"/>
  <c r="I47" i="858"/>
  <c r="J46" i="858"/>
  <c r="I46" i="858"/>
  <c r="J39" i="858"/>
  <c r="I39" i="858"/>
  <c r="J38" i="858"/>
  <c r="I38" i="858"/>
  <c r="J37" i="858"/>
  <c r="I37" i="858"/>
  <c r="J36" i="858"/>
  <c r="I36" i="858"/>
  <c r="J29" i="858"/>
  <c r="I29" i="858"/>
  <c r="J28" i="858"/>
  <c r="I28" i="858"/>
  <c r="J27" i="858"/>
  <c r="I27" i="858"/>
  <c r="J26" i="858"/>
  <c r="I26" i="858"/>
  <c r="J19" i="858"/>
  <c r="I19" i="858"/>
  <c r="J18" i="858"/>
  <c r="I18" i="858"/>
  <c r="J17" i="858"/>
  <c r="I17" i="858"/>
  <c r="J16" i="858"/>
  <c r="I16" i="858"/>
  <c r="J9" i="858"/>
  <c r="I9" i="858"/>
  <c r="J8" i="858"/>
  <c r="I8" i="858"/>
  <c r="J7" i="858"/>
  <c r="I7" i="858"/>
  <c r="J6" i="858"/>
  <c r="I6" i="858"/>
  <c r="J52" i="857"/>
  <c r="I52" i="857"/>
  <c r="J51" i="857"/>
  <c r="I51" i="857"/>
  <c r="J50" i="857"/>
  <c r="I50" i="857"/>
  <c r="J49" i="857"/>
  <c r="I49" i="857"/>
  <c r="J48" i="857"/>
  <c r="I48" i="857"/>
  <c r="J47" i="857"/>
  <c r="I47" i="857"/>
  <c r="J46" i="857"/>
  <c r="I46" i="857"/>
  <c r="J42" i="857"/>
  <c r="I42" i="857"/>
  <c r="J41" i="857"/>
  <c r="I41" i="857"/>
  <c r="J40" i="857"/>
  <c r="I40" i="857"/>
  <c r="J39" i="857"/>
  <c r="I39" i="857"/>
  <c r="J38" i="857"/>
  <c r="I38" i="857"/>
  <c r="J37" i="857"/>
  <c r="I37" i="857"/>
  <c r="J36" i="857"/>
  <c r="I36" i="857"/>
  <c r="J32" i="857"/>
  <c r="I32" i="857"/>
  <c r="J31" i="857"/>
  <c r="I31" i="857"/>
  <c r="J30" i="857"/>
  <c r="I30" i="857"/>
  <c r="J29" i="857"/>
  <c r="I29" i="857"/>
  <c r="J28" i="857"/>
  <c r="I28" i="857"/>
  <c r="J27" i="857"/>
  <c r="I27" i="857"/>
  <c r="J26" i="857"/>
  <c r="I26" i="857"/>
  <c r="J22" i="857"/>
  <c r="I22" i="857"/>
  <c r="J21" i="857"/>
  <c r="I21" i="857"/>
  <c r="J20" i="857"/>
  <c r="I20" i="857"/>
  <c r="J19" i="857"/>
  <c r="I19" i="857"/>
  <c r="J18" i="857"/>
  <c r="I18" i="857"/>
  <c r="J17" i="857"/>
  <c r="I17" i="857"/>
  <c r="J16" i="857"/>
  <c r="I16" i="857"/>
  <c r="J12" i="857"/>
  <c r="I12" i="857"/>
  <c r="J11" i="857"/>
  <c r="I11" i="857"/>
  <c r="J10" i="857"/>
  <c r="I10" i="857"/>
  <c r="J9" i="857"/>
  <c r="I9" i="857"/>
  <c r="J8" i="857"/>
  <c r="I8" i="857"/>
  <c r="J7" i="857"/>
  <c r="I7" i="857"/>
  <c r="J6" i="857"/>
  <c r="I6" i="857"/>
  <c r="J41" i="856"/>
  <c r="I41" i="856"/>
  <c r="I40" i="856"/>
  <c r="I38" i="856"/>
  <c r="J33" i="856"/>
  <c r="I33" i="856"/>
  <c r="J32" i="856"/>
  <c r="I32" i="856"/>
  <c r="I30" i="856"/>
  <c r="J25" i="856"/>
  <c r="I25" i="856"/>
  <c r="J24" i="856"/>
  <c r="I24" i="856"/>
  <c r="I22" i="856"/>
  <c r="J17" i="856"/>
  <c r="I17" i="856"/>
  <c r="J16" i="856"/>
  <c r="I16" i="856"/>
  <c r="I14" i="856"/>
  <c r="J9" i="856"/>
  <c r="I9" i="856"/>
  <c r="J8" i="856"/>
  <c r="I8" i="856"/>
  <c r="I6" i="856"/>
  <c r="J51" i="855"/>
  <c r="I51" i="855"/>
  <c r="J50" i="855"/>
  <c r="I50" i="855"/>
  <c r="J49" i="855"/>
  <c r="I49" i="855"/>
  <c r="J48" i="855"/>
  <c r="I48" i="855"/>
  <c r="J47" i="855"/>
  <c r="I47" i="855"/>
  <c r="J46" i="855"/>
  <c r="I46" i="855"/>
  <c r="J41" i="855"/>
  <c r="I41" i="855"/>
  <c r="J40" i="855"/>
  <c r="I40" i="855"/>
  <c r="J39" i="855"/>
  <c r="I39" i="855"/>
  <c r="J38" i="855"/>
  <c r="I38" i="855"/>
  <c r="J37" i="855"/>
  <c r="I37" i="855"/>
  <c r="J36" i="855"/>
  <c r="I36" i="855"/>
  <c r="J31" i="855"/>
  <c r="I31" i="855"/>
  <c r="J30" i="855"/>
  <c r="I30" i="855"/>
  <c r="J29" i="855"/>
  <c r="I29" i="855"/>
  <c r="J28" i="855"/>
  <c r="I28" i="855"/>
  <c r="J27" i="855"/>
  <c r="I27" i="855"/>
  <c r="J26" i="855"/>
  <c r="I26" i="855"/>
  <c r="J21" i="855"/>
  <c r="I21" i="855"/>
  <c r="J20" i="855"/>
  <c r="I20" i="855"/>
  <c r="J19" i="855"/>
  <c r="I19" i="855"/>
  <c r="J18" i="855"/>
  <c r="I18" i="855"/>
  <c r="J17" i="855"/>
  <c r="I17" i="855"/>
  <c r="J16" i="855"/>
  <c r="I16" i="855"/>
  <c r="J11" i="855"/>
  <c r="I11" i="855"/>
  <c r="J10" i="855"/>
  <c r="I10" i="855"/>
  <c r="J9" i="855"/>
  <c r="I9" i="855"/>
  <c r="J8" i="855"/>
  <c r="I8" i="855"/>
  <c r="J7" i="855"/>
  <c r="I7" i="855"/>
  <c r="J6" i="855"/>
  <c r="I6" i="855"/>
  <c r="J45" i="854"/>
  <c r="I45" i="854"/>
  <c r="J44" i="854"/>
  <c r="I44" i="854"/>
  <c r="J43" i="854"/>
  <c r="I43" i="854"/>
  <c r="J42" i="854"/>
  <c r="I42" i="854"/>
  <c r="J36" i="854"/>
  <c r="I36" i="854"/>
  <c r="J35" i="854"/>
  <c r="I35" i="854"/>
  <c r="J34" i="854"/>
  <c r="I34" i="854"/>
  <c r="J33" i="854"/>
  <c r="I33" i="854"/>
  <c r="J27" i="854"/>
  <c r="I27" i="854"/>
  <c r="J26" i="854"/>
  <c r="I26" i="854"/>
  <c r="J25" i="854"/>
  <c r="I25" i="854"/>
  <c r="I24" i="854"/>
  <c r="J18" i="854"/>
  <c r="I18" i="854"/>
  <c r="J17" i="854"/>
  <c r="I17" i="854"/>
  <c r="J16" i="854"/>
  <c r="I16" i="854"/>
  <c r="I15" i="854"/>
  <c r="J9" i="854"/>
  <c r="I9" i="854"/>
  <c r="J8" i="854"/>
  <c r="I8" i="854"/>
  <c r="J7" i="854"/>
  <c r="I7" i="854"/>
  <c r="J6" i="854"/>
  <c r="I6" i="854"/>
  <c r="J45" i="853"/>
  <c r="I45" i="853"/>
  <c r="J44" i="853"/>
  <c r="I44" i="853"/>
  <c r="J36" i="853"/>
  <c r="I36" i="853"/>
  <c r="J35" i="853"/>
  <c r="I35" i="853"/>
  <c r="J27" i="853"/>
  <c r="I27" i="853"/>
  <c r="J26" i="853"/>
  <c r="I26" i="853"/>
  <c r="J18" i="853"/>
  <c r="I18" i="853"/>
  <c r="J17" i="853"/>
  <c r="I17" i="853"/>
  <c r="J9" i="853"/>
  <c r="I9" i="853"/>
  <c r="J8" i="853"/>
  <c r="I8" i="853"/>
  <c r="J47" i="852"/>
  <c r="I47" i="852"/>
  <c r="J46" i="852"/>
  <c r="I46" i="852"/>
  <c r="J45" i="852"/>
  <c r="I45" i="852"/>
  <c r="J44" i="852"/>
  <c r="I44" i="852"/>
  <c r="J43" i="852"/>
  <c r="I43" i="852"/>
  <c r="J38" i="852"/>
  <c r="I38" i="852"/>
  <c r="J37" i="852"/>
  <c r="I37" i="852"/>
  <c r="J36" i="852"/>
  <c r="I36" i="852"/>
  <c r="J35" i="852"/>
  <c r="I35" i="852"/>
  <c r="J34" i="852"/>
  <c r="I34" i="852"/>
  <c r="J29" i="852"/>
  <c r="I29" i="852"/>
  <c r="J28" i="852"/>
  <c r="I28" i="852"/>
  <c r="J27" i="852"/>
  <c r="I27" i="852"/>
  <c r="J26" i="852"/>
  <c r="I26" i="852"/>
  <c r="J25" i="852"/>
  <c r="I25" i="852"/>
  <c r="J20" i="852"/>
  <c r="I20" i="852"/>
  <c r="J19" i="852"/>
  <c r="I19" i="852"/>
  <c r="J18" i="852"/>
  <c r="I18" i="852"/>
  <c r="J17" i="852"/>
  <c r="I17" i="852"/>
  <c r="J16" i="852"/>
  <c r="I16" i="852"/>
  <c r="J11" i="852"/>
  <c r="I11" i="852"/>
  <c r="J10" i="852"/>
  <c r="I10" i="852"/>
  <c r="J9" i="852"/>
  <c r="I9" i="852"/>
  <c r="J8" i="852"/>
  <c r="I8" i="852"/>
  <c r="J7" i="852"/>
  <c r="I7" i="852"/>
  <c r="J51" i="851"/>
  <c r="I51" i="851"/>
  <c r="J50" i="851"/>
  <c r="I50" i="851"/>
  <c r="J49" i="851"/>
  <c r="I49" i="851"/>
  <c r="J48" i="851"/>
  <c r="I48" i="851"/>
  <c r="J47" i="851"/>
  <c r="I47" i="851"/>
  <c r="J46" i="851"/>
  <c r="I46" i="851"/>
  <c r="J41" i="851"/>
  <c r="I41" i="851"/>
  <c r="J40" i="851"/>
  <c r="I40" i="851"/>
  <c r="J39" i="851"/>
  <c r="I39" i="851"/>
  <c r="J38" i="851"/>
  <c r="I38" i="851"/>
  <c r="J37" i="851"/>
  <c r="I37" i="851"/>
  <c r="J36" i="851"/>
  <c r="I36" i="851"/>
  <c r="J31" i="851"/>
  <c r="I31" i="851"/>
  <c r="J30" i="851"/>
  <c r="I30" i="851"/>
  <c r="J29" i="851"/>
  <c r="I29" i="851"/>
  <c r="J28" i="851"/>
  <c r="I28" i="851"/>
  <c r="J27" i="851"/>
  <c r="I27" i="851"/>
  <c r="J26" i="851"/>
  <c r="I26" i="851"/>
  <c r="J21" i="851"/>
  <c r="I21" i="851"/>
  <c r="J20" i="851"/>
  <c r="I20" i="851"/>
  <c r="J19" i="851"/>
  <c r="I19" i="851"/>
  <c r="J18" i="851"/>
  <c r="I18" i="851"/>
  <c r="J17" i="851"/>
  <c r="I17" i="851"/>
  <c r="J16" i="851"/>
  <c r="I16" i="851"/>
  <c r="J11" i="851"/>
  <c r="I11" i="851"/>
  <c r="J10" i="851"/>
  <c r="I10" i="851"/>
  <c r="J9" i="851"/>
  <c r="I9" i="851"/>
  <c r="J8" i="851"/>
  <c r="I8" i="851"/>
  <c r="J7" i="851"/>
  <c r="I7" i="851"/>
  <c r="J6" i="851"/>
  <c r="I6" i="851"/>
  <c r="J40" i="849"/>
  <c r="I40" i="849"/>
  <c r="J39" i="849"/>
  <c r="I39" i="849"/>
  <c r="J38" i="849"/>
  <c r="I38" i="849"/>
  <c r="J32" i="849"/>
  <c r="I32" i="849"/>
  <c r="J31" i="849"/>
  <c r="I31" i="849"/>
  <c r="J30" i="849"/>
  <c r="I30" i="849"/>
  <c r="J24" i="849"/>
  <c r="I24" i="849"/>
  <c r="J23" i="849"/>
  <c r="I23" i="849"/>
  <c r="J22" i="849"/>
  <c r="I22" i="849"/>
  <c r="J16" i="849"/>
  <c r="I16" i="849"/>
  <c r="J15" i="849"/>
  <c r="I15" i="849"/>
  <c r="J14" i="849"/>
  <c r="I14" i="849"/>
  <c r="J8" i="849"/>
  <c r="I8" i="849"/>
  <c r="J7" i="849"/>
  <c r="I7" i="849"/>
  <c r="J6" i="849"/>
  <c r="I6" i="849"/>
  <c r="J42" i="848"/>
  <c r="I42" i="848"/>
  <c r="J41" i="848"/>
  <c r="I41" i="848"/>
  <c r="J40" i="848"/>
  <c r="I40" i="848"/>
  <c r="J39" i="848"/>
  <c r="I39" i="848"/>
  <c r="J38" i="848"/>
  <c r="I38" i="848"/>
  <c r="J34" i="848"/>
  <c r="I34" i="848"/>
  <c r="J33" i="848"/>
  <c r="I33" i="848"/>
  <c r="J32" i="848"/>
  <c r="I32" i="848"/>
  <c r="J31" i="848"/>
  <c r="I31" i="848"/>
  <c r="J30" i="848"/>
  <c r="I30" i="848"/>
  <c r="J26" i="848"/>
  <c r="I26" i="848"/>
  <c r="J25" i="848"/>
  <c r="I25" i="848"/>
  <c r="J24" i="848"/>
  <c r="I24" i="848"/>
  <c r="J23" i="848"/>
  <c r="I23" i="848"/>
  <c r="J22" i="848"/>
  <c r="I22" i="848"/>
  <c r="J17" i="848"/>
  <c r="I17" i="848"/>
  <c r="J16" i="848"/>
  <c r="I16" i="848"/>
  <c r="J15" i="848"/>
  <c r="I15" i="848"/>
  <c r="J14" i="848"/>
  <c r="I14" i="848"/>
  <c r="J10" i="848"/>
  <c r="I10" i="848"/>
  <c r="J9" i="848"/>
  <c r="I9" i="848"/>
  <c r="J8" i="848"/>
  <c r="I8" i="848"/>
  <c r="J7" i="848"/>
  <c r="I7" i="848"/>
  <c r="J6" i="848"/>
  <c r="I6" i="848"/>
  <c r="J37" i="846"/>
  <c r="I37" i="846"/>
  <c r="J36" i="846"/>
  <c r="I36" i="846"/>
  <c r="J35" i="846"/>
  <c r="I35" i="846"/>
  <c r="J34" i="846"/>
  <c r="I34" i="846"/>
  <c r="J30" i="846"/>
  <c r="I30" i="846"/>
  <c r="J29" i="846"/>
  <c r="I29" i="846"/>
  <c r="J28" i="846"/>
  <c r="I28" i="846"/>
  <c r="J27" i="846"/>
  <c r="I27" i="846"/>
  <c r="J23" i="846"/>
  <c r="I23" i="846"/>
  <c r="J22" i="846"/>
  <c r="I22" i="846"/>
  <c r="J21" i="846"/>
  <c r="I21" i="846"/>
  <c r="J20" i="846"/>
  <c r="I20" i="846"/>
  <c r="J16" i="846"/>
  <c r="I16" i="846"/>
  <c r="I15" i="846"/>
  <c r="I14" i="846"/>
  <c r="I13" i="846"/>
  <c r="J9" i="846"/>
  <c r="I9" i="846"/>
  <c r="J8" i="846"/>
  <c r="I8" i="846"/>
  <c r="J7" i="846"/>
  <c r="I7" i="846"/>
  <c r="J6" i="846"/>
  <c r="I6" i="846"/>
  <c r="J59" i="845"/>
  <c r="I59" i="845"/>
  <c r="J58" i="845"/>
  <c r="I58" i="845"/>
  <c r="J57" i="845"/>
  <c r="I57" i="845"/>
  <c r="J56" i="845"/>
  <c r="I56" i="845"/>
  <c r="J55" i="845"/>
  <c r="I55" i="845"/>
  <c r="I54" i="845"/>
  <c r="J47" i="845"/>
  <c r="I47" i="845"/>
  <c r="J46" i="845"/>
  <c r="I46" i="845"/>
  <c r="J45" i="845"/>
  <c r="I45" i="845"/>
  <c r="J44" i="845"/>
  <c r="I44" i="845"/>
  <c r="J43" i="845"/>
  <c r="I43" i="845"/>
  <c r="I42" i="845"/>
  <c r="J35" i="845"/>
  <c r="I35" i="845"/>
  <c r="J34" i="845"/>
  <c r="I34" i="845"/>
  <c r="J33" i="845"/>
  <c r="I33" i="845"/>
  <c r="J32" i="845"/>
  <c r="I32" i="845"/>
  <c r="J31" i="845"/>
  <c r="I31" i="845"/>
  <c r="I30" i="845"/>
  <c r="J23" i="845"/>
  <c r="I23" i="845"/>
  <c r="J22" i="845"/>
  <c r="I22" i="845"/>
  <c r="J21" i="845"/>
  <c r="I21" i="845"/>
  <c r="J20" i="845"/>
  <c r="I20" i="845"/>
  <c r="J19" i="845"/>
  <c r="I19" i="845"/>
  <c r="I18" i="845"/>
  <c r="J11" i="845"/>
  <c r="I11" i="845"/>
  <c r="J10" i="845"/>
  <c r="I10" i="845"/>
  <c r="J9" i="845"/>
  <c r="I9" i="845"/>
  <c r="J8" i="845"/>
  <c r="I8" i="845"/>
  <c r="J7" i="845"/>
  <c r="I7" i="845"/>
  <c r="J40" i="821"/>
  <c r="J39" i="821"/>
  <c r="J38" i="821"/>
  <c r="J32" i="821"/>
  <c r="J31" i="821"/>
  <c r="J30" i="821"/>
  <c r="J24" i="821"/>
  <c r="J23" i="821"/>
  <c r="J22" i="821"/>
  <c r="J16" i="821"/>
  <c r="J15" i="821"/>
  <c r="J14" i="821"/>
  <c r="J8" i="821"/>
  <c r="J7" i="821"/>
  <c r="J6" i="821"/>
  <c r="J40" i="834"/>
  <c r="J32" i="834"/>
  <c r="J31" i="834"/>
  <c r="J30" i="834"/>
  <c r="J24" i="834"/>
  <c r="J23" i="834"/>
  <c r="J22" i="834"/>
  <c r="J8" i="834"/>
  <c r="J7" i="834"/>
  <c r="J6" i="834"/>
  <c r="J14" i="834"/>
  <c r="J15" i="834"/>
  <c r="J16" i="834"/>
  <c r="J51" i="836" l="1"/>
  <c r="J50" i="836"/>
  <c r="J49" i="836"/>
  <c r="J48" i="836"/>
  <c r="J47" i="836"/>
  <c r="J46" i="836"/>
  <c r="J41" i="836"/>
  <c r="J39" i="836"/>
  <c r="J38" i="836"/>
  <c r="J37" i="836"/>
  <c r="J36" i="836"/>
  <c r="J31" i="836"/>
  <c r="J29" i="836"/>
  <c r="J28" i="836"/>
  <c r="J26" i="836"/>
  <c r="J21" i="836"/>
  <c r="J20" i="836"/>
  <c r="J19" i="836"/>
  <c r="J18" i="836"/>
  <c r="J16" i="836"/>
  <c r="J11" i="836"/>
  <c r="J10" i="836"/>
  <c r="J9" i="836"/>
  <c r="J8" i="836"/>
  <c r="J6" i="836"/>
  <c r="J52" i="827"/>
  <c r="J51" i="827"/>
  <c r="J50" i="827"/>
  <c r="J49" i="827"/>
  <c r="J48" i="827"/>
  <c r="J47" i="827"/>
  <c r="J42" i="827"/>
  <c r="J41" i="827"/>
  <c r="J40" i="827"/>
  <c r="J39" i="827"/>
  <c r="J38" i="827"/>
  <c r="J37" i="827"/>
  <c r="J32" i="827"/>
  <c r="J31" i="827"/>
  <c r="J30" i="827"/>
  <c r="J29" i="827"/>
  <c r="J28" i="827"/>
  <c r="J27" i="827"/>
  <c r="J12" i="827"/>
  <c r="J11" i="827"/>
  <c r="J10" i="827"/>
  <c r="J9" i="827"/>
  <c r="J8" i="827"/>
  <c r="J7" i="827"/>
  <c r="J22" i="827"/>
  <c r="J21" i="827"/>
  <c r="J20" i="827"/>
  <c r="J19" i="827"/>
  <c r="J18" i="827"/>
  <c r="J17" i="827"/>
  <c r="J49" i="831"/>
  <c r="I49" i="831"/>
  <c r="J39" i="831"/>
  <c r="I39" i="831"/>
  <c r="J29" i="831"/>
  <c r="I29" i="831"/>
  <c r="J19" i="831"/>
  <c r="I19" i="831"/>
  <c r="I9" i="831"/>
  <c r="J9" i="831"/>
  <c r="J45" i="843"/>
  <c r="J36" i="843"/>
  <c r="J27" i="843"/>
  <c r="J18" i="843"/>
  <c r="J8" i="843"/>
  <c r="J53" i="830"/>
  <c r="J42" i="830"/>
  <c r="J31" i="830"/>
  <c r="J20" i="830"/>
  <c r="J9" i="830"/>
  <c r="J53" i="842"/>
  <c r="J42" i="842"/>
  <c r="J31" i="842"/>
  <c r="J9" i="842"/>
  <c r="J20" i="842"/>
  <c r="I45" i="843"/>
  <c r="J44" i="843"/>
  <c r="I44" i="843"/>
  <c r="J43" i="843"/>
  <c r="I43" i="843"/>
  <c r="I36" i="843"/>
  <c r="J35" i="843"/>
  <c r="I35" i="843"/>
  <c r="J34" i="843"/>
  <c r="I34" i="843"/>
  <c r="I27" i="843"/>
  <c r="J26" i="843"/>
  <c r="I26" i="843"/>
  <c r="J25" i="843"/>
  <c r="I25" i="843"/>
  <c r="I18" i="843"/>
  <c r="J17" i="843"/>
  <c r="I17" i="843"/>
  <c r="J16" i="843"/>
  <c r="I16" i="843"/>
  <c r="I8" i="843"/>
  <c r="J7" i="843"/>
  <c r="I7" i="843"/>
  <c r="J6" i="843"/>
  <c r="I6" i="843"/>
  <c r="J57" i="842"/>
  <c r="I57" i="842"/>
  <c r="J56" i="842"/>
  <c r="I56" i="842"/>
  <c r="J55" i="842"/>
  <c r="I55" i="842"/>
  <c r="J54" i="842"/>
  <c r="I54" i="842"/>
  <c r="I53" i="842"/>
  <c r="J52" i="842"/>
  <c r="I52" i="842"/>
  <c r="J51" i="842"/>
  <c r="I51" i="842"/>
  <c r="J50" i="842"/>
  <c r="I50" i="842"/>
  <c r="J46" i="842"/>
  <c r="I46" i="842"/>
  <c r="J45" i="842"/>
  <c r="I45" i="842"/>
  <c r="J44" i="842"/>
  <c r="I44" i="842"/>
  <c r="J43" i="842"/>
  <c r="I43" i="842"/>
  <c r="I42" i="842"/>
  <c r="J41" i="842"/>
  <c r="I41" i="842"/>
  <c r="J40" i="842"/>
  <c r="I40" i="842"/>
  <c r="J39" i="842"/>
  <c r="I39" i="842"/>
  <c r="J35" i="842"/>
  <c r="I35" i="842"/>
  <c r="J34" i="842"/>
  <c r="I34" i="842"/>
  <c r="J33" i="842"/>
  <c r="I33" i="842"/>
  <c r="J32" i="842"/>
  <c r="I32" i="842"/>
  <c r="I31" i="842"/>
  <c r="J30" i="842"/>
  <c r="I30" i="842"/>
  <c r="J29" i="842"/>
  <c r="I29" i="842"/>
  <c r="J28" i="842"/>
  <c r="I28" i="842"/>
  <c r="J24" i="842"/>
  <c r="I24" i="842"/>
  <c r="J23" i="842"/>
  <c r="I23" i="842"/>
  <c r="J22" i="842"/>
  <c r="I22" i="842"/>
  <c r="J21" i="842"/>
  <c r="I21" i="842"/>
  <c r="I20" i="842"/>
  <c r="J19" i="842"/>
  <c r="I19" i="842"/>
  <c r="J18" i="842"/>
  <c r="I18" i="842"/>
  <c r="J17" i="842"/>
  <c r="I17" i="842"/>
  <c r="J13" i="842"/>
  <c r="I13" i="842"/>
  <c r="J12" i="842"/>
  <c r="I12" i="842"/>
  <c r="J11" i="842"/>
  <c r="I11" i="842"/>
  <c r="J10" i="842"/>
  <c r="I10" i="842"/>
  <c r="I9" i="842"/>
  <c r="J8" i="842"/>
  <c r="I8" i="842"/>
  <c r="J7" i="842"/>
  <c r="I7" i="842"/>
  <c r="J6" i="842"/>
  <c r="I6" i="842"/>
  <c r="J41" i="841"/>
  <c r="I41" i="841"/>
  <c r="I40" i="841"/>
  <c r="I38" i="841"/>
  <c r="J33" i="841"/>
  <c r="I33" i="841"/>
  <c r="J32" i="841"/>
  <c r="I32" i="841"/>
  <c r="I30" i="841"/>
  <c r="J25" i="841"/>
  <c r="I25" i="841"/>
  <c r="J24" i="841"/>
  <c r="I24" i="841"/>
  <c r="I22" i="841"/>
  <c r="J17" i="841"/>
  <c r="I17" i="841"/>
  <c r="J16" i="841"/>
  <c r="I16" i="841"/>
  <c r="I14" i="841"/>
  <c r="J9" i="841"/>
  <c r="I9" i="841"/>
  <c r="J8" i="841"/>
  <c r="I8" i="841"/>
  <c r="I6" i="841"/>
  <c r="J52" i="840"/>
  <c r="I52" i="840"/>
  <c r="J51" i="840"/>
  <c r="I51" i="840"/>
  <c r="J50" i="840"/>
  <c r="I50" i="840"/>
  <c r="J49" i="840"/>
  <c r="I49" i="840"/>
  <c r="J48" i="840"/>
  <c r="I48" i="840"/>
  <c r="I47" i="840"/>
  <c r="J41" i="840"/>
  <c r="I41" i="840"/>
  <c r="J40" i="840"/>
  <c r="I40" i="840"/>
  <c r="J39" i="840"/>
  <c r="I39" i="840"/>
  <c r="J38" i="840"/>
  <c r="I38" i="840"/>
  <c r="J37" i="840"/>
  <c r="I37" i="840"/>
  <c r="I36" i="840"/>
  <c r="J31" i="840"/>
  <c r="I31" i="840"/>
  <c r="J30" i="840"/>
  <c r="I30" i="840"/>
  <c r="I29" i="840"/>
  <c r="J28" i="840"/>
  <c r="I28" i="840"/>
  <c r="J27" i="840"/>
  <c r="I27" i="840"/>
  <c r="J26" i="840"/>
  <c r="I26" i="840"/>
  <c r="J21" i="840"/>
  <c r="I21" i="840"/>
  <c r="J20" i="840"/>
  <c r="I20" i="840"/>
  <c r="I19" i="840"/>
  <c r="J18" i="840"/>
  <c r="I18" i="840"/>
  <c r="J17" i="840"/>
  <c r="I17" i="840"/>
  <c r="J16" i="840"/>
  <c r="I16" i="840"/>
  <c r="J11" i="840"/>
  <c r="I11" i="840"/>
  <c r="J10" i="840"/>
  <c r="I10" i="840"/>
  <c r="I9" i="840"/>
  <c r="J8" i="840"/>
  <c r="I8" i="840"/>
  <c r="J7" i="840"/>
  <c r="I7" i="840"/>
  <c r="J6" i="840"/>
  <c r="I6" i="840"/>
  <c r="J50" i="839"/>
  <c r="I50" i="839"/>
  <c r="J49" i="839"/>
  <c r="I49" i="839"/>
  <c r="J48" i="839"/>
  <c r="I48" i="839"/>
  <c r="J47" i="839"/>
  <c r="I47" i="839"/>
  <c r="I46" i="839"/>
  <c r="J40" i="839"/>
  <c r="I40" i="839"/>
  <c r="J39" i="839"/>
  <c r="I39" i="839"/>
  <c r="J38" i="839"/>
  <c r="I38" i="839"/>
  <c r="J37" i="839"/>
  <c r="I37" i="839"/>
  <c r="J36" i="839"/>
  <c r="I36" i="839"/>
  <c r="J30" i="839"/>
  <c r="I30" i="839"/>
  <c r="J29" i="839"/>
  <c r="I29" i="839"/>
  <c r="J28" i="839"/>
  <c r="I28" i="839"/>
  <c r="J27" i="839"/>
  <c r="I27" i="839"/>
  <c r="I26" i="839"/>
  <c r="J20" i="839"/>
  <c r="I20" i="839"/>
  <c r="J19" i="839"/>
  <c r="I19" i="839"/>
  <c r="J18" i="839"/>
  <c r="I18" i="839"/>
  <c r="J17" i="839"/>
  <c r="I17" i="839"/>
  <c r="I16" i="839"/>
  <c r="J10" i="839"/>
  <c r="I10" i="839"/>
  <c r="J9" i="839"/>
  <c r="I9" i="839"/>
  <c r="J8" i="839"/>
  <c r="I8" i="839"/>
  <c r="J7" i="839"/>
  <c r="I7" i="839"/>
  <c r="J6" i="839"/>
  <c r="I6" i="839"/>
  <c r="J45" i="838"/>
  <c r="I45" i="838"/>
  <c r="J44" i="838"/>
  <c r="I44" i="838"/>
  <c r="J36" i="838"/>
  <c r="I36" i="838"/>
  <c r="J35" i="838"/>
  <c r="I35" i="838"/>
  <c r="I27" i="838"/>
  <c r="J26" i="838"/>
  <c r="I26" i="838"/>
  <c r="J18" i="838"/>
  <c r="I18" i="838"/>
  <c r="J17" i="838"/>
  <c r="I17" i="838"/>
  <c r="J9" i="838"/>
  <c r="I9" i="838"/>
  <c r="J8" i="838"/>
  <c r="I8" i="838"/>
  <c r="I47" i="837"/>
  <c r="J46" i="837"/>
  <c r="I46" i="837"/>
  <c r="J45" i="837"/>
  <c r="I45" i="837"/>
  <c r="J44" i="837"/>
  <c r="I44" i="837"/>
  <c r="J43" i="837"/>
  <c r="I43" i="837"/>
  <c r="J38" i="837"/>
  <c r="I38" i="837"/>
  <c r="J37" i="837"/>
  <c r="I37" i="837"/>
  <c r="J36" i="837"/>
  <c r="I36" i="837"/>
  <c r="J35" i="837"/>
  <c r="I35" i="837"/>
  <c r="J34" i="837"/>
  <c r="I34" i="837"/>
  <c r="I29" i="837"/>
  <c r="J28" i="837"/>
  <c r="I28" i="837"/>
  <c r="J27" i="837"/>
  <c r="I27" i="837"/>
  <c r="J26" i="837"/>
  <c r="I26" i="837"/>
  <c r="J25" i="837"/>
  <c r="I25" i="837"/>
  <c r="I20" i="837"/>
  <c r="J19" i="837"/>
  <c r="I19" i="837"/>
  <c r="J18" i="837"/>
  <c r="I18" i="837"/>
  <c r="J17" i="837"/>
  <c r="I17" i="837"/>
  <c r="J16" i="837"/>
  <c r="I16" i="837"/>
  <c r="J11" i="837"/>
  <c r="I11" i="837"/>
  <c r="J10" i="837"/>
  <c r="I10" i="837"/>
  <c r="J9" i="837"/>
  <c r="I9" i="837"/>
  <c r="J8" i="837"/>
  <c r="I8" i="837"/>
  <c r="J7" i="837"/>
  <c r="I7" i="837"/>
  <c r="I51" i="836"/>
  <c r="I50" i="836"/>
  <c r="I49" i="836"/>
  <c r="I48" i="836"/>
  <c r="I47" i="836"/>
  <c r="I46" i="836"/>
  <c r="I41" i="836"/>
  <c r="I40" i="836"/>
  <c r="I39" i="836"/>
  <c r="I38" i="836"/>
  <c r="I37" i="836"/>
  <c r="I36" i="836"/>
  <c r="I31" i="836"/>
  <c r="I30" i="836"/>
  <c r="I29" i="836"/>
  <c r="I28" i="836"/>
  <c r="I27" i="836"/>
  <c r="I26" i="836"/>
  <c r="I21" i="836"/>
  <c r="I20" i="836"/>
  <c r="I19" i="836"/>
  <c r="I18" i="836"/>
  <c r="I17" i="836"/>
  <c r="I16" i="836"/>
  <c r="I11" i="836"/>
  <c r="I10" i="836"/>
  <c r="I9" i="836"/>
  <c r="I8" i="836"/>
  <c r="I7" i="836"/>
  <c r="I6" i="836"/>
  <c r="J41" i="835"/>
  <c r="I41" i="835"/>
  <c r="I40" i="835"/>
  <c r="J39" i="835"/>
  <c r="I39" i="835"/>
  <c r="J32" i="835"/>
  <c r="I32" i="835"/>
  <c r="I31" i="835"/>
  <c r="J30" i="835"/>
  <c r="I30" i="835"/>
  <c r="J24" i="835"/>
  <c r="I24" i="835"/>
  <c r="I23" i="835"/>
  <c r="J22" i="835"/>
  <c r="I22" i="835"/>
  <c r="J16" i="835"/>
  <c r="I16" i="835"/>
  <c r="I15" i="835"/>
  <c r="J14" i="835"/>
  <c r="I14" i="835"/>
  <c r="J8" i="835"/>
  <c r="I8" i="835"/>
  <c r="J7" i="835"/>
  <c r="I7" i="835"/>
  <c r="J6" i="835"/>
  <c r="I6" i="835"/>
  <c r="I40" i="834"/>
  <c r="I39" i="834"/>
  <c r="I38" i="834"/>
  <c r="I32" i="834"/>
  <c r="I31" i="834"/>
  <c r="I30" i="834"/>
  <c r="I24" i="834"/>
  <c r="I23" i="834"/>
  <c r="I22" i="834"/>
  <c r="I16" i="834"/>
  <c r="I15" i="834"/>
  <c r="I14" i="834"/>
  <c r="I8" i="834"/>
  <c r="I7" i="834"/>
  <c r="I6" i="834"/>
  <c r="J42" i="833"/>
  <c r="I42" i="833"/>
  <c r="J41" i="833"/>
  <c r="I41" i="833"/>
  <c r="J40" i="833"/>
  <c r="I40" i="833"/>
  <c r="J39" i="833"/>
  <c r="I39" i="833"/>
  <c r="I38" i="833"/>
  <c r="J34" i="833"/>
  <c r="I34" i="833"/>
  <c r="J33" i="833"/>
  <c r="I33" i="833"/>
  <c r="J32" i="833"/>
  <c r="I32" i="833"/>
  <c r="J31" i="833"/>
  <c r="I31" i="833"/>
  <c r="J30" i="833"/>
  <c r="I30" i="833"/>
  <c r="J26" i="833"/>
  <c r="I26" i="833"/>
  <c r="J25" i="833"/>
  <c r="I25" i="833"/>
  <c r="J24" i="833"/>
  <c r="I24" i="833"/>
  <c r="J23" i="833"/>
  <c r="I23" i="833"/>
  <c r="J22" i="833"/>
  <c r="I22" i="833"/>
  <c r="J17" i="833"/>
  <c r="I17" i="833"/>
  <c r="J16" i="833"/>
  <c r="I16" i="833"/>
  <c r="J15" i="833"/>
  <c r="I15" i="833"/>
  <c r="J14" i="833"/>
  <c r="I14" i="833"/>
  <c r="J10" i="833"/>
  <c r="I10" i="833"/>
  <c r="J9" i="833"/>
  <c r="I9" i="833"/>
  <c r="J8" i="833"/>
  <c r="I8" i="833"/>
  <c r="J7" i="833"/>
  <c r="I7" i="833"/>
  <c r="J6" i="833"/>
  <c r="I6" i="833"/>
  <c r="J56" i="830"/>
  <c r="I56" i="830"/>
  <c r="J45" i="830"/>
  <c r="I45" i="830"/>
  <c r="J34" i="830"/>
  <c r="I34" i="830"/>
  <c r="J23" i="830"/>
  <c r="I23" i="830"/>
  <c r="J12" i="830"/>
  <c r="I12" i="830"/>
  <c r="J59" i="832" l="1"/>
  <c r="I59" i="832"/>
  <c r="J58" i="832"/>
  <c r="I58" i="832"/>
  <c r="J57" i="832"/>
  <c r="I57" i="832"/>
  <c r="J56" i="832"/>
  <c r="I56" i="832"/>
  <c r="J55" i="832"/>
  <c r="I55" i="832"/>
  <c r="I54" i="832"/>
  <c r="J47" i="832"/>
  <c r="I47" i="832"/>
  <c r="J46" i="832"/>
  <c r="I46" i="832"/>
  <c r="J45" i="832"/>
  <c r="I45" i="832"/>
  <c r="J44" i="832"/>
  <c r="I44" i="832"/>
  <c r="J43" i="832"/>
  <c r="I43" i="832"/>
  <c r="I42" i="832"/>
  <c r="J35" i="832"/>
  <c r="I35" i="832"/>
  <c r="J34" i="832"/>
  <c r="I34" i="832"/>
  <c r="J33" i="832"/>
  <c r="I33" i="832"/>
  <c r="J32" i="832"/>
  <c r="I32" i="832"/>
  <c r="J31" i="832"/>
  <c r="I31" i="832"/>
  <c r="I30" i="832"/>
  <c r="J23" i="832"/>
  <c r="I23" i="832"/>
  <c r="I22" i="832"/>
  <c r="J21" i="832"/>
  <c r="I21" i="832"/>
  <c r="J20" i="832"/>
  <c r="I20" i="832"/>
  <c r="J19" i="832"/>
  <c r="I19" i="832"/>
  <c r="I18" i="832"/>
  <c r="J11" i="832"/>
  <c r="I11" i="832"/>
  <c r="J10" i="832"/>
  <c r="I10" i="832"/>
  <c r="J9" i="832"/>
  <c r="I9" i="832"/>
  <c r="J8" i="832"/>
  <c r="I8" i="832"/>
  <c r="J7" i="832"/>
  <c r="I7" i="832"/>
  <c r="J48" i="831"/>
  <c r="I48" i="831"/>
  <c r="J47" i="831"/>
  <c r="I47" i="831"/>
  <c r="J46" i="831"/>
  <c r="I46" i="831"/>
  <c r="J38" i="831"/>
  <c r="I38" i="831"/>
  <c r="J37" i="831"/>
  <c r="I37" i="831"/>
  <c r="J36" i="831"/>
  <c r="I36" i="831"/>
  <c r="J28" i="831"/>
  <c r="I28" i="831"/>
  <c r="J27" i="831"/>
  <c r="I27" i="831"/>
  <c r="J26" i="831"/>
  <c r="I26" i="831"/>
  <c r="J18" i="831"/>
  <c r="I18" i="831"/>
  <c r="J17" i="831"/>
  <c r="I17" i="831"/>
  <c r="J16" i="831"/>
  <c r="I16" i="831"/>
  <c r="J8" i="831"/>
  <c r="I8" i="831"/>
  <c r="J7" i="831"/>
  <c r="I7" i="831"/>
  <c r="J6" i="831"/>
  <c r="I6" i="831"/>
  <c r="J57" i="830"/>
  <c r="I57" i="830"/>
  <c r="J55" i="830"/>
  <c r="I55" i="830"/>
  <c r="J54" i="830"/>
  <c r="I54" i="830"/>
  <c r="I53" i="830"/>
  <c r="J52" i="830"/>
  <c r="I52" i="830"/>
  <c r="J51" i="830"/>
  <c r="I51" i="830"/>
  <c r="J50" i="830"/>
  <c r="I50" i="830"/>
  <c r="J46" i="830"/>
  <c r="I46" i="830"/>
  <c r="J44" i="830"/>
  <c r="I44" i="830"/>
  <c r="J43" i="830"/>
  <c r="I43" i="830"/>
  <c r="I42" i="830"/>
  <c r="J41" i="830"/>
  <c r="I41" i="830"/>
  <c r="J40" i="830"/>
  <c r="I40" i="830"/>
  <c r="J39" i="830"/>
  <c r="I39" i="830"/>
  <c r="J35" i="830"/>
  <c r="I35" i="830"/>
  <c r="J33" i="830"/>
  <c r="I33" i="830"/>
  <c r="J32" i="830"/>
  <c r="I32" i="830"/>
  <c r="I31" i="830"/>
  <c r="J30" i="830"/>
  <c r="I30" i="830"/>
  <c r="J29" i="830"/>
  <c r="I29" i="830"/>
  <c r="J28" i="830"/>
  <c r="I28" i="830"/>
  <c r="J24" i="830"/>
  <c r="I24" i="830"/>
  <c r="J22" i="830"/>
  <c r="I22" i="830"/>
  <c r="J21" i="830"/>
  <c r="I21" i="830"/>
  <c r="I20" i="830"/>
  <c r="J19" i="830"/>
  <c r="I19" i="830"/>
  <c r="J18" i="830"/>
  <c r="I18" i="830"/>
  <c r="J17" i="830"/>
  <c r="I17" i="830"/>
  <c r="J13" i="830"/>
  <c r="I13" i="830"/>
  <c r="J11" i="830"/>
  <c r="I11" i="830"/>
  <c r="J10" i="830"/>
  <c r="I10" i="830"/>
  <c r="I9" i="830"/>
  <c r="J8" i="830"/>
  <c r="I8" i="830"/>
  <c r="J7" i="830"/>
  <c r="I7" i="830"/>
  <c r="J6" i="830"/>
  <c r="I6" i="830"/>
  <c r="J51" i="829"/>
  <c r="I51" i="829"/>
  <c r="J50" i="829"/>
  <c r="I50" i="829"/>
  <c r="J49" i="829"/>
  <c r="I49" i="829"/>
  <c r="J48" i="829"/>
  <c r="I48" i="829"/>
  <c r="J47" i="829"/>
  <c r="I47" i="829"/>
  <c r="J46" i="829"/>
  <c r="I46" i="829"/>
  <c r="J41" i="829"/>
  <c r="I41" i="829"/>
  <c r="J40" i="829"/>
  <c r="I40" i="829"/>
  <c r="J39" i="829"/>
  <c r="I39" i="829"/>
  <c r="J38" i="829"/>
  <c r="I38" i="829"/>
  <c r="J37" i="829"/>
  <c r="I37" i="829"/>
  <c r="J36" i="829"/>
  <c r="I36" i="829"/>
  <c r="J31" i="829"/>
  <c r="I31" i="829"/>
  <c r="J30" i="829"/>
  <c r="I30" i="829"/>
  <c r="J29" i="829"/>
  <c r="I29" i="829"/>
  <c r="J28" i="829"/>
  <c r="I28" i="829"/>
  <c r="J27" i="829"/>
  <c r="I27" i="829"/>
  <c r="J26" i="829"/>
  <c r="I26" i="829"/>
  <c r="J21" i="829"/>
  <c r="I21" i="829"/>
  <c r="J20" i="829"/>
  <c r="I20" i="829"/>
  <c r="J19" i="829"/>
  <c r="I19" i="829"/>
  <c r="J18" i="829"/>
  <c r="I18" i="829"/>
  <c r="J17" i="829"/>
  <c r="I17" i="829"/>
  <c r="J16" i="829"/>
  <c r="I16" i="829"/>
  <c r="J11" i="829"/>
  <c r="I11" i="829"/>
  <c r="J10" i="829"/>
  <c r="I10" i="829"/>
  <c r="J9" i="829"/>
  <c r="I9" i="829"/>
  <c r="J8" i="829"/>
  <c r="I8" i="829"/>
  <c r="J7" i="829"/>
  <c r="I7" i="829"/>
  <c r="J6" i="829"/>
  <c r="I6" i="829"/>
  <c r="J41" i="828"/>
  <c r="I41" i="828"/>
  <c r="I40" i="828"/>
  <c r="I38" i="828"/>
  <c r="J33" i="828"/>
  <c r="I33" i="828"/>
  <c r="J32" i="828"/>
  <c r="I32" i="828"/>
  <c r="I30" i="828"/>
  <c r="J25" i="828"/>
  <c r="I25" i="828"/>
  <c r="J24" i="828"/>
  <c r="I24" i="828"/>
  <c r="I22" i="828"/>
  <c r="J17" i="828"/>
  <c r="I17" i="828"/>
  <c r="J16" i="828"/>
  <c r="I16" i="828"/>
  <c r="I14" i="828"/>
  <c r="J9" i="828"/>
  <c r="I9" i="828"/>
  <c r="J8" i="828"/>
  <c r="I8" i="828"/>
  <c r="I6" i="828"/>
  <c r="I52" i="827"/>
  <c r="I51" i="827"/>
  <c r="I50" i="827"/>
  <c r="I49" i="827"/>
  <c r="I48" i="827"/>
  <c r="I47" i="827"/>
  <c r="I42" i="827"/>
  <c r="I41" i="827"/>
  <c r="I40" i="827"/>
  <c r="I39" i="827"/>
  <c r="I38" i="827"/>
  <c r="I37" i="827"/>
  <c r="I32" i="827"/>
  <c r="I31" i="827"/>
  <c r="I30" i="827"/>
  <c r="I29" i="827"/>
  <c r="I28" i="827"/>
  <c r="I27" i="827"/>
  <c r="I22" i="827"/>
  <c r="I21" i="827"/>
  <c r="I20" i="827"/>
  <c r="I19" i="827"/>
  <c r="I18" i="827"/>
  <c r="I17" i="827"/>
  <c r="I12" i="827"/>
  <c r="I11" i="827"/>
  <c r="I10" i="827"/>
  <c r="I9" i="827"/>
  <c r="I8" i="827"/>
  <c r="I7" i="827"/>
  <c r="J50" i="826"/>
  <c r="I50" i="826"/>
  <c r="J49" i="826"/>
  <c r="I49" i="826"/>
  <c r="J48" i="826"/>
  <c r="I48" i="826"/>
  <c r="J47" i="826"/>
  <c r="I47" i="826"/>
  <c r="J46" i="826"/>
  <c r="I46" i="826"/>
  <c r="J40" i="826"/>
  <c r="I40" i="826"/>
  <c r="J39" i="826"/>
  <c r="I39" i="826"/>
  <c r="J38" i="826"/>
  <c r="I38" i="826"/>
  <c r="J37" i="826"/>
  <c r="I37" i="826"/>
  <c r="J36" i="826"/>
  <c r="I36" i="826"/>
  <c r="J30" i="826"/>
  <c r="I30" i="826"/>
  <c r="J29" i="826"/>
  <c r="I29" i="826"/>
  <c r="J28" i="826"/>
  <c r="I28" i="826"/>
  <c r="J27" i="826"/>
  <c r="I27" i="826"/>
  <c r="I26" i="826"/>
  <c r="J20" i="826"/>
  <c r="I20" i="826"/>
  <c r="J19" i="826"/>
  <c r="I19" i="826"/>
  <c r="J18" i="826"/>
  <c r="I18" i="826"/>
  <c r="J17" i="826"/>
  <c r="I17" i="826"/>
  <c r="I16" i="826"/>
  <c r="J10" i="826"/>
  <c r="I10" i="826"/>
  <c r="J9" i="826"/>
  <c r="I9" i="826"/>
  <c r="J8" i="826"/>
  <c r="I8" i="826"/>
  <c r="J7" i="826"/>
  <c r="I7" i="826"/>
  <c r="J6" i="826"/>
  <c r="I6" i="826"/>
  <c r="J45" i="825"/>
  <c r="I45" i="825"/>
  <c r="J44" i="825"/>
  <c r="I44" i="825"/>
  <c r="J36" i="825"/>
  <c r="I36" i="825"/>
  <c r="J35" i="825"/>
  <c r="I35" i="825"/>
  <c r="J27" i="825"/>
  <c r="I27" i="825"/>
  <c r="J26" i="825"/>
  <c r="I26" i="825"/>
  <c r="J18" i="825"/>
  <c r="I18" i="825"/>
  <c r="J17" i="825"/>
  <c r="I17" i="825"/>
  <c r="J9" i="825"/>
  <c r="I9" i="825"/>
  <c r="J8" i="825"/>
  <c r="I8" i="825"/>
  <c r="J47" i="824"/>
  <c r="I47" i="824"/>
  <c r="J46" i="824"/>
  <c r="I46" i="824"/>
  <c r="J45" i="824"/>
  <c r="I45" i="824"/>
  <c r="J44" i="824"/>
  <c r="I44" i="824"/>
  <c r="J43" i="824"/>
  <c r="I43" i="824"/>
  <c r="J38" i="824"/>
  <c r="I38" i="824"/>
  <c r="J37" i="824"/>
  <c r="I37" i="824"/>
  <c r="J36" i="824"/>
  <c r="I36" i="824"/>
  <c r="J35" i="824"/>
  <c r="I35" i="824"/>
  <c r="J34" i="824"/>
  <c r="I34" i="824"/>
  <c r="J29" i="824"/>
  <c r="I29" i="824"/>
  <c r="J28" i="824"/>
  <c r="I28" i="824"/>
  <c r="J27" i="824"/>
  <c r="I27" i="824"/>
  <c r="J26" i="824"/>
  <c r="I26" i="824"/>
  <c r="J25" i="824"/>
  <c r="I25" i="824"/>
  <c r="J20" i="824"/>
  <c r="I20" i="824"/>
  <c r="J19" i="824"/>
  <c r="I19" i="824"/>
  <c r="J18" i="824"/>
  <c r="I18" i="824"/>
  <c r="J17" i="824"/>
  <c r="I17" i="824"/>
  <c r="J16" i="824"/>
  <c r="I16" i="824"/>
  <c r="J11" i="824"/>
  <c r="I11" i="824"/>
  <c r="J10" i="824"/>
  <c r="I10" i="824"/>
  <c r="J9" i="824"/>
  <c r="I9" i="824"/>
  <c r="J8" i="824"/>
  <c r="I8" i="824"/>
  <c r="J7" i="824"/>
  <c r="I7" i="824"/>
  <c r="J41" i="823"/>
  <c r="I41" i="823"/>
  <c r="J40" i="823"/>
  <c r="I40" i="823"/>
  <c r="J39" i="823"/>
  <c r="I39" i="823"/>
  <c r="J33" i="823"/>
  <c r="I33" i="823"/>
  <c r="J32" i="823"/>
  <c r="I32" i="823"/>
  <c r="J31" i="823"/>
  <c r="I31" i="823"/>
  <c r="J25" i="823"/>
  <c r="I25" i="823"/>
  <c r="J24" i="823"/>
  <c r="I24" i="823"/>
  <c r="J23" i="823"/>
  <c r="I23" i="823"/>
  <c r="J17" i="823"/>
  <c r="I17" i="823"/>
  <c r="J16" i="823"/>
  <c r="I16" i="823"/>
  <c r="J15" i="823"/>
  <c r="I15" i="823"/>
  <c r="J9" i="823"/>
  <c r="I9" i="823"/>
  <c r="J8" i="823"/>
  <c r="I8" i="823"/>
  <c r="J7" i="823"/>
  <c r="I7" i="823"/>
  <c r="J42" i="822"/>
  <c r="I42" i="822"/>
  <c r="J41" i="822"/>
  <c r="I41" i="822"/>
  <c r="J40" i="822"/>
  <c r="I40" i="822"/>
  <c r="J39" i="822"/>
  <c r="I39" i="822"/>
  <c r="J38" i="822"/>
  <c r="I38" i="822"/>
  <c r="J34" i="822"/>
  <c r="I34" i="822"/>
  <c r="J33" i="822"/>
  <c r="I33" i="822"/>
  <c r="J32" i="822"/>
  <c r="I32" i="822"/>
  <c r="J31" i="822"/>
  <c r="I31" i="822"/>
  <c r="J30" i="822"/>
  <c r="I30" i="822"/>
  <c r="J26" i="822"/>
  <c r="I26" i="822"/>
  <c r="J25" i="822"/>
  <c r="I25" i="822"/>
  <c r="J24" i="822"/>
  <c r="I24" i="822"/>
  <c r="J23" i="822"/>
  <c r="I23" i="822"/>
  <c r="J22" i="822"/>
  <c r="I22" i="822"/>
  <c r="J17" i="822"/>
  <c r="I17" i="822"/>
  <c r="J16" i="822"/>
  <c r="I16" i="822"/>
  <c r="J15" i="822"/>
  <c r="I15" i="822"/>
  <c r="J14" i="822"/>
  <c r="I14" i="822"/>
  <c r="J10" i="822"/>
  <c r="I10" i="822"/>
  <c r="J9" i="822"/>
  <c r="I9" i="822"/>
  <c r="J8" i="822"/>
  <c r="I8" i="822"/>
  <c r="J7" i="822"/>
  <c r="I7" i="822"/>
  <c r="J6" i="822"/>
  <c r="I6" i="822"/>
  <c r="I40" i="821"/>
  <c r="I39" i="821"/>
  <c r="I38" i="821"/>
  <c r="I32" i="821"/>
  <c r="I31" i="821"/>
  <c r="I30" i="821"/>
  <c r="I24" i="821"/>
  <c r="I23" i="821"/>
  <c r="I22" i="821"/>
  <c r="I16" i="821"/>
  <c r="I15" i="821"/>
  <c r="I14" i="821"/>
  <c r="I8" i="821"/>
  <c r="I7" i="821"/>
  <c r="I6" i="821"/>
  <c r="J46" i="815" l="1"/>
  <c r="J36" i="815"/>
  <c r="J26" i="815"/>
  <c r="J16" i="815"/>
  <c r="J29" i="818"/>
  <c r="J19" i="818"/>
  <c r="J49" i="818"/>
  <c r="J39" i="818"/>
  <c r="J9" i="818"/>
  <c r="J9" i="820"/>
  <c r="J21" i="820"/>
  <c r="J33" i="820"/>
  <c r="J45" i="820"/>
  <c r="J57" i="820"/>
  <c r="J22" i="820" l="1"/>
  <c r="J48" i="818"/>
  <c r="J38" i="818"/>
  <c r="J28" i="818"/>
  <c r="J8" i="818"/>
  <c r="J18" i="818"/>
  <c r="J59" i="820"/>
  <c r="I59" i="820"/>
  <c r="J58" i="820"/>
  <c r="I58" i="820"/>
  <c r="I57" i="820"/>
  <c r="J56" i="820"/>
  <c r="I56" i="820"/>
  <c r="J55" i="820"/>
  <c r="I55" i="820"/>
  <c r="I54" i="820"/>
  <c r="J47" i="820"/>
  <c r="I47" i="820"/>
  <c r="J46" i="820"/>
  <c r="I46" i="820"/>
  <c r="I45" i="820"/>
  <c r="J44" i="820"/>
  <c r="I44" i="820"/>
  <c r="J43" i="820"/>
  <c r="I43" i="820"/>
  <c r="I42" i="820"/>
  <c r="J35" i="820"/>
  <c r="I35" i="820"/>
  <c r="J34" i="820"/>
  <c r="I34" i="820"/>
  <c r="I33" i="820"/>
  <c r="J32" i="820"/>
  <c r="I32" i="820"/>
  <c r="J31" i="820"/>
  <c r="I31" i="820"/>
  <c r="I30" i="820"/>
  <c r="J23" i="820"/>
  <c r="I23" i="820"/>
  <c r="I22" i="820"/>
  <c r="I21" i="820"/>
  <c r="J20" i="820"/>
  <c r="I20" i="820"/>
  <c r="J19" i="820"/>
  <c r="I19" i="820"/>
  <c r="I18" i="820"/>
  <c r="J11" i="820"/>
  <c r="I11" i="820"/>
  <c r="J10" i="820"/>
  <c r="I10" i="820"/>
  <c r="I9" i="820"/>
  <c r="J8" i="820"/>
  <c r="I8" i="820"/>
  <c r="J7" i="820"/>
  <c r="I7" i="820"/>
  <c r="J48" i="819"/>
  <c r="I48" i="819"/>
  <c r="J47" i="819"/>
  <c r="I47" i="819"/>
  <c r="J46" i="819"/>
  <c r="I46" i="819"/>
  <c r="J38" i="819"/>
  <c r="I38" i="819"/>
  <c r="J37" i="819"/>
  <c r="I37" i="819"/>
  <c r="J36" i="819"/>
  <c r="I36" i="819"/>
  <c r="J28" i="819"/>
  <c r="I28" i="819"/>
  <c r="J27" i="819"/>
  <c r="I27" i="819"/>
  <c r="J26" i="819"/>
  <c r="I26" i="819"/>
  <c r="J18" i="819"/>
  <c r="I18" i="819"/>
  <c r="J17" i="819"/>
  <c r="I17" i="819"/>
  <c r="J16" i="819"/>
  <c r="I16" i="819"/>
  <c r="J8" i="819"/>
  <c r="I8" i="819"/>
  <c r="J7" i="819"/>
  <c r="I7" i="819"/>
  <c r="J6" i="819"/>
  <c r="I6" i="819"/>
  <c r="J52" i="818"/>
  <c r="I52" i="818"/>
  <c r="J51" i="818"/>
  <c r="I51" i="818"/>
  <c r="J50" i="818"/>
  <c r="I50" i="818"/>
  <c r="I49" i="818"/>
  <c r="I48" i="818"/>
  <c r="J47" i="818"/>
  <c r="I47" i="818"/>
  <c r="J46" i="818"/>
  <c r="I46" i="818"/>
  <c r="J42" i="818"/>
  <c r="I42" i="818"/>
  <c r="J41" i="818"/>
  <c r="I41" i="818"/>
  <c r="J40" i="818"/>
  <c r="I40" i="818"/>
  <c r="I39" i="818"/>
  <c r="I38" i="818"/>
  <c r="J37" i="818"/>
  <c r="I37" i="818"/>
  <c r="J36" i="818"/>
  <c r="I36" i="818"/>
  <c r="J32" i="818"/>
  <c r="I32" i="818"/>
  <c r="J31" i="818"/>
  <c r="I31" i="818"/>
  <c r="J30" i="818"/>
  <c r="I30" i="818"/>
  <c r="I29" i="818"/>
  <c r="I28" i="818"/>
  <c r="J27" i="818"/>
  <c r="I27" i="818"/>
  <c r="J26" i="818"/>
  <c r="I26" i="818"/>
  <c r="J22" i="818"/>
  <c r="I22" i="818"/>
  <c r="J21" i="818"/>
  <c r="I21" i="818"/>
  <c r="J20" i="818"/>
  <c r="I20" i="818"/>
  <c r="I19" i="818"/>
  <c r="I18" i="818"/>
  <c r="J17" i="818"/>
  <c r="I17" i="818"/>
  <c r="J16" i="818"/>
  <c r="I16" i="818"/>
  <c r="J12" i="818"/>
  <c r="I12" i="818"/>
  <c r="J11" i="818"/>
  <c r="I11" i="818"/>
  <c r="J10" i="818"/>
  <c r="I10" i="818"/>
  <c r="I9" i="818"/>
  <c r="I8" i="818"/>
  <c r="J7" i="818"/>
  <c r="I7" i="818"/>
  <c r="J6" i="818"/>
  <c r="I6" i="818"/>
  <c r="I56" i="817"/>
  <c r="J55" i="817"/>
  <c r="I55" i="817"/>
  <c r="J54" i="817"/>
  <c r="I54" i="817"/>
  <c r="J53" i="817"/>
  <c r="I53" i="817"/>
  <c r="J52" i="817"/>
  <c r="I52" i="817"/>
  <c r="J51" i="817"/>
  <c r="I51" i="817"/>
  <c r="J50" i="817"/>
  <c r="I50" i="817"/>
  <c r="J45" i="817"/>
  <c r="I45" i="817"/>
  <c r="J44" i="817"/>
  <c r="I44" i="817"/>
  <c r="J43" i="817"/>
  <c r="I43" i="817"/>
  <c r="J42" i="817"/>
  <c r="I42" i="817"/>
  <c r="J41" i="817"/>
  <c r="I41" i="817"/>
  <c r="J40" i="817"/>
  <c r="I40" i="817"/>
  <c r="J39" i="817"/>
  <c r="I39" i="817"/>
  <c r="J34" i="817"/>
  <c r="I34" i="817"/>
  <c r="I33" i="817"/>
  <c r="I32" i="817"/>
  <c r="J31" i="817"/>
  <c r="I31" i="817"/>
  <c r="J30" i="817"/>
  <c r="I30" i="817"/>
  <c r="J29" i="817"/>
  <c r="I29" i="817"/>
  <c r="J28" i="817"/>
  <c r="I28" i="817"/>
  <c r="J23" i="817"/>
  <c r="I23" i="817"/>
  <c r="J22" i="817"/>
  <c r="I22" i="817"/>
  <c r="J21" i="817"/>
  <c r="I21" i="817"/>
  <c r="J20" i="817"/>
  <c r="I20" i="817"/>
  <c r="J19" i="817"/>
  <c r="I19" i="817"/>
  <c r="J18" i="817"/>
  <c r="I18" i="817"/>
  <c r="J17" i="817"/>
  <c r="I17" i="817"/>
  <c r="J12" i="817"/>
  <c r="I12" i="817"/>
  <c r="J11" i="817"/>
  <c r="I11" i="817"/>
  <c r="J10" i="817"/>
  <c r="I10" i="817"/>
  <c r="J9" i="817"/>
  <c r="I9" i="817"/>
  <c r="J8" i="817"/>
  <c r="I8" i="817"/>
  <c r="J7" i="817"/>
  <c r="I7" i="817"/>
  <c r="J6" i="817"/>
  <c r="I6" i="817"/>
  <c r="J41" i="816"/>
  <c r="I41" i="816"/>
  <c r="I40" i="816"/>
  <c r="I38" i="816"/>
  <c r="J33" i="816"/>
  <c r="I33" i="816"/>
  <c r="I32" i="816"/>
  <c r="I30" i="816"/>
  <c r="J25" i="816"/>
  <c r="I25" i="816"/>
  <c r="J24" i="816"/>
  <c r="I24" i="816"/>
  <c r="I22" i="816"/>
  <c r="J17" i="816"/>
  <c r="I17" i="816"/>
  <c r="J16" i="816"/>
  <c r="I16" i="816"/>
  <c r="I14" i="816"/>
  <c r="J9" i="816"/>
  <c r="I9" i="816"/>
  <c r="J8" i="816"/>
  <c r="I8" i="816"/>
  <c r="I6" i="816"/>
  <c r="J51" i="815"/>
  <c r="I51" i="815"/>
  <c r="I50" i="815"/>
  <c r="J49" i="815"/>
  <c r="I49" i="815"/>
  <c r="J48" i="815"/>
  <c r="I48" i="815"/>
  <c r="I47" i="815"/>
  <c r="I46" i="815"/>
  <c r="J41" i="815"/>
  <c r="I41" i="815"/>
  <c r="I40" i="815"/>
  <c r="J39" i="815"/>
  <c r="I39" i="815"/>
  <c r="J38" i="815"/>
  <c r="I38" i="815"/>
  <c r="I37" i="815"/>
  <c r="I36" i="815"/>
  <c r="J31" i="815"/>
  <c r="I31" i="815"/>
  <c r="I30" i="815"/>
  <c r="I29" i="815"/>
  <c r="J28" i="815"/>
  <c r="I28" i="815"/>
  <c r="I27" i="815"/>
  <c r="I26" i="815"/>
  <c r="J21" i="815"/>
  <c r="I21" i="815"/>
  <c r="I20" i="815"/>
  <c r="J19" i="815"/>
  <c r="I19" i="815"/>
  <c r="J18" i="815"/>
  <c r="I18" i="815"/>
  <c r="I17" i="815"/>
  <c r="I16" i="815"/>
  <c r="J11" i="815"/>
  <c r="I11" i="815"/>
  <c r="J10" i="815"/>
  <c r="I10" i="815"/>
  <c r="J9" i="815"/>
  <c r="I9" i="815"/>
  <c r="J8" i="815"/>
  <c r="I8" i="815"/>
  <c r="I7" i="815"/>
  <c r="J6" i="815"/>
  <c r="I6" i="815"/>
  <c r="J50" i="814"/>
  <c r="I50" i="814"/>
  <c r="J49" i="814"/>
  <c r="I49" i="814"/>
  <c r="J48" i="814"/>
  <c r="I48" i="814"/>
  <c r="J47" i="814"/>
  <c r="I47" i="814"/>
  <c r="J46" i="814"/>
  <c r="I46" i="814"/>
  <c r="J40" i="814"/>
  <c r="I40" i="814"/>
  <c r="J39" i="814"/>
  <c r="I39" i="814"/>
  <c r="J38" i="814"/>
  <c r="I38" i="814"/>
  <c r="J37" i="814"/>
  <c r="I37" i="814"/>
  <c r="J36" i="814"/>
  <c r="I36" i="814"/>
  <c r="J30" i="814"/>
  <c r="I30" i="814"/>
  <c r="J29" i="814"/>
  <c r="I29" i="814"/>
  <c r="J28" i="814"/>
  <c r="I28" i="814"/>
  <c r="J27" i="814"/>
  <c r="I27" i="814"/>
  <c r="I26" i="814"/>
  <c r="J20" i="814"/>
  <c r="I20" i="814"/>
  <c r="J19" i="814"/>
  <c r="I19" i="814"/>
  <c r="J18" i="814"/>
  <c r="I18" i="814"/>
  <c r="J17" i="814"/>
  <c r="I17" i="814"/>
  <c r="I16" i="814"/>
  <c r="J10" i="814"/>
  <c r="I10" i="814"/>
  <c r="J9" i="814"/>
  <c r="I9" i="814"/>
  <c r="J8" i="814"/>
  <c r="I8" i="814"/>
  <c r="J7" i="814"/>
  <c r="I7" i="814"/>
  <c r="J6" i="814"/>
  <c r="I6" i="814"/>
  <c r="J45" i="813"/>
  <c r="I45" i="813"/>
  <c r="J44" i="813"/>
  <c r="I44" i="813"/>
  <c r="J36" i="813"/>
  <c r="I36" i="813"/>
  <c r="J35" i="813"/>
  <c r="I35" i="813"/>
  <c r="J27" i="813"/>
  <c r="I27" i="813"/>
  <c r="J26" i="813"/>
  <c r="I26" i="813"/>
  <c r="J18" i="813"/>
  <c r="I18" i="813"/>
  <c r="J17" i="813"/>
  <c r="I17" i="813"/>
  <c r="J9" i="813"/>
  <c r="I9" i="813"/>
  <c r="J8" i="813"/>
  <c r="I8" i="813"/>
  <c r="J51" i="812"/>
  <c r="I51" i="812"/>
  <c r="J50" i="812"/>
  <c r="I50" i="812"/>
  <c r="J49" i="812"/>
  <c r="I49" i="812"/>
  <c r="J48" i="812"/>
  <c r="I48" i="812"/>
  <c r="J47" i="812"/>
  <c r="I47" i="812"/>
  <c r="J46" i="812"/>
  <c r="I46" i="812"/>
  <c r="J41" i="812"/>
  <c r="I41" i="812"/>
  <c r="J40" i="812"/>
  <c r="I40" i="812"/>
  <c r="J39" i="812"/>
  <c r="I39" i="812"/>
  <c r="J38" i="812"/>
  <c r="I38" i="812"/>
  <c r="J37" i="812"/>
  <c r="I37" i="812"/>
  <c r="J36" i="812"/>
  <c r="I36" i="812"/>
  <c r="J31" i="812"/>
  <c r="I31" i="812"/>
  <c r="J30" i="812"/>
  <c r="I30" i="812"/>
  <c r="J29" i="812"/>
  <c r="I29" i="812"/>
  <c r="J28" i="812"/>
  <c r="I28" i="812"/>
  <c r="J27" i="812"/>
  <c r="I27" i="812"/>
  <c r="J26" i="812"/>
  <c r="I26" i="812"/>
  <c r="J21" i="812"/>
  <c r="I21" i="812"/>
  <c r="J20" i="812"/>
  <c r="I20" i="812"/>
  <c r="J19" i="812"/>
  <c r="I19" i="812"/>
  <c r="J18" i="812"/>
  <c r="I18" i="812"/>
  <c r="J17" i="812"/>
  <c r="I17" i="812"/>
  <c r="J16" i="812"/>
  <c r="I16" i="812"/>
  <c r="J11" i="812"/>
  <c r="I11" i="812"/>
  <c r="J10" i="812"/>
  <c r="I10" i="812"/>
  <c r="J9" i="812"/>
  <c r="I9" i="812"/>
  <c r="J8" i="812"/>
  <c r="I8" i="812"/>
  <c r="J7" i="812"/>
  <c r="I7" i="812"/>
  <c r="J6" i="812"/>
  <c r="I6" i="812"/>
  <c r="J40" i="811"/>
  <c r="I40" i="811"/>
  <c r="J39" i="811"/>
  <c r="I39" i="811"/>
  <c r="J38" i="811"/>
  <c r="I38" i="811"/>
  <c r="J32" i="811"/>
  <c r="I32" i="811"/>
  <c r="J31" i="811"/>
  <c r="I31" i="811"/>
  <c r="J30" i="811"/>
  <c r="I30" i="811"/>
  <c r="J24" i="811"/>
  <c r="I24" i="811"/>
  <c r="I23" i="811"/>
  <c r="J22" i="811"/>
  <c r="I22" i="811"/>
  <c r="J16" i="811"/>
  <c r="I16" i="811"/>
  <c r="I15" i="811"/>
  <c r="J14" i="811"/>
  <c r="I14" i="811"/>
  <c r="J8" i="811"/>
  <c r="I8" i="811"/>
  <c r="J7" i="811"/>
  <c r="I7" i="811"/>
  <c r="J6" i="811"/>
  <c r="I6" i="811"/>
  <c r="J42" i="810"/>
  <c r="I42" i="810"/>
  <c r="J41" i="810"/>
  <c r="I41" i="810"/>
  <c r="J40" i="810"/>
  <c r="I40" i="810"/>
  <c r="J39" i="810"/>
  <c r="I39" i="810"/>
  <c r="J38" i="810"/>
  <c r="I38" i="810"/>
  <c r="J34" i="810"/>
  <c r="I34" i="810"/>
  <c r="J33" i="810"/>
  <c r="I33" i="810"/>
  <c r="J32" i="810"/>
  <c r="I32" i="810"/>
  <c r="J31" i="810"/>
  <c r="I31" i="810"/>
  <c r="J30" i="810"/>
  <c r="I30" i="810"/>
  <c r="J26" i="810"/>
  <c r="I26" i="810"/>
  <c r="J25" i="810"/>
  <c r="I25" i="810"/>
  <c r="J24" i="810"/>
  <c r="I24" i="810"/>
  <c r="J23" i="810"/>
  <c r="I23" i="810"/>
  <c r="J22" i="810"/>
  <c r="I22" i="810"/>
  <c r="J17" i="810"/>
  <c r="I17" i="810"/>
  <c r="J16" i="810"/>
  <c r="I16" i="810"/>
  <c r="J15" i="810"/>
  <c r="I15" i="810"/>
  <c r="J14" i="810"/>
  <c r="I14" i="810"/>
  <c r="J10" i="810"/>
  <c r="I10" i="810"/>
  <c r="J9" i="810"/>
  <c r="I9" i="810"/>
  <c r="J8" i="810"/>
  <c r="I8" i="810"/>
  <c r="J7" i="810"/>
  <c r="I7" i="810"/>
  <c r="J6" i="810"/>
  <c r="I6" i="810"/>
  <c r="J40" i="809"/>
  <c r="I40" i="809"/>
  <c r="J39" i="809"/>
  <c r="I39" i="809"/>
  <c r="J38" i="809"/>
  <c r="I38" i="809"/>
  <c r="J32" i="809"/>
  <c r="I32" i="809"/>
  <c r="J31" i="809"/>
  <c r="I31" i="809"/>
  <c r="J30" i="809"/>
  <c r="I30" i="809"/>
  <c r="J24" i="809"/>
  <c r="I24" i="809"/>
  <c r="J23" i="809"/>
  <c r="I23" i="809"/>
  <c r="J22" i="809"/>
  <c r="I22" i="809"/>
  <c r="J16" i="809"/>
  <c r="I16" i="809"/>
  <c r="J15" i="809"/>
  <c r="I15" i="809"/>
  <c r="I14" i="809"/>
  <c r="J8" i="809"/>
  <c r="I8" i="809"/>
  <c r="J7" i="809"/>
  <c r="I7" i="809"/>
  <c r="J6" i="809"/>
  <c r="I6" i="809"/>
  <c r="J51" i="804"/>
  <c r="J40" i="804"/>
  <c r="J29" i="804"/>
  <c r="J7" i="804"/>
  <c r="J18" i="804"/>
  <c r="I19" i="806"/>
  <c r="I20" i="806"/>
  <c r="I21" i="806"/>
  <c r="I22" i="806"/>
  <c r="I9" i="806"/>
  <c r="I10" i="806"/>
  <c r="I11" i="806"/>
  <c r="I12" i="806"/>
  <c r="J7" i="807" l="1"/>
  <c r="J47" i="807"/>
  <c r="J37" i="807"/>
  <c r="J27" i="807"/>
  <c r="J17" i="807"/>
  <c r="J59" i="808"/>
  <c r="I59" i="808"/>
  <c r="J58" i="808"/>
  <c r="I58" i="808"/>
  <c r="J57" i="808"/>
  <c r="I57" i="808"/>
  <c r="J56" i="808"/>
  <c r="I56" i="808"/>
  <c r="J55" i="808"/>
  <c r="I55" i="808"/>
  <c r="I54" i="808"/>
  <c r="J47" i="808"/>
  <c r="I47" i="808"/>
  <c r="J46" i="808"/>
  <c r="I46" i="808"/>
  <c r="J45" i="808"/>
  <c r="I45" i="808"/>
  <c r="J44" i="808"/>
  <c r="I44" i="808"/>
  <c r="J43" i="808"/>
  <c r="I43" i="808"/>
  <c r="I42" i="808"/>
  <c r="J35" i="808"/>
  <c r="I35" i="808"/>
  <c r="J34" i="808"/>
  <c r="I34" i="808"/>
  <c r="J33" i="808"/>
  <c r="I33" i="808"/>
  <c r="J32" i="808"/>
  <c r="I32" i="808"/>
  <c r="J31" i="808"/>
  <c r="I31" i="808"/>
  <c r="I30" i="808"/>
  <c r="J23" i="808"/>
  <c r="I23" i="808"/>
  <c r="I22" i="808"/>
  <c r="J21" i="808"/>
  <c r="I21" i="808"/>
  <c r="J20" i="808"/>
  <c r="I20" i="808"/>
  <c r="J19" i="808"/>
  <c r="I19" i="808"/>
  <c r="I18" i="808"/>
  <c r="J11" i="808"/>
  <c r="I11" i="808"/>
  <c r="J10" i="808"/>
  <c r="I10" i="808"/>
  <c r="J9" i="808"/>
  <c r="I9" i="808"/>
  <c r="J8" i="808"/>
  <c r="I8" i="808"/>
  <c r="J7" i="808"/>
  <c r="I7" i="808"/>
  <c r="J48" i="807"/>
  <c r="I48" i="807"/>
  <c r="I47" i="807"/>
  <c r="J46" i="807"/>
  <c r="I46" i="807"/>
  <c r="J38" i="807"/>
  <c r="I38" i="807"/>
  <c r="I37" i="807"/>
  <c r="J36" i="807"/>
  <c r="I36" i="807"/>
  <c r="J28" i="807"/>
  <c r="I28" i="807"/>
  <c r="I27" i="807"/>
  <c r="J26" i="807"/>
  <c r="I26" i="807"/>
  <c r="J18" i="807"/>
  <c r="I18" i="807"/>
  <c r="I17" i="807"/>
  <c r="J16" i="807"/>
  <c r="I16" i="807"/>
  <c r="J8" i="807"/>
  <c r="I8" i="807"/>
  <c r="I7" i="807"/>
  <c r="J6" i="807"/>
  <c r="I6" i="807"/>
  <c r="J52" i="806"/>
  <c r="I52" i="806"/>
  <c r="J51" i="806"/>
  <c r="I51" i="806"/>
  <c r="J50" i="806"/>
  <c r="I50" i="806"/>
  <c r="J49" i="806"/>
  <c r="I49" i="806"/>
  <c r="J48" i="806"/>
  <c r="I48" i="806"/>
  <c r="J47" i="806"/>
  <c r="I47" i="806"/>
  <c r="J46" i="806"/>
  <c r="I46" i="806"/>
  <c r="J42" i="806"/>
  <c r="I42" i="806"/>
  <c r="J41" i="806"/>
  <c r="I41" i="806"/>
  <c r="J40" i="806"/>
  <c r="I40" i="806"/>
  <c r="J39" i="806"/>
  <c r="I39" i="806"/>
  <c r="J38" i="806"/>
  <c r="I38" i="806"/>
  <c r="J37" i="806"/>
  <c r="I37" i="806"/>
  <c r="J36" i="806"/>
  <c r="I36" i="806"/>
  <c r="J32" i="806"/>
  <c r="I32" i="806"/>
  <c r="J31" i="806"/>
  <c r="I31" i="806"/>
  <c r="J30" i="806"/>
  <c r="I30" i="806"/>
  <c r="J29" i="806"/>
  <c r="I29" i="806"/>
  <c r="J28" i="806"/>
  <c r="I28" i="806"/>
  <c r="J27" i="806"/>
  <c r="I27" i="806"/>
  <c r="J26" i="806"/>
  <c r="I26" i="806"/>
  <c r="J22" i="806"/>
  <c r="J21" i="806"/>
  <c r="J20" i="806"/>
  <c r="J19" i="806"/>
  <c r="J18" i="806"/>
  <c r="I18" i="806"/>
  <c r="J17" i="806"/>
  <c r="I17" i="806"/>
  <c r="J16" i="806"/>
  <c r="I16" i="806"/>
  <c r="J12" i="806"/>
  <c r="J11" i="806"/>
  <c r="J10" i="806"/>
  <c r="J9" i="806"/>
  <c r="J8" i="806"/>
  <c r="I8" i="806"/>
  <c r="J7" i="806"/>
  <c r="I7" i="806"/>
  <c r="J6" i="806"/>
  <c r="I6" i="806"/>
  <c r="J50" i="805"/>
  <c r="I50" i="805"/>
  <c r="J49" i="805"/>
  <c r="I49" i="805"/>
  <c r="J48" i="805"/>
  <c r="I48" i="805"/>
  <c r="J47" i="805"/>
  <c r="I47" i="805"/>
  <c r="J46" i="805"/>
  <c r="I46" i="805"/>
  <c r="J40" i="805"/>
  <c r="I40" i="805"/>
  <c r="J39" i="805"/>
  <c r="I39" i="805"/>
  <c r="J38" i="805"/>
  <c r="I38" i="805"/>
  <c r="J37" i="805"/>
  <c r="I37" i="805"/>
  <c r="J36" i="805"/>
  <c r="I36" i="805"/>
  <c r="J30" i="805"/>
  <c r="I30" i="805"/>
  <c r="J29" i="805"/>
  <c r="I29" i="805"/>
  <c r="J28" i="805"/>
  <c r="I28" i="805"/>
  <c r="J27" i="805"/>
  <c r="I27" i="805"/>
  <c r="I26" i="805"/>
  <c r="J20" i="805"/>
  <c r="I20" i="805"/>
  <c r="J19" i="805"/>
  <c r="I19" i="805"/>
  <c r="J18" i="805"/>
  <c r="I18" i="805"/>
  <c r="J17" i="805"/>
  <c r="I17" i="805"/>
  <c r="I16" i="805"/>
  <c r="J10" i="805"/>
  <c r="I10" i="805"/>
  <c r="J9" i="805"/>
  <c r="I9" i="805"/>
  <c r="J8" i="805"/>
  <c r="I8" i="805"/>
  <c r="J7" i="805"/>
  <c r="I7" i="805"/>
  <c r="J6" i="805"/>
  <c r="I6" i="805"/>
  <c r="J56" i="804"/>
  <c r="I56" i="804"/>
  <c r="J55" i="804"/>
  <c r="I55" i="804"/>
  <c r="J54" i="804"/>
  <c r="I54" i="804"/>
  <c r="J53" i="804"/>
  <c r="I53" i="804"/>
  <c r="J52" i="804"/>
  <c r="I52" i="804"/>
  <c r="I51" i="804"/>
  <c r="J50" i="804"/>
  <c r="I50" i="804"/>
  <c r="J45" i="804"/>
  <c r="I45" i="804"/>
  <c r="J44" i="804"/>
  <c r="I44" i="804"/>
  <c r="J43" i="804"/>
  <c r="I43" i="804"/>
  <c r="J42" i="804"/>
  <c r="I42" i="804"/>
  <c r="J41" i="804"/>
  <c r="I41" i="804"/>
  <c r="I40" i="804"/>
  <c r="J39" i="804"/>
  <c r="I39" i="804"/>
  <c r="J34" i="804"/>
  <c r="I34" i="804"/>
  <c r="J33" i="804"/>
  <c r="I33" i="804"/>
  <c r="J32" i="804"/>
  <c r="I32" i="804"/>
  <c r="J31" i="804"/>
  <c r="I31" i="804"/>
  <c r="J30" i="804"/>
  <c r="I30" i="804"/>
  <c r="I29" i="804"/>
  <c r="J28" i="804"/>
  <c r="I28" i="804"/>
  <c r="J23" i="804"/>
  <c r="I23" i="804"/>
  <c r="J22" i="804"/>
  <c r="I22" i="804"/>
  <c r="J21" i="804"/>
  <c r="I21" i="804"/>
  <c r="J20" i="804"/>
  <c r="I20" i="804"/>
  <c r="J19" i="804"/>
  <c r="I19" i="804"/>
  <c r="I18" i="804"/>
  <c r="J17" i="804"/>
  <c r="I17" i="804"/>
  <c r="J12" i="804"/>
  <c r="I12" i="804"/>
  <c r="J11" i="804"/>
  <c r="I11" i="804"/>
  <c r="J10" i="804"/>
  <c r="I10" i="804"/>
  <c r="J9" i="804"/>
  <c r="I9" i="804"/>
  <c r="J8" i="804"/>
  <c r="I8" i="804"/>
  <c r="I7" i="804"/>
  <c r="J6" i="804"/>
  <c r="I6" i="804"/>
  <c r="J41" i="803"/>
  <c r="I41" i="803"/>
  <c r="I40" i="803"/>
  <c r="I38" i="803"/>
  <c r="J33" i="803"/>
  <c r="I33" i="803"/>
  <c r="J32" i="803"/>
  <c r="I32" i="803"/>
  <c r="I30" i="803"/>
  <c r="J25" i="803"/>
  <c r="I25" i="803"/>
  <c r="J24" i="803"/>
  <c r="I24" i="803"/>
  <c r="I22" i="803"/>
  <c r="J17" i="803"/>
  <c r="I17" i="803"/>
  <c r="J16" i="803"/>
  <c r="I16" i="803"/>
  <c r="I14" i="803"/>
  <c r="J9" i="803"/>
  <c r="I9" i="803"/>
  <c r="J8" i="803"/>
  <c r="I8" i="803"/>
  <c r="I6" i="803"/>
  <c r="J51" i="802"/>
  <c r="I51" i="802"/>
  <c r="J50" i="802"/>
  <c r="I50" i="802"/>
  <c r="J49" i="802"/>
  <c r="I49" i="802"/>
  <c r="J48" i="802"/>
  <c r="I48" i="802"/>
  <c r="J47" i="802"/>
  <c r="I47" i="802"/>
  <c r="J46" i="802"/>
  <c r="I46" i="802"/>
  <c r="J41" i="802"/>
  <c r="I41" i="802"/>
  <c r="J40" i="802"/>
  <c r="I40" i="802"/>
  <c r="J39" i="802"/>
  <c r="I39" i="802"/>
  <c r="J38" i="802"/>
  <c r="I38" i="802"/>
  <c r="I37" i="802"/>
  <c r="J36" i="802"/>
  <c r="I36" i="802"/>
  <c r="J31" i="802"/>
  <c r="I31" i="802"/>
  <c r="J30" i="802"/>
  <c r="I30" i="802"/>
  <c r="J29" i="802"/>
  <c r="I29" i="802"/>
  <c r="J28" i="802"/>
  <c r="I28" i="802"/>
  <c r="I27" i="802"/>
  <c r="J26" i="802"/>
  <c r="I26" i="802"/>
  <c r="J21" i="802"/>
  <c r="I21" i="802"/>
  <c r="J20" i="802"/>
  <c r="I20" i="802"/>
  <c r="J19" i="802"/>
  <c r="I19" i="802"/>
  <c r="J18" i="802"/>
  <c r="I18" i="802"/>
  <c r="I17" i="802"/>
  <c r="J16" i="802"/>
  <c r="I16" i="802"/>
  <c r="J11" i="802"/>
  <c r="I11" i="802"/>
  <c r="J10" i="802"/>
  <c r="I10" i="802"/>
  <c r="J9" i="802"/>
  <c r="I9" i="802"/>
  <c r="J8" i="802"/>
  <c r="I8" i="802"/>
  <c r="I7" i="802"/>
  <c r="J6" i="802"/>
  <c r="I6" i="802"/>
  <c r="J51" i="801"/>
  <c r="I51" i="801"/>
  <c r="J50" i="801"/>
  <c r="I50" i="801"/>
  <c r="J49" i="801"/>
  <c r="I49" i="801"/>
  <c r="J48" i="801"/>
  <c r="I48" i="801"/>
  <c r="J47" i="801"/>
  <c r="I47" i="801"/>
  <c r="J46" i="801"/>
  <c r="I46" i="801"/>
  <c r="J41" i="801"/>
  <c r="I41" i="801"/>
  <c r="J40" i="801"/>
  <c r="I40" i="801"/>
  <c r="J39" i="801"/>
  <c r="I39" i="801"/>
  <c r="J38" i="801"/>
  <c r="I38" i="801"/>
  <c r="J37" i="801"/>
  <c r="I37" i="801"/>
  <c r="J36" i="801"/>
  <c r="I36" i="801"/>
  <c r="J31" i="801"/>
  <c r="I31" i="801"/>
  <c r="J30" i="801"/>
  <c r="I30" i="801"/>
  <c r="J29" i="801"/>
  <c r="I29" i="801"/>
  <c r="J28" i="801"/>
  <c r="I28" i="801"/>
  <c r="J27" i="801"/>
  <c r="I27" i="801"/>
  <c r="J26" i="801"/>
  <c r="I26" i="801"/>
  <c r="J21" i="801"/>
  <c r="I21" i="801"/>
  <c r="J20" i="801"/>
  <c r="I20" i="801"/>
  <c r="J19" i="801"/>
  <c r="I19" i="801"/>
  <c r="J18" i="801"/>
  <c r="I18" i="801"/>
  <c r="J17" i="801"/>
  <c r="I17" i="801"/>
  <c r="J16" i="801"/>
  <c r="I16" i="801"/>
  <c r="J11" i="801"/>
  <c r="I11" i="801"/>
  <c r="J10" i="801"/>
  <c r="I10" i="801"/>
  <c r="J9" i="801"/>
  <c r="I9" i="801"/>
  <c r="J8" i="801"/>
  <c r="I8" i="801"/>
  <c r="J7" i="801"/>
  <c r="I7" i="801"/>
  <c r="J6" i="801"/>
  <c r="I6" i="801"/>
  <c r="J45" i="800"/>
  <c r="I45" i="800"/>
  <c r="J44" i="800"/>
  <c r="I44" i="800"/>
  <c r="J36" i="800"/>
  <c r="I36" i="800"/>
  <c r="J35" i="800"/>
  <c r="I35" i="800"/>
  <c r="J27" i="800"/>
  <c r="I27" i="800"/>
  <c r="J26" i="800"/>
  <c r="I26" i="800"/>
  <c r="J18" i="800"/>
  <c r="I18" i="800"/>
  <c r="J17" i="800"/>
  <c r="I17" i="800"/>
  <c r="J9" i="800"/>
  <c r="I9" i="800"/>
  <c r="J8" i="800"/>
  <c r="I8" i="800"/>
  <c r="J40" i="799"/>
  <c r="I40" i="799"/>
  <c r="J39" i="799"/>
  <c r="I39" i="799"/>
  <c r="J38" i="799"/>
  <c r="I38" i="799"/>
  <c r="J32" i="799"/>
  <c r="I32" i="799"/>
  <c r="J31" i="799"/>
  <c r="I31" i="799"/>
  <c r="J30" i="799"/>
  <c r="I30" i="799"/>
  <c r="J24" i="799"/>
  <c r="I24" i="799"/>
  <c r="J23" i="799"/>
  <c r="I23" i="799"/>
  <c r="J22" i="799"/>
  <c r="I22" i="799"/>
  <c r="J16" i="799"/>
  <c r="I16" i="799"/>
  <c r="J15" i="799"/>
  <c r="I15" i="799"/>
  <c r="J14" i="799"/>
  <c r="I14" i="799"/>
  <c r="J8" i="799"/>
  <c r="I8" i="799"/>
  <c r="J7" i="799"/>
  <c r="I7" i="799"/>
  <c r="J6" i="799"/>
  <c r="I6" i="799"/>
  <c r="J42" i="798"/>
  <c r="I42" i="798"/>
  <c r="J41" i="798"/>
  <c r="I41" i="798"/>
  <c r="J40" i="798"/>
  <c r="I40" i="798"/>
  <c r="J39" i="798"/>
  <c r="I39" i="798"/>
  <c r="J38" i="798"/>
  <c r="I38" i="798"/>
  <c r="J34" i="798"/>
  <c r="I34" i="798"/>
  <c r="J33" i="798"/>
  <c r="I33" i="798"/>
  <c r="J32" i="798"/>
  <c r="I32" i="798"/>
  <c r="J31" i="798"/>
  <c r="I31" i="798"/>
  <c r="J30" i="798"/>
  <c r="I30" i="798"/>
  <c r="J26" i="798"/>
  <c r="I26" i="798"/>
  <c r="J25" i="798"/>
  <c r="I25" i="798"/>
  <c r="J24" i="798"/>
  <c r="I24" i="798"/>
  <c r="J23" i="798"/>
  <c r="I23" i="798"/>
  <c r="J22" i="798"/>
  <c r="I22" i="798"/>
  <c r="J17" i="798"/>
  <c r="I17" i="798"/>
  <c r="J16" i="798"/>
  <c r="I16" i="798"/>
  <c r="J15" i="798"/>
  <c r="I15" i="798"/>
  <c r="J14" i="798"/>
  <c r="I14" i="798"/>
  <c r="J10" i="798"/>
  <c r="I10" i="798"/>
  <c r="J9" i="798"/>
  <c r="I9" i="798"/>
  <c r="J8" i="798"/>
  <c r="I8" i="798"/>
  <c r="J7" i="798"/>
  <c r="I7" i="798"/>
  <c r="J6" i="798"/>
  <c r="I6" i="798"/>
  <c r="J40" i="797"/>
  <c r="I40" i="797"/>
  <c r="J39" i="797"/>
  <c r="I39" i="797"/>
  <c r="J38" i="797"/>
  <c r="I38" i="797"/>
  <c r="J32" i="797"/>
  <c r="I32" i="797"/>
  <c r="J31" i="797"/>
  <c r="I31" i="797"/>
  <c r="J30" i="797"/>
  <c r="I30" i="797"/>
  <c r="J24" i="797"/>
  <c r="I24" i="797"/>
  <c r="J23" i="797"/>
  <c r="I23" i="797"/>
  <c r="J22" i="797"/>
  <c r="I22" i="797"/>
  <c r="J16" i="797"/>
  <c r="I16" i="797"/>
  <c r="J15" i="797"/>
  <c r="I15" i="797"/>
  <c r="I14" i="797"/>
  <c r="J8" i="797"/>
  <c r="I8" i="797"/>
  <c r="J7" i="797"/>
  <c r="I7" i="797"/>
  <c r="J6" i="797"/>
  <c r="I6" i="797"/>
  <c r="J7" i="794"/>
  <c r="J47" i="794"/>
  <c r="J37" i="794"/>
  <c r="J27" i="794"/>
  <c r="J17" i="794"/>
  <c r="J48" i="782"/>
  <c r="J47" i="782"/>
  <c r="J46" i="782"/>
  <c r="J38" i="782"/>
  <c r="J37" i="782"/>
  <c r="J36" i="782"/>
  <c r="J28" i="782"/>
  <c r="J27" i="782"/>
  <c r="J26" i="782"/>
  <c r="J18" i="782"/>
  <c r="J17" i="782"/>
  <c r="J16" i="782"/>
  <c r="J8" i="782"/>
  <c r="J7" i="782"/>
  <c r="J6" i="782"/>
  <c r="J48" i="794"/>
  <c r="J38" i="794"/>
  <c r="J28" i="794"/>
  <c r="J18" i="794"/>
  <c r="J8" i="794"/>
  <c r="J46" i="794"/>
  <c r="J36" i="794"/>
  <c r="J26" i="794"/>
  <c r="J16" i="794"/>
  <c r="J6" i="794"/>
  <c r="J48" i="793"/>
  <c r="J38" i="793"/>
  <c r="J28" i="793"/>
  <c r="J18" i="793"/>
  <c r="I11" i="793"/>
  <c r="J11" i="793"/>
  <c r="I21" i="793"/>
  <c r="J21" i="793"/>
  <c r="I31" i="793"/>
  <c r="J31" i="793"/>
  <c r="I41" i="793"/>
  <c r="J41" i="793"/>
  <c r="J37" i="796" l="1"/>
  <c r="I37" i="796"/>
  <c r="J36" i="796"/>
  <c r="I36" i="796"/>
  <c r="J35" i="796"/>
  <c r="I35" i="796"/>
  <c r="J34" i="796"/>
  <c r="I34" i="796"/>
  <c r="J30" i="796"/>
  <c r="I30" i="796"/>
  <c r="J29" i="796"/>
  <c r="I29" i="796"/>
  <c r="J28" i="796"/>
  <c r="I28" i="796"/>
  <c r="J27" i="796"/>
  <c r="I27" i="796"/>
  <c r="J23" i="796"/>
  <c r="I23" i="796"/>
  <c r="J22" i="796"/>
  <c r="I22" i="796"/>
  <c r="J21" i="796"/>
  <c r="I21" i="796"/>
  <c r="J20" i="796"/>
  <c r="I20" i="796"/>
  <c r="J16" i="796"/>
  <c r="I16" i="796"/>
  <c r="I15" i="796"/>
  <c r="I14" i="796"/>
  <c r="I13" i="796"/>
  <c r="J9" i="796"/>
  <c r="I9" i="796"/>
  <c r="J8" i="796"/>
  <c r="I8" i="796"/>
  <c r="J7" i="796"/>
  <c r="I7" i="796"/>
  <c r="J6" i="796"/>
  <c r="I6" i="796"/>
  <c r="J59" i="795"/>
  <c r="I59" i="795"/>
  <c r="J58" i="795"/>
  <c r="I58" i="795"/>
  <c r="J57" i="795"/>
  <c r="I57" i="795"/>
  <c r="J56" i="795"/>
  <c r="I56" i="795"/>
  <c r="J55" i="795"/>
  <c r="I55" i="795"/>
  <c r="I54" i="795"/>
  <c r="J47" i="795"/>
  <c r="I47" i="795"/>
  <c r="J46" i="795"/>
  <c r="I46" i="795"/>
  <c r="J45" i="795"/>
  <c r="I45" i="795"/>
  <c r="J44" i="795"/>
  <c r="I44" i="795"/>
  <c r="J43" i="795"/>
  <c r="I43" i="795"/>
  <c r="I42" i="795"/>
  <c r="J35" i="795"/>
  <c r="I35" i="795"/>
  <c r="J34" i="795"/>
  <c r="I34" i="795"/>
  <c r="J33" i="795"/>
  <c r="I33" i="795"/>
  <c r="J32" i="795"/>
  <c r="I32" i="795"/>
  <c r="J31" i="795"/>
  <c r="I31" i="795"/>
  <c r="I30" i="795"/>
  <c r="J23" i="795"/>
  <c r="I23" i="795"/>
  <c r="I22" i="795"/>
  <c r="J21" i="795"/>
  <c r="I21" i="795"/>
  <c r="J20" i="795"/>
  <c r="I20" i="795"/>
  <c r="J19" i="795"/>
  <c r="I19" i="795"/>
  <c r="I18" i="795"/>
  <c r="J11" i="795"/>
  <c r="I11" i="795"/>
  <c r="J10" i="795"/>
  <c r="I10" i="795"/>
  <c r="J9" i="795"/>
  <c r="I9" i="795"/>
  <c r="J8" i="795"/>
  <c r="I8" i="795"/>
  <c r="J7" i="795"/>
  <c r="I7" i="795"/>
  <c r="I48" i="794"/>
  <c r="I47" i="794"/>
  <c r="I46" i="794"/>
  <c r="I38" i="794"/>
  <c r="I37" i="794"/>
  <c r="I36" i="794"/>
  <c r="I28" i="794"/>
  <c r="I27" i="794"/>
  <c r="I26" i="794"/>
  <c r="I18" i="794"/>
  <c r="I17" i="794"/>
  <c r="I16" i="794"/>
  <c r="I8" i="794"/>
  <c r="I7" i="794"/>
  <c r="I6" i="794"/>
  <c r="J52" i="793"/>
  <c r="I52" i="793"/>
  <c r="J51" i="793"/>
  <c r="I51" i="793"/>
  <c r="J50" i="793"/>
  <c r="I50" i="793"/>
  <c r="J49" i="793"/>
  <c r="I49" i="793"/>
  <c r="I48" i="793"/>
  <c r="J47" i="793"/>
  <c r="I47" i="793"/>
  <c r="J46" i="793"/>
  <c r="I46" i="793"/>
  <c r="J42" i="793"/>
  <c r="I42" i="793"/>
  <c r="J40" i="793"/>
  <c r="I40" i="793"/>
  <c r="J39" i="793"/>
  <c r="I39" i="793"/>
  <c r="I38" i="793"/>
  <c r="J37" i="793"/>
  <c r="I37" i="793"/>
  <c r="J36" i="793"/>
  <c r="I36" i="793"/>
  <c r="J32" i="793"/>
  <c r="I32" i="793"/>
  <c r="J30" i="793"/>
  <c r="I30" i="793"/>
  <c r="J29" i="793"/>
  <c r="I29" i="793"/>
  <c r="I28" i="793"/>
  <c r="J27" i="793"/>
  <c r="I27" i="793"/>
  <c r="J26" i="793"/>
  <c r="I26" i="793"/>
  <c r="J22" i="793"/>
  <c r="I22" i="793"/>
  <c r="J20" i="793"/>
  <c r="I20" i="793"/>
  <c r="J19" i="793"/>
  <c r="I19" i="793"/>
  <c r="I18" i="793"/>
  <c r="J17" i="793"/>
  <c r="I17" i="793"/>
  <c r="J16" i="793"/>
  <c r="I16" i="793"/>
  <c r="J12" i="793"/>
  <c r="I12" i="793"/>
  <c r="J10" i="793"/>
  <c r="I10" i="793"/>
  <c r="J9" i="793"/>
  <c r="I9" i="793"/>
  <c r="J8" i="793"/>
  <c r="I8" i="793"/>
  <c r="J7" i="793"/>
  <c r="I7" i="793"/>
  <c r="J6" i="793"/>
  <c r="I6" i="793"/>
  <c r="J51" i="792"/>
  <c r="I51" i="792"/>
  <c r="J50" i="792"/>
  <c r="I50" i="792"/>
  <c r="J49" i="792"/>
  <c r="I49" i="792"/>
  <c r="J48" i="792"/>
  <c r="I48" i="792"/>
  <c r="J47" i="792"/>
  <c r="I47" i="792"/>
  <c r="J40" i="792"/>
  <c r="I40" i="792"/>
  <c r="J39" i="792"/>
  <c r="I39" i="792"/>
  <c r="J38" i="792"/>
  <c r="I38" i="792"/>
  <c r="J37" i="792"/>
  <c r="I37" i="792"/>
  <c r="J36" i="792"/>
  <c r="I36" i="792"/>
  <c r="I30" i="792"/>
  <c r="J29" i="792"/>
  <c r="I29" i="792"/>
  <c r="J28" i="792"/>
  <c r="I28" i="792"/>
  <c r="J27" i="792"/>
  <c r="I27" i="792"/>
  <c r="I26" i="792"/>
  <c r="J20" i="792"/>
  <c r="I20" i="792"/>
  <c r="J19" i="792"/>
  <c r="I19" i="792"/>
  <c r="J18" i="792"/>
  <c r="I18" i="792"/>
  <c r="J17" i="792"/>
  <c r="I17" i="792"/>
  <c r="I16" i="792"/>
  <c r="J10" i="792"/>
  <c r="I10" i="792"/>
  <c r="J9" i="792"/>
  <c r="I9" i="792"/>
  <c r="J8" i="792"/>
  <c r="I8" i="792"/>
  <c r="J7" i="792"/>
  <c r="I7" i="792"/>
  <c r="J6" i="792"/>
  <c r="I6" i="792"/>
  <c r="J56" i="791"/>
  <c r="I56" i="791"/>
  <c r="J55" i="791"/>
  <c r="I55" i="791"/>
  <c r="J54" i="791"/>
  <c r="I54" i="791"/>
  <c r="J53" i="791"/>
  <c r="I53" i="791"/>
  <c r="J52" i="791"/>
  <c r="I52" i="791"/>
  <c r="J51" i="791"/>
  <c r="I51" i="791"/>
  <c r="J50" i="791"/>
  <c r="I50" i="791"/>
  <c r="J45" i="791"/>
  <c r="I45" i="791"/>
  <c r="J44" i="791"/>
  <c r="I44" i="791"/>
  <c r="I43" i="791"/>
  <c r="J42" i="791"/>
  <c r="I42" i="791"/>
  <c r="J41" i="791"/>
  <c r="I41" i="791"/>
  <c r="J40" i="791"/>
  <c r="I40" i="791"/>
  <c r="J39" i="791"/>
  <c r="I39" i="791"/>
  <c r="J34" i="791"/>
  <c r="I34" i="791"/>
  <c r="J33" i="791"/>
  <c r="I33" i="791"/>
  <c r="J32" i="791"/>
  <c r="I32" i="791"/>
  <c r="J31" i="791"/>
  <c r="I31" i="791"/>
  <c r="J30" i="791"/>
  <c r="I30" i="791"/>
  <c r="J29" i="791"/>
  <c r="I29" i="791"/>
  <c r="J28" i="791"/>
  <c r="I28" i="791"/>
  <c r="J23" i="791"/>
  <c r="I23" i="791"/>
  <c r="J22" i="791"/>
  <c r="I22" i="791"/>
  <c r="J21" i="791"/>
  <c r="I21" i="791"/>
  <c r="J20" i="791"/>
  <c r="I20" i="791"/>
  <c r="J19" i="791"/>
  <c r="I19" i="791"/>
  <c r="I18" i="791"/>
  <c r="J17" i="791"/>
  <c r="I17" i="791"/>
  <c r="J12" i="791"/>
  <c r="I12" i="791"/>
  <c r="J11" i="791"/>
  <c r="I11" i="791"/>
  <c r="J10" i="791"/>
  <c r="I10" i="791"/>
  <c r="J9" i="791"/>
  <c r="I9" i="791"/>
  <c r="J8" i="791"/>
  <c r="I8" i="791"/>
  <c r="J7" i="791"/>
  <c r="I7" i="791"/>
  <c r="J6" i="791"/>
  <c r="I6" i="791"/>
  <c r="J41" i="790"/>
  <c r="I41" i="790"/>
  <c r="I40" i="790"/>
  <c r="I38" i="790"/>
  <c r="J33" i="790"/>
  <c r="I33" i="790"/>
  <c r="J32" i="790"/>
  <c r="I32" i="790"/>
  <c r="I30" i="790"/>
  <c r="J25" i="790"/>
  <c r="I25" i="790"/>
  <c r="J24" i="790"/>
  <c r="I24" i="790"/>
  <c r="I22" i="790"/>
  <c r="J17" i="790"/>
  <c r="I17" i="790"/>
  <c r="J16" i="790"/>
  <c r="I16" i="790"/>
  <c r="I14" i="790"/>
  <c r="J9" i="790"/>
  <c r="I9" i="790"/>
  <c r="J8" i="790"/>
  <c r="I8" i="790"/>
  <c r="I6" i="790"/>
  <c r="J51" i="789"/>
  <c r="I51" i="789"/>
  <c r="J50" i="789"/>
  <c r="I50" i="789"/>
  <c r="J49" i="789"/>
  <c r="I49" i="789"/>
  <c r="J48" i="789"/>
  <c r="I48" i="789"/>
  <c r="J47" i="789"/>
  <c r="I47" i="789"/>
  <c r="J46" i="789"/>
  <c r="I46" i="789"/>
  <c r="J41" i="789"/>
  <c r="I41" i="789"/>
  <c r="J40" i="789"/>
  <c r="I40" i="789"/>
  <c r="J39" i="789"/>
  <c r="I39" i="789"/>
  <c r="J38" i="789"/>
  <c r="I38" i="789"/>
  <c r="I37" i="789"/>
  <c r="J36" i="789"/>
  <c r="I36" i="789"/>
  <c r="J31" i="789"/>
  <c r="I31" i="789"/>
  <c r="J30" i="789"/>
  <c r="I30" i="789"/>
  <c r="J29" i="789"/>
  <c r="I29" i="789"/>
  <c r="J28" i="789"/>
  <c r="I28" i="789"/>
  <c r="I27" i="789"/>
  <c r="J26" i="789"/>
  <c r="I26" i="789"/>
  <c r="J21" i="789"/>
  <c r="I21" i="789"/>
  <c r="J20" i="789"/>
  <c r="I20" i="789"/>
  <c r="J19" i="789"/>
  <c r="I19" i="789"/>
  <c r="J18" i="789"/>
  <c r="I18" i="789"/>
  <c r="I17" i="789"/>
  <c r="J16" i="789"/>
  <c r="I16" i="789"/>
  <c r="J11" i="789"/>
  <c r="I11" i="789"/>
  <c r="J10" i="789"/>
  <c r="I10" i="789"/>
  <c r="J9" i="789"/>
  <c r="I9" i="789"/>
  <c r="J8" i="789"/>
  <c r="I8" i="789"/>
  <c r="I7" i="789"/>
  <c r="J6" i="789"/>
  <c r="I6" i="789"/>
  <c r="J55" i="788"/>
  <c r="I55" i="788"/>
  <c r="J54" i="788"/>
  <c r="I54" i="788"/>
  <c r="J53" i="788"/>
  <c r="I53" i="788"/>
  <c r="J52" i="788"/>
  <c r="I52" i="788"/>
  <c r="J51" i="788"/>
  <c r="I51" i="788"/>
  <c r="J50" i="788"/>
  <c r="I50" i="788"/>
  <c r="J44" i="788"/>
  <c r="I44" i="788"/>
  <c r="J43" i="788"/>
  <c r="I43" i="788"/>
  <c r="J42" i="788"/>
  <c r="I42" i="788"/>
  <c r="J41" i="788"/>
  <c r="I41" i="788"/>
  <c r="J40" i="788"/>
  <c r="I40" i="788"/>
  <c r="J39" i="788"/>
  <c r="I39" i="788"/>
  <c r="J33" i="788"/>
  <c r="I33" i="788"/>
  <c r="J32" i="788"/>
  <c r="I32" i="788"/>
  <c r="J31" i="788"/>
  <c r="I31" i="788"/>
  <c r="J30" i="788"/>
  <c r="I30" i="788"/>
  <c r="J29" i="788"/>
  <c r="I29" i="788"/>
  <c r="J28" i="788"/>
  <c r="I28" i="788"/>
  <c r="J22" i="788"/>
  <c r="I22" i="788"/>
  <c r="J21" i="788"/>
  <c r="I21" i="788"/>
  <c r="J20" i="788"/>
  <c r="I20" i="788"/>
  <c r="J19" i="788"/>
  <c r="I19" i="788"/>
  <c r="J18" i="788"/>
  <c r="I18" i="788"/>
  <c r="J17" i="788"/>
  <c r="I17" i="788"/>
  <c r="J11" i="788"/>
  <c r="I11" i="788"/>
  <c r="J10" i="788"/>
  <c r="I10" i="788"/>
  <c r="J9" i="788"/>
  <c r="I9" i="788"/>
  <c r="J8" i="788"/>
  <c r="I8" i="788"/>
  <c r="J7" i="788"/>
  <c r="I7" i="788"/>
  <c r="J6" i="788"/>
  <c r="I6" i="788"/>
  <c r="J45" i="787"/>
  <c r="I45" i="787"/>
  <c r="J44" i="787"/>
  <c r="I44" i="787"/>
  <c r="J36" i="787"/>
  <c r="I36" i="787"/>
  <c r="J35" i="787"/>
  <c r="I35" i="787"/>
  <c r="J27" i="787"/>
  <c r="I27" i="787"/>
  <c r="J26" i="787"/>
  <c r="I26" i="787"/>
  <c r="J18" i="787"/>
  <c r="I18" i="787"/>
  <c r="J17" i="787"/>
  <c r="I17" i="787"/>
  <c r="J9" i="787"/>
  <c r="I9" i="787"/>
  <c r="J8" i="787"/>
  <c r="I8" i="787"/>
  <c r="J40" i="786"/>
  <c r="I40" i="786"/>
  <c r="I39" i="786"/>
  <c r="J38" i="786"/>
  <c r="I38" i="786"/>
  <c r="J32" i="786"/>
  <c r="I32" i="786"/>
  <c r="I31" i="786"/>
  <c r="I30" i="786"/>
  <c r="J24" i="786"/>
  <c r="I24" i="786"/>
  <c r="I23" i="786"/>
  <c r="I22" i="786"/>
  <c r="J16" i="786"/>
  <c r="I16" i="786"/>
  <c r="I15" i="786"/>
  <c r="J14" i="786"/>
  <c r="I14" i="786"/>
  <c r="J8" i="786"/>
  <c r="I8" i="786"/>
  <c r="J7" i="786"/>
  <c r="I7" i="786"/>
  <c r="J6" i="786"/>
  <c r="I6" i="786"/>
  <c r="J42" i="785"/>
  <c r="I42" i="785"/>
  <c r="J41" i="785"/>
  <c r="I41" i="785"/>
  <c r="J40" i="785"/>
  <c r="I40" i="785"/>
  <c r="J39" i="785"/>
  <c r="I39" i="785"/>
  <c r="J38" i="785"/>
  <c r="I38" i="785"/>
  <c r="J34" i="785"/>
  <c r="I34" i="785"/>
  <c r="J33" i="785"/>
  <c r="I33" i="785"/>
  <c r="J32" i="785"/>
  <c r="I32" i="785"/>
  <c r="J31" i="785"/>
  <c r="I31" i="785"/>
  <c r="J30" i="785"/>
  <c r="I30" i="785"/>
  <c r="J26" i="785"/>
  <c r="I26" i="785"/>
  <c r="J25" i="785"/>
  <c r="I25" i="785"/>
  <c r="J24" i="785"/>
  <c r="I24" i="785"/>
  <c r="J23" i="785"/>
  <c r="I23" i="785"/>
  <c r="J22" i="785"/>
  <c r="I22" i="785"/>
  <c r="J17" i="785"/>
  <c r="I17" i="785"/>
  <c r="J16" i="785"/>
  <c r="I16" i="785"/>
  <c r="J15" i="785"/>
  <c r="I15" i="785"/>
  <c r="J14" i="785"/>
  <c r="I14" i="785"/>
  <c r="J10" i="785"/>
  <c r="I10" i="785"/>
  <c r="J9" i="785"/>
  <c r="I9" i="785"/>
  <c r="J8" i="785"/>
  <c r="I8" i="785"/>
  <c r="J7" i="785"/>
  <c r="I7" i="785"/>
  <c r="J6" i="785"/>
  <c r="I6" i="785"/>
  <c r="J40" i="784"/>
  <c r="I40" i="784"/>
  <c r="J39" i="784"/>
  <c r="I39" i="784"/>
  <c r="J38" i="784"/>
  <c r="I38" i="784"/>
  <c r="J32" i="784"/>
  <c r="I32" i="784"/>
  <c r="J31" i="784"/>
  <c r="I31" i="784"/>
  <c r="J30" i="784"/>
  <c r="I30" i="784"/>
  <c r="J24" i="784"/>
  <c r="I24" i="784"/>
  <c r="J23" i="784"/>
  <c r="I23" i="784"/>
  <c r="J22" i="784"/>
  <c r="I22" i="784"/>
  <c r="J16" i="784"/>
  <c r="I16" i="784"/>
  <c r="J15" i="784"/>
  <c r="I15" i="784"/>
  <c r="I14" i="784"/>
  <c r="J8" i="784"/>
  <c r="I8" i="784"/>
  <c r="J7" i="784"/>
  <c r="I7" i="784"/>
  <c r="J6" i="784"/>
  <c r="I6" i="784"/>
  <c r="J9" i="776"/>
  <c r="I9" i="776"/>
  <c r="J53" i="776"/>
  <c r="I53" i="776"/>
  <c r="J42" i="776"/>
  <c r="I42" i="776"/>
  <c r="J31" i="776"/>
  <c r="I31" i="776"/>
  <c r="J20" i="776"/>
  <c r="I20" i="776"/>
  <c r="J59" i="783" l="1"/>
  <c r="I59" i="783"/>
  <c r="J58" i="783"/>
  <c r="I58" i="783"/>
  <c r="J57" i="783"/>
  <c r="I57" i="783"/>
  <c r="J56" i="783"/>
  <c r="I56" i="783"/>
  <c r="J55" i="783"/>
  <c r="I55" i="783"/>
  <c r="I54" i="783"/>
  <c r="J47" i="783"/>
  <c r="I47" i="783"/>
  <c r="J46" i="783"/>
  <c r="I46" i="783"/>
  <c r="J45" i="783"/>
  <c r="I45" i="783"/>
  <c r="J44" i="783"/>
  <c r="I44" i="783"/>
  <c r="J43" i="783"/>
  <c r="I43" i="783"/>
  <c r="I42" i="783"/>
  <c r="J35" i="783"/>
  <c r="I35" i="783"/>
  <c r="J34" i="783"/>
  <c r="I34" i="783"/>
  <c r="J33" i="783"/>
  <c r="I33" i="783"/>
  <c r="J32" i="783"/>
  <c r="I32" i="783"/>
  <c r="J31" i="783"/>
  <c r="I31" i="783"/>
  <c r="I30" i="783"/>
  <c r="J23" i="783"/>
  <c r="I23" i="783"/>
  <c r="I22" i="783"/>
  <c r="J21" i="783"/>
  <c r="I21" i="783"/>
  <c r="J20" i="783"/>
  <c r="I20" i="783"/>
  <c r="J19" i="783"/>
  <c r="I19" i="783"/>
  <c r="I18" i="783"/>
  <c r="J11" i="783"/>
  <c r="I11" i="783"/>
  <c r="J10" i="783"/>
  <c r="I10" i="783"/>
  <c r="J9" i="783"/>
  <c r="I9" i="783"/>
  <c r="J8" i="783"/>
  <c r="I8" i="783"/>
  <c r="J7" i="783"/>
  <c r="I7" i="783"/>
  <c r="I48" i="782"/>
  <c r="I47" i="782"/>
  <c r="I46" i="782"/>
  <c r="I38" i="782"/>
  <c r="I37" i="782"/>
  <c r="I36" i="782"/>
  <c r="I28" i="782"/>
  <c r="I27" i="782"/>
  <c r="I26" i="782"/>
  <c r="I18" i="782"/>
  <c r="I17" i="782"/>
  <c r="I16" i="782"/>
  <c r="I8" i="782"/>
  <c r="I7" i="782"/>
  <c r="I6" i="782"/>
  <c r="J52" i="781"/>
  <c r="I52" i="781"/>
  <c r="J51" i="781"/>
  <c r="I51" i="781"/>
  <c r="J50" i="781"/>
  <c r="I50" i="781"/>
  <c r="J49" i="781"/>
  <c r="I49" i="781"/>
  <c r="J48" i="781"/>
  <c r="I48" i="781"/>
  <c r="J47" i="781"/>
  <c r="I47" i="781"/>
  <c r="J46" i="781"/>
  <c r="I46" i="781"/>
  <c r="J42" i="781"/>
  <c r="I42" i="781"/>
  <c r="J41" i="781"/>
  <c r="I41" i="781"/>
  <c r="J40" i="781"/>
  <c r="I40" i="781"/>
  <c r="J39" i="781"/>
  <c r="I39" i="781"/>
  <c r="J38" i="781"/>
  <c r="I38" i="781"/>
  <c r="J37" i="781"/>
  <c r="I37" i="781"/>
  <c r="J36" i="781"/>
  <c r="I36" i="781"/>
  <c r="J32" i="781"/>
  <c r="I32" i="781"/>
  <c r="J31" i="781"/>
  <c r="I31" i="781"/>
  <c r="J30" i="781"/>
  <c r="I30" i="781"/>
  <c r="J29" i="781"/>
  <c r="I29" i="781"/>
  <c r="J28" i="781"/>
  <c r="I28" i="781"/>
  <c r="J27" i="781"/>
  <c r="I27" i="781"/>
  <c r="J26" i="781"/>
  <c r="I26" i="781"/>
  <c r="J22" i="781"/>
  <c r="I22" i="781"/>
  <c r="J21" i="781"/>
  <c r="I21" i="781"/>
  <c r="J20" i="781"/>
  <c r="I20" i="781"/>
  <c r="J19" i="781"/>
  <c r="I19" i="781"/>
  <c r="J18" i="781"/>
  <c r="I18" i="781"/>
  <c r="J17" i="781"/>
  <c r="I17" i="781"/>
  <c r="J16" i="781"/>
  <c r="I16" i="781"/>
  <c r="J12" i="781"/>
  <c r="I12" i="781"/>
  <c r="J11" i="781"/>
  <c r="I11" i="781"/>
  <c r="J10" i="781"/>
  <c r="I10" i="781"/>
  <c r="J9" i="781"/>
  <c r="I9" i="781"/>
  <c r="J8" i="781"/>
  <c r="I8" i="781"/>
  <c r="J7" i="781"/>
  <c r="I7" i="781"/>
  <c r="J6" i="781"/>
  <c r="I6" i="781"/>
  <c r="J50" i="780"/>
  <c r="I50" i="780"/>
  <c r="J49" i="780"/>
  <c r="I49" i="780"/>
  <c r="J48" i="780"/>
  <c r="I48" i="780"/>
  <c r="J47" i="780"/>
  <c r="I47" i="780"/>
  <c r="J46" i="780"/>
  <c r="I46" i="780"/>
  <c r="J40" i="780"/>
  <c r="I40" i="780"/>
  <c r="J39" i="780"/>
  <c r="I39" i="780"/>
  <c r="J38" i="780"/>
  <c r="I38" i="780"/>
  <c r="J37" i="780"/>
  <c r="I37" i="780"/>
  <c r="J36" i="780"/>
  <c r="I36" i="780"/>
  <c r="J30" i="780"/>
  <c r="I30" i="780"/>
  <c r="J29" i="780"/>
  <c r="I29" i="780"/>
  <c r="J28" i="780"/>
  <c r="I28" i="780"/>
  <c r="J27" i="780"/>
  <c r="I27" i="780"/>
  <c r="I26" i="780"/>
  <c r="J20" i="780"/>
  <c r="I20" i="780"/>
  <c r="J19" i="780"/>
  <c r="I19" i="780"/>
  <c r="J18" i="780"/>
  <c r="I18" i="780"/>
  <c r="J17" i="780"/>
  <c r="I17" i="780"/>
  <c r="I16" i="780"/>
  <c r="J10" i="780"/>
  <c r="I10" i="780"/>
  <c r="J9" i="780"/>
  <c r="I9" i="780"/>
  <c r="J8" i="780"/>
  <c r="I8" i="780"/>
  <c r="J7" i="780"/>
  <c r="I7" i="780"/>
  <c r="J6" i="780"/>
  <c r="I6" i="780"/>
  <c r="J56" i="779"/>
  <c r="I56" i="779"/>
  <c r="J55" i="779"/>
  <c r="I55" i="779"/>
  <c r="J54" i="779"/>
  <c r="I54" i="779"/>
  <c r="J53" i="779"/>
  <c r="I53" i="779"/>
  <c r="J52" i="779"/>
  <c r="I52" i="779"/>
  <c r="J51" i="779"/>
  <c r="I51" i="779"/>
  <c r="J50" i="779"/>
  <c r="I50" i="779"/>
  <c r="J45" i="779"/>
  <c r="I45" i="779"/>
  <c r="J44" i="779"/>
  <c r="I44" i="779"/>
  <c r="J43" i="779"/>
  <c r="I43" i="779"/>
  <c r="J42" i="779"/>
  <c r="I42" i="779"/>
  <c r="J41" i="779"/>
  <c r="I41" i="779"/>
  <c r="J40" i="779"/>
  <c r="I40" i="779"/>
  <c r="J39" i="779"/>
  <c r="I39" i="779"/>
  <c r="J34" i="779"/>
  <c r="I34" i="779"/>
  <c r="J33" i="779"/>
  <c r="I33" i="779"/>
  <c r="J32" i="779"/>
  <c r="I32" i="779"/>
  <c r="J31" i="779"/>
  <c r="I31" i="779"/>
  <c r="J30" i="779"/>
  <c r="I30" i="779"/>
  <c r="J29" i="779"/>
  <c r="I29" i="779"/>
  <c r="J28" i="779"/>
  <c r="I28" i="779"/>
  <c r="J23" i="779"/>
  <c r="I23" i="779"/>
  <c r="J22" i="779"/>
  <c r="I22" i="779"/>
  <c r="J21" i="779"/>
  <c r="I21" i="779"/>
  <c r="J20" i="779"/>
  <c r="I20" i="779"/>
  <c r="J19" i="779"/>
  <c r="I19" i="779"/>
  <c r="I18" i="779"/>
  <c r="J17" i="779"/>
  <c r="I17" i="779"/>
  <c r="J12" i="779"/>
  <c r="I12" i="779"/>
  <c r="J11" i="779"/>
  <c r="I11" i="779"/>
  <c r="J10" i="779"/>
  <c r="I10" i="779"/>
  <c r="J9" i="779"/>
  <c r="I9" i="779"/>
  <c r="J8" i="779"/>
  <c r="I8" i="779"/>
  <c r="J7" i="779"/>
  <c r="I7" i="779"/>
  <c r="J6" i="779"/>
  <c r="I6" i="779"/>
  <c r="J41" i="778"/>
  <c r="I41" i="778"/>
  <c r="I40" i="778"/>
  <c r="I38" i="778"/>
  <c r="J33" i="778"/>
  <c r="I33" i="778"/>
  <c r="J32" i="778"/>
  <c r="I32" i="778"/>
  <c r="I30" i="778"/>
  <c r="J25" i="778"/>
  <c r="I25" i="778"/>
  <c r="J24" i="778"/>
  <c r="I24" i="778"/>
  <c r="I22" i="778"/>
  <c r="J17" i="778"/>
  <c r="I17" i="778"/>
  <c r="J16" i="778"/>
  <c r="I16" i="778"/>
  <c r="I14" i="778"/>
  <c r="J9" i="778"/>
  <c r="I9" i="778"/>
  <c r="J8" i="778"/>
  <c r="I8" i="778"/>
  <c r="I6" i="778"/>
  <c r="J51" i="777"/>
  <c r="I51" i="777"/>
  <c r="J50" i="777"/>
  <c r="I50" i="777"/>
  <c r="J49" i="777"/>
  <c r="I49" i="777"/>
  <c r="J48" i="777"/>
  <c r="I48" i="777"/>
  <c r="J47" i="777"/>
  <c r="I47" i="777"/>
  <c r="J46" i="777"/>
  <c r="I46" i="777"/>
  <c r="J41" i="777"/>
  <c r="I41" i="777"/>
  <c r="J40" i="777"/>
  <c r="I40" i="777"/>
  <c r="J39" i="777"/>
  <c r="I39" i="777"/>
  <c r="J38" i="777"/>
  <c r="I38" i="777"/>
  <c r="I37" i="777"/>
  <c r="J36" i="777"/>
  <c r="I36" i="777"/>
  <c r="J31" i="777"/>
  <c r="I31" i="777"/>
  <c r="J30" i="777"/>
  <c r="I30" i="777"/>
  <c r="J29" i="777"/>
  <c r="I29" i="777"/>
  <c r="J28" i="777"/>
  <c r="I28" i="777"/>
  <c r="I27" i="777"/>
  <c r="J26" i="777"/>
  <c r="I26" i="777"/>
  <c r="J21" i="777"/>
  <c r="I21" i="777"/>
  <c r="J20" i="777"/>
  <c r="I20" i="777"/>
  <c r="J19" i="777"/>
  <c r="I19" i="777"/>
  <c r="J18" i="777"/>
  <c r="I18" i="777"/>
  <c r="I17" i="777"/>
  <c r="J16" i="777"/>
  <c r="I16" i="777"/>
  <c r="J11" i="777"/>
  <c r="I11" i="777"/>
  <c r="J10" i="777"/>
  <c r="I10" i="777"/>
  <c r="J9" i="777"/>
  <c r="I9" i="777"/>
  <c r="J8" i="777"/>
  <c r="I8" i="777"/>
  <c r="I7" i="777"/>
  <c r="J6" i="777"/>
  <c r="I6" i="777"/>
  <c r="J55" i="776"/>
  <c r="I55" i="776"/>
  <c r="J54" i="776"/>
  <c r="I54" i="776"/>
  <c r="J52" i="776"/>
  <c r="I52" i="776"/>
  <c r="J51" i="776"/>
  <c r="I51" i="776"/>
  <c r="J50" i="776"/>
  <c r="I50" i="776"/>
  <c r="J44" i="776"/>
  <c r="I44" i="776"/>
  <c r="J43" i="776"/>
  <c r="I43" i="776"/>
  <c r="J41" i="776"/>
  <c r="I41" i="776"/>
  <c r="J40" i="776"/>
  <c r="I40" i="776"/>
  <c r="J39" i="776"/>
  <c r="I39" i="776"/>
  <c r="J33" i="776"/>
  <c r="I33" i="776"/>
  <c r="J32" i="776"/>
  <c r="I32" i="776"/>
  <c r="J30" i="776"/>
  <c r="I30" i="776"/>
  <c r="J29" i="776"/>
  <c r="I29" i="776"/>
  <c r="J28" i="776"/>
  <c r="I28" i="776"/>
  <c r="J22" i="776"/>
  <c r="I22" i="776"/>
  <c r="J21" i="776"/>
  <c r="I21" i="776"/>
  <c r="J19" i="776"/>
  <c r="I19" i="776"/>
  <c r="J18" i="776"/>
  <c r="I18" i="776"/>
  <c r="J17" i="776"/>
  <c r="I17" i="776"/>
  <c r="J11" i="776"/>
  <c r="I11" i="776"/>
  <c r="J10" i="776"/>
  <c r="I10" i="776"/>
  <c r="J8" i="776"/>
  <c r="I8" i="776"/>
  <c r="J7" i="776"/>
  <c r="I7" i="776"/>
  <c r="J6" i="776"/>
  <c r="I6" i="776"/>
  <c r="J45" i="775"/>
  <c r="I45" i="775"/>
  <c r="J44" i="775"/>
  <c r="I44" i="775"/>
  <c r="J36" i="775"/>
  <c r="I36" i="775"/>
  <c r="J35" i="775"/>
  <c r="I35" i="775"/>
  <c r="J27" i="775"/>
  <c r="I27" i="775"/>
  <c r="J26" i="775"/>
  <c r="I26" i="775"/>
  <c r="J18" i="775"/>
  <c r="I18" i="775"/>
  <c r="J17" i="775"/>
  <c r="I17" i="775"/>
  <c r="J9" i="775"/>
  <c r="I9" i="775"/>
  <c r="J8" i="775"/>
  <c r="I8" i="775"/>
  <c r="J45" i="774"/>
  <c r="I45" i="774"/>
  <c r="J44" i="774"/>
  <c r="I44" i="774"/>
  <c r="J43" i="774"/>
  <c r="I43" i="774"/>
  <c r="J42" i="774"/>
  <c r="I42" i="774"/>
  <c r="J36" i="774"/>
  <c r="I36" i="774"/>
  <c r="J35" i="774"/>
  <c r="I35" i="774"/>
  <c r="J34" i="774"/>
  <c r="I34" i="774"/>
  <c r="J33" i="774"/>
  <c r="I33" i="774"/>
  <c r="J27" i="774"/>
  <c r="I27" i="774"/>
  <c r="J26" i="774"/>
  <c r="I26" i="774"/>
  <c r="J25" i="774"/>
  <c r="I25" i="774"/>
  <c r="J24" i="774"/>
  <c r="I24" i="774"/>
  <c r="J18" i="774"/>
  <c r="I18" i="774"/>
  <c r="J17" i="774"/>
  <c r="I17" i="774"/>
  <c r="J16" i="774"/>
  <c r="I16" i="774"/>
  <c r="J15" i="774"/>
  <c r="I15" i="774"/>
  <c r="J9" i="774"/>
  <c r="I9" i="774"/>
  <c r="J8" i="774"/>
  <c r="I8" i="774"/>
  <c r="J7" i="774"/>
  <c r="I7" i="774"/>
  <c r="J6" i="774"/>
  <c r="I6" i="774"/>
  <c r="J42" i="773"/>
  <c r="I42" i="773"/>
  <c r="J41" i="773"/>
  <c r="I41" i="773"/>
  <c r="J40" i="773"/>
  <c r="I40" i="773"/>
  <c r="J39" i="773"/>
  <c r="I39" i="773"/>
  <c r="J38" i="773"/>
  <c r="I38" i="773"/>
  <c r="J34" i="773"/>
  <c r="I34" i="773"/>
  <c r="J33" i="773"/>
  <c r="I33" i="773"/>
  <c r="J32" i="773"/>
  <c r="I32" i="773"/>
  <c r="J31" i="773"/>
  <c r="I31" i="773"/>
  <c r="J30" i="773"/>
  <c r="I30" i="773"/>
  <c r="J26" i="773"/>
  <c r="I26" i="773"/>
  <c r="J25" i="773"/>
  <c r="I25" i="773"/>
  <c r="J24" i="773"/>
  <c r="I24" i="773"/>
  <c r="J23" i="773"/>
  <c r="I23" i="773"/>
  <c r="J22" i="773"/>
  <c r="I22" i="773"/>
  <c r="J17" i="773"/>
  <c r="I17" i="773"/>
  <c r="J16" i="773"/>
  <c r="I16" i="773"/>
  <c r="J15" i="773"/>
  <c r="I15" i="773"/>
  <c r="J14" i="773"/>
  <c r="I14" i="773"/>
  <c r="J10" i="773"/>
  <c r="I10" i="773"/>
  <c r="J9" i="773"/>
  <c r="I9" i="773"/>
  <c r="J8" i="773"/>
  <c r="I8" i="773"/>
  <c r="J7" i="773"/>
  <c r="I7" i="773"/>
  <c r="J6" i="773"/>
  <c r="I6" i="773"/>
  <c r="J40" i="772"/>
  <c r="I40" i="772"/>
  <c r="J39" i="772"/>
  <c r="I39" i="772"/>
  <c r="J38" i="772"/>
  <c r="I38" i="772"/>
  <c r="J32" i="772"/>
  <c r="I32" i="772"/>
  <c r="J31" i="772"/>
  <c r="I31" i="772"/>
  <c r="J30" i="772"/>
  <c r="I30" i="772"/>
  <c r="J24" i="772"/>
  <c r="I24" i="772"/>
  <c r="J23" i="772"/>
  <c r="I23" i="772"/>
  <c r="J22" i="772"/>
  <c r="I22" i="772"/>
  <c r="J16" i="772"/>
  <c r="I16" i="772"/>
  <c r="J15" i="772"/>
  <c r="I15" i="772"/>
  <c r="I14" i="772"/>
  <c r="J8" i="772"/>
  <c r="I8" i="772"/>
  <c r="J7" i="772"/>
  <c r="I7" i="772"/>
  <c r="J6" i="772"/>
  <c r="I6" i="772"/>
  <c r="J37" i="771"/>
  <c r="I37" i="771"/>
  <c r="J36" i="771"/>
  <c r="I36" i="771"/>
  <c r="J35" i="771"/>
  <c r="I35" i="771"/>
  <c r="J34" i="771"/>
  <c r="I34" i="771"/>
  <c r="J30" i="771"/>
  <c r="I30" i="771"/>
  <c r="J29" i="771"/>
  <c r="I29" i="771"/>
  <c r="J28" i="771"/>
  <c r="I28" i="771"/>
  <c r="J27" i="771"/>
  <c r="I27" i="771"/>
  <c r="J23" i="771"/>
  <c r="I23" i="771"/>
  <c r="J22" i="771"/>
  <c r="I22" i="771"/>
  <c r="J21" i="771"/>
  <c r="I21" i="771"/>
  <c r="J20" i="771"/>
  <c r="I20" i="771"/>
  <c r="J16" i="771"/>
  <c r="I16" i="771"/>
  <c r="I15" i="771"/>
  <c r="I14" i="771"/>
  <c r="I13" i="771"/>
  <c r="J9" i="771"/>
  <c r="I9" i="771"/>
  <c r="J8" i="771"/>
  <c r="I8" i="771"/>
  <c r="J7" i="771"/>
  <c r="I7" i="771"/>
  <c r="J6" i="771"/>
  <c r="I6" i="771"/>
  <c r="J58" i="770"/>
  <c r="J46" i="770"/>
  <c r="J34" i="770"/>
  <c r="J22" i="770"/>
  <c r="J10" i="770"/>
  <c r="J53" i="759"/>
  <c r="I53" i="759"/>
  <c r="J42" i="759"/>
  <c r="I42" i="759"/>
  <c r="J31" i="759"/>
  <c r="I31" i="759"/>
  <c r="J20" i="759"/>
  <c r="I20" i="759"/>
  <c r="J9" i="759"/>
  <c r="I9" i="759"/>
  <c r="J59" i="770" l="1"/>
  <c r="I59" i="770"/>
  <c r="I58" i="770"/>
  <c r="J57" i="770"/>
  <c r="I57" i="770"/>
  <c r="J56" i="770"/>
  <c r="I56" i="770"/>
  <c r="J55" i="770"/>
  <c r="I55" i="770"/>
  <c r="I54" i="770"/>
  <c r="J47" i="770"/>
  <c r="I47" i="770"/>
  <c r="I46" i="770"/>
  <c r="J45" i="770"/>
  <c r="I45" i="770"/>
  <c r="J44" i="770"/>
  <c r="I44" i="770"/>
  <c r="J43" i="770"/>
  <c r="I43" i="770"/>
  <c r="I42" i="770"/>
  <c r="J35" i="770"/>
  <c r="I35" i="770"/>
  <c r="I34" i="770"/>
  <c r="J33" i="770"/>
  <c r="I33" i="770"/>
  <c r="J32" i="770"/>
  <c r="I32" i="770"/>
  <c r="J31" i="770"/>
  <c r="I31" i="770"/>
  <c r="I30" i="770"/>
  <c r="J23" i="770"/>
  <c r="I23" i="770"/>
  <c r="I22" i="770"/>
  <c r="J21" i="770"/>
  <c r="I21" i="770"/>
  <c r="J20" i="770"/>
  <c r="I20" i="770"/>
  <c r="J19" i="770"/>
  <c r="I19" i="770"/>
  <c r="I18" i="770"/>
  <c r="J11" i="770"/>
  <c r="I11" i="770"/>
  <c r="I10" i="770"/>
  <c r="J9" i="770"/>
  <c r="I9" i="770"/>
  <c r="J8" i="770"/>
  <c r="I8" i="770"/>
  <c r="J7" i="770"/>
  <c r="I7" i="770"/>
  <c r="J48" i="769"/>
  <c r="I48" i="769"/>
  <c r="J47" i="769"/>
  <c r="I47" i="769"/>
  <c r="J46" i="769"/>
  <c r="I46" i="769"/>
  <c r="J38" i="769"/>
  <c r="I38" i="769"/>
  <c r="J37" i="769"/>
  <c r="I37" i="769"/>
  <c r="J36" i="769"/>
  <c r="I36" i="769"/>
  <c r="J28" i="769"/>
  <c r="I28" i="769"/>
  <c r="J27" i="769"/>
  <c r="I27" i="769"/>
  <c r="J26" i="769"/>
  <c r="I26" i="769"/>
  <c r="J18" i="769"/>
  <c r="I18" i="769"/>
  <c r="J17" i="769"/>
  <c r="I17" i="769"/>
  <c r="J16" i="769"/>
  <c r="I16" i="769"/>
  <c r="J8" i="769"/>
  <c r="I8" i="769"/>
  <c r="J7" i="769"/>
  <c r="I7" i="769"/>
  <c r="J6" i="769"/>
  <c r="I6" i="769"/>
  <c r="J52" i="768"/>
  <c r="I52" i="768"/>
  <c r="J51" i="768"/>
  <c r="I51" i="768"/>
  <c r="J50" i="768"/>
  <c r="I50" i="768"/>
  <c r="J49" i="768"/>
  <c r="I49" i="768"/>
  <c r="I48" i="768"/>
  <c r="J47" i="768"/>
  <c r="I47" i="768"/>
  <c r="J46" i="768"/>
  <c r="I46" i="768"/>
  <c r="J42" i="768"/>
  <c r="I42" i="768"/>
  <c r="J41" i="768"/>
  <c r="I41" i="768"/>
  <c r="J40" i="768"/>
  <c r="I40" i="768"/>
  <c r="J39" i="768"/>
  <c r="I39" i="768"/>
  <c r="I38" i="768"/>
  <c r="J37" i="768"/>
  <c r="I37" i="768"/>
  <c r="J36" i="768"/>
  <c r="I36" i="768"/>
  <c r="J32" i="768"/>
  <c r="I32" i="768"/>
  <c r="J31" i="768"/>
  <c r="I31" i="768"/>
  <c r="J30" i="768"/>
  <c r="I30" i="768"/>
  <c r="J29" i="768"/>
  <c r="I29" i="768"/>
  <c r="I28" i="768"/>
  <c r="J27" i="768"/>
  <c r="I27" i="768"/>
  <c r="J26" i="768"/>
  <c r="I26" i="768"/>
  <c r="J22" i="768"/>
  <c r="I22" i="768"/>
  <c r="J21" i="768"/>
  <c r="I21" i="768"/>
  <c r="J20" i="768"/>
  <c r="I20" i="768"/>
  <c r="J19" i="768"/>
  <c r="I19" i="768"/>
  <c r="I18" i="768"/>
  <c r="J17" i="768"/>
  <c r="I17" i="768"/>
  <c r="J16" i="768"/>
  <c r="I16" i="768"/>
  <c r="J12" i="768"/>
  <c r="I12" i="768"/>
  <c r="J11" i="768"/>
  <c r="I11" i="768"/>
  <c r="J10" i="768"/>
  <c r="I10" i="768"/>
  <c r="J9" i="768"/>
  <c r="I9" i="768"/>
  <c r="I8" i="768"/>
  <c r="J7" i="768"/>
  <c r="I7" i="768"/>
  <c r="J6" i="768"/>
  <c r="I6" i="768"/>
  <c r="J50" i="767"/>
  <c r="I50" i="767"/>
  <c r="J49" i="767"/>
  <c r="I49" i="767"/>
  <c r="J48" i="767"/>
  <c r="I48" i="767"/>
  <c r="J47" i="767"/>
  <c r="I47" i="767"/>
  <c r="J46" i="767"/>
  <c r="I46" i="767"/>
  <c r="J40" i="767"/>
  <c r="I40" i="767"/>
  <c r="J39" i="767"/>
  <c r="I39" i="767"/>
  <c r="J38" i="767"/>
  <c r="I38" i="767"/>
  <c r="J37" i="767"/>
  <c r="I37" i="767"/>
  <c r="J36" i="767"/>
  <c r="I36" i="767"/>
  <c r="J30" i="767"/>
  <c r="I30" i="767"/>
  <c r="J29" i="767"/>
  <c r="I29" i="767"/>
  <c r="J28" i="767"/>
  <c r="I28" i="767"/>
  <c r="J27" i="767"/>
  <c r="I27" i="767"/>
  <c r="I26" i="767"/>
  <c r="J20" i="767"/>
  <c r="I20" i="767"/>
  <c r="J19" i="767"/>
  <c r="I19" i="767"/>
  <c r="J18" i="767"/>
  <c r="I18" i="767"/>
  <c r="J17" i="767"/>
  <c r="I17" i="767"/>
  <c r="I16" i="767"/>
  <c r="J10" i="767"/>
  <c r="I10" i="767"/>
  <c r="J9" i="767"/>
  <c r="I9" i="767"/>
  <c r="J8" i="767"/>
  <c r="I8" i="767"/>
  <c r="J7" i="767"/>
  <c r="I7" i="767"/>
  <c r="J6" i="767"/>
  <c r="I6" i="767"/>
  <c r="J56" i="766"/>
  <c r="I56" i="766"/>
  <c r="J55" i="766"/>
  <c r="I55" i="766"/>
  <c r="J54" i="766"/>
  <c r="I54" i="766"/>
  <c r="J53" i="766"/>
  <c r="I53" i="766"/>
  <c r="J52" i="766"/>
  <c r="I52" i="766"/>
  <c r="J51" i="766"/>
  <c r="I51" i="766"/>
  <c r="J50" i="766"/>
  <c r="I50" i="766"/>
  <c r="J45" i="766"/>
  <c r="I45" i="766"/>
  <c r="J44" i="766"/>
  <c r="I44" i="766"/>
  <c r="J43" i="766"/>
  <c r="I43" i="766"/>
  <c r="J42" i="766"/>
  <c r="I42" i="766"/>
  <c r="J41" i="766"/>
  <c r="I41" i="766"/>
  <c r="J40" i="766"/>
  <c r="I40" i="766"/>
  <c r="J39" i="766"/>
  <c r="I39" i="766"/>
  <c r="J34" i="766"/>
  <c r="I34" i="766"/>
  <c r="J33" i="766"/>
  <c r="I33" i="766"/>
  <c r="J32" i="766"/>
  <c r="I32" i="766"/>
  <c r="J31" i="766"/>
  <c r="I31" i="766"/>
  <c r="J30" i="766"/>
  <c r="I30" i="766"/>
  <c r="J29" i="766"/>
  <c r="I29" i="766"/>
  <c r="J28" i="766"/>
  <c r="I28" i="766"/>
  <c r="J23" i="766"/>
  <c r="I23" i="766"/>
  <c r="J22" i="766"/>
  <c r="I22" i="766"/>
  <c r="J21" i="766"/>
  <c r="I21" i="766"/>
  <c r="J20" i="766"/>
  <c r="I20" i="766"/>
  <c r="J19" i="766"/>
  <c r="I19" i="766"/>
  <c r="I18" i="766"/>
  <c r="J17" i="766"/>
  <c r="I17" i="766"/>
  <c r="J12" i="766"/>
  <c r="I12" i="766"/>
  <c r="J11" i="766"/>
  <c r="I11" i="766"/>
  <c r="J10" i="766"/>
  <c r="I10" i="766"/>
  <c r="J9" i="766"/>
  <c r="I9" i="766"/>
  <c r="J8" i="766"/>
  <c r="I8" i="766"/>
  <c r="J7" i="766"/>
  <c r="I7" i="766"/>
  <c r="J6" i="766"/>
  <c r="I6" i="766"/>
  <c r="J41" i="765"/>
  <c r="I41" i="765"/>
  <c r="I40" i="765"/>
  <c r="I38" i="765"/>
  <c r="J33" i="765"/>
  <c r="I33" i="765"/>
  <c r="J32" i="765"/>
  <c r="I32" i="765"/>
  <c r="I30" i="765"/>
  <c r="J25" i="765"/>
  <c r="I25" i="765"/>
  <c r="J24" i="765"/>
  <c r="I24" i="765"/>
  <c r="I22" i="765"/>
  <c r="J17" i="765"/>
  <c r="I17" i="765"/>
  <c r="J16" i="765"/>
  <c r="I16" i="765"/>
  <c r="I14" i="765"/>
  <c r="J9" i="765"/>
  <c r="I9" i="765"/>
  <c r="J8" i="765"/>
  <c r="I8" i="765"/>
  <c r="I6" i="765"/>
  <c r="J56" i="764"/>
  <c r="I56" i="764"/>
  <c r="J55" i="764"/>
  <c r="I55" i="764"/>
  <c r="J54" i="764"/>
  <c r="I54" i="764"/>
  <c r="J53" i="764"/>
  <c r="I53" i="764"/>
  <c r="J52" i="764"/>
  <c r="I52" i="764"/>
  <c r="J51" i="764"/>
  <c r="I51" i="764"/>
  <c r="J50" i="764"/>
  <c r="I50" i="764"/>
  <c r="J45" i="764"/>
  <c r="I45" i="764"/>
  <c r="J44" i="764"/>
  <c r="I44" i="764"/>
  <c r="J43" i="764"/>
  <c r="I43" i="764"/>
  <c r="J42" i="764"/>
  <c r="I42" i="764"/>
  <c r="J41" i="764"/>
  <c r="I41" i="764"/>
  <c r="I40" i="764"/>
  <c r="J39" i="764"/>
  <c r="I39" i="764"/>
  <c r="J34" i="764"/>
  <c r="I34" i="764"/>
  <c r="J33" i="764"/>
  <c r="I33" i="764"/>
  <c r="J32" i="764"/>
  <c r="I32" i="764"/>
  <c r="J31" i="764"/>
  <c r="I31" i="764"/>
  <c r="J30" i="764"/>
  <c r="I30" i="764"/>
  <c r="I29" i="764"/>
  <c r="J28" i="764"/>
  <c r="I28" i="764"/>
  <c r="J23" i="764"/>
  <c r="I23" i="764"/>
  <c r="J22" i="764"/>
  <c r="I22" i="764"/>
  <c r="J21" i="764"/>
  <c r="I21" i="764"/>
  <c r="J20" i="764"/>
  <c r="I20" i="764"/>
  <c r="J19" i="764"/>
  <c r="I19" i="764"/>
  <c r="I18" i="764"/>
  <c r="J17" i="764"/>
  <c r="I17" i="764"/>
  <c r="J12" i="764"/>
  <c r="I12" i="764"/>
  <c r="J11" i="764"/>
  <c r="I11" i="764"/>
  <c r="J10" i="764"/>
  <c r="I10" i="764"/>
  <c r="J9" i="764"/>
  <c r="I9" i="764"/>
  <c r="J8" i="764"/>
  <c r="I8" i="764"/>
  <c r="I7" i="764"/>
  <c r="J6" i="764"/>
  <c r="I6" i="764"/>
  <c r="J45" i="763"/>
  <c r="I45" i="763"/>
  <c r="J44" i="763"/>
  <c r="I44" i="763"/>
  <c r="J36" i="763"/>
  <c r="I36" i="763"/>
  <c r="J35" i="763"/>
  <c r="I35" i="763"/>
  <c r="J27" i="763"/>
  <c r="I27" i="763"/>
  <c r="J26" i="763"/>
  <c r="I26" i="763"/>
  <c r="J18" i="763"/>
  <c r="I18" i="763"/>
  <c r="J17" i="763"/>
  <c r="I17" i="763"/>
  <c r="J9" i="763"/>
  <c r="I9" i="763"/>
  <c r="J8" i="763"/>
  <c r="I8" i="763"/>
  <c r="J45" i="762"/>
  <c r="I45" i="762"/>
  <c r="J44" i="762"/>
  <c r="I44" i="762"/>
  <c r="J43" i="762"/>
  <c r="I43" i="762"/>
  <c r="J42" i="762"/>
  <c r="I42" i="762"/>
  <c r="J36" i="762"/>
  <c r="I36" i="762"/>
  <c r="J35" i="762"/>
  <c r="I35" i="762"/>
  <c r="I34" i="762"/>
  <c r="J33" i="762"/>
  <c r="I33" i="762"/>
  <c r="J27" i="762"/>
  <c r="I27" i="762"/>
  <c r="J26" i="762"/>
  <c r="I26" i="762"/>
  <c r="I25" i="762"/>
  <c r="J24" i="762"/>
  <c r="I24" i="762"/>
  <c r="J18" i="762"/>
  <c r="I18" i="762"/>
  <c r="J17" i="762"/>
  <c r="I17" i="762"/>
  <c r="I16" i="762"/>
  <c r="J15" i="762"/>
  <c r="I15" i="762"/>
  <c r="J9" i="762"/>
  <c r="I9" i="762"/>
  <c r="J8" i="762"/>
  <c r="I8" i="762"/>
  <c r="I7" i="762"/>
  <c r="J6" i="762"/>
  <c r="I6" i="762"/>
  <c r="J42" i="761"/>
  <c r="I42" i="761"/>
  <c r="J41" i="761"/>
  <c r="I41" i="761"/>
  <c r="J40" i="761"/>
  <c r="I40" i="761"/>
  <c r="J39" i="761"/>
  <c r="I39" i="761"/>
  <c r="J38" i="761"/>
  <c r="I38" i="761"/>
  <c r="J34" i="761"/>
  <c r="I34" i="761"/>
  <c r="J33" i="761"/>
  <c r="I33" i="761"/>
  <c r="J32" i="761"/>
  <c r="I32" i="761"/>
  <c r="J31" i="761"/>
  <c r="I31" i="761"/>
  <c r="J30" i="761"/>
  <c r="I30" i="761"/>
  <c r="J26" i="761"/>
  <c r="I26" i="761"/>
  <c r="J25" i="761"/>
  <c r="I25" i="761"/>
  <c r="J24" i="761"/>
  <c r="I24" i="761"/>
  <c r="J23" i="761"/>
  <c r="I23" i="761"/>
  <c r="J22" i="761"/>
  <c r="I22" i="761"/>
  <c r="J17" i="761"/>
  <c r="I17" i="761"/>
  <c r="I16" i="761"/>
  <c r="J15" i="761"/>
  <c r="I15" i="761"/>
  <c r="J14" i="761"/>
  <c r="I14" i="761"/>
  <c r="J10" i="761"/>
  <c r="I10" i="761"/>
  <c r="J9" i="761"/>
  <c r="I9" i="761"/>
  <c r="J8" i="761"/>
  <c r="I8" i="761"/>
  <c r="J7" i="761"/>
  <c r="I7" i="761"/>
  <c r="I6" i="761"/>
  <c r="J40" i="760"/>
  <c r="I40" i="760"/>
  <c r="J39" i="760"/>
  <c r="I39" i="760"/>
  <c r="J38" i="760"/>
  <c r="I38" i="760"/>
  <c r="J32" i="760"/>
  <c r="I32" i="760"/>
  <c r="I31" i="760"/>
  <c r="J30" i="760"/>
  <c r="I30" i="760"/>
  <c r="J24" i="760"/>
  <c r="I24" i="760"/>
  <c r="J23" i="760"/>
  <c r="I23" i="760"/>
  <c r="I22" i="760"/>
  <c r="J16" i="760"/>
  <c r="I16" i="760"/>
  <c r="J15" i="760"/>
  <c r="I15" i="760"/>
  <c r="I14" i="760"/>
  <c r="J8" i="760"/>
  <c r="I8" i="760"/>
  <c r="J7" i="760"/>
  <c r="I7" i="760"/>
  <c r="J6" i="760"/>
  <c r="I6" i="760"/>
  <c r="J55" i="759"/>
  <c r="I55" i="759"/>
  <c r="J54" i="759"/>
  <c r="I54" i="759"/>
  <c r="J52" i="759"/>
  <c r="I52" i="759"/>
  <c r="J51" i="759"/>
  <c r="I51" i="759"/>
  <c r="J50" i="759"/>
  <c r="I50" i="759"/>
  <c r="J44" i="759"/>
  <c r="I44" i="759"/>
  <c r="J43" i="759"/>
  <c r="I43" i="759"/>
  <c r="J41" i="759"/>
  <c r="I41" i="759"/>
  <c r="J40" i="759"/>
  <c r="I40" i="759"/>
  <c r="J39" i="759"/>
  <c r="I39" i="759"/>
  <c r="J33" i="759"/>
  <c r="I33" i="759"/>
  <c r="J32" i="759"/>
  <c r="I32" i="759"/>
  <c r="J30" i="759"/>
  <c r="I30" i="759"/>
  <c r="J29" i="759"/>
  <c r="I29" i="759"/>
  <c r="J28" i="759"/>
  <c r="I28" i="759"/>
  <c r="J22" i="759"/>
  <c r="I22" i="759"/>
  <c r="J21" i="759"/>
  <c r="I21" i="759"/>
  <c r="J19" i="759"/>
  <c r="I19" i="759"/>
  <c r="J18" i="759"/>
  <c r="I18" i="759"/>
  <c r="J17" i="759"/>
  <c r="I17" i="759"/>
  <c r="J11" i="759"/>
  <c r="I11" i="759"/>
  <c r="J10" i="759"/>
  <c r="I10" i="759"/>
  <c r="J8" i="759"/>
  <c r="I8" i="759"/>
  <c r="J7" i="759"/>
  <c r="I7" i="759"/>
  <c r="J6" i="759"/>
  <c r="I6" i="759"/>
  <c r="J45" i="749"/>
  <c r="I45" i="749"/>
  <c r="J44" i="749"/>
  <c r="I44" i="749"/>
  <c r="J43" i="749"/>
  <c r="I43" i="749"/>
  <c r="J42" i="749"/>
  <c r="I42" i="749"/>
  <c r="J36" i="749"/>
  <c r="I36" i="749"/>
  <c r="J35" i="749"/>
  <c r="I35" i="749"/>
  <c r="J34" i="749"/>
  <c r="I34" i="749"/>
  <c r="J33" i="749"/>
  <c r="I33" i="749"/>
  <c r="J27" i="749"/>
  <c r="I27" i="749"/>
  <c r="J26" i="749"/>
  <c r="I26" i="749"/>
  <c r="J25" i="749"/>
  <c r="I25" i="749"/>
  <c r="J24" i="749"/>
  <c r="I24" i="749"/>
  <c r="J18" i="749"/>
  <c r="I18" i="749"/>
  <c r="J17" i="749"/>
  <c r="I17" i="749"/>
  <c r="J16" i="749"/>
  <c r="I16" i="749"/>
  <c r="J15" i="749"/>
  <c r="I15" i="749"/>
  <c r="J9" i="749"/>
  <c r="I9" i="749"/>
  <c r="J50" i="750"/>
  <c r="I50" i="750"/>
  <c r="J49" i="750"/>
  <c r="I49" i="750"/>
  <c r="J48" i="750"/>
  <c r="I48" i="750"/>
  <c r="J47" i="750"/>
  <c r="I47" i="750"/>
  <c r="J46" i="750"/>
  <c r="I46" i="750"/>
  <c r="J40" i="750"/>
  <c r="I40" i="750"/>
  <c r="J39" i="750"/>
  <c r="I39" i="750"/>
  <c r="J38" i="750"/>
  <c r="I38" i="750"/>
  <c r="J37" i="750"/>
  <c r="I37" i="750"/>
  <c r="J36" i="750"/>
  <c r="I36" i="750"/>
  <c r="J30" i="750"/>
  <c r="I30" i="750"/>
  <c r="J29" i="750"/>
  <c r="I29" i="750"/>
  <c r="J28" i="750"/>
  <c r="I28" i="750"/>
  <c r="J27" i="750"/>
  <c r="I27" i="750"/>
  <c r="J26" i="750"/>
  <c r="I26" i="750"/>
  <c r="J20" i="750"/>
  <c r="I20" i="750"/>
  <c r="J19" i="750"/>
  <c r="I19" i="750"/>
  <c r="J18" i="750"/>
  <c r="I18" i="750"/>
  <c r="J17" i="750"/>
  <c r="I17" i="750"/>
  <c r="J16" i="750"/>
  <c r="I16" i="750"/>
  <c r="J10" i="750"/>
  <c r="I10" i="750"/>
  <c r="J7" i="750"/>
  <c r="J8" i="750"/>
  <c r="J9" i="750"/>
  <c r="I9" i="750"/>
  <c r="I8" i="750"/>
  <c r="J59" i="758" l="1"/>
  <c r="I59" i="758"/>
  <c r="J58" i="758"/>
  <c r="I58" i="758"/>
  <c r="J57" i="758"/>
  <c r="I57" i="758"/>
  <c r="J56" i="758"/>
  <c r="I56" i="758"/>
  <c r="J55" i="758"/>
  <c r="I55" i="758"/>
  <c r="I54" i="758"/>
  <c r="J47" i="758"/>
  <c r="I47" i="758"/>
  <c r="J46" i="758"/>
  <c r="I46" i="758"/>
  <c r="J45" i="758"/>
  <c r="I45" i="758"/>
  <c r="J44" i="758"/>
  <c r="I44" i="758"/>
  <c r="J43" i="758"/>
  <c r="I43" i="758"/>
  <c r="I42" i="758"/>
  <c r="J35" i="758"/>
  <c r="I35" i="758"/>
  <c r="J34" i="758"/>
  <c r="I34" i="758"/>
  <c r="J33" i="758"/>
  <c r="I33" i="758"/>
  <c r="J32" i="758"/>
  <c r="I32" i="758"/>
  <c r="J31" i="758"/>
  <c r="I31" i="758"/>
  <c r="I30" i="758"/>
  <c r="J23" i="758"/>
  <c r="I23" i="758"/>
  <c r="I22" i="758"/>
  <c r="J21" i="758"/>
  <c r="I21" i="758"/>
  <c r="J20" i="758"/>
  <c r="I20" i="758"/>
  <c r="J19" i="758"/>
  <c r="I19" i="758"/>
  <c r="I18" i="758"/>
  <c r="J11" i="758"/>
  <c r="I11" i="758"/>
  <c r="J10" i="758"/>
  <c r="I10" i="758"/>
  <c r="J9" i="758"/>
  <c r="I9" i="758"/>
  <c r="J8" i="758"/>
  <c r="I8" i="758"/>
  <c r="J7" i="758"/>
  <c r="I7" i="758"/>
  <c r="J48" i="757"/>
  <c r="I48" i="757"/>
  <c r="J47" i="757"/>
  <c r="I47" i="757"/>
  <c r="J46" i="757"/>
  <c r="I46" i="757"/>
  <c r="J38" i="757"/>
  <c r="I38" i="757"/>
  <c r="J37" i="757"/>
  <c r="I37" i="757"/>
  <c r="J36" i="757"/>
  <c r="I36" i="757"/>
  <c r="J28" i="757"/>
  <c r="I28" i="757"/>
  <c r="J27" i="757"/>
  <c r="I27" i="757"/>
  <c r="J26" i="757"/>
  <c r="I26" i="757"/>
  <c r="J18" i="757"/>
  <c r="I18" i="757"/>
  <c r="J17" i="757"/>
  <c r="I17" i="757"/>
  <c r="J16" i="757"/>
  <c r="I16" i="757"/>
  <c r="J8" i="757"/>
  <c r="I8" i="757"/>
  <c r="J7" i="757"/>
  <c r="I7" i="757"/>
  <c r="J6" i="757"/>
  <c r="I6" i="757"/>
  <c r="J52" i="756"/>
  <c r="I52" i="756"/>
  <c r="J51" i="756"/>
  <c r="I51" i="756"/>
  <c r="J50" i="756"/>
  <c r="I50" i="756"/>
  <c r="J49" i="756"/>
  <c r="I49" i="756"/>
  <c r="J48" i="756"/>
  <c r="I48" i="756"/>
  <c r="J47" i="756"/>
  <c r="I47" i="756"/>
  <c r="J46" i="756"/>
  <c r="I46" i="756"/>
  <c r="J42" i="756"/>
  <c r="I42" i="756"/>
  <c r="J41" i="756"/>
  <c r="I41" i="756"/>
  <c r="J40" i="756"/>
  <c r="I40" i="756"/>
  <c r="J39" i="756"/>
  <c r="I39" i="756"/>
  <c r="J38" i="756"/>
  <c r="I38" i="756"/>
  <c r="J37" i="756"/>
  <c r="I37" i="756"/>
  <c r="J36" i="756"/>
  <c r="I36" i="756"/>
  <c r="J32" i="756"/>
  <c r="I32" i="756"/>
  <c r="J31" i="756"/>
  <c r="I31" i="756"/>
  <c r="J30" i="756"/>
  <c r="I30" i="756"/>
  <c r="J29" i="756"/>
  <c r="I29" i="756"/>
  <c r="J28" i="756"/>
  <c r="I28" i="756"/>
  <c r="J27" i="756"/>
  <c r="I27" i="756"/>
  <c r="J26" i="756"/>
  <c r="I26" i="756"/>
  <c r="J22" i="756"/>
  <c r="I22" i="756"/>
  <c r="J21" i="756"/>
  <c r="I21" i="756"/>
  <c r="J20" i="756"/>
  <c r="I20" i="756"/>
  <c r="J19" i="756"/>
  <c r="I19" i="756"/>
  <c r="J18" i="756"/>
  <c r="I18" i="756"/>
  <c r="J17" i="756"/>
  <c r="I17" i="756"/>
  <c r="J16" i="756"/>
  <c r="I16" i="756"/>
  <c r="J12" i="756"/>
  <c r="I12" i="756"/>
  <c r="J11" i="756"/>
  <c r="I11" i="756"/>
  <c r="J10" i="756"/>
  <c r="I10" i="756"/>
  <c r="J9" i="756"/>
  <c r="I9" i="756"/>
  <c r="J8" i="756"/>
  <c r="I8" i="756"/>
  <c r="J7" i="756"/>
  <c r="I7" i="756"/>
  <c r="J6" i="756"/>
  <c r="I6" i="756"/>
  <c r="J50" i="755"/>
  <c r="I50" i="755"/>
  <c r="J49" i="755"/>
  <c r="I49" i="755"/>
  <c r="J48" i="755"/>
  <c r="I48" i="755"/>
  <c r="J47" i="755"/>
  <c r="I47" i="755"/>
  <c r="J46" i="755"/>
  <c r="I46" i="755"/>
  <c r="J40" i="755"/>
  <c r="I40" i="755"/>
  <c r="J39" i="755"/>
  <c r="I39" i="755"/>
  <c r="J38" i="755"/>
  <c r="I38" i="755"/>
  <c r="J37" i="755"/>
  <c r="I37" i="755"/>
  <c r="J36" i="755"/>
  <c r="I36" i="755"/>
  <c r="J30" i="755"/>
  <c r="I30" i="755"/>
  <c r="J29" i="755"/>
  <c r="I29" i="755"/>
  <c r="J28" i="755"/>
  <c r="I28" i="755"/>
  <c r="J27" i="755"/>
  <c r="I27" i="755"/>
  <c r="I26" i="755"/>
  <c r="J20" i="755"/>
  <c r="I20" i="755"/>
  <c r="J19" i="755"/>
  <c r="I19" i="755"/>
  <c r="J18" i="755"/>
  <c r="I18" i="755"/>
  <c r="J17" i="755"/>
  <c r="I17" i="755"/>
  <c r="I16" i="755"/>
  <c r="J10" i="755"/>
  <c r="I10" i="755"/>
  <c r="J9" i="755"/>
  <c r="I9" i="755"/>
  <c r="J8" i="755"/>
  <c r="I8" i="755"/>
  <c r="J7" i="755"/>
  <c r="I7" i="755"/>
  <c r="J6" i="755"/>
  <c r="I6" i="755"/>
  <c r="J56" i="754"/>
  <c r="I56" i="754"/>
  <c r="J55" i="754"/>
  <c r="I55" i="754"/>
  <c r="J54" i="754"/>
  <c r="I54" i="754"/>
  <c r="J53" i="754"/>
  <c r="I53" i="754"/>
  <c r="J52" i="754"/>
  <c r="I52" i="754"/>
  <c r="J51" i="754"/>
  <c r="I51" i="754"/>
  <c r="J50" i="754"/>
  <c r="I50" i="754"/>
  <c r="J45" i="754"/>
  <c r="I45" i="754"/>
  <c r="J44" i="754"/>
  <c r="I44" i="754"/>
  <c r="J43" i="754"/>
  <c r="I43" i="754"/>
  <c r="J42" i="754"/>
  <c r="I42" i="754"/>
  <c r="J41" i="754"/>
  <c r="I41" i="754"/>
  <c r="J40" i="754"/>
  <c r="I40" i="754"/>
  <c r="J39" i="754"/>
  <c r="I39" i="754"/>
  <c r="J34" i="754"/>
  <c r="I34" i="754"/>
  <c r="J33" i="754"/>
  <c r="I33" i="754"/>
  <c r="J32" i="754"/>
  <c r="I32" i="754"/>
  <c r="J31" i="754"/>
  <c r="I31" i="754"/>
  <c r="J30" i="754"/>
  <c r="I30" i="754"/>
  <c r="J29" i="754"/>
  <c r="I29" i="754"/>
  <c r="J28" i="754"/>
  <c r="I28" i="754"/>
  <c r="J23" i="754"/>
  <c r="I23" i="754"/>
  <c r="J22" i="754"/>
  <c r="I22" i="754"/>
  <c r="J21" i="754"/>
  <c r="I21" i="754"/>
  <c r="J20" i="754"/>
  <c r="I20" i="754"/>
  <c r="J19" i="754"/>
  <c r="I19" i="754"/>
  <c r="I18" i="754"/>
  <c r="J17" i="754"/>
  <c r="I17" i="754"/>
  <c r="J12" i="754"/>
  <c r="I12" i="754"/>
  <c r="J11" i="754"/>
  <c r="I11" i="754"/>
  <c r="J10" i="754"/>
  <c r="I10" i="754"/>
  <c r="J9" i="754"/>
  <c r="I9" i="754"/>
  <c r="J8" i="754"/>
  <c r="I8" i="754"/>
  <c r="J7" i="754"/>
  <c r="I7" i="754"/>
  <c r="J6" i="754"/>
  <c r="I6" i="754"/>
  <c r="J41" i="753"/>
  <c r="I41" i="753"/>
  <c r="I40" i="753"/>
  <c r="I38" i="753"/>
  <c r="J33" i="753"/>
  <c r="I33" i="753"/>
  <c r="J32" i="753"/>
  <c r="I32" i="753"/>
  <c r="I30" i="753"/>
  <c r="J25" i="753"/>
  <c r="I25" i="753"/>
  <c r="J24" i="753"/>
  <c r="I24" i="753"/>
  <c r="I22" i="753"/>
  <c r="J17" i="753"/>
  <c r="I17" i="753"/>
  <c r="J16" i="753"/>
  <c r="I16" i="753"/>
  <c r="I14" i="753"/>
  <c r="J9" i="753"/>
  <c r="I9" i="753"/>
  <c r="J8" i="753"/>
  <c r="I8" i="753"/>
  <c r="I6" i="753"/>
  <c r="J56" i="752"/>
  <c r="I56" i="752"/>
  <c r="J55" i="752"/>
  <c r="I55" i="752"/>
  <c r="J54" i="752"/>
  <c r="I54" i="752"/>
  <c r="J53" i="752"/>
  <c r="I53" i="752"/>
  <c r="J52" i="752"/>
  <c r="I52" i="752"/>
  <c r="J51" i="752"/>
  <c r="I51" i="752"/>
  <c r="J50" i="752"/>
  <c r="I50" i="752"/>
  <c r="J45" i="752"/>
  <c r="I45" i="752"/>
  <c r="J44" i="752"/>
  <c r="I44" i="752"/>
  <c r="J43" i="752"/>
  <c r="I43" i="752"/>
  <c r="J42" i="752"/>
  <c r="I42" i="752"/>
  <c r="J41" i="752"/>
  <c r="I41" i="752"/>
  <c r="I40" i="752"/>
  <c r="J39" i="752"/>
  <c r="I39" i="752"/>
  <c r="J34" i="752"/>
  <c r="I34" i="752"/>
  <c r="J33" i="752"/>
  <c r="I33" i="752"/>
  <c r="J32" i="752"/>
  <c r="I32" i="752"/>
  <c r="J31" i="752"/>
  <c r="I31" i="752"/>
  <c r="J30" i="752"/>
  <c r="I30" i="752"/>
  <c r="I29" i="752"/>
  <c r="J28" i="752"/>
  <c r="I28" i="752"/>
  <c r="J23" i="752"/>
  <c r="I23" i="752"/>
  <c r="J22" i="752"/>
  <c r="I22" i="752"/>
  <c r="J21" i="752"/>
  <c r="I21" i="752"/>
  <c r="J20" i="752"/>
  <c r="I20" i="752"/>
  <c r="J19" i="752"/>
  <c r="I19" i="752"/>
  <c r="I18" i="752"/>
  <c r="J17" i="752"/>
  <c r="I17" i="752"/>
  <c r="J12" i="752"/>
  <c r="I12" i="752"/>
  <c r="J11" i="752"/>
  <c r="I11" i="752"/>
  <c r="J10" i="752"/>
  <c r="I10" i="752"/>
  <c r="J9" i="752"/>
  <c r="I9" i="752"/>
  <c r="J8" i="752"/>
  <c r="I8" i="752"/>
  <c r="I7" i="752"/>
  <c r="J6" i="752"/>
  <c r="I6" i="752"/>
  <c r="J45" i="751"/>
  <c r="I45" i="751"/>
  <c r="J44" i="751"/>
  <c r="I44" i="751"/>
  <c r="J36" i="751"/>
  <c r="I36" i="751"/>
  <c r="J35" i="751"/>
  <c r="I35" i="751"/>
  <c r="J27" i="751"/>
  <c r="I27" i="751"/>
  <c r="J26" i="751"/>
  <c r="I26" i="751"/>
  <c r="J18" i="751"/>
  <c r="I18" i="751"/>
  <c r="J17" i="751"/>
  <c r="I17" i="751"/>
  <c r="J9" i="751"/>
  <c r="I9" i="751"/>
  <c r="J8" i="751"/>
  <c r="I8" i="751"/>
  <c r="I7" i="750"/>
  <c r="J6" i="750"/>
  <c r="I6" i="750"/>
  <c r="J8" i="749"/>
  <c r="I8" i="749"/>
  <c r="J7" i="749"/>
  <c r="I7" i="749"/>
  <c r="J6" i="749"/>
  <c r="I6" i="749"/>
  <c r="J42" i="748"/>
  <c r="I42" i="748"/>
  <c r="J41" i="748"/>
  <c r="I41" i="748"/>
  <c r="J40" i="748"/>
  <c r="I40" i="748"/>
  <c r="J39" i="748"/>
  <c r="I39" i="748"/>
  <c r="J38" i="748"/>
  <c r="I38" i="748"/>
  <c r="J34" i="748"/>
  <c r="I34" i="748"/>
  <c r="J33" i="748"/>
  <c r="I33" i="748"/>
  <c r="J32" i="748"/>
  <c r="I32" i="748"/>
  <c r="J31" i="748"/>
  <c r="I31" i="748"/>
  <c r="J30" i="748"/>
  <c r="I30" i="748"/>
  <c r="J26" i="748"/>
  <c r="I26" i="748"/>
  <c r="J25" i="748"/>
  <c r="I25" i="748"/>
  <c r="J24" i="748"/>
  <c r="I24" i="748"/>
  <c r="J23" i="748"/>
  <c r="I23" i="748"/>
  <c r="J22" i="748"/>
  <c r="I22" i="748"/>
  <c r="J17" i="748"/>
  <c r="I17" i="748"/>
  <c r="J16" i="748"/>
  <c r="I16" i="748"/>
  <c r="J15" i="748"/>
  <c r="I15" i="748"/>
  <c r="J14" i="748"/>
  <c r="I14" i="748"/>
  <c r="J10" i="748"/>
  <c r="I10" i="748"/>
  <c r="J9" i="748"/>
  <c r="I9" i="748"/>
  <c r="J8" i="748"/>
  <c r="I8" i="748"/>
  <c r="J7" i="748"/>
  <c r="I7" i="748"/>
  <c r="J6" i="748"/>
  <c r="I6" i="748"/>
  <c r="J40" i="747"/>
  <c r="I40" i="747"/>
  <c r="J39" i="747"/>
  <c r="I39" i="747"/>
  <c r="J38" i="747"/>
  <c r="I38" i="747"/>
  <c r="J32" i="747"/>
  <c r="I32" i="747"/>
  <c r="J31" i="747"/>
  <c r="I31" i="747"/>
  <c r="J30" i="747"/>
  <c r="I30" i="747"/>
  <c r="J24" i="747"/>
  <c r="I24" i="747"/>
  <c r="J23" i="747"/>
  <c r="I23" i="747"/>
  <c r="J22" i="747"/>
  <c r="I22" i="747"/>
  <c r="J16" i="747"/>
  <c r="I16" i="747"/>
  <c r="J15" i="747"/>
  <c r="I15" i="747"/>
  <c r="I14" i="747"/>
  <c r="J8" i="747"/>
  <c r="I8" i="747"/>
  <c r="J7" i="747"/>
  <c r="I7" i="747"/>
  <c r="J6" i="747"/>
  <c r="I6" i="747"/>
  <c r="J41" i="741"/>
  <c r="J40" i="741"/>
  <c r="J60" i="742"/>
  <c r="I60" i="742"/>
  <c r="J49" i="742"/>
  <c r="I49" i="742"/>
  <c r="J13" i="742"/>
  <c r="I13" i="742"/>
  <c r="J25" i="742"/>
  <c r="I25" i="742"/>
  <c r="J37" i="742"/>
  <c r="I37" i="742"/>
  <c r="J59" i="746"/>
  <c r="I59" i="746"/>
  <c r="J58" i="746"/>
  <c r="I58" i="746"/>
  <c r="J57" i="746"/>
  <c r="I57" i="746"/>
  <c r="J56" i="746"/>
  <c r="I56" i="746"/>
  <c r="J55" i="746"/>
  <c r="I55" i="746"/>
  <c r="I54" i="746"/>
  <c r="J47" i="746"/>
  <c r="I47" i="746"/>
  <c r="J46" i="746"/>
  <c r="I46" i="746"/>
  <c r="J45" i="746"/>
  <c r="I45" i="746"/>
  <c r="J44" i="746"/>
  <c r="I44" i="746"/>
  <c r="J43" i="746"/>
  <c r="I43" i="746"/>
  <c r="I42" i="746"/>
  <c r="J35" i="746"/>
  <c r="I35" i="746"/>
  <c r="J34" i="746"/>
  <c r="I34" i="746"/>
  <c r="J33" i="746"/>
  <c r="I33" i="746"/>
  <c r="J32" i="746"/>
  <c r="I32" i="746"/>
  <c r="J31" i="746"/>
  <c r="I31" i="746"/>
  <c r="I30" i="746"/>
  <c r="J23" i="746"/>
  <c r="I23" i="746"/>
  <c r="J22" i="746"/>
  <c r="I22" i="746"/>
  <c r="J21" i="746"/>
  <c r="I21" i="746"/>
  <c r="J20" i="746"/>
  <c r="I20" i="746"/>
  <c r="J19" i="746"/>
  <c r="I19" i="746"/>
  <c r="I18" i="746"/>
  <c r="J11" i="746"/>
  <c r="I11" i="746"/>
  <c r="J10" i="746"/>
  <c r="I10" i="746"/>
  <c r="J9" i="746"/>
  <c r="I9" i="746"/>
  <c r="J8" i="746"/>
  <c r="I8" i="746"/>
  <c r="J7" i="746"/>
  <c r="I7" i="746"/>
  <c r="J48" i="745"/>
  <c r="I48" i="745"/>
  <c r="J47" i="745"/>
  <c r="I47" i="745"/>
  <c r="J46" i="745"/>
  <c r="I46" i="745"/>
  <c r="J38" i="745"/>
  <c r="I38" i="745"/>
  <c r="J37" i="745"/>
  <c r="I37" i="745"/>
  <c r="J36" i="745"/>
  <c r="I36" i="745"/>
  <c r="J28" i="745"/>
  <c r="I28" i="745"/>
  <c r="J27" i="745"/>
  <c r="I27" i="745"/>
  <c r="J26" i="745"/>
  <c r="I26" i="745"/>
  <c r="J18" i="745"/>
  <c r="I18" i="745"/>
  <c r="J17" i="745"/>
  <c r="I17" i="745"/>
  <c r="J16" i="745"/>
  <c r="I16" i="745"/>
  <c r="J8" i="745"/>
  <c r="I8" i="745"/>
  <c r="J7" i="745"/>
  <c r="I7" i="745"/>
  <c r="J6" i="745"/>
  <c r="I6" i="745"/>
  <c r="J52" i="744"/>
  <c r="I52" i="744"/>
  <c r="J51" i="744"/>
  <c r="I51" i="744"/>
  <c r="J50" i="744"/>
  <c r="I50" i="744"/>
  <c r="J49" i="744"/>
  <c r="I49" i="744"/>
  <c r="J48" i="744"/>
  <c r="I48" i="744"/>
  <c r="J47" i="744"/>
  <c r="I47" i="744"/>
  <c r="J46" i="744"/>
  <c r="I46" i="744"/>
  <c r="J42" i="744"/>
  <c r="I42" i="744"/>
  <c r="J41" i="744"/>
  <c r="I41" i="744"/>
  <c r="J40" i="744"/>
  <c r="I40" i="744"/>
  <c r="J39" i="744"/>
  <c r="I39" i="744"/>
  <c r="J38" i="744"/>
  <c r="I38" i="744"/>
  <c r="J37" i="744"/>
  <c r="I37" i="744"/>
  <c r="J36" i="744"/>
  <c r="I36" i="744"/>
  <c r="J32" i="744"/>
  <c r="I32" i="744"/>
  <c r="J31" i="744"/>
  <c r="I31" i="744"/>
  <c r="J30" i="744"/>
  <c r="I30" i="744"/>
  <c r="J29" i="744"/>
  <c r="I29" i="744"/>
  <c r="J28" i="744"/>
  <c r="I28" i="744"/>
  <c r="J27" i="744"/>
  <c r="I27" i="744"/>
  <c r="J26" i="744"/>
  <c r="I26" i="744"/>
  <c r="J22" i="744"/>
  <c r="I22" i="744"/>
  <c r="J21" i="744"/>
  <c r="I21" i="744"/>
  <c r="J20" i="744"/>
  <c r="I20" i="744"/>
  <c r="J19" i="744"/>
  <c r="I19" i="744"/>
  <c r="J18" i="744"/>
  <c r="I18" i="744"/>
  <c r="J17" i="744"/>
  <c r="I17" i="744"/>
  <c r="J16" i="744"/>
  <c r="I16" i="744"/>
  <c r="J12" i="744"/>
  <c r="I12" i="744"/>
  <c r="J11" i="744"/>
  <c r="I11" i="744"/>
  <c r="J10" i="744"/>
  <c r="I10" i="744"/>
  <c r="J9" i="744"/>
  <c r="I9" i="744"/>
  <c r="J8" i="744"/>
  <c r="I8" i="744"/>
  <c r="J7" i="744"/>
  <c r="I7" i="744"/>
  <c r="J6" i="744"/>
  <c r="I6" i="744"/>
  <c r="J50" i="743"/>
  <c r="I50" i="743"/>
  <c r="J49" i="743"/>
  <c r="I49" i="743"/>
  <c r="J48" i="743"/>
  <c r="I48" i="743"/>
  <c r="J47" i="743"/>
  <c r="I47" i="743"/>
  <c r="J46" i="743"/>
  <c r="I46" i="743"/>
  <c r="J40" i="743"/>
  <c r="I40" i="743"/>
  <c r="J39" i="743"/>
  <c r="I39" i="743"/>
  <c r="J38" i="743"/>
  <c r="I38" i="743"/>
  <c r="J37" i="743"/>
  <c r="I37" i="743"/>
  <c r="J36" i="743"/>
  <c r="I36" i="743"/>
  <c r="J30" i="743"/>
  <c r="I30" i="743"/>
  <c r="J29" i="743"/>
  <c r="I29" i="743"/>
  <c r="J28" i="743"/>
  <c r="I28" i="743"/>
  <c r="J27" i="743"/>
  <c r="I27" i="743"/>
  <c r="I26" i="743"/>
  <c r="J20" i="743"/>
  <c r="I20" i="743"/>
  <c r="J19" i="743"/>
  <c r="I19" i="743"/>
  <c r="J18" i="743"/>
  <c r="I18" i="743"/>
  <c r="J17" i="743"/>
  <c r="I17" i="743"/>
  <c r="I16" i="743"/>
  <c r="J10" i="743"/>
  <c r="I10" i="743"/>
  <c r="J9" i="743"/>
  <c r="I9" i="743"/>
  <c r="J8" i="743"/>
  <c r="I8" i="743"/>
  <c r="J7" i="743"/>
  <c r="I7" i="743"/>
  <c r="J6" i="743"/>
  <c r="I6" i="743"/>
  <c r="J59" i="742"/>
  <c r="I59" i="742"/>
  <c r="J58" i="742"/>
  <c r="I58" i="742"/>
  <c r="J57" i="742"/>
  <c r="I57" i="742"/>
  <c r="J56" i="742"/>
  <c r="I56" i="742"/>
  <c r="J55" i="742"/>
  <c r="I55" i="742"/>
  <c r="J54" i="742"/>
  <c r="I54" i="742"/>
  <c r="J53" i="742"/>
  <c r="I53" i="742"/>
  <c r="J48" i="742"/>
  <c r="I48" i="742"/>
  <c r="J47" i="742"/>
  <c r="I47" i="742"/>
  <c r="I46" i="742"/>
  <c r="J45" i="742"/>
  <c r="I45" i="742"/>
  <c r="J44" i="742"/>
  <c r="I44" i="742"/>
  <c r="J43" i="742"/>
  <c r="I43" i="742"/>
  <c r="J42" i="742"/>
  <c r="I42" i="742"/>
  <c r="J36" i="742"/>
  <c r="I36" i="742"/>
  <c r="J35" i="742"/>
  <c r="I35" i="742"/>
  <c r="J34" i="742"/>
  <c r="I34" i="742"/>
  <c r="J33" i="742"/>
  <c r="I33" i="742"/>
  <c r="J32" i="742"/>
  <c r="I32" i="742"/>
  <c r="J31" i="742"/>
  <c r="I31" i="742"/>
  <c r="J30" i="742"/>
  <c r="I30" i="742"/>
  <c r="J24" i="742"/>
  <c r="I24" i="742"/>
  <c r="J23" i="742"/>
  <c r="I23" i="742"/>
  <c r="J22" i="742"/>
  <c r="I22" i="742"/>
  <c r="J21" i="742"/>
  <c r="I21" i="742"/>
  <c r="J20" i="742"/>
  <c r="I20" i="742"/>
  <c r="I19" i="742"/>
  <c r="J18" i="742"/>
  <c r="I18" i="742"/>
  <c r="J12" i="742"/>
  <c r="I12" i="742"/>
  <c r="J11" i="742"/>
  <c r="I11" i="742"/>
  <c r="J10" i="742"/>
  <c r="I10" i="742"/>
  <c r="J9" i="742"/>
  <c r="I9" i="742"/>
  <c r="J8" i="742"/>
  <c r="I8" i="742"/>
  <c r="J7" i="742"/>
  <c r="I7" i="742"/>
  <c r="J6" i="742"/>
  <c r="I6" i="742"/>
  <c r="I41" i="741"/>
  <c r="I40" i="741"/>
  <c r="I38" i="741"/>
  <c r="J33" i="741"/>
  <c r="I33" i="741"/>
  <c r="J32" i="741"/>
  <c r="I32" i="741"/>
  <c r="I30" i="741"/>
  <c r="J25" i="741"/>
  <c r="I25" i="741"/>
  <c r="J24" i="741"/>
  <c r="I24" i="741"/>
  <c r="I22" i="741"/>
  <c r="J17" i="741"/>
  <c r="I17" i="741"/>
  <c r="J16" i="741"/>
  <c r="I16" i="741"/>
  <c r="J9" i="741"/>
  <c r="I9" i="741"/>
  <c r="J8" i="741"/>
  <c r="I8" i="741"/>
  <c r="I6" i="741"/>
  <c r="J56" i="740"/>
  <c r="I56" i="740"/>
  <c r="J55" i="740"/>
  <c r="I55" i="740"/>
  <c r="J54" i="740"/>
  <c r="I54" i="740"/>
  <c r="J53" i="740"/>
  <c r="I53" i="740"/>
  <c r="J52" i="740"/>
  <c r="I52" i="740"/>
  <c r="I51" i="740"/>
  <c r="J50" i="740"/>
  <c r="I50" i="740"/>
  <c r="J45" i="740"/>
  <c r="I45" i="740"/>
  <c r="J44" i="740"/>
  <c r="I44" i="740"/>
  <c r="J43" i="740"/>
  <c r="I43" i="740"/>
  <c r="J42" i="740"/>
  <c r="I42" i="740"/>
  <c r="J41" i="740"/>
  <c r="I41" i="740"/>
  <c r="I40" i="740"/>
  <c r="J39" i="740"/>
  <c r="I39" i="740"/>
  <c r="J34" i="740"/>
  <c r="I34" i="740"/>
  <c r="J33" i="740"/>
  <c r="I33" i="740"/>
  <c r="J32" i="740"/>
  <c r="I32" i="740"/>
  <c r="J31" i="740"/>
  <c r="I31" i="740"/>
  <c r="J30" i="740"/>
  <c r="I30" i="740"/>
  <c r="I29" i="740"/>
  <c r="J28" i="740"/>
  <c r="I28" i="740"/>
  <c r="J23" i="740"/>
  <c r="I23" i="740"/>
  <c r="J22" i="740"/>
  <c r="I22" i="740"/>
  <c r="J21" i="740"/>
  <c r="I21" i="740"/>
  <c r="J20" i="740"/>
  <c r="I20" i="740"/>
  <c r="J19" i="740"/>
  <c r="I19" i="740"/>
  <c r="I18" i="740"/>
  <c r="J17" i="740"/>
  <c r="I17" i="740"/>
  <c r="J12" i="740"/>
  <c r="I12" i="740"/>
  <c r="J11" i="740"/>
  <c r="I11" i="740"/>
  <c r="J10" i="740"/>
  <c r="I10" i="740"/>
  <c r="J9" i="740"/>
  <c r="I9" i="740"/>
  <c r="J8" i="740"/>
  <c r="I8" i="740"/>
  <c r="I7" i="740"/>
  <c r="J6" i="740"/>
  <c r="I6" i="740"/>
  <c r="J45" i="739"/>
  <c r="I45" i="739"/>
  <c r="J44" i="739"/>
  <c r="I44" i="739"/>
  <c r="J36" i="739"/>
  <c r="I36" i="739"/>
  <c r="J35" i="739"/>
  <c r="I35" i="739"/>
  <c r="J27" i="739"/>
  <c r="I27" i="739"/>
  <c r="J26" i="739"/>
  <c r="I26" i="739"/>
  <c r="J18" i="739"/>
  <c r="I18" i="739"/>
  <c r="J17" i="739"/>
  <c r="I17" i="739"/>
  <c r="J9" i="739"/>
  <c r="I9" i="739"/>
  <c r="J8" i="739"/>
  <c r="I8" i="739"/>
  <c r="J48" i="738"/>
  <c r="I48" i="738"/>
  <c r="J47" i="738"/>
  <c r="I47" i="738"/>
  <c r="J46" i="738"/>
  <c r="I46" i="738"/>
  <c r="J38" i="738"/>
  <c r="I38" i="738"/>
  <c r="J37" i="738"/>
  <c r="I37" i="738"/>
  <c r="J36" i="738"/>
  <c r="I36" i="738"/>
  <c r="J28" i="738"/>
  <c r="I28" i="738"/>
  <c r="J27" i="738"/>
  <c r="I27" i="738"/>
  <c r="J26" i="738"/>
  <c r="I26" i="738"/>
  <c r="J18" i="738"/>
  <c r="I18" i="738"/>
  <c r="J17" i="738"/>
  <c r="I17" i="738"/>
  <c r="J16" i="738"/>
  <c r="I16" i="738"/>
  <c r="J8" i="738"/>
  <c r="I8" i="738"/>
  <c r="J7" i="738"/>
  <c r="I7" i="738"/>
  <c r="J6" i="738"/>
  <c r="I6" i="738"/>
  <c r="J41" i="737"/>
  <c r="I41" i="737"/>
  <c r="I40" i="737"/>
  <c r="J39" i="737"/>
  <c r="I39" i="737"/>
  <c r="J33" i="737"/>
  <c r="I33" i="737"/>
  <c r="I32" i="737"/>
  <c r="J31" i="737"/>
  <c r="I31" i="737"/>
  <c r="J25" i="737"/>
  <c r="I25" i="737"/>
  <c r="I24" i="737"/>
  <c r="J23" i="737"/>
  <c r="I23" i="737"/>
  <c r="J17" i="737"/>
  <c r="I17" i="737"/>
  <c r="I16" i="737"/>
  <c r="I15" i="737"/>
  <c r="J8" i="737"/>
  <c r="I8" i="737"/>
  <c r="I7" i="737"/>
  <c r="J6" i="737"/>
  <c r="I6" i="737"/>
  <c r="J42" i="736"/>
  <c r="I42" i="736"/>
  <c r="J41" i="736"/>
  <c r="I41" i="736"/>
  <c r="J40" i="736"/>
  <c r="I40" i="736"/>
  <c r="J39" i="736"/>
  <c r="I39" i="736"/>
  <c r="J38" i="736"/>
  <c r="I38" i="736"/>
  <c r="J34" i="736"/>
  <c r="I34" i="736"/>
  <c r="J33" i="736"/>
  <c r="I33" i="736"/>
  <c r="J32" i="736"/>
  <c r="I32" i="736"/>
  <c r="J31" i="736"/>
  <c r="I31" i="736"/>
  <c r="J30" i="736"/>
  <c r="I30" i="736"/>
  <c r="J26" i="736"/>
  <c r="I26" i="736"/>
  <c r="J25" i="736"/>
  <c r="I25" i="736"/>
  <c r="J24" i="736"/>
  <c r="I24" i="736"/>
  <c r="J23" i="736"/>
  <c r="I23" i="736"/>
  <c r="J22" i="736"/>
  <c r="I22" i="736"/>
  <c r="J17" i="736"/>
  <c r="I17" i="736"/>
  <c r="J16" i="736"/>
  <c r="I16" i="736"/>
  <c r="J15" i="736"/>
  <c r="I15" i="736"/>
  <c r="J14" i="736"/>
  <c r="I14" i="736"/>
  <c r="J10" i="736"/>
  <c r="I10" i="736"/>
  <c r="J9" i="736"/>
  <c r="I9" i="736"/>
  <c r="J8" i="736"/>
  <c r="I8" i="736"/>
  <c r="J7" i="736"/>
  <c r="I7" i="736"/>
  <c r="J6" i="736"/>
  <c r="I6" i="736"/>
  <c r="J40" i="735"/>
  <c r="I40" i="735"/>
  <c r="J39" i="735"/>
  <c r="I39" i="735"/>
  <c r="J38" i="735"/>
  <c r="I38" i="735"/>
  <c r="J32" i="735"/>
  <c r="I32" i="735"/>
  <c r="J31" i="735"/>
  <c r="I31" i="735"/>
  <c r="J30" i="735"/>
  <c r="I30" i="735"/>
  <c r="J24" i="735"/>
  <c r="I24" i="735"/>
  <c r="J23" i="735"/>
  <c r="I23" i="735"/>
  <c r="J22" i="735"/>
  <c r="I22" i="735"/>
  <c r="J16" i="735"/>
  <c r="I16" i="735"/>
  <c r="I15" i="735"/>
  <c r="I14" i="735"/>
  <c r="J8" i="735"/>
  <c r="I8" i="735"/>
  <c r="J7" i="735"/>
  <c r="I7" i="735"/>
  <c r="J6" i="735"/>
  <c r="I6" i="735"/>
  <c r="J39" i="723"/>
  <c r="J38" i="723"/>
  <c r="J31" i="723"/>
  <c r="J30" i="723"/>
  <c r="J23" i="723"/>
  <c r="J22" i="723"/>
  <c r="J15" i="723"/>
  <c r="J14" i="723"/>
  <c r="J7" i="723"/>
  <c r="J6" i="723"/>
  <c r="J59" i="734"/>
  <c r="I59" i="734"/>
  <c r="J58" i="734"/>
  <c r="I58" i="734"/>
  <c r="J57" i="734"/>
  <c r="I57" i="734"/>
  <c r="J56" i="734"/>
  <c r="I56" i="734"/>
  <c r="J55" i="734"/>
  <c r="I55" i="734"/>
  <c r="I54" i="734"/>
  <c r="J47" i="734"/>
  <c r="I47" i="734"/>
  <c r="J46" i="734"/>
  <c r="I46" i="734"/>
  <c r="J45" i="734"/>
  <c r="I45" i="734"/>
  <c r="J44" i="734"/>
  <c r="I44" i="734"/>
  <c r="J43" i="734"/>
  <c r="I43" i="734"/>
  <c r="I42" i="734"/>
  <c r="J35" i="734"/>
  <c r="I35" i="734"/>
  <c r="J34" i="734"/>
  <c r="I34" i="734"/>
  <c r="J33" i="734"/>
  <c r="I33" i="734"/>
  <c r="J32" i="734"/>
  <c r="I32" i="734"/>
  <c r="J31" i="734"/>
  <c r="I31" i="734"/>
  <c r="I30" i="734"/>
  <c r="J23" i="734"/>
  <c r="I23" i="734"/>
  <c r="J22" i="734"/>
  <c r="I22" i="734"/>
  <c r="J21" i="734"/>
  <c r="I21" i="734"/>
  <c r="J20" i="734"/>
  <c r="I20" i="734"/>
  <c r="J19" i="734"/>
  <c r="I19" i="734"/>
  <c r="I18" i="734"/>
  <c r="J11" i="734"/>
  <c r="I11" i="734"/>
  <c r="J10" i="734"/>
  <c r="I10" i="734"/>
  <c r="J9" i="734"/>
  <c r="I9" i="734"/>
  <c r="J8" i="734"/>
  <c r="I8" i="734"/>
  <c r="J7" i="734"/>
  <c r="I7" i="734"/>
  <c r="J48" i="733"/>
  <c r="I48" i="733"/>
  <c r="J47" i="733"/>
  <c r="I47" i="733"/>
  <c r="J46" i="733"/>
  <c r="I46" i="733"/>
  <c r="J38" i="733"/>
  <c r="I38" i="733"/>
  <c r="J37" i="733"/>
  <c r="I37" i="733"/>
  <c r="J36" i="733"/>
  <c r="I36" i="733"/>
  <c r="J28" i="733"/>
  <c r="I28" i="733"/>
  <c r="J27" i="733"/>
  <c r="I27" i="733"/>
  <c r="J26" i="733"/>
  <c r="I26" i="733"/>
  <c r="J18" i="733"/>
  <c r="I18" i="733"/>
  <c r="J17" i="733"/>
  <c r="I17" i="733"/>
  <c r="J16" i="733"/>
  <c r="I16" i="733"/>
  <c r="J8" i="733"/>
  <c r="I8" i="733"/>
  <c r="J7" i="733"/>
  <c r="I7" i="733"/>
  <c r="J6" i="733"/>
  <c r="I6" i="733"/>
  <c r="J57" i="732"/>
  <c r="I57" i="732"/>
  <c r="J56" i="732"/>
  <c r="I56" i="732"/>
  <c r="J55" i="732"/>
  <c r="I55" i="732"/>
  <c r="J54" i="732"/>
  <c r="I54" i="732"/>
  <c r="J53" i="732"/>
  <c r="I53" i="732"/>
  <c r="J52" i="732"/>
  <c r="I52" i="732"/>
  <c r="J51" i="732"/>
  <c r="I51" i="732"/>
  <c r="J50" i="732"/>
  <c r="I50" i="732"/>
  <c r="J46" i="732"/>
  <c r="I46" i="732"/>
  <c r="J45" i="732"/>
  <c r="I45" i="732"/>
  <c r="J44" i="732"/>
  <c r="I44" i="732"/>
  <c r="J43" i="732"/>
  <c r="I43" i="732"/>
  <c r="J42" i="732"/>
  <c r="I42" i="732"/>
  <c r="J41" i="732"/>
  <c r="I41" i="732"/>
  <c r="J40" i="732"/>
  <c r="I40" i="732"/>
  <c r="J39" i="732"/>
  <c r="I39" i="732"/>
  <c r="J35" i="732"/>
  <c r="I35" i="732"/>
  <c r="J34" i="732"/>
  <c r="I34" i="732"/>
  <c r="J33" i="732"/>
  <c r="I33" i="732"/>
  <c r="J32" i="732"/>
  <c r="I32" i="732"/>
  <c r="J31" i="732"/>
  <c r="I31" i="732"/>
  <c r="J30" i="732"/>
  <c r="I30" i="732"/>
  <c r="J29" i="732"/>
  <c r="I29" i="732"/>
  <c r="J28" i="732"/>
  <c r="I28" i="732"/>
  <c r="J24" i="732"/>
  <c r="I24" i="732"/>
  <c r="J23" i="732"/>
  <c r="I23" i="732"/>
  <c r="J22" i="732"/>
  <c r="I22" i="732"/>
  <c r="J21" i="732"/>
  <c r="I21" i="732"/>
  <c r="J20" i="732"/>
  <c r="I20" i="732"/>
  <c r="J19" i="732"/>
  <c r="I19" i="732"/>
  <c r="J18" i="732"/>
  <c r="I18" i="732"/>
  <c r="J17" i="732"/>
  <c r="I17" i="732"/>
  <c r="J13" i="732"/>
  <c r="I13" i="732"/>
  <c r="J12" i="732"/>
  <c r="I12" i="732"/>
  <c r="J11" i="732"/>
  <c r="I11" i="732"/>
  <c r="J10" i="732"/>
  <c r="I10" i="732"/>
  <c r="J9" i="732"/>
  <c r="I9" i="732"/>
  <c r="J8" i="732"/>
  <c r="I8" i="732"/>
  <c r="J7" i="732"/>
  <c r="I7" i="732"/>
  <c r="J6" i="732"/>
  <c r="I6" i="732"/>
  <c r="J50" i="731"/>
  <c r="I50" i="731"/>
  <c r="J49" i="731"/>
  <c r="I49" i="731"/>
  <c r="J48" i="731"/>
  <c r="I48" i="731"/>
  <c r="J47" i="731"/>
  <c r="I47" i="731"/>
  <c r="J46" i="731"/>
  <c r="I46" i="731"/>
  <c r="J40" i="731"/>
  <c r="I40" i="731"/>
  <c r="J39" i="731"/>
  <c r="I39" i="731"/>
  <c r="J38" i="731"/>
  <c r="I38" i="731"/>
  <c r="J37" i="731"/>
  <c r="I37" i="731"/>
  <c r="J36" i="731"/>
  <c r="I36" i="731"/>
  <c r="J30" i="731"/>
  <c r="I30" i="731"/>
  <c r="J29" i="731"/>
  <c r="I29" i="731"/>
  <c r="J28" i="731"/>
  <c r="I28" i="731"/>
  <c r="J27" i="731"/>
  <c r="I27" i="731"/>
  <c r="I26" i="731"/>
  <c r="J20" i="731"/>
  <c r="I20" i="731"/>
  <c r="J19" i="731"/>
  <c r="I19" i="731"/>
  <c r="J18" i="731"/>
  <c r="I18" i="731"/>
  <c r="J17" i="731"/>
  <c r="I17" i="731"/>
  <c r="I16" i="731"/>
  <c r="J10" i="731"/>
  <c r="I10" i="731"/>
  <c r="J9" i="731"/>
  <c r="I9" i="731"/>
  <c r="J8" i="731"/>
  <c r="I8" i="731"/>
  <c r="J7" i="731"/>
  <c r="I7" i="731"/>
  <c r="J6" i="731"/>
  <c r="I6" i="731"/>
  <c r="J56" i="730"/>
  <c r="I56" i="730"/>
  <c r="J55" i="730"/>
  <c r="I55" i="730"/>
  <c r="J54" i="730"/>
  <c r="I54" i="730"/>
  <c r="J53" i="730"/>
  <c r="I53" i="730"/>
  <c r="J52" i="730"/>
  <c r="I52" i="730"/>
  <c r="J51" i="730"/>
  <c r="I51" i="730"/>
  <c r="J50" i="730"/>
  <c r="I50" i="730"/>
  <c r="J45" i="730"/>
  <c r="I45" i="730"/>
  <c r="J44" i="730"/>
  <c r="I44" i="730"/>
  <c r="J43" i="730"/>
  <c r="I43" i="730"/>
  <c r="J42" i="730"/>
  <c r="I42" i="730"/>
  <c r="J41" i="730"/>
  <c r="I41" i="730"/>
  <c r="J40" i="730"/>
  <c r="I40" i="730"/>
  <c r="J39" i="730"/>
  <c r="I39" i="730"/>
  <c r="J34" i="730"/>
  <c r="I34" i="730"/>
  <c r="J33" i="730"/>
  <c r="I33" i="730"/>
  <c r="J32" i="730"/>
  <c r="I32" i="730"/>
  <c r="J31" i="730"/>
  <c r="I31" i="730"/>
  <c r="J30" i="730"/>
  <c r="I30" i="730"/>
  <c r="J29" i="730"/>
  <c r="I29" i="730"/>
  <c r="J28" i="730"/>
  <c r="I28" i="730"/>
  <c r="J23" i="730"/>
  <c r="I23" i="730"/>
  <c r="J22" i="730"/>
  <c r="I22" i="730"/>
  <c r="J21" i="730"/>
  <c r="I21" i="730"/>
  <c r="J20" i="730"/>
  <c r="I20" i="730"/>
  <c r="J19" i="730"/>
  <c r="I19" i="730"/>
  <c r="I18" i="730"/>
  <c r="J17" i="730"/>
  <c r="I17" i="730"/>
  <c r="J12" i="730"/>
  <c r="I12" i="730"/>
  <c r="J11" i="730"/>
  <c r="I11" i="730"/>
  <c r="J10" i="730"/>
  <c r="I10" i="730"/>
  <c r="J9" i="730"/>
  <c r="I9" i="730"/>
  <c r="J8" i="730"/>
  <c r="I8" i="730"/>
  <c r="J7" i="730"/>
  <c r="I7" i="730"/>
  <c r="J6" i="730"/>
  <c r="I6" i="730"/>
  <c r="J41" i="729"/>
  <c r="I41" i="729"/>
  <c r="I40" i="729"/>
  <c r="I38" i="729"/>
  <c r="J33" i="729"/>
  <c r="I33" i="729"/>
  <c r="J32" i="729"/>
  <c r="I32" i="729"/>
  <c r="I30" i="729"/>
  <c r="J25" i="729"/>
  <c r="I25" i="729"/>
  <c r="J24" i="729"/>
  <c r="I24" i="729"/>
  <c r="I22" i="729"/>
  <c r="J17" i="729"/>
  <c r="I17" i="729"/>
  <c r="J16" i="729"/>
  <c r="I16" i="729"/>
  <c r="I14" i="729"/>
  <c r="J9" i="729"/>
  <c r="I9" i="729"/>
  <c r="J8" i="729"/>
  <c r="I8" i="729"/>
  <c r="I6" i="729"/>
  <c r="J40" i="728"/>
  <c r="I40" i="728"/>
  <c r="J39" i="728"/>
  <c r="I39" i="728"/>
  <c r="J38" i="728"/>
  <c r="I38" i="728"/>
  <c r="J32" i="728"/>
  <c r="I32" i="728"/>
  <c r="J31" i="728"/>
  <c r="I31" i="728"/>
  <c r="J30" i="728"/>
  <c r="I30" i="728"/>
  <c r="J24" i="728"/>
  <c r="I24" i="728"/>
  <c r="J23" i="728"/>
  <c r="I23" i="728"/>
  <c r="J22" i="728"/>
  <c r="I22" i="728"/>
  <c r="J16" i="728"/>
  <c r="I16" i="728"/>
  <c r="J15" i="728"/>
  <c r="I15" i="728"/>
  <c r="I14" i="728"/>
  <c r="J8" i="728"/>
  <c r="I8" i="728"/>
  <c r="J7" i="728"/>
  <c r="I7" i="728"/>
  <c r="J6" i="728"/>
  <c r="I6" i="728"/>
  <c r="J42" i="727"/>
  <c r="I42" i="727"/>
  <c r="J41" i="727"/>
  <c r="I41" i="727"/>
  <c r="J40" i="727"/>
  <c r="I40" i="727"/>
  <c r="J39" i="727"/>
  <c r="I39" i="727"/>
  <c r="J38" i="727"/>
  <c r="I38" i="727"/>
  <c r="J34" i="727"/>
  <c r="I34" i="727"/>
  <c r="J33" i="727"/>
  <c r="I33" i="727"/>
  <c r="J32" i="727"/>
  <c r="I32" i="727"/>
  <c r="J31" i="727"/>
  <c r="I31" i="727"/>
  <c r="J30" i="727"/>
  <c r="I30" i="727"/>
  <c r="J26" i="727"/>
  <c r="I26" i="727"/>
  <c r="J25" i="727"/>
  <c r="I25" i="727"/>
  <c r="J24" i="727"/>
  <c r="I24" i="727"/>
  <c r="J23" i="727"/>
  <c r="I23" i="727"/>
  <c r="J22" i="727"/>
  <c r="I22" i="727"/>
  <c r="J17" i="727"/>
  <c r="I17" i="727"/>
  <c r="J16" i="727"/>
  <c r="I16" i="727"/>
  <c r="J15" i="727"/>
  <c r="I15" i="727"/>
  <c r="J14" i="727"/>
  <c r="I14" i="727"/>
  <c r="J10" i="727"/>
  <c r="I10" i="727"/>
  <c r="J9" i="727"/>
  <c r="I9" i="727"/>
  <c r="J8" i="727"/>
  <c r="I8" i="727"/>
  <c r="J7" i="727"/>
  <c r="I7" i="727"/>
  <c r="J6" i="727"/>
  <c r="I6" i="727"/>
  <c r="J48" i="726"/>
  <c r="I48" i="726"/>
  <c r="J47" i="726"/>
  <c r="I47" i="726"/>
  <c r="J46" i="726"/>
  <c r="I46" i="726"/>
  <c r="J38" i="726"/>
  <c r="I38" i="726"/>
  <c r="J37" i="726"/>
  <c r="I37" i="726"/>
  <c r="J36" i="726"/>
  <c r="I36" i="726"/>
  <c r="J28" i="726"/>
  <c r="I28" i="726"/>
  <c r="J27" i="726"/>
  <c r="I27" i="726"/>
  <c r="J26" i="726"/>
  <c r="I26" i="726"/>
  <c r="J18" i="726"/>
  <c r="I18" i="726"/>
  <c r="J17" i="726"/>
  <c r="I17" i="726"/>
  <c r="J16" i="726"/>
  <c r="I16" i="726"/>
  <c r="J8" i="726"/>
  <c r="I8" i="726"/>
  <c r="J7" i="726"/>
  <c r="I7" i="726"/>
  <c r="J6" i="726"/>
  <c r="I6" i="726"/>
  <c r="J45" i="725"/>
  <c r="I45" i="725"/>
  <c r="J44" i="725"/>
  <c r="I44" i="725"/>
  <c r="J36" i="725"/>
  <c r="I36" i="725"/>
  <c r="J35" i="725"/>
  <c r="I35" i="725"/>
  <c r="J27" i="725"/>
  <c r="I27" i="725"/>
  <c r="J26" i="725"/>
  <c r="I26" i="725"/>
  <c r="J18" i="725"/>
  <c r="I18" i="725"/>
  <c r="J17" i="725"/>
  <c r="I17" i="725"/>
  <c r="J9" i="725"/>
  <c r="I9" i="725"/>
  <c r="J8" i="725"/>
  <c r="I8" i="725"/>
  <c r="J56" i="724"/>
  <c r="I56" i="724"/>
  <c r="J55" i="724"/>
  <c r="I55" i="724"/>
  <c r="J54" i="724"/>
  <c r="I54" i="724"/>
  <c r="J53" i="724"/>
  <c r="I53" i="724"/>
  <c r="J52" i="724"/>
  <c r="I52" i="724"/>
  <c r="J51" i="724"/>
  <c r="I51" i="724"/>
  <c r="J50" i="724"/>
  <c r="I50" i="724"/>
  <c r="J45" i="724"/>
  <c r="I45" i="724"/>
  <c r="J44" i="724"/>
  <c r="I44" i="724"/>
  <c r="J43" i="724"/>
  <c r="I43" i="724"/>
  <c r="J42" i="724"/>
  <c r="I42" i="724"/>
  <c r="J41" i="724"/>
  <c r="I41" i="724"/>
  <c r="I40" i="724"/>
  <c r="J39" i="724"/>
  <c r="I39" i="724"/>
  <c r="J34" i="724"/>
  <c r="I34" i="724"/>
  <c r="J33" i="724"/>
  <c r="I33" i="724"/>
  <c r="J32" i="724"/>
  <c r="I32" i="724"/>
  <c r="J31" i="724"/>
  <c r="I31" i="724"/>
  <c r="J30" i="724"/>
  <c r="I30" i="724"/>
  <c r="I29" i="724"/>
  <c r="J28" i="724"/>
  <c r="I28" i="724"/>
  <c r="J23" i="724"/>
  <c r="I23" i="724"/>
  <c r="J22" i="724"/>
  <c r="I22" i="724"/>
  <c r="J21" i="724"/>
  <c r="I21" i="724"/>
  <c r="J20" i="724"/>
  <c r="I20" i="724"/>
  <c r="J19" i="724"/>
  <c r="I19" i="724"/>
  <c r="I18" i="724"/>
  <c r="J17" i="724"/>
  <c r="I17" i="724"/>
  <c r="J12" i="724"/>
  <c r="I12" i="724"/>
  <c r="J11" i="724"/>
  <c r="I11" i="724"/>
  <c r="J10" i="724"/>
  <c r="I10" i="724"/>
  <c r="J9" i="724"/>
  <c r="I9" i="724"/>
  <c r="J8" i="724"/>
  <c r="I8" i="724"/>
  <c r="I7" i="724"/>
  <c r="J6" i="724"/>
  <c r="I6" i="724"/>
  <c r="J40" i="723"/>
  <c r="I40" i="723"/>
  <c r="I39" i="723"/>
  <c r="I38" i="723"/>
  <c r="J32" i="723"/>
  <c r="I32" i="723"/>
  <c r="I31" i="723"/>
  <c r="I30" i="723"/>
  <c r="J24" i="723"/>
  <c r="I24" i="723"/>
  <c r="I23" i="723"/>
  <c r="I22" i="723"/>
  <c r="J16" i="723"/>
  <c r="I16" i="723"/>
  <c r="I15" i="723"/>
  <c r="I14" i="723"/>
  <c r="J8" i="723"/>
  <c r="I8" i="723"/>
  <c r="I7" i="723"/>
  <c r="I6" i="723"/>
  <c r="J50" i="719"/>
  <c r="J39" i="719"/>
  <c r="J6" i="719"/>
  <c r="J28" i="719"/>
  <c r="J17" i="719"/>
  <c r="J50" i="717" l="1"/>
  <c r="J14" i="717"/>
  <c r="J26" i="717"/>
  <c r="J38" i="717"/>
  <c r="J62" i="717"/>
  <c r="J59" i="717"/>
  <c r="J47" i="717"/>
  <c r="J35" i="717"/>
  <c r="J23" i="717"/>
  <c r="J11" i="717"/>
  <c r="J61" i="717"/>
  <c r="J60" i="717"/>
  <c r="J58" i="717"/>
  <c r="J57" i="717"/>
  <c r="J56" i="717"/>
  <c r="J55" i="717"/>
  <c r="J54" i="717"/>
  <c r="J49" i="717"/>
  <c r="J48" i="717"/>
  <c r="J46" i="717"/>
  <c r="J45" i="717"/>
  <c r="J44" i="717"/>
  <c r="J43" i="717"/>
  <c r="J42" i="717"/>
  <c r="J37" i="717"/>
  <c r="J36" i="717"/>
  <c r="J34" i="717"/>
  <c r="J33" i="717"/>
  <c r="J32" i="717"/>
  <c r="J31" i="717"/>
  <c r="J30" i="717"/>
  <c r="J25" i="717"/>
  <c r="J24" i="717"/>
  <c r="J22" i="717"/>
  <c r="J21" i="717"/>
  <c r="J20" i="717"/>
  <c r="J19" i="717"/>
  <c r="J18" i="717"/>
  <c r="J13" i="717"/>
  <c r="J9" i="717"/>
  <c r="J8" i="717"/>
  <c r="J7" i="717"/>
  <c r="J6" i="717"/>
  <c r="I38" i="717"/>
  <c r="I37" i="717"/>
  <c r="I36" i="717"/>
  <c r="I26" i="717"/>
  <c r="I25" i="717"/>
  <c r="I24" i="717"/>
  <c r="J12" i="717"/>
  <c r="I13" i="717"/>
  <c r="I12" i="717"/>
  <c r="J56" i="719" l="1"/>
  <c r="I56" i="719"/>
  <c r="J45" i="719"/>
  <c r="I45" i="719"/>
  <c r="J34" i="719"/>
  <c r="I34" i="719"/>
  <c r="J33" i="719"/>
  <c r="I33" i="719"/>
  <c r="J23" i="719"/>
  <c r="I23" i="719"/>
  <c r="J12" i="719"/>
  <c r="I12" i="719"/>
  <c r="J38" i="712" l="1"/>
  <c r="J28" i="712"/>
  <c r="J18" i="712"/>
  <c r="J8" i="712"/>
  <c r="J7" i="712"/>
  <c r="J6" i="712"/>
  <c r="J17" i="712"/>
  <c r="J16" i="712"/>
  <c r="J27" i="712"/>
  <c r="J26" i="712"/>
  <c r="J37" i="712"/>
  <c r="J36" i="712"/>
  <c r="I38" i="712"/>
  <c r="I37" i="712"/>
  <c r="I36" i="712"/>
  <c r="I28" i="712"/>
  <c r="I27" i="712"/>
  <c r="I26" i="712"/>
  <c r="I18" i="712"/>
  <c r="I17" i="712"/>
  <c r="I16" i="712"/>
  <c r="I8" i="712"/>
  <c r="I7" i="712"/>
  <c r="I6" i="712"/>
  <c r="J31" i="714"/>
  <c r="J56" i="722"/>
  <c r="I56" i="722"/>
  <c r="J55" i="722"/>
  <c r="I55" i="722"/>
  <c r="J54" i="722"/>
  <c r="I54" i="722"/>
  <c r="J53" i="722"/>
  <c r="I53" i="722"/>
  <c r="J52" i="722"/>
  <c r="I52" i="722"/>
  <c r="J51" i="722"/>
  <c r="I51" i="722"/>
  <c r="J50" i="722"/>
  <c r="I50" i="722"/>
  <c r="J45" i="722"/>
  <c r="I45" i="722"/>
  <c r="J44" i="722"/>
  <c r="I44" i="722"/>
  <c r="J43" i="722"/>
  <c r="I43" i="722"/>
  <c r="J42" i="722"/>
  <c r="I42" i="722"/>
  <c r="J41" i="722"/>
  <c r="I41" i="722"/>
  <c r="J40" i="722"/>
  <c r="I40" i="722"/>
  <c r="J39" i="722"/>
  <c r="I39" i="722"/>
  <c r="J34" i="722"/>
  <c r="I34" i="722"/>
  <c r="J33" i="722"/>
  <c r="I33" i="722"/>
  <c r="J32" i="722"/>
  <c r="I32" i="722"/>
  <c r="J31" i="722"/>
  <c r="I31" i="722"/>
  <c r="J30" i="722"/>
  <c r="I30" i="722"/>
  <c r="J29" i="722"/>
  <c r="I29" i="722"/>
  <c r="J28" i="722"/>
  <c r="I28" i="722"/>
  <c r="J23" i="722"/>
  <c r="I23" i="722"/>
  <c r="J22" i="722"/>
  <c r="I22" i="722"/>
  <c r="J21" i="722"/>
  <c r="I21" i="722"/>
  <c r="J20" i="722"/>
  <c r="I20" i="722"/>
  <c r="J19" i="722"/>
  <c r="I19" i="722"/>
  <c r="I18" i="722"/>
  <c r="J17" i="722"/>
  <c r="I17" i="722"/>
  <c r="J12" i="722"/>
  <c r="I12" i="722"/>
  <c r="J11" i="722"/>
  <c r="I11" i="722"/>
  <c r="J10" i="722"/>
  <c r="I10" i="722"/>
  <c r="J9" i="722"/>
  <c r="I9" i="722"/>
  <c r="J8" i="722"/>
  <c r="I8" i="722"/>
  <c r="J7" i="722"/>
  <c r="I7" i="722"/>
  <c r="J6" i="722"/>
  <c r="I6" i="722"/>
  <c r="J41" i="721"/>
  <c r="I41" i="721"/>
  <c r="I40" i="721"/>
  <c r="I38" i="721"/>
  <c r="J33" i="721"/>
  <c r="I33" i="721"/>
  <c r="J32" i="721"/>
  <c r="I32" i="721"/>
  <c r="I30" i="721"/>
  <c r="J25" i="721"/>
  <c r="I25" i="721"/>
  <c r="J24" i="721"/>
  <c r="I24" i="721"/>
  <c r="I22" i="721"/>
  <c r="J17" i="721"/>
  <c r="I17" i="721"/>
  <c r="J16" i="721"/>
  <c r="I16" i="721"/>
  <c r="I14" i="721"/>
  <c r="J9" i="721"/>
  <c r="I9" i="721"/>
  <c r="J8" i="721"/>
  <c r="I8" i="721"/>
  <c r="I6" i="721"/>
  <c r="J50" i="720"/>
  <c r="I50" i="720"/>
  <c r="J49" i="720"/>
  <c r="I49" i="720"/>
  <c r="J48" i="720"/>
  <c r="I48" i="720"/>
  <c r="J47" i="720"/>
  <c r="I47" i="720"/>
  <c r="J46" i="720"/>
  <c r="I46" i="720"/>
  <c r="J40" i="720"/>
  <c r="I40" i="720"/>
  <c r="J39" i="720"/>
  <c r="I39" i="720"/>
  <c r="J38" i="720"/>
  <c r="I38" i="720"/>
  <c r="J37" i="720"/>
  <c r="I37" i="720"/>
  <c r="J36" i="720"/>
  <c r="I36" i="720"/>
  <c r="J30" i="720"/>
  <c r="I30" i="720"/>
  <c r="J29" i="720"/>
  <c r="I29" i="720"/>
  <c r="J28" i="720"/>
  <c r="I28" i="720"/>
  <c r="J27" i="720"/>
  <c r="I27" i="720"/>
  <c r="I26" i="720"/>
  <c r="J20" i="720"/>
  <c r="I20" i="720"/>
  <c r="J19" i="720"/>
  <c r="I19" i="720"/>
  <c r="J18" i="720"/>
  <c r="I18" i="720"/>
  <c r="J17" i="720"/>
  <c r="I17" i="720"/>
  <c r="I16" i="720"/>
  <c r="J10" i="720"/>
  <c r="I10" i="720"/>
  <c r="J9" i="720"/>
  <c r="I9" i="720"/>
  <c r="J8" i="720"/>
  <c r="I8" i="720"/>
  <c r="J7" i="720"/>
  <c r="I7" i="720"/>
  <c r="J6" i="720"/>
  <c r="I6" i="720"/>
  <c r="J55" i="719"/>
  <c r="I55" i="719"/>
  <c r="J54" i="719"/>
  <c r="I54" i="719"/>
  <c r="J53" i="719"/>
  <c r="I53" i="719"/>
  <c r="J52" i="719"/>
  <c r="I52" i="719"/>
  <c r="J51" i="719"/>
  <c r="I51" i="719"/>
  <c r="I50" i="719"/>
  <c r="J44" i="719"/>
  <c r="I44" i="719"/>
  <c r="J43" i="719"/>
  <c r="I43" i="719"/>
  <c r="J42" i="719"/>
  <c r="I42" i="719"/>
  <c r="J41" i="719"/>
  <c r="I41" i="719"/>
  <c r="I40" i="719"/>
  <c r="I39" i="719"/>
  <c r="J32" i="719"/>
  <c r="I32" i="719"/>
  <c r="J31" i="719"/>
  <c r="I31" i="719"/>
  <c r="J30" i="719"/>
  <c r="I30" i="719"/>
  <c r="I29" i="719"/>
  <c r="I28" i="719"/>
  <c r="J22" i="719"/>
  <c r="I22" i="719"/>
  <c r="J21" i="719"/>
  <c r="I21" i="719"/>
  <c r="J20" i="719"/>
  <c r="I20" i="719"/>
  <c r="J19" i="719"/>
  <c r="I19" i="719"/>
  <c r="I18" i="719"/>
  <c r="I17" i="719"/>
  <c r="J11" i="719"/>
  <c r="I11" i="719"/>
  <c r="J10" i="719"/>
  <c r="I10" i="719"/>
  <c r="J9" i="719"/>
  <c r="I9" i="719"/>
  <c r="J8" i="719"/>
  <c r="I8" i="719"/>
  <c r="I7" i="719"/>
  <c r="I6" i="719"/>
  <c r="J45" i="718"/>
  <c r="I45" i="718"/>
  <c r="J44" i="718"/>
  <c r="I44" i="718"/>
  <c r="J36" i="718"/>
  <c r="I36" i="718"/>
  <c r="J35" i="718"/>
  <c r="I35" i="718"/>
  <c r="J27" i="718"/>
  <c r="I27" i="718"/>
  <c r="J26" i="718"/>
  <c r="I26" i="718"/>
  <c r="J18" i="718"/>
  <c r="I18" i="718"/>
  <c r="J17" i="718"/>
  <c r="I17" i="718"/>
  <c r="J9" i="718"/>
  <c r="I9" i="718"/>
  <c r="J8" i="718"/>
  <c r="I8" i="718"/>
  <c r="I62" i="717"/>
  <c r="I61" i="717"/>
  <c r="I60" i="717"/>
  <c r="I59" i="717"/>
  <c r="I58" i="717"/>
  <c r="I57" i="717"/>
  <c r="I56" i="717"/>
  <c r="I55" i="717"/>
  <c r="I54" i="717"/>
  <c r="I50" i="717"/>
  <c r="I49" i="717"/>
  <c r="I48" i="717"/>
  <c r="I47" i="717"/>
  <c r="I46" i="717"/>
  <c r="I45" i="717"/>
  <c r="I44" i="717"/>
  <c r="I43" i="717"/>
  <c r="I42" i="717"/>
  <c r="I35" i="717"/>
  <c r="I34" i="717"/>
  <c r="I33" i="717"/>
  <c r="I32" i="717"/>
  <c r="I31" i="717"/>
  <c r="I30" i="717"/>
  <c r="I23" i="717"/>
  <c r="I22" i="717"/>
  <c r="I21" i="717"/>
  <c r="I20" i="717"/>
  <c r="I19" i="717"/>
  <c r="I18" i="717"/>
  <c r="I14" i="717"/>
  <c r="I11" i="717"/>
  <c r="J10" i="717"/>
  <c r="I10" i="717"/>
  <c r="I9" i="717"/>
  <c r="I8" i="717"/>
  <c r="I7" i="717"/>
  <c r="I6" i="717"/>
  <c r="J48" i="716"/>
  <c r="I48" i="716"/>
  <c r="J47" i="716"/>
  <c r="I47" i="716"/>
  <c r="J46" i="716"/>
  <c r="I46" i="716"/>
  <c r="J38" i="716"/>
  <c r="I38" i="716"/>
  <c r="J37" i="716"/>
  <c r="I37" i="716"/>
  <c r="J36" i="716"/>
  <c r="I36" i="716"/>
  <c r="J28" i="716"/>
  <c r="I28" i="716"/>
  <c r="J27" i="716"/>
  <c r="I27" i="716"/>
  <c r="J26" i="716"/>
  <c r="I26" i="716"/>
  <c r="J18" i="716"/>
  <c r="I18" i="716"/>
  <c r="J17" i="716"/>
  <c r="I17" i="716"/>
  <c r="J16" i="716"/>
  <c r="I16" i="716"/>
  <c r="J8" i="716"/>
  <c r="I8" i="716"/>
  <c r="J7" i="716"/>
  <c r="I7" i="716"/>
  <c r="J6" i="716"/>
  <c r="I6" i="716"/>
  <c r="J59" i="715"/>
  <c r="I59" i="715"/>
  <c r="J58" i="715"/>
  <c r="I58" i="715"/>
  <c r="J57" i="715"/>
  <c r="I57" i="715"/>
  <c r="J56" i="715"/>
  <c r="I56" i="715"/>
  <c r="J55" i="715"/>
  <c r="I55" i="715"/>
  <c r="I54" i="715"/>
  <c r="J47" i="715"/>
  <c r="I47" i="715"/>
  <c r="J46" i="715"/>
  <c r="I46" i="715"/>
  <c r="J45" i="715"/>
  <c r="I45" i="715"/>
  <c r="J44" i="715"/>
  <c r="I44" i="715"/>
  <c r="J43" i="715"/>
  <c r="I43" i="715"/>
  <c r="I42" i="715"/>
  <c r="J35" i="715"/>
  <c r="I35" i="715"/>
  <c r="J34" i="715"/>
  <c r="I34" i="715"/>
  <c r="J33" i="715"/>
  <c r="I33" i="715"/>
  <c r="J32" i="715"/>
  <c r="I32" i="715"/>
  <c r="J31" i="715"/>
  <c r="I31" i="715"/>
  <c r="I30" i="715"/>
  <c r="J23" i="715"/>
  <c r="I23" i="715"/>
  <c r="J22" i="715"/>
  <c r="I22" i="715"/>
  <c r="J21" i="715"/>
  <c r="I21" i="715"/>
  <c r="J20" i="715"/>
  <c r="I20" i="715"/>
  <c r="J19" i="715"/>
  <c r="I19" i="715"/>
  <c r="I18" i="715"/>
  <c r="J11" i="715"/>
  <c r="I11" i="715"/>
  <c r="J10" i="715"/>
  <c r="I10" i="715"/>
  <c r="J9" i="715"/>
  <c r="I9" i="715"/>
  <c r="J8" i="715"/>
  <c r="I8" i="715"/>
  <c r="J7" i="715"/>
  <c r="I7" i="715"/>
  <c r="J40" i="714"/>
  <c r="I40" i="714"/>
  <c r="J39" i="714"/>
  <c r="I39" i="714"/>
  <c r="J38" i="714"/>
  <c r="I38" i="714"/>
  <c r="J32" i="714"/>
  <c r="I32" i="714"/>
  <c r="I31" i="714"/>
  <c r="J30" i="714"/>
  <c r="I30" i="714"/>
  <c r="J24" i="714"/>
  <c r="I24" i="714"/>
  <c r="J23" i="714"/>
  <c r="I23" i="714"/>
  <c r="J22" i="714"/>
  <c r="I22" i="714"/>
  <c r="J16" i="714"/>
  <c r="I16" i="714"/>
  <c r="J15" i="714"/>
  <c r="I15" i="714"/>
  <c r="I14" i="714"/>
  <c r="J8" i="714"/>
  <c r="I8" i="714"/>
  <c r="J7" i="714"/>
  <c r="I7" i="714"/>
  <c r="J6" i="714"/>
  <c r="I6" i="714"/>
  <c r="J42" i="713"/>
  <c r="I42" i="713"/>
  <c r="J41" i="713"/>
  <c r="I41" i="713"/>
  <c r="J40" i="713"/>
  <c r="I40" i="713"/>
  <c r="J39" i="713"/>
  <c r="I39" i="713"/>
  <c r="J38" i="713"/>
  <c r="I38" i="713"/>
  <c r="J34" i="713"/>
  <c r="I34" i="713"/>
  <c r="J33" i="713"/>
  <c r="I33" i="713"/>
  <c r="J32" i="713"/>
  <c r="I32" i="713"/>
  <c r="J31" i="713"/>
  <c r="I31" i="713"/>
  <c r="J30" i="713"/>
  <c r="I30" i="713"/>
  <c r="J26" i="713"/>
  <c r="I26" i="713"/>
  <c r="J25" i="713"/>
  <c r="I25" i="713"/>
  <c r="J24" i="713"/>
  <c r="I24" i="713"/>
  <c r="J23" i="713"/>
  <c r="I23" i="713"/>
  <c r="J22" i="713"/>
  <c r="I22" i="713"/>
  <c r="J18" i="713"/>
  <c r="I18" i="713"/>
  <c r="J17" i="713"/>
  <c r="I17" i="713"/>
  <c r="J16" i="713"/>
  <c r="I16" i="713"/>
  <c r="J15" i="713"/>
  <c r="I15" i="713"/>
  <c r="J14" i="713"/>
  <c r="I14" i="713"/>
  <c r="J10" i="713"/>
  <c r="I10" i="713"/>
  <c r="J9" i="713"/>
  <c r="I9" i="713"/>
  <c r="J8" i="713"/>
  <c r="I8" i="713"/>
  <c r="J7" i="713"/>
  <c r="I7" i="713"/>
  <c r="J6" i="713"/>
  <c r="I6" i="713"/>
  <c r="J48" i="712"/>
  <c r="I48" i="712"/>
  <c r="J47" i="712"/>
  <c r="I47" i="712"/>
  <c r="J46" i="712"/>
  <c r="I46" i="712"/>
  <c r="J40" i="711"/>
  <c r="I40" i="711"/>
  <c r="I39" i="711"/>
  <c r="J38" i="711"/>
  <c r="I38" i="711"/>
  <c r="J32" i="711"/>
  <c r="I32" i="711"/>
  <c r="I31" i="711"/>
  <c r="J30" i="711"/>
  <c r="I30" i="711"/>
  <c r="J24" i="711"/>
  <c r="I24" i="711"/>
  <c r="I23" i="711"/>
  <c r="J22" i="711"/>
  <c r="I22" i="711"/>
  <c r="J16" i="711"/>
  <c r="I16" i="711"/>
  <c r="I15" i="711"/>
  <c r="I14" i="711"/>
  <c r="J8" i="711"/>
  <c r="I8" i="711"/>
  <c r="I7" i="711"/>
  <c r="J6" i="711"/>
  <c r="I6" i="711"/>
  <c r="J51" i="710"/>
  <c r="I51" i="710"/>
  <c r="J50" i="710"/>
  <c r="I50" i="710"/>
  <c r="J49" i="710"/>
  <c r="I49" i="710"/>
  <c r="J48" i="710"/>
  <c r="I48" i="710"/>
  <c r="J47" i="710"/>
  <c r="I47" i="710"/>
  <c r="I41" i="710"/>
  <c r="J40" i="710"/>
  <c r="I40" i="710"/>
  <c r="J39" i="710"/>
  <c r="I39" i="710"/>
  <c r="J38" i="710"/>
  <c r="I38" i="710"/>
  <c r="J37" i="710"/>
  <c r="I37" i="710"/>
  <c r="J31" i="710"/>
  <c r="I31" i="710"/>
  <c r="J30" i="710"/>
  <c r="I30" i="710"/>
  <c r="J29" i="710"/>
  <c r="I29" i="710"/>
  <c r="J28" i="710"/>
  <c r="I28" i="710"/>
  <c r="I27" i="710"/>
  <c r="I21" i="710"/>
  <c r="J20" i="710"/>
  <c r="I20" i="710"/>
  <c r="J19" i="710"/>
  <c r="I19" i="710"/>
  <c r="J18" i="710"/>
  <c r="I18" i="710"/>
  <c r="I17" i="710"/>
  <c r="I10" i="710"/>
  <c r="J9" i="710"/>
  <c r="I9" i="710"/>
  <c r="J8" i="710"/>
  <c r="I8" i="710"/>
  <c r="J7" i="710"/>
  <c r="I7" i="710"/>
  <c r="J6" i="710"/>
  <c r="I6" i="710"/>
  <c r="J51" i="709"/>
  <c r="I51" i="709"/>
  <c r="J50" i="709"/>
  <c r="I50" i="709"/>
  <c r="J49" i="709"/>
  <c r="I49" i="709"/>
  <c r="J48" i="709"/>
  <c r="I48" i="709"/>
  <c r="J47" i="709"/>
  <c r="I47" i="709"/>
  <c r="I41" i="709"/>
  <c r="J40" i="709"/>
  <c r="I40" i="709"/>
  <c r="J39" i="709"/>
  <c r="I39" i="709"/>
  <c r="J38" i="709"/>
  <c r="I38" i="709"/>
  <c r="J37" i="709"/>
  <c r="I37" i="709"/>
  <c r="J31" i="709"/>
  <c r="I31" i="709"/>
  <c r="J30" i="709"/>
  <c r="I30" i="709"/>
  <c r="J29" i="709"/>
  <c r="I29" i="709"/>
  <c r="J28" i="709"/>
  <c r="I28" i="709"/>
  <c r="J27" i="709"/>
  <c r="I27" i="709"/>
  <c r="J21" i="709"/>
  <c r="I21" i="709"/>
  <c r="J20" i="709"/>
  <c r="I20" i="709"/>
  <c r="J19" i="709"/>
  <c r="I19" i="709"/>
  <c r="I18" i="709"/>
  <c r="J17" i="709"/>
  <c r="I17" i="709"/>
  <c r="J11" i="709"/>
  <c r="I11" i="709"/>
  <c r="J10" i="709"/>
  <c r="I10" i="709"/>
  <c r="J9" i="709"/>
  <c r="I9" i="709"/>
  <c r="I8" i="709"/>
  <c r="J7" i="709"/>
  <c r="I7" i="709"/>
  <c r="J45" i="708"/>
  <c r="I45" i="708"/>
  <c r="J44" i="708"/>
  <c r="I44" i="708"/>
  <c r="J36" i="708"/>
  <c r="I36" i="708"/>
  <c r="J35" i="708"/>
  <c r="I35" i="708"/>
  <c r="J27" i="708"/>
  <c r="I27" i="708"/>
  <c r="J26" i="708"/>
  <c r="I26" i="708"/>
  <c r="J18" i="708"/>
  <c r="I18" i="708"/>
  <c r="J17" i="708"/>
  <c r="I17" i="708"/>
  <c r="J9" i="708" l="1"/>
  <c r="I9" i="708"/>
  <c r="J43" i="708"/>
  <c r="I43" i="708"/>
  <c r="J42" i="708"/>
  <c r="I42" i="708"/>
  <c r="I34" i="708"/>
  <c r="J33" i="708"/>
  <c r="I33" i="708"/>
  <c r="I25" i="708"/>
  <c r="J24" i="708"/>
  <c r="I24" i="708"/>
  <c r="I16" i="708"/>
  <c r="I15" i="708"/>
  <c r="J8" i="708"/>
  <c r="I8" i="708"/>
  <c r="I7" i="708"/>
  <c r="J6" i="708"/>
  <c r="I6" i="708"/>
  <c r="J50" i="696"/>
  <c r="I50" i="696"/>
  <c r="J40" i="696"/>
  <c r="I40" i="696"/>
  <c r="J30" i="696"/>
  <c r="I30" i="696"/>
  <c r="J20" i="696"/>
  <c r="I20" i="696"/>
  <c r="J10" i="696"/>
  <c r="I10" i="696"/>
  <c r="J56" i="707"/>
  <c r="I56" i="707"/>
  <c r="J55" i="707"/>
  <c r="I55" i="707"/>
  <c r="J54" i="707"/>
  <c r="I54" i="707"/>
  <c r="J53" i="707"/>
  <c r="I53" i="707"/>
  <c r="J52" i="707"/>
  <c r="I52" i="707"/>
  <c r="J51" i="707"/>
  <c r="I51" i="707"/>
  <c r="J50" i="707"/>
  <c r="I50" i="707"/>
  <c r="J45" i="707"/>
  <c r="I45" i="707"/>
  <c r="J44" i="707"/>
  <c r="I44" i="707"/>
  <c r="J43" i="707"/>
  <c r="I43" i="707"/>
  <c r="J42" i="707"/>
  <c r="I42" i="707"/>
  <c r="J41" i="707"/>
  <c r="I41" i="707"/>
  <c r="J40" i="707"/>
  <c r="I40" i="707"/>
  <c r="J39" i="707"/>
  <c r="I39" i="707"/>
  <c r="J34" i="707"/>
  <c r="I34" i="707"/>
  <c r="J33" i="707"/>
  <c r="I33" i="707"/>
  <c r="J32" i="707"/>
  <c r="I32" i="707"/>
  <c r="J31" i="707"/>
  <c r="I31" i="707"/>
  <c r="J30" i="707"/>
  <c r="I30" i="707"/>
  <c r="J29" i="707"/>
  <c r="I29" i="707"/>
  <c r="J28" i="707"/>
  <c r="I28" i="707"/>
  <c r="J23" i="707"/>
  <c r="I23" i="707"/>
  <c r="J22" i="707"/>
  <c r="I22" i="707"/>
  <c r="J21" i="707"/>
  <c r="I21" i="707"/>
  <c r="J20" i="707"/>
  <c r="I20" i="707"/>
  <c r="J19" i="707"/>
  <c r="I19" i="707"/>
  <c r="I18" i="707"/>
  <c r="J17" i="707"/>
  <c r="I17" i="707"/>
  <c r="J12" i="707"/>
  <c r="I12" i="707"/>
  <c r="J11" i="707"/>
  <c r="I11" i="707"/>
  <c r="J10" i="707"/>
  <c r="I10" i="707"/>
  <c r="J9" i="707"/>
  <c r="I9" i="707"/>
  <c r="J8" i="707"/>
  <c r="I8" i="707"/>
  <c r="J7" i="707"/>
  <c r="I7" i="707"/>
  <c r="J6" i="707"/>
  <c r="I6" i="707"/>
  <c r="J41" i="706"/>
  <c r="I41" i="706"/>
  <c r="I40" i="706"/>
  <c r="I38" i="706"/>
  <c r="J33" i="706"/>
  <c r="I33" i="706"/>
  <c r="J32" i="706"/>
  <c r="I32" i="706"/>
  <c r="I30" i="706"/>
  <c r="J25" i="706"/>
  <c r="I25" i="706"/>
  <c r="J24" i="706"/>
  <c r="I24" i="706"/>
  <c r="I22" i="706"/>
  <c r="J17" i="706"/>
  <c r="I17" i="706"/>
  <c r="J16" i="706"/>
  <c r="I16" i="706"/>
  <c r="I14" i="706"/>
  <c r="J9" i="706"/>
  <c r="I9" i="706"/>
  <c r="J8" i="706"/>
  <c r="I8" i="706"/>
  <c r="I6" i="706"/>
  <c r="J50" i="705"/>
  <c r="I50" i="705"/>
  <c r="J49" i="705"/>
  <c r="I49" i="705"/>
  <c r="J48" i="705"/>
  <c r="I48" i="705"/>
  <c r="J47" i="705"/>
  <c r="I47" i="705"/>
  <c r="J46" i="705"/>
  <c r="I46" i="705"/>
  <c r="J40" i="705"/>
  <c r="I40" i="705"/>
  <c r="J39" i="705"/>
  <c r="I39" i="705"/>
  <c r="J38" i="705"/>
  <c r="I38" i="705"/>
  <c r="J37" i="705"/>
  <c r="I37" i="705"/>
  <c r="J36" i="705"/>
  <c r="I36" i="705"/>
  <c r="J30" i="705"/>
  <c r="I30" i="705"/>
  <c r="J29" i="705"/>
  <c r="I29" i="705"/>
  <c r="J28" i="705"/>
  <c r="I28" i="705"/>
  <c r="J27" i="705"/>
  <c r="I27" i="705"/>
  <c r="J26" i="705"/>
  <c r="I26" i="705"/>
  <c r="J20" i="705"/>
  <c r="I20" i="705"/>
  <c r="J19" i="705"/>
  <c r="I19" i="705"/>
  <c r="J18" i="705"/>
  <c r="I18" i="705"/>
  <c r="J17" i="705"/>
  <c r="I17" i="705"/>
  <c r="I16" i="705"/>
  <c r="J10" i="705"/>
  <c r="I10" i="705"/>
  <c r="J9" i="705"/>
  <c r="I9" i="705"/>
  <c r="J8" i="705"/>
  <c r="I8" i="705"/>
  <c r="J7" i="705"/>
  <c r="I7" i="705"/>
  <c r="J6" i="705"/>
  <c r="I6" i="705"/>
  <c r="J51" i="704"/>
  <c r="I51" i="704"/>
  <c r="J50" i="704"/>
  <c r="I50" i="704"/>
  <c r="J49" i="704"/>
  <c r="I49" i="704"/>
  <c r="J48" i="704"/>
  <c r="I48" i="704"/>
  <c r="J47" i="704"/>
  <c r="I47" i="704"/>
  <c r="J46" i="704"/>
  <c r="I46" i="704"/>
  <c r="J41" i="704"/>
  <c r="I41" i="704"/>
  <c r="J40" i="704"/>
  <c r="I40" i="704"/>
  <c r="J39" i="704"/>
  <c r="I39" i="704"/>
  <c r="J38" i="704"/>
  <c r="I38" i="704"/>
  <c r="I37" i="704"/>
  <c r="J36" i="704"/>
  <c r="I36" i="704"/>
  <c r="J31" i="704"/>
  <c r="I31" i="704"/>
  <c r="J30" i="704"/>
  <c r="I30" i="704"/>
  <c r="J29" i="704"/>
  <c r="I29" i="704"/>
  <c r="J28" i="704"/>
  <c r="I28" i="704"/>
  <c r="J27" i="704"/>
  <c r="I27" i="704"/>
  <c r="J26" i="704"/>
  <c r="I26" i="704"/>
  <c r="J21" i="704"/>
  <c r="I21" i="704"/>
  <c r="J20" i="704"/>
  <c r="I20" i="704"/>
  <c r="J19" i="704"/>
  <c r="I19" i="704"/>
  <c r="J18" i="704"/>
  <c r="I18" i="704"/>
  <c r="J17" i="704"/>
  <c r="I17" i="704"/>
  <c r="J16" i="704"/>
  <c r="I16" i="704"/>
  <c r="J11" i="704"/>
  <c r="I11" i="704"/>
  <c r="J10" i="704"/>
  <c r="I10" i="704"/>
  <c r="J9" i="704"/>
  <c r="I9" i="704"/>
  <c r="J8" i="704"/>
  <c r="I8" i="704"/>
  <c r="I7" i="704"/>
  <c r="J6" i="704"/>
  <c r="I6" i="704"/>
  <c r="J45" i="702"/>
  <c r="I45" i="702"/>
  <c r="J44" i="702"/>
  <c r="I44" i="702"/>
  <c r="J36" i="702"/>
  <c r="I36" i="702"/>
  <c r="J35" i="702"/>
  <c r="I35" i="702"/>
  <c r="J27" i="702"/>
  <c r="I27" i="702"/>
  <c r="J26" i="702"/>
  <c r="I26" i="702"/>
  <c r="J18" i="702"/>
  <c r="I18" i="702"/>
  <c r="J17" i="702"/>
  <c r="I17" i="702"/>
  <c r="J9" i="702"/>
  <c r="I9" i="702"/>
  <c r="J8" i="702"/>
  <c r="I8" i="702"/>
  <c r="J62" i="701"/>
  <c r="I62" i="701"/>
  <c r="J61" i="701"/>
  <c r="I61" i="701"/>
  <c r="J60" i="701"/>
  <c r="I60" i="701"/>
  <c r="J59" i="701"/>
  <c r="I59" i="701"/>
  <c r="J58" i="701"/>
  <c r="I58" i="701"/>
  <c r="J57" i="701"/>
  <c r="I57" i="701"/>
  <c r="J56" i="701"/>
  <c r="I56" i="701"/>
  <c r="J55" i="701"/>
  <c r="I55" i="701"/>
  <c r="J54" i="701"/>
  <c r="I54" i="701"/>
  <c r="J50" i="701"/>
  <c r="I50" i="701"/>
  <c r="J49" i="701"/>
  <c r="I49" i="701"/>
  <c r="J48" i="701"/>
  <c r="I48" i="701"/>
  <c r="J47" i="701"/>
  <c r="I47" i="701"/>
  <c r="J46" i="701"/>
  <c r="I46" i="701"/>
  <c r="J45" i="701"/>
  <c r="I45" i="701"/>
  <c r="J44" i="701"/>
  <c r="I44" i="701"/>
  <c r="J43" i="701"/>
  <c r="I43" i="701"/>
  <c r="J42" i="701"/>
  <c r="I42" i="701"/>
  <c r="J38" i="701"/>
  <c r="I38" i="701"/>
  <c r="J37" i="701"/>
  <c r="I37" i="701"/>
  <c r="J36" i="701"/>
  <c r="I36" i="701"/>
  <c r="J35" i="701"/>
  <c r="I35" i="701"/>
  <c r="J34" i="701"/>
  <c r="I34" i="701"/>
  <c r="J33" i="701"/>
  <c r="I33" i="701"/>
  <c r="J32" i="701"/>
  <c r="I32" i="701"/>
  <c r="J31" i="701"/>
  <c r="I31" i="701"/>
  <c r="J30" i="701"/>
  <c r="I30" i="701"/>
  <c r="J26" i="701"/>
  <c r="I26" i="701"/>
  <c r="J25" i="701"/>
  <c r="I25" i="701"/>
  <c r="J24" i="701"/>
  <c r="I24" i="701"/>
  <c r="J23" i="701"/>
  <c r="I23" i="701"/>
  <c r="J22" i="701"/>
  <c r="I22" i="701"/>
  <c r="J21" i="701"/>
  <c r="I21" i="701"/>
  <c r="J20" i="701"/>
  <c r="I20" i="701"/>
  <c r="J19" i="701"/>
  <c r="I19" i="701"/>
  <c r="J18" i="701"/>
  <c r="I18" i="701"/>
  <c r="J14" i="701"/>
  <c r="I14" i="701"/>
  <c r="J13" i="701"/>
  <c r="I13" i="701"/>
  <c r="J12" i="701"/>
  <c r="I12" i="701"/>
  <c r="J11" i="701"/>
  <c r="I11" i="701"/>
  <c r="J10" i="701"/>
  <c r="I10" i="701"/>
  <c r="J9" i="701"/>
  <c r="I9" i="701"/>
  <c r="J8" i="701"/>
  <c r="I8" i="701"/>
  <c r="J7" i="701"/>
  <c r="I7" i="701"/>
  <c r="J6" i="701"/>
  <c r="I6" i="701"/>
  <c r="J48" i="700"/>
  <c r="I48" i="700"/>
  <c r="J47" i="700"/>
  <c r="I47" i="700"/>
  <c r="J46" i="700"/>
  <c r="I46" i="700"/>
  <c r="J38" i="700"/>
  <c r="I38" i="700"/>
  <c r="J37" i="700"/>
  <c r="I37" i="700"/>
  <c r="J36" i="700"/>
  <c r="I36" i="700"/>
  <c r="J28" i="700"/>
  <c r="I28" i="700"/>
  <c r="J27" i="700"/>
  <c r="I27" i="700"/>
  <c r="J26" i="700"/>
  <c r="I26" i="700"/>
  <c r="J18" i="700"/>
  <c r="I18" i="700"/>
  <c r="J17" i="700"/>
  <c r="I17" i="700"/>
  <c r="J16" i="700"/>
  <c r="I16" i="700"/>
  <c r="J8" i="700"/>
  <c r="I8" i="700"/>
  <c r="J7" i="700"/>
  <c r="I7" i="700"/>
  <c r="J6" i="700"/>
  <c r="I6" i="700"/>
  <c r="J59" i="699"/>
  <c r="I59" i="699"/>
  <c r="J58" i="699"/>
  <c r="I58" i="699"/>
  <c r="J57" i="699"/>
  <c r="I57" i="699"/>
  <c r="J56" i="699"/>
  <c r="I56" i="699"/>
  <c r="J55" i="699"/>
  <c r="I55" i="699"/>
  <c r="I54" i="699"/>
  <c r="J47" i="699"/>
  <c r="I47" i="699"/>
  <c r="J46" i="699"/>
  <c r="I46" i="699"/>
  <c r="J45" i="699"/>
  <c r="I45" i="699"/>
  <c r="J44" i="699"/>
  <c r="I44" i="699"/>
  <c r="J43" i="699"/>
  <c r="I43" i="699"/>
  <c r="I42" i="699"/>
  <c r="J35" i="699"/>
  <c r="I35" i="699"/>
  <c r="J34" i="699"/>
  <c r="I34" i="699"/>
  <c r="J33" i="699"/>
  <c r="I33" i="699"/>
  <c r="J32" i="699"/>
  <c r="I32" i="699"/>
  <c r="J31" i="699"/>
  <c r="I31" i="699"/>
  <c r="I30" i="699"/>
  <c r="J23" i="699"/>
  <c r="I23" i="699"/>
  <c r="J22" i="699"/>
  <c r="I22" i="699"/>
  <c r="J21" i="699"/>
  <c r="I21" i="699"/>
  <c r="J20" i="699"/>
  <c r="I20" i="699"/>
  <c r="J19" i="699"/>
  <c r="I19" i="699"/>
  <c r="I18" i="699"/>
  <c r="J11" i="699"/>
  <c r="I11" i="699"/>
  <c r="J10" i="699"/>
  <c r="I10" i="699"/>
  <c r="J9" i="699"/>
  <c r="I9" i="699"/>
  <c r="J8" i="699"/>
  <c r="I8" i="699"/>
  <c r="J7" i="699"/>
  <c r="I7" i="699"/>
  <c r="J40" i="698"/>
  <c r="I40" i="698"/>
  <c r="J39" i="698"/>
  <c r="I39" i="698"/>
  <c r="J38" i="698"/>
  <c r="I38" i="698"/>
  <c r="J32" i="698"/>
  <c r="I32" i="698"/>
  <c r="J31" i="698"/>
  <c r="I31" i="698"/>
  <c r="J30" i="698"/>
  <c r="I30" i="698"/>
  <c r="J24" i="698"/>
  <c r="I24" i="698"/>
  <c r="J23" i="698"/>
  <c r="I23" i="698"/>
  <c r="J22" i="698"/>
  <c r="I22" i="698"/>
  <c r="J16" i="698"/>
  <c r="I16" i="698"/>
  <c r="J15" i="698"/>
  <c r="I15" i="698"/>
  <c r="I14" i="698"/>
  <c r="J8" i="698"/>
  <c r="I8" i="698"/>
  <c r="J7" i="698"/>
  <c r="I7" i="698"/>
  <c r="J6" i="698"/>
  <c r="I6" i="698"/>
  <c r="J42" i="697"/>
  <c r="I42" i="697"/>
  <c r="J41" i="697"/>
  <c r="I41" i="697"/>
  <c r="J40" i="697"/>
  <c r="I40" i="697"/>
  <c r="J39" i="697"/>
  <c r="I39" i="697"/>
  <c r="J38" i="697"/>
  <c r="I38" i="697"/>
  <c r="J34" i="697"/>
  <c r="I34" i="697"/>
  <c r="J33" i="697"/>
  <c r="I33" i="697"/>
  <c r="J32" i="697"/>
  <c r="I32" i="697"/>
  <c r="J31" i="697"/>
  <c r="I31" i="697"/>
  <c r="J30" i="697"/>
  <c r="I30" i="697"/>
  <c r="J26" i="697"/>
  <c r="I26" i="697"/>
  <c r="J25" i="697"/>
  <c r="I25" i="697"/>
  <c r="J24" i="697"/>
  <c r="I24" i="697"/>
  <c r="J23" i="697"/>
  <c r="I23" i="697"/>
  <c r="J22" i="697"/>
  <c r="I22" i="697"/>
  <c r="J18" i="697"/>
  <c r="I18" i="697"/>
  <c r="J17" i="697"/>
  <c r="I17" i="697"/>
  <c r="J16" i="697"/>
  <c r="I16" i="697"/>
  <c r="J15" i="697"/>
  <c r="I15" i="697"/>
  <c r="J14" i="697"/>
  <c r="I14" i="697"/>
  <c r="J10" i="697"/>
  <c r="I10" i="697"/>
  <c r="J9" i="697"/>
  <c r="I9" i="697"/>
  <c r="J8" i="697"/>
  <c r="I8" i="697"/>
  <c r="J7" i="697"/>
  <c r="I7" i="697"/>
  <c r="J6" i="697"/>
  <c r="I6" i="697"/>
  <c r="J49" i="696"/>
  <c r="I49" i="696"/>
  <c r="J48" i="696"/>
  <c r="I48" i="696"/>
  <c r="J47" i="696"/>
  <c r="I47" i="696"/>
  <c r="J46" i="696"/>
  <c r="I46" i="696"/>
  <c r="J39" i="696"/>
  <c r="I39" i="696"/>
  <c r="J38" i="696"/>
  <c r="I38" i="696"/>
  <c r="J37" i="696"/>
  <c r="I37" i="696"/>
  <c r="J36" i="696"/>
  <c r="I36" i="696"/>
  <c r="J29" i="696"/>
  <c r="I29" i="696"/>
  <c r="J28" i="696"/>
  <c r="I28" i="696"/>
  <c r="J27" i="696"/>
  <c r="I27" i="696"/>
  <c r="J26" i="696"/>
  <c r="I26" i="696"/>
  <c r="J19" i="696"/>
  <c r="I19" i="696"/>
  <c r="J18" i="696"/>
  <c r="I18" i="696"/>
  <c r="J17" i="696"/>
  <c r="I17" i="696"/>
  <c r="J16" i="696"/>
  <c r="I16" i="696"/>
  <c r="J9" i="696"/>
  <c r="I9" i="696"/>
  <c r="J8" i="696"/>
  <c r="I8" i="696"/>
  <c r="J7" i="696"/>
  <c r="I7" i="696"/>
  <c r="J6" i="696"/>
  <c r="I6" i="696"/>
  <c r="J59" i="676"/>
  <c r="J47" i="676"/>
  <c r="J35" i="676"/>
  <c r="J23" i="676"/>
  <c r="J11" i="676"/>
  <c r="J59" i="687"/>
  <c r="J47" i="687"/>
  <c r="J35" i="687"/>
  <c r="J23" i="687"/>
  <c r="J11" i="687"/>
  <c r="J32" i="691"/>
  <c r="I32" i="691"/>
  <c r="J24" i="691"/>
  <c r="I24" i="691"/>
  <c r="J16" i="691"/>
  <c r="I16" i="691"/>
  <c r="J8" i="691"/>
  <c r="I8" i="691"/>
  <c r="J51" i="684"/>
  <c r="I51" i="684"/>
  <c r="I41" i="684"/>
  <c r="J31" i="684"/>
  <c r="I31" i="684"/>
  <c r="J21" i="684"/>
  <c r="I21" i="684"/>
  <c r="J11" i="684"/>
  <c r="I11" i="684"/>
  <c r="J55" i="695"/>
  <c r="I55" i="695"/>
  <c r="J54" i="695"/>
  <c r="I54" i="695"/>
  <c r="J53" i="695"/>
  <c r="I53" i="695"/>
  <c r="J52" i="695"/>
  <c r="I52" i="695"/>
  <c r="J51" i="695"/>
  <c r="I51" i="695"/>
  <c r="J50" i="695"/>
  <c r="I50" i="695"/>
  <c r="J49" i="695"/>
  <c r="I49" i="695"/>
  <c r="J44" i="695"/>
  <c r="I44" i="695"/>
  <c r="J43" i="695"/>
  <c r="I43" i="695"/>
  <c r="J42" i="695"/>
  <c r="I42" i="695"/>
  <c r="J41" i="695"/>
  <c r="I41" i="695"/>
  <c r="J40" i="695"/>
  <c r="I40" i="695"/>
  <c r="J39" i="695"/>
  <c r="I39" i="695"/>
  <c r="J38" i="695"/>
  <c r="I38" i="695"/>
  <c r="J34" i="695"/>
  <c r="I34" i="695"/>
  <c r="J33" i="695"/>
  <c r="I33" i="695"/>
  <c r="J32" i="695"/>
  <c r="I32" i="695"/>
  <c r="J31" i="695"/>
  <c r="I31" i="695"/>
  <c r="J30" i="695"/>
  <c r="I30" i="695"/>
  <c r="J29" i="695"/>
  <c r="I29" i="695"/>
  <c r="J28" i="695"/>
  <c r="I28" i="695"/>
  <c r="J23" i="695"/>
  <c r="I23" i="695"/>
  <c r="J22" i="695"/>
  <c r="I22" i="695"/>
  <c r="J21" i="695"/>
  <c r="I21" i="695"/>
  <c r="J20" i="695"/>
  <c r="I20" i="695"/>
  <c r="J19" i="695"/>
  <c r="I19" i="695"/>
  <c r="I18" i="695"/>
  <c r="J17" i="695"/>
  <c r="I17" i="695"/>
  <c r="J12" i="695"/>
  <c r="I12" i="695"/>
  <c r="J11" i="695"/>
  <c r="I11" i="695"/>
  <c r="J10" i="695"/>
  <c r="I10" i="695"/>
  <c r="J9" i="695"/>
  <c r="I9" i="695"/>
  <c r="J8" i="695"/>
  <c r="I8" i="695"/>
  <c r="J7" i="695"/>
  <c r="I7" i="695"/>
  <c r="J6" i="695"/>
  <c r="I6" i="695"/>
  <c r="J41" i="694"/>
  <c r="I41" i="694"/>
  <c r="I40" i="694"/>
  <c r="I38" i="694"/>
  <c r="J33" i="694"/>
  <c r="I33" i="694"/>
  <c r="J32" i="694"/>
  <c r="I32" i="694"/>
  <c r="I30" i="694"/>
  <c r="J25" i="694"/>
  <c r="I25" i="694"/>
  <c r="J24" i="694"/>
  <c r="I24" i="694"/>
  <c r="I22" i="694"/>
  <c r="J17" i="694"/>
  <c r="I17" i="694"/>
  <c r="J16" i="694"/>
  <c r="I16" i="694"/>
  <c r="I14" i="694"/>
  <c r="J9" i="694"/>
  <c r="I9" i="694"/>
  <c r="J8" i="694"/>
  <c r="I8" i="694"/>
  <c r="J51" i="693"/>
  <c r="I51" i="693"/>
  <c r="J50" i="693"/>
  <c r="I50" i="693"/>
  <c r="J49" i="693"/>
  <c r="I49" i="693"/>
  <c r="J48" i="693"/>
  <c r="I48" i="693"/>
  <c r="J47" i="693"/>
  <c r="I47" i="693"/>
  <c r="I41" i="693"/>
  <c r="J40" i="693"/>
  <c r="I40" i="693"/>
  <c r="J39" i="693"/>
  <c r="I39" i="693"/>
  <c r="J38" i="693"/>
  <c r="I38" i="693"/>
  <c r="J37" i="693"/>
  <c r="I37" i="693"/>
  <c r="J31" i="693"/>
  <c r="I31" i="693"/>
  <c r="J30" i="693"/>
  <c r="I30" i="693"/>
  <c r="J29" i="693"/>
  <c r="I29" i="693"/>
  <c r="J28" i="693"/>
  <c r="I28" i="693"/>
  <c r="I27" i="693"/>
  <c r="I21" i="693"/>
  <c r="J20" i="693"/>
  <c r="I20" i="693"/>
  <c r="J19" i="693"/>
  <c r="I19" i="693"/>
  <c r="J18" i="693"/>
  <c r="I18" i="693"/>
  <c r="I17" i="693"/>
  <c r="I10" i="693"/>
  <c r="J9" i="693"/>
  <c r="I9" i="693"/>
  <c r="J8" i="693"/>
  <c r="I8" i="693"/>
  <c r="J7" i="693"/>
  <c r="I7" i="693"/>
  <c r="J6" i="693"/>
  <c r="I6" i="693"/>
  <c r="J51" i="692"/>
  <c r="I51" i="692"/>
  <c r="J50" i="692"/>
  <c r="I50" i="692"/>
  <c r="J49" i="692"/>
  <c r="I49" i="692"/>
  <c r="J48" i="692"/>
  <c r="I48" i="692"/>
  <c r="J47" i="692"/>
  <c r="I47" i="692"/>
  <c r="J46" i="692"/>
  <c r="I46" i="692"/>
  <c r="J41" i="692"/>
  <c r="I41" i="692"/>
  <c r="J40" i="692"/>
  <c r="I40" i="692"/>
  <c r="J39" i="692"/>
  <c r="I39" i="692"/>
  <c r="J38" i="692"/>
  <c r="I38" i="692"/>
  <c r="I37" i="692"/>
  <c r="I36" i="692"/>
  <c r="J31" i="692"/>
  <c r="I31" i="692"/>
  <c r="J30" i="692"/>
  <c r="I30" i="692"/>
  <c r="J29" i="692"/>
  <c r="I29" i="692"/>
  <c r="J28" i="692"/>
  <c r="I28" i="692"/>
  <c r="I27" i="692"/>
  <c r="I26" i="692"/>
  <c r="J21" i="692"/>
  <c r="I21" i="692"/>
  <c r="J20" i="692"/>
  <c r="I20" i="692"/>
  <c r="J19" i="692"/>
  <c r="I19" i="692"/>
  <c r="J18" i="692"/>
  <c r="I18" i="692"/>
  <c r="J17" i="692"/>
  <c r="I17" i="692"/>
  <c r="I16" i="692"/>
  <c r="J11" i="692"/>
  <c r="I11" i="692"/>
  <c r="J10" i="692"/>
  <c r="I10" i="692"/>
  <c r="J9" i="692"/>
  <c r="I9" i="692"/>
  <c r="J8" i="692"/>
  <c r="I8" i="692"/>
  <c r="I7" i="692"/>
  <c r="I6" i="692"/>
  <c r="J40" i="691"/>
  <c r="I40" i="691"/>
  <c r="J39" i="691"/>
  <c r="I39" i="691"/>
  <c r="J38" i="691"/>
  <c r="I38" i="691"/>
  <c r="I31" i="691"/>
  <c r="J30" i="691"/>
  <c r="I30" i="691"/>
  <c r="I23" i="691"/>
  <c r="J22" i="691"/>
  <c r="I22" i="691"/>
  <c r="I15" i="691"/>
  <c r="I14" i="691"/>
  <c r="I7" i="691"/>
  <c r="J6" i="691"/>
  <c r="I6" i="691"/>
  <c r="J45" i="690"/>
  <c r="I45" i="690"/>
  <c r="J44" i="690"/>
  <c r="I44" i="690"/>
  <c r="J36" i="690"/>
  <c r="I36" i="690"/>
  <c r="J35" i="690"/>
  <c r="I35" i="690"/>
  <c r="J27" i="690"/>
  <c r="I27" i="690"/>
  <c r="J26" i="690"/>
  <c r="I26" i="690"/>
  <c r="J18" i="690"/>
  <c r="I18" i="690"/>
  <c r="J17" i="690"/>
  <c r="I17" i="690"/>
  <c r="J9" i="690"/>
  <c r="I9" i="690"/>
  <c r="J8" i="690"/>
  <c r="I8" i="690"/>
  <c r="J57" i="689"/>
  <c r="I57" i="689"/>
  <c r="J56" i="689"/>
  <c r="I56" i="689"/>
  <c r="J55" i="689"/>
  <c r="I55" i="689"/>
  <c r="J54" i="689"/>
  <c r="I54" i="689"/>
  <c r="I53" i="689"/>
  <c r="J52" i="689"/>
  <c r="I52" i="689"/>
  <c r="J51" i="689"/>
  <c r="I51" i="689"/>
  <c r="J50" i="689"/>
  <c r="I50" i="689"/>
  <c r="J46" i="689"/>
  <c r="I46" i="689"/>
  <c r="J45" i="689"/>
  <c r="I45" i="689"/>
  <c r="J44" i="689"/>
  <c r="I44" i="689"/>
  <c r="J43" i="689"/>
  <c r="I43" i="689"/>
  <c r="I42" i="689"/>
  <c r="J41" i="689"/>
  <c r="I41" i="689"/>
  <c r="J40" i="689"/>
  <c r="I40" i="689"/>
  <c r="J39" i="689"/>
  <c r="I39" i="689"/>
  <c r="J35" i="689"/>
  <c r="I35" i="689"/>
  <c r="J34" i="689"/>
  <c r="I34" i="689"/>
  <c r="J33" i="689"/>
  <c r="I33" i="689"/>
  <c r="J32" i="689"/>
  <c r="I32" i="689"/>
  <c r="I31" i="689"/>
  <c r="J30" i="689"/>
  <c r="I30" i="689"/>
  <c r="J29" i="689"/>
  <c r="I29" i="689"/>
  <c r="J28" i="689"/>
  <c r="I28" i="689"/>
  <c r="J24" i="689"/>
  <c r="I24" i="689"/>
  <c r="J23" i="689"/>
  <c r="I23" i="689"/>
  <c r="J22" i="689"/>
  <c r="I22" i="689"/>
  <c r="J21" i="689"/>
  <c r="I21" i="689"/>
  <c r="I20" i="689"/>
  <c r="J19" i="689"/>
  <c r="I19" i="689"/>
  <c r="J18" i="689"/>
  <c r="I18" i="689"/>
  <c r="J17" i="689"/>
  <c r="I17" i="689"/>
  <c r="J13" i="689"/>
  <c r="I13" i="689"/>
  <c r="J12" i="689"/>
  <c r="I12" i="689"/>
  <c r="J11" i="689"/>
  <c r="I11" i="689"/>
  <c r="J10" i="689"/>
  <c r="I10" i="689"/>
  <c r="I9" i="689"/>
  <c r="J8" i="689"/>
  <c r="I8" i="689"/>
  <c r="J7" i="689"/>
  <c r="I7" i="689"/>
  <c r="J6" i="689"/>
  <c r="I6" i="689"/>
  <c r="J48" i="688"/>
  <c r="I48" i="688"/>
  <c r="J47" i="688"/>
  <c r="I47" i="688"/>
  <c r="J46" i="688"/>
  <c r="I46" i="688"/>
  <c r="J38" i="688"/>
  <c r="I38" i="688"/>
  <c r="J37" i="688"/>
  <c r="I37" i="688"/>
  <c r="J36" i="688"/>
  <c r="I36" i="688"/>
  <c r="J28" i="688"/>
  <c r="I28" i="688"/>
  <c r="J27" i="688"/>
  <c r="I27" i="688"/>
  <c r="J26" i="688"/>
  <c r="I26" i="688"/>
  <c r="J18" i="688"/>
  <c r="I18" i="688"/>
  <c r="J17" i="688"/>
  <c r="I17" i="688"/>
  <c r="J16" i="688"/>
  <c r="I16" i="688"/>
  <c r="J8" i="688"/>
  <c r="I8" i="688"/>
  <c r="J7" i="688"/>
  <c r="I7" i="688"/>
  <c r="J6" i="688"/>
  <c r="I6" i="688"/>
  <c r="I59" i="687"/>
  <c r="J58" i="687"/>
  <c r="I58" i="687"/>
  <c r="J57" i="687"/>
  <c r="I57" i="687"/>
  <c r="J56" i="687"/>
  <c r="I56" i="687"/>
  <c r="J55" i="687"/>
  <c r="I55" i="687"/>
  <c r="I54" i="687"/>
  <c r="I47" i="687"/>
  <c r="J46" i="687"/>
  <c r="I46" i="687"/>
  <c r="J45" i="687"/>
  <c r="I45" i="687"/>
  <c r="J44" i="687"/>
  <c r="I44" i="687"/>
  <c r="J43" i="687"/>
  <c r="I43" i="687"/>
  <c r="I42" i="687"/>
  <c r="I35" i="687"/>
  <c r="J34" i="687"/>
  <c r="I34" i="687"/>
  <c r="J33" i="687"/>
  <c r="I33" i="687"/>
  <c r="J32" i="687"/>
  <c r="I32" i="687"/>
  <c r="J31" i="687"/>
  <c r="I31" i="687"/>
  <c r="I30" i="687"/>
  <c r="I23" i="687"/>
  <c r="J22" i="687"/>
  <c r="I22" i="687"/>
  <c r="J21" i="687"/>
  <c r="I21" i="687"/>
  <c r="J20" i="687"/>
  <c r="I20" i="687"/>
  <c r="J19" i="687"/>
  <c r="I19" i="687"/>
  <c r="I18" i="687"/>
  <c r="I11" i="687"/>
  <c r="J10" i="687"/>
  <c r="I10" i="687"/>
  <c r="J9" i="687"/>
  <c r="I9" i="687"/>
  <c r="J8" i="687"/>
  <c r="I8" i="687"/>
  <c r="J7" i="687"/>
  <c r="I7" i="687"/>
  <c r="J40" i="686"/>
  <c r="I40" i="686"/>
  <c r="J39" i="686"/>
  <c r="I39" i="686"/>
  <c r="J38" i="686"/>
  <c r="I38" i="686"/>
  <c r="J32" i="686"/>
  <c r="I32" i="686"/>
  <c r="J31" i="686"/>
  <c r="I31" i="686"/>
  <c r="J30" i="686"/>
  <c r="I30" i="686"/>
  <c r="J24" i="686"/>
  <c r="I24" i="686"/>
  <c r="J23" i="686"/>
  <c r="I23" i="686"/>
  <c r="J22" i="686"/>
  <c r="I22" i="686"/>
  <c r="I16" i="686"/>
  <c r="J15" i="686"/>
  <c r="I15" i="686"/>
  <c r="I14" i="686"/>
  <c r="J8" i="686"/>
  <c r="I8" i="686"/>
  <c r="J7" i="686"/>
  <c r="I7" i="686"/>
  <c r="J6" i="686"/>
  <c r="I6" i="686"/>
  <c r="J41" i="685"/>
  <c r="I41" i="685"/>
  <c r="J40" i="685"/>
  <c r="I40" i="685"/>
  <c r="J39" i="685"/>
  <c r="I39" i="685"/>
  <c r="J38" i="685"/>
  <c r="I38" i="685"/>
  <c r="J33" i="685"/>
  <c r="I33" i="685"/>
  <c r="J32" i="685"/>
  <c r="I32" i="685"/>
  <c r="J31" i="685"/>
  <c r="I31" i="685"/>
  <c r="J30" i="685"/>
  <c r="I30" i="685"/>
  <c r="J25" i="685"/>
  <c r="I25" i="685"/>
  <c r="J24" i="685"/>
  <c r="I24" i="685"/>
  <c r="J23" i="685"/>
  <c r="I23" i="685"/>
  <c r="J22" i="685"/>
  <c r="I22" i="685"/>
  <c r="J17" i="685"/>
  <c r="I17" i="685"/>
  <c r="J16" i="685"/>
  <c r="I16" i="685"/>
  <c r="J15" i="685"/>
  <c r="I15" i="685"/>
  <c r="I14" i="685"/>
  <c r="J9" i="685"/>
  <c r="I9" i="685"/>
  <c r="J8" i="685"/>
  <c r="I8" i="685"/>
  <c r="J7" i="685"/>
  <c r="I7" i="685"/>
  <c r="J6" i="685"/>
  <c r="I6" i="685"/>
  <c r="J50" i="684"/>
  <c r="I50" i="684"/>
  <c r="J49" i="684"/>
  <c r="I49" i="684"/>
  <c r="J48" i="684"/>
  <c r="I48" i="684"/>
  <c r="J47" i="684"/>
  <c r="I47" i="684"/>
  <c r="J40" i="684"/>
  <c r="I40" i="684"/>
  <c r="J39" i="684"/>
  <c r="I39" i="684"/>
  <c r="J38" i="684"/>
  <c r="I38" i="684"/>
  <c r="J37" i="684"/>
  <c r="I37" i="684"/>
  <c r="J30" i="684"/>
  <c r="I30" i="684"/>
  <c r="J29" i="684"/>
  <c r="I29" i="684"/>
  <c r="J28" i="684"/>
  <c r="I28" i="684"/>
  <c r="J27" i="684"/>
  <c r="I27" i="684"/>
  <c r="J20" i="684"/>
  <c r="I20" i="684"/>
  <c r="J19" i="684"/>
  <c r="I19" i="684"/>
  <c r="I18" i="684"/>
  <c r="J17" i="684"/>
  <c r="I17" i="684"/>
  <c r="J10" i="684"/>
  <c r="I10" i="684"/>
  <c r="J9" i="684"/>
  <c r="I9" i="684"/>
  <c r="I8" i="684"/>
  <c r="J7" i="684"/>
  <c r="I7" i="684"/>
  <c r="J39" i="672"/>
  <c r="I39" i="672"/>
  <c r="J38" i="672"/>
  <c r="I38" i="672"/>
  <c r="J37" i="672"/>
  <c r="I37" i="672"/>
  <c r="J36" i="672"/>
  <c r="I36" i="672"/>
  <c r="J49" i="672"/>
  <c r="I49" i="672"/>
  <c r="J48" i="672"/>
  <c r="I48" i="672"/>
  <c r="J47" i="672"/>
  <c r="I47" i="672"/>
  <c r="J46" i="672"/>
  <c r="I46" i="672"/>
  <c r="J29" i="672"/>
  <c r="I29" i="672"/>
  <c r="J28" i="672"/>
  <c r="I28" i="672"/>
  <c r="J27" i="672"/>
  <c r="I27" i="672"/>
  <c r="J26" i="672"/>
  <c r="I26" i="672"/>
  <c r="J45" i="675" l="1"/>
  <c r="I45" i="675"/>
  <c r="J44" i="675"/>
  <c r="I44" i="675"/>
  <c r="J36" i="675"/>
  <c r="I36" i="675"/>
  <c r="J35" i="675"/>
  <c r="I35" i="675"/>
  <c r="J27" i="675"/>
  <c r="I27" i="675"/>
  <c r="J26" i="675"/>
  <c r="I26" i="675"/>
  <c r="J50" i="681"/>
  <c r="I50" i="681"/>
  <c r="J40" i="681"/>
  <c r="I40" i="681"/>
  <c r="J30" i="681"/>
  <c r="I30" i="681"/>
  <c r="J20" i="681"/>
  <c r="I20" i="681"/>
  <c r="J10" i="681"/>
  <c r="I10" i="681"/>
  <c r="J57" i="683"/>
  <c r="I57" i="683"/>
  <c r="J56" i="683"/>
  <c r="I56" i="683"/>
  <c r="J55" i="683"/>
  <c r="I55" i="683"/>
  <c r="J54" i="683"/>
  <c r="I54" i="683"/>
  <c r="J53" i="683"/>
  <c r="I53" i="683"/>
  <c r="J52" i="683"/>
  <c r="I52" i="683"/>
  <c r="J51" i="683"/>
  <c r="I51" i="683"/>
  <c r="J50" i="683"/>
  <c r="I50" i="683"/>
  <c r="J46" i="683"/>
  <c r="I46" i="683"/>
  <c r="J45" i="683"/>
  <c r="I45" i="683"/>
  <c r="J44" i="683"/>
  <c r="I44" i="683"/>
  <c r="J43" i="683"/>
  <c r="I43" i="683"/>
  <c r="J42" i="683"/>
  <c r="I42" i="683"/>
  <c r="J41" i="683"/>
  <c r="I41" i="683"/>
  <c r="J40" i="683"/>
  <c r="I40" i="683"/>
  <c r="J39" i="683"/>
  <c r="I39" i="683"/>
  <c r="J35" i="683"/>
  <c r="I35" i="683"/>
  <c r="J34" i="683"/>
  <c r="I34" i="683"/>
  <c r="J33" i="683"/>
  <c r="I33" i="683"/>
  <c r="J32" i="683"/>
  <c r="I32" i="683"/>
  <c r="J31" i="683"/>
  <c r="I31" i="683"/>
  <c r="J30" i="683"/>
  <c r="I30" i="683"/>
  <c r="J29" i="683"/>
  <c r="I29" i="683"/>
  <c r="J28" i="683"/>
  <c r="I28" i="683"/>
  <c r="J24" i="683"/>
  <c r="I24" i="683"/>
  <c r="J23" i="683"/>
  <c r="I23" i="683"/>
  <c r="J22" i="683"/>
  <c r="I22" i="683"/>
  <c r="J21" i="683"/>
  <c r="I21" i="683"/>
  <c r="J20" i="683"/>
  <c r="I20" i="683"/>
  <c r="J19" i="683"/>
  <c r="I19" i="683"/>
  <c r="I18" i="683"/>
  <c r="J17" i="683"/>
  <c r="I17" i="683"/>
  <c r="J13" i="683"/>
  <c r="I13" i="683"/>
  <c r="J12" i="683"/>
  <c r="I12" i="683"/>
  <c r="J11" i="683"/>
  <c r="I11" i="683"/>
  <c r="J10" i="683"/>
  <c r="I10" i="683"/>
  <c r="J9" i="683"/>
  <c r="I9" i="683"/>
  <c r="J8" i="683"/>
  <c r="I8" i="683"/>
  <c r="J7" i="683"/>
  <c r="I7" i="683"/>
  <c r="J6" i="683"/>
  <c r="I6" i="683"/>
  <c r="J41" i="682"/>
  <c r="I41" i="682"/>
  <c r="I40" i="682"/>
  <c r="I38" i="682"/>
  <c r="J33" i="682"/>
  <c r="I33" i="682"/>
  <c r="J32" i="682"/>
  <c r="I32" i="682"/>
  <c r="I30" i="682"/>
  <c r="J25" i="682"/>
  <c r="I25" i="682"/>
  <c r="J24" i="682"/>
  <c r="I24" i="682"/>
  <c r="I22" i="682"/>
  <c r="J17" i="682"/>
  <c r="I17" i="682"/>
  <c r="J16" i="682"/>
  <c r="I16" i="682"/>
  <c r="I14" i="682"/>
  <c r="J9" i="682"/>
  <c r="I9" i="682"/>
  <c r="J8" i="682"/>
  <c r="I8" i="682"/>
  <c r="I6" i="682"/>
  <c r="J49" i="681"/>
  <c r="I49" i="681"/>
  <c r="J48" i="681"/>
  <c r="I48" i="681"/>
  <c r="J47" i="681"/>
  <c r="I47" i="681"/>
  <c r="J46" i="681"/>
  <c r="I46" i="681"/>
  <c r="J39" i="681"/>
  <c r="I39" i="681"/>
  <c r="J38" i="681"/>
  <c r="I38" i="681"/>
  <c r="J37" i="681"/>
  <c r="I37" i="681"/>
  <c r="J36" i="681"/>
  <c r="I36" i="681"/>
  <c r="J29" i="681"/>
  <c r="I29" i="681"/>
  <c r="J28" i="681"/>
  <c r="I28" i="681"/>
  <c r="J27" i="681"/>
  <c r="I27" i="681"/>
  <c r="J26" i="681"/>
  <c r="I26" i="681"/>
  <c r="J19" i="681"/>
  <c r="I19" i="681"/>
  <c r="J18" i="681"/>
  <c r="I18" i="681"/>
  <c r="J17" i="681"/>
  <c r="I17" i="681"/>
  <c r="I16" i="681"/>
  <c r="J9" i="681"/>
  <c r="I9" i="681"/>
  <c r="J8" i="681"/>
  <c r="I8" i="681"/>
  <c r="J7" i="681"/>
  <c r="I7" i="681"/>
  <c r="J6" i="681"/>
  <c r="I6" i="681"/>
  <c r="J51" i="680"/>
  <c r="I51" i="680"/>
  <c r="J50" i="680"/>
  <c r="I50" i="680"/>
  <c r="J49" i="680"/>
  <c r="I49" i="680"/>
  <c r="J48" i="680"/>
  <c r="I48" i="680"/>
  <c r="J47" i="680"/>
  <c r="I47" i="680"/>
  <c r="J46" i="680"/>
  <c r="I46" i="680"/>
  <c r="J41" i="680"/>
  <c r="I41" i="680"/>
  <c r="J40" i="680"/>
  <c r="I40" i="680"/>
  <c r="J39" i="680"/>
  <c r="I39" i="680"/>
  <c r="J38" i="680"/>
  <c r="I38" i="680"/>
  <c r="I37" i="680"/>
  <c r="J36" i="680"/>
  <c r="I36" i="680"/>
  <c r="J31" i="680"/>
  <c r="I31" i="680"/>
  <c r="J30" i="680"/>
  <c r="I30" i="680"/>
  <c r="J29" i="680"/>
  <c r="I29" i="680"/>
  <c r="J28" i="680"/>
  <c r="I28" i="680"/>
  <c r="J27" i="680"/>
  <c r="I27" i="680"/>
  <c r="J26" i="680"/>
  <c r="I26" i="680"/>
  <c r="J21" i="680"/>
  <c r="I21" i="680"/>
  <c r="J20" i="680"/>
  <c r="I20" i="680"/>
  <c r="J19" i="680"/>
  <c r="I19" i="680"/>
  <c r="J18" i="680"/>
  <c r="I18" i="680"/>
  <c r="J17" i="680"/>
  <c r="I17" i="680"/>
  <c r="J16" i="680"/>
  <c r="I16" i="680"/>
  <c r="J11" i="680"/>
  <c r="I11" i="680"/>
  <c r="J10" i="680"/>
  <c r="I10" i="680"/>
  <c r="J9" i="680"/>
  <c r="I9" i="680"/>
  <c r="J8" i="680"/>
  <c r="I8" i="680"/>
  <c r="I7" i="680"/>
  <c r="J6" i="680"/>
  <c r="I6" i="680"/>
  <c r="J40" i="679"/>
  <c r="I40" i="679"/>
  <c r="J39" i="679"/>
  <c r="I39" i="679"/>
  <c r="J38" i="679"/>
  <c r="I38" i="679"/>
  <c r="J32" i="679"/>
  <c r="I32" i="679"/>
  <c r="I31" i="679"/>
  <c r="J30" i="679"/>
  <c r="I30" i="679"/>
  <c r="J24" i="679"/>
  <c r="I24" i="679"/>
  <c r="I23" i="679"/>
  <c r="J22" i="679"/>
  <c r="I22" i="679"/>
  <c r="J16" i="679"/>
  <c r="I16" i="679"/>
  <c r="I15" i="679"/>
  <c r="I14" i="679"/>
  <c r="J8" i="679"/>
  <c r="I8" i="679"/>
  <c r="I7" i="679"/>
  <c r="J6" i="679"/>
  <c r="I6" i="679"/>
  <c r="J62" i="678"/>
  <c r="I62" i="678"/>
  <c r="J61" i="678"/>
  <c r="I61" i="678"/>
  <c r="J60" i="678"/>
  <c r="I60" i="678"/>
  <c r="J59" i="678"/>
  <c r="I59" i="678"/>
  <c r="J58" i="678"/>
  <c r="I58" i="678"/>
  <c r="J57" i="678"/>
  <c r="I57" i="678"/>
  <c r="J56" i="678"/>
  <c r="I56" i="678"/>
  <c r="J55" i="678"/>
  <c r="I55" i="678"/>
  <c r="J54" i="678"/>
  <c r="I54" i="678"/>
  <c r="J50" i="678"/>
  <c r="I50" i="678"/>
  <c r="J49" i="678"/>
  <c r="I49" i="678"/>
  <c r="J48" i="678"/>
  <c r="I48" i="678"/>
  <c r="J47" i="678"/>
  <c r="I47" i="678"/>
  <c r="J46" i="678"/>
  <c r="I46" i="678"/>
  <c r="J45" i="678"/>
  <c r="I45" i="678"/>
  <c r="J44" i="678"/>
  <c r="I44" i="678"/>
  <c r="J43" i="678"/>
  <c r="I43" i="678"/>
  <c r="J42" i="678"/>
  <c r="I42" i="678"/>
  <c r="J38" i="678"/>
  <c r="I38" i="678"/>
  <c r="J37" i="678"/>
  <c r="I37" i="678"/>
  <c r="J36" i="678"/>
  <c r="I36" i="678"/>
  <c r="J35" i="678"/>
  <c r="I35" i="678"/>
  <c r="J34" i="678"/>
  <c r="I34" i="678"/>
  <c r="J33" i="678"/>
  <c r="I33" i="678"/>
  <c r="J32" i="678"/>
  <c r="I32" i="678"/>
  <c r="J31" i="678"/>
  <c r="I31" i="678"/>
  <c r="J30" i="678"/>
  <c r="I30" i="678"/>
  <c r="J26" i="678"/>
  <c r="I26" i="678"/>
  <c r="J25" i="678"/>
  <c r="I25" i="678"/>
  <c r="J24" i="678"/>
  <c r="I24" i="678"/>
  <c r="J23" i="678"/>
  <c r="I23" i="678"/>
  <c r="J22" i="678"/>
  <c r="I22" i="678"/>
  <c r="J21" i="678"/>
  <c r="I21" i="678"/>
  <c r="J20" i="678"/>
  <c r="I20" i="678"/>
  <c r="J19" i="678"/>
  <c r="I19" i="678"/>
  <c r="J18" i="678"/>
  <c r="I18" i="678"/>
  <c r="J14" i="678"/>
  <c r="I14" i="678"/>
  <c r="J13" i="678"/>
  <c r="I13" i="678"/>
  <c r="J12" i="678"/>
  <c r="I12" i="678"/>
  <c r="J11" i="678"/>
  <c r="I11" i="678"/>
  <c r="J10" i="678"/>
  <c r="I10" i="678"/>
  <c r="J9" i="678"/>
  <c r="I9" i="678"/>
  <c r="J8" i="678"/>
  <c r="I8" i="678"/>
  <c r="J7" i="678"/>
  <c r="I7" i="678"/>
  <c r="J6" i="678"/>
  <c r="I6" i="678"/>
  <c r="J48" i="677"/>
  <c r="I48" i="677"/>
  <c r="J47" i="677"/>
  <c r="I47" i="677"/>
  <c r="J46" i="677"/>
  <c r="I46" i="677"/>
  <c r="J38" i="677"/>
  <c r="I38" i="677"/>
  <c r="J37" i="677"/>
  <c r="I37" i="677"/>
  <c r="J36" i="677"/>
  <c r="I36" i="677"/>
  <c r="J28" i="677"/>
  <c r="I28" i="677"/>
  <c r="J27" i="677"/>
  <c r="I27" i="677"/>
  <c r="J26" i="677"/>
  <c r="I26" i="677"/>
  <c r="J18" i="677"/>
  <c r="I18" i="677"/>
  <c r="J17" i="677"/>
  <c r="I17" i="677"/>
  <c r="J16" i="677"/>
  <c r="I16" i="677"/>
  <c r="J8" i="677"/>
  <c r="I8" i="677"/>
  <c r="J7" i="677"/>
  <c r="I7" i="677"/>
  <c r="J6" i="677"/>
  <c r="I6" i="677"/>
  <c r="I59" i="676"/>
  <c r="J58" i="676"/>
  <c r="I58" i="676"/>
  <c r="J57" i="676"/>
  <c r="I57" i="676"/>
  <c r="J56" i="676"/>
  <c r="I56" i="676"/>
  <c r="J55" i="676"/>
  <c r="I55" i="676"/>
  <c r="I54" i="676"/>
  <c r="I47" i="676"/>
  <c r="J46" i="676"/>
  <c r="I46" i="676"/>
  <c r="J45" i="676"/>
  <c r="I45" i="676"/>
  <c r="J44" i="676"/>
  <c r="I44" i="676"/>
  <c r="J43" i="676"/>
  <c r="I43" i="676"/>
  <c r="I42" i="676"/>
  <c r="I35" i="676"/>
  <c r="J34" i="676"/>
  <c r="I34" i="676"/>
  <c r="J33" i="676"/>
  <c r="I33" i="676"/>
  <c r="J32" i="676"/>
  <c r="I32" i="676"/>
  <c r="J31" i="676"/>
  <c r="I31" i="676"/>
  <c r="I30" i="676"/>
  <c r="I23" i="676"/>
  <c r="J22" i="676"/>
  <c r="I22" i="676"/>
  <c r="J21" i="676"/>
  <c r="I21" i="676"/>
  <c r="J20" i="676"/>
  <c r="I20" i="676"/>
  <c r="J19" i="676"/>
  <c r="I19" i="676"/>
  <c r="I18" i="676"/>
  <c r="I11" i="676"/>
  <c r="J10" i="676"/>
  <c r="I10" i="676"/>
  <c r="J9" i="676"/>
  <c r="I9" i="676"/>
  <c r="J8" i="676"/>
  <c r="I8" i="676"/>
  <c r="J7" i="676"/>
  <c r="I7" i="676"/>
  <c r="J18" i="675"/>
  <c r="I18" i="675"/>
  <c r="J17" i="675"/>
  <c r="I17" i="675"/>
  <c r="J9" i="675"/>
  <c r="I9" i="675"/>
  <c r="J8" i="675"/>
  <c r="I8" i="675"/>
  <c r="J40" i="674"/>
  <c r="I40" i="674"/>
  <c r="J39" i="674"/>
  <c r="I39" i="674"/>
  <c r="J38" i="674"/>
  <c r="I38" i="674"/>
  <c r="J32" i="674"/>
  <c r="I32" i="674"/>
  <c r="J31" i="674"/>
  <c r="I31" i="674"/>
  <c r="J30" i="674"/>
  <c r="I30" i="674"/>
  <c r="J24" i="674"/>
  <c r="I24" i="674"/>
  <c r="J23" i="674"/>
  <c r="I23" i="674"/>
  <c r="J22" i="674"/>
  <c r="I22" i="674"/>
  <c r="J16" i="674"/>
  <c r="I16" i="674"/>
  <c r="J15" i="674"/>
  <c r="I15" i="674"/>
  <c r="I14" i="674"/>
  <c r="J8" i="674"/>
  <c r="I8" i="674"/>
  <c r="J7" i="674"/>
  <c r="I7" i="674"/>
  <c r="J6" i="674"/>
  <c r="I6" i="674"/>
  <c r="J42" i="673"/>
  <c r="I42" i="673"/>
  <c r="J41" i="673"/>
  <c r="I41" i="673"/>
  <c r="J40" i="673"/>
  <c r="I40" i="673"/>
  <c r="J39" i="673"/>
  <c r="I39" i="673"/>
  <c r="J38" i="673"/>
  <c r="I38" i="673"/>
  <c r="J34" i="673"/>
  <c r="I34" i="673"/>
  <c r="J33" i="673"/>
  <c r="I33" i="673"/>
  <c r="J32" i="673"/>
  <c r="I32" i="673"/>
  <c r="J31" i="673"/>
  <c r="I31" i="673"/>
  <c r="J30" i="673"/>
  <c r="I30" i="673"/>
  <c r="J26" i="673"/>
  <c r="I26" i="673"/>
  <c r="J25" i="673"/>
  <c r="I25" i="673"/>
  <c r="J24" i="673"/>
  <c r="I24" i="673"/>
  <c r="J23" i="673"/>
  <c r="I23" i="673"/>
  <c r="J22" i="673"/>
  <c r="I22" i="673"/>
  <c r="J18" i="673"/>
  <c r="I18" i="673"/>
  <c r="J17" i="673"/>
  <c r="I17" i="673"/>
  <c r="J16" i="673"/>
  <c r="I16" i="673"/>
  <c r="J15" i="673"/>
  <c r="I15" i="673"/>
  <c r="J14" i="673"/>
  <c r="I14" i="673"/>
  <c r="J10" i="673"/>
  <c r="I10" i="673"/>
  <c r="J9" i="673"/>
  <c r="I9" i="673"/>
  <c r="J8" i="673"/>
  <c r="I8" i="673"/>
  <c r="J7" i="673"/>
  <c r="I7" i="673"/>
  <c r="J6" i="673"/>
  <c r="I6" i="673"/>
  <c r="J19" i="672"/>
  <c r="I19" i="672"/>
  <c r="J18" i="672"/>
  <c r="I18" i="672"/>
  <c r="J17" i="672"/>
  <c r="I17" i="672"/>
  <c r="J16" i="672"/>
  <c r="I16" i="672"/>
  <c r="J9" i="672"/>
  <c r="I9" i="672"/>
  <c r="J8" i="672"/>
  <c r="I8" i="672"/>
  <c r="J7" i="672"/>
  <c r="I7" i="672"/>
  <c r="J6" i="672"/>
  <c r="I6" i="672"/>
  <c r="J37" i="671"/>
  <c r="I37" i="671"/>
  <c r="J36" i="671"/>
  <c r="I36" i="671"/>
  <c r="J35" i="671"/>
  <c r="I35" i="671"/>
  <c r="J34" i="671"/>
  <c r="I34" i="671"/>
  <c r="J30" i="671"/>
  <c r="I30" i="671"/>
  <c r="J29" i="671"/>
  <c r="I29" i="671"/>
  <c r="J28" i="671"/>
  <c r="I28" i="671"/>
  <c r="J27" i="671"/>
  <c r="I27" i="671"/>
  <c r="J23" i="671"/>
  <c r="I23" i="671"/>
  <c r="J22" i="671"/>
  <c r="I22" i="671"/>
  <c r="J21" i="671"/>
  <c r="I21" i="671"/>
  <c r="J20" i="671"/>
  <c r="I20" i="671"/>
  <c r="J16" i="671"/>
  <c r="I16" i="671"/>
  <c r="I15" i="671"/>
  <c r="I14" i="671"/>
  <c r="I13" i="671"/>
  <c r="J9" i="671"/>
  <c r="I9" i="671"/>
  <c r="J8" i="671"/>
  <c r="I8" i="671"/>
  <c r="J7" i="671"/>
  <c r="I7" i="671"/>
  <c r="J6" i="671"/>
  <c r="I6" i="671"/>
  <c r="J15" i="657"/>
  <c r="J59" i="670"/>
  <c r="I59" i="670"/>
  <c r="J58" i="670"/>
  <c r="I58" i="670"/>
  <c r="J57" i="670"/>
  <c r="I57" i="670"/>
  <c r="J56" i="670"/>
  <c r="I56" i="670"/>
  <c r="J55" i="670"/>
  <c r="I55" i="670"/>
  <c r="I54" i="670"/>
  <c r="J47" i="670"/>
  <c r="I47" i="670"/>
  <c r="J46" i="670"/>
  <c r="I46" i="670"/>
  <c r="J45" i="670"/>
  <c r="I45" i="670"/>
  <c r="J44" i="670"/>
  <c r="I44" i="670"/>
  <c r="J43" i="670"/>
  <c r="I43" i="670"/>
  <c r="I42" i="670"/>
  <c r="J35" i="670"/>
  <c r="I35" i="670"/>
  <c r="J34" i="670"/>
  <c r="I34" i="670"/>
  <c r="J33" i="670"/>
  <c r="I33" i="670"/>
  <c r="J32" i="670"/>
  <c r="I32" i="670"/>
  <c r="J31" i="670"/>
  <c r="I31" i="670"/>
  <c r="I30" i="670"/>
  <c r="J23" i="670"/>
  <c r="I23" i="670"/>
  <c r="J22" i="670"/>
  <c r="I22" i="670"/>
  <c r="J21" i="670"/>
  <c r="I21" i="670"/>
  <c r="J20" i="670"/>
  <c r="I20" i="670"/>
  <c r="J19" i="670"/>
  <c r="I19" i="670"/>
  <c r="I18" i="670"/>
  <c r="J11" i="670"/>
  <c r="I11" i="670"/>
  <c r="J10" i="670"/>
  <c r="I10" i="670"/>
  <c r="J9" i="670"/>
  <c r="I9" i="670"/>
  <c r="J8" i="670"/>
  <c r="I8" i="670"/>
  <c r="J7" i="670"/>
  <c r="I7" i="670"/>
  <c r="J10" i="667"/>
  <c r="I10" i="667"/>
  <c r="J20" i="667"/>
  <c r="I20" i="667"/>
  <c r="J30" i="667"/>
  <c r="I30" i="667"/>
  <c r="J50" i="667"/>
  <c r="I50" i="667"/>
  <c r="J40" i="667"/>
  <c r="I40" i="667"/>
  <c r="J57" i="669"/>
  <c r="I57" i="669"/>
  <c r="J56" i="669"/>
  <c r="I56" i="669"/>
  <c r="J55" i="669"/>
  <c r="I55" i="669"/>
  <c r="J54" i="669"/>
  <c r="I54" i="669"/>
  <c r="J53" i="669"/>
  <c r="I53" i="669"/>
  <c r="J52" i="669"/>
  <c r="I52" i="669"/>
  <c r="J51" i="669"/>
  <c r="I51" i="669"/>
  <c r="J50" i="669"/>
  <c r="I50" i="669"/>
  <c r="J46" i="669"/>
  <c r="I46" i="669"/>
  <c r="J45" i="669"/>
  <c r="I45" i="669"/>
  <c r="J44" i="669"/>
  <c r="I44" i="669"/>
  <c r="J43" i="669"/>
  <c r="I43" i="669"/>
  <c r="J42" i="669"/>
  <c r="I42" i="669"/>
  <c r="J41" i="669"/>
  <c r="I41" i="669"/>
  <c r="J40" i="669"/>
  <c r="I40" i="669"/>
  <c r="J39" i="669"/>
  <c r="I39" i="669"/>
  <c r="J35" i="669"/>
  <c r="I35" i="669"/>
  <c r="J34" i="669"/>
  <c r="I34" i="669"/>
  <c r="J33" i="669"/>
  <c r="I33" i="669"/>
  <c r="J32" i="669"/>
  <c r="I32" i="669"/>
  <c r="J31" i="669"/>
  <c r="I31" i="669"/>
  <c r="J30" i="669"/>
  <c r="I30" i="669"/>
  <c r="J29" i="669"/>
  <c r="I29" i="669"/>
  <c r="J28" i="669"/>
  <c r="I28" i="669"/>
  <c r="J24" i="669"/>
  <c r="I24" i="669"/>
  <c r="J23" i="669"/>
  <c r="I23" i="669"/>
  <c r="J22" i="669"/>
  <c r="I22" i="669"/>
  <c r="J21" i="669"/>
  <c r="I21" i="669"/>
  <c r="J20" i="669"/>
  <c r="I20" i="669"/>
  <c r="J19" i="669"/>
  <c r="I19" i="669"/>
  <c r="I18" i="669"/>
  <c r="J17" i="669"/>
  <c r="I17" i="669"/>
  <c r="J13" i="669"/>
  <c r="I13" i="669"/>
  <c r="J12" i="669"/>
  <c r="I12" i="669"/>
  <c r="J11" i="669"/>
  <c r="I11" i="669"/>
  <c r="J10" i="669"/>
  <c r="I10" i="669"/>
  <c r="J9" i="669"/>
  <c r="I9" i="669"/>
  <c r="J8" i="669"/>
  <c r="I8" i="669"/>
  <c r="J7" i="669"/>
  <c r="I7" i="669"/>
  <c r="J6" i="669"/>
  <c r="I6" i="669"/>
  <c r="J41" i="668"/>
  <c r="I41" i="668"/>
  <c r="I40" i="668"/>
  <c r="I38" i="668"/>
  <c r="J33" i="668"/>
  <c r="I33" i="668"/>
  <c r="J32" i="668"/>
  <c r="I32" i="668"/>
  <c r="I30" i="668"/>
  <c r="J25" i="668"/>
  <c r="I25" i="668"/>
  <c r="J24" i="668"/>
  <c r="I24" i="668"/>
  <c r="I22" i="668"/>
  <c r="J17" i="668"/>
  <c r="I17" i="668"/>
  <c r="J16" i="668"/>
  <c r="I16" i="668"/>
  <c r="I14" i="668"/>
  <c r="J9" i="668"/>
  <c r="I9" i="668"/>
  <c r="J8" i="668"/>
  <c r="I8" i="668"/>
  <c r="I6" i="668"/>
  <c r="J49" i="667"/>
  <c r="I49" i="667"/>
  <c r="J48" i="667"/>
  <c r="I48" i="667"/>
  <c r="J47" i="667"/>
  <c r="I47" i="667"/>
  <c r="J46" i="667"/>
  <c r="I46" i="667"/>
  <c r="J39" i="667"/>
  <c r="I39" i="667"/>
  <c r="J38" i="667"/>
  <c r="I38" i="667"/>
  <c r="J37" i="667"/>
  <c r="I37" i="667"/>
  <c r="J36" i="667"/>
  <c r="I36" i="667"/>
  <c r="J29" i="667"/>
  <c r="I29" i="667"/>
  <c r="J28" i="667"/>
  <c r="I28" i="667"/>
  <c r="J27" i="667"/>
  <c r="I27" i="667"/>
  <c r="J26" i="667"/>
  <c r="I26" i="667"/>
  <c r="J19" i="667"/>
  <c r="I19" i="667"/>
  <c r="J18" i="667"/>
  <c r="I18" i="667"/>
  <c r="J17" i="667"/>
  <c r="I17" i="667"/>
  <c r="I16" i="667"/>
  <c r="J9" i="667"/>
  <c r="I9" i="667"/>
  <c r="J8" i="667"/>
  <c r="I8" i="667"/>
  <c r="J7" i="667"/>
  <c r="I7" i="667"/>
  <c r="J6" i="667"/>
  <c r="I6" i="667"/>
  <c r="J51" i="666"/>
  <c r="I51" i="666"/>
  <c r="J50" i="666"/>
  <c r="I50" i="666"/>
  <c r="J49" i="666"/>
  <c r="I49" i="666"/>
  <c r="J48" i="666"/>
  <c r="I48" i="666"/>
  <c r="J47" i="666"/>
  <c r="I47" i="666"/>
  <c r="J46" i="666"/>
  <c r="I46" i="666"/>
  <c r="J41" i="666"/>
  <c r="I41" i="666"/>
  <c r="J40" i="666"/>
  <c r="I40" i="666"/>
  <c r="J39" i="666"/>
  <c r="I39" i="666"/>
  <c r="J38" i="666"/>
  <c r="I38" i="666"/>
  <c r="I37" i="666"/>
  <c r="J36" i="666"/>
  <c r="I36" i="666"/>
  <c r="J31" i="666"/>
  <c r="I31" i="666"/>
  <c r="J30" i="666"/>
  <c r="I30" i="666"/>
  <c r="J29" i="666"/>
  <c r="I29" i="666"/>
  <c r="J28" i="666"/>
  <c r="I28" i="666"/>
  <c r="J27" i="666"/>
  <c r="I27" i="666"/>
  <c r="J26" i="666"/>
  <c r="I26" i="666"/>
  <c r="J21" i="666"/>
  <c r="I21" i="666"/>
  <c r="J20" i="666"/>
  <c r="I20" i="666"/>
  <c r="J19" i="666"/>
  <c r="I19" i="666"/>
  <c r="J18" i="666"/>
  <c r="I18" i="666"/>
  <c r="J17" i="666"/>
  <c r="I17" i="666"/>
  <c r="J16" i="666"/>
  <c r="I16" i="666"/>
  <c r="J11" i="666"/>
  <c r="I11" i="666"/>
  <c r="J10" i="666"/>
  <c r="I10" i="666"/>
  <c r="J9" i="666"/>
  <c r="I9" i="666"/>
  <c r="J8" i="666"/>
  <c r="I8" i="666"/>
  <c r="I7" i="666"/>
  <c r="J6" i="666"/>
  <c r="I6" i="666"/>
  <c r="J40" i="665"/>
  <c r="I40" i="665"/>
  <c r="J39" i="665"/>
  <c r="I39" i="665"/>
  <c r="J38" i="665"/>
  <c r="I38" i="665"/>
  <c r="J32" i="665"/>
  <c r="I32" i="665"/>
  <c r="I31" i="665"/>
  <c r="J30" i="665"/>
  <c r="I30" i="665"/>
  <c r="J24" i="665"/>
  <c r="I24" i="665"/>
  <c r="I23" i="665"/>
  <c r="J22" i="665"/>
  <c r="I22" i="665"/>
  <c r="J16" i="665"/>
  <c r="I16" i="665"/>
  <c r="I15" i="665"/>
  <c r="I14" i="665"/>
  <c r="J8" i="665"/>
  <c r="I8" i="665"/>
  <c r="I7" i="665"/>
  <c r="J6" i="665"/>
  <c r="I6" i="665"/>
  <c r="J62" i="664"/>
  <c r="I62" i="664"/>
  <c r="J61" i="664"/>
  <c r="I61" i="664"/>
  <c r="J60" i="664"/>
  <c r="I60" i="664"/>
  <c r="J59" i="664"/>
  <c r="I59" i="664"/>
  <c r="J58" i="664"/>
  <c r="I58" i="664"/>
  <c r="J57" i="664"/>
  <c r="I57" i="664"/>
  <c r="J56" i="664"/>
  <c r="I56" i="664"/>
  <c r="J55" i="664"/>
  <c r="I55" i="664"/>
  <c r="J54" i="664"/>
  <c r="I54" i="664"/>
  <c r="J50" i="664"/>
  <c r="I50" i="664"/>
  <c r="J49" i="664"/>
  <c r="I49" i="664"/>
  <c r="J48" i="664"/>
  <c r="I48" i="664"/>
  <c r="J47" i="664"/>
  <c r="I47" i="664"/>
  <c r="J46" i="664"/>
  <c r="I46" i="664"/>
  <c r="J45" i="664"/>
  <c r="I45" i="664"/>
  <c r="J44" i="664"/>
  <c r="I44" i="664"/>
  <c r="J43" i="664"/>
  <c r="I43" i="664"/>
  <c r="J42" i="664"/>
  <c r="I42" i="664"/>
  <c r="J38" i="664"/>
  <c r="I38" i="664"/>
  <c r="J37" i="664"/>
  <c r="I37" i="664"/>
  <c r="J36" i="664"/>
  <c r="I36" i="664"/>
  <c r="J35" i="664"/>
  <c r="I35" i="664"/>
  <c r="J34" i="664"/>
  <c r="I34" i="664"/>
  <c r="J33" i="664"/>
  <c r="I33" i="664"/>
  <c r="J32" i="664"/>
  <c r="I32" i="664"/>
  <c r="J31" i="664"/>
  <c r="I31" i="664"/>
  <c r="J30" i="664"/>
  <c r="I30" i="664"/>
  <c r="J26" i="664"/>
  <c r="I26" i="664"/>
  <c r="J25" i="664"/>
  <c r="I25" i="664"/>
  <c r="J24" i="664"/>
  <c r="I24" i="664"/>
  <c r="J23" i="664"/>
  <c r="I23" i="664"/>
  <c r="J22" i="664"/>
  <c r="I22" i="664"/>
  <c r="J21" i="664"/>
  <c r="I21" i="664"/>
  <c r="J20" i="664"/>
  <c r="I20" i="664"/>
  <c r="J19" i="664"/>
  <c r="I19" i="664"/>
  <c r="J18" i="664"/>
  <c r="I18" i="664"/>
  <c r="J14" i="664"/>
  <c r="I14" i="664"/>
  <c r="J13" i="664"/>
  <c r="I13" i="664"/>
  <c r="J12" i="664"/>
  <c r="I12" i="664"/>
  <c r="J11" i="664"/>
  <c r="I11" i="664"/>
  <c r="J10" i="664"/>
  <c r="I10" i="664"/>
  <c r="J9" i="664"/>
  <c r="I9" i="664"/>
  <c r="J8" i="664"/>
  <c r="I8" i="664"/>
  <c r="J7" i="664"/>
  <c r="I7" i="664"/>
  <c r="J6" i="664"/>
  <c r="I6" i="664"/>
  <c r="J48" i="663"/>
  <c r="I48" i="663"/>
  <c r="J47" i="663"/>
  <c r="I47" i="663"/>
  <c r="J46" i="663"/>
  <c r="I46" i="663"/>
  <c r="J38" i="663"/>
  <c r="I38" i="663"/>
  <c r="J37" i="663"/>
  <c r="I37" i="663"/>
  <c r="J36" i="663"/>
  <c r="I36" i="663"/>
  <c r="J28" i="663"/>
  <c r="I28" i="663"/>
  <c r="J27" i="663"/>
  <c r="I27" i="663"/>
  <c r="J26" i="663"/>
  <c r="I26" i="663"/>
  <c r="J18" i="663"/>
  <c r="I18" i="663"/>
  <c r="J17" i="663"/>
  <c r="I17" i="663"/>
  <c r="J16" i="663"/>
  <c r="I16" i="663"/>
  <c r="J8" i="663"/>
  <c r="I8" i="663"/>
  <c r="J7" i="663"/>
  <c r="I7" i="663"/>
  <c r="J6" i="663"/>
  <c r="I6" i="663"/>
  <c r="J45" i="661"/>
  <c r="I45" i="661"/>
  <c r="J44" i="661"/>
  <c r="I44" i="661"/>
  <c r="J36" i="661"/>
  <c r="I36" i="661"/>
  <c r="J35" i="661"/>
  <c r="I35" i="661"/>
  <c r="J27" i="661"/>
  <c r="I27" i="661"/>
  <c r="J26" i="661"/>
  <c r="I26" i="661"/>
  <c r="J18" i="661"/>
  <c r="I18" i="661"/>
  <c r="J17" i="661"/>
  <c r="I17" i="661"/>
  <c r="J9" i="661"/>
  <c r="I9" i="661"/>
  <c r="J8" i="661"/>
  <c r="I8" i="661"/>
  <c r="J40" i="660"/>
  <c r="I40" i="660"/>
  <c r="J39" i="660"/>
  <c r="I39" i="660"/>
  <c r="J38" i="660"/>
  <c r="I38" i="660"/>
  <c r="J32" i="660"/>
  <c r="I32" i="660"/>
  <c r="J31" i="660"/>
  <c r="I31" i="660"/>
  <c r="J30" i="660"/>
  <c r="I30" i="660"/>
  <c r="J24" i="660"/>
  <c r="I24" i="660"/>
  <c r="J23" i="660"/>
  <c r="I23" i="660"/>
  <c r="J22" i="660"/>
  <c r="I22" i="660"/>
  <c r="J16" i="660"/>
  <c r="I16" i="660"/>
  <c r="J15" i="660"/>
  <c r="I15" i="660"/>
  <c r="I14" i="660"/>
  <c r="J8" i="660"/>
  <c r="I8" i="660"/>
  <c r="J7" i="660"/>
  <c r="I7" i="660"/>
  <c r="J6" i="660"/>
  <c r="I6" i="660"/>
  <c r="J42" i="659"/>
  <c r="I42" i="659"/>
  <c r="J41" i="659"/>
  <c r="I41" i="659"/>
  <c r="J40" i="659"/>
  <c r="I40" i="659"/>
  <c r="J39" i="659"/>
  <c r="I39" i="659"/>
  <c r="J38" i="659"/>
  <c r="I38" i="659"/>
  <c r="J34" i="659"/>
  <c r="I34" i="659"/>
  <c r="J33" i="659"/>
  <c r="I33" i="659"/>
  <c r="I32" i="659"/>
  <c r="J31" i="659"/>
  <c r="I31" i="659"/>
  <c r="J30" i="659"/>
  <c r="I30" i="659"/>
  <c r="J26" i="659"/>
  <c r="I26" i="659"/>
  <c r="J25" i="659"/>
  <c r="I25" i="659"/>
  <c r="J24" i="659"/>
  <c r="I24" i="659"/>
  <c r="J23" i="659"/>
  <c r="I23" i="659"/>
  <c r="J22" i="659"/>
  <c r="I22" i="659"/>
  <c r="J18" i="659"/>
  <c r="I18" i="659"/>
  <c r="J17" i="659"/>
  <c r="I17" i="659"/>
  <c r="I16" i="659"/>
  <c r="J15" i="659"/>
  <c r="I15" i="659"/>
  <c r="J14" i="659"/>
  <c r="I14" i="659"/>
  <c r="J10" i="659"/>
  <c r="I10" i="659"/>
  <c r="J9" i="659"/>
  <c r="I9" i="659"/>
  <c r="J8" i="659"/>
  <c r="I8" i="659"/>
  <c r="J7" i="659"/>
  <c r="I7" i="659"/>
  <c r="J6" i="659"/>
  <c r="I6" i="659"/>
  <c r="J41" i="658"/>
  <c r="I41" i="658"/>
  <c r="J40" i="658"/>
  <c r="I40" i="658"/>
  <c r="J39" i="658"/>
  <c r="I39" i="658"/>
  <c r="J38" i="658"/>
  <c r="I38" i="658"/>
  <c r="J33" i="658"/>
  <c r="I33" i="658"/>
  <c r="J32" i="658"/>
  <c r="I32" i="658"/>
  <c r="J31" i="658"/>
  <c r="I31" i="658"/>
  <c r="J30" i="658"/>
  <c r="I30" i="658"/>
  <c r="J25" i="658"/>
  <c r="I25" i="658"/>
  <c r="J24" i="658"/>
  <c r="I24" i="658"/>
  <c r="J23" i="658"/>
  <c r="I23" i="658"/>
  <c r="J22" i="658"/>
  <c r="I22" i="658"/>
  <c r="J17" i="658"/>
  <c r="I17" i="658"/>
  <c r="J16" i="658"/>
  <c r="I16" i="658"/>
  <c r="J15" i="658"/>
  <c r="I15" i="658"/>
  <c r="J14" i="658"/>
  <c r="I14" i="658"/>
  <c r="J9" i="658"/>
  <c r="I9" i="658"/>
  <c r="J8" i="658"/>
  <c r="I8" i="658"/>
  <c r="J7" i="658"/>
  <c r="I7" i="658"/>
  <c r="J6" i="658"/>
  <c r="I6" i="658"/>
  <c r="J37" i="657"/>
  <c r="I37" i="657"/>
  <c r="J36" i="657"/>
  <c r="I36" i="657"/>
  <c r="J35" i="657"/>
  <c r="I35" i="657"/>
  <c r="J34" i="657"/>
  <c r="I34" i="657"/>
  <c r="J30" i="657"/>
  <c r="I30" i="657"/>
  <c r="J29" i="657"/>
  <c r="I29" i="657"/>
  <c r="J28" i="657"/>
  <c r="I28" i="657"/>
  <c r="J27" i="657"/>
  <c r="I27" i="657"/>
  <c r="J23" i="657"/>
  <c r="I23" i="657"/>
  <c r="J22" i="657"/>
  <c r="I22" i="657"/>
  <c r="J21" i="657"/>
  <c r="I21" i="657"/>
  <c r="J20" i="657"/>
  <c r="I20" i="657"/>
  <c r="J16" i="657"/>
  <c r="I16" i="657"/>
  <c r="I15" i="657"/>
  <c r="I14" i="657"/>
  <c r="I13" i="657"/>
  <c r="J9" i="657"/>
  <c r="I9" i="657"/>
  <c r="J8" i="657"/>
  <c r="I8" i="657"/>
  <c r="J7" i="657"/>
  <c r="I7" i="657"/>
  <c r="J6" i="657"/>
  <c r="I6" i="657"/>
  <c r="J62" i="652"/>
  <c r="I62" i="652"/>
  <c r="J50" i="652"/>
  <c r="I50" i="652"/>
  <c r="J38" i="652"/>
  <c r="I38" i="652"/>
  <c r="J26" i="652"/>
  <c r="I26" i="652"/>
  <c r="J14" i="652"/>
  <c r="I14" i="652"/>
  <c r="J13" i="656" l="1"/>
  <c r="J62" i="656" l="1"/>
  <c r="I62" i="656"/>
  <c r="J61" i="656"/>
  <c r="I61" i="656"/>
  <c r="J60" i="656"/>
  <c r="I60" i="656"/>
  <c r="J59" i="656"/>
  <c r="I59" i="656"/>
  <c r="J58" i="656"/>
  <c r="I58" i="656"/>
  <c r="J57" i="656"/>
  <c r="I57" i="656"/>
  <c r="J56" i="656"/>
  <c r="I56" i="656"/>
  <c r="J55" i="656"/>
  <c r="I55" i="656"/>
  <c r="J54" i="656"/>
  <c r="I54" i="656"/>
  <c r="J50" i="656"/>
  <c r="I50" i="656"/>
  <c r="J49" i="656"/>
  <c r="I49" i="656"/>
  <c r="J48" i="656"/>
  <c r="I48" i="656"/>
  <c r="J47" i="656"/>
  <c r="I47" i="656"/>
  <c r="J46" i="656"/>
  <c r="I46" i="656"/>
  <c r="J45" i="656"/>
  <c r="I45" i="656"/>
  <c r="J44" i="656"/>
  <c r="I44" i="656"/>
  <c r="J43" i="656"/>
  <c r="I43" i="656"/>
  <c r="J42" i="656"/>
  <c r="I42" i="656"/>
  <c r="J38" i="656"/>
  <c r="I38" i="656"/>
  <c r="J37" i="656"/>
  <c r="I37" i="656"/>
  <c r="J36" i="656"/>
  <c r="I36" i="656"/>
  <c r="J35" i="656"/>
  <c r="I35" i="656"/>
  <c r="J34" i="656"/>
  <c r="I34" i="656"/>
  <c r="J33" i="656"/>
  <c r="I33" i="656"/>
  <c r="J32" i="656"/>
  <c r="I32" i="656"/>
  <c r="J31" i="656"/>
  <c r="I31" i="656"/>
  <c r="J30" i="656"/>
  <c r="I30" i="656"/>
  <c r="J26" i="656"/>
  <c r="I26" i="656"/>
  <c r="J25" i="656"/>
  <c r="I25" i="656"/>
  <c r="J24" i="656"/>
  <c r="I24" i="656"/>
  <c r="J23" i="656"/>
  <c r="I23" i="656"/>
  <c r="J22" i="656"/>
  <c r="I22" i="656"/>
  <c r="J21" i="656"/>
  <c r="I21" i="656"/>
  <c r="J20" i="656"/>
  <c r="I20" i="656"/>
  <c r="I19" i="656"/>
  <c r="J18" i="656"/>
  <c r="I18" i="656"/>
  <c r="J14" i="656"/>
  <c r="I14" i="656"/>
  <c r="I13" i="656"/>
  <c r="J12" i="656"/>
  <c r="I12" i="656"/>
  <c r="J11" i="656"/>
  <c r="I11" i="656"/>
  <c r="J10" i="656"/>
  <c r="I10" i="656"/>
  <c r="J9" i="656"/>
  <c r="I9" i="656"/>
  <c r="J8" i="656"/>
  <c r="I8" i="656"/>
  <c r="J7" i="656"/>
  <c r="I7" i="656"/>
  <c r="J6" i="656"/>
  <c r="I6" i="656"/>
  <c r="J49" i="655"/>
  <c r="I49" i="655"/>
  <c r="J48" i="655"/>
  <c r="I48" i="655"/>
  <c r="J47" i="655"/>
  <c r="I47" i="655"/>
  <c r="J46" i="655"/>
  <c r="I46" i="655"/>
  <c r="J39" i="655"/>
  <c r="I39" i="655"/>
  <c r="J38" i="655"/>
  <c r="I38" i="655"/>
  <c r="J37" i="655"/>
  <c r="I37" i="655"/>
  <c r="J36" i="655"/>
  <c r="I36" i="655"/>
  <c r="J29" i="655"/>
  <c r="I29" i="655"/>
  <c r="J28" i="655"/>
  <c r="I28" i="655"/>
  <c r="J27" i="655"/>
  <c r="I27" i="655"/>
  <c r="J26" i="655"/>
  <c r="I26" i="655"/>
  <c r="J19" i="655"/>
  <c r="I19" i="655"/>
  <c r="J18" i="655"/>
  <c r="I18" i="655"/>
  <c r="J17" i="655"/>
  <c r="I17" i="655"/>
  <c r="I16" i="655"/>
  <c r="J9" i="655"/>
  <c r="I9" i="655"/>
  <c r="J8" i="655"/>
  <c r="I8" i="655"/>
  <c r="J7" i="655"/>
  <c r="I7" i="655"/>
  <c r="J6" i="655"/>
  <c r="I6" i="655"/>
  <c r="J51" i="654"/>
  <c r="I51" i="654"/>
  <c r="J50" i="654"/>
  <c r="I50" i="654"/>
  <c r="J49" i="654"/>
  <c r="I49" i="654"/>
  <c r="J48" i="654"/>
  <c r="I48" i="654"/>
  <c r="J47" i="654"/>
  <c r="I47" i="654"/>
  <c r="J46" i="654"/>
  <c r="I46" i="654"/>
  <c r="J41" i="654"/>
  <c r="I41" i="654"/>
  <c r="J40" i="654"/>
  <c r="I40" i="654"/>
  <c r="J39" i="654"/>
  <c r="I39" i="654"/>
  <c r="J38" i="654"/>
  <c r="I38" i="654"/>
  <c r="I37" i="654"/>
  <c r="J36" i="654"/>
  <c r="I36" i="654"/>
  <c r="J31" i="654"/>
  <c r="I31" i="654"/>
  <c r="J30" i="654"/>
  <c r="I30" i="654"/>
  <c r="J29" i="654"/>
  <c r="I29" i="654"/>
  <c r="J28" i="654"/>
  <c r="I28" i="654"/>
  <c r="J27" i="654"/>
  <c r="I27" i="654"/>
  <c r="J26" i="654"/>
  <c r="I26" i="654"/>
  <c r="J21" i="654"/>
  <c r="I21" i="654"/>
  <c r="J20" i="654"/>
  <c r="I20" i="654"/>
  <c r="J19" i="654"/>
  <c r="I19" i="654"/>
  <c r="J18" i="654"/>
  <c r="I18" i="654"/>
  <c r="J17" i="654"/>
  <c r="I17" i="654"/>
  <c r="J16" i="654"/>
  <c r="I16" i="654"/>
  <c r="J11" i="654"/>
  <c r="I11" i="654"/>
  <c r="J10" i="654"/>
  <c r="I10" i="654"/>
  <c r="J9" i="654"/>
  <c r="I9" i="654"/>
  <c r="J8" i="654"/>
  <c r="I8" i="654"/>
  <c r="I7" i="654"/>
  <c r="J6" i="654"/>
  <c r="I6" i="654"/>
  <c r="J40" i="653"/>
  <c r="I40" i="653"/>
  <c r="J39" i="653"/>
  <c r="I39" i="653"/>
  <c r="J38" i="653"/>
  <c r="I38" i="653"/>
  <c r="J32" i="653"/>
  <c r="I32" i="653"/>
  <c r="I31" i="653"/>
  <c r="J30" i="653"/>
  <c r="I30" i="653"/>
  <c r="J24" i="653"/>
  <c r="I24" i="653"/>
  <c r="I23" i="653"/>
  <c r="J22" i="653"/>
  <c r="I22" i="653"/>
  <c r="J16" i="653"/>
  <c r="I16" i="653"/>
  <c r="I15" i="653"/>
  <c r="I14" i="653"/>
  <c r="J8" i="653"/>
  <c r="I8" i="653"/>
  <c r="I7" i="653"/>
  <c r="J6" i="653"/>
  <c r="I6" i="653"/>
  <c r="J61" i="652"/>
  <c r="I61" i="652"/>
  <c r="J60" i="652"/>
  <c r="I60" i="652"/>
  <c r="J59" i="652"/>
  <c r="I59" i="652"/>
  <c r="J58" i="652"/>
  <c r="I58" i="652"/>
  <c r="J57" i="652"/>
  <c r="I57" i="652"/>
  <c r="J56" i="652"/>
  <c r="I56" i="652"/>
  <c r="J55" i="652"/>
  <c r="I55" i="652"/>
  <c r="J54" i="652"/>
  <c r="I54" i="652"/>
  <c r="J49" i="652"/>
  <c r="I49" i="652"/>
  <c r="J48" i="652"/>
  <c r="I48" i="652"/>
  <c r="J47" i="652"/>
  <c r="I47" i="652"/>
  <c r="J46" i="652"/>
  <c r="I46" i="652"/>
  <c r="J45" i="652"/>
  <c r="I45" i="652"/>
  <c r="J44" i="652"/>
  <c r="I44" i="652"/>
  <c r="J43" i="652"/>
  <c r="I43" i="652"/>
  <c r="J42" i="652"/>
  <c r="I42" i="652"/>
  <c r="J37" i="652"/>
  <c r="I37" i="652"/>
  <c r="J36" i="652"/>
  <c r="I36" i="652"/>
  <c r="J35" i="652"/>
  <c r="I35" i="652"/>
  <c r="J34" i="652"/>
  <c r="I34" i="652"/>
  <c r="J33" i="652"/>
  <c r="I33" i="652"/>
  <c r="J32" i="652"/>
  <c r="I32" i="652"/>
  <c r="J31" i="652"/>
  <c r="I31" i="652"/>
  <c r="J30" i="652"/>
  <c r="I30" i="652"/>
  <c r="J25" i="652"/>
  <c r="I25" i="652"/>
  <c r="J24" i="652"/>
  <c r="I24" i="652"/>
  <c r="J23" i="652"/>
  <c r="I23" i="652"/>
  <c r="J22" i="652"/>
  <c r="I22" i="652"/>
  <c r="J21" i="652"/>
  <c r="I21" i="652"/>
  <c r="J20" i="652"/>
  <c r="I20" i="652"/>
  <c r="J19" i="652"/>
  <c r="I19" i="652"/>
  <c r="J18" i="652"/>
  <c r="I18" i="652"/>
  <c r="J13" i="652"/>
  <c r="I13" i="652"/>
  <c r="J12" i="652"/>
  <c r="I12" i="652"/>
  <c r="J11" i="652"/>
  <c r="I11" i="652"/>
  <c r="J10" i="652"/>
  <c r="I10" i="652"/>
  <c r="J9" i="652"/>
  <c r="I9" i="652"/>
  <c r="J8" i="652"/>
  <c r="I8" i="652"/>
  <c r="J7" i="652"/>
  <c r="I7" i="652"/>
  <c r="J6" i="652"/>
  <c r="I6" i="652"/>
  <c r="J41" i="651"/>
  <c r="I41" i="651"/>
  <c r="I40" i="651"/>
  <c r="I38" i="651"/>
  <c r="J33" i="651"/>
  <c r="I33" i="651"/>
  <c r="J32" i="651"/>
  <c r="I32" i="651"/>
  <c r="I30" i="651"/>
  <c r="J25" i="651"/>
  <c r="I25" i="651"/>
  <c r="J24" i="651"/>
  <c r="I24" i="651"/>
  <c r="I22" i="651"/>
  <c r="J17" i="651"/>
  <c r="I17" i="651"/>
  <c r="J16" i="651"/>
  <c r="I16" i="651"/>
  <c r="I14" i="651"/>
  <c r="J9" i="651"/>
  <c r="I9" i="651"/>
  <c r="J8" i="651"/>
  <c r="I8" i="651"/>
  <c r="I6" i="651"/>
  <c r="J48" i="650"/>
  <c r="I48" i="650"/>
  <c r="J47" i="650"/>
  <c r="I47" i="650"/>
  <c r="J46" i="650"/>
  <c r="I46" i="650"/>
  <c r="J38" i="650"/>
  <c r="I38" i="650"/>
  <c r="J37" i="650"/>
  <c r="I37" i="650"/>
  <c r="J36" i="650"/>
  <c r="I36" i="650"/>
  <c r="J28" i="650"/>
  <c r="I28" i="650"/>
  <c r="J27" i="650"/>
  <c r="I27" i="650"/>
  <c r="J26" i="650"/>
  <c r="I26" i="650"/>
  <c r="J18" i="650"/>
  <c r="I18" i="650"/>
  <c r="J17" i="650"/>
  <c r="I17" i="650"/>
  <c r="J16" i="650"/>
  <c r="I16" i="650"/>
  <c r="J8" i="650"/>
  <c r="I8" i="650"/>
  <c r="J7" i="650"/>
  <c r="I7" i="650"/>
  <c r="J6" i="650"/>
  <c r="I6" i="650"/>
  <c r="J55" i="649"/>
  <c r="I55" i="649"/>
  <c r="J54" i="649"/>
  <c r="I54" i="649"/>
  <c r="J53" i="649"/>
  <c r="I53" i="649"/>
  <c r="J52" i="649"/>
  <c r="I52" i="649"/>
  <c r="J51" i="649"/>
  <c r="I51" i="649"/>
  <c r="I50" i="649"/>
  <c r="J44" i="649"/>
  <c r="I44" i="649"/>
  <c r="J43" i="649"/>
  <c r="I43" i="649"/>
  <c r="J42" i="649"/>
  <c r="I42" i="649"/>
  <c r="J41" i="649"/>
  <c r="I41" i="649"/>
  <c r="J40" i="649"/>
  <c r="I40" i="649"/>
  <c r="I39" i="649"/>
  <c r="J33" i="649"/>
  <c r="I33" i="649"/>
  <c r="J32" i="649"/>
  <c r="I32" i="649"/>
  <c r="J31" i="649"/>
  <c r="I31" i="649"/>
  <c r="J30" i="649"/>
  <c r="I30" i="649"/>
  <c r="J29" i="649"/>
  <c r="I29" i="649"/>
  <c r="I28" i="649"/>
  <c r="J22" i="649"/>
  <c r="I22" i="649"/>
  <c r="J21" i="649"/>
  <c r="I21" i="649"/>
  <c r="J20" i="649"/>
  <c r="I20" i="649"/>
  <c r="J19" i="649"/>
  <c r="I19" i="649"/>
  <c r="J18" i="649"/>
  <c r="I18" i="649"/>
  <c r="I17" i="649"/>
  <c r="J11" i="649"/>
  <c r="I11" i="649"/>
  <c r="J10" i="649"/>
  <c r="I10" i="649"/>
  <c r="J9" i="649"/>
  <c r="I9" i="649"/>
  <c r="J8" i="649"/>
  <c r="I8" i="649"/>
  <c r="J7" i="649"/>
  <c r="I7" i="649"/>
  <c r="J42" i="648"/>
  <c r="I42" i="648"/>
  <c r="J41" i="648"/>
  <c r="I41" i="648"/>
  <c r="J40" i="648"/>
  <c r="I40" i="648"/>
  <c r="J34" i="648"/>
  <c r="I34" i="648"/>
  <c r="J33" i="648"/>
  <c r="I33" i="648"/>
  <c r="J32" i="648"/>
  <c r="I32" i="648"/>
  <c r="J26" i="648"/>
  <c r="I26" i="648"/>
  <c r="J25" i="648"/>
  <c r="I25" i="648"/>
  <c r="J24" i="648"/>
  <c r="I24" i="648"/>
  <c r="J18" i="648"/>
  <c r="I18" i="648"/>
  <c r="J17" i="648"/>
  <c r="I17" i="648"/>
  <c r="J16" i="648"/>
  <c r="I16" i="648"/>
  <c r="J10" i="648"/>
  <c r="I10" i="648"/>
  <c r="J9" i="648"/>
  <c r="I9" i="648"/>
  <c r="J8" i="648"/>
  <c r="I8" i="648"/>
  <c r="J40" i="647"/>
  <c r="I40" i="647"/>
  <c r="J39" i="647"/>
  <c r="I39" i="647"/>
  <c r="J38" i="647"/>
  <c r="I38" i="647"/>
  <c r="J32" i="647"/>
  <c r="I32" i="647"/>
  <c r="J31" i="647"/>
  <c r="I31" i="647"/>
  <c r="J30" i="647"/>
  <c r="I30" i="647"/>
  <c r="J24" i="647"/>
  <c r="I24" i="647"/>
  <c r="J23" i="647"/>
  <c r="I23" i="647"/>
  <c r="J22" i="647"/>
  <c r="I22" i="647"/>
  <c r="J16" i="647"/>
  <c r="I16" i="647"/>
  <c r="J15" i="647"/>
  <c r="I15" i="647"/>
  <c r="I14" i="647"/>
  <c r="J8" i="647"/>
  <c r="I8" i="647"/>
  <c r="J7" i="647"/>
  <c r="I7" i="647"/>
  <c r="J6" i="647"/>
  <c r="I6" i="647"/>
  <c r="J42" i="646"/>
  <c r="I42" i="646"/>
  <c r="J41" i="646"/>
  <c r="I41" i="646"/>
  <c r="J40" i="646"/>
  <c r="I40" i="646"/>
  <c r="J39" i="646"/>
  <c r="I39" i="646"/>
  <c r="J38" i="646"/>
  <c r="I38" i="646"/>
  <c r="J34" i="646"/>
  <c r="I34" i="646"/>
  <c r="J33" i="646"/>
  <c r="I33" i="646"/>
  <c r="J32" i="646"/>
  <c r="I32" i="646"/>
  <c r="J31" i="646"/>
  <c r="I31" i="646"/>
  <c r="J30" i="646"/>
  <c r="I30" i="646"/>
  <c r="J26" i="646"/>
  <c r="I26" i="646"/>
  <c r="J25" i="646"/>
  <c r="I25" i="646"/>
  <c r="J24" i="646"/>
  <c r="I24" i="646"/>
  <c r="J23" i="646"/>
  <c r="I23" i="646"/>
  <c r="J22" i="646"/>
  <c r="I22" i="646"/>
  <c r="J18" i="646"/>
  <c r="I18" i="646"/>
  <c r="J17" i="646"/>
  <c r="I17" i="646"/>
  <c r="J16" i="646"/>
  <c r="I16" i="646"/>
  <c r="J15" i="646"/>
  <c r="I15" i="646"/>
  <c r="J14" i="646"/>
  <c r="I14" i="646"/>
  <c r="J10" i="646"/>
  <c r="I10" i="646"/>
  <c r="J9" i="646"/>
  <c r="I9" i="646"/>
  <c r="J8" i="646"/>
  <c r="I8" i="646"/>
  <c r="J7" i="646"/>
  <c r="I7" i="646"/>
  <c r="J6" i="646"/>
  <c r="I6" i="646"/>
  <c r="J41" i="645"/>
  <c r="I41" i="645"/>
  <c r="J40" i="645"/>
  <c r="I40" i="645"/>
  <c r="J39" i="645"/>
  <c r="I39" i="645"/>
  <c r="J38" i="645"/>
  <c r="I38" i="645"/>
  <c r="J33" i="645"/>
  <c r="I33" i="645"/>
  <c r="J32" i="645"/>
  <c r="I32" i="645"/>
  <c r="J31" i="645"/>
  <c r="I31" i="645"/>
  <c r="J30" i="645"/>
  <c r="I30" i="645"/>
  <c r="J25" i="645"/>
  <c r="I25" i="645"/>
  <c r="J24" i="645"/>
  <c r="I24" i="645"/>
  <c r="J23" i="645"/>
  <c r="I23" i="645"/>
  <c r="J22" i="645"/>
  <c r="I22" i="645"/>
  <c r="J17" i="645"/>
  <c r="I17" i="645"/>
  <c r="J16" i="645"/>
  <c r="I16" i="645"/>
  <c r="J15" i="645"/>
  <c r="I15" i="645"/>
  <c r="J14" i="645"/>
  <c r="I14" i="645"/>
  <c r="J9" i="645"/>
  <c r="I9" i="645"/>
  <c r="J8" i="645"/>
  <c r="I8" i="645"/>
  <c r="J7" i="645"/>
  <c r="I7" i="645"/>
  <c r="J6" i="645"/>
  <c r="I6" i="645"/>
  <c r="J37" i="644"/>
  <c r="I37" i="644"/>
  <c r="J36" i="644"/>
  <c r="I36" i="644"/>
  <c r="J35" i="644"/>
  <c r="I35" i="644"/>
  <c r="J34" i="644"/>
  <c r="I34" i="644"/>
  <c r="J30" i="644"/>
  <c r="I30" i="644"/>
  <c r="J29" i="644"/>
  <c r="I29" i="644"/>
  <c r="J28" i="644"/>
  <c r="I28" i="644"/>
  <c r="J27" i="644"/>
  <c r="I27" i="644"/>
  <c r="J23" i="644"/>
  <c r="I23" i="644"/>
  <c r="J22" i="644"/>
  <c r="I22" i="644"/>
  <c r="J21" i="644"/>
  <c r="I21" i="644"/>
  <c r="J20" i="644"/>
  <c r="I20" i="644"/>
  <c r="J16" i="644"/>
  <c r="I16" i="644"/>
  <c r="I15" i="644"/>
  <c r="I14" i="644"/>
  <c r="I13" i="644"/>
  <c r="J9" i="644"/>
  <c r="I9" i="644"/>
  <c r="J8" i="644"/>
  <c r="I8" i="644"/>
  <c r="J7" i="644"/>
  <c r="I7" i="644"/>
  <c r="J6" i="644"/>
  <c r="I6" i="644"/>
  <c r="J42" i="642"/>
  <c r="I42" i="642"/>
  <c r="J34" i="642"/>
  <c r="I34" i="642"/>
  <c r="J26" i="642"/>
  <c r="I26" i="642"/>
  <c r="J18" i="642"/>
  <c r="I18" i="642"/>
  <c r="J10" i="642"/>
  <c r="I10" i="642"/>
  <c r="J37" i="643"/>
  <c r="I37" i="643"/>
  <c r="J36" i="643"/>
  <c r="I36" i="643"/>
  <c r="J35" i="643"/>
  <c r="I35" i="643"/>
  <c r="J34" i="643"/>
  <c r="I34" i="643"/>
  <c r="J30" i="643"/>
  <c r="I30" i="643"/>
  <c r="J29" i="643"/>
  <c r="I29" i="643"/>
  <c r="J28" i="643"/>
  <c r="I28" i="643"/>
  <c r="J27" i="643"/>
  <c r="I27" i="643"/>
  <c r="J23" i="643"/>
  <c r="I23" i="643"/>
  <c r="J22" i="643"/>
  <c r="I22" i="643"/>
  <c r="J21" i="643"/>
  <c r="I21" i="643"/>
  <c r="J20" i="643"/>
  <c r="I20" i="643"/>
  <c r="J16" i="643"/>
  <c r="I16" i="643"/>
  <c r="I15" i="643"/>
  <c r="I14" i="643"/>
  <c r="I13" i="643"/>
  <c r="J9" i="643"/>
  <c r="I9" i="643"/>
  <c r="J8" i="643"/>
  <c r="I8" i="643"/>
  <c r="J7" i="643"/>
  <c r="I7" i="643"/>
  <c r="J6" i="643"/>
  <c r="I6" i="643"/>
  <c r="J46" i="624"/>
  <c r="J36" i="624"/>
  <c r="J26" i="624"/>
  <c r="J16" i="624"/>
  <c r="J6" i="624"/>
  <c r="J46" i="636"/>
  <c r="J36" i="636"/>
  <c r="J26" i="636"/>
  <c r="J6" i="636"/>
  <c r="J40" i="631"/>
  <c r="J32" i="631"/>
  <c r="J24" i="631"/>
  <c r="J16" i="631"/>
  <c r="J8" i="631"/>
  <c r="J48" i="639"/>
  <c r="J38" i="639"/>
  <c r="J28" i="639"/>
  <c r="J8" i="639"/>
  <c r="J18" i="639"/>
  <c r="I40" i="631"/>
  <c r="I32" i="631"/>
  <c r="I24" i="631"/>
  <c r="I16" i="631"/>
  <c r="I8" i="631"/>
  <c r="J61" i="638"/>
  <c r="I61" i="638"/>
  <c r="J49" i="638"/>
  <c r="I49" i="638"/>
  <c r="J37" i="638"/>
  <c r="I37" i="638"/>
  <c r="J25" i="638"/>
  <c r="I25" i="638"/>
  <c r="J13" i="638"/>
  <c r="I13" i="638"/>
  <c r="J54" i="641"/>
  <c r="I54" i="641"/>
  <c r="J43" i="641"/>
  <c r="I43" i="641"/>
  <c r="J32" i="641"/>
  <c r="I32" i="641"/>
  <c r="J21" i="641"/>
  <c r="J55" i="641"/>
  <c r="I55" i="641"/>
  <c r="J44" i="641"/>
  <c r="I44" i="641"/>
  <c r="J33" i="641"/>
  <c r="I33" i="641"/>
  <c r="J22" i="641"/>
  <c r="I22" i="641"/>
  <c r="I21" i="641"/>
  <c r="J10" i="641"/>
  <c r="I10" i="641"/>
  <c r="J9" i="630" l="1"/>
  <c r="J41" i="642"/>
  <c r="I41" i="642"/>
  <c r="J40" i="642"/>
  <c r="I40" i="642"/>
  <c r="J39" i="642"/>
  <c r="I39" i="642"/>
  <c r="J38" i="642"/>
  <c r="I38" i="642"/>
  <c r="J33" i="642"/>
  <c r="I33" i="642"/>
  <c r="J32" i="642"/>
  <c r="I32" i="642"/>
  <c r="J31" i="642"/>
  <c r="I31" i="642"/>
  <c r="J30" i="642"/>
  <c r="I30" i="642"/>
  <c r="J25" i="642"/>
  <c r="I25" i="642"/>
  <c r="J24" i="642"/>
  <c r="I24" i="642"/>
  <c r="J23" i="642"/>
  <c r="I23" i="642"/>
  <c r="J22" i="642"/>
  <c r="I22" i="642"/>
  <c r="J17" i="642"/>
  <c r="I17" i="642"/>
  <c r="J16" i="642"/>
  <c r="I16" i="642"/>
  <c r="J15" i="642"/>
  <c r="I15" i="642"/>
  <c r="J14" i="642"/>
  <c r="I14" i="642"/>
  <c r="J9" i="642"/>
  <c r="I9" i="642"/>
  <c r="J8" i="642"/>
  <c r="I8" i="642"/>
  <c r="J7" i="642"/>
  <c r="I7" i="642"/>
  <c r="J6" i="642"/>
  <c r="I6" i="642"/>
  <c r="J25" i="635"/>
  <c r="J53" i="641"/>
  <c r="I53" i="641"/>
  <c r="J52" i="641"/>
  <c r="I52" i="641"/>
  <c r="J51" i="641"/>
  <c r="I51" i="641"/>
  <c r="I50" i="641"/>
  <c r="J42" i="641"/>
  <c r="I42" i="641"/>
  <c r="J41" i="641"/>
  <c r="I41" i="641"/>
  <c r="J40" i="641"/>
  <c r="I40" i="641"/>
  <c r="I39" i="641"/>
  <c r="J31" i="641"/>
  <c r="I31" i="641"/>
  <c r="J30" i="641"/>
  <c r="I30" i="641"/>
  <c r="J29" i="641"/>
  <c r="I29" i="641"/>
  <c r="I28" i="641"/>
  <c r="J20" i="641"/>
  <c r="I20" i="641"/>
  <c r="J19" i="641"/>
  <c r="I19" i="641"/>
  <c r="J18" i="641"/>
  <c r="I18" i="641"/>
  <c r="I17" i="641"/>
  <c r="J11" i="641"/>
  <c r="I11" i="641"/>
  <c r="J9" i="641"/>
  <c r="I9" i="641"/>
  <c r="J8" i="641"/>
  <c r="I8" i="641"/>
  <c r="J7" i="641"/>
  <c r="I7" i="641"/>
  <c r="J61" i="640"/>
  <c r="I61" i="640"/>
  <c r="J60" i="640"/>
  <c r="I60" i="640"/>
  <c r="J59" i="640"/>
  <c r="I59" i="640"/>
  <c r="J58" i="640"/>
  <c r="I58" i="640"/>
  <c r="J57" i="640"/>
  <c r="I57" i="640"/>
  <c r="J56" i="640"/>
  <c r="I56" i="640"/>
  <c r="J55" i="640"/>
  <c r="I55" i="640"/>
  <c r="J54" i="640"/>
  <c r="I54" i="640"/>
  <c r="J49" i="640"/>
  <c r="I49" i="640"/>
  <c r="J48" i="640"/>
  <c r="I48" i="640"/>
  <c r="J47" i="640"/>
  <c r="I47" i="640"/>
  <c r="J46" i="640"/>
  <c r="I46" i="640"/>
  <c r="J45" i="640"/>
  <c r="I45" i="640"/>
  <c r="J44" i="640"/>
  <c r="I44" i="640"/>
  <c r="J43" i="640"/>
  <c r="I43" i="640"/>
  <c r="J42" i="640"/>
  <c r="I42" i="640"/>
  <c r="J37" i="640"/>
  <c r="I37" i="640"/>
  <c r="J36" i="640"/>
  <c r="I36" i="640"/>
  <c r="J35" i="640"/>
  <c r="I35" i="640"/>
  <c r="J34" i="640"/>
  <c r="I34" i="640"/>
  <c r="J33" i="640"/>
  <c r="I33" i="640"/>
  <c r="J32" i="640"/>
  <c r="I32" i="640"/>
  <c r="J31" i="640"/>
  <c r="I31" i="640"/>
  <c r="J30" i="640"/>
  <c r="I30" i="640"/>
  <c r="J25" i="640"/>
  <c r="I25" i="640"/>
  <c r="J24" i="640"/>
  <c r="I24" i="640"/>
  <c r="J23" i="640"/>
  <c r="I23" i="640"/>
  <c r="J22" i="640"/>
  <c r="I22" i="640"/>
  <c r="J21" i="640"/>
  <c r="I21" i="640"/>
  <c r="J20" i="640"/>
  <c r="I20" i="640"/>
  <c r="J19" i="640"/>
  <c r="I19" i="640"/>
  <c r="J18" i="640"/>
  <c r="I18" i="640"/>
  <c r="J13" i="640"/>
  <c r="I13" i="640"/>
  <c r="J12" i="640"/>
  <c r="I12" i="640"/>
  <c r="J11" i="640"/>
  <c r="I11" i="640"/>
  <c r="J10" i="640"/>
  <c r="I10" i="640"/>
  <c r="J9" i="640"/>
  <c r="I9" i="640"/>
  <c r="J8" i="640"/>
  <c r="I8" i="640"/>
  <c r="J7" i="640"/>
  <c r="I7" i="640"/>
  <c r="J6" i="640"/>
  <c r="I6" i="640"/>
  <c r="I48" i="639"/>
  <c r="J47" i="639"/>
  <c r="I47" i="639"/>
  <c r="J46" i="639"/>
  <c r="I46" i="639"/>
  <c r="I38" i="639"/>
  <c r="J37" i="639"/>
  <c r="I37" i="639"/>
  <c r="J36" i="639"/>
  <c r="I36" i="639"/>
  <c r="I28" i="639"/>
  <c r="J27" i="639"/>
  <c r="I27" i="639"/>
  <c r="J26" i="639"/>
  <c r="I26" i="639"/>
  <c r="I18" i="639"/>
  <c r="J17" i="639"/>
  <c r="I17" i="639"/>
  <c r="J16" i="639"/>
  <c r="I16" i="639"/>
  <c r="I8" i="639"/>
  <c r="J7" i="639"/>
  <c r="I7" i="639"/>
  <c r="J6" i="639"/>
  <c r="I6" i="639"/>
  <c r="J62" i="638"/>
  <c r="I62" i="638"/>
  <c r="J60" i="638"/>
  <c r="I60" i="638"/>
  <c r="J59" i="638"/>
  <c r="I59" i="638"/>
  <c r="J58" i="638"/>
  <c r="I58" i="638"/>
  <c r="J57" i="638"/>
  <c r="I57" i="638"/>
  <c r="J56" i="638"/>
  <c r="I56" i="638"/>
  <c r="J55" i="638"/>
  <c r="I55" i="638"/>
  <c r="J54" i="638"/>
  <c r="I54" i="638"/>
  <c r="J50" i="638"/>
  <c r="I50" i="638"/>
  <c r="J48" i="638"/>
  <c r="I48" i="638"/>
  <c r="J47" i="638"/>
  <c r="I47" i="638"/>
  <c r="J46" i="638"/>
  <c r="I46" i="638"/>
  <c r="J45" i="638"/>
  <c r="I45" i="638"/>
  <c r="J44" i="638"/>
  <c r="I44" i="638"/>
  <c r="J43" i="638"/>
  <c r="I43" i="638"/>
  <c r="J42" i="638"/>
  <c r="I42" i="638"/>
  <c r="J38" i="638"/>
  <c r="I38" i="638"/>
  <c r="J36" i="638"/>
  <c r="I36" i="638"/>
  <c r="J35" i="638"/>
  <c r="I35" i="638"/>
  <c r="J34" i="638"/>
  <c r="I34" i="638"/>
  <c r="J33" i="638"/>
  <c r="I33" i="638"/>
  <c r="J32" i="638"/>
  <c r="I32" i="638"/>
  <c r="J31" i="638"/>
  <c r="I31" i="638"/>
  <c r="J30" i="638"/>
  <c r="I30" i="638"/>
  <c r="J26" i="638"/>
  <c r="I26" i="638"/>
  <c r="J24" i="638"/>
  <c r="I24" i="638"/>
  <c r="J23" i="638"/>
  <c r="I23" i="638"/>
  <c r="J22" i="638"/>
  <c r="I22" i="638"/>
  <c r="J21" i="638"/>
  <c r="I21" i="638"/>
  <c r="J20" i="638"/>
  <c r="I20" i="638"/>
  <c r="I19" i="638"/>
  <c r="J18" i="638"/>
  <c r="I18" i="638"/>
  <c r="J14" i="638"/>
  <c r="I14" i="638"/>
  <c r="J12" i="638"/>
  <c r="I12" i="638"/>
  <c r="J11" i="638"/>
  <c r="I11" i="638"/>
  <c r="J10" i="638"/>
  <c r="I10" i="638"/>
  <c r="J9" i="638"/>
  <c r="I9" i="638"/>
  <c r="J8" i="638"/>
  <c r="I8" i="638"/>
  <c r="J7" i="638"/>
  <c r="I7" i="638"/>
  <c r="J6" i="638"/>
  <c r="I6" i="638"/>
  <c r="J41" i="637"/>
  <c r="I41" i="637"/>
  <c r="I40" i="637"/>
  <c r="I38" i="637"/>
  <c r="J33" i="637"/>
  <c r="I33" i="637"/>
  <c r="J32" i="637"/>
  <c r="I32" i="637"/>
  <c r="I30" i="637"/>
  <c r="J25" i="637"/>
  <c r="I25" i="637"/>
  <c r="J24" i="637"/>
  <c r="I24" i="637"/>
  <c r="I22" i="637"/>
  <c r="J17" i="637"/>
  <c r="I17" i="637"/>
  <c r="J16" i="637"/>
  <c r="I16" i="637"/>
  <c r="I14" i="637"/>
  <c r="J9" i="637"/>
  <c r="I9" i="637"/>
  <c r="J8" i="637"/>
  <c r="I8" i="637"/>
  <c r="I6" i="637"/>
  <c r="J49" i="636"/>
  <c r="I49" i="636"/>
  <c r="J48" i="636"/>
  <c r="I48" i="636"/>
  <c r="J47" i="636"/>
  <c r="I47" i="636"/>
  <c r="I46" i="636"/>
  <c r="J39" i="636"/>
  <c r="I39" i="636"/>
  <c r="J38" i="636"/>
  <c r="I38" i="636"/>
  <c r="J37" i="636"/>
  <c r="I37" i="636"/>
  <c r="I36" i="636"/>
  <c r="J29" i="636"/>
  <c r="I29" i="636"/>
  <c r="J28" i="636"/>
  <c r="I28" i="636"/>
  <c r="J27" i="636"/>
  <c r="I27" i="636"/>
  <c r="I26" i="636"/>
  <c r="J19" i="636"/>
  <c r="I19" i="636"/>
  <c r="J18" i="636"/>
  <c r="I18" i="636"/>
  <c r="J17" i="636"/>
  <c r="I17" i="636"/>
  <c r="I16" i="636"/>
  <c r="J9" i="636"/>
  <c r="I9" i="636"/>
  <c r="J8" i="636"/>
  <c r="I8" i="636"/>
  <c r="J7" i="636"/>
  <c r="I7" i="636"/>
  <c r="I6" i="636"/>
  <c r="J42" i="635"/>
  <c r="I42" i="635"/>
  <c r="J41" i="635"/>
  <c r="I41" i="635"/>
  <c r="J40" i="635"/>
  <c r="I40" i="635"/>
  <c r="J34" i="635"/>
  <c r="I34" i="635"/>
  <c r="J33" i="635"/>
  <c r="I33" i="635"/>
  <c r="J32" i="635"/>
  <c r="I32" i="635"/>
  <c r="J26" i="635"/>
  <c r="I26" i="635"/>
  <c r="I25" i="635"/>
  <c r="J24" i="635"/>
  <c r="I24" i="635"/>
  <c r="J18" i="635"/>
  <c r="I18" i="635"/>
  <c r="J17" i="635"/>
  <c r="I17" i="635"/>
  <c r="J16" i="635"/>
  <c r="I16" i="635"/>
  <c r="J10" i="635"/>
  <c r="I10" i="635"/>
  <c r="J9" i="635"/>
  <c r="I9" i="635"/>
  <c r="J8" i="635"/>
  <c r="I8" i="635"/>
  <c r="J40" i="634"/>
  <c r="I40" i="634"/>
  <c r="J39" i="634"/>
  <c r="I39" i="634"/>
  <c r="J38" i="634"/>
  <c r="I38" i="634"/>
  <c r="J32" i="634"/>
  <c r="I32" i="634"/>
  <c r="J31" i="634"/>
  <c r="I31" i="634"/>
  <c r="J30" i="634"/>
  <c r="I30" i="634"/>
  <c r="J24" i="634"/>
  <c r="I24" i="634"/>
  <c r="J23" i="634"/>
  <c r="I23" i="634"/>
  <c r="J22" i="634"/>
  <c r="I22" i="634"/>
  <c r="J16" i="634"/>
  <c r="I16" i="634"/>
  <c r="J15" i="634"/>
  <c r="I15" i="634"/>
  <c r="I14" i="634"/>
  <c r="J8" i="634"/>
  <c r="I8" i="634"/>
  <c r="J7" i="634"/>
  <c r="I7" i="634"/>
  <c r="J6" i="634"/>
  <c r="I6" i="634"/>
  <c r="J51" i="632"/>
  <c r="I51" i="632"/>
  <c r="J50" i="632"/>
  <c r="I50" i="632"/>
  <c r="J49" i="632"/>
  <c r="I49" i="632"/>
  <c r="J48" i="632"/>
  <c r="I48" i="632"/>
  <c r="J47" i="632"/>
  <c r="I47" i="632"/>
  <c r="J46" i="632"/>
  <c r="I46" i="632"/>
  <c r="J41" i="632"/>
  <c r="I41" i="632"/>
  <c r="J40" i="632"/>
  <c r="I40" i="632"/>
  <c r="J39" i="632"/>
  <c r="I39" i="632"/>
  <c r="J38" i="632"/>
  <c r="I38" i="632"/>
  <c r="I37" i="632"/>
  <c r="J36" i="632"/>
  <c r="I36" i="632"/>
  <c r="J31" i="632"/>
  <c r="I31" i="632"/>
  <c r="J30" i="632"/>
  <c r="I30" i="632"/>
  <c r="J29" i="632"/>
  <c r="I29" i="632"/>
  <c r="J28" i="632"/>
  <c r="I28" i="632"/>
  <c r="J27" i="632"/>
  <c r="I27" i="632"/>
  <c r="J26" i="632"/>
  <c r="I26" i="632"/>
  <c r="J21" i="632"/>
  <c r="I21" i="632"/>
  <c r="J20" i="632"/>
  <c r="I20" i="632"/>
  <c r="J19" i="632"/>
  <c r="I19" i="632"/>
  <c r="J18" i="632"/>
  <c r="I18" i="632"/>
  <c r="J17" i="632"/>
  <c r="I17" i="632"/>
  <c r="J16" i="632"/>
  <c r="I16" i="632"/>
  <c r="J11" i="632"/>
  <c r="I11" i="632"/>
  <c r="J10" i="632"/>
  <c r="I10" i="632"/>
  <c r="J9" i="632"/>
  <c r="I9" i="632"/>
  <c r="J8" i="632"/>
  <c r="I8" i="632"/>
  <c r="I7" i="632"/>
  <c r="J6" i="632"/>
  <c r="I6" i="632"/>
  <c r="J39" i="631"/>
  <c r="I39" i="631"/>
  <c r="J38" i="631"/>
  <c r="I38" i="631"/>
  <c r="I31" i="631"/>
  <c r="J30" i="631"/>
  <c r="I30" i="631"/>
  <c r="I23" i="631"/>
  <c r="J22" i="631"/>
  <c r="I22" i="631"/>
  <c r="I15" i="631"/>
  <c r="I14" i="631"/>
  <c r="I7" i="631"/>
  <c r="J6" i="631"/>
  <c r="I6" i="631"/>
  <c r="J41" i="630"/>
  <c r="I41" i="630"/>
  <c r="J40" i="630"/>
  <c r="I40" i="630"/>
  <c r="J39" i="630"/>
  <c r="I39" i="630"/>
  <c r="J38" i="630"/>
  <c r="I38" i="630"/>
  <c r="J33" i="630"/>
  <c r="I33" i="630"/>
  <c r="J32" i="630"/>
  <c r="I32" i="630"/>
  <c r="J31" i="630"/>
  <c r="I31" i="630"/>
  <c r="J30" i="630"/>
  <c r="I30" i="630"/>
  <c r="J25" i="630"/>
  <c r="I25" i="630"/>
  <c r="J24" i="630"/>
  <c r="I24" i="630"/>
  <c r="J23" i="630"/>
  <c r="I23" i="630"/>
  <c r="J22" i="630"/>
  <c r="I22" i="630"/>
  <c r="J17" i="630"/>
  <c r="I17" i="630"/>
  <c r="J16" i="630"/>
  <c r="I16" i="630"/>
  <c r="J15" i="630"/>
  <c r="I15" i="630"/>
  <c r="J14" i="630"/>
  <c r="I14" i="630"/>
  <c r="I9" i="630"/>
  <c r="J8" i="630"/>
  <c r="I8" i="630"/>
  <c r="J7" i="630"/>
  <c r="I7" i="630"/>
  <c r="J6" i="630"/>
  <c r="I6" i="630"/>
  <c r="J10" i="629"/>
  <c r="I10" i="629"/>
  <c r="J61" i="628"/>
  <c r="J60" i="628"/>
  <c r="J59" i="628"/>
  <c r="J58" i="628"/>
  <c r="J57" i="628"/>
  <c r="J56" i="628"/>
  <c r="J55" i="628"/>
  <c r="J54" i="628"/>
  <c r="J49" i="628"/>
  <c r="J48" i="628"/>
  <c r="J47" i="628"/>
  <c r="J46" i="628"/>
  <c r="J45" i="628"/>
  <c r="J44" i="628"/>
  <c r="J43" i="628"/>
  <c r="J42" i="628"/>
  <c r="J37" i="628"/>
  <c r="J36" i="628"/>
  <c r="J35" i="628"/>
  <c r="J34" i="628"/>
  <c r="J33" i="628"/>
  <c r="J32" i="628"/>
  <c r="J31" i="628"/>
  <c r="J30" i="628"/>
  <c r="J25" i="628"/>
  <c r="J24" i="628"/>
  <c r="J23" i="628"/>
  <c r="J22" i="628"/>
  <c r="J21" i="628"/>
  <c r="J20" i="628"/>
  <c r="J19" i="628"/>
  <c r="J18" i="628"/>
  <c r="J13" i="628"/>
  <c r="J12" i="628"/>
  <c r="J11" i="628"/>
  <c r="J10" i="628"/>
  <c r="J9" i="628"/>
  <c r="J8" i="628"/>
  <c r="J7" i="628"/>
  <c r="J6" i="628"/>
  <c r="I61" i="628"/>
  <c r="I49" i="628"/>
  <c r="I37" i="628"/>
  <c r="I25" i="628"/>
  <c r="I13" i="628"/>
  <c r="J49" i="624" l="1"/>
  <c r="I49" i="624"/>
  <c r="J39" i="624"/>
  <c r="I39" i="624"/>
  <c r="J29" i="624"/>
  <c r="I29" i="624"/>
  <c r="J19" i="624"/>
  <c r="I19" i="624"/>
  <c r="J9" i="624"/>
  <c r="I9" i="624"/>
  <c r="J49" i="629"/>
  <c r="I49" i="629"/>
  <c r="J48" i="629"/>
  <c r="I48" i="629"/>
  <c r="J47" i="629"/>
  <c r="I47" i="629"/>
  <c r="I46" i="629"/>
  <c r="J39" i="629"/>
  <c r="I39" i="629"/>
  <c r="J38" i="629"/>
  <c r="I38" i="629"/>
  <c r="J37" i="629"/>
  <c r="I37" i="629"/>
  <c r="I36" i="629"/>
  <c r="J29" i="629"/>
  <c r="I29" i="629"/>
  <c r="J28" i="629"/>
  <c r="I28" i="629"/>
  <c r="J27" i="629"/>
  <c r="I27" i="629"/>
  <c r="I26" i="629"/>
  <c r="J19" i="629"/>
  <c r="I19" i="629"/>
  <c r="J18" i="629"/>
  <c r="I18" i="629"/>
  <c r="J17" i="629"/>
  <c r="I17" i="629"/>
  <c r="I16" i="629"/>
  <c r="J9" i="629"/>
  <c r="I9" i="629"/>
  <c r="J8" i="629"/>
  <c r="I8" i="629"/>
  <c r="J7" i="629"/>
  <c r="I7" i="629"/>
  <c r="I60" i="628"/>
  <c r="I59" i="628"/>
  <c r="I58" i="628"/>
  <c r="I57" i="628"/>
  <c r="I56" i="628"/>
  <c r="I55" i="628"/>
  <c r="I54" i="628"/>
  <c r="I48" i="628"/>
  <c r="I47" i="628"/>
  <c r="I46" i="628"/>
  <c r="I45" i="628"/>
  <c r="I44" i="628"/>
  <c r="I43" i="628"/>
  <c r="I42" i="628"/>
  <c r="I36" i="628"/>
  <c r="I35" i="628"/>
  <c r="I34" i="628"/>
  <c r="I33" i="628"/>
  <c r="I32" i="628"/>
  <c r="I31" i="628"/>
  <c r="I30" i="628"/>
  <c r="I24" i="628"/>
  <c r="I23" i="628"/>
  <c r="I22" i="628"/>
  <c r="I21" i="628"/>
  <c r="I20" i="628"/>
  <c r="I19" i="628"/>
  <c r="I18" i="628"/>
  <c r="I12" i="628"/>
  <c r="I11" i="628"/>
  <c r="I10" i="628"/>
  <c r="I9" i="628"/>
  <c r="I8" i="628"/>
  <c r="I7" i="628"/>
  <c r="I6" i="628"/>
  <c r="J48" i="627"/>
  <c r="I48" i="627"/>
  <c r="J47" i="627"/>
  <c r="I47" i="627"/>
  <c r="J46" i="627"/>
  <c r="I46" i="627"/>
  <c r="J38" i="627"/>
  <c r="I38" i="627"/>
  <c r="J37" i="627"/>
  <c r="I37" i="627"/>
  <c r="J36" i="627"/>
  <c r="I36" i="627"/>
  <c r="J28" i="627"/>
  <c r="I28" i="627"/>
  <c r="J27" i="627"/>
  <c r="I27" i="627"/>
  <c r="J26" i="627"/>
  <c r="I26" i="627"/>
  <c r="J18" i="627"/>
  <c r="I18" i="627"/>
  <c r="J17" i="627"/>
  <c r="I17" i="627"/>
  <c r="J16" i="627"/>
  <c r="I16" i="627"/>
  <c r="J8" i="627"/>
  <c r="I8" i="627"/>
  <c r="J7" i="627"/>
  <c r="I7" i="627"/>
  <c r="J6" i="627"/>
  <c r="I6" i="627"/>
  <c r="J62" i="626"/>
  <c r="I62" i="626"/>
  <c r="J61" i="626"/>
  <c r="I61" i="626"/>
  <c r="J60" i="626"/>
  <c r="I60" i="626"/>
  <c r="J59" i="626"/>
  <c r="I59" i="626"/>
  <c r="J58" i="626"/>
  <c r="I58" i="626"/>
  <c r="J57" i="626"/>
  <c r="I57" i="626"/>
  <c r="J56" i="626"/>
  <c r="I56" i="626"/>
  <c r="J55" i="626"/>
  <c r="I55" i="626"/>
  <c r="J54" i="626"/>
  <c r="I54" i="626"/>
  <c r="J50" i="626"/>
  <c r="I50" i="626"/>
  <c r="J49" i="626"/>
  <c r="I49" i="626"/>
  <c r="J48" i="626"/>
  <c r="I48" i="626"/>
  <c r="J47" i="626"/>
  <c r="I47" i="626"/>
  <c r="J46" i="626"/>
  <c r="I46" i="626"/>
  <c r="J45" i="626"/>
  <c r="I45" i="626"/>
  <c r="J44" i="626"/>
  <c r="I44" i="626"/>
  <c r="J43" i="626"/>
  <c r="I43" i="626"/>
  <c r="J42" i="626"/>
  <c r="I42" i="626"/>
  <c r="J38" i="626"/>
  <c r="I38" i="626"/>
  <c r="J37" i="626"/>
  <c r="I37" i="626"/>
  <c r="J36" i="626"/>
  <c r="I36" i="626"/>
  <c r="J35" i="626"/>
  <c r="I35" i="626"/>
  <c r="J34" i="626"/>
  <c r="I34" i="626"/>
  <c r="J33" i="626"/>
  <c r="I33" i="626"/>
  <c r="J32" i="626"/>
  <c r="I32" i="626"/>
  <c r="J31" i="626"/>
  <c r="I31" i="626"/>
  <c r="J30" i="626"/>
  <c r="I30" i="626"/>
  <c r="J26" i="626"/>
  <c r="I26" i="626"/>
  <c r="J25" i="626"/>
  <c r="I25" i="626"/>
  <c r="J24" i="626"/>
  <c r="I24" i="626"/>
  <c r="J23" i="626"/>
  <c r="I23" i="626"/>
  <c r="J22" i="626"/>
  <c r="I22" i="626"/>
  <c r="J21" i="626"/>
  <c r="I21" i="626"/>
  <c r="J20" i="626"/>
  <c r="I20" i="626"/>
  <c r="J19" i="626"/>
  <c r="I19" i="626"/>
  <c r="J18" i="626"/>
  <c r="I18" i="626"/>
  <c r="J14" i="626"/>
  <c r="I14" i="626"/>
  <c r="J13" i="626"/>
  <c r="I13" i="626"/>
  <c r="J12" i="626"/>
  <c r="I12" i="626"/>
  <c r="J11" i="626"/>
  <c r="I11" i="626"/>
  <c r="J10" i="626"/>
  <c r="I10" i="626"/>
  <c r="J9" i="626"/>
  <c r="I9" i="626"/>
  <c r="J8" i="626"/>
  <c r="I8" i="626"/>
  <c r="J7" i="626"/>
  <c r="I7" i="626"/>
  <c r="J6" i="626"/>
  <c r="I6" i="626"/>
  <c r="J41" i="625"/>
  <c r="I41" i="625"/>
  <c r="I40" i="625"/>
  <c r="J39" i="625"/>
  <c r="I38" i="625"/>
  <c r="J33" i="625"/>
  <c r="I33" i="625"/>
  <c r="J32" i="625"/>
  <c r="I32" i="625"/>
  <c r="J31" i="625"/>
  <c r="I30" i="625"/>
  <c r="J25" i="625"/>
  <c r="I25" i="625"/>
  <c r="J24" i="625"/>
  <c r="I24" i="625"/>
  <c r="J23" i="625"/>
  <c r="I22" i="625"/>
  <c r="J17" i="625"/>
  <c r="I17" i="625"/>
  <c r="J16" i="625"/>
  <c r="I16" i="625"/>
  <c r="J15" i="625"/>
  <c r="I14" i="625"/>
  <c r="J9" i="625"/>
  <c r="I9" i="625"/>
  <c r="J8" i="625"/>
  <c r="I8" i="625"/>
  <c r="J7" i="625"/>
  <c r="I6" i="625"/>
  <c r="J48" i="624"/>
  <c r="I48" i="624"/>
  <c r="J47" i="624"/>
  <c r="I47" i="624"/>
  <c r="I46" i="624"/>
  <c r="J38" i="624"/>
  <c r="I38" i="624"/>
  <c r="J37" i="624"/>
  <c r="I37" i="624"/>
  <c r="I36" i="624"/>
  <c r="J28" i="624"/>
  <c r="I28" i="624"/>
  <c r="J27" i="624"/>
  <c r="I27" i="624"/>
  <c r="I26" i="624"/>
  <c r="J18" i="624"/>
  <c r="I18" i="624"/>
  <c r="J17" i="624"/>
  <c r="I17" i="624"/>
  <c r="I16" i="624"/>
  <c r="J8" i="624"/>
  <c r="I8" i="624"/>
  <c r="J7" i="624"/>
  <c r="I7" i="624"/>
  <c r="I6" i="624"/>
  <c r="J42" i="623"/>
  <c r="I42" i="623"/>
  <c r="J41" i="623"/>
  <c r="I41" i="623"/>
  <c r="J40" i="623"/>
  <c r="I40" i="623"/>
  <c r="J34" i="623"/>
  <c r="I34" i="623"/>
  <c r="J33" i="623"/>
  <c r="I33" i="623"/>
  <c r="J32" i="623"/>
  <c r="I32" i="623"/>
  <c r="J26" i="623"/>
  <c r="I26" i="623"/>
  <c r="J25" i="623"/>
  <c r="I25" i="623"/>
  <c r="J24" i="623"/>
  <c r="I24" i="623"/>
  <c r="J18" i="623"/>
  <c r="I18" i="623"/>
  <c r="J17" i="623"/>
  <c r="I17" i="623"/>
  <c r="J16" i="623"/>
  <c r="I16" i="623"/>
  <c r="J10" i="623"/>
  <c r="I10" i="623"/>
  <c r="J9" i="623"/>
  <c r="I9" i="623"/>
  <c r="J8" i="623"/>
  <c r="I8" i="623"/>
  <c r="J40" i="622"/>
  <c r="I40" i="622"/>
  <c r="J39" i="622"/>
  <c r="I39" i="622"/>
  <c r="J38" i="622"/>
  <c r="I38" i="622"/>
  <c r="J32" i="622"/>
  <c r="I32" i="622"/>
  <c r="J31" i="622"/>
  <c r="I31" i="622"/>
  <c r="J30" i="622"/>
  <c r="I30" i="622"/>
  <c r="J24" i="622"/>
  <c r="I24" i="622"/>
  <c r="J23" i="622"/>
  <c r="I23" i="622"/>
  <c r="J22" i="622"/>
  <c r="I22" i="622"/>
  <c r="J16" i="622"/>
  <c r="I16" i="622"/>
  <c r="J15" i="622"/>
  <c r="I15" i="622"/>
  <c r="J14" i="622"/>
  <c r="I14" i="622"/>
  <c r="J8" i="622"/>
  <c r="I8" i="622"/>
  <c r="J7" i="622"/>
  <c r="I7" i="622"/>
  <c r="J6" i="622"/>
  <c r="I6" i="622"/>
  <c r="J41" i="621"/>
  <c r="I41" i="621"/>
  <c r="J40" i="621"/>
  <c r="I40" i="621"/>
  <c r="J39" i="621"/>
  <c r="I39" i="621"/>
  <c r="J38" i="621"/>
  <c r="I38" i="621"/>
  <c r="J33" i="621"/>
  <c r="I33" i="621"/>
  <c r="J32" i="621"/>
  <c r="I32" i="621"/>
  <c r="J31" i="621"/>
  <c r="I31" i="621"/>
  <c r="J30" i="621"/>
  <c r="I30" i="621"/>
  <c r="J25" i="621"/>
  <c r="I25" i="621"/>
  <c r="J24" i="621"/>
  <c r="I24" i="621"/>
  <c r="J23" i="621"/>
  <c r="I23" i="621"/>
  <c r="J22" i="621"/>
  <c r="I22" i="621"/>
  <c r="J17" i="621"/>
  <c r="I17" i="621"/>
  <c r="J16" i="621"/>
  <c r="I16" i="621"/>
  <c r="J15" i="621"/>
  <c r="I15" i="621"/>
  <c r="J14" i="621"/>
  <c r="I14" i="621"/>
  <c r="J9" i="621"/>
  <c r="I9" i="621"/>
  <c r="J8" i="621"/>
  <c r="I8" i="621"/>
  <c r="J7" i="621"/>
  <c r="I7" i="621"/>
  <c r="J6" i="621"/>
  <c r="I6" i="621"/>
  <c r="J51" i="620"/>
  <c r="I51" i="620"/>
  <c r="J50" i="620"/>
  <c r="I50" i="620"/>
  <c r="J49" i="620"/>
  <c r="I49" i="620"/>
  <c r="J48" i="620"/>
  <c r="I48" i="620"/>
  <c r="J47" i="620"/>
  <c r="I47" i="620"/>
  <c r="J46" i="620"/>
  <c r="I46" i="620"/>
  <c r="J41" i="620"/>
  <c r="I41" i="620"/>
  <c r="J40" i="620"/>
  <c r="I40" i="620"/>
  <c r="J39" i="620"/>
  <c r="I39" i="620"/>
  <c r="J38" i="620"/>
  <c r="I38" i="620"/>
  <c r="J37" i="620"/>
  <c r="I37" i="620"/>
  <c r="J36" i="620"/>
  <c r="I36" i="620"/>
  <c r="J31" i="620"/>
  <c r="I31" i="620"/>
  <c r="J30" i="620"/>
  <c r="I30" i="620"/>
  <c r="J29" i="620"/>
  <c r="I29" i="620"/>
  <c r="J28" i="620"/>
  <c r="I28" i="620"/>
  <c r="J27" i="620"/>
  <c r="I27" i="620"/>
  <c r="J26" i="620"/>
  <c r="I26" i="620"/>
  <c r="J21" i="620"/>
  <c r="I21" i="620"/>
  <c r="J20" i="620"/>
  <c r="I20" i="620"/>
  <c r="J19" i="620"/>
  <c r="I19" i="620"/>
  <c r="J18" i="620"/>
  <c r="I18" i="620"/>
  <c r="J17" i="620"/>
  <c r="I17" i="620"/>
  <c r="J16" i="620"/>
  <c r="I16" i="620"/>
  <c r="J11" i="620"/>
  <c r="I11" i="620"/>
  <c r="J10" i="620"/>
  <c r="I10" i="620"/>
  <c r="J9" i="620"/>
  <c r="I9" i="620"/>
  <c r="J8" i="620"/>
  <c r="I8" i="620"/>
  <c r="J7" i="620"/>
  <c r="I7" i="620"/>
  <c r="J6" i="620"/>
  <c r="I6" i="620"/>
  <c r="J39" i="619"/>
  <c r="I39" i="619"/>
  <c r="J38" i="619"/>
  <c r="I38" i="619"/>
  <c r="J31" i="619"/>
  <c r="I31" i="619"/>
  <c r="J30" i="619"/>
  <c r="I30" i="619"/>
  <c r="J23" i="619"/>
  <c r="I23" i="619"/>
  <c r="J22" i="619"/>
  <c r="I22" i="619"/>
  <c r="J15" i="619"/>
  <c r="I15" i="619"/>
  <c r="J14" i="619"/>
  <c r="I14" i="619"/>
  <c r="J7" i="619"/>
  <c r="I7" i="619"/>
  <c r="J6" i="619"/>
  <c r="I6" i="619"/>
  <c r="J41" i="618"/>
  <c r="I41" i="618"/>
  <c r="J40" i="618"/>
  <c r="I40" i="618"/>
  <c r="J39" i="618"/>
  <c r="I39" i="618"/>
  <c r="J38" i="618"/>
  <c r="I38" i="618"/>
  <c r="J33" i="618"/>
  <c r="I33" i="618"/>
  <c r="J32" i="618"/>
  <c r="I32" i="618"/>
  <c r="J31" i="618"/>
  <c r="I31" i="618"/>
  <c r="J30" i="618"/>
  <c r="I30" i="618"/>
  <c r="J25" i="618"/>
  <c r="I25" i="618"/>
  <c r="J24" i="618"/>
  <c r="I24" i="618"/>
  <c r="J23" i="618"/>
  <c r="I23" i="618"/>
  <c r="J22" i="618"/>
  <c r="I22" i="618"/>
  <c r="J17" i="618"/>
  <c r="I17" i="618"/>
  <c r="J16" i="618"/>
  <c r="I16" i="618"/>
  <c r="J15" i="618"/>
  <c r="I15" i="618"/>
  <c r="J14" i="618"/>
  <c r="I14" i="618"/>
  <c r="J9" i="618"/>
  <c r="I9" i="618"/>
  <c r="J8" i="618"/>
  <c r="I8" i="618"/>
  <c r="J7" i="618"/>
  <c r="I7" i="618"/>
  <c r="J6" i="618"/>
  <c r="I6" i="618"/>
  <c r="J49" i="610"/>
  <c r="J39" i="610"/>
  <c r="J29" i="610"/>
  <c r="J19" i="610"/>
  <c r="J9" i="610"/>
  <c r="I9" i="610"/>
  <c r="I49" i="610"/>
  <c r="I39" i="610"/>
  <c r="I29" i="610"/>
  <c r="I19" i="610"/>
  <c r="J61" i="614" l="1"/>
  <c r="I61" i="614"/>
  <c r="J49" i="614"/>
  <c r="I49" i="614"/>
  <c r="J37" i="614"/>
  <c r="I37" i="614"/>
  <c r="J13" i="614"/>
  <c r="J25" i="614"/>
  <c r="I25" i="614"/>
  <c r="I13" i="614"/>
  <c r="J46" i="610"/>
  <c r="J36" i="610"/>
  <c r="J26" i="610"/>
  <c r="J16" i="610"/>
  <c r="J6" i="610"/>
  <c r="J41" i="609"/>
  <c r="J33" i="609"/>
  <c r="J25" i="609"/>
  <c r="J17" i="609"/>
  <c r="J9" i="609"/>
  <c r="J41" i="595"/>
  <c r="J40" i="595"/>
  <c r="J39" i="595"/>
  <c r="J38" i="595"/>
  <c r="J33" i="595"/>
  <c r="J32" i="595"/>
  <c r="J31" i="595"/>
  <c r="J30" i="595"/>
  <c r="J25" i="595"/>
  <c r="J24" i="595"/>
  <c r="J23" i="595"/>
  <c r="J22" i="595"/>
  <c r="J17" i="595"/>
  <c r="J16" i="595"/>
  <c r="J15" i="595"/>
  <c r="J14" i="595"/>
  <c r="J9" i="595"/>
  <c r="J8" i="595"/>
  <c r="J7" i="595"/>
  <c r="J6" i="595"/>
  <c r="J9" i="607"/>
  <c r="J17" i="607"/>
  <c r="J25" i="607"/>
  <c r="J33" i="607"/>
  <c r="J41" i="607"/>
  <c r="I15" i="617"/>
  <c r="J15" i="617"/>
  <c r="J39" i="617"/>
  <c r="I39" i="617"/>
  <c r="J31" i="617"/>
  <c r="I31" i="617"/>
  <c r="J23" i="617"/>
  <c r="I23" i="617"/>
  <c r="J7" i="617"/>
  <c r="I7" i="617"/>
  <c r="J38" i="617"/>
  <c r="I38" i="617"/>
  <c r="J30" i="617"/>
  <c r="I30" i="617"/>
  <c r="J22" i="617"/>
  <c r="I22" i="617"/>
  <c r="J14" i="617"/>
  <c r="I14" i="617"/>
  <c r="J6" i="617"/>
  <c r="I6" i="617"/>
  <c r="J41" i="592"/>
  <c r="J33" i="592"/>
  <c r="J25" i="592"/>
  <c r="J17" i="592"/>
  <c r="J9" i="592"/>
  <c r="J41" i="604"/>
  <c r="J9" i="604"/>
  <c r="J25" i="604"/>
  <c r="J33" i="604"/>
  <c r="J40" i="592"/>
  <c r="J39" i="592"/>
  <c r="J38" i="592"/>
  <c r="J32" i="592"/>
  <c r="J31" i="592"/>
  <c r="J30" i="592"/>
  <c r="J24" i="592"/>
  <c r="J23" i="592"/>
  <c r="J22" i="592"/>
  <c r="J16" i="592"/>
  <c r="J15" i="592"/>
  <c r="J14" i="592"/>
  <c r="J17" i="604"/>
  <c r="J37" i="616"/>
  <c r="I37" i="616"/>
  <c r="J36" i="616"/>
  <c r="I36" i="616"/>
  <c r="J35" i="616"/>
  <c r="I35" i="616"/>
  <c r="J34" i="616"/>
  <c r="I34" i="616"/>
  <c r="J30" i="616"/>
  <c r="I30" i="616"/>
  <c r="J29" i="616"/>
  <c r="I29" i="616"/>
  <c r="J28" i="616"/>
  <c r="I28" i="616"/>
  <c r="J27" i="616"/>
  <c r="I27" i="616"/>
  <c r="J23" i="616"/>
  <c r="I23" i="616"/>
  <c r="J22" i="616"/>
  <c r="I22" i="616"/>
  <c r="J21" i="616"/>
  <c r="I21" i="616"/>
  <c r="J20" i="616"/>
  <c r="I20" i="616"/>
  <c r="J16" i="616"/>
  <c r="I16" i="616"/>
  <c r="I15" i="616"/>
  <c r="I14" i="616"/>
  <c r="I13" i="616"/>
  <c r="J9" i="616"/>
  <c r="I9" i="616"/>
  <c r="J8" i="616"/>
  <c r="I8" i="616"/>
  <c r="J7" i="616"/>
  <c r="I7" i="616"/>
  <c r="J6" i="616"/>
  <c r="I6" i="616"/>
  <c r="J49" i="615" l="1"/>
  <c r="I49" i="615"/>
  <c r="J48" i="615"/>
  <c r="I48" i="615"/>
  <c r="J47" i="615"/>
  <c r="I47" i="615"/>
  <c r="I46" i="615"/>
  <c r="J39" i="615"/>
  <c r="I39" i="615"/>
  <c r="J38" i="615"/>
  <c r="I38" i="615"/>
  <c r="J37" i="615"/>
  <c r="I37" i="615"/>
  <c r="I36" i="615"/>
  <c r="J29" i="615"/>
  <c r="I29" i="615"/>
  <c r="J28" i="615"/>
  <c r="I28" i="615"/>
  <c r="J27" i="615"/>
  <c r="I27" i="615"/>
  <c r="I26" i="615"/>
  <c r="J19" i="615"/>
  <c r="I19" i="615"/>
  <c r="J18" i="615"/>
  <c r="I18" i="615"/>
  <c r="J17" i="615"/>
  <c r="I17" i="615"/>
  <c r="I16" i="615"/>
  <c r="J9" i="615"/>
  <c r="I9" i="615"/>
  <c r="J8" i="615"/>
  <c r="I8" i="615"/>
  <c r="J7" i="615"/>
  <c r="I7" i="615"/>
  <c r="I62" i="614"/>
  <c r="J60" i="614"/>
  <c r="I60" i="614"/>
  <c r="J59" i="614"/>
  <c r="I59" i="614"/>
  <c r="J58" i="614"/>
  <c r="I58" i="614"/>
  <c r="J57" i="614"/>
  <c r="I57" i="614"/>
  <c r="J56" i="614"/>
  <c r="I56" i="614"/>
  <c r="J55" i="614"/>
  <c r="I55" i="614"/>
  <c r="J54" i="614"/>
  <c r="I54" i="614"/>
  <c r="I50" i="614"/>
  <c r="J48" i="614"/>
  <c r="I48" i="614"/>
  <c r="J47" i="614"/>
  <c r="I47" i="614"/>
  <c r="J46" i="614"/>
  <c r="I46" i="614"/>
  <c r="J45" i="614"/>
  <c r="I45" i="614"/>
  <c r="J44" i="614"/>
  <c r="I44" i="614"/>
  <c r="J43" i="614"/>
  <c r="I43" i="614"/>
  <c r="J42" i="614"/>
  <c r="I42" i="614"/>
  <c r="I38" i="614"/>
  <c r="J36" i="614"/>
  <c r="I36" i="614"/>
  <c r="J35" i="614"/>
  <c r="I35" i="614"/>
  <c r="J34" i="614"/>
  <c r="I34" i="614"/>
  <c r="J33" i="614"/>
  <c r="I33" i="614"/>
  <c r="J32" i="614"/>
  <c r="I32" i="614"/>
  <c r="J31" i="614"/>
  <c r="I31" i="614"/>
  <c r="J30" i="614"/>
  <c r="I30" i="614"/>
  <c r="I26" i="614"/>
  <c r="J24" i="614"/>
  <c r="I24" i="614"/>
  <c r="J23" i="614"/>
  <c r="I23" i="614"/>
  <c r="J22" i="614"/>
  <c r="I22" i="614"/>
  <c r="J21" i="614"/>
  <c r="I21" i="614"/>
  <c r="J20" i="614"/>
  <c r="I20" i="614"/>
  <c r="J19" i="614"/>
  <c r="I19" i="614"/>
  <c r="J18" i="614"/>
  <c r="I18" i="614"/>
  <c r="I14" i="614"/>
  <c r="J12" i="614"/>
  <c r="I12" i="614"/>
  <c r="J11" i="614"/>
  <c r="I11" i="614"/>
  <c r="J10" i="614"/>
  <c r="I10" i="614"/>
  <c r="J9" i="614"/>
  <c r="I9" i="614"/>
  <c r="J8" i="614"/>
  <c r="I8" i="614"/>
  <c r="J7" i="614"/>
  <c r="I7" i="614"/>
  <c r="J6" i="614"/>
  <c r="I6" i="614"/>
  <c r="J48" i="613"/>
  <c r="I48" i="613"/>
  <c r="J47" i="613"/>
  <c r="I47" i="613"/>
  <c r="J46" i="613"/>
  <c r="I46" i="613"/>
  <c r="J38" i="613"/>
  <c r="I38" i="613"/>
  <c r="J37" i="613"/>
  <c r="I37" i="613"/>
  <c r="J36" i="613"/>
  <c r="I36" i="613"/>
  <c r="J28" i="613"/>
  <c r="I28" i="613"/>
  <c r="J27" i="613"/>
  <c r="I27" i="613"/>
  <c r="J26" i="613"/>
  <c r="I26" i="613"/>
  <c r="J18" i="613"/>
  <c r="I18" i="613"/>
  <c r="J17" i="613"/>
  <c r="I17" i="613"/>
  <c r="J16" i="613"/>
  <c r="I16" i="613"/>
  <c r="J8" i="613"/>
  <c r="I8" i="613"/>
  <c r="J7" i="613"/>
  <c r="I7" i="613"/>
  <c r="J6" i="613"/>
  <c r="I6" i="613"/>
  <c r="J62" i="612"/>
  <c r="I62" i="612"/>
  <c r="J61" i="612"/>
  <c r="I61" i="612"/>
  <c r="J60" i="612"/>
  <c r="I60" i="612"/>
  <c r="J59" i="612"/>
  <c r="I59" i="612"/>
  <c r="J58" i="612"/>
  <c r="I58" i="612"/>
  <c r="J57" i="612"/>
  <c r="I57" i="612"/>
  <c r="J56" i="612"/>
  <c r="I56" i="612"/>
  <c r="J55" i="612"/>
  <c r="I55" i="612"/>
  <c r="J54" i="612"/>
  <c r="I54" i="612"/>
  <c r="J50" i="612"/>
  <c r="I50" i="612"/>
  <c r="J49" i="612"/>
  <c r="I49" i="612"/>
  <c r="J48" i="612"/>
  <c r="I48" i="612"/>
  <c r="J47" i="612"/>
  <c r="I47" i="612"/>
  <c r="J46" i="612"/>
  <c r="I46" i="612"/>
  <c r="J45" i="612"/>
  <c r="I45" i="612"/>
  <c r="J44" i="612"/>
  <c r="I44" i="612"/>
  <c r="J43" i="612"/>
  <c r="I43" i="612"/>
  <c r="J42" i="612"/>
  <c r="I42" i="612"/>
  <c r="J38" i="612"/>
  <c r="I38" i="612"/>
  <c r="J37" i="612"/>
  <c r="I37" i="612"/>
  <c r="J36" i="612"/>
  <c r="I36" i="612"/>
  <c r="J35" i="612"/>
  <c r="I35" i="612"/>
  <c r="J34" i="612"/>
  <c r="I34" i="612"/>
  <c r="J33" i="612"/>
  <c r="I33" i="612"/>
  <c r="J32" i="612"/>
  <c r="I32" i="612"/>
  <c r="J31" i="612"/>
  <c r="I31" i="612"/>
  <c r="J30" i="612"/>
  <c r="I30" i="612"/>
  <c r="J26" i="612"/>
  <c r="I26" i="612"/>
  <c r="J25" i="612"/>
  <c r="I25" i="612"/>
  <c r="J24" i="612"/>
  <c r="I24" i="612"/>
  <c r="J23" i="612"/>
  <c r="I23" i="612"/>
  <c r="J22" i="612"/>
  <c r="I22" i="612"/>
  <c r="J21" i="612"/>
  <c r="I21" i="612"/>
  <c r="J20" i="612"/>
  <c r="I20" i="612"/>
  <c r="J19" i="612"/>
  <c r="I19" i="612"/>
  <c r="J18" i="612"/>
  <c r="I18" i="612"/>
  <c r="J14" i="612"/>
  <c r="I14" i="612"/>
  <c r="J13" i="612"/>
  <c r="I13" i="612"/>
  <c r="J12" i="612"/>
  <c r="I12" i="612"/>
  <c r="J11" i="612"/>
  <c r="I11" i="612"/>
  <c r="J10" i="612"/>
  <c r="I10" i="612"/>
  <c r="J9" i="612"/>
  <c r="I9" i="612"/>
  <c r="J8" i="612"/>
  <c r="I8" i="612"/>
  <c r="J7" i="612"/>
  <c r="I7" i="612"/>
  <c r="J6" i="612"/>
  <c r="I6" i="612"/>
  <c r="J41" i="611"/>
  <c r="I41" i="611"/>
  <c r="I40" i="611"/>
  <c r="I38" i="611"/>
  <c r="J33" i="611"/>
  <c r="I33" i="611"/>
  <c r="J32" i="611"/>
  <c r="I32" i="611"/>
  <c r="I30" i="611"/>
  <c r="J25" i="611"/>
  <c r="I25" i="611"/>
  <c r="J24" i="611"/>
  <c r="I24" i="611"/>
  <c r="I22" i="611"/>
  <c r="J17" i="611"/>
  <c r="I17" i="611"/>
  <c r="J16" i="611"/>
  <c r="I16" i="611"/>
  <c r="I14" i="611"/>
  <c r="J9" i="611"/>
  <c r="I9" i="611"/>
  <c r="J8" i="611"/>
  <c r="I8" i="611"/>
  <c r="I6" i="611"/>
  <c r="J48" i="610"/>
  <c r="I48" i="610"/>
  <c r="J47" i="610"/>
  <c r="I47" i="610"/>
  <c r="I46" i="610"/>
  <c r="J38" i="610"/>
  <c r="I38" i="610"/>
  <c r="J37" i="610"/>
  <c r="I37" i="610"/>
  <c r="I36" i="610"/>
  <c r="J28" i="610"/>
  <c r="I28" i="610"/>
  <c r="J27" i="610"/>
  <c r="I27" i="610"/>
  <c r="I26" i="610"/>
  <c r="J18" i="610"/>
  <c r="I18" i="610"/>
  <c r="J17" i="610"/>
  <c r="I17" i="610"/>
  <c r="I16" i="610"/>
  <c r="J8" i="610"/>
  <c r="I8" i="610"/>
  <c r="J7" i="610"/>
  <c r="I7" i="610"/>
  <c r="I6" i="610"/>
  <c r="J42" i="609"/>
  <c r="I42" i="609"/>
  <c r="I41" i="609"/>
  <c r="J40" i="609"/>
  <c r="I40" i="609"/>
  <c r="J34" i="609"/>
  <c r="I34" i="609"/>
  <c r="I33" i="609"/>
  <c r="J32" i="609"/>
  <c r="I32" i="609"/>
  <c r="J26" i="609"/>
  <c r="I26" i="609"/>
  <c r="I25" i="609"/>
  <c r="J24" i="609"/>
  <c r="I24" i="609"/>
  <c r="J18" i="609"/>
  <c r="I18" i="609"/>
  <c r="I17" i="609"/>
  <c r="J16" i="609"/>
  <c r="I16" i="609"/>
  <c r="J10" i="609"/>
  <c r="I10" i="609"/>
  <c r="I9" i="609"/>
  <c r="J8" i="609"/>
  <c r="I8" i="609"/>
  <c r="J40" i="608"/>
  <c r="I40" i="608"/>
  <c r="J39" i="608"/>
  <c r="I39" i="608"/>
  <c r="J38" i="608"/>
  <c r="I38" i="608"/>
  <c r="J32" i="608"/>
  <c r="I32" i="608"/>
  <c r="J31" i="608"/>
  <c r="I31" i="608"/>
  <c r="J30" i="608"/>
  <c r="I30" i="608"/>
  <c r="J24" i="608"/>
  <c r="I24" i="608"/>
  <c r="J23" i="608"/>
  <c r="I23" i="608"/>
  <c r="J22" i="608"/>
  <c r="I22" i="608"/>
  <c r="J16" i="608"/>
  <c r="I16" i="608"/>
  <c r="J15" i="608"/>
  <c r="I15" i="608"/>
  <c r="J14" i="608"/>
  <c r="I14" i="608"/>
  <c r="J8" i="608"/>
  <c r="I8" i="608"/>
  <c r="J7" i="608"/>
  <c r="I7" i="608"/>
  <c r="J6" i="608"/>
  <c r="I6" i="608"/>
  <c r="I41" i="607"/>
  <c r="J40" i="607"/>
  <c r="I40" i="607"/>
  <c r="J39" i="607"/>
  <c r="I39" i="607"/>
  <c r="I38" i="607"/>
  <c r="I33" i="607"/>
  <c r="J32" i="607"/>
  <c r="I32" i="607"/>
  <c r="J31" i="607"/>
  <c r="I31" i="607"/>
  <c r="J30" i="607"/>
  <c r="I30" i="607"/>
  <c r="I25" i="607"/>
  <c r="J24" i="607"/>
  <c r="I24" i="607"/>
  <c r="J23" i="607"/>
  <c r="I23" i="607"/>
  <c r="J22" i="607"/>
  <c r="I22" i="607"/>
  <c r="I17" i="607"/>
  <c r="J16" i="607"/>
  <c r="I16" i="607"/>
  <c r="J15" i="607"/>
  <c r="I15" i="607"/>
  <c r="J14" i="607"/>
  <c r="I14" i="607"/>
  <c r="I9" i="607"/>
  <c r="J8" i="607"/>
  <c r="I8" i="607"/>
  <c r="J7" i="607"/>
  <c r="I7" i="607"/>
  <c r="J6" i="607"/>
  <c r="I6" i="607"/>
  <c r="J57" i="606"/>
  <c r="I57" i="606"/>
  <c r="J56" i="606"/>
  <c r="I56" i="606"/>
  <c r="J55" i="606"/>
  <c r="I55" i="606"/>
  <c r="J54" i="606"/>
  <c r="I54" i="606"/>
  <c r="J53" i="606"/>
  <c r="I53" i="606"/>
  <c r="J52" i="606"/>
  <c r="I52" i="606"/>
  <c r="J51" i="606"/>
  <c r="I51" i="606"/>
  <c r="J46" i="606"/>
  <c r="I46" i="606"/>
  <c r="J45" i="606"/>
  <c r="I45" i="606"/>
  <c r="J44" i="606"/>
  <c r="I44" i="606"/>
  <c r="J43" i="606"/>
  <c r="I43" i="606"/>
  <c r="J42" i="606"/>
  <c r="I42" i="606"/>
  <c r="I41" i="606"/>
  <c r="J40" i="606"/>
  <c r="I40" i="606"/>
  <c r="J34" i="606"/>
  <c r="I34" i="606"/>
  <c r="J33" i="606"/>
  <c r="I33" i="606"/>
  <c r="J32" i="606"/>
  <c r="I32" i="606"/>
  <c r="J31" i="606"/>
  <c r="I31" i="606"/>
  <c r="J30" i="606"/>
  <c r="I30" i="606"/>
  <c r="J29" i="606"/>
  <c r="I29" i="606"/>
  <c r="J28" i="606"/>
  <c r="I28" i="606"/>
  <c r="J23" i="606"/>
  <c r="I23" i="606"/>
  <c r="J22" i="606"/>
  <c r="I22" i="606"/>
  <c r="J21" i="606"/>
  <c r="I21" i="606"/>
  <c r="J20" i="606"/>
  <c r="I20" i="606"/>
  <c r="J19" i="606"/>
  <c r="I19" i="606"/>
  <c r="J18" i="606"/>
  <c r="I18" i="606"/>
  <c r="J17" i="606"/>
  <c r="I17" i="606"/>
  <c r="J12" i="606"/>
  <c r="I12" i="606"/>
  <c r="J11" i="606"/>
  <c r="I11" i="606"/>
  <c r="J10" i="606"/>
  <c r="I10" i="606"/>
  <c r="J9" i="606"/>
  <c r="I9" i="606"/>
  <c r="J8" i="606"/>
  <c r="I8" i="606"/>
  <c r="J7" i="606"/>
  <c r="I7" i="606"/>
  <c r="J6" i="606"/>
  <c r="I6" i="606"/>
  <c r="I41" i="604"/>
  <c r="J40" i="604"/>
  <c r="I40" i="604"/>
  <c r="J39" i="604"/>
  <c r="I39" i="604"/>
  <c r="J38" i="604"/>
  <c r="I38" i="604"/>
  <c r="I33" i="604"/>
  <c r="J32" i="604"/>
  <c r="I32" i="604"/>
  <c r="J31" i="604"/>
  <c r="I31" i="604"/>
  <c r="J30" i="604"/>
  <c r="I30" i="604"/>
  <c r="I25" i="604"/>
  <c r="J24" i="604"/>
  <c r="I24" i="604"/>
  <c r="J23" i="604"/>
  <c r="I23" i="604"/>
  <c r="J22" i="604"/>
  <c r="I22" i="604"/>
  <c r="I17" i="604"/>
  <c r="J16" i="604"/>
  <c r="I16" i="604"/>
  <c r="J15" i="604"/>
  <c r="I15" i="604"/>
  <c r="J14" i="604"/>
  <c r="I14" i="604"/>
  <c r="I9" i="604"/>
  <c r="J8" i="604"/>
  <c r="I8" i="604"/>
  <c r="J7" i="604"/>
  <c r="I7" i="604"/>
  <c r="J6" i="604"/>
  <c r="I6" i="604"/>
  <c r="I19" i="600"/>
  <c r="J60" i="600"/>
  <c r="I60" i="600"/>
  <c r="J48" i="600"/>
  <c r="I48" i="600"/>
  <c r="J36" i="600"/>
  <c r="I36" i="600"/>
  <c r="J24" i="600"/>
  <c r="I24" i="600"/>
  <c r="J12" i="600"/>
  <c r="I12" i="600"/>
  <c r="J44" i="598"/>
  <c r="I44" i="598"/>
  <c r="J43" i="598"/>
  <c r="I43" i="598"/>
  <c r="J42" i="598"/>
  <c r="I42" i="598"/>
  <c r="J35" i="598"/>
  <c r="I35" i="598"/>
  <c r="J34" i="598"/>
  <c r="I34" i="598"/>
  <c r="J33" i="598"/>
  <c r="I33" i="598"/>
  <c r="J26" i="598"/>
  <c r="I26" i="598"/>
  <c r="J25" i="598"/>
  <c r="I25" i="598"/>
  <c r="J24" i="598"/>
  <c r="I24" i="598"/>
  <c r="I8" i="598"/>
  <c r="I7" i="598"/>
  <c r="J56" i="594"/>
  <c r="I56" i="594"/>
  <c r="J55" i="594"/>
  <c r="I55" i="594"/>
  <c r="J45" i="594"/>
  <c r="I45" i="594"/>
  <c r="J44" i="594"/>
  <c r="I44" i="594"/>
  <c r="J34" i="594"/>
  <c r="I34" i="594"/>
  <c r="J33" i="594"/>
  <c r="I33" i="594"/>
  <c r="J23" i="594"/>
  <c r="I23" i="594"/>
  <c r="J22" i="594"/>
  <c r="I22" i="594"/>
  <c r="J12" i="594"/>
  <c r="I12" i="594"/>
  <c r="J11" i="594"/>
  <c r="I11" i="594"/>
  <c r="J40" i="593"/>
  <c r="J32" i="593"/>
  <c r="J24" i="593"/>
  <c r="J8" i="593"/>
  <c r="J16" i="593"/>
  <c r="J8" i="592"/>
  <c r="J7" i="592"/>
  <c r="J6" i="592"/>
  <c r="J49" i="603"/>
  <c r="I49" i="603"/>
  <c r="J48" i="603"/>
  <c r="I48" i="603"/>
  <c r="J47" i="603"/>
  <c r="I47" i="603"/>
  <c r="I46" i="603"/>
  <c r="J39" i="603"/>
  <c r="I39" i="603"/>
  <c r="J38" i="603"/>
  <c r="I38" i="603"/>
  <c r="J37" i="603"/>
  <c r="I37" i="603"/>
  <c r="I36" i="603"/>
  <c r="J29" i="603"/>
  <c r="I29" i="603"/>
  <c r="J28" i="603"/>
  <c r="I28" i="603"/>
  <c r="J27" i="603"/>
  <c r="I27" i="603"/>
  <c r="I26" i="603"/>
  <c r="J19" i="603"/>
  <c r="I19" i="603"/>
  <c r="J18" i="603"/>
  <c r="I18" i="603"/>
  <c r="J17" i="603"/>
  <c r="I17" i="603"/>
  <c r="I16" i="603"/>
  <c r="J9" i="603"/>
  <c r="I9" i="603"/>
  <c r="J8" i="603"/>
  <c r="I8" i="603"/>
  <c r="J7" i="603"/>
  <c r="I7" i="603"/>
  <c r="I57" i="602"/>
  <c r="J56" i="602"/>
  <c r="I56" i="602"/>
  <c r="J55" i="602"/>
  <c r="I55" i="602"/>
  <c r="J54" i="602"/>
  <c r="I54" i="602"/>
  <c r="J53" i="602"/>
  <c r="I53" i="602"/>
  <c r="J52" i="602"/>
  <c r="I52" i="602"/>
  <c r="J51" i="602"/>
  <c r="I51" i="602"/>
  <c r="J50" i="602"/>
  <c r="I50" i="602"/>
  <c r="I46" i="602"/>
  <c r="J45" i="602"/>
  <c r="I45" i="602"/>
  <c r="J44" i="602"/>
  <c r="I44" i="602"/>
  <c r="J43" i="602"/>
  <c r="I43" i="602"/>
  <c r="J42" i="602"/>
  <c r="I42" i="602"/>
  <c r="J41" i="602"/>
  <c r="I41" i="602"/>
  <c r="J40" i="602"/>
  <c r="I40" i="602"/>
  <c r="J39" i="602"/>
  <c r="I39" i="602"/>
  <c r="I35" i="602"/>
  <c r="J34" i="602"/>
  <c r="I34" i="602"/>
  <c r="J33" i="602"/>
  <c r="I33" i="602"/>
  <c r="J32" i="602"/>
  <c r="I32" i="602"/>
  <c r="J31" i="602"/>
  <c r="I31" i="602"/>
  <c r="J30" i="602"/>
  <c r="I30" i="602"/>
  <c r="J29" i="602"/>
  <c r="I29" i="602"/>
  <c r="J28" i="602"/>
  <c r="I28" i="602"/>
  <c r="I24" i="602"/>
  <c r="J23" i="602"/>
  <c r="I23" i="602"/>
  <c r="J22" i="602"/>
  <c r="I22" i="602"/>
  <c r="J21" i="602"/>
  <c r="I21" i="602"/>
  <c r="J20" i="602"/>
  <c r="I20" i="602"/>
  <c r="J19" i="602"/>
  <c r="I19" i="602"/>
  <c r="J18" i="602"/>
  <c r="I18" i="602"/>
  <c r="J17" i="602"/>
  <c r="I17" i="602"/>
  <c r="I13" i="602"/>
  <c r="J12" i="602"/>
  <c r="I12" i="602"/>
  <c r="J11" i="602"/>
  <c r="I11" i="602"/>
  <c r="J10" i="602"/>
  <c r="I10" i="602"/>
  <c r="J9" i="602"/>
  <c r="I9" i="602"/>
  <c r="J8" i="602"/>
  <c r="I8" i="602"/>
  <c r="J7" i="602"/>
  <c r="I7" i="602"/>
  <c r="J6" i="602"/>
  <c r="I6" i="602"/>
  <c r="J48" i="601"/>
  <c r="I48" i="601"/>
  <c r="J47" i="601"/>
  <c r="I47" i="601"/>
  <c r="J46" i="601"/>
  <c r="I46" i="601"/>
  <c r="J38" i="601"/>
  <c r="I38" i="601"/>
  <c r="J37" i="601"/>
  <c r="I37" i="601"/>
  <c r="J36" i="601"/>
  <c r="I36" i="601"/>
  <c r="J28" i="601"/>
  <c r="I28" i="601"/>
  <c r="J27" i="601"/>
  <c r="I27" i="601"/>
  <c r="J26" i="601"/>
  <c r="I26" i="601"/>
  <c r="J18" i="601"/>
  <c r="I18" i="601"/>
  <c r="J17" i="601"/>
  <c r="I17" i="601"/>
  <c r="J16" i="601"/>
  <c r="I16" i="601"/>
  <c r="J8" i="601"/>
  <c r="I8" i="601"/>
  <c r="J7" i="601"/>
  <c r="I7" i="601"/>
  <c r="J6" i="601"/>
  <c r="I6" i="601"/>
  <c r="J62" i="600"/>
  <c r="I62" i="600"/>
  <c r="J61" i="600"/>
  <c r="I61" i="600"/>
  <c r="J59" i="600"/>
  <c r="I59" i="600"/>
  <c r="J58" i="600"/>
  <c r="I58" i="600"/>
  <c r="J57" i="600"/>
  <c r="I57" i="600"/>
  <c r="J56" i="600"/>
  <c r="I56" i="600"/>
  <c r="J55" i="600"/>
  <c r="I55" i="600"/>
  <c r="J54" i="600"/>
  <c r="I54" i="600"/>
  <c r="J50" i="600"/>
  <c r="I50" i="600"/>
  <c r="J49" i="600"/>
  <c r="I49" i="600"/>
  <c r="J47" i="600"/>
  <c r="I47" i="600"/>
  <c r="J46" i="600"/>
  <c r="I46" i="600"/>
  <c r="J45" i="600"/>
  <c r="I45" i="600"/>
  <c r="J44" i="600"/>
  <c r="I44" i="600"/>
  <c r="J43" i="600"/>
  <c r="I43" i="600"/>
  <c r="J42" i="600"/>
  <c r="I42" i="600"/>
  <c r="J38" i="600"/>
  <c r="I38" i="600"/>
  <c r="J37" i="600"/>
  <c r="I37" i="600"/>
  <c r="J35" i="600"/>
  <c r="I35" i="600"/>
  <c r="J34" i="600"/>
  <c r="I34" i="600"/>
  <c r="J33" i="600"/>
  <c r="I33" i="600"/>
  <c r="J32" i="600"/>
  <c r="I32" i="600"/>
  <c r="J31" i="600"/>
  <c r="I31" i="600"/>
  <c r="J30" i="600"/>
  <c r="I30" i="600"/>
  <c r="J26" i="600"/>
  <c r="I26" i="600"/>
  <c r="J25" i="600"/>
  <c r="I25" i="600"/>
  <c r="J23" i="600"/>
  <c r="I23" i="600"/>
  <c r="J22" i="600"/>
  <c r="I22" i="600"/>
  <c r="J21" i="600"/>
  <c r="I21" i="600"/>
  <c r="J20" i="600"/>
  <c r="I20" i="600"/>
  <c r="J19" i="600"/>
  <c r="J18" i="600"/>
  <c r="I18" i="600"/>
  <c r="J14" i="600"/>
  <c r="I14" i="600"/>
  <c r="J13" i="600"/>
  <c r="I13" i="600"/>
  <c r="J11" i="600"/>
  <c r="I11" i="600"/>
  <c r="J10" i="600"/>
  <c r="I10" i="600"/>
  <c r="J9" i="600"/>
  <c r="I9" i="600"/>
  <c r="J8" i="600"/>
  <c r="I8" i="600"/>
  <c r="J7" i="600"/>
  <c r="I7" i="600"/>
  <c r="J6" i="600"/>
  <c r="I6" i="600"/>
  <c r="J41" i="599"/>
  <c r="I41" i="599"/>
  <c r="I40" i="599"/>
  <c r="J39" i="599"/>
  <c r="I38" i="599"/>
  <c r="J33" i="599"/>
  <c r="I33" i="599"/>
  <c r="J32" i="599"/>
  <c r="I32" i="599"/>
  <c r="J31" i="599"/>
  <c r="I30" i="599"/>
  <c r="J25" i="599"/>
  <c r="I25" i="599"/>
  <c r="J24" i="599"/>
  <c r="I24" i="599"/>
  <c r="J23" i="599"/>
  <c r="I22" i="599"/>
  <c r="J17" i="599"/>
  <c r="I17" i="599"/>
  <c r="J16" i="599"/>
  <c r="I16" i="599"/>
  <c r="J15" i="599"/>
  <c r="I14" i="599"/>
  <c r="J9" i="599"/>
  <c r="I9" i="599"/>
  <c r="J8" i="599"/>
  <c r="I8" i="599"/>
  <c r="J7" i="599"/>
  <c r="I6" i="599"/>
  <c r="J17" i="598"/>
  <c r="I17" i="598"/>
  <c r="J16" i="598"/>
  <c r="I16" i="598"/>
  <c r="J15" i="598"/>
  <c r="I15" i="598"/>
  <c r="J8" i="598"/>
  <c r="J7" i="598"/>
  <c r="J6" i="598"/>
  <c r="I6" i="598"/>
  <c r="J42" i="597"/>
  <c r="I42" i="597"/>
  <c r="J41" i="597"/>
  <c r="I41" i="597"/>
  <c r="J40" i="597"/>
  <c r="I40" i="597"/>
  <c r="J34" i="597"/>
  <c r="I34" i="597"/>
  <c r="J33" i="597"/>
  <c r="I33" i="597"/>
  <c r="J32" i="597"/>
  <c r="I32" i="597"/>
  <c r="J26" i="597"/>
  <c r="I26" i="597"/>
  <c r="J25" i="597"/>
  <c r="I25" i="597"/>
  <c r="J24" i="597"/>
  <c r="I24" i="597"/>
  <c r="J18" i="597"/>
  <c r="I18" i="597"/>
  <c r="J17" i="597"/>
  <c r="I17" i="597"/>
  <c r="J16" i="597"/>
  <c r="I16" i="597"/>
  <c r="J10" i="597"/>
  <c r="I10" i="597"/>
  <c r="J9" i="597"/>
  <c r="I9" i="597"/>
  <c r="J8" i="597"/>
  <c r="I8" i="597"/>
  <c r="J40" i="596"/>
  <c r="I40" i="596"/>
  <c r="J39" i="596"/>
  <c r="I39" i="596"/>
  <c r="J38" i="596"/>
  <c r="I38" i="596"/>
  <c r="J32" i="596"/>
  <c r="I32" i="596"/>
  <c r="J31" i="596"/>
  <c r="I31" i="596"/>
  <c r="J30" i="596"/>
  <c r="I30" i="596"/>
  <c r="J24" i="596"/>
  <c r="I24" i="596"/>
  <c r="J23" i="596"/>
  <c r="I23" i="596"/>
  <c r="J22" i="596"/>
  <c r="I22" i="596"/>
  <c r="J16" i="596"/>
  <c r="I16" i="596"/>
  <c r="J15" i="596"/>
  <c r="I15" i="596"/>
  <c r="J14" i="596"/>
  <c r="I14" i="596"/>
  <c r="J8" i="596"/>
  <c r="I8" i="596"/>
  <c r="J7" i="596"/>
  <c r="I7" i="596"/>
  <c r="J6" i="596"/>
  <c r="I6" i="596"/>
  <c r="I41" i="595"/>
  <c r="I40" i="595"/>
  <c r="I39" i="595"/>
  <c r="I38" i="595"/>
  <c r="I33" i="595"/>
  <c r="I32" i="595"/>
  <c r="I31" i="595"/>
  <c r="I30" i="595"/>
  <c r="I25" i="595"/>
  <c r="I24" i="595"/>
  <c r="I23" i="595"/>
  <c r="I22" i="595"/>
  <c r="I17" i="595"/>
  <c r="I16" i="595"/>
  <c r="I15" i="595"/>
  <c r="I14" i="595"/>
  <c r="I9" i="595"/>
  <c r="I8" i="595"/>
  <c r="I7" i="595"/>
  <c r="I6" i="595"/>
  <c r="J54" i="594"/>
  <c r="I54" i="594"/>
  <c r="J53" i="594"/>
  <c r="I53" i="594"/>
  <c r="J52" i="594"/>
  <c r="I52" i="594"/>
  <c r="J51" i="594"/>
  <c r="I51" i="594"/>
  <c r="J50" i="594"/>
  <c r="I50" i="594"/>
  <c r="J43" i="594"/>
  <c r="I43" i="594"/>
  <c r="J42" i="594"/>
  <c r="I42" i="594"/>
  <c r="J41" i="594"/>
  <c r="I41" i="594"/>
  <c r="J40" i="594"/>
  <c r="I40" i="594"/>
  <c r="J39" i="594"/>
  <c r="I39" i="594"/>
  <c r="J32" i="594"/>
  <c r="I32" i="594"/>
  <c r="J31" i="594"/>
  <c r="I31" i="594"/>
  <c r="J30" i="594"/>
  <c r="I30" i="594"/>
  <c r="J29" i="594"/>
  <c r="I29" i="594"/>
  <c r="J28" i="594"/>
  <c r="I28" i="594"/>
  <c r="J21" i="594"/>
  <c r="I21" i="594"/>
  <c r="J20" i="594"/>
  <c r="I20" i="594"/>
  <c r="J19" i="594"/>
  <c r="I19" i="594"/>
  <c r="J18" i="594"/>
  <c r="I18" i="594"/>
  <c r="J17" i="594"/>
  <c r="I17" i="594"/>
  <c r="J10" i="594"/>
  <c r="I10" i="594"/>
  <c r="J9" i="594"/>
  <c r="I9" i="594"/>
  <c r="J8" i="594"/>
  <c r="I8" i="594"/>
  <c r="J7" i="594"/>
  <c r="I7" i="594"/>
  <c r="J6" i="594"/>
  <c r="I6" i="594"/>
  <c r="I40" i="593"/>
  <c r="J39" i="593"/>
  <c r="I39" i="593"/>
  <c r="J38" i="593"/>
  <c r="I38" i="593"/>
  <c r="I32" i="593"/>
  <c r="J31" i="593"/>
  <c r="I31" i="593"/>
  <c r="J30" i="593"/>
  <c r="I30" i="593"/>
  <c r="I24" i="593"/>
  <c r="J23" i="593"/>
  <c r="I23" i="593"/>
  <c r="J22" i="593"/>
  <c r="I22" i="593"/>
  <c r="I16" i="593"/>
  <c r="J15" i="593"/>
  <c r="I15" i="593"/>
  <c r="J14" i="593"/>
  <c r="I14" i="593"/>
  <c r="I8" i="593"/>
  <c r="J7" i="593"/>
  <c r="I7" i="593"/>
  <c r="J6" i="593"/>
  <c r="I6" i="593"/>
  <c r="I41" i="592"/>
  <c r="I40" i="592"/>
  <c r="I39" i="592"/>
  <c r="I38" i="592"/>
  <c r="I33" i="592"/>
  <c r="I32" i="592"/>
  <c r="I31" i="592"/>
  <c r="I30" i="592"/>
  <c r="I25" i="592"/>
  <c r="I24" i="592"/>
  <c r="I23" i="592"/>
  <c r="I22" i="592"/>
  <c r="I17" i="592"/>
  <c r="I16" i="592"/>
  <c r="I15" i="592"/>
  <c r="I14" i="592"/>
  <c r="I9" i="592"/>
  <c r="I8" i="592"/>
  <c r="I7" i="592"/>
  <c r="I6" i="592"/>
  <c r="J37" i="591"/>
  <c r="I37" i="591"/>
  <c r="J36" i="591"/>
  <c r="I36" i="591"/>
  <c r="J35" i="591"/>
  <c r="I35" i="591"/>
  <c r="J34" i="591"/>
  <c r="I34" i="591"/>
  <c r="J30" i="591"/>
  <c r="I30" i="591"/>
  <c r="J29" i="591"/>
  <c r="I29" i="591"/>
  <c r="J28" i="591"/>
  <c r="I28" i="591"/>
  <c r="J27" i="591"/>
  <c r="I27" i="591"/>
  <c r="J23" i="591"/>
  <c r="I23" i="591"/>
  <c r="J22" i="591"/>
  <c r="I22" i="591"/>
  <c r="J21" i="591"/>
  <c r="I21" i="591"/>
  <c r="J20" i="591"/>
  <c r="I20" i="591"/>
  <c r="J16" i="591"/>
  <c r="I16" i="591"/>
  <c r="I15" i="591"/>
  <c r="I14" i="591"/>
  <c r="I13" i="591"/>
  <c r="J9" i="591"/>
  <c r="I9" i="591"/>
  <c r="J8" i="591"/>
  <c r="I8" i="591"/>
  <c r="J7" i="591"/>
  <c r="I7" i="591"/>
  <c r="J6" i="591"/>
  <c r="I6" i="591"/>
</calcChain>
</file>

<file path=xl/sharedStrings.xml><?xml version="1.0" encoding="utf-8"?>
<sst xmlns="http://schemas.openxmlformats.org/spreadsheetml/2006/main" count="55516" uniqueCount="637">
  <si>
    <t>日付</t>
  </si>
  <si>
    <t>出勤日数
/週</t>
  </si>
  <si>
    <t>小計</t>
  </si>
  <si>
    <t>曜日</t>
  </si>
  <si>
    <t>月</t>
  </si>
  <si>
    <t>火</t>
  </si>
  <si>
    <t>水</t>
  </si>
  <si>
    <t>木</t>
  </si>
  <si>
    <t>金</t>
  </si>
  <si>
    <t>土</t>
  </si>
  <si>
    <t>日</t>
  </si>
  <si>
    <t>みわの日</t>
  </si>
  <si>
    <t>Aイベント</t>
    <phoneticPr fontId="13"/>
  </si>
  <si>
    <t>Bイベント</t>
    <phoneticPr fontId="13"/>
  </si>
  <si>
    <t>藤浪</t>
    <rPh sb="0" eb="2">
      <t>フジナミ</t>
    </rPh>
    <phoneticPr fontId="13"/>
  </si>
  <si>
    <t>伊藤</t>
    <rPh sb="0" eb="2">
      <t>イトウ</t>
    </rPh>
    <phoneticPr fontId="13"/>
  </si>
  <si>
    <t>藤澤ⓒ</t>
    <rPh sb="0" eb="2">
      <t>フジサワ</t>
    </rPh>
    <phoneticPr fontId="13"/>
  </si>
  <si>
    <t>三浦</t>
    <rPh sb="0" eb="2">
      <t>ミウラ</t>
    </rPh>
    <phoneticPr fontId="13"/>
  </si>
  <si>
    <t>紅林</t>
    <rPh sb="0" eb="2">
      <t>クレバヤシ</t>
    </rPh>
    <phoneticPr fontId="13"/>
  </si>
  <si>
    <t>内</t>
    <rPh sb="0" eb="1">
      <t>ウチ</t>
    </rPh>
    <phoneticPr fontId="13"/>
  </si>
  <si>
    <t>9-14</t>
    <phoneticPr fontId="13"/>
  </si>
  <si>
    <t>14-19</t>
    <phoneticPr fontId="13"/>
  </si>
  <si>
    <t>9-15</t>
    <phoneticPr fontId="13"/>
  </si>
  <si>
    <t>9-13</t>
    <phoneticPr fontId="13"/>
  </si>
  <si>
    <t>鳩貝</t>
    <rPh sb="0" eb="2">
      <t>ハトガイ</t>
    </rPh>
    <phoneticPr fontId="13"/>
  </si>
  <si>
    <t>10-15</t>
    <phoneticPr fontId="13"/>
  </si>
  <si>
    <t>田邉</t>
    <rPh sb="0" eb="2">
      <t>タナベ</t>
    </rPh>
    <phoneticPr fontId="13"/>
  </si>
  <si>
    <t>16-19</t>
    <phoneticPr fontId="13"/>
  </si>
  <si>
    <t>太田</t>
    <rPh sb="0" eb="2">
      <t>オオタ</t>
    </rPh>
    <phoneticPr fontId="13"/>
  </si>
  <si>
    <t>10-14</t>
    <phoneticPr fontId="13"/>
  </si>
  <si>
    <t>　＊時間内で終わらなかった通常品・ロット外品のタグ付けは、交代のシフトスタッフに引き継いで下さい。</t>
    <rPh sb="2" eb="4">
      <t>ジカン</t>
    </rPh>
    <rPh sb="4" eb="5">
      <t>ナイ</t>
    </rPh>
    <rPh sb="6" eb="7">
      <t>オ</t>
    </rPh>
    <rPh sb="13" eb="16">
      <t>ツウジョウヒン</t>
    </rPh>
    <rPh sb="20" eb="21">
      <t>ガイ</t>
    </rPh>
    <rPh sb="21" eb="22">
      <t>ヒン</t>
    </rPh>
    <rPh sb="25" eb="26">
      <t>ツ</t>
    </rPh>
    <rPh sb="29" eb="31">
      <t>コウタイ</t>
    </rPh>
    <rPh sb="40" eb="41">
      <t>ヒ</t>
    </rPh>
    <rPh sb="42" eb="43">
      <t>ツ</t>
    </rPh>
    <rPh sb="45" eb="46">
      <t>クダ</t>
    </rPh>
    <phoneticPr fontId="13"/>
  </si>
  <si>
    <t>全店共有事項</t>
    <rPh sb="0" eb="2">
      <t>ゼンテン</t>
    </rPh>
    <rPh sb="2" eb="4">
      <t>キョウユウ</t>
    </rPh>
    <rPh sb="4" eb="6">
      <t>ジコウ</t>
    </rPh>
    <phoneticPr fontId="13"/>
  </si>
  <si>
    <t>　  　※特に複雑なロット外は、誰が見てもわかるように事前にメモを残し「○○がやります」は禁止です。</t>
    <rPh sb="5" eb="6">
      <t>トク</t>
    </rPh>
    <rPh sb="7" eb="9">
      <t>フクザツ</t>
    </rPh>
    <rPh sb="13" eb="14">
      <t>ソト</t>
    </rPh>
    <rPh sb="16" eb="17">
      <t>ダレ</t>
    </rPh>
    <rPh sb="18" eb="19">
      <t>ミ</t>
    </rPh>
    <rPh sb="27" eb="29">
      <t>ジゼン</t>
    </rPh>
    <rPh sb="33" eb="34">
      <t>ノコ</t>
    </rPh>
    <rPh sb="45" eb="47">
      <t>キンシ</t>
    </rPh>
    <phoneticPr fontId="13"/>
  </si>
  <si>
    <t>　＊トラブル防止のため、退勤のタイムカードを押した後は15分以内に退店をして下さい。</t>
    <rPh sb="6" eb="8">
      <t>ボウシ</t>
    </rPh>
    <rPh sb="12" eb="14">
      <t>タイキン</t>
    </rPh>
    <rPh sb="22" eb="23">
      <t>オ</t>
    </rPh>
    <rPh sb="25" eb="26">
      <t>アト</t>
    </rPh>
    <rPh sb="29" eb="30">
      <t>フン</t>
    </rPh>
    <rPh sb="30" eb="32">
      <t>イナイ</t>
    </rPh>
    <rPh sb="33" eb="35">
      <t>タイテン</t>
    </rPh>
    <rPh sb="38" eb="39">
      <t>クダ</t>
    </rPh>
    <phoneticPr fontId="13"/>
  </si>
  <si>
    <t>　＊開店または交代出勤時は、10分前には出勤して身だしなみを整え引き継ぎをお願いします。</t>
    <rPh sb="2" eb="4">
      <t>カイテン</t>
    </rPh>
    <rPh sb="7" eb="9">
      <t>コウタイ</t>
    </rPh>
    <rPh sb="9" eb="11">
      <t>シュッキン</t>
    </rPh>
    <rPh sb="11" eb="12">
      <t>ジ</t>
    </rPh>
    <rPh sb="16" eb="17">
      <t>フン</t>
    </rPh>
    <rPh sb="17" eb="18">
      <t>マエ</t>
    </rPh>
    <rPh sb="20" eb="22">
      <t>シュッキン</t>
    </rPh>
    <rPh sb="24" eb="25">
      <t>ミ</t>
    </rPh>
    <rPh sb="30" eb="31">
      <t>トトノ</t>
    </rPh>
    <rPh sb="32" eb="33">
      <t>ヒ</t>
    </rPh>
    <rPh sb="34" eb="35">
      <t>ツ</t>
    </rPh>
    <rPh sb="38" eb="39">
      <t>ネガ</t>
    </rPh>
    <phoneticPr fontId="13"/>
  </si>
  <si>
    <t>　　 また、閉店後の退勤時には「みわ店舗LINE」 に 【業務終了しました】 と載せて下さい。</t>
    <rPh sb="6" eb="8">
      <t>ヘイテン</t>
    </rPh>
    <rPh sb="8" eb="9">
      <t>ゴ</t>
    </rPh>
    <rPh sb="10" eb="13">
      <t>タイキンジ</t>
    </rPh>
    <rPh sb="18" eb="20">
      <t>テンポ</t>
    </rPh>
    <rPh sb="29" eb="31">
      <t>ギョウム</t>
    </rPh>
    <rPh sb="31" eb="33">
      <t>シュウリョウ</t>
    </rPh>
    <rPh sb="40" eb="41">
      <t>ノ</t>
    </rPh>
    <rPh sb="43" eb="44">
      <t>クダ</t>
    </rPh>
    <phoneticPr fontId="13"/>
  </si>
  <si>
    <t>勤務時間に対する休憩</t>
    <rPh sb="0" eb="2">
      <t>キンム</t>
    </rPh>
    <rPh sb="2" eb="4">
      <t>ジカン</t>
    </rPh>
    <rPh sb="5" eb="6">
      <t>タイ</t>
    </rPh>
    <rPh sb="8" eb="10">
      <t>キュウケイ</t>
    </rPh>
    <phoneticPr fontId="13"/>
  </si>
  <si>
    <t>酒寄ⓒ</t>
    <rPh sb="0" eb="2">
      <t>サカヨリ</t>
    </rPh>
    <phoneticPr fontId="13"/>
  </si>
  <si>
    <r>
      <t>紅林</t>
    </r>
    <r>
      <rPr>
        <sz val="8"/>
        <rFont val="ＭＳ Ｐゴシック"/>
        <family val="3"/>
        <charset val="128"/>
        <scheme val="minor"/>
      </rPr>
      <t>(本部)</t>
    </r>
    <rPh sb="0" eb="2">
      <t>クレバヤシ</t>
    </rPh>
    <rPh sb="3" eb="5">
      <t>ホンブ</t>
    </rPh>
    <phoneticPr fontId="13"/>
  </si>
  <si>
    <t>杉村</t>
    <rPh sb="0" eb="2">
      <t>スギムラ</t>
    </rPh>
    <phoneticPr fontId="13"/>
  </si>
  <si>
    <t>9-11,15-19</t>
    <phoneticPr fontId="13"/>
  </si>
  <si>
    <t>9-12,16-19</t>
    <phoneticPr fontId="13"/>
  </si>
  <si>
    <t>新田店</t>
    <rPh sb="0" eb="2">
      <t>シンデン</t>
    </rPh>
    <rPh sb="2" eb="3">
      <t>テン</t>
    </rPh>
    <phoneticPr fontId="13"/>
  </si>
  <si>
    <t>本店・シミ抜き担当</t>
    <rPh sb="0" eb="2">
      <t>ホンテン</t>
    </rPh>
    <rPh sb="5" eb="6">
      <t>ヌ</t>
    </rPh>
    <rPh sb="7" eb="9">
      <t>タントウ</t>
    </rPh>
    <phoneticPr fontId="13"/>
  </si>
  <si>
    <t>伊勢</t>
  </si>
  <si>
    <t>西友蒲生伊原店</t>
    <rPh sb="0" eb="2">
      <t>セイユウ</t>
    </rPh>
    <rPh sb="2" eb="4">
      <t>ガモウ</t>
    </rPh>
    <rPh sb="6" eb="7">
      <t>テン</t>
    </rPh>
    <phoneticPr fontId="13"/>
  </si>
  <si>
    <t>森生</t>
  </si>
  <si>
    <t>古川</t>
  </si>
  <si>
    <t>佐々木</t>
  </si>
  <si>
    <t>蒲生店</t>
  </si>
  <si>
    <t>草加西口店</t>
    <rPh sb="0" eb="2">
      <t>ソウカ</t>
    </rPh>
    <rPh sb="2" eb="4">
      <t>ニシグチ</t>
    </rPh>
    <rPh sb="4" eb="5">
      <t>テン</t>
    </rPh>
    <phoneticPr fontId="13"/>
  </si>
  <si>
    <t>13-19</t>
    <phoneticPr fontId="13"/>
  </si>
  <si>
    <t>寺尾©</t>
    <rPh sb="0" eb="2">
      <t>テラオ</t>
    </rPh>
    <phoneticPr fontId="13"/>
  </si>
  <si>
    <t>小山</t>
    <rPh sb="0" eb="2">
      <t>コヤマ</t>
    </rPh>
    <phoneticPr fontId="13"/>
  </si>
  <si>
    <t>手島</t>
    <rPh sb="0" eb="2">
      <t>テシマ</t>
    </rPh>
    <phoneticPr fontId="13"/>
  </si>
  <si>
    <t>モールプラザ草加店</t>
    <rPh sb="6" eb="8">
      <t>ソウカ</t>
    </rPh>
    <rPh sb="8" eb="9">
      <t>テン</t>
    </rPh>
    <phoneticPr fontId="13"/>
  </si>
  <si>
    <t>新田14-19</t>
    <rPh sb="0" eb="2">
      <t>シンデン</t>
    </rPh>
    <phoneticPr fontId="13"/>
  </si>
  <si>
    <t>新田9-14</t>
    <rPh sb="0" eb="2">
      <t>シンデン</t>
    </rPh>
    <phoneticPr fontId="13"/>
  </si>
  <si>
    <t>9-16</t>
    <phoneticPr fontId="13"/>
  </si>
  <si>
    <t>仮シフト</t>
    <rPh sb="0" eb="1">
      <t>カリ</t>
    </rPh>
    <phoneticPr fontId="13"/>
  </si>
  <si>
    <t>10%セール</t>
    <phoneticPr fontId="13"/>
  </si>
  <si>
    <t>鈴木</t>
    <phoneticPr fontId="13"/>
  </si>
  <si>
    <t>藤井</t>
    <rPh sb="0" eb="2">
      <t>フジイ</t>
    </rPh>
    <phoneticPr fontId="13"/>
  </si>
  <si>
    <t>近藤</t>
    <rPh sb="0" eb="2">
      <t>コンドウ</t>
    </rPh>
    <phoneticPr fontId="13"/>
  </si>
  <si>
    <t>日付</t>
    <phoneticPr fontId="13"/>
  </si>
  <si>
    <t>　＊シフト時間を過ぎる場合には、統括まで事前にご連絡ください。</t>
    <rPh sb="5" eb="7">
      <t>ジカン</t>
    </rPh>
    <rPh sb="8" eb="9">
      <t>ス</t>
    </rPh>
    <rPh sb="11" eb="13">
      <t>バアイ</t>
    </rPh>
    <rPh sb="16" eb="18">
      <t>トウカツ</t>
    </rPh>
    <rPh sb="20" eb="22">
      <t>ジゼン</t>
    </rPh>
    <rPh sb="24" eb="26">
      <t>レンラク</t>
    </rPh>
    <phoneticPr fontId="13"/>
  </si>
  <si>
    <t>HELP</t>
    <phoneticPr fontId="13"/>
  </si>
  <si>
    <t>9-17</t>
    <phoneticPr fontId="13"/>
  </si>
  <si>
    <t>15-19</t>
    <phoneticPr fontId="13"/>
  </si>
  <si>
    <t>最新版</t>
    <rPh sb="0" eb="3">
      <t>サイシンバン</t>
    </rPh>
    <phoneticPr fontId="13"/>
  </si>
  <si>
    <t>14-17</t>
    <phoneticPr fontId="13"/>
  </si>
  <si>
    <t>中嶋</t>
    <rPh sb="0" eb="2">
      <t>ナカジマ</t>
    </rPh>
    <phoneticPr fontId="13"/>
  </si>
  <si>
    <t>9-12</t>
    <phoneticPr fontId="13"/>
  </si>
  <si>
    <t>加藤</t>
    <phoneticPr fontId="13"/>
  </si>
  <si>
    <t>9-13,17-19</t>
    <phoneticPr fontId="13"/>
  </si>
  <si>
    <t>13:30-19</t>
    <phoneticPr fontId="13"/>
  </si>
  <si>
    <t>　</t>
    <phoneticPr fontId="13"/>
  </si>
  <si>
    <t>13-17</t>
    <phoneticPr fontId="13"/>
  </si>
  <si>
    <t>12-19</t>
    <phoneticPr fontId="13"/>
  </si>
  <si>
    <t>草加14-19</t>
    <rPh sb="0" eb="2">
      <t>ソウカ</t>
    </rPh>
    <phoneticPr fontId="13"/>
  </si>
  <si>
    <t>藤澤14-19</t>
    <rPh sb="0" eb="2">
      <t>フジサワ</t>
    </rPh>
    <phoneticPr fontId="13"/>
  </si>
  <si>
    <t>13.50時間</t>
    <rPh sb="5" eb="7">
      <t>ジカン</t>
    </rPh>
    <phoneticPr fontId="13"/>
  </si>
  <si>
    <t>藤井9-14</t>
    <rPh sb="0" eb="2">
      <t>フジイ</t>
    </rPh>
    <phoneticPr fontId="13"/>
  </si>
  <si>
    <t>9-19</t>
    <phoneticPr fontId="13"/>
  </si>
  <si>
    <t>草加9-14</t>
    <rPh sb="0" eb="2">
      <t>ソウカ</t>
    </rPh>
    <phoneticPr fontId="13"/>
  </si>
  <si>
    <t xml:space="preserve"> ◆4時間59分まで …なし</t>
    <rPh sb="3" eb="5">
      <t>ジカン</t>
    </rPh>
    <rPh sb="7" eb="8">
      <t>フン</t>
    </rPh>
    <phoneticPr fontId="13"/>
  </si>
  <si>
    <t xml:space="preserve"> ◆5時間00分以上 …30分</t>
    <rPh sb="3" eb="5">
      <t>ジカン</t>
    </rPh>
    <rPh sb="7" eb="8">
      <t>フン</t>
    </rPh>
    <rPh sb="8" eb="10">
      <t>イジョウ</t>
    </rPh>
    <rPh sb="14" eb="15">
      <t>フン</t>
    </rPh>
    <phoneticPr fontId="13"/>
  </si>
  <si>
    <t xml:space="preserve"> ◆6時間01分以上 …45分</t>
    <rPh sb="3" eb="5">
      <t>ジカン</t>
    </rPh>
    <rPh sb="7" eb="8">
      <t>フン</t>
    </rPh>
    <rPh sb="8" eb="10">
      <t>イジョウ</t>
    </rPh>
    <rPh sb="14" eb="15">
      <t>フン</t>
    </rPh>
    <phoneticPr fontId="13"/>
  </si>
  <si>
    <t xml:space="preserve"> ◆8時間01分以上 …60分</t>
    <rPh sb="3" eb="5">
      <t>ジカン</t>
    </rPh>
    <rPh sb="7" eb="8">
      <t>フン</t>
    </rPh>
    <rPh sb="8" eb="10">
      <t>イジョウ</t>
    </rPh>
    <rPh sb="14" eb="15">
      <t>フン</t>
    </rPh>
    <phoneticPr fontId="13"/>
  </si>
  <si>
    <t>　＊勤務許可  ◆開店を伴うシフト・・・始業「8:50」より、終業「14:10」まで(※シフト時間後10分まで)</t>
    <rPh sb="2" eb="4">
      <t>キンム</t>
    </rPh>
    <rPh sb="4" eb="6">
      <t>キョカ</t>
    </rPh>
    <rPh sb="9" eb="11">
      <t>カイテン</t>
    </rPh>
    <rPh sb="12" eb="13">
      <t>トモナ</t>
    </rPh>
    <rPh sb="20" eb="22">
      <t>シギョウ</t>
    </rPh>
    <rPh sb="31" eb="33">
      <t>シュウギョウ</t>
    </rPh>
    <rPh sb="47" eb="49">
      <t>ジカン</t>
    </rPh>
    <rPh sb="49" eb="50">
      <t>ゴ</t>
    </rPh>
    <rPh sb="52" eb="53">
      <t>フン</t>
    </rPh>
    <phoneticPr fontId="13"/>
  </si>
  <si>
    <t>　　　　　　  ◆閉店を伴うシフト・・・始業「14:00」より(※シフト開始時間より)、終業「19:10」まで</t>
    <rPh sb="9" eb="11">
      <t>ヘイテン</t>
    </rPh>
    <rPh sb="12" eb="13">
      <t>トモナ</t>
    </rPh>
    <rPh sb="20" eb="22">
      <t>シギョウ</t>
    </rPh>
    <rPh sb="36" eb="38">
      <t>カイシ</t>
    </rPh>
    <rPh sb="38" eb="40">
      <t>ジカン</t>
    </rPh>
    <rPh sb="44" eb="46">
      <t>シュウギョウ</t>
    </rPh>
    <phoneticPr fontId="13"/>
  </si>
  <si>
    <t>　＊トラブル防止のため、退勤のタイムカードを押した後は速やかに退店をして下さい。</t>
    <rPh sb="6" eb="8">
      <t>ボウシ</t>
    </rPh>
    <rPh sb="12" eb="14">
      <t>タイキン</t>
    </rPh>
    <rPh sb="22" eb="23">
      <t>オ</t>
    </rPh>
    <rPh sb="25" eb="26">
      <t>アト</t>
    </rPh>
    <rPh sb="27" eb="28">
      <t>スミ</t>
    </rPh>
    <rPh sb="31" eb="33">
      <t>タイテン</t>
    </rPh>
    <rPh sb="36" eb="37">
      <t>クダ</t>
    </rPh>
    <phoneticPr fontId="13"/>
  </si>
  <si>
    <t>　＊事故やトラブルが発生した場合には、統括まで連絡をお願いします。【統括】080-3523-6251</t>
    <rPh sb="2" eb="4">
      <t>ジコ</t>
    </rPh>
    <rPh sb="10" eb="12">
      <t>ハッセイ</t>
    </rPh>
    <rPh sb="14" eb="16">
      <t>バアイ</t>
    </rPh>
    <rPh sb="19" eb="21">
      <t>トウカツ</t>
    </rPh>
    <rPh sb="23" eb="25">
      <t>レンラク</t>
    </rPh>
    <rPh sb="27" eb="28">
      <t>ネガ</t>
    </rPh>
    <rPh sb="34" eb="36">
      <t>トウカツ</t>
    </rPh>
    <phoneticPr fontId="13"/>
  </si>
  <si>
    <t>　＊事故やトラブルが発生した場合には、チーフもしくは統括まで連絡をお願いします。</t>
    <rPh sb="2" eb="4">
      <t>ジコ</t>
    </rPh>
    <rPh sb="10" eb="12">
      <t>ハッセイ</t>
    </rPh>
    <rPh sb="14" eb="16">
      <t>バアイ</t>
    </rPh>
    <rPh sb="26" eb="28">
      <t>トウカツ</t>
    </rPh>
    <rPh sb="30" eb="32">
      <t>レンラク</t>
    </rPh>
    <rPh sb="34" eb="35">
      <t>ネガ</t>
    </rPh>
    <phoneticPr fontId="13"/>
  </si>
  <si>
    <t>9-13,16-19</t>
    <phoneticPr fontId="13"/>
  </si>
  <si>
    <t>林</t>
    <rPh sb="0" eb="1">
      <t>ハヤシ</t>
    </rPh>
    <phoneticPr fontId="13"/>
  </si>
  <si>
    <t>藤井9-13</t>
    <rPh sb="0" eb="2">
      <t>フジイ</t>
    </rPh>
    <phoneticPr fontId="13"/>
  </si>
  <si>
    <t>草加9-13</t>
    <rPh sb="0" eb="2">
      <t>ソウカ</t>
    </rPh>
    <phoneticPr fontId="13"/>
  </si>
  <si>
    <t xml:space="preserve"> </t>
    <phoneticPr fontId="13"/>
  </si>
  <si>
    <t>12-15</t>
    <phoneticPr fontId="13"/>
  </si>
  <si>
    <t>阿部</t>
    <rPh sb="0" eb="2">
      <t>アベ</t>
    </rPh>
    <phoneticPr fontId="13"/>
  </si>
  <si>
    <t>統括17-19</t>
    <rPh sb="0" eb="2">
      <t>トウカツ</t>
    </rPh>
    <phoneticPr fontId="13"/>
  </si>
  <si>
    <t>寺尾14-19</t>
    <rPh sb="0" eb="2">
      <t>テラオ</t>
    </rPh>
    <phoneticPr fontId="13"/>
  </si>
  <si>
    <t>リフォーム / 本部</t>
    <rPh sb="8" eb="10">
      <t>ホンブ</t>
    </rPh>
    <phoneticPr fontId="13"/>
  </si>
  <si>
    <t>　＊事故やトラブルが発生した場合には、中村智佳子もしくは統括まで連絡をお願いします。</t>
    <rPh sb="2" eb="4">
      <t>ジコ</t>
    </rPh>
    <rPh sb="10" eb="12">
      <t>ハッセイ</t>
    </rPh>
    <rPh sb="14" eb="16">
      <t>バアイ</t>
    </rPh>
    <rPh sb="19" eb="21">
      <t>ナカムラ</t>
    </rPh>
    <rPh sb="21" eb="22">
      <t>トモ</t>
    </rPh>
    <rPh sb="22" eb="24">
      <t>ヨシコ</t>
    </rPh>
    <rPh sb="28" eb="30">
      <t>トウカツ</t>
    </rPh>
    <rPh sb="32" eb="34">
      <t>レンラク</t>
    </rPh>
    <rPh sb="36" eb="37">
      <t>ネガ</t>
    </rPh>
    <phoneticPr fontId="13"/>
  </si>
  <si>
    <t>　　　　【中村智佳子】 080-4205-1630　　【統括】 080-3523-6251</t>
    <rPh sb="5" eb="7">
      <t>ナカムラ</t>
    </rPh>
    <rPh sb="7" eb="8">
      <t>トモ</t>
    </rPh>
    <rPh sb="8" eb="10">
      <t>ヨシコ</t>
    </rPh>
    <rPh sb="28" eb="30">
      <t>トウカツ</t>
    </rPh>
    <phoneticPr fontId="13"/>
  </si>
  <si>
    <t>　　　【中村智佳子】 080-4205-1630　　【統括】 080-3523-6251</t>
    <rPh sb="4" eb="6">
      <t>ナカムラ</t>
    </rPh>
    <rPh sb="6" eb="7">
      <t>トモ</t>
    </rPh>
    <rPh sb="7" eb="9">
      <t>ヨシコ</t>
    </rPh>
    <rPh sb="27" eb="29">
      <t>トウカツ</t>
    </rPh>
    <phoneticPr fontId="13"/>
  </si>
  <si>
    <t>草加9-12</t>
    <rPh sb="0" eb="2">
      <t>ソウカ</t>
    </rPh>
    <phoneticPr fontId="13"/>
  </si>
  <si>
    <t>長岡©</t>
    <rPh sb="0" eb="2">
      <t>ナガオカ</t>
    </rPh>
    <phoneticPr fontId="13"/>
  </si>
  <si>
    <t>佐々木</t>
    <rPh sb="0" eb="3">
      <t>ササキ</t>
    </rPh>
    <phoneticPr fontId="13"/>
  </si>
  <si>
    <t>東川口２号店</t>
    <rPh sb="0" eb="1">
      <t>ヒガシ</t>
    </rPh>
    <rPh sb="1" eb="3">
      <t>カワグチ</t>
    </rPh>
    <rPh sb="4" eb="5">
      <t>ゴウ</t>
    </rPh>
    <rPh sb="5" eb="6">
      <t>ミセ</t>
    </rPh>
    <phoneticPr fontId="13"/>
  </si>
  <si>
    <t>東川口店</t>
    <rPh sb="0" eb="1">
      <t>ヒガシ</t>
    </rPh>
    <rPh sb="1" eb="3">
      <t>カワグチ</t>
    </rPh>
    <rPh sb="3" eb="4">
      <t>ミセ</t>
    </rPh>
    <phoneticPr fontId="13"/>
  </si>
  <si>
    <t>細谷©</t>
    <rPh sb="0" eb="2">
      <t>ホソヤ</t>
    </rPh>
    <phoneticPr fontId="13"/>
  </si>
  <si>
    <t>河村</t>
    <rPh sb="0" eb="2">
      <t>カワムラ</t>
    </rPh>
    <phoneticPr fontId="13"/>
  </si>
  <si>
    <t>小川</t>
    <rPh sb="0" eb="2">
      <t>オガワ</t>
    </rPh>
    <phoneticPr fontId="13"/>
  </si>
  <si>
    <t>杉浦</t>
    <rPh sb="0" eb="2">
      <t>スギウラ</t>
    </rPh>
    <phoneticPr fontId="13"/>
  </si>
  <si>
    <t>12:30-17:30</t>
    <phoneticPr fontId="13"/>
  </si>
  <si>
    <t>12-16</t>
    <phoneticPr fontId="13"/>
  </si>
  <si>
    <t>11-16</t>
    <phoneticPr fontId="13"/>
  </si>
  <si>
    <t>会議10-12</t>
    <rPh sb="0" eb="2">
      <t>カイギ</t>
    </rPh>
    <phoneticPr fontId="13"/>
  </si>
  <si>
    <t>寺尾 夕方-</t>
    <rPh sb="0" eb="2">
      <t>テラオ</t>
    </rPh>
    <rPh sb="3" eb="5">
      <t>ユウガタ</t>
    </rPh>
    <phoneticPr fontId="13"/>
  </si>
  <si>
    <t>11-18</t>
    <phoneticPr fontId="13"/>
  </si>
  <si>
    <t>草加 夕方-</t>
    <rPh sb="0" eb="2">
      <t>ソウカ</t>
    </rPh>
    <rPh sb="3" eb="5">
      <t>ユウガタ</t>
    </rPh>
    <phoneticPr fontId="13"/>
  </si>
  <si>
    <t>井坂 9-14</t>
    <rPh sb="0" eb="2">
      <t>イサカ</t>
    </rPh>
    <phoneticPr fontId="13"/>
  </si>
  <si>
    <t>井坂</t>
    <rPh sb="0" eb="2">
      <t>イサカ</t>
    </rPh>
    <phoneticPr fontId="13"/>
  </si>
  <si>
    <t>井坂9-14</t>
    <rPh sb="0" eb="2">
      <t>イサカ</t>
    </rPh>
    <phoneticPr fontId="13"/>
  </si>
  <si>
    <t>10-16</t>
    <phoneticPr fontId="13"/>
  </si>
  <si>
    <t>山本</t>
    <rPh sb="0" eb="2">
      <t>ヤマモト</t>
    </rPh>
    <phoneticPr fontId="13"/>
  </si>
  <si>
    <t>沖田</t>
    <rPh sb="0" eb="2">
      <t>オキタ</t>
    </rPh>
    <phoneticPr fontId="13"/>
  </si>
  <si>
    <t>仮シフト</t>
  </si>
  <si>
    <t>八潮工場</t>
  </si>
  <si>
    <t>Bシフト</t>
    <phoneticPr fontId="13"/>
  </si>
  <si>
    <t>露木Ⓒ</t>
  </si>
  <si>
    <t>八潮R</t>
  </si>
  <si>
    <t>杉崎</t>
  </si>
  <si>
    <t>9-15</t>
  </si>
  <si>
    <t>9-17</t>
  </si>
  <si>
    <t>黒倉</t>
  </si>
  <si>
    <t>森川</t>
    <rPh sb="0" eb="2">
      <t>モリカワ</t>
    </rPh>
    <phoneticPr fontId="13"/>
  </si>
  <si>
    <t>寺尾 (ｈ)</t>
  </si>
  <si>
    <t>8:30-</t>
    <phoneticPr fontId="13"/>
  </si>
  <si>
    <t>モ草 16-19</t>
    <rPh sb="1" eb="2">
      <t>クサ</t>
    </rPh>
    <phoneticPr fontId="13"/>
  </si>
  <si>
    <t>Aシフト</t>
    <phoneticPr fontId="13"/>
  </si>
  <si>
    <t>勤務時間に対する休憩</t>
  </si>
  <si>
    <t>全店共有事項</t>
  </si>
  <si>
    <t xml:space="preserve"> ◆4時間59分まで …なし</t>
    <phoneticPr fontId="13"/>
  </si>
  <si>
    <t>　＊トラブル防止のため、退勤のタイムカードを押した後は速やかに退店をして下さい</t>
    <rPh sb="27" eb="28">
      <t>スミ</t>
    </rPh>
    <phoneticPr fontId="13"/>
  </si>
  <si>
    <t xml:space="preserve"> ◆5時間00分以上 …30分</t>
    <rPh sb="7" eb="8">
      <t>フン</t>
    </rPh>
    <rPh sb="8" eb="10">
      <t>イジョウ</t>
    </rPh>
    <phoneticPr fontId="13"/>
  </si>
  <si>
    <t>　＊事故やトラブルが発生した場合にはチーフまたは統括まで連絡をお願いします</t>
    <phoneticPr fontId="13"/>
  </si>
  <si>
    <t xml:space="preserve"> ◆6時間01分以上 …45分</t>
    <rPh sb="8" eb="10">
      <t>イジョウ</t>
    </rPh>
    <phoneticPr fontId="13"/>
  </si>
  <si>
    <t>　＊工場の勤務許可時間は「勤務開始５分前より」「勤務終了は現場指示」となります。</t>
    <rPh sb="2" eb="4">
      <t>コウジョウ</t>
    </rPh>
    <rPh sb="5" eb="7">
      <t>キンム</t>
    </rPh>
    <rPh sb="7" eb="9">
      <t>キョカ</t>
    </rPh>
    <rPh sb="9" eb="11">
      <t>ジカン</t>
    </rPh>
    <rPh sb="13" eb="15">
      <t>キンム</t>
    </rPh>
    <rPh sb="15" eb="17">
      <t>カイシ</t>
    </rPh>
    <rPh sb="18" eb="19">
      <t>フン</t>
    </rPh>
    <rPh sb="19" eb="20">
      <t>マエ</t>
    </rPh>
    <rPh sb="24" eb="26">
      <t>キンム</t>
    </rPh>
    <rPh sb="26" eb="28">
      <t>シュウリョウ</t>
    </rPh>
    <rPh sb="29" eb="31">
      <t>ゲンバ</t>
    </rPh>
    <rPh sb="31" eb="33">
      <t>シジ</t>
    </rPh>
    <phoneticPr fontId="13"/>
  </si>
  <si>
    <t xml:space="preserve"> ◆8時間01分以上 …60分</t>
    <rPh sb="7" eb="8">
      <t>フン</t>
    </rPh>
    <rPh sb="8" eb="10">
      <t>イジョウ</t>
    </rPh>
    <phoneticPr fontId="13"/>
  </si>
  <si>
    <t>　　許可時間外については原則として事前申し出があった場合のみ勤務を認めますので、</t>
    <rPh sb="2" eb="4">
      <t>キョカ</t>
    </rPh>
    <rPh sb="4" eb="6">
      <t>ジカン</t>
    </rPh>
    <rPh sb="6" eb="7">
      <t>ガイ</t>
    </rPh>
    <rPh sb="12" eb="14">
      <t>ゲンソク</t>
    </rPh>
    <rPh sb="17" eb="19">
      <t>ジゼン</t>
    </rPh>
    <rPh sb="19" eb="20">
      <t>モウ</t>
    </rPh>
    <rPh sb="21" eb="22">
      <t>デ</t>
    </rPh>
    <rPh sb="26" eb="28">
      <t>バアイ</t>
    </rPh>
    <rPh sb="30" eb="32">
      <t>キンム</t>
    </rPh>
    <rPh sb="33" eb="34">
      <t>ミト</t>
    </rPh>
    <phoneticPr fontId="13"/>
  </si>
  <si>
    <t>　　必ず工場責任者もしくは統括に連絡をして、その指示に従ってください。</t>
    <rPh sb="2" eb="3">
      <t>カナラ</t>
    </rPh>
    <rPh sb="4" eb="6">
      <t>コウジョウ</t>
    </rPh>
    <rPh sb="6" eb="9">
      <t>セキニンシャ</t>
    </rPh>
    <rPh sb="13" eb="15">
      <t>トウカツ</t>
    </rPh>
    <rPh sb="16" eb="18">
      <t>レンラク</t>
    </rPh>
    <rPh sb="24" eb="26">
      <t>シジ</t>
    </rPh>
    <rPh sb="27" eb="28">
      <t>シタガ</t>
    </rPh>
    <phoneticPr fontId="13"/>
  </si>
  <si>
    <t>東川口工場</t>
  </si>
  <si>
    <t>神原©</t>
    <phoneticPr fontId="13"/>
  </si>
  <si>
    <t>10-16</t>
  </si>
  <si>
    <t>9-16</t>
  </si>
  <si>
    <t>澤田</t>
  </si>
  <si>
    <t>李</t>
    <phoneticPr fontId="13"/>
  </si>
  <si>
    <t>細谷</t>
  </si>
  <si>
    <t>受付9-17</t>
    <rPh sb="0" eb="2">
      <t>ウケツケ</t>
    </rPh>
    <phoneticPr fontId="13"/>
  </si>
  <si>
    <t xml:space="preserve"> 　◆4時間59分まで …なし</t>
    <phoneticPr fontId="13"/>
  </si>
  <si>
    <t xml:space="preserve"> 　◆5時間00分以上 …30分</t>
    <rPh sb="8" eb="9">
      <t>フン</t>
    </rPh>
    <rPh sb="9" eb="11">
      <t>イジョウ</t>
    </rPh>
    <phoneticPr fontId="13"/>
  </si>
  <si>
    <t xml:space="preserve"> ◆8時間01分以上 …60分</t>
    <rPh sb="8" eb="10">
      <t>イジョウ</t>
    </rPh>
    <phoneticPr fontId="13"/>
  </si>
  <si>
    <t>ルート</t>
  </si>
  <si>
    <t>D 10-17</t>
    <phoneticPr fontId="13"/>
  </si>
  <si>
    <t>大場</t>
  </si>
  <si>
    <t>Y 10-17</t>
    <phoneticPr fontId="13"/>
  </si>
  <si>
    <t>田口</t>
  </si>
  <si>
    <t>Y工場</t>
    <rPh sb="1" eb="3">
      <t>コウジョウ</t>
    </rPh>
    <phoneticPr fontId="13"/>
  </si>
  <si>
    <t>HELP  D 9:45-17</t>
  </si>
  <si>
    <t>露木</t>
  </si>
  <si>
    <t>HELP  Y 9:45-17</t>
    <phoneticPr fontId="13"/>
  </si>
  <si>
    <t>本部HELP</t>
    <rPh sb="0" eb="2">
      <t>ホンブ</t>
    </rPh>
    <phoneticPr fontId="13"/>
  </si>
  <si>
    <t>田口13-16:30</t>
    <rPh sb="0" eb="2">
      <t>タグチ</t>
    </rPh>
    <phoneticPr fontId="13"/>
  </si>
  <si>
    <t>受付9-14</t>
    <rPh sb="0" eb="2">
      <t>ウケツケ</t>
    </rPh>
    <phoneticPr fontId="13"/>
  </si>
  <si>
    <t>12-18</t>
    <phoneticPr fontId="13"/>
  </si>
  <si>
    <t>小針</t>
    <rPh sb="0" eb="2">
      <t>コバリ</t>
    </rPh>
    <phoneticPr fontId="13"/>
  </si>
  <si>
    <t>Y10-・店-17</t>
    <rPh sb="5" eb="6">
      <t>ミセ</t>
    </rPh>
    <phoneticPr fontId="13"/>
  </si>
  <si>
    <t>9-18</t>
    <phoneticPr fontId="13"/>
  </si>
  <si>
    <t>土</t>
    <rPh sb="0" eb="1">
      <t>ツチ</t>
    </rPh>
    <phoneticPr fontId="13"/>
  </si>
  <si>
    <t>佐々木17-19</t>
    <rPh sb="0" eb="3">
      <t>ササキ</t>
    </rPh>
    <phoneticPr fontId="13"/>
  </si>
  <si>
    <t>浅沼</t>
    <rPh sb="0" eb="2">
      <t>アサヌマ</t>
    </rPh>
    <phoneticPr fontId="13"/>
  </si>
  <si>
    <t>11-19</t>
    <phoneticPr fontId="13"/>
  </si>
  <si>
    <r>
      <t>9-/</t>
    </r>
    <r>
      <rPr>
        <b/>
        <sz val="11"/>
        <color rgb="FF0070C0"/>
        <rFont val="ＭＳ Ｐゴシック"/>
        <family val="3"/>
        <charset val="128"/>
        <scheme val="minor"/>
      </rPr>
      <t>東17-</t>
    </r>
    <rPh sb="3" eb="4">
      <t>ヒガシ</t>
    </rPh>
    <phoneticPr fontId="13"/>
  </si>
  <si>
    <t>後藤</t>
    <rPh sb="0" eb="2">
      <t>ゴトウ</t>
    </rPh>
    <phoneticPr fontId="13"/>
  </si>
  <si>
    <t>藤井9-12</t>
    <rPh sb="0" eb="2">
      <t>フジイ</t>
    </rPh>
    <phoneticPr fontId="13"/>
  </si>
  <si>
    <t>草加 14-19</t>
    <rPh sb="0" eb="2">
      <t>ソウカ</t>
    </rPh>
    <phoneticPr fontId="13"/>
  </si>
  <si>
    <t>14-18</t>
    <phoneticPr fontId="13"/>
  </si>
  <si>
    <t>マミーマート川口安行店</t>
    <rPh sb="6" eb="8">
      <t>カワグチ</t>
    </rPh>
    <rPh sb="8" eb="10">
      <t>アンギョウ</t>
    </rPh>
    <rPh sb="10" eb="11">
      <t>ミセ</t>
    </rPh>
    <phoneticPr fontId="13"/>
  </si>
  <si>
    <t>高橋</t>
    <rPh sb="0" eb="2">
      <t>タカハシ</t>
    </rPh>
    <phoneticPr fontId="13"/>
  </si>
  <si>
    <t>原科</t>
    <rPh sb="0" eb="2">
      <t>ハラシナ</t>
    </rPh>
    <phoneticPr fontId="13"/>
  </si>
  <si>
    <t>小柳</t>
    <rPh sb="0" eb="2">
      <t>コヤナギ</t>
    </rPh>
    <phoneticPr fontId="13"/>
  </si>
  <si>
    <t xml:space="preserve"> ◆5時間59分まで …なし</t>
    <rPh sb="3" eb="5">
      <t>ジカン</t>
    </rPh>
    <rPh sb="7" eb="8">
      <t>フン</t>
    </rPh>
    <phoneticPr fontId="13"/>
  </si>
  <si>
    <t>　＊勤務許可  ◆開店を伴うシフト・・・始業「9:50」より、終業「14:10」まで(※シフト時間後10分まで)</t>
    <rPh sb="2" eb="4">
      <t>キンム</t>
    </rPh>
    <rPh sb="4" eb="6">
      <t>キョカ</t>
    </rPh>
    <rPh sb="9" eb="11">
      <t>カイテン</t>
    </rPh>
    <rPh sb="12" eb="13">
      <t>トモナ</t>
    </rPh>
    <rPh sb="20" eb="22">
      <t>シギョウ</t>
    </rPh>
    <rPh sb="31" eb="33">
      <t>シュウギョウ</t>
    </rPh>
    <rPh sb="47" eb="49">
      <t>ジカン</t>
    </rPh>
    <rPh sb="49" eb="50">
      <t>ゴ</t>
    </rPh>
    <rPh sb="52" eb="53">
      <t>フン</t>
    </rPh>
    <phoneticPr fontId="13"/>
  </si>
  <si>
    <r>
      <t xml:space="preserve">梶原 </t>
    </r>
    <r>
      <rPr>
        <sz val="8"/>
        <color rgb="FF0070C0"/>
        <rFont val="ＭＳ Ｐゴシック"/>
        <family val="3"/>
        <charset val="128"/>
        <scheme val="minor"/>
      </rPr>
      <t>研修</t>
    </r>
    <rPh sb="0" eb="2">
      <t>カジハラ</t>
    </rPh>
    <rPh sb="3" eb="5">
      <t>ケンシュウ</t>
    </rPh>
    <phoneticPr fontId="13"/>
  </si>
  <si>
    <r>
      <t>原口</t>
    </r>
    <r>
      <rPr>
        <sz val="6"/>
        <color rgb="FF0070C0"/>
        <rFont val="ＭＳ Ｐゴシック"/>
        <family val="3"/>
        <charset val="128"/>
        <scheme val="minor"/>
      </rPr>
      <t xml:space="preserve"> 研修</t>
    </r>
    <rPh sb="0" eb="2">
      <t>ハラグチ</t>
    </rPh>
    <rPh sb="3" eb="5">
      <t>ケンシュウ</t>
    </rPh>
    <phoneticPr fontId="13"/>
  </si>
  <si>
    <t>2025年5月1日～5月31日分</t>
    <rPh sb="4" eb="5">
      <t>ネン</t>
    </rPh>
    <rPh sb="6" eb="7">
      <t>ガツ</t>
    </rPh>
    <rPh sb="8" eb="9">
      <t>ヒ</t>
    </rPh>
    <rPh sb="11" eb="12">
      <t>ガツ</t>
    </rPh>
    <rPh sb="14" eb="15">
      <t>ヒ</t>
    </rPh>
    <rPh sb="15" eb="16">
      <t>ブン</t>
    </rPh>
    <phoneticPr fontId="13"/>
  </si>
  <si>
    <r>
      <t>森田</t>
    </r>
    <r>
      <rPr>
        <sz val="6"/>
        <color rgb="FF0070C0"/>
        <rFont val="ＭＳ Ｐゴシック"/>
        <family val="3"/>
        <charset val="128"/>
        <scheme val="minor"/>
      </rPr>
      <t xml:space="preserve"> 研修</t>
    </r>
    <rPh sb="0" eb="2">
      <t>モリタ</t>
    </rPh>
    <rPh sb="3" eb="5">
      <t>ケンシュウ</t>
    </rPh>
    <phoneticPr fontId="13"/>
  </si>
  <si>
    <r>
      <t xml:space="preserve">河野 </t>
    </r>
    <r>
      <rPr>
        <sz val="8"/>
        <color rgb="FF0070C0"/>
        <rFont val="ＭＳ Ｐゴシック"/>
        <family val="3"/>
        <charset val="128"/>
        <scheme val="minor"/>
      </rPr>
      <t>研修</t>
    </r>
    <rPh sb="0" eb="2">
      <t>カワノ</t>
    </rPh>
    <rPh sb="3" eb="5">
      <t>ケンシュウ</t>
    </rPh>
    <phoneticPr fontId="13"/>
  </si>
  <si>
    <t>9-14・17-19</t>
    <phoneticPr fontId="13"/>
  </si>
  <si>
    <r>
      <t>藤田</t>
    </r>
    <r>
      <rPr>
        <sz val="6"/>
        <color rgb="FF0070C0"/>
        <rFont val="ＭＳ Ｐゴシック"/>
        <family val="3"/>
        <charset val="128"/>
        <scheme val="minor"/>
      </rPr>
      <t xml:space="preserve"> 研修</t>
    </r>
    <rPh sb="0" eb="2">
      <t>フジタ</t>
    </rPh>
    <rPh sb="3" eb="5">
      <t>ケンシュウ</t>
    </rPh>
    <phoneticPr fontId="13"/>
  </si>
  <si>
    <t>HELP  D 10-17</t>
    <phoneticPr fontId="13"/>
  </si>
  <si>
    <t>HELP  Y 10-17</t>
    <phoneticPr fontId="13"/>
  </si>
  <si>
    <t>13- 集配</t>
    <rPh sb="4" eb="6">
      <t>シュウハイ</t>
    </rPh>
    <phoneticPr fontId="13"/>
  </si>
  <si>
    <t>9-14・会議</t>
    <rPh sb="5" eb="7">
      <t>カイギ</t>
    </rPh>
    <phoneticPr fontId="13"/>
  </si>
  <si>
    <t>2025.4.28</t>
    <phoneticPr fontId="13"/>
  </si>
  <si>
    <t>2025年6月1日～6月30日分</t>
    <rPh sb="4" eb="5">
      <t>ネン</t>
    </rPh>
    <rPh sb="6" eb="7">
      <t>ガツ</t>
    </rPh>
    <rPh sb="8" eb="9">
      <t>ヒ</t>
    </rPh>
    <rPh sb="11" eb="12">
      <t>ガツ</t>
    </rPh>
    <rPh sb="14" eb="15">
      <t>ヒ</t>
    </rPh>
    <rPh sb="15" eb="16">
      <t>ブン</t>
    </rPh>
    <phoneticPr fontId="13"/>
  </si>
  <si>
    <t>2025.5.12</t>
    <phoneticPr fontId="13"/>
  </si>
  <si>
    <t>統括14-17</t>
    <rPh sb="0" eb="2">
      <t>トウカツ</t>
    </rPh>
    <phoneticPr fontId="13"/>
  </si>
  <si>
    <t>調整中</t>
    <rPh sb="0" eb="2">
      <t>チョウセイ</t>
    </rPh>
    <rPh sb="2" eb="3">
      <t>チュウ</t>
    </rPh>
    <phoneticPr fontId="13"/>
  </si>
  <si>
    <t>2025.5.29</t>
    <phoneticPr fontId="13"/>
  </si>
  <si>
    <t>11-17</t>
    <phoneticPr fontId="13"/>
  </si>
  <si>
    <t>9-12:30</t>
    <phoneticPr fontId="13"/>
  </si>
  <si>
    <t>佐々木14-19</t>
    <rPh sb="0" eb="3">
      <t>ササキ</t>
    </rPh>
    <phoneticPr fontId="13"/>
  </si>
  <si>
    <r>
      <t>9-/</t>
    </r>
    <r>
      <rPr>
        <b/>
        <sz val="11"/>
        <color rgb="FF0070C0"/>
        <rFont val="ＭＳ Ｐゴシック"/>
        <family val="3"/>
        <charset val="128"/>
        <scheme val="minor"/>
      </rPr>
      <t>東14-</t>
    </r>
    <rPh sb="3" eb="4">
      <t>ヒガシ</t>
    </rPh>
    <phoneticPr fontId="13"/>
  </si>
  <si>
    <r>
      <t>9-19/</t>
    </r>
    <r>
      <rPr>
        <b/>
        <sz val="8"/>
        <color rgb="FF0070C0"/>
        <rFont val="ＭＳ Ｐゴシック"/>
        <family val="3"/>
        <charset val="128"/>
        <scheme val="minor"/>
      </rPr>
      <t>東14-18</t>
    </r>
    <rPh sb="5" eb="6">
      <t>ヒガシ</t>
    </rPh>
    <phoneticPr fontId="13"/>
  </si>
  <si>
    <t>佐々木14-18</t>
    <rPh sb="0" eb="3">
      <t>ササキ</t>
    </rPh>
    <phoneticPr fontId="13"/>
  </si>
  <si>
    <t>統括18-19</t>
    <rPh sb="0" eb="2">
      <t>トウカツ</t>
    </rPh>
    <phoneticPr fontId="13"/>
  </si>
  <si>
    <t>井坂9-13</t>
    <rPh sb="0" eb="2">
      <t>イサカ</t>
    </rPh>
    <phoneticPr fontId="13"/>
  </si>
  <si>
    <t>9-11・14-19</t>
    <phoneticPr fontId="13"/>
  </si>
  <si>
    <r>
      <t>栗田</t>
    </r>
    <r>
      <rPr>
        <sz val="6"/>
        <color rgb="FF0070C0"/>
        <rFont val="ＭＳ Ｐゴシック"/>
        <family val="3"/>
        <charset val="128"/>
        <scheme val="minor"/>
      </rPr>
      <t xml:space="preserve"> 研修</t>
    </r>
    <rPh sb="0" eb="2">
      <t>クリタ</t>
    </rPh>
    <rPh sb="3" eb="5">
      <t>ケンシュウ</t>
    </rPh>
    <phoneticPr fontId="13"/>
  </si>
  <si>
    <t>統括 HELP</t>
    <rPh sb="0" eb="2">
      <t>トウカツ</t>
    </rPh>
    <phoneticPr fontId="13"/>
  </si>
  <si>
    <t>2025.5.31</t>
    <phoneticPr fontId="13"/>
  </si>
  <si>
    <t>梶原</t>
    <rPh sb="0" eb="2">
      <t>カジハラ</t>
    </rPh>
    <phoneticPr fontId="13"/>
  </si>
  <si>
    <r>
      <t xml:space="preserve">山田 </t>
    </r>
    <r>
      <rPr>
        <sz val="6"/>
        <color rgb="FF0070C0"/>
        <rFont val="ＭＳ Ｐゴシック"/>
        <family val="3"/>
        <charset val="128"/>
        <scheme val="minor"/>
      </rPr>
      <t>本店研修中</t>
    </r>
    <rPh sb="0" eb="2">
      <t>ヤマダ</t>
    </rPh>
    <rPh sb="3" eb="5">
      <t>ホンテン</t>
    </rPh>
    <rPh sb="5" eb="7">
      <t>ケンシュウ</t>
    </rPh>
    <rPh sb="7" eb="8">
      <t>チュウ</t>
    </rPh>
    <phoneticPr fontId="13"/>
  </si>
  <si>
    <t>2025.6.14</t>
    <phoneticPr fontId="13"/>
  </si>
  <si>
    <t>2025年7月1日～7月31日分</t>
    <rPh sb="4" eb="5">
      <t>ネン</t>
    </rPh>
    <rPh sb="6" eb="7">
      <t>ガツ</t>
    </rPh>
    <rPh sb="8" eb="9">
      <t>ヒ</t>
    </rPh>
    <rPh sb="11" eb="12">
      <t>ガツ</t>
    </rPh>
    <rPh sb="14" eb="15">
      <t>ヒ</t>
    </rPh>
    <rPh sb="15" eb="16">
      <t>ブン</t>
    </rPh>
    <phoneticPr fontId="13"/>
  </si>
  <si>
    <r>
      <t xml:space="preserve">片岸 </t>
    </r>
    <r>
      <rPr>
        <sz val="6"/>
        <color rgb="FF0070C0"/>
        <rFont val="ＭＳ Ｐゴシック"/>
        <family val="3"/>
        <charset val="128"/>
        <scheme val="minor"/>
      </rPr>
      <t>本店研修中</t>
    </r>
    <rPh sb="0" eb="2">
      <t>カタギシ</t>
    </rPh>
    <rPh sb="3" eb="5">
      <t>ホンテン</t>
    </rPh>
    <rPh sb="5" eb="7">
      <t>ケンシュウ</t>
    </rPh>
    <rPh sb="7" eb="8">
      <t>チュウ</t>
    </rPh>
    <phoneticPr fontId="13"/>
  </si>
  <si>
    <r>
      <rPr>
        <sz val="10"/>
        <rFont val="ＭＳ Ｐゴシック"/>
        <family val="3"/>
        <charset val="128"/>
        <scheme val="minor"/>
      </rPr>
      <t>臼井</t>
    </r>
    <r>
      <rPr>
        <sz val="11"/>
        <rFont val="ＭＳ Ｐゴシック"/>
        <family val="3"/>
        <charset val="128"/>
        <scheme val="minor"/>
      </rPr>
      <t xml:space="preserve"> </t>
    </r>
    <r>
      <rPr>
        <sz val="6"/>
        <color rgb="FF0070C0"/>
        <rFont val="ＭＳ Ｐゴシック"/>
        <family val="3"/>
        <charset val="128"/>
        <scheme val="minor"/>
      </rPr>
      <t>研修中</t>
    </r>
    <rPh sb="0" eb="2">
      <t>ウスイ</t>
    </rPh>
    <rPh sb="3" eb="5">
      <t>ケンシュウ</t>
    </rPh>
    <rPh sb="5" eb="6">
      <t>チュウ</t>
    </rPh>
    <phoneticPr fontId="13"/>
  </si>
  <si>
    <t>モ草16-19</t>
    <rPh sb="1" eb="2">
      <t>クサ</t>
    </rPh>
    <phoneticPr fontId="13"/>
  </si>
  <si>
    <t>田口10-16</t>
    <rPh sb="0" eb="2">
      <t>タグチ</t>
    </rPh>
    <phoneticPr fontId="13"/>
  </si>
  <si>
    <t>9:30-15</t>
    <phoneticPr fontId="13"/>
  </si>
  <si>
    <t>2025.6.27</t>
    <phoneticPr fontId="13"/>
  </si>
  <si>
    <r>
      <rPr>
        <b/>
        <sz val="10"/>
        <color rgb="FF00B050"/>
        <rFont val="ＭＳ Ｐゴシック"/>
        <family val="3"/>
        <charset val="128"/>
        <scheme val="minor"/>
      </rPr>
      <t>会議</t>
    </r>
    <r>
      <rPr>
        <sz val="10"/>
        <rFont val="ＭＳ Ｐゴシック"/>
        <family val="3"/>
        <charset val="128"/>
        <scheme val="minor"/>
      </rPr>
      <t>/15-19</t>
    </r>
    <rPh sb="0" eb="2">
      <t>カイギ</t>
    </rPh>
    <phoneticPr fontId="13"/>
  </si>
  <si>
    <t>16時退勤</t>
    <rPh sb="2" eb="3">
      <t>ジ</t>
    </rPh>
    <rPh sb="3" eb="5">
      <t>タイキン</t>
    </rPh>
    <phoneticPr fontId="13"/>
  </si>
  <si>
    <r>
      <t xml:space="preserve">金川 </t>
    </r>
    <r>
      <rPr>
        <sz val="6"/>
        <color rgb="FF0070C0"/>
        <rFont val="ＭＳ Ｐゴシック"/>
        <family val="3"/>
        <charset val="128"/>
        <scheme val="minor"/>
      </rPr>
      <t>研修中</t>
    </r>
    <rPh sb="0" eb="2">
      <t>カネカワ</t>
    </rPh>
    <rPh sb="3" eb="5">
      <t>ケンシュウ</t>
    </rPh>
    <rPh sb="5" eb="6">
      <t>チュウ</t>
    </rPh>
    <phoneticPr fontId="13"/>
  </si>
  <si>
    <r>
      <rPr>
        <b/>
        <sz val="9"/>
        <color rgb="FF00B050"/>
        <rFont val="ＭＳ Ｐゴシック"/>
        <family val="3"/>
        <charset val="128"/>
        <scheme val="minor"/>
      </rPr>
      <t>会議</t>
    </r>
    <r>
      <rPr>
        <sz val="9"/>
        <rFont val="ＭＳ Ｐゴシック"/>
        <family val="3"/>
        <charset val="128"/>
        <scheme val="minor"/>
      </rPr>
      <t>/15-19</t>
    </r>
    <rPh sb="0" eb="2">
      <t>カイギ</t>
    </rPh>
    <phoneticPr fontId="13"/>
  </si>
  <si>
    <r>
      <t xml:space="preserve">片岸 </t>
    </r>
    <r>
      <rPr>
        <sz val="8"/>
        <color rgb="FF0070C0"/>
        <rFont val="ＭＳ Ｐゴシック"/>
        <family val="3"/>
        <charset val="128"/>
        <scheme val="minor"/>
      </rPr>
      <t>研修</t>
    </r>
    <rPh sb="0" eb="2">
      <t>カタギシ</t>
    </rPh>
    <rPh sb="3" eb="5">
      <t>ケンシュウ</t>
    </rPh>
    <phoneticPr fontId="13"/>
  </si>
  <si>
    <r>
      <t>黒田</t>
    </r>
    <r>
      <rPr>
        <sz val="8"/>
        <rFont val="ＭＳ Ｐゴシック"/>
        <family val="3"/>
        <charset val="128"/>
        <scheme val="minor"/>
      </rPr>
      <t xml:space="preserve"> </t>
    </r>
    <r>
      <rPr>
        <sz val="8"/>
        <color rgb="FF0070C0"/>
        <rFont val="ＭＳ Ｐゴシック"/>
        <family val="3"/>
        <charset val="128"/>
        <scheme val="minor"/>
      </rPr>
      <t>研修</t>
    </r>
    <rPh sb="0" eb="2">
      <t>クロダ</t>
    </rPh>
    <rPh sb="3" eb="5">
      <t>ケンシュウ</t>
    </rPh>
    <phoneticPr fontId="13"/>
  </si>
  <si>
    <t>D 10-13</t>
    <phoneticPr fontId="13"/>
  </si>
  <si>
    <t>露木(13-17)</t>
    <phoneticPr fontId="13"/>
  </si>
  <si>
    <t>本部(13-17)</t>
    <rPh sb="0" eb="2">
      <t>ホンブ</t>
    </rPh>
    <phoneticPr fontId="13"/>
  </si>
  <si>
    <t>佐々木9-14</t>
    <rPh sb="0" eb="3">
      <t>ササキ</t>
    </rPh>
    <phoneticPr fontId="13"/>
  </si>
  <si>
    <t>10-15:30</t>
    <phoneticPr fontId="13"/>
  </si>
  <si>
    <r>
      <rPr>
        <b/>
        <sz val="10"/>
        <color rgb="FF0070C0"/>
        <rFont val="ＭＳ Ｐゴシック"/>
        <family val="3"/>
        <charset val="128"/>
        <scheme val="minor"/>
      </rPr>
      <t>東9-</t>
    </r>
    <r>
      <rPr>
        <sz val="10"/>
        <rFont val="ＭＳ Ｐゴシック"/>
        <family val="3"/>
        <charset val="128"/>
        <scheme val="minor"/>
      </rPr>
      <t>/14-19</t>
    </r>
    <rPh sb="0" eb="1">
      <t>ヒガシ</t>
    </rPh>
    <phoneticPr fontId="13"/>
  </si>
  <si>
    <t>9-18:30</t>
    <phoneticPr fontId="13"/>
  </si>
  <si>
    <r>
      <t>9-/</t>
    </r>
    <r>
      <rPr>
        <b/>
        <sz val="10"/>
        <color rgb="FF0070C0"/>
        <rFont val="ＭＳ Ｐゴシック"/>
        <family val="3"/>
        <charset val="128"/>
        <scheme val="minor"/>
      </rPr>
      <t>東14-19</t>
    </r>
    <rPh sb="3" eb="4">
      <t>ヒガシ</t>
    </rPh>
    <phoneticPr fontId="13"/>
  </si>
  <si>
    <r>
      <t>9-/</t>
    </r>
    <r>
      <rPr>
        <b/>
        <sz val="10"/>
        <color rgb="FF0070C0"/>
        <rFont val="ＭＳ Ｐゴシック"/>
        <family val="3"/>
        <charset val="128"/>
        <scheme val="minor"/>
      </rPr>
      <t>東17-</t>
    </r>
    <rPh sb="3" eb="4">
      <t>ヒガシ</t>
    </rPh>
    <phoneticPr fontId="13"/>
  </si>
  <si>
    <r>
      <rPr>
        <b/>
        <sz val="10"/>
        <color rgb="FF0070C0"/>
        <rFont val="ＭＳ Ｐゴシック"/>
        <family val="3"/>
        <charset val="128"/>
        <scheme val="minor"/>
      </rPr>
      <t>東9-</t>
    </r>
    <r>
      <rPr>
        <sz val="10"/>
        <rFont val="ＭＳ Ｐゴシック"/>
        <family val="3"/>
        <charset val="128"/>
        <scheme val="minor"/>
      </rPr>
      <t>/-19</t>
    </r>
    <rPh sb="0" eb="1">
      <t>ヒガシ</t>
    </rPh>
    <phoneticPr fontId="13"/>
  </si>
  <si>
    <t>2025.6.30</t>
    <phoneticPr fontId="13"/>
  </si>
  <si>
    <t>2025.7.3</t>
    <phoneticPr fontId="13"/>
  </si>
  <si>
    <r>
      <rPr>
        <sz val="11"/>
        <rFont val="ＭＳ Ｐゴシック"/>
        <family val="3"/>
        <charset val="128"/>
        <scheme val="minor"/>
      </rPr>
      <t>蓮見</t>
    </r>
    <r>
      <rPr>
        <sz val="8"/>
        <color rgb="FF0070C0"/>
        <rFont val="ＭＳ Ｐゴシック"/>
        <family val="3"/>
        <charset val="128"/>
        <scheme val="minor"/>
      </rPr>
      <t xml:space="preserve"> 研修</t>
    </r>
    <rPh sb="0" eb="2">
      <t>ハスミ</t>
    </rPh>
    <rPh sb="3" eb="5">
      <t>ケンシュウ</t>
    </rPh>
    <phoneticPr fontId="13"/>
  </si>
  <si>
    <t>2025年8月1日～8月31日分</t>
    <rPh sb="4" eb="5">
      <t>ネン</t>
    </rPh>
    <rPh sb="6" eb="7">
      <t>ガツ</t>
    </rPh>
    <rPh sb="8" eb="9">
      <t>ヒ</t>
    </rPh>
    <rPh sb="11" eb="12">
      <t>ガツ</t>
    </rPh>
    <rPh sb="14" eb="15">
      <t>ヒ</t>
    </rPh>
    <rPh sb="15" eb="16">
      <t>ブン</t>
    </rPh>
    <phoneticPr fontId="13"/>
  </si>
  <si>
    <t>2025.7.4</t>
    <phoneticPr fontId="13"/>
  </si>
  <si>
    <t>夏季休業　(8/11～8/15)</t>
    <rPh sb="0" eb="4">
      <t>カキキュウギョウ</t>
    </rPh>
    <phoneticPr fontId="13"/>
  </si>
  <si>
    <t>10-12</t>
    <phoneticPr fontId="13"/>
  </si>
  <si>
    <r>
      <t>和泉</t>
    </r>
    <r>
      <rPr>
        <sz val="6"/>
        <color rgb="FF0070C0"/>
        <rFont val="ＭＳ Ｐゴシック"/>
        <family val="3"/>
        <charset val="128"/>
        <scheme val="minor"/>
      </rPr>
      <t xml:space="preserve"> 研修</t>
    </r>
    <rPh sb="0" eb="2">
      <t>イズミ</t>
    </rPh>
    <rPh sb="3" eb="5">
      <t>ケンシュウ</t>
    </rPh>
    <phoneticPr fontId="13"/>
  </si>
  <si>
    <t>2025.7.12</t>
    <phoneticPr fontId="13"/>
  </si>
  <si>
    <t>2025.7.26</t>
    <phoneticPr fontId="13"/>
  </si>
  <si>
    <t>9:30-17</t>
    <phoneticPr fontId="13"/>
  </si>
  <si>
    <t>9-13:30</t>
    <phoneticPr fontId="13"/>
  </si>
  <si>
    <t>近藤14-19</t>
    <rPh sb="0" eb="2">
      <t>コンドウ</t>
    </rPh>
    <phoneticPr fontId="13"/>
  </si>
  <si>
    <t>内 9-14</t>
    <rPh sb="0" eb="1">
      <t>ウチ</t>
    </rPh>
    <phoneticPr fontId="13"/>
  </si>
  <si>
    <t>近藤9-14</t>
    <rPh sb="0" eb="2">
      <t>コンドウ</t>
    </rPh>
    <phoneticPr fontId="13"/>
  </si>
  <si>
    <t>草加 9-14</t>
    <rPh sb="0" eb="2">
      <t>ソウカ</t>
    </rPh>
    <phoneticPr fontId="13"/>
  </si>
  <si>
    <r>
      <t xml:space="preserve">片岸 </t>
    </r>
    <r>
      <rPr>
        <sz val="6"/>
        <color rgb="FF0070C0"/>
        <rFont val="ＭＳ Ｐゴシック"/>
        <family val="3"/>
        <charset val="128"/>
        <scheme val="minor"/>
      </rPr>
      <t>研修中</t>
    </r>
    <rPh sb="0" eb="2">
      <t>カタギシ</t>
    </rPh>
    <rPh sb="3" eb="5">
      <t>ケンシュウ</t>
    </rPh>
    <rPh sb="5" eb="6">
      <t>チュウ</t>
    </rPh>
    <phoneticPr fontId="13"/>
  </si>
  <si>
    <t>近藤9-13</t>
    <rPh sb="0" eb="2">
      <t>コンドウ</t>
    </rPh>
    <phoneticPr fontId="13"/>
  </si>
  <si>
    <t>草加 9-13</t>
    <rPh sb="0" eb="2">
      <t>ソウカ</t>
    </rPh>
    <phoneticPr fontId="13"/>
  </si>
  <si>
    <t>寺尾16-19</t>
    <rPh sb="0" eb="2">
      <t>テラオ</t>
    </rPh>
    <phoneticPr fontId="13"/>
  </si>
  <si>
    <t>草加 16-19</t>
    <rPh sb="0" eb="2">
      <t>ソウカ</t>
    </rPh>
    <phoneticPr fontId="13"/>
  </si>
  <si>
    <t>寺尾15-19</t>
    <rPh sb="0" eb="2">
      <t>テラオ</t>
    </rPh>
    <phoneticPr fontId="13"/>
  </si>
  <si>
    <t>草加 15-19</t>
    <rPh sb="0" eb="2">
      <t>ソウカ</t>
    </rPh>
    <phoneticPr fontId="13"/>
  </si>
  <si>
    <t>12- 集配</t>
    <rPh sb="4" eb="6">
      <t>シュウハイ</t>
    </rPh>
    <phoneticPr fontId="13"/>
  </si>
  <si>
    <t>9- 集配</t>
    <rPh sb="3" eb="5">
      <t>シュウハイ</t>
    </rPh>
    <phoneticPr fontId="13"/>
  </si>
  <si>
    <r>
      <t>9-/</t>
    </r>
    <r>
      <rPr>
        <b/>
        <sz val="10"/>
        <color rgb="FF0070C0"/>
        <rFont val="ＭＳ Ｐゴシック"/>
        <family val="3"/>
        <charset val="128"/>
        <scheme val="minor"/>
      </rPr>
      <t>東14-</t>
    </r>
    <rPh sb="3" eb="4">
      <t>ヒガシ</t>
    </rPh>
    <phoneticPr fontId="13"/>
  </si>
  <si>
    <t>近藤15-19</t>
    <rPh sb="0" eb="2">
      <t>コンドウ</t>
    </rPh>
    <phoneticPr fontId="13"/>
  </si>
  <si>
    <t>9- ・14-19</t>
    <phoneticPr fontId="13"/>
  </si>
  <si>
    <t>草加16-19</t>
    <rPh sb="0" eb="2">
      <t>ソウカ</t>
    </rPh>
    <phoneticPr fontId="13"/>
  </si>
  <si>
    <t>草加15-19</t>
    <rPh sb="0" eb="2">
      <t>ソウカ</t>
    </rPh>
    <phoneticPr fontId="13"/>
  </si>
  <si>
    <r>
      <rPr>
        <sz val="10"/>
        <rFont val="ＭＳ Ｐゴシック"/>
        <family val="3"/>
        <charset val="128"/>
        <scheme val="minor"/>
      </rPr>
      <t>キラン</t>
    </r>
    <r>
      <rPr>
        <sz val="11"/>
        <rFont val="ＭＳ Ｐゴシック"/>
        <family val="3"/>
        <charset val="128"/>
        <scheme val="minor"/>
      </rPr>
      <t xml:space="preserve"> </t>
    </r>
    <r>
      <rPr>
        <sz val="6"/>
        <color rgb="FF0070C0"/>
        <rFont val="ＭＳ Ｐゴシック"/>
        <family val="3"/>
        <charset val="128"/>
        <scheme val="minor"/>
      </rPr>
      <t>研修中</t>
    </r>
    <rPh sb="4" eb="6">
      <t>ケンシュウ</t>
    </rPh>
    <rPh sb="6" eb="7">
      <t>チュウ</t>
    </rPh>
    <phoneticPr fontId="13"/>
  </si>
  <si>
    <t>　＊事故やトラブルが発生した場合にはチーフまたは統括まで連絡をお願いします</t>
  </si>
  <si>
    <t xml:space="preserve"> ◆4時間59分まで …なし　◆6時間01分以上 …45分</t>
    <rPh sb="17" eb="19">
      <t>ジカン</t>
    </rPh>
    <rPh sb="21" eb="22">
      <t>フン</t>
    </rPh>
    <rPh sb="22" eb="24">
      <t>イジョウ</t>
    </rPh>
    <rPh sb="28" eb="29">
      <t>フン</t>
    </rPh>
    <phoneticPr fontId="13"/>
  </si>
  <si>
    <t xml:space="preserve"> ◆5時間00分以上 …30分　◆8時間01分以上 …60分</t>
    <rPh sb="7" eb="8">
      <t>フン</t>
    </rPh>
    <rPh sb="8" eb="10">
      <t>イジョウ</t>
    </rPh>
    <rPh sb="18" eb="20">
      <t>ジカン</t>
    </rPh>
    <rPh sb="22" eb="23">
      <t>フン</t>
    </rPh>
    <rPh sb="23" eb="25">
      <t>イジョウ</t>
    </rPh>
    <rPh sb="29" eb="30">
      <t>フン</t>
    </rPh>
    <phoneticPr fontId="13"/>
  </si>
  <si>
    <t>　＊工場の勤務許可時間は「勤務開始５分前より」「勤務終了は現場指示」となります</t>
    <rPh sb="2" eb="4">
      <t>コウジョウ</t>
    </rPh>
    <rPh sb="5" eb="7">
      <t>キンム</t>
    </rPh>
    <rPh sb="7" eb="9">
      <t>キョカ</t>
    </rPh>
    <rPh sb="9" eb="11">
      <t>ジカン</t>
    </rPh>
    <rPh sb="13" eb="15">
      <t>キンム</t>
    </rPh>
    <rPh sb="15" eb="17">
      <t>カイシ</t>
    </rPh>
    <rPh sb="18" eb="19">
      <t>フン</t>
    </rPh>
    <rPh sb="19" eb="20">
      <t>マエ</t>
    </rPh>
    <rPh sb="24" eb="26">
      <t>キンム</t>
    </rPh>
    <rPh sb="26" eb="28">
      <t>シュウリョウ</t>
    </rPh>
    <rPh sb="29" eb="31">
      <t>ゲンバ</t>
    </rPh>
    <rPh sb="31" eb="33">
      <t>シジ</t>
    </rPh>
    <phoneticPr fontId="13"/>
  </si>
  <si>
    <t>2025.7.27</t>
    <phoneticPr fontId="13"/>
  </si>
  <si>
    <t>3</t>
    <phoneticPr fontId="13"/>
  </si>
  <si>
    <t>2025.7.31</t>
    <phoneticPr fontId="13"/>
  </si>
  <si>
    <t>2025年9月1日～9月30日分</t>
    <rPh sb="4" eb="5">
      <t>ネン</t>
    </rPh>
    <rPh sb="6" eb="7">
      <t>ガツ</t>
    </rPh>
    <rPh sb="8" eb="9">
      <t>ヒ</t>
    </rPh>
    <rPh sb="11" eb="12">
      <t>ガツ</t>
    </rPh>
    <rPh sb="14" eb="15">
      <t>ヒ</t>
    </rPh>
    <rPh sb="15" eb="16">
      <t>ブン</t>
    </rPh>
    <phoneticPr fontId="13"/>
  </si>
  <si>
    <t>2025.8.8</t>
    <phoneticPr fontId="13"/>
  </si>
  <si>
    <t>河野</t>
    <rPh sb="0" eb="2">
      <t>カワノ</t>
    </rPh>
    <phoneticPr fontId="13"/>
  </si>
  <si>
    <t>※9時から可</t>
    <rPh sb="2" eb="3">
      <t>ジ</t>
    </rPh>
    <rPh sb="5" eb="6">
      <t>カ</t>
    </rPh>
    <phoneticPr fontId="13"/>
  </si>
  <si>
    <t>※出勤可</t>
    <rPh sb="1" eb="3">
      <t>シュッキン</t>
    </rPh>
    <rPh sb="3" eb="4">
      <t>カ</t>
    </rPh>
    <phoneticPr fontId="13"/>
  </si>
  <si>
    <t>※19時まで可</t>
    <rPh sb="3" eb="4">
      <t>ジ</t>
    </rPh>
    <rPh sb="6" eb="7">
      <t>カ</t>
    </rPh>
    <phoneticPr fontId="13"/>
  </si>
  <si>
    <t>※９月の近藤さんの勤務は統括と要相談</t>
    <rPh sb="2" eb="3">
      <t>ガツ</t>
    </rPh>
    <rPh sb="4" eb="6">
      <t>コンドウ</t>
    </rPh>
    <rPh sb="9" eb="11">
      <t>キンム</t>
    </rPh>
    <rPh sb="12" eb="14">
      <t>トウカツ</t>
    </rPh>
    <rPh sb="15" eb="16">
      <t>ヨウ</t>
    </rPh>
    <rPh sb="16" eb="18">
      <t>ソウダン</t>
    </rPh>
    <phoneticPr fontId="13"/>
  </si>
  <si>
    <t>ﾘﾆｭｰｱﾙ</t>
    <phoneticPr fontId="13"/>
  </si>
  <si>
    <t>黒田</t>
    <rPh sb="0" eb="2">
      <t>クロダ</t>
    </rPh>
    <phoneticPr fontId="13"/>
  </si>
  <si>
    <t>2025.8.28</t>
    <phoneticPr fontId="13"/>
  </si>
  <si>
    <t>OPEN</t>
    <phoneticPr fontId="13"/>
  </si>
  <si>
    <t>しみ抜き実演</t>
    <rPh sb="2" eb="3">
      <t>ヌ</t>
    </rPh>
    <rPh sb="4" eb="6">
      <t>ジツエン</t>
    </rPh>
    <phoneticPr fontId="13"/>
  </si>
  <si>
    <t>16-18</t>
    <phoneticPr fontId="13"/>
  </si>
  <si>
    <t>会議10-13</t>
    <rPh sb="0" eb="2">
      <t>カイギ</t>
    </rPh>
    <phoneticPr fontId="13"/>
  </si>
  <si>
    <t>会議・15-19</t>
    <rPh sb="0" eb="2">
      <t>カイギ</t>
    </rPh>
    <phoneticPr fontId="13"/>
  </si>
  <si>
    <t>17-19</t>
    <phoneticPr fontId="13"/>
  </si>
  <si>
    <t>11：30-19</t>
    <phoneticPr fontId="13"/>
  </si>
  <si>
    <t>会議</t>
    <rPh sb="0" eb="2">
      <t>カイギ</t>
    </rPh>
    <phoneticPr fontId="13"/>
  </si>
  <si>
    <t>佐々木9-15</t>
    <rPh sb="0" eb="3">
      <t>ササキ</t>
    </rPh>
    <phoneticPr fontId="13"/>
  </si>
  <si>
    <t>佐々木9-16</t>
    <rPh sb="0" eb="3">
      <t>ササキ</t>
    </rPh>
    <phoneticPr fontId="13"/>
  </si>
  <si>
    <t>佐々木9-</t>
    <rPh sb="0" eb="3">
      <t>ササキ</t>
    </rPh>
    <phoneticPr fontId="13"/>
  </si>
  <si>
    <t>佐々木9-13:30</t>
    <rPh sb="0" eb="3">
      <t>ササキ</t>
    </rPh>
    <phoneticPr fontId="13"/>
  </si>
  <si>
    <t>9-12：30</t>
    <phoneticPr fontId="13"/>
  </si>
  <si>
    <r>
      <t>山家</t>
    </r>
    <r>
      <rPr>
        <sz val="6"/>
        <color rgb="FF0070C0"/>
        <rFont val="ＭＳ Ｐゴシック"/>
        <family val="3"/>
        <charset val="128"/>
        <scheme val="minor"/>
      </rPr>
      <t xml:space="preserve"> 研修</t>
    </r>
    <rPh sb="0" eb="2">
      <t>ヤマヤ</t>
    </rPh>
    <rPh sb="3" eb="5">
      <t>ケンシュウ</t>
    </rPh>
    <phoneticPr fontId="13"/>
  </si>
  <si>
    <t>本店11-19</t>
    <rPh sb="0" eb="2">
      <t>ホンテン</t>
    </rPh>
    <phoneticPr fontId="13"/>
  </si>
  <si>
    <t>片岸11-19</t>
    <rPh sb="0" eb="2">
      <t>カタギシ</t>
    </rPh>
    <phoneticPr fontId="13"/>
  </si>
  <si>
    <t>×</t>
    <phoneticPr fontId="13"/>
  </si>
  <si>
    <r>
      <rPr>
        <b/>
        <sz val="11"/>
        <color rgb="FFFF0000"/>
        <rFont val="ＭＳ Ｐゴシック"/>
        <family val="3"/>
        <charset val="128"/>
        <scheme val="minor"/>
      </rPr>
      <t>9-</t>
    </r>
    <r>
      <rPr>
        <sz val="11"/>
        <rFont val="ＭＳ Ｐゴシック"/>
        <family val="3"/>
        <charset val="128"/>
        <scheme val="minor"/>
      </rPr>
      <t>/14-19</t>
    </r>
    <phoneticPr fontId="13"/>
  </si>
  <si>
    <t>会議・店-17</t>
    <rPh sb="0" eb="2">
      <t>カイギ</t>
    </rPh>
    <rPh sb="3" eb="4">
      <t>ミセ</t>
    </rPh>
    <phoneticPr fontId="13"/>
  </si>
  <si>
    <t>マ安 9-</t>
    <rPh sb="1" eb="2">
      <t>アン</t>
    </rPh>
    <phoneticPr fontId="13"/>
  </si>
  <si>
    <t>9-</t>
    <phoneticPr fontId="13"/>
  </si>
  <si>
    <t>2025.8.29</t>
    <phoneticPr fontId="13"/>
  </si>
  <si>
    <t>東17-19</t>
    <rPh sb="0" eb="1">
      <t>ヒガシ</t>
    </rPh>
    <phoneticPr fontId="13"/>
  </si>
  <si>
    <t>佐々木9-12</t>
    <rPh sb="0" eb="3">
      <t>ササキ</t>
    </rPh>
    <phoneticPr fontId="13"/>
  </si>
  <si>
    <t>最終準備</t>
    <rPh sb="0" eb="2">
      <t>サイシュウ</t>
    </rPh>
    <rPh sb="2" eb="4">
      <t>ジュンビ</t>
    </rPh>
    <phoneticPr fontId="13"/>
  </si>
  <si>
    <t>マ安 準備</t>
    <rPh sb="1" eb="2">
      <t>アン</t>
    </rPh>
    <rPh sb="3" eb="5">
      <t>ジュンビ</t>
    </rPh>
    <phoneticPr fontId="13"/>
  </si>
  <si>
    <t>近藤10-13</t>
    <rPh sb="0" eb="2">
      <t>コンドウ</t>
    </rPh>
    <phoneticPr fontId="13"/>
  </si>
  <si>
    <t>マ安 14-19</t>
    <rPh sb="1" eb="2">
      <t>アン</t>
    </rPh>
    <phoneticPr fontId="13"/>
  </si>
  <si>
    <t>マ安 10-13</t>
    <rPh sb="1" eb="2">
      <t>アン</t>
    </rPh>
    <phoneticPr fontId="13"/>
  </si>
  <si>
    <t>20％OFF オープンセール (9/15まで)</t>
    <phoneticPr fontId="13"/>
  </si>
  <si>
    <r>
      <rPr>
        <b/>
        <sz val="9"/>
        <color rgb="FF0070C0"/>
        <rFont val="ＭＳ Ｐゴシック"/>
        <family val="3"/>
        <charset val="128"/>
        <scheme val="minor"/>
      </rPr>
      <t>会議</t>
    </r>
    <r>
      <rPr>
        <sz val="9"/>
        <rFont val="ＭＳ Ｐゴシック"/>
        <family val="3"/>
        <charset val="128"/>
        <scheme val="minor"/>
      </rPr>
      <t>/15-19</t>
    </r>
    <rPh sb="0" eb="2">
      <t>カイギ</t>
    </rPh>
    <phoneticPr fontId="13"/>
  </si>
  <si>
    <t>マ安 9-13</t>
    <rPh sb="1" eb="2">
      <t>アン</t>
    </rPh>
    <phoneticPr fontId="13"/>
  </si>
  <si>
    <t>東9-13:30</t>
    <rPh sb="0" eb="1">
      <t>ヒガシ</t>
    </rPh>
    <phoneticPr fontId="13"/>
  </si>
  <si>
    <t>2025.9.1</t>
    <phoneticPr fontId="13"/>
  </si>
  <si>
    <t>2025年10月1日～10月30日分</t>
    <rPh sb="4" eb="5">
      <t>ネン</t>
    </rPh>
    <rPh sb="7" eb="8">
      <t>ガツ</t>
    </rPh>
    <rPh sb="9" eb="10">
      <t>ヒ</t>
    </rPh>
    <rPh sb="13" eb="14">
      <t>ガツ</t>
    </rPh>
    <rPh sb="16" eb="17">
      <t>ヒ</t>
    </rPh>
    <rPh sb="17" eb="18">
      <t>ブン</t>
    </rPh>
    <phoneticPr fontId="13"/>
  </si>
  <si>
    <t>みわ会</t>
    <rPh sb="2" eb="3">
      <t>カイ</t>
    </rPh>
    <phoneticPr fontId="13"/>
  </si>
  <si>
    <t>南越谷
「ｺｺﾁｰﾉ」
17-19：30</t>
    <rPh sb="0" eb="1">
      <t>ミナミ</t>
    </rPh>
    <rPh sb="1" eb="3">
      <t>コシガヤ</t>
    </rPh>
    <phoneticPr fontId="13"/>
  </si>
  <si>
    <t>2025.9.8</t>
    <phoneticPr fontId="13"/>
  </si>
  <si>
    <t>2025年10月1日～10月31日分</t>
    <rPh sb="4" eb="5">
      <t>ネン</t>
    </rPh>
    <rPh sb="7" eb="8">
      <t>ガツ</t>
    </rPh>
    <rPh sb="9" eb="10">
      <t>ヒ</t>
    </rPh>
    <rPh sb="13" eb="14">
      <t>ガツ</t>
    </rPh>
    <rPh sb="16" eb="17">
      <t>ヒ</t>
    </rPh>
    <rPh sb="17" eb="18">
      <t>ブン</t>
    </rPh>
    <phoneticPr fontId="13"/>
  </si>
  <si>
    <t>南越谷
「ｺｺﾁｰﾉ」
17-19:30</t>
    <rPh sb="0" eb="1">
      <t>ミナミ</t>
    </rPh>
    <rPh sb="1" eb="3">
      <t>コシガヤ</t>
    </rPh>
    <phoneticPr fontId="13"/>
  </si>
  <si>
    <t>藤田</t>
    <rPh sb="0" eb="2">
      <t>フジタ</t>
    </rPh>
    <phoneticPr fontId="13"/>
  </si>
  <si>
    <t>※10月の近藤さんの勤務は統括と要相談</t>
    <rPh sb="3" eb="4">
      <t>ガツ</t>
    </rPh>
    <rPh sb="5" eb="7">
      <t>コンドウ</t>
    </rPh>
    <rPh sb="10" eb="12">
      <t>キンム</t>
    </rPh>
    <rPh sb="13" eb="15">
      <t>トウカツ</t>
    </rPh>
    <rPh sb="16" eb="17">
      <t>ヨウ</t>
    </rPh>
    <rPh sb="17" eb="19">
      <t>ソウダン</t>
    </rPh>
    <phoneticPr fontId="13"/>
  </si>
  <si>
    <t>9-11</t>
    <phoneticPr fontId="13"/>
  </si>
  <si>
    <t>2025.9.14</t>
    <phoneticPr fontId="13"/>
  </si>
  <si>
    <t>2025.9.15</t>
    <phoneticPr fontId="13"/>
  </si>
  <si>
    <r>
      <t>前野</t>
    </r>
    <r>
      <rPr>
        <sz val="6"/>
        <color rgb="FF0070C0"/>
        <rFont val="ＭＳ Ｐゴシック"/>
        <family val="3"/>
        <charset val="128"/>
        <scheme val="minor"/>
      </rPr>
      <t xml:space="preserve"> 研修</t>
    </r>
    <rPh sb="0" eb="2">
      <t>マエノ</t>
    </rPh>
    <rPh sb="3" eb="5">
      <t>ケンシュウ</t>
    </rPh>
    <phoneticPr fontId="13"/>
  </si>
  <si>
    <t>統括9-</t>
    <rPh sb="0" eb="2">
      <t>トウカツ</t>
    </rPh>
    <phoneticPr fontId="13"/>
  </si>
  <si>
    <t>統括15：30-</t>
    <rPh sb="0" eb="2">
      <t>トウカツ</t>
    </rPh>
    <phoneticPr fontId="13"/>
  </si>
  <si>
    <t>近藤9-19</t>
    <rPh sb="0" eb="2">
      <t>コンドウ</t>
    </rPh>
    <phoneticPr fontId="13"/>
  </si>
  <si>
    <t>9/15 訂正</t>
    <rPh sb="5" eb="7">
      <t>テイセイ</t>
    </rPh>
    <phoneticPr fontId="13"/>
  </si>
  <si>
    <t>統括9-16</t>
    <rPh sb="0" eb="2">
      <t>トウカツ</t>
    </rPh>
    <phoneticPr fontId="13"/>
  </si>
  <si>
    <t>2025.9.27</t>
    <phoneticPr fontId="13"/>
  </si>
  <si>
    <r>
      <rPr>
        <sz val="11"/>
        <rFont val="ＭＳ Ｐゴシック"/>
        <family val="3"/>
        <charset val="128"/>
        <scheme val="minor"/>
      </rPr>
      <t>井上</t>
    </r>
    <r>
      <rPr>
        <sz val="8"/>
        <color rgb="FF0070C0"/>
        <rFont val="ＭＳ Ｐゴシック"/>
        <family val="3"/>
        <charset val="128"/>
        <scheme val="minor"/>
      </rPr>
      <t xml:space="preserve"> 研修</t>
    </r>
    <rPh sb="0" eb="2">
      <t>イノウエ</t>
    </rPh>
    <rPh sb="3" eb="5">
      <t>ケンシュウ</t>
    </rPh>
    <phoneticPr fontId="13"/>
  </si>
  <si>
    <t>※集配不可</t>
    <rPh sb="1" eb="3">
      <t>シュウハイ</t>
    </rPh>
    <rPh sb="3" eb="5">
      <t>フカ</t>
    </rPh>
    <phoneticPr fontId="13"/>
  </si>
  <si>
    <t>15-18</t>
    <phoneticPr fontId="13"/>
  </si>
  <si>
    <t>寺尾9-11</t>
    <rPh sb="0" eb="2">
      <t>テラオ</t>
    </rPh>
    <phoneticPr fontId="13"/>
  </si>
  <si>
    <r>
      <t>近藤</t>
    </r>
    <r>
      <rPr>
        <sz val="8"/>
        <rFont val="ＭＳ Ｐゴシック"/>
        <family val="3"/>
        <charset val="128"/>
        <scheme val="minor"/>
      </rPr>
      <t xml:space="preserve"> (h)</t>
    </r>
    <rPh sb="0" eb="2">
      <t>コンドウ</t>
    </rPh>
    <phoneticPr fontId="13"/>
  </si>
  <si>
    <r>
      <t>佐々木</t>
    </r>
    <r>
      <rPr>
        <sz val="8"/>
        <rFont val="ＭＳ Ｐゴシック"/>
        <family val="3"/>
        <charset val="128"/>
        <scheme val="minor"/>
      </rPr>
      <t xml:space="preserve"> (h)</t>
    </r>
    <rPh sb="0" eb="3">
      <t>ササキ</t>
    </rPh>
    <phoneticPr fontId="13"/>
  </si>
  <si>
    <t>2025.9.28</t>
    <phoneticPr fontId="13"/>
  </si>
  <si>
    <t>11:30-19</t>
    <phoneticPr fontId="13"/>
  </si>
  <si>
    <r>
      <t>山家</t>
    </r>
    <r>
      <rPr>
        <sz val="6"/>
        <color rgb="FF0070C0"/>
        <rFont val="ＭＳ Ｐゴシック"/>
        <family val="3"/>
        <charset val="128"/>
        <scheme val="minor"/>
      </rPr>
      <t xml:space="preserve"> 研修</t>
    </r>
    <rPh sb="0" eb="1">
      <t>ヤマ</t>
    </rPh>
    <rPh sb="1" eb="2">
      <t>イエ</t>
    </rPh>
    <rPh sb="3" eb="5">
      <t>ケンシュウ</t>
    </rPh>
    <phoneticPr fontId="13"/>
  </si>
  <si>
    <t>草加 9-11</t>
    <rPh sb="0" eb="2">
      <t>ソウカ</t>
    </rPh>
    <phoneticPr fontId="13"/>
  </si>
  <si>
    <t>Y9:30-/受</t>
    <rPh sb="7" eb="8">
      <t>ウケ</t>
    </rPh>
    <phoneticPr fontId="13"/>
  </si>
  <si>
    <t>受付9-15</t>
    <rPh sb="0" eb="2">
      <t>ウケツケ</t>
    </rPh>
    <phoneticPr fontId="13"/>
  </si>
  <si>
    <r>
      <t>黒田</t>
    </r>
    <r>
      <rPr>
        <sz val="6"/>
        <color rgb="FF0070C0"/>
        <rFont val="ＭＳ Ｐゴシック"/>
        <family val="3"/>
        <charset val="128"/>
        <scheme val="minor"/>
      </rPr>
      <t xml:space="preserve"> 研修</t>
    </r>
    <rPh sb="0" eb="2">
      <t>クロダ</t>
    </rPh>
    <rPh sb="3" eb="5">
      <t>ケンシュウ</t>
    </rPh>
    <phoneticPr fontId="13"/>
  </si>
  <si>
    <t>マ安 9-14</t>
    <rPh sb="1" eb="2">
      <t>アン</t>
    </rPh>
    <phoneticPr fontId="13"/>
  </si>
  <si>
    <t>統括 PM</t>
    <rPh sb="0" eb="2">
      <t>トウカツ</t>
    </rPh>
    <phoneticPr fontId="13"/>
  </si>
  <si>
    <t>寺尾9-12</t>
    <rPh sb="0" eb="2">
      <t>テラオ</t>
    </rPh>
    <phoneticPr fontId="13"/>
  </si>
  <si>
    <t>統括14-16</t>
    <rPh sb="0" eb="2">
      <t>トウカツ</t>
    </rPh>
    <phoneticPr fontId="13"/>
  </si>
  <si>
    <t>9:30-</t>
    <phoneticPr fontId="13"/>
  </si>
  <si>
    <t>10-</t>
    <phoneticPr fontId="13"/>
  </si>
  <si>
    <t>モ草9-15</t>
    <rPh sb="1" eb="2">
      <t>クサ</t>
    </rPh>
    <phoneticPr fontId="13"/>
  </si>
  <si>
    <t>モ草14-19</t>
    <rPh sb="1" eb="2">
      <t>クサ</t>
    </rPh>
    <phoneticPr fontId="13"/>
  </si>
  <si>
    <t>草加9-11</t>
    <rPh sb="0" eb="2">
      <t>ソウカ</t>
    </rPh>
    <phoneticPr fontId="13"/>
  </si>
  <si>
    <t>草加 9-12</t>
    <rPh sb="0" eb="2">
      <t>ソウカ</t>
    </rPh>
    <phoneticPr fontId="13"/>
  </si>
  <si>
    <t>2025.9.30</t>
    <phoneticPr fontId="13"/>
  </si>
  <si>
    <t>2025.9.29</t>
    <phoneticPr fontId="13"/>
  </si>
  <si>
    <t>金川</t>
    <rPh sb="0" eb="2">
      <t>カネカワ</t>
    </rPh>
    <phoneticPr fontId="13"/>
  </si>
  <si>
    <t>片岸</t>
    <rPh sb="0" eb="2">
      <t>カタギシ</t>
    </rPh>
    <phoneticPr fontId="13"/>
  </si>
  <si>
    <r>
      <rPr>
        <b/>
        <sz val="11"/>
        <color rgb="FF0070C0"/>
        <rFont val="ＭＳ Ｐゴシック"/>
        <family val="3"/>
        <charset val="128"/>
        <scheme val="minor"/>
      </rPr>
      <t>9- ・</t>
    </r>
    <r>
      <rPr>
        <sz val="11"/>
        <rFont val="ＭＳ Ｐゴシック"/>
        <family val="3"/>
        <charset val="128"/>
        <scheme val="minor"/>
      </rPr>
      <t>14-19</t>
    </r>
    <phoneticPr fontId="13"/>
  </si>
  <si>
    <t>Y9:30-/受-17</t>
    <rPh sb="7" eb="8">
      <t>ウケ</t>
    </rPh>
    <phoneticPr fontId="13"/>
  </si>
  <si>
    <t>マミー 9-</t>
    <phoneticPr fontId="13"/>
  </si>
  <si>
    <t>統括</t>
    <rPh sb="0" eb="2">
      <t>トウカツ</t>
    </rPh>
    <phoneticPr fontId="13"/>
  </si>
  <si>
    <t>2025年11月1日～11月30日分</t>
    <rPh sb="4" eb="5">
      <t>ネン</t>
    </rPh>
    <rPh sb="7" eb="8">
      <t>ガツ</t>
    </rPh>
    <rPh sb="9" eb="10">
      <t>ヒ</t>
    </rPh>
    <rPh sb="13" eb="14">
      <t>ガツ</t>
    </rPh>
    <rPh sb="16" eb="17">
      <t>ヒ</t>
    </rPh>
    <rPh sb="17" eb="18">
      <t>ブン</t>
    </rPh>
    <phoneticPr fontId="13"/>
  </si>
  <si>
    <t>2025.10.5</t>
    <phoneticPr fontId="13"/>
  </si>
  <si>
    <t>2025.10.11</t>
    <phoneticPr fontId="13"/>
  </si>
  <si>
    <t>集配</t>
    <rPh sb="0" eb="2">
      <t>シュウハイ</t>
    </rPh>
    <phoneticPr fontId="13"/>
  </si>
  <si>
    <t>※11月の近藤さんの勤務は統括と要相談</t>
    <rPh sb="3" eb="4">
      <t>ガツ</t>
    </rPh>
    <rPh sb="5" eb="7">
      <t>コンドウ</t>
    </rPh>
    <rPh sb="10" eb="12">
      <t>キンム</t>
    </rPh>
    <rPh sb="13" eb="15">
      <t>トウカツ</t>
    </rPh>
    <rPh sb="16" eb="17">
      <t>ヨウ</t>
    </rPh>
    <rPh sb="17" eb="19">
      <t>ソウダン</t>
    </rPh>
    <phoneticPr fontId="13"/>
  </si>
  <si>
    <t>従事者講習</t>
    <rPh sb="0" eb="3">
      <t>ジュウジシャ</t>
    </rPh>
    <rPh sb="3" eb="5">
      <t>コウシュウ</t>
    </rPh>
    <phoneticPr fontId="13"/>
  </si>
  <si>
    <t>　【健康診断】 11/17(月) １４時～</t>
    <rPh sb="2" eb="4">
      <t>ケンコウ</t>
    </rPh>
    <rPh sb="4" eb="6">
      <t>シンダン</t>
    </rPh>
    <rPh sb="14" eb="15">
      <t>ガツ</t>
    </rPh>
    <rPh sb="19" eb="20">
      <t>ジ</t>
    </rPh>
    <phoneticPr fontId="13"/>
  </si>
  <si>
    <t>　【健康診断】 11/7(金) １０時～</t>
    <rPh sb="2" eb="4">
      <t>ケンコウ</t>
    </rPh>
    <rPh sb="4" eb="6">
      <t>シンダン</t>
    </rPh>
    <rPh sb="13" eb="14">
      <t>キン</t>
    </rPh>
    <rPh sb="18" eb="19">
      <t>ジ</t>
    </rPh>
    <phoneticPr fontId="13"/>
  </si>
  <si>
    <t>※定例会議、長岡チーフ出席の調整へ</t>
    <rPh sb="1" eb="3">
      <t>テイレイ</t>
    </rPh>
    <rPh sb="3" eb="5">
      <t>カイギ</t>
    </rPh>
    <rPh sb="6" eb="8">
      <t>ナガオカ</t>
    </rPh>
    <rPh sb="11" eb="13">
      <t>シュッセキ</t>
    </rPh>
    <rPh sb="14" eb="16">
      <t>チョウセイ</t>
    </rPh>
    <phoneticPr fontId="13"/>
  </si>
  <si>
    <t>2025.10.26</t>
    <phoneticPr fontId="13"/>
  </si>
  <si>
    <t>小計</t>
    <phoneticPr fontId="13"/>
  </si>
  <si>
    <r>
      <rPr>
        <sz val="10"/>
        <color rgb="FF0070C0"/>
        <rFont val="ＭＳ Ｐゴシック"/>
        <family val="3"/>
        <charset val="128"/>
        <scheme val="minor"/>
      </rPr>
      <t>会議</t>
    </r>
    <r>
      <rPr>
        <sz val="10"/>
        <rFont val="ＭＳ Ｐゴシック"/>
        <family val="3"/>
        <charset val="128"/>
        <scheme val="minor"/>
      </rPr>
      <t>・14-19</t>
    </r>
    <rPh sb="0" eb="2">
      <t>カイギ</t>
    </rPh>
    <phoneticPr fontId="13"/>
  </si>
  <si>
    <t>東9-14</t>
    <rPh sb="0" eb="1">
      <t>ヒガシ</t>
    </rPh>
    <phoneticPr fontId="13"/>
  </si>
  <si>
    <t>佐々木14:30-19</t>
    <rPh sb="0" eb="3">
      <t>ササキ</t>
    </rPh>
    <phoneticPr fontId="13"/>
  </si>
  <si>
    <t>東2号14-19</t>
    <rPh sb="0" eb="1">
      <t>ヒガシ</t>
    </rPh>
    <rPh sb="2" eb="3">
      <t>ゴウ</t>
    </rPh>
    <phoneticPr fontId="13"/>
  </si>
  <si>
    <t>健康診断</t>
    <rPh sb="0" eb="2">
      <t>ケンコウ</t>
    </rPh>
    <rPh sb="2" eb="4">
      <t>シンダン</t>
    </rPh>
    <phoneticPr fontId="13"/>
  </si>
  <si>
    <t>2025.10.30</t>
    <phoneticPr fontId="13"/>
  </si>
  <si>
    <r>
      <t>川本</t>
    </r>
    <r>
      <rPr>
        <sz val="6"/>
        <color rgb="FF0070C0"/>
        <rFont val="ＭＳ Ｐゴシック"/>
        <family val="3"/>
        <charset val="128"/>
        <scheme val="minor"/>
      </rPr>
      <t xml:space="preserve"> 研修</t>
    </r>
    <rPh sb="0" eb="2">
      <t>カワモト</t>
    </rPh>
    <rPh sb="3" eb="5">
      <t>ケンシュウ</t>
    </rPh>
    <phoneticPr fontId="13"/>
  </si>
  <si>
    <t>祭り9-14</t>
    <rPh sb="0" eb="1">
      <t>マツ</t>
    </rPh>
    <phoneticPr fontId="13"/>
  </si>
  <si>
    <t>河村9-12</t>
    <rPh sb="0" eb="2">
      <t>カワムラ</t>
    </rPh>
    <phoneticPr fontId="13"/>
  </si>
  <si>
    <t>ﾏ安9-14</t>
    <rPh sb="1" eb="2">
      <t>アン</t>
    </rPh>
    <phoneticPr fontId="13"/>
  </si>
  <si>
    <t>河村9-14</t>
    <rPh sb="0" eb="2">
      <t>カワムラ</t>
    </rPh>
    <phoneticPr fontId="13"/>
  </si>
  <si>
    <t>河村14-19</t>
    <rPh sb="0" eb="2">
      <t>カワムラ</t>
    </rPh>
    <phoneticPr fontId="13"/>
  </si>
  <si>
    <t>ﾏ安14-19</t>
    <rPh sb="1" eb="2">
      <t>アン</t>
    </rPh>
    <phoneticPr fontId="13"/>
  </si>
  <si>
    <t>ﾏ安9-12</t>
    <rPh sb="1" eb="2">
      <t>アン</t>
    </rPh>
    <phoneticPr fontId="13"/>
  </si>
  <si>
    <t>健診14-</t>
    <rPh sb="0" eb="2">
      <t>ケンシン</t>
    </rPh>
    <phoneticPr fontId="13"/>
  </si>
  <si>
    <t>健診10-</t>
    <rPh sb="0" eb="2">
      <t>ケンシン</t>
    </rPh>
    <phoneticPr fontId="13"/>
  </si>
  <si>
    <t>モ草15-19</t>
    <rPh sb="1" eb="2">
      <t>クサ</t>
    </rPh>
    <phoneticPr fontId="13"/>
  </si>
  <si>
    <t>モ草9-14</t>
    <rPh sb="1" eb="2">
      <t>クサ</t>
    </rPh>
    <phoneticPr fontId="13"/>
  </si>
  <si>
    <t>モ草17-19</t>
    <rPh sb="1" eb="2">
      <t>クサ</t>
    </rPh>
    <phoneticPr fontId="13"/>
  </si>
  <si>
    <t>9-13/事務</t>
    <rPh sb="5" eb="7">
      <t>ジム</t>
    </rPh>
    <phoneticPr fontId="13"/>
  </si>
  <si>
    <r>
      <t>9-・</t>
    </r>
    <r>
      <rPr>
        <b/>
        <sz val="8"/>
        <rFont val="ＭＳ Ｐゴシック"/>
        <family val="3"/>
        <charset val="128"/>
        <scheme val="minor"/>
      </rPr>
      <t>健診14-</t>
    </r>
    <rPh sb="3" eb="5">
      <t>ケンシン</t>
    </rPh>
    <phoneticPr fontId="13"/>
  </si>
  <si>
    <t>山家14-19</t>
    <rPh sb="0" eb="2">
      <t>ヤマヤ</t>
    </rPh>
    <phoneticPr fontId="13"/>
  </si>
  <si>
    <t>東14:30-19</t>
    <rPh sb="0" eb="1">
      <t>ヒガシ</t>
    </rPh>
    <phoneticPr fontId="13"/>
  </si>
  <si>
    <t>16:30-19</t>
    <phoneticPr fontId="13"/>
  </si>
  <si>
    <t>2025.10.31</t>
    <phoneticPr fontId="13"/>
  </si>
  <si>
    <t>2025年12月1日～12月31日分</t>
    <rPh sb="4" eb="5">
      <t>ネン</t>
    </rPh>
    <rPh sb="7" eb="8">
      <t>ガツ</t>
    </rPh>
    <rPh sb="9" eb="10">
      <t>ヒ</t>
    </rPh>
    <rPh sb="13" eb="14">
      <t>ガツ</t>
    </rPh>
    <rPh sb="16" eb="17">
      <t>ヒ</t>
    </rPh>
    <rPh sb="17" eb="18">
      <t>ブン</t>
    </rPh>
    <phoneticPr fontId="13"/>
  </si>
  <si>
    <t>2025.11.10</t>
    <phoneticPr fontId="13"/>
  </si>
  <si>
    <t>年末年始休業 12/30(火)～1/3(土)</t>
    <rPh sb="0" eb="2">
      <t>ネンマツ</t>
    </rPh>
    <rPh sb="2" eb="4">
      <t>ネンシ</t>
    </rPh>
    <rPh sb="4" eb="6">
      <t>キュウギョウ</t>
    </rPh>
    <phoneticPr fontId="13"/>
  </si>
  <si>
    <t>年末感謝SALE</t>
    <rPh sb="0" eb="2">
      <t>ネンマツ</t>
    </rPh>
    <rPh sb="2" eb="4">
      <t>カンシャ</t>
    </rPh>
    <phoneticPr fontId="13"/>
  </si>
  <si>
    <t>年末感謝SALE (12/22まで)</t>
    <rPh sb="0" eb="2">
      <t>ネンマツ</t>
    </rPh>
    <rPh sb="2" eb="4">
      <t>カンシャ</t>
    </rPh>
    <phoneticPr fontId="13"/>
  </si>
  <si>
    <t>年末感謝</t>
    <rPh sb="0" eb="2">
      <t>ネンマツ</t>
    </rPh>
    <rPh sb="2" eb="4">
      <t>カンシャ</t>
    </rPh>
    <phoneticPr fontId="13"/>
  </si>
  <si>
    <t>※12月の近藤さんの勤務は統括と要相談</t>
    <rPh sb="3" eb="4">
      <t>ガツ</t>
    </rPh>
    <rPh sb="5" eb="7">
      <t>コンドウ</t>
    </rPh>
    <rPh sb="10" eb="12">
      <t>キンム</t>
    </rPh>
    <rPh sb="13" eb="15">
      <t>トウカツ</t>
    </rPh>
    <rPh sb="16" eb="17">
      <t>ヨウ</t>
    </rPh>
    <rPh sb="17" eb="19">
      <t>ソウダン</t>
    </rPh>
    <phoneticPr fontId="13"/>
  </si>
  <si>
    <t>栗田</t>
    <rPh sb="0" eb="2">
      <t>クリタ</t>
    </rPh>
    <phoneticPr fontId="13"/>
  </si>
  <si>
    <t>和泉</t>
    <rPh sb="0" eb="2">
      <t>イズミ</t>
    </rPh>
    <phoneticPr fontId="13"/>
  </si>
  <si>
    <t>川本</t>
    <rPh sb="0" eb="2">
      <t>カワモト</t>
    </rPh>
    <phoneticPr fontId="13"/>
  </si>
  <si>
    <r>
      <t>河村</t>
    </r>
    <r>
      <rPr>
        <sz val="8"/>
        <rFont val="ＭＳ Ｐゴシック"/>
        <family val="3"/>
        <charset val="128"/>
        <scheme val="minor"/>
      </rPr>
      <t xml:space="preserve"> (h)</t>
    </r>
    <rPh sb="0" eb="2">
      <t>カワムラ</t>
    </rPh>
    <phoneticPr fontId="13"/>
  </si>
  <si>
    <t>東14-19</t>
    <rPh sb="0" eb="1">
      <t>ヒガシ</t>
    </rPh>
    <phoneticPr fontId="13"/>
  </si>
  <si>
    <r>
      <t>深海</t>
    </r>
    <r>
      <rPr>
        <sz val="6"/>
        <color rgb="FF0070C0"/>
        <rFont val="ＭＳ Ｐゴシック"/>
        <family val="3"/>
        <charset val="128"/>
        <scheme val="minor"/>
      </rPr>
      <t xml:space="preserve"> 研修</t>
    </r>
    <rPh sb="0" eb="2">
      <t>フカウミ</t>
    </rPh>
    <rPh sb="3" eb="5">
      <t>ケンシュウ</t>
    </rPh>
    <phoneticPr fontId="13"/>
  </si>
  <si>
    <t>Y 10:30-17</t>
    <phoneticPr fontId="13"/>
  </si>
  <si>
    <t>D 10:30-13</t>
    <phoneticPr fontId="13"/>
  </si>
  <si>
    <t>HELP  D 10:30-17</t>
    <phoneticPr fontId="13"/>
  </si>
  <si>
    <t>HELP  Y 10:30-17</t>
    <phoneticPr fontId="13"/>
  </si>
  <si>
    <t>13-17:30</t>
    <phoneticPr fontId="13"/>
  </si>
  <si>
    <t>2025.11.27</t>
    <phoneticPr fontId="13"/>
  </si>
  <si>
    <t>9:30-19</t>
    <phoneticPr fontId="13"/>
  </si>
  <si>
    <t>9:30-18</t>
    <phoneticPr fontId="13"/>
  </si>
  <si>
    <t>9- (h)</t>
    <phoneticPr fontId="13"/>
  </si>
  <si>
    <t>内 14-19</t>
    <rPh sb="0" eb="1">
      <t>ウチ</t>
    </rPh>
    <phoneticPr fontId="13"/>
  </si>
  <si>
    <t>12-17</t>
    <phoneticPr fontId="13"/>
  </si>
  <si>
    <t>ﾏ安9-13</t>
    <rPh sb="1" eb="2">
      <t>アン</t>
    </rPh>
    <phoneticPr fontId="13"/>
  </si>
  <si>
    <t>統括16-19</t>
    <rPh sb="0" eb="2">
      <t>トウカツ</t>
    </rPh>
    <phoneticPr fontId="13"/>
  </si>
  <si>
    <t>16-</t>
    <phoneticPr fontId="13"/>
  </si>
  <si>
    <t>2025.11.29</t>
    <phoneticPr fontId="13"/>
  </si>
  <si>
    <r>
      <rPr>
        <sz val="10"/>
        <rFont val="ＭＳ Ｐゴシック"/>
        <family val="3"/>
        <charset val="128"/>
        <scheme val="minor"/>
      </rPr>
      <t>臼井</t>
    </r>
    <r>
      <rPr>
        <sz val="11"/>
        <rFont val="ＭＳ Ｐゴシック"/>
        <family val="3"/>
        <charset val="128"/>
        <scheme val="minor"/>
      </rPr>
      <t xml:space="preserve"> </t>
    </r>
    <rPh sb="0" eb="2">
      <t>ウスイ</t>
    </rPh>
    <phoneticPr fontId="13"/>
  </si>
  <si>
    <t>臼井</t>
    <rPh sb="0" eb="2">
      <t>ウスイ</t>
    </rPh>
    <phoneticPr fontId="13"/>
  </si>
  <si>
    <r>
      <t>牛山</t>
    </r>
    <r>
      <rPr>
        <sz val="8"/>
        <color rgb="FF0070C0"/>
        <rFont val="ＭＳ Ｐゴシック"/>
        <family val="3"/>
        <charset val="128"/>
        <scheme val="minor"/>
      </rPr>
      <t xml:space="preserve"> 研修</t>
    </r>
    <rPh sb="0" eb="2">
      <t>ウシヤマ</t>
    </rPh>
    <rPh sb="3" eb="5">
      <t>ケンシュウ</t>
    </rPh>
    <phoneticPr fontId="13"/>
  </si>
  <si>
    <t>ﾏ安13-19</t>
    <rPh sb="1" eb="2">
      <t>アン</t>
    </rPh>
    <phoneticPr fontId="13"/>
  </si>
  <si>
    <t>ﾏ安9-</t>
    <rPh sb="1" eb="2">
      <t>アン</t>
    </rPh>
    <phoneticPr fontId="13"/>
  </si>
  <si>
    <t>2026年1月1日～1月31日分</t>
    <rPh sb="4" eb="5">
      <t>ネン</t>
    </rPh>
    <rPh sb="6" eb="7">
      <t>ガツ</t>
    </rPh>
    <rPh sb="8" eb="9">
      <t>ヒ</t>
    </rPh>
    <rPh sb="11" eb="12">
      <t>ガツ</t>
    </rPh>
    <rPh sb="14" eb="15">
      <t>ヒ</t>
    </rPh>
    <rPh sb="15" eb="16">
      <t>ブン</t>
    </rPh>
    <phoneticPr fontId="13"/>
  </si>
  <si>
    <t>2025.11.30</t>
    <phoneticPr fontId="13"/>
  </si>
  <si>
    <t>年末年始休業</t>
    <rPh sb="0" eb="2">
      <t>ネンマツ</t>
    </rPh>
    <rPh sb="2" eb="4">
      <t>ネンシ</t>
    </rPh>
    <rPh sb="4" eb="6">
      <t>キュウギョウ</t>
    </rPh>
    <phoneticPr fontId="13"/>
  </si>
  <si>
    <t>おみくじ</t>
    <phoneticPr fontId="13"/>
  </si>
  <si>
    <t>※1月の近藤さんの勤務は統括と要相談</t>
    <rPh sb="2" eb="3">
      <t>ガツ</t>
    </rPh>
    <rPh sb="4" eb="6">
      <t>コンドウ</t>
    </rPh>
    <rPh sb="9" eb="11">
      <t>キンム</t>
    </rPh>
    <rPh sb="12" eb="14">
      <t>トウカツ</t>
    </rPh>
    <rPh sb="15" eb="16">
      <t>ヨウ</t>
    </rPh>
    <rPh sb="16" eb="18">
      <t>ソウダン</t>
    </rPh>
    <phoneticPr fontId="13"/>
  </si>
  <si>
    <r>
      <t>川本</t>
    </r>
    <r>
      <rPr>
        <sz val="8"/>
        <color rgb="FF0070C0"/>
        <rFont val="ＭＳ Ｐゴシック"/>
        <family val="3"/>
        <charset val="128"/>
        <scheme val="minor"/>
      </rPr>
      <t xml:space="preserve"> 研修</t>
    </r>
    <rPh sb="0" eb="2">
      <t>カワモト</t>
    </rPh>
    <rPh sb="3" eb="5">
      <t>ケンシュウ</t>
    </rPh>
    <phoneticPr fontId="13"/>
  </si>
  <si>
    <t>山家</t>
    <rPh sb="0" eb="1">
      <t>ヤマ</t>
    </rPh>
    <rPh sb="1" eb="2">
      <t>イエ</t>
    </rPh>
    <phoneticPr fontId="13"/>
  </si>
  <si>
    <t>2025.12.5</t>
    <phoneticPr fontId="13"/>
  </si>
  <si>
    <t>2025.12.11</t>
    <phoneticPr fontId="13"/>
  </si>
  <si>
    <t>定例会議</t>
    <rPh sb="0" eb="2">
      <t>テイレイ</t>
    </rPh>
    <rPh sb="2" eb="4">
      <t>カイギ</t>
    </rPh>
    <phoneticPr fontId="13"/>
  </si>
  <si>
    <t>10:30-19</t>
    <phoneticPr fontId="13"/>
  </si>
  <si>
    <t>9-10:30</t>
    <phoneticPr fontId="13"/>
  </si>
  <si>
    <r>
      <rPr>
        <b/>
        <sz val="10"/>
        <rFont val="ＭＳ Ｐゴシック"/>
        <family val="3"/>
        <charset val="128"/>
        <scheme val="minor"/>
      </rPr>
      <t>会議</t>
    </r>
    <r>
      <rPr>
        <sz val="10"/>
        <rFont val="ＭＳ Ｐゴシック"/>
        <family val="3"/>
        <charset val="128"/>
        <scheme val="minor"/>
      </rPr>
      <t>/15-19</t>
    </r>
    <rPh sb="0" eb="2">
      <t>カイギ</t>
    </rPh>
    <phoneticPr fontId="13"/>
  </si>
  <si>
    <t>2025.12.25</t>
    <phoneticPr fontId="13"/>
  </si>
  <si>
    <t>2025.12.27</t>
    <phoneticPr fontId="13"/>
  </si>
  <si>
    <t>9-14:15</t>
    <phoneticPr fontId="13"/>
  </si>
  <si>
    <t>14:15-19</t>
    <phoneticPr fontId="13"/>
  </si>
  <si>
    <t>佐々木9-19</t>
    <rPh sb="0" eb="3">
      <t>ササキ</t>
    </rPh>
    <phoneticPr fontId="13"/>
  </si>
  <si>
    <t>13-14</t>
    <phoneticPr fontId="13"/>
  </si>
  <si>
    <r>
      <rPr>
        <b/>
        <sz val="8"/>
        <color rgb="FF0070C0"/>
        <rFont val="ＭＳ Ｐゴシック"/>
        <family val="3"/>
        <charset val="128"/>
        <scheme val="minor"/>
      </rPr>
      <t>会議</t>
    </r>
    <r>
      <rPr>
        <sz val="8"/>
        <color rgb="FF0070C0"/>
        <rFont val="ＭＳ Ｐゴシック"/>
        <family val="3"/>
        <charset val="128"/>
        <scheme val="minor"/>
      </rPr>
      <t>/東川口</t>
    </r>
    <rPh sb="0" eb="2">
      <t>カイギ</t>
    </rPh>
    <rPh sb="3" eb="4">
      <t>ヒガシ</t>
    </rPh>
    <rPh sb="4" eb="6">
      <t>カワグチ</t>
    </rPh>
    <phoneticPr fontId="13"/>
  </si>
  <si>
    <t>14：15-19</t>
    <phoneticPr fontId="13"/>
  </si>
  <si>
    <t>田口 10-</t>
    <rPh sb="0" eb="2">
      <t>タグチ</t>
    </rPh>
    <phoneticPr fontId="13"/>
  </si>
  <si>
    <t>会議/Y</t>
    <rPh sb="0" eb="2">
      <t>カイギ</t>
    </rPh>
    <phoneticPr fontId="13"/>
  </si>
  <si>
    <t>会議10-</t>
    <rPh sb="0" eb="2">
      <t>カイギ</t>
    </rPh>
    <phoneticPr fontId="13"/>
  </si>
  <si>
    <t>Y9-/受-17</t>
    <rPh sb="4" eb="5">
      <t>ウケ</t>
    </rPh>
    <phoneticPr fontId="13"/>
  </si>
  <si>
    <t>Y工場10-</t>
    <rPh sb="1" eb="3">
      <t>コウジョウ</t>
    </rPh>
    <phoneticPr fontId="13"/>
  </si>
  <si>
    <t>片岸15-19</t>
    <rPh sb="0" eb="2">
      <t>カタギシ</t>
    </rPh>
    <phoneticPr fontId="13"/>
  </si>
  <si>
    <r>
      <t>11-14/</t>
    </r>
    <r>
      <rPr>
        <b/>
        <sz val="9"/>
        <color rgb="FFFF0000"/>
        <rFont val="ＭＳ Ｐゴシック"/>
        <family val="3"/>
        <charset val="128"/>
        <scheme val="minor"/>
      </rPr>
      <t>本15-</t>
    </r>
    <rPh sb="6" eb="7">
      <t>ホン</t>
    </rPh>
    <phoneticPr fontId="13"/>
  </si>
  <si>
    <t>11-16：30</t>
    <phoneticPr fontId="13"/>
  </si>
  <si>
    <t>16：30-19</t>
    <phoneticPr fontId="13"/>
  </si>
  <si>
    <t>キラン</t>
    <phoneticPr fontId="13"/>
  </si>
  <si>
    <t>マ安 11-19</t>
    <rPh sb="1" eb="2">
      <t>アン</t>
    </rPh>
    <phoneticPr fontId="13"/>
  </si>
  <si>
    <t>東9-19</t>
    <rPh sb="0" eb="1">
      <t>ヒガシ</t>
    </rPh>
    <phoneticPr fontId="13"/>
  </si>
  <si>
    <t>ﾏﾐｰ13-14</t>
    <phoneticPr fontId="13"/>
  </si>
  <si>
    <t>ﾏﾐｰ13-19</t>
    <phoneticPr fontId="13"/>
  </si>
  <si>
    <t>ﾏﾐｰ9-14</t>
    <phoneticPr fontId="13"/>
  </si>
  <si>
    <t>2025.12.28</t>
    <phoneticPr fontId="13"/>
  </si>
  <si>
    <t>2025.12.29</t>
    <phoneticPr fontId="13"/>
  </si>
  <si>
    <t>12/29訂正</t>
    <rPh sb="5" eb="7">
      <t>テイセイ</t>
    </rPh>
    <phoneticPr fontId="13"/>
  </si>
  <si>
    <t>1/11訂正</t>
    <rPh sb="4" eb="6">
      <t>テイセイ</t>
    </rPh>
    <phoneticPr fontId="13"/>
  </si>
  <si>
    <t>2026.1.11</t>
    <phoneticPr fontId="13"/>
  </si>
  <si>
    <t>Y9-/受付</t>
    <rPh sb="4" eb="6">
      <t>ウケツケ</t>
    </rPh>
    <phoneticPr fontId="13"/>
  </si>
  <si>
    <t>2026年2月1日～2月28日分</t>
    <rPh sb="4" eb="5">
      <t>ネン</t>
    </rPh>
    <rPh sb="6" eb="7">
      <t>ガツ</t>
    </rPh>
    <rPh sb="8" eb="9">
      <t>ヒ</t>
    </rPh>
    <rPh sb="11" eb="12">
      <t>ガツ</t>
    </rPh>
    <rPh sb="14" eb="15">
      <t>ヒ</t>
    </rPh>
    <rPh sb="15" eb="16">
      <t>ブン</t>
    </rPh>
    <phoneticPr fontId="13"/>
  </si>
  <si>
    <t>李</t>
    <rPh sb="0" eb="1">
      <t>リ</t>
    </rPh>
    <phoneticPr fontId="13"/>
  </si>
  <si>
    <t>※小針さんの勤務日時は統括と要相談</t>
    <rPh sb="1" eb="3">
      <t>コバリ</t>
    </rPh>
    <rPh sb="6" eb="8">
      <t>キンム</t>
    </rPh>
    <rPh sb="8" eb="10">
      <t>ニチジ</t>
    </rPh>
    <rPh sb="11" eb="13">
      <t>トウカツ</t>
    </rPh>
    <rPh sb="14" eb="15">
      <t>ヨウ</t>
    </rPh>
    <rPh sb="15" eb="17">
      <t>ソウダン</t>
    </rPh>
    <phoneticPr fontId="13"/>
  </si>
  <si>
    <t>受9-/Y10-</t>
    <rPh sb="0" eb="1">
      <t>ウ</t>
    </rPh>
    <phoneticPr fontId="13"/>
  </si>
  <si>
    <t>受付9-/事務</t>
    <rPh sb="0" eb="2">
      <t>ウケツケ</t>
    </rPh>
    <rPh sb="5" eb="7">
      <t>ジム</t>
    </rPh>
    <phoneticPr fontId="13"/>
  </si>
  <si>
    <t>佐々木13-19</t>
    <rPh sb="0" eb="3">
      <t>ササキ</t>
    </rPh>
    <phoneticPr fontId="13"/>
  </si>
  <si>
    <t>2026.1.25</t>
    <phoneticPr fontId="13"/>
  </si>
  <si>
    <t>Y10-</t>
    <phoneticPr fontId="13"/>
  </si>
  <si>
    <t>Y10-/受-19</t>
    <rPh sb="5" eb="6">
      <t>ウケ</t>
    </rPh>
    <phoneticPr fontId="13"/>
  </si>
  <si>
    <t>2026.1.30</t>
    <phoneticPr fontId="13"/>
  </si>
  <si>
    <t>新田12-19</t>
    <rPh sb="0" eb="2">
      <t>シンデン</t>
    </rPh>
    <phoneticPr fontId="13"/>
  </si>
  <si>
    <t>工場見学</t>
    <rPh sb="0" eb="2">
      <t>コウジョウ</t>
    </rPh>
    <rPh sb="2" eb="4">
      <t>ケンガク</t>
    </rPh>
    <phoneticPr fontId="13"/>
  </si>
  <si>
    <t>工場/受-19</t>
    <rPh sb="0" eb="2">
      <t>コウジョウ</t>
    </rPh>
    <rPh sb="3" eb="4">
      <t>ウケ</t>
    </rPh>
    <phoneticPr fontId="13"/>
  </si>
  <si>
    <t>2026.1.31</t>
    <phoneticPr fontId="13"/>
  </si>
  <si>
    <t>統括9-12</t>
    <rPh sb="0" eb="2">
      <t>トウカツ</t>
    </rPh>
    <phoneticPr fontId="13"/>
  </si>
  <si>
    <t>佐々木12-16</t>
    <rPh sb="0" eb="2">
      <t>ササ</t>
    </rPh>
    <rPh sb="2" eb="3">
      <t>キ</t>
    </rPh>
    <phoneticPr fontId="13"/>
  </si>
  <si>
    <t>佐々木16-19</t>
    <rPh sb="0" eb="3">
      <t>ササキ</t>
    </rPh>
    <phoneticPr fontId="13"/>
  </si>
  <si>
    <t>伊12-16</t>
    <rPh sb="0" eb="1">
      <t>イ</t>
    </rPh>
    <phoneticPr fontId="13"/>
  </si>
  <si>
    <t>※ﾙｰﾄで移動</t>
    <rPh sb="5" eb="7">
      <t>イドウ</t>
    </rPh>
    <phoneticPr fontId="13"/>
  </si>
  <si>
    <t>(h)本16-</t>
    <rPh sb="3" eb="4">
      <t>ホン</t>
    </rPh>
    <phoneticPr fontId="13"/>
  </si>
  <si>
    <t>2026.2.1</t>
    <phoneticPr fontId="13"/>
  </si>
  <si>
    <t>2026.2.14</t>
    <phoneticPr fontId="13"/>
  </si>
  <si>
    <t>2026年3月1日～3月31日分</t>
    <rPh sb="4" eb="5">
      <t>ネン</t>
    </rPh>
    <rPh sb="6" eb="7">
      <t>ガツ</t>
    </rPh>
    <rPh sb="8" eb="9">
      <t>ヒ</t>
    </rPh>
    <rPh sb="11" eb="12">
      <t>ガツ</t>
    </rPh>
    <rPh sb="14" eb="15">
      <t>ヒ</t>
    </rPh>
    <rPh sb="15" eb="16">
      <t>ブン</t>
    </rPh>
    <phoneticPr fontId="13"/>
  </si>
  <si>
    <t>小野寺</t>
    <rPh sb="0" eb="3">
      <t>オノデラ</t>
    </rPh>
    <phoneticPr fontId="13"/>
  </si>
  <si>
    <t>D 9-17</t>
    <phoneticPr fontId="13"/>
  </si>
  <si>
    <t>深海</t>
    <rPh sb="0" eb="2">
      <t>フカウミ</t>
    </rPh>
    <phoneticPr fontId="13"/>
  </si>
  <si>
    <t>※3月の山本さんの勤務曜日は月金土日に変更　※店内で最終調整お願いします</t>
    <rPh sb="2" eb="3">
      <t>ガツ</t>
    </rPh>
    <rPh sb="4" eb="6">
      <t>ヤマモト</t>
    </rPh>
    <rPh sb="9" eb="11">
      <t>キンム</t>
    </rPh>
    <rPh sb="11" eb="13">
      <t>ヨウビ</t>
    </rPh>
    <rPh sb="14" eb="15">
      <t>ガツ</t>
    </rPh>
    <rPh sb="15" eb="16">
      <t>キン</t>
    </rPh>
    <rPh sb="16" eb="17">
      <t>ド</t>
    </rPh>
    <rPh sb="17" eb="18">
      <t>ヒ</t>
    </rPh>
    <rPh sb="19" eb="21">
      <t>ヘンコウ</t>
    </rPh>
    <rPh sb="23" eb="25">
      <t>テンナイ</t>
    </rPh>
    <rPh sb="26" eb="28">
      <t>サイシュウ</t>
    </rPh>
    <rPh sb="28" eb="30">
      <t>チョウセイ</t>
    </rPh>
    <rPh sb="31" eb="32">
      <t>ネガ</t>
    </rPh>
    <phoneticPr fontId="13"/>
  </si>
  <si>
    <t>※3月の木曜日17-19は店内で調整をお願いします。　※金曜の午後シフトであれば佐々木さんが可能です</t>
    <rPh sb="2" eb="3">
      <t>ガツ</t>
    </rPh>
    <rPh sb="4" eb="7">
      <t>モクヨウビ</t>
    </rPh>
    <rPh sb="13" eb="15">
      <t>テンナイ</t>
    </rPh>
    <rPh sb="16" eb="18">
      <t>チョウセイ</t>
    </rPh>
    <rPh sb="20" eb="21">
      <t>ネガ</t>
    </rPh>
    <rPh sb="28" eb="30">
      <t>キンヨウ</t>
    </rPh>
    <rPh sb="31" eb="33">
      <t>ゴゴ</t>
    </rPh>
    <rPh sb="40" eb="43">
      <t>ササキ</t>
    </rPh>
    <rPh sb="46" eb="48">
      <t>カノウ</t>
    </rPh>
    <phoneticPr fontId="13"/>
  </si>
  <si>
    <t>牛山</t>
    <rPh sb="0" eb="2">
      <t>ウシヤマ</t>
    </rPh>
    <phoneticPr fontId="13"/>
  </si>
  <si>
    <t>※土日のシフトは空きが出ないようできる限り店内スタッフで調整をお願いします</t>
    <rPh sb="1" eb="3">
      <t>ドニチ</t>
    </rPh>
    <rPh sb="8" eb="9">
      <t>ア</t>
    </rPh>
    <rPh sb="11" eb="12">
      <t>デ</t>
    </rPh>
    <rPh sb="19" eb="20">
      <t>カギ</t>
    </rPh>
    <rPh sb="21" eb="23">
      <t>テンナイ</t>
    </rPh>
    <rPh sb="28" eb="30">
      <t>チョウセイ</t>
    </rPh>
    <rPh sb="32" eb="33">
      <t>ネガ</t>
    </rPh>
    <phoneticPr fontId="13"/>
  </si>
  <si>
    <t>藤井9-14</t>
    <phoneticPr fontId="13"/>
  </si>
  <si>
    <r>
      <rPr>
        <sz val="9"/>
        <rFont val="ＭＳ Ｐゴシック"/>
        <family val="3"/>
        <charset val="128"/>
        <scheme val="minor"/>
      </rPr>
      <t>押田</t>
    </r>
    <r>
      <rPr>
        <sz val="8"/>
        <color rgb="FF0070C0"/>
        <rFont val="ＭＳ Ｐゴシック"/>
        <family val="3"/>
        <charset val="128"/>
        <scheme val="minor"/>
      </rPr>
      <t xml:space="preserve"> </t>
    </r>
    <r>
      <rPr>
        <sz val="6"/>
        <color rgb="FF0070C0"/>
        <rFont val="ＭＳ Ｐゴシック"/>
        <family val="3"/>
        <charset val="128"/>
        <scheme val="minor"/>
      </rPr>
      <t>研修</t>
    </r>
    <rPh sb="0" eb="2">
      <t>オシダ</t>
    </rPh>
    <rPh sb="3" eb="5">
      <t>ケンシュウ</t>
    </rPh>
    <phoneticPr fontId="13"/>
  </si>
  <si>
    <t>9-12・16-19</t>
    <phoneticPr fontId="13"/>
  </si>
  <si>
    <t>近藤©</t>
    <rPh sb="0" eb="2">
      <t>コンドウ</t>
    </rPh>
    <phoneticPr fontId="13"/>
  </si>
  <si>
    <t>10-13</t>
    <phoneticPr fontId="13"/>
  </si>
  <si>
    <t>近藤9-11</t>
    <rPh sb="0" eb="2">
      <t>コンドウ</t>
    </rPh>
    <phoneticPr fontId="13"/>
  </si>
  <si>
    <t>佐々木15-19</t>
    <rPh sb="0" eb="3">
      <t>ササキ</t>
    </rPh>
    <phoneticPr fontId="13"/>
  </si>
  <si>
    <t>佐々木12-16</t>
    <rPh sb="0" eb="3">
      <t>ササキ</t>
    </rPh>
    <phoneticPr fontId="13"/>
  </si>
  <si>
    <t>藤田14-19</t>
    <rPh sb="0" eb="2">
      <t>フジタ</t>
    </rPh>
    <phoneticPr fontId="13"/>
  </si>
  <si>
    <r>
      <t>9-14・</t>
    </r>
    <r>
      <rPr>
        <b/>
        <sz val="9"/>
        <color rgb="FF0070C0"/>
        <rFont val="ＭＳ Ｐゴシック"/>
        <family val="3"/>
        <charset val="128"/>
        <scheme val="minor"/>
      </rPr>
      <t>2号-19</t>
    </r>
    <rPh sb="6" eb="7">
      <t>ゴウ</t>
    </rPh>
    <phoneticPr fontId="13"/>
  </si>
  <si>
    <t>11-15</t>
    <phoneticPr fontId="13"/>
  </si>
  <si>
    <t>2026.2.26</t>
    <phoneticPr fontId="13"/>
  </si>
  <si>
    <t>佐々木9-13</t>
    <rPh sb="0" eb="3">
      <t>ササキ</t>
    </rPh>
    <phoneticPr fontId="13"/>
  </si>
  <si>
    <r>
      <t xml:space="preserve">9-14
</t>
    </r>
    <r>
      <rPr>
        <b/>
        <sz val="10"/>
        <color rgb="FF3669AB"/>
        <rFont val="ＭＳ Ｐゴシック"/>
        <family val="3"/>
        <charset val="128"/>
        <scheme val="minor"/>
      </rPr>
      <t>東17-19</t>
    </r>
    <rPh sb="5" eb="6">
      <t>ヒガシ</t>
    </rPh>
    <phoneticPr fontId="13"/>
  </si>
  <si>
    <t>藤田10-</t>
    <rPh sb="0" eb="2">
      <t>フジタ</t>
    </rPh>
    <phoneticPr fontId="13"/>
  </si>
  <si>
    <t>全体研修会</t>
    <rPh sb="0" eb="2">
      <t>ゼンタイ</t>
    </rPh>
    <rPh sb="2" eb="4">
      <t>ケンシュウ</t>
    </rPh>
    <rPh sb="4" eb="5">
      <t>カイ</t>
    </rPh>
    <phoneticPr fontId="13"/>
  </si>
  <si>
    <t>ｵﾝﾗｲﾝ開催
(ZOOM)
10-13</t>
    <rPh sb="5" eb="7">
      <t>カイサイ</t>
    </rPh>
    <phoneticPr fontId="13"/>
  </si>
  <si>
    <r>
      <rPr>
        <sz val="9"/>
        <rFont val="ＭＳ Ｐゴシック"/>
        <family val="3"/>
        <charset val="128"/>
        <scheme val="minor"/>
      </rPr>
      <t>ｵﾝﾗｲﾝ開催</t>
    </r>
    <r>
      <rPr>
        <sz val="10"/>
        <rFont val="ＭＳ Ｐゴシック"/>
        <family val="3"/>
        <charset val="128"/>
        <scheme val="minor"/>
      </rPr>
      <t xml:space="preserve">
(ZOOM)
10-13</t>
    </r>
    <rPh sb="5" eb="7">
      <t>カイサイ</t>
    </rPh>
    <phoneticPr fontId="13"/>
  </si>
  <si>
    <r>
      <rPr>
        <sz val="8"/>
        <rFont val="ＭＳ Ｐゴシック"/>
        <family val="3"/>
        <charset val="128"/>
        <scheme val="minor"/>
      </rPr>
      <t>ｵﾝﾗｲﾝ開催</t>
    </r>
    <r>
      <rPr>
        <sz val="9"/>
        <rFont val="ＭＳ Ｐゴシック"/>
        <family val="3"/>
        <charset val="128"/>
        <scheme val="minor"/>
      </rPr>
      <t xml:space="preserve">
(ZOOM)
10-13</t>
    </r>
    <rPh sb="5" eb="7">
      <t>カイサイ</t>
    </rPh>
    <phoneticPr fontId="13"/>
  </si>
  <si>
    <r>
      <rPr>
        <sz val="10"/>
        <rFont val="ＭＳ Ｐゴシック"/>
        <family val="3"/>
        <charset val="128"/>
        <scheme val="minor"/>
      </rPr>
      <t>ｵﾝﾗｲﾝ開催</t>
    </r>
    <r>
      <rPr>
        <sz val="11"/>
        <rFont val="ＭＳ Ｐゴシック"/>
        <family val="3"/>
        <charset val="128"/>
        <scheme val="minor"/>
      </rPr>
      <t xml:space="preserve">
(ZOOM)
10-13</t>
    </r>
    <rPh sb="5" eb="7">
      <t>カイサイ</t>
    </rPh>
    <phoneticPr fontId="13"/>
  </si>
  <si>
    <r>
      <rPr>
        <b/>
        <sz val="8"/>
        <rFont val="ＭＳ Ｐゴシック"/>
        <family val="3"/>
        <charset val="128"/>
        <scheme val="minor"/>
      </rPr>
      <t>ｵﾝﾗｲﾝ開催</t>
    </r>
    <r>
      <rPr>
        <b/>
        <sz val="9"/>
        <rFont val="ＭＳ Ｐゴシック"/>
        <family val="3"/>
        <charset val="128"/>
        <scheme val="minor"/>
      </rPr>
      <t xml:space="preserve">
(ZOOM)
10-13</t>
    </r>
    <rPh sb="5" eb="7">
      <t>カイサイ</t>
    </rPh>
    <phoneticPr fontId="13"/>
  </si>
  <si>
    <r>
      <t>ﾏ安9-</t>
    </r>
    <r>
      <rPr>
        <sz val="9"/>
        <rFont val="ＭＳ Ｐゴシック"/>
        <family val="3"/>
        <charset val="128"/>
        <scheme val="minor"/>
      </rPr>
      <t>・東17-</t>
    </r>
    <rPh sb="1" eb="2">
      <t>アン</t>
    </rPh>
    <rPh sb="5" eb="6">
      <t>ヒガシ</t>
    </rPh>
    <phoneticPr fontId="13"/>
  </si>
  <si>
    <t>東9-12：30</t>
    <rPh sb="0" eb="1">
      <t>ヒガシ</t>
    </rPh>
    <phoneticPr fontId="13"/>
  </si>
  <si>
    <t>寺尾Ｍ</t>
    <rPh sb="0" eb="2">
      <t>テラオ</t>
    </rPh>
    <phoneticPr fontId="13"/>
  </si>
  <si>
    <t>露木 (ｈ)</t>
    <rPh sb="0" eb="2">
      <t>ツユキ</t>
    </rPh>
    <phoneticPr fontId="13"/>
  </si>
  <si>
    <t>八潮R</t>
    <phoneticPr fontId="13"/>
  </si>
  <si>
    <t>佐々木 (h)</t>
    <rPh sb="0" eb="3">
      <t>ササキ</t>
    </rPh>
    <phoneticPr fontId="13"/>
  </si>
  <si>
    <t>藤田10-14</t>
    <rPh sb="0" eb="2">
      <t>フジタ</t>
    </rPh>
    <phoneticPr fontId="13"/>
  </si>
  <si>
    <t>Y10-/14-19</t>
    <phoneticPr fontId="13"/>
  </si>
  <si>
    <t>2026.2.27</t>
    <phoneticPr fontId="13"/>
  </si>
  <si>
    <t>学校集荷</t>
    <rPh sb="0" eb="2">
      <t>ガッコウ</t>
    </rPh>
    <rPh sb="2" eb="4">
      <t>シュウカ</t>
    </rPh>
    <phoneticPr fontId="13"/>
  </si>
  <si>
    <t>学校HELP</t>
    <rPh sb="0" eb="2">
      <t>ガッコウ</t>
    </rPh>
    <phoneticPr fontId="13"/>
  </si>
  <si>
    <t>ｶｰﾃﾝ回収</t>
    <rPh sb="4" eb="6">
      <t>カイシュウ</t>
    </rPh>
    <phoneticPr fontId="13"/>
  </si>
  <si>
    <t>2026.2.28</t>
    <phoneticPr fontId="13"/>
  </si>
  <si>
    <t>(HELP)</t>
    <phoneticPr fontId="13"/>
  </si>
  <si>
    <t>月　　　　　　日　　　～　　　　　月　　　　　　日</t>
    <rPh sb="0" eb="1">
      <t>ガツ</t>
    </rPh>
    <rPh sb="7" eb="8">
      <t>ヒ</t>
    </rPh>
    <rPh sb="17" eb="18">
      <t>ガツ</t>
    </rPh>
    <rPh sb="24" eb="25">
      <t>ヒ</t>
    </rPh>
    <phoneticPr fontId="13"/>
  </si>
  <si>
    <t>イベント　　</t>
    <phoneticPr fontId="13"/>
  </si>
  <si>
    <t>店</t>
    <rPh sb="0" eb="1">
      <t>ミセ</t>
    </rPh>
    <phoneticPr fontId="13"/>
  </si>
  <si>
    <t>2026.3.12</t>
    <phoneticPr fontId="13"/>
  </si>
  <si>
    <t>2026年4月1日～4月30日分</t>
    <rPh sb="4" eb="5">
      <t>ネン</t>
    </rPh>
    <rPh sb="6" eb="7">
      <t>ガツ</t>
    </rPh>
    <rPh sb="8" eb="9">
      <t>ヒ</t>
    </rPh>
    <rPh sb="11" eb="12">
      <t>ガツ</t>
    </rPh>
    <rPh sb="14" eb="15">
      <t>ヒ</t>
    </rPh>
    <rPh sb="15" eb="16">
      <t>ブン</t>
    </rPh>
    <phoneticPr fontId="13"/>
  </si>
  <si>
    <t>2026.3.28</t>
    <phoneticPr fontId="13"/>
  </si>
  <si>
    <t>13-15</t>
    <phoneticPr fontId="13"/>
  </si>
  <si>
    <t>誠圭 集配</t>
    <rPh sb="0" eb="1">
      <t>マコト</t>
    </rPh>
    <rPh sb="1" eb="2">
      <t>ケイ</t>
    </rPh>
    <rPh sb="3" eb="5">
      <t>シュウハイ</t>
    </rPh>
    <phoneticPr fontId="13"/>
  </si>
  <si>
    <t>近藤9-12</t>
    <rPh sb="0" eb="2">
      <t>コンドウ</t>
    </rPh>
    <phoneticPr fontId="13"/>
  </si>
  <si>
    <t>学校集配</t>
    <rPh sb="0" eb="2">
      <t>ガッコウ</t>
    </rPh>
    <rPh sb="2" eb="4">
      <t>シュウハイ</t>
    </rPh>
    <phoneticPr fontId="13"/>
  </si>
  <si>
    <t>10-13,16-19</t>
    <phoneticPr fontId="13"/>
  </si>
  <si>
    <t>(14-19)</t>
    <phoneticPr fontId="13"/>
  </si>
  <si>
    <t>13-16</t>
    <phoneticPr fontId="13"/>
  </si>
  <si>
    <t>(h)草加16-</t>
    <rPh sb="3" eb="5">
      <t>ソウカ</t>
    </rPh>
    <phoneticPr fontId="13"/>
  </si>
  <si>
    <t>リニューアルオープンSALE 20％OFF</t>
    <phoneticPr fontId="13"/>
  </si>
  <si>
    <t>(h) 藤田</t>
    <rPh sb="4" eb="6">
      <t>フジタ</t>
    </rPh>
    <phoneticPr fontId="13"/>
  </si>
  <si>
    <t>15時前後～19</t>
    <rPh sb="2" eb="3">
      <t>ジ</t>
    </rPh>
    <rPh sb="3" eb="5">
      <t>ゼンゴ</t>
    </rPh>
    <phoneticPr fontId="13"/>
  </si>
  <si>
    <t>露木 夕方</t>
    <rPh sb="0" eb="2">
      <t>ツユキ</t>
    </rPh>
    <rPh sb="3" eb="5">
      <t>ユウガタ</t>
    </rPh>
    <phoneticPr fontId="13"/>
  </si>
  <si>
    <t>(h)草加夕方</t>
    <rPh sb="3" eb="5">
      <t>ソウカ</t>
    </rPh>
    <rPh sb="5" eb="7">
      <t>ユウガタ</t>
    </rPh>
    <phoneticPr fontId="13"/>
  </si>
  <si>
    <t>2026.3.29</t>
    <phoneticPr fontId="13"/>
  </si>
  <si>
    <t>押田</t>
    <rPh sb="0" eb="2">
      <t>オシダ</t>
    </rPh>
    <phoneticPr fontId="13"/>
  </si>
  <si>
    <t>9-10:45</t>
    <phoneticPr fontId="13"/>
  </si>
  <si>
    <t>佐々木11-16</t>
    <rPh sb="0" eb="3">
      <t>ササキ</t>
    </rPh>
    <phoneticPr fontId="13"/>
  </si>
  <si>
    <t>ed</t>
    <phoneticPr fontId="13"/>
  </si>
  <si>
    <t>夕方 本部</t>
    <rPh sb="0" eb="2">
      <t>ユウガタ</t>
    </rPh>
    <rPh sb="3" eb="5">
      <t>ホンブ</t>
    </rPh>
    <phoneticPr fontId="13"/>
  </si>
  <si>
    <t>2026.4.3</t>
    <phoneticPr fontId="13"/>
  </si>
  <si>
    <t>2026.4.6</t>
    <phoneticPr fontId="13"/>
  </si>
  <si>
    <r>
      <t>9-14・</t>
    </r>
    <r>
      <rPr>
        <b/>
        <sz val="9"/>
        <color rgb="FF0070C0"/>
        <rFont val="ＭＳ Ｐゴシック"/>
        <family val="3"/>
        <charset val="128"/>
        <scheme val="minor"/>
      </rPr>
      <t>HELP</t>
    </r>
    <phoneticPr fontId="13"/>
  </si>
  <si>
    <t>2026.4.6 最新版</t>
    <rPh sb="9" eb="11">
      <t>サイシン</t>
    </rPh>
    <rPh sb="11" eb="12">
      <t>バン</t>
    </rPh>
    <phoneticPr fontId="13"/>
  </si>
  <si>
    <t>4/6 最新版</t>
    <rPh sb="4" eb="6">
      <t>サイシン</t>
    </rPh>
    <rPh sb="6" eb="7">
      <t>バン</t>
    </rPh>
    <phoneticPr fontId="13"/>
  </si>
  <si>
    <t>4/17 最新版</t>
    <rPh sb="5" eb="7">
      <t>サイシン</t>
    </rPh>
    <rPh sb="7" eb="8">
      <t>バン</t>
    </rPh>
    <phoneticPr fontId="13"/>
  </si>
  <si>
    <t>2026.4.17 最新版</t>
    <rPh sb="10" eb="12">
      <t>サイシン</t>
    </rPh>
    <rPh sb="12" eb="13">
      <t>バン</t>
    </rPh>
    <phoneticPr fontId="13"/>
  </si>
  <si>
    <r>
      <t>木戸</t>
    </r>
    <r>
      <rPr>
        <sz val="8"/>
        <color rgb="FF0070C0"/>
        <rFont val="ＭＳ Ｐゴシック"/>
        <family val="3"/>
        <charset val="128"/>
        <scheme val="minor"/>
      </rPr>
      <t xml:space="preserve"> 研修</t>
    </r>
    <rPh sb="0" eb="2">
      <t>キド</t>
    </rPh>
    <rPh sb="3" eb="5">
      <t>ケンシュウ</t>
    </rPh>
    <phoneticPr fontId="13"/>
  </si>
  <si>
    <r>
      <t>高橋</t>
    </r>
    <r>
      <rPr>
        <sz val="8"/>
        <color rgb="FF0070C0"/>
        <rFont val="ＭＳ Ｐゴシック"/>
        <family val="3"/>
        <charset val="128"/>
        <scheme val="minor"/>
      </rPr>
      <t xml:space="preserve"> 研修</t>
    </r>
    <rPh sb="0" eb="2">
      <t>タカハシ</t>
    </rPh>
    <rPh sb="3" eb="5">
      <t>ケンシュウ</t>
    </rPh>
    <phoneticPr fontId="13"/>
  </si>
  <si>
    <t>本店14-19</t>
    <rPh sb="0" eb="2">
      <t>ホンテン</t>
    </rPh>
    <phoneticPr fontId="13"/>
  </si>
  <si>
    <t>本店9-14</t>
    <rPh sb="0" eb="2">
      <t>ホンテン</t>
    </rPh>
    <phoneticPr fontId="13"/>
  </si>
  <si>
    <t>2026年5月1日～5月31日分</t>
    <rPh sb="4" eb="5">
      <t>ネン</t>
    </rPh>
    <rPh sb="6" eb="7">
      <t>ガツ</t>
    </rPh>
    <rPh sb="8" eb="9">
      <t>ヒ</t>
    </rPh>
    <rPh sb="11" eb="12">
      <t>ガツ</t>
    </rPh>
    <rPh sb="14" eb="15">
      <t>ヒ</t>
    </rPh>
    <rPh sb="15" eb="16">
      <t>ブン</t>
    </rPh>
    <phoneticPr fontId="13"/>
  </si>
  <si>
    <t>2026.4.20</t>
    <phoneticPr fontId="13"/>
  </si>
  <si>
    <t>GW休業</t>
    <rPh sb="2" eb="4">
      <t>キュウギョウ</t>
    </rPh>
    <phoneticPr fontId="13"/>
  </si>
  <si>
    <t>金</t>
    <phoneticPr fontId="13"/>
  </si>
  <si>
    <t>鈴木</t>
    <rPh sb="0" eb="2">
      <t>スズキ</t>
    </rPh>
    <phoneticPr fontId="13"/>
  </si>
  <si>
    <t>D 10:45-17</t>
    <phoneticPr fontId="13"/>
  </si>
  <si>
    <t>2026.4.26</t>
    <phoneticPr fontId="13"/>
  </si>
  <si>
    <t>2026.4.27</t>
    <phoneticPr fontId="13"/>
  </si>
  <si>
    <t>統括 夕方</t>
    <rPh sb="0" eb="2">
      <t>トウカツ</t>
    </rPh>
    <rPh sb="3" eb="5">
      <t>ユウガタ</t>
    </rPh>
    <phoneticPr fontId="13"/>
  </si>
  <si>
    <t>夕方- 本部</t>
    <rPh sb="0" eb="2">
      <t>ユウガタ</t>
    </rPh>
    <rPh sb="4" eb="6">
      <t>ホンブ</t>
    </rPh>
    <phoneticPr fontId="13"/>
  </si>
  <si>
    <t>統括14-19</t>
    <rPh sb="0" eb="2">
      <t>トウカツ</t>
    </rPh>
    <phoneticPr fontId="13"/>
  </si>
  <si>
    <t>内9-14</t>
    <rPh sb="0" eb="1">
      <t>ウチ</t>
    </rPh>
    <phoneticPr fontId="13"/>
  </si>
  <si>
    <t>2026.4.30</t>
    <phoneticPr fontId="13"/>
  </si>
  <si>
    <t>水</t>
    <phoneticPr fontId="13"/>
  </si>
  <si>
    <t>新田9-15</t>
    <rPh sb="0" eb="2">
      <t>シンデン</t>
    </rPh>
    <phoneticPr fontId="13"/>
  </si>
  <si>
    <t>2026.5.8</t>
    <phoneticPr fontId="13"/>
  </si>
  <si>
    <t>2026年6月1日～6月30日分</t>
    <rPh sb="4" eb="5">
      <t>ネン</t>
    </rPh>
    <rPh sb="6" eb="7">
      <t>ガツ</t>
    </rPh>
    <rPh sb="8" eb="9">
      <t>ヒ</t>
    </rPh>
    <rPh sb="11" eb="12">
      <t>ガツ</t>
    </rPh>
    <rPh sb="14" eb="15">
      <t>ヒ</t>
    </rPh>
    <rPh sb="15" eb="16">
      <t>ブン</t>
    </rPh>
    <phoneticPr fontId="13"/>
  </si>
  <si>
    <r>
      <t>齋藤</t>
    </r>
    <r>
      <rPr>
        <sz val="8"/>
        <color rgb="FF0070C0"/>
        <rFont val="ＭＳ Ｐゴシック"/>
        <family val="3"/>
        <charset val="128"/>
        <scheme val="minor"/>
      </rPr>
      <t xml:space="preserve"> 研修</t>
    </r>
    <rPh sb="0" eb="2">
      <t>サイトウ</t>
    </rPh>
    <rPh sb="3" eb="5">
      <t>ケンシュウ</t>
    </rPh>
    <phoneticPr fontId="13"/>
  </si>
  <si>
    <t>休憩取得時間帯 目安</t>
    <rPh sb="0" eb="2">
      <t>キュウケイ</t>
    </rPh>
    <rPh sb="2" eb="4">
      <t>シュトク</t>
    </rPh>
    <rPh sb="4" eb="7">
      <t>ジカンタイ</t>
    </rPh>
    <rPh sb="8" eb="10">
      <t>メヤス</t>
    </rPh>
    <phoneticPr fontId="13"/>
  </si>
  <si>
    <t>　＊休憩は原則左記の時間帯で取得してください。(２人体制の場合は時間内で交代)</t>
    <rPh sb="2" eb="4">
      <t>キュウケイ</t>
    </rPh>
    <rPh sb="5" eb="7">
      <t>ゲンソク</t>
    </rPh>
    <rPh sb="7" eb="9">
      <t>サキ</t>
    </rPh>
    <rPh sb="10" eb="13">
      <t>ジカンタイ</t>
    </rPh>
    <rPh sb="14" eb="16">
      <t>シュトク</t>
    </rPh>
    <rPh sb="25" eb="26">
      <t>ヒト</t>
    </rPh>
    <rPh sb="26" eb="28">
      <t>タイセイ</t>
    </rPh>
    <rPh sb="29" eb="31">
      <t>バアイ</t>
    </rPh>
    <rPh sb="32" eb="34">
      <t>ジカン</t>
    </rPh>
    <rPh sb="34" eb="35">
      <t>ナイ</t>
    </rPh>
    <rPh sb="36" eb="38">
      <t>コウタイ</t>
    </rPh>
    <phoneticPr fontId="13"/>
  </si>
  <si>
    <t>①9-14 ・・11:30～12:30
②14-19 ・・16:00～17:00
③11(12)-19・・14:00～15:00</t>
    <phoneticPr fontId="13"/>
  </si>
  <si>
    <t>①9-14 ・・11:30～12:30
②14-19 ・・16:00～17:00</t>
    <phoneticPr fontId="13"/>
  </si>
  <si>
    <t>①9-14 ・・11:30～12:30
②14-19 ・・16:00～17:00
③9-17・・12:00～13:00 ()</t>
    <phoneticPr fontId="13"/>
  </si>
  <si>
    <t>13-18</t>
    <phoneticPr fontId="13"/>
  </si>
  <si>
    <t>勤務時間 小計</t>
    <rPh sb="0" eb="2">
      <t>キンム</t>
    </rPh>
    <rPh sb="2" eb="4">
      <t>ジカン</t>
    </rPh>
    <rPh sb="5" eb="7">
      <t>ショウケイ</t>
    </rPh>
    <phoneticPr fontId="13"/>
  </si>
  <si>
    <t>社員</t>
    <rPh sb="0" eb="2">
      <t>シャイン</t>
    </rPh>
    <phoneticPr fontId="13"/>
  </si>
  <si>
    <t>ﾊﾟｰﾄﾅｰ</t>
    <phoneticPr fontId="13"/>
  </si>
  <si>
    <t>2026.5.24</t>
    <phoneticPr fontId="13"/>
  </si>
  <si>
    <t>10-13･17-19</t>
    <phoneticPr fontId="13"/>
  </si>
  <si>
    <t>9-13・17-19</t>
    <phoneticPr fontId="13"/>
  </si>
  <si>
    <t>2026.5.29</t>
    <phoneticPr fontId="13"/>
  </si>
  <si>
    <t>佐々木9-11</t>
    <rPh sb="0" eb="3">
      <t>ササキ</t>
    </rPh>
    <phoneticPr fontId="13"/>
  </si>
  <si>
    <t>本部 夕方</t>
    <rPh sb="0" eb="2">
      <t>ホンブ</t>
    </rPh>
    <rPh sb="3" eb="5">
      <t>ユウガタ</t>
    </rPh>
    <phoneticPr fontId="13"/>
  </si>
  <si>
    <t>11-14</t>
    <phoneticPr fontId="13"/>
  </si>
  <si>
    <t>東9-17</t>
    <rPh sb="0" eb="1">
      <t>ヒガシ</t>
    </rPh>
    <phoneticPr fontId="13"/>
  </si>
  <si>
    <t>佐々木13-14</t>
    <rPh sb="0" eb="3">
      <t>ササキ</t>
    </rPh>
    <phoneticPr fontId="13"/>
  </si>
  <si>
    <t>①9-14 ・・11:30～12:30
②14-19 ・・16:00～17:00
③9-17・・12:00～13:00</t>
    <phoneticPr fontId="13"/>
  </si>
  <si>
    <t>東9-13</t>
    <rPh sb="0" eb="1">
      <t>ヒガシ</t>
    </rPh>
    <phoneticPr fontId="13"/>
  </si>
  <si>
    <t>①9-14 ・・11:30～12:30
②14-19 ・・16:00～17:00
③ほか・・営業時間内で取得</t>
    <rPh sb="46" eb="48">
      <t>エイギョウ</t>
    </rPh>
    <rPh sb="48" eb="50">
      <t>ジカン</t>
    </rPh>
    <rPh sb="50" eb="51">
      <t>ナイ</t>
    </rPh>
    <rPh sb="52" eb="54">
      <t>シュトク</t>
    </rPh>
    <phoneticPr fontId="13"/>
  </si>
  <si>
    <t>2026.5.30</t>
    <phoneticPr fontId="13"/>
  </si>
  <si>
    <t>①9-14 ・・11:30～12:30
②14-19 ・・16:00～17:00
③11-19・・14:30-15:30</t>
    <phoneticPr fontId="13"/>
  </si>
  <si>
    <t>佐々木14-16</t>
    <rPh sb="0" eb="3">
      <t>ササキ</t>
    </rPh>
    <phoneticPr fontId="13"/>
  </si>
  <si>
    <t>2026.5.31</t>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</si>
</sst>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quot;時&quot;&quot;間&quot;"/>
    <numFmt numFmtId="177" formatCode="##&quot;日&quot;"/>
    <numFmt numFmtId="178" formatCode="###0.0&quot;時&quot;&quot;間&quot;"/>
  </numFmts>
  <fonts count="74" x14ac:knownFonts="1">
    <font>
      <sz val="11"/>
      <color theme="1"/>
      <name val="ＭＳ Ｐゴシック"/>
      <charset val="134"/>
      <scheme val="minor"/>
    </font>
    <font>
      <sz val="11"/>
      <color theme="1"/>
      <name val="ＭＳ Ｐゴシック"/>
      <family val="3"/>
      <charset val="128"/>
      <scheme val="minor"/>
    </font>
    <font>
      <b/>
      <sz val="11"/>
      <color theme="0"/>
      <name val="ＭＳ Ｐゴシック"/>
      <family val="3"/>
      <charset val="128"/>
      <scheme val="minor"/>
    </font>
    <font>
      <sz val="9"/>
      <color theme="1"/>
      <name val="ＭＳ Ｐゴシック"/>
      <family val="3"/>
      <charset val="128"/>
      <scheme val="minor"/>
    </font>
    <font>
      <sz val="10"/>
      <color theme="1"/>
      <name val="ＭＳ Ｐゴシック"/>
      <family val="3"/>
      <charset val="128"/>
      <scheme val="minor"/>
    </font>
    <font>
      <sz val="11"/>
      <name val="ＭＳ Ｐゴシック"/>
      <family val="3"/>
      <charset val="128"/>
      <scheme val="minor"/>
    </font>
    <font>
      <sz val="11"/>
      <color rgb="FFFF0000"/>
      <name val="ＭＳ Ｐゴシック"/>
      <family val="3"/>
      <charset val="128"/>
      <scheme val="minor"/>
    </font>
    <font>
      <sz val="10"/>
      <name val="ＭＳ Ｐゴシック"/>
      <family val="3"/>
      <charset val="128"/>
      <scheme val="minor"/>
    </font>
    <font>
      <sz val="9"/>
      <name val="ＭＳ Ｐゴシック"/>
      <family val="3"/>
      <charset val="128"/>
      <scheme val="minor"/>
    </font>
    <font>
      <b/>
      <sz val="10"/>
      <color rgb="FFFF0000"/>
      <name val="ＭＳ Ｐゴシック"/>
      <family val="3"/>
      <charset val="128"/>
      <scheme val="minor"/>
    </font>
    <font>
      <sz val="20"/>
      <color theme="1"/>
      <name val="ＭＳ Ｐゴシック"/>
      <family val="3"/>
      <charset val="128"/>
      <scheme val="minor"/>
    </font>
    <font>
      <sz val="8"/>
      <color theme="1"/>
      <name val="ＭＳ Ｐゴシック"/>
      <family val="3"/>
      <charset val="128"/>
      <scheme val="minor"/>
    </font>
    <font>
      <b/>
      <sz val="11"/>
      <color rgb="FFFF0000"/>
      <name val="ＭＳ Ｐゴシック"/>
      <family val="3"/>
      <charset val="128"/>
      <scheme val="minor"/>
    </font>
    <font>
      <sz val="6"/>
      <name val="ＭＳ Ｐゴシック"/>
      <family val="3"/>
      <charset val="128"/>
      <scheme val="minor"/>
    </font>
    <font>
      <b/>
      <sz val="11"/>
      <name val="ＭＳ Ｐゴシック"/>
      <family val="3"/>
      <charset val="128"/>
      <scheme val="minor"/>
    </font>
    <font>
      <sz val="8"/>
      <name val="ＭＳ Ｐゴシック"/>
      <family val="3"/>
      <charset val="128"/>
      <scheme val="minor"/>
    </font>
    <font>
      <b/>
      <sz val="9"/>
      <color rgb="FF0070C0"/>
      <name val="ＭＳ Ｐゴシック"/>
      <family val="3"/>
      <charset val="128"/>
      <scheme val="minor"/>
    </font>
    <font>
      <b/>
      <sz val="11"/>
      <color theme="1"/>
      <name val="ＭＳ Ｐゴシック"/>
      <family val="3"/>
      <charset val="128"/>
      <scheme val="minor"/>
    </font>
    <font>
      <sz val="8"/>
      <color rgb="FF0070C0"/>
      <name val="ＭＳ Ｐゴシック"/>
      <family val="3"/>
      <charset val="128"/>
      <scheme val="minor"/>
    </font>
    <font>
      <sz val="12"/>
      <color theme="1"/>
      <name val="ＭＳ Ｐゴシック"/>
      <family val="3"/>
      <charset val="128"/>
      <scheme val="minor"/>
    </font>
    <font>
      <b/>
      <sz val="12"/>
      <name val="ＭＳ Ｐゴシック"/>
      <family val="3"/>
      <charset val="128"/>
      <scheme val="minor"/>
    </font>
    <font>
      <b/>
      <sz val="12"/>
      <color theme="0"/>
      <name val="ＭＳ Ｐゴシック"/>
      <family val="3"/>
      <charset val="128"/>
      <scheme val="minor"/>
    </font>
    <font>
      <b/>
      <sz val="12"/>
      <color rgb="FFFF5050"/>
      <name val="ＭＳ Ｐゴシック"/>
      <family val="3"/>
      <charset val="128"/>
      <scheme val="minor"/>
    </font>
    <font>
      <b/>
      <sz val="11"/>
      <color rgb="FF0070C0"/>
      <name val="ＭＳ Ｐゴシック"/>
      <family val="3"/>
      <charset val="128"/>
      <scheme val="minor"/>
    </font>
    <font>
      <b/>
      <sz val="10"/>
      <color rgb="FF0070C0"/>
      <name val="ＭＳ Ｐゴシック"/>
      <family val="3"/>
      <charset val="128"/>
      <scheme val="minor"/>
    </font>
    <font>
      <b/>
      <sz val="9"/>
      <color rgb="FFFF0000"/>
      <name val="ＭＳ Ｐゴシック"/>
      <family val="3"/>
      <charset val="128"/>
      <scheme val="minor"/>
    </font>
    <font>
      <sz val="10"/>
      <color theme="1"/>
      <name val="游ゴシック"/>
      <family val="3"/>
      <charset val="128"/>
    </font>
    <font>
      <sz val="9"/>
      <color theme="1"/>
      <name val="游ゴシック"/>
      <family val="3"/>
      <charset val="128"/>
    </font>
    <font>
      <sz val="11"/>
      <color theme="1"/>
      <name val="游ゴシック"/>
      <family val="3"/>
      <charset val="128"/>
    </font>
    <font>
      <b/>
      <sz val="9"/>
      <color rgb="FFFF0000"/>
      <name val="游ゴシック"/>
      <family val="3"/>
      <charset val="128"/>
    </font>
    <font>
      <b/>
      <sz val="9"/>
      <color rgb="FF00B050"/>
      <name val="ＭＳ Ｐゴシック"/>
      <family val="3"/>
      <charset val="128"/>
      <scheme val="minor"/>
    </font>
    <font>
      <sz val="7"/>
      <name val="ＭＳ Ｐゴシック"/>
      <family val="3"/>
      <charset val="128"/>
      <scheme val="minor"/>
    </font>
    <font>
      <sz val="9"/>
      <color rgb="FF0070C0"/>
      <name val="ＭＳ Ｐゴシック"/>
      <family val="3"/>
      <charset val="128"/>
      <scheme val="minor"/>
    </font>
    <font>
      <b/>
      <sz val="8"/>
      <color rgb="FF0070C0"/>
      <name val="ＭＳ Ｐゴシック"/>
      <family val="3"/>
      <charset val="128"/>
      <scheme val="minor"/>
    </font>
    <font>
      <b/>
      <sz val="8"/>
      <color rgb="FFFF0000"/>
      <name val="ＭＳ Ｐゴシック"/>
      <family val="3"/>
      <charset val="128"/>
      <scheme val="minor"/>
    </font>
    <font>
      <b/>
      <sz val="12"/>
      <color rgb="FFFF0000"/>
      <name val="ＭＳ Ｐゴシック"/>
      <family val="3"/>
      <charset val="128"/>
      <scheme val="minor"/>
    </font>
    <font>
      <b/>
      <u/>
      <sz val="8"/>
      <color rgb="FFFF0000"/>
      <name val="ＭＳ Ｐゴシック"/>
      <family val="3"/>
      <charset val="128"/>
      <scheme val="minor"/>
    </font>
    <font>
      <sz val="9"/>
      <color rgb="FFFF0000"/>
      <name val="ＭＳ Ｐゴシック"/>
      <family val="3"/>
      <charset val="128"/>
      <scheme val="minor"/>
    </font>
    <font>
      <b/>
      <sz val="8"/>
      <color rgb="FF00B050"/>
      <name val="ＭＳ Ｐゴシック"/>
      <family val="3"/>
      <charset val="128"/>
      <scheme val="minor"/>
    </font>
    <font>
      <sz val="8"/>
      <name val="游ゴシック"/>
      <family val="3"/>
      <charset val="128"/>
    </font>
    <font>
      <b/>
      <sz val="8"/>
      <color rgb="FF0070C0"/>
      <name val="游ゴシック"/>
      <family val="3"/>
      <charset val="128"/>
    </font>
    <font>
      <b/>
      <sz val="8"/>
      <color theme="1"/>
      <name val="ＭＳ Ｐゴシック"/>
      <family val="3"/>
      <charset val="128"/>
      <scheme val="minor"/>
    </font>
    <font>
      <sz val="10"/>
      <color rgb="FF0070C0"/>
      <name val="ＭＳ Ｐゴシック"/>
      <family val="3"/>
      <charset val="128"/>
      <scheme val="minor"/>
    </font>
    <font>
      <b/>
      <sz val="9"/>
      <color theme="1"/>
      <name val="ＭＳ Ｐゴシック"/>
      <family val="3"/>
      <charset val="128"/>
      <scheme val="minor"/>
    </font>
    <font>
      <sz val="6"/>
      <color rgb="FF0070C0"/>
      <name val="ＭＳ Ｐゴシック"/>
      <family val="3"/>
      <charset val="128"/>
      <scheme val="minor"/>
    </font>
    <font>
      <b/>
      <sz val="10"/>
      <color rgb="FF00B050"/>
      <name val="ＭＳ Ｐゴシック"/>
      <family val="3"/>
      <charset val="128"/>
      <scheme val="minor"/>
    </font>
    <font>
      <sz val="11"/>
      <color rgb="FF0070C0"/>
      <name val="ＭＳ Ｐゴシック"/>
      <family val="3"/>
      <charset val="128"/>
      <scheme val="minor"/>
    </font>
    <font>
      <sz val="14"/>
      <color theme="1"/>
      <name val="ＭＳ Ｐゴシック"/>
      <family val="3"/>
      <charset val="128"/>
      <scheme val="minor"/>
    </font>
    <font>
      <sz val="14"/>
      <name val="ＭＳ Ｐゴシック"/>
      <family val="3"/>
      <charset val="128"/>
      <scheme val="minor"/>
    </font>
    <font>
      <b/>
      <sz val="14"/>
      <name val="ＭＳ Ｐゴシック"/>
      <family val="3"/>
      <charset val="128"/>
      <scheme val="minor"/>
    </font>
    <font>
      <b/>
      <sz val="7"/>
      <color rgb="FFFF0000"/>
      <name val="ＭＳ Ｐゴシック"/>
      <family val="3"/>
      <charset val="128"/>
      <scheme val="minor"/>
    </font>
    <font>
      <b/>
      <sz val="7"/>
      <color theme="1"/>
      <name val="ＭＳ Ｐゴシック"/>
      <family val="3"/>
      <charset val="128"/>
      <scheme val="minor"/>
    </font>
    <font>
      <b/>
      <sz val="10"/>
      <color rgb="FFEE0000"/>
      <name val="ＭＳ Ｐゴシック"/>
      <family val="3"/>
      <charset val="128"/>
      <scheme val="minor"/>
    </font>
    <font>
      <b/>
      <sz val="10"/>
      <name val="ＭＳ Ｐゴシック"/>
      <family val="3"/>
      <charset val="128"/>
      <scheme val="minor"/>
    </font>
    <font>
      <sz val="9"/>
      <color rgb="FFEE0000"/>
      <name val="ＭＳ Ｐゴシック"/>
      <family val="3"/>
      <charset val="128"/>
      <scheme val="minor"/>
    </font>
    <font>
      <sz val="12"/>
      <name val="ＭＳ Ｐゴシック"/>
      <family val="3"/>
      <charset val="128"/>
      <scheme val="minor"/>
    </font>
    <font>
      <sz val="10"/>
      <color rgb="FFFF0000"/>
      <name val="ＭＳ Ｐゴシック"/>
      <family val="3"/>
      <charset val="128"/>
      <scheme val="minor"/>
    </font>
    <font>
      <b/>
      <sz val="9"/>
      <name val="ＭＳ Ｐゴシック"/>
      <family val="3"/>
      <charset val="128"/>
      <scheme val="minor"/>
    </font>
    <font>
      <b/>
      <sz val="12"/>
      <color rgb="FF0070C0"/>
      <name val="ＭＳ Ｐゴシック"/>
      <family val="3"/>
      <charset val="128"/>
      <scheme val="minor"/>
    </font>
    <font>
      <b/>
      <sz val="7"/>
      <color rgb="FFFFFF00"/>
      <name val="ＭＳ Ｐゴシック"/>
      <family val="3"/>
      <charset val="128"/>
      <scheme val="minor"/>
    </font>
    <font>
      <b/>
      <sz val="8"/>
      <name val="ＭＳ Ｐゴシック"/>
      <family val="3"/>
      <charset val="128"/>
      <scheme val="minor"/>
    </font>
    <font>
      <sz val="8"/>
      <color rgb="FFFF0000"/>
      <name val="ＭＳ Ｐゴシック"/>
      <family val="3"/>
      <charset val="128"/>
      <scheme val="minor"/>
    </font>
    <font>
      <b/>
      <sz val="10"/>
      <color rgb="FF3669AB"/>
      <name val="ＭＳ Ｐゴシック"/>
      <family val="3"/>
      <charset val="128"/>
      <scheme val="minor"/>
    </font>
    <font>
      <b/>
      <sz val="11"/>
      <color rgb="FF3669AB"/>
      <name val="ＭＳ Ｐゴシック"/>
      <family val="3"/>
      <charset val="128"/>
      <scheme val="minor"/>
    </font>
    <font>
      <b/>
      <sz val="9"/>
      <color rgb="FFFFFF00"/>
      <name val="ＭＳ Ｐゴシック"/>
      <family val="3"/>
      <charset val="128"/>
      <scheme val="minor"/>
    </font>
    <font>
      <b/>
      <sz val="12"/>
      <color theme="1"/>
      <name val="ＭＳ Ｐゴシック"/>
      <family val="3"/>
      <charset val="128"/>
      <scheme val="minor"/>
    </font>
    <font>
      <b/>
      <sz val="9"/>
      <color rgb="FF3669AB"/>
      <name val="ＭＳ Ｐゴシック"/>
      <family val="3"/>
      <charset val="128"/>
      <scheme val="minor"/>
    </font>
    <font>
      <sz val="8"/>
      <color rgb="FF3669AB"/>
      <name val="ＭＳ Ｐゴシック"/>
      <family val="3"/>
      <charset val="128"/>
      <scheme val="minor"/>
    </font>
    <font>
      <b/>
      <sz val="8"/>
      <color rgb="FF3669AB"/>
      <name val="ＭＳ Ｐゴシック"/>
      <family val="3"/>
      <charset val="128"/>
      <scheme val="minor"/>
    </font>
    <font>
      <sz val="9"/>
      <color theme="0"/>
      <name val="ＭＳ Ｐゴシック"/>
      <family val="3"/>
      <charset val="128"/>
      <scheme val="minor"/>
    </font>
    <font>
      <b/>
      <sz val="8"/>
      <color theme="0"/>
      <name val="ＭＳ Ｐゴシック"/>
      <family val="3"/>
      <charset val="128"/>
      <scheme val="minor"/>
    </font>
    <font>
      <b/>
      <sz val="9"/>
      <color theme="0"/>
      <name val="ＭＳ Ｐゴシック"/>
      <family val="3"/>
      <charset val="128"/>
      <scheme val="minor"/>
    </font>
    <font>
      <b/>
      <sz val="9"/>
      <color rgb="FF0070C0"/>
      <name val="游ゴシック"/>
      <family val="3"/>
      <charset val="128"/>
    </font>
    <font>
      <b/>
      <sz val="8.5"/>
      <color rgb="FFFF0000"/>
      <name val="游ゴシック"/>
      <family val="3"/>
      <charset val="128"/>
    </font>
  </fonts>
  <fills count="28">
    <fill>
      <patternFill patternType="none"/>
    </fill>
    <fill>
      <patternFill patternType="gray125"/>
    </fill>
    <fill>
      <patternFill patternType="solid">
        <fgColor theme="0" tint="-0.249977111117893"/>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0"/>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58383"/>
        <bgColor indexed="64"/>
      </patternFill>
    </fill>
    <fill>
      <patternFill patternType="solid">
        <fgColor rgb="FFFFCCCC"/>
        <bgColor indexed="64"/>
      </patternFill>
    </fill>
    <fill>
      <patternFill patternType="solid">
        <fgColor rgb="FF9966FF"/>
        <bgColor indexed="64"/>
      </patternFill>
    </fill>
    <fill>
      <patternFill patternType="solid">
        <fgColor rgb="FF99FFCC"/>
        <bgColor indexed="64"/>
      </patternFill>
    </fill>
    <fill>
      <patternFill patternType="solid">
        <fgColor rgb="FF0070C0"/>
        <bgColor indexed="64"/>
      </patternFill>
    </fill>
    <fill>
      <patternFill patternType="solid">
        <fgColor rgb="FFFFFF00"/>
        <bgColor indexed="64"/>
      </patternFill>
    </fill>
    <fill>
      <patternFill patternType="solid">
        <fgColor theme="1"/>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BAF8F8"/>
        <bgColor indexed="64"/>
      </patternFill>
    </fill>
    <fill>
      <patternFill patternType="solid">
        <fgColor theme="9" tint="0.79998168889431442"/>
        <bgColor indexed="64"/>
      </patternFill>
    </fill>
    <fill>
      <patternFill patternType="solid">
        <fgColor rgb="FFFAFC69"/>
        <bgColor indexed="64"/>
      </patternFill>
    </fill>
    <fill>
      <patternFill patternType="solid">
        <fgColor rgb="FFFF00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rgb="FFFFCCFF"/>
        <bgColor indexed="64"/>
      </patternFill>
    </fill>
    <fill>
      <patternFill patternType="solid">
        <fgColor theme="5" tint="0.79998168889431442"/>
        <bgColor indexed="64"/>
      </patternFill>
    </fill>
  </fills>
  <borders count="77">
    <border>
      <left/>
      <right/>
      <top/>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style="thin">
        <color auto="1"/>
      </top>
      <bottom/>
      <diagonal/>
    </border>
    <border>
      <left/>
      <right style="thin">
        <color indexed="64"/>
      </right>
      <top/>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double">
        <color indexed="64"/>
      </bottom>
      <diagonal/>
    </border>
    <border>
      <left style="thin">
        <color auto="1"/>
      </left>
      <right/>
      <top style="thin">
        <color auto="1"/>
      </top>
      <bottom style="double">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bottom style="thin">
        <color auto="1"/>
      </bottom>
      <diagonal/>
    </border>
    <border>
      <left style="medium">
        <color indexed="64"/>
      </left>
      <right/>
      <top style="thin">
        <color auto="1"/>
      </top>
      <bottom style="thin">
        <color auto="1"/>
      </bottom>
      <diagonal/>
    </border>
    <border>
      <left style="medium">
        <color indexed="64"/>
      </left>
      <right style="thin">
        <color auto="1"/>
      </right>
      <top style="thin">
        <color auto="1"/>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style="medium">
        <color indexed="64"/>
      </left>
      <right style="thin">
        <color auto="1"/>
      </right>
      <top style="medium">
        <color indexed="64"/>
      </top>
      <bottom/>
      <diagonal/>
    </border>
    <border>
      <left style="thin">
        <color auto="1"/>
      </left>
      <right style="thin">
        <color auto="1"/>
      </right>
      <top style="medium">
        <color indexed="64"/>
      </top>
      <bottom style="thin">
        <color auto="1"/>
      </bottom>
      <diagonal/>
    </border>
    <border>
      <left/>
      <right style="thin">
        <color auto="1"/>
      </right>
      <top style="medium">
        <color indexed="64"/>
      </top>
      <bottom style="thin">
        <color auto="1"/>
      </bottom>
      <diagonal/>
    </border>
    <border>
      <left style="thin">
        <color auto="1"/>
      </left>
      <right style="thin">
        <color auto="1"/>
      </right>
      <top style="medium">
        <color indexed="64"/>
      </top>
      <bottom/>
      <diagonal/>
    </border>
    <border>
      <left style="thin">
        <color auto="1"/>
      </left>
      <right/>
      <top style="medium">
        <color indexed="64"/>
      </top>
      <bottom/>
      <diagonal/>
    </border>
    <border>
      <left/>
      <right style="medium">
        <color indexed="64"/>
      </right>
      <top style="medium">
        <color indexed="64"/>
      </top>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style="thin">
        <color auto="1"/>
      </left>
      <right style="thin">
        <color auto="1"/>
      </right>
      <top/>
      <bottom style="medium">
        <color indexed="64"/>
      </bottom>
      <diagonal/>
    </border>
    <border>
      <left style="thin">
        <color auto="1"/>
      </left>
      <right/>
      <top/>
      <bottom style="medium">
        <color indexed="64"/>
      </bottom>
      <diagonal/>
    </border>
    <border>
      <left/>
      <right style="medium">
        <color indexed="64"/>
      </right>
      <top/>
      <bottom style="medium">
        <color indexed="64"/>
      </bottom>
      <diagonal/>
    </border>
    <border>
      <left/>
      <right/>
      <top/>
      <bottom style="thin">
        <color auto="1"/>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right style="medium">
        <color rgb="FF0070C0"/>
      </right>
      <top style="medium">
        <color rgb="FF0070C0"/>
      </top>
      <bottom style="medium">
        <color rgb="FF0070C0"/>
      </bottom>
      <diagonal/>
    </border>
    <border>
      <left style="thin">
        <color auto="1"/>
      </left>
      <right style="medium">
        <color indexed="64"/>
      </right>
      <top style="thin">
        <color auto="1"/>
      </top>
      <bottom/>
      <diagonal/>
    </border>
    <border>
      <left/>
      <right style="medium">
        <color indexed="64"/>
      </right>
      <top style="thin">
        <color auto="1"/>
      </top>
      <bottom style="thin">
        <color auto="1"/>
      </bottom>
      <diagonal/>
    </border>
    <border>
      <left/>
      <right style="medium">
        <color theme="1"/>
      </right>
      <top/>
      <bottom/>
      <diagonal/>
    </border>
    <border>
      <left style="thin">
        <color auto="1"/>
      </left>
      <right style="thin">
        <color auto="1"/>
      </right>
      <top/>
      <bottom/>
      <diagonal/>
    </border>
    <border>
      <left/>
      <right style="thin">
        <color auto="1"/>
      </right>
      <top/>
      <bottom style="medium">
        <color indexed="64"/>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thin">
        <color auto="1"/>
      </left>
      <right style="thin">
        <color auto="1"/>
      </right>
      <top/>
      <bottom style="double">
        <color indexed="64"/>
      </bottom>
      <diagonal/>
    </border>
    <border>
      <left style="thin">
        <color auto="1"/>
      </left>
      <right/>
      <top/>
      <bottom style="double">
        <color indexed="64"/>
      </bottom>
      <diagonal/>
    </border>
    <border>
      <left/>
      <right style="thin">
        <color auto="1"/>
      </right>
      <top/>
      <bottom style="double">
        <color indexed="64"/>
      </bottom>
      <diagonal/>
    </border>
    <border>
      <left/>
      <right style="medium">
        <color indexed="64"/>
      </right>
      <top style="medium">
        <color indexed="64"/>
      </top>
      <bottom style="thin">
        <color auto="1"/>
      </bottom>
      <diagonal/>
    </border>
    <border>
      <left style="medium">
        <color indexed="64"/>
      </left>
      <right style="thin">
        <color auto="1"/>
      </right>
      <top/>
      <bottom style="double">
        <color indexed="64"/>
      </bottom>
      <diagonal/>
    </border>
    <border>
      <left style="thin">
        <color auto="1"/>
      </left>
      <right style="medium">
        <color indexed="64"/>
      </right>
      <top/>
      <bottom style="double">
        <color indexed="64"/>
      </bottom>
      <diagonal/>
    </border>
    <border>
      <left/>
      <right style="medium">
        <color indexed="64"/>
      </right>
      <top style="thin">
        <color auto="1"/>
      </top>
      <bottom style="medium">
        <color indexed="64"/>
      </bottom>
      <diagonal/>
    </border>
    <border>
      <left style="medium">
        <color indexed="64"/>
      </left>
      <right/>
      <top style="thin">
        <color auto="1"/>
      </top>
      <bottom style="medium">
        <color indexed="64"/>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top style="medium">
        <color indexed="64"/>
      </top>
      <bottom/>
      <diagonal/>
    </border>
    <border>
      <left style="medium">
        <color indexed="64"/>
      </left>
      <right style="thin">
        <color auto="1"/>
      </right>
      <top/>
      <bottom/>
      <diagonal/>
    </border>
    <border>
      <left style="medium">
        <color rgb="FFFF0000"/>
      </left>
      <right/>
      <top/>
      <bottom/>
      <diagonal/>
    </border>
    <border diagonalUp="1">
      <left style="thin">
        <color auto="1"/>
      </left>
      <right style="thin">
        <color auto="1"/>
      </right>
      <top style="thin">
        <color auto="1"/>
      </top>
      <bottom style="medium">
        <color indexed="64"/>
      </bottom>
      <diagonal style="thin">
        <color auto="1"/>
      </diagonal>
    </border>
    <border diagonalUp="1">
      <left style="thin">
        <color auto="1"/>
      </left>
      <right style="thin">
        <color auto="1"/>
      </right>
      <top style="medium">
        <color indexed="64"/>
      </top>
      <bottom style="thin">
        <color indexed="64"/>
      </bottom>
      <diagonal style="thin">
        <color auto="1"/>
      </diagonal>
    </border>
    <border>
      <left style="thin">
        <color auto="1"/>
      </left>
      <right/>
      <top style="medium">
        <color indexed="64"/>
      </top>
      <bottom style="thin">
        <color auto="1"/>
      </bottom>
      <diagonal/>
    </border>
    <border>
      <left/>
      <right/>
      <top style="medium">
        <color indexed="64"/>
      </top>
      <bottom style="thin">
        <color auto="1"/>
      </bottom>
      <diagonal/>
    </border>
    <border>
      <left/>
      <right style="medium">
        <color indexed="64"/>
      </right>
      <top style="thin">
        <color auto="1"/>
      </top>
      <bottom/>
      <diagonal/>
    </border>
    <border>
      <left style="medium">
        <color indexed="64"/>
      </left>
      <right/>
      <top/>
      <bottom style="thin">
        <color auto="1"/>
      </bottom>
      <diagonal/>
    </border>
    <border>
      <left/>
      <right style="medium">
        <color indexed="64"/>
      </right>
      <top/>
      <bottom style="thin">
        <color auto="1"/>
      </bottom>
      <diagonal/>
    </border>
    <border>
      <left style="thin">
        <color auto="1"/>
      </left>
      <right style="medium">
        <color indexed="64"/>
      </right>
      <top style="medium">
        <color indexed="64"/>
      </top>
      <bottom/>
      <diagonal/>
    </border>
  </borders>
  <cellStyleXfs count="3">
    <xf numFmtId="0" fontId="0" fillId="0" borderId="0">
      <alignment vertical="center"/>
    </xf>
    <xf numFmtId="0" fontId="1" fillId="0" borderId="0">
      <alignment vertical="center"/>
    </xf>
    <xf numFmtId="0" fontId="1" fillId="0" borderId="0">
      <alignment vertical="center"/>
    </xf>
  </cellStyleXfs>
  <cellXfs count="1048">
    <xf numFmtId="0" fontId="0" fillId="0" borderId="0" xfId="0">
      <alignment vertical="center"/>
    </xf>
    <xf numFmtId="0" fontId="1" fillId="0" borderId="0" xfId="0" applyFont="1">
      <alignment vertical="center"/>
    </xf>
    <xf numFmtId="0" fontId="5" fillId="2" borderId="2" xfId="0" applyFont="1" applyFill="1" applyBorder="1" applyAlignment="1">
      <alignment horizontal="center" vertical="center"/>
    </xf>
    <xf numFmtId="176" fontId="1" fillId="0" borderId="0" xfId="0" applyNumberFormat="1" applyFont="1">
      <alignment vertical="center"/>
    </xf>
    <xf numFmtId="0" fontId="1" fillId="5" borderId="0" xfId="0" applyFont="1" applyFill="1">
      <alignment vertical="center"/>
    </xf>
    <xf numFmtId="0" fontId="1" fillId="0" borderId="2" xfId="0" applyFont="1" applyBorder="1" applyAlignment="1">
      <alignment horizontal="center" vertical="center"/>
    </xf>
    <xf numFmtId="49" fontId="10" fillId="0" borderId="0" xfId="0" applyNumberFormat="1" applyFont="1">
      <alignment vertical="center"/>
    </xf>
    <xf numFmtId="56" fontId="3" fillId="2" borderId="7" xfId="0" applyNumberFormat="1" applyFont="1" applyFill="1" applyBorder="1" applyAlignment="1">
      <alignment horizontal="center" vertical="center"/>
    </xf>
    <xf numFmtId="0" fontId="6" fillId="2" borderId="10" xfId="0" applyFont="1" applyFill="1" applyBorder="1" applyAlignment="1">
      <alignment horizontal="center" vertical="center"/>
    </xf>
    <xf numFmtId="0" fontId="6" fillId="0" borderId="10" xfId="0" applyFont="1" applyBorder="1" applyAlignment="1">
      <alignment horizontal="center" vertical="center"/>
    </xf>
    <xf numFmtId="0" fontId="11" fillId="0" borderId="0" xfId="0" applyFont="1" applyAlignment="1">
      <alignment horizontal="center" vertical="center" wrapText="1"/>
    </xf>
    <xf numFmtId="49" fontId="5" fillId="3" borderId="2" xfId="0" applyNumberFormat="1" applyFont="1" applyFill="1" applyBorder="1" applyAlignment="1">
      <alignment horizontal="center" vertical="center"/>
    </xf>
    <xf numFmtId="49" fontId="5" fillId="0" borderId="2" xfId="0" applyNumberFormat="1" applyFont="1" applyBorder="1" applyAlignment="1">
      <alignment horizontal="center" vertical="center"/>
    </xf>
    <xf numFmtId="0" fontId="3" fillId="0" borderId="0" xfId="0" applyFont="1">
      <alignment vertical="center"/>
    </xf>
    <xf numFmtId="0" fontId="1" fillId="0" borderId="0" xfId="0" applyFont="1" applyAlignment="1">
      <alignment horizontal="center" vertical="center"/>
    </xf>
    <xf numFmtId="49" fontId="1" fillId="0" borderId="0" xfId="0" applyNumberFormat="1" applyFont="1" applyAlignment="1">
      <alignment horizontal="left" vertical="center"/>
    </xf>
    <xf numFmtId="49" fontId="7" fillId="0" borderId="2" xfId="0" applyNumberFormat="1" applyFont="1" applyBorder="1" applyAlignment="1">
      <alignment horizontal="center" vertical="center"/>
    </xf>
    <xf numFmtId="0" fontId="5" fillId="4" borderId="2" xfId="0" applyFont="1" applyFill="1" applyBorder="1" applyAlignment="1">
      <alignment horizontal="center" vertical="center"/>
    </xf>
    <xf numFmtId="49" fontId="9" fillId="0" borderId="2" xfId="0" applyNumberFormat="1"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5" fillId="3" borderId="2" xfId="0" applyFont="1" applyFill="1" applyBorder="1" applyAlignment="1">
      <alignment horizontal="center" vertical="center"/>
    </xf>
    <xf numFmtId="0" fontId="1" fillId="2" borderId="2" xfId="0" applyFont="1" applyFill="1" applyBorder="1" applyAlignment="1">
      <alignment horizontal="center" vertical="center"/>
    </xf>
    <xf numFmtId="56" fontId="1" fillId="2" borderId="2" xfId="0" applyNumberFormat="1" applyFont="1" applyFill="1" applyBorder="1" applyAlignment="1">
      <alignment horizontal="center" vertical="center"/>
    </xf>
    <xf numFmtId="0" fontId="6" fillId="2" borderId="2" xfId="0" applyFont="1" applyFill="1" applyBorder="1" applyAlignment="1">
      <alignment horizontal="center" vertical="center"/>
    </xf>
    <xf numFmtId="49" fontId="14" fillId="6" borderId="2" xfId="0" applyNumberFormat="1" applyFont="1" applyFill="1" applyBorder="1" applyAlignment="1">
      <alignment horizontal="center" vertical="center"/>
    </xf>
    <xf numFmtId="49" fontId="14" fillId="2" borderId="2" xfId="0" applyNumberFormat="1" applyFont="1" applyFill="1" applyBorder="1">
      <alignment vertical="center"/>
    </xf>
    <xf numFmtId="0" fontId="1" fillId="0" borderId="7" xfId="0" applyFont="1" applyBorder="1" applyAlignment="1">
      <alignment horizontal="center" vertical="center"/>
    </xf>
    <xf numFmtId="56" fontId="1" fillId="2" borderId="9" xfId="0" applyNumberFormat="1" applyFont="1" applyFill="1" applyBorder="1" applyAlignment="1">
      <alignment horizontal="center" vertical="center"/>
    </xf>
    <xf numFmtId="49" fontId="5" fillId="0" borderId="9" xfId="0" applyNumberFormat="1" applyFont="1" applyBorder="1" applyAlignment="1">
      <alignment horizontal="center" vertical="center"/>
    </xf>
    <xf numFmtId="0" fontId="5" fillId="2" borderId="9" xfId="0" applyFont="1" applyFill="1" applyBorder="1" applyAlignment="1">
      <alignment horizontal="center" vertical="center"/>
    </xf>
    <xf numFmtId="0" fontId="16" fillId="0" borderId="2" xfId="0" applyFont="1" applyBorder="1" applyAlignment="1">
      <alignment horizontal="center" vertical="center"/>
    </xf>
    <xf numFmtId="49" fontId="5" fillId="3" borderId="13" xfId="0" applyNumberFormat="1" applyFont="1" applyFill="1" applyBorder="1" applyAlignment="1">
      <alignment horizontal="center" vertical="center"/>
    </xf>
    <xf numFmtId="0" fontId="1" fillId="2" borderId="9" xfId="0" applyFont="1" applyFill="1" applyBorder="1" applyAlignment="1">
      <alignment horizontal="center" vertical="center"/>
    </xf>
    <xf numFmtId="0" fontId="4" fillId="0" borderId="14" xfId="0" applyFont="1" applyBorder="1" applyAlignment="1">
      <alignment horizontal="left" vertical="center"/>
    </xf>
    <xf numFmtId="0" fontId="4" fillId="0" borderId="0" xfId="0" applyFont="1" applyAlignment="1">
      <alignment horizontal="left" vertical="center"/>
    </xf>
    <xf numFmtId="49" fontId="5" fillId="3" borderId="11" xfId="0" applyNumberFormat="1" applyFont="1" applyFill="1" applyBorder="1" applyAlignment="1">
      <alignment horizontal="center" vertical="center"/>
    </xf>
    <xf numFmtId="49" fontId="14" fillId="2" borderId="13" xfId="0" applyNumberFormat="1" applyFont="1" applyFill="1" applyBorder="1">
      <alignment vertical="center"/>
    </xf>
    <xf numFmtId="49" fontId="5" fillId="2" borderId="9" xfId="0" applyNumberFormat="1" applyFont="1" applyFill="1" applyBorder="1" applyAlignment="1">
      <alignment horizontal="center" vertical="center"/>
    </xf>
    <xf numFmtId="49" fontId="5" fillId="2" borderId="11" xfId="0" applyNumberFormat="1" applyFont="1" applyFill="1" applyBorder="1" applyAlignment="1">
      <alignment horizontal="center" vertical="center"/>
    </xf>
    <xf numFmtId="49" fontId="7" fillId="0" borderId="9" xfId="0" applyNumberFormat="1" applyFont="1" applyBorder="1" applyAlignment="1">
      <alignment horizontal="center" vertical="center"/>
    </xf>
    <xf numFmtId="0" fontId="16" fillId="0" borderId="0" xfId="0" applyFont="1" applyAlignment="1">
      <alignment horizontal="center" vertical="center"/>
    </xf>
    <xf numFmtId="49" fontId="5" fillId="0" borderId="0" xfId="0" applyNumberFormat="1" applyFont="1" applyAlignment="1">
      <alignment horizontal="center" vertical="center"/>
    </xf>
    <xf numFmtId="0" fontId="1" fillId="0" borderId="9" xfId="0" applyFont="1" applyBorder="1" applyAlignment="1">
      <alignment horizontal="center" vertical="center"/>
    </xf>
    <xf numFmtId="0" fontId="8" fillId="0" borderId="9" xfId="0" applyFont="1" applyBorder="1" applyAlignment="1">
      <alignment horizontal="center" vertical="center"/>
    </xf>
    <xf numFmtId="49" fontId="1" fillId="3" borderId="9" xfId="0" applyNumberFormat="1" applyFont="1" applyFill="1" applyBorder="1" applyAlignment="1">
      <alignment horizontal="left" vertical="center"/>
    </xf>
    <xf numFmtId="49" fontId="5" fillId="3" borderId="11" xfId="0" applyNumberFormat="1" applyFont="1" applyFill="1" applyBorder="1" applyAlignment="1">
      <alignment horizontal="left" vertical="center"/>
    </xf>
    <xf numFmtId="0" fontId="5" fillId="0" borderId="9" xfId="0" applyFont="1" applyBorder="1" applyAlignment="1">
      <alignment horizontal="center" vertical="center"/>
    </xf>
    <xf numFmtId="176" fontId="1" fillId="0" borderId="7" xfId="0" applyNumberFormat="1" applyFont="1" applyBorder="1" applyAlignment="1">
      <alignment horizontal="center" vertical="center" wrapText="1"/>
    </xf>
    <xf numFmtId="0" fontId="1" fillId="0" borderId="8" xfId="0" applyFont="1" applyBorder="1" applyAlignment="1">
      <alignment horizontal="center" vertical="center"/>
    </xf>
    <xf numFmtId="0" fontId="22" fillId="0" borderId="0" xfId="0" applyFont="1" applyAlignment="1">
      <alignment horizontal="center" vertical="center"/>
    </xf>
    <xf numFmtId="0" fontId="6" fillId="0" borderId="6" xfId="0" applyFont="1" applyBorder="1" applyAlignment="1">
      <alignment horizontal="center" vertical="center"/>
    </xf>
    <xf numFmtId="49" fontId="12" fillId="0" borderId="2" xfId="0" applyNumberFormat="1" applyFont="1" applyBorder="1" applyAlignment="1">
      <alignment horizontal="center" vertical="center"/>
    </xf>
    <xf numFmtId="56" fontId="1" fillId="3" borderId="9" xfId="0" applyNumberFormat="1" applyFont="1" applyFill="1" applyBorder="1" applyAlignment="1">
      <alignment horizontal="center" vertical="center"/>
    </xf>
    <xf numFmtId="49" fontId="5" fillId="0" borderId="13" xfId="0" applyNumberFormat="1" applyFont="1" applyBorder="1" applyAlignment="1">
      <alignment horizontal="center" vertical="center"/>
    </xf>
    <xf numFmtId="49" fontId="5" fillId="0" borderId="11" xfId="0" applyNumberFormat="1" applyFont="1" applyBorder="1" applyAlignment="1">
      <alignment horizontal="center" vertical="center"/>
    </xf>
    <xf numFmtId="0" fontId="23" fillId="0" borderId="2" xfId="0" applyFont="1" applyBorder="1" applyAlignment="1">
      <alignment horizontal="center" vertical="center"/>
    </xf>
    <xf numFmtId="49" fontId="23" fillId="0" borderId="13" xfId="0" applyNumberFormat="1" applyFont="1" applyBorder="1" applyAlignment="1">
      <alignment horizontal="center" vertical="center"/>
    </xf>
    <xf numFmtId="49" fontId="5" fillId="15" borderId="13" xfId="0" applyNumberFormat="1" applyFont="1" applyFill="1" applyBorder="1" applyAlignment="1">
      <alignment horizontal="center" vertical="center"/>
    </xf>
    <xf numFmtId="49" fontId="5" fillId="15" borderId="2" xfId="0" applyNumberFormat="1" applyFont="1" applyFill="1" applyBorder="1" applyAlignment="1">
      <alignment horizontal="center" vertical="center"/>
    </xf>
    <xf numFmtId="0" fontId="22" fillId="0" borderId="17" xfId="0" applyFont="1" applyBorder="1" applyAlignment="1">
      <alignment horizontal="center" vertical="center"/>
    </xf>
    <xf numFmtId="49" fontId="5" fillId="15" borderId="9" xfId="0" applyNumberFormat="1" applyFont="1" applyFill="1" applyBorder="1" applyAlignment="1">
      <alignment horizontal="center" vertical="center"/>
    </xf>
    <xf numFmtId="0" fontId="5" fillId="2" borderId="13" xfId="0" applyFont="1" applyFill="1" applyBorder="1" applyAlignment="1">
      <alignment horizontal="center" vertical="center"/>
    </xf>
    <xf numFmtId="0" fontId="5" fillId="3" borderId="13"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2" xfId="0" applyFont="1" applyFill="1" applyBorder="1" applyAlignment="1">
      <alignment horizontal="center" vertical="center"/>
    </xf>
    <xf numFmtId="0" fontId="5" fillId="2" borderId="23" xfId="0" applyFont="1" applyFill="1" applyBorder="1" applyAlignment="1">
      <alignment horizontal="center" vertical="center"/>
    </xf>
    <xf numFmtId="0" fontId="5" fillId="4" borderId="22" xfId="0" applyFont="1" applyFill="1" applyBorder="1" applyAlignment="1">
      <alignment horizontal="center" vertical="center"/>
    </xf>
    <xf numFmtId="49" fontId="7" fillId="0" borderId="24" xfId="0" applyNumberFormat="1" applyFont="1" applyBorder="1" applyAlignment="1">
      <alignment horizontal="center" vertical="center"/>
    </xf>
    <xf numFmtId="0" fontId="5" fillId="0" borderId="25" xfId="0" applyFont="1" applyBorder="1" applyAlignment="1">
      <alignment horizontal="center" vertical="center"/>
    </xf>
    <xf numFmtId="49" fontId="5" fillId="0" borderId="23" xfId="0" applyNumberFormat="1" applyFont="1" applyBorder="1" applyAlignment="1">
      <alignment horizontal="center" vertical="center"/>
    </xf>
    <xf numFmtId="0" fontId="5" fillId="0" borderId="22" xfId="0" applyFont="1" applyBorder="1" applyAlignment="1">
      <alignment horizontal="center" vertical="center"/>
    </xf>
    <xf numFmtId="0" fontId="5" fillId="0" borderId="27" xfId="0" applyFont="1" applyBorder="1" applyAlignment="1">
      <alignment horizontal="center" vertical="center"/>
    </xf>
    <xf numFmtId="49" fontId="5" fillId="0" borderId="28" xfId="0" applyNumberFormat="1" applyFont="1" applyBorder="1" applyAlignment="1">
      <alignment horizontal="center" vertical="center"/>
    </xf>
    <xf numFmtId="49" fontId="7" fillId="15" borderId="9" xfId="0" applyNumberFormat="1" applyFont="1" applyFill="1" applyBorder="1" applyAlignment="1">
      <alignment horizontal="center" vertical="center"/>
    </xf>
    <xf numFmtId="0" fontId="8" fillId="0" borderId="27" xfId="0" applyFont="1" applyBorder="1" applyAlignment="1">
      <alignment horizontal="center" vertical="center"/>
    </xf>
    <xf numFmtId="0" fontId="5" fillId="2" borderId="11" xfId="0" applyFont="1" applyFill="1" applyBorder="1" applyAlignment="1">
      <alignment horizontal="center" vertical="center"/>
    </xf>
    <xf numFmtId="49" fontId="1" fillId="3" borderId="11" xfId="0" applyNumberFormat="1" applyFont="1" applyFill="1" applyBorder="1" applyAlignment="1">
      <alignment horizontal="left" vertical="center"/>
    </xf>
    <xf numFmtId="0" fontId="1" fillId="0" borderId="22" xfId="0" applyFont="1" applyBorder="1" applyAlignment="1">
      <alignment horizontal="center" vertical="center"/>
    </xf>
    <xf numFmtId="0" fontId="16" fillId="0" borderId="22" xfId="0" applyFont="1" applyBorder="1" applyAlignment="1">
      <alignment horizontal="center" vertical="center"/>
    </xf>
    <xf numFmtId="49" fontId="7" fillId="0" borderId="23" xfId="0" applyNumberFormat="1" applyFont="1" applyBorder="1" applyAlignment="1">
      <alignment horizontal="center" vertical="center"/>
    </xf>
    <xf numFmtId="0" fontId="16" fillId="0" borderId="29" xfId="0" applyFont="1" applyBorder="1" applyAlignment="1">
      <alignment horizontal="center" vertical="center"/>
    </xf>
    <xf numFmtId="49" fontId="7" fillId="0" borderId="30" xfId="0" applyNumberFormat="1" applyFont="1" applyBorder="1" applyAlignment="1">
      <alignment horizontal="center" vertical="center"/>
    </xf>
    <xf numFmtId="49" fontId="5" fillId="0" borderId="30" xfId="0" applyNumberFormat="1" applyFont="1" applyBorder="1" applyAlignment="1">
      <alignment horizontal="center" vertical="center"/>
    </xf>
    <xf numFmtId="0" fontId="23" fillId="0" borderId="22" xfId="0" applyFont="1" applyBorder="1" applyAlignment="1">
      <alignment horizontal="center" vertical="center"/>
    </xf>
    <xf numFmtId="0" fontId="1" fillId="0" borderId="31" xfId="0" applyFont="1" applyBorder="1" applyAlignment="1">
      <alignment horizontal="center" vertical="center"/>
    </xf>
    <xf numFmtId="0" fontId="1" fillId="0" borderId="27" xfId="0" applyFont="1" applyBorder="1" applyAlignment="1">
      <alignment horizontal="center" vertical="center"/>
    </xf>
    <xf numFmtId="49" fontId="5" fillId="0" borderId="32" xfId="0" applyNumberFormat="1" applyFont="1" applyBorder="1" applyAlignment="1">
      <alignment horizontal="center" vertical="center"/>
    </xf>
    <xf numFmtId="0" fontId="8" fillId="0" borderId="2" xfId="0" applyFont="1" applyBorder="1" applyAlignment="1">
      <alignment horizontal="center" vertical="center"/>
    </xf>
    <xf numFmtId="49" fontId="5" fillId="3" borderId="2" xfId="0" applyNumberFormat="1" applyFont="1" applyFill="1" applyBorder="1" applyAlignment="1">
      <alignment horizontal="left" vertical="center"/>
    </xf>
    <xf numFmtId="56" fontId="1" fillId="3" borderId="2" xfId="0" applyNumberFormat="1" applyFont="1" applyFill="1" applyBorder="1" applyAlignment="1">
      <alignment horizontal="center" vertical="center"/>
    </xf>
    <xf numFmtId="176" fontId="1" fillId="0" borderId="3" xfId="0" applyNumberFormat="1" applyFont="1" applyBorder="1" applyAlignment="1">
      <alignment horizontal="center" vertical="center" wrapText="1"/>
    </xf>
    <xf numFmtId="176" fontId="1" fillId="0" borderId="13" xfId="0" applyNumberFormat="1" applyFont="1" applyBorder="1" applyAlignment="1">
      <alignment horizontal="center" vertical="center" wrapText="1"/>
    </xf>
    <xf numFmtId="49" fontId="16" fillId="0" borderId="2" xfId="0" applyNumberFormat="1" applyFont="1" applyBorder="1" applyAlignment="1">
      <alignment horizontal="center" vertical="center"/>
    </xf>
    <xf numFmtId="49" fontId="24" fillId="0" borderId="2" xfId="0" applyNumberFormat="1" applyFont="1" applyBorder="1" applyAlignment="1">
      <alignment horizontal="center" vertical="center"/>
    </xf>
    <xf numFmtId="0" fontId="26" fillId="15" borderId="14" xfId="0" applyFont="1" applyFill="1" applyBorder="1" applyAlignment="1">
      <alignment horizontal="left" vertical="center"/>
    </xf>
    <xf numFmtId="0" fontId="26" fillId="15" borderId="16" xfId="0" applyFont="1" applyFill="1" applyBorder="1" applyAlignment="1">
      <alignment horizontal="left" vertical="center"/>
    </xf>
    <xf numFmtId="0" fontId="27" fillId="0" borderId="14" xfId="0" applyFont="1" applyBorder="1" applyAlignment="1">
      <alignment horizontal="left" vertical="center"/>
    </xf>
    <xf numFmtId="0" fontId="27" fillId="0" borderId="0" xfId="0" applyFont="1" applyAlignment="1">
      <alignment horizontal="left" vertical="center"/>
    </xf>
    <xf numFmtId="49" fontId="5" fillId="0" borderId="6" xfId="0" applyNumberFormat="1" applyFont="1" applyBorder="1" applyAlignment="1">
      <alignment horizontal="center" vertical="center"/>
    </xf>
    <xf numFmtId="0" fontId="1" fillId="0" borderId="6" xfId="0" applyFont="1" applyBorder="1" applyAlignment="1">
      <alignment horizontal="center" vertical="center"/>
    </xf>
    <xf numFmtId="49" fontId="31" fillId="0" borderId="2" xfId="0" applyNumberFormat="1" applyFont="1" applyBorder="1" applyAlignment="1">
      <alignment horizontal="center" vertical="center"/>
    </xf>
    <xf numFmtId="176" fontId="1" fillId="0" borderId="8" xfId="0" applyNumberFormat="1" applyFont="1" applyBorder="1" applyAlignment="1">
      <alignment horizontal="center" vertical="center" wrapText="1"/>
    </xf>
    <xf numFmtId="49" fontId="8" fillId="8" borderId="2" xfId="0" applyNumberFormat="1" applyFont="1" applyFill="1" applyBorder="1" applyAlignment="1">
      <alignment horizontal="center" vertical="center"/>
    </xf>
    <xf numFmtId="0" fontId="5" fillId="4" borderId="6" xfId="0" applyFont="1" applyFill="1" applyBorder="1" applyAlignment="1">
      <alignment horizontal="center" vertical="center"/>
    </xf>
    <xf numFmtId="0" fontId="5" fillId="2" borderId="6" xfId="0" applyFont="1" applyFill="1" applyBorder="1" applyAlignment="1">
      <alignment horizontal="center" vertical="center"/>
    </xf>
    <xf numFmtId="49" fontId="5" fillId="3" borderId="9" xfId="0" applyNumberFormat="1" applyFont="1" applyFill="1" applyBorder="1" applyAlignment="1">
      <alignment horizontal="center" vertical="center"/>
    </xf>
    <xf numFmtId="49" fontId="5" fillId="0" borderId="34" xfId="0" applyNumberFormat="1" applyFont="1" applyBorder="1" applyAlignment="1">
      <alignment horizontal="center" vertical="center"/>
    </xf>
    <xf numFmtId="49" fontId="14" fillId="2" borderId="34" xfId="0" applyNumberFormat="1" applyFont="1" applyFill="1" applyBorder="1">
      <alignment vertical="center"/>
    </xf>
    <xf numFmtId="49" fontId="5" fillId="3" borderId="35" xfId="0" applyNumberFormat="1" applyFont="1" applyFill="1" applyBorder="1" applyAlignment="1">
      <alignment horizontal="center" vertical="center"/>
    </xf>
    <xf numFmtId="49" fontId="24" fillId="0" borderId="34" xfId="0" applyNumberFormat="1" applyFont="1" applyBorder="1" applyAlignment="1">
      <alignment horizontal="center" vertical="center"/>
    </xf>
    <xf numFmtId="49" fontId="5" fillId="0" borderId="39" xfId="0" applyNumberFormat="1" applyFont="1" applyBorder="1" applyAlignment="1">
      <alignment horizontal="center" vertical="center"/>
    </xf>
    <xf numFmtId="49" fontId="14" fillId="2" borderId="39" xfId="0" applyNumberFormat="1" applyFont="1" applyFill="1" applyBorder="1">
      <alignment vertical="center"/>
    </xf>
    <xf numFmtId="49" fontId="5" fillId="3" borderId="40" xfId="0" applyNumberFormat="1" applyFont="1" applyFill="1" applyBorder="1" applyAlignment="1">
      <alignment horizontal="center" vertical="center"/>
    </xf>
    <xf numFmtId="0" fontId="23" fillId="0" borderId="9" xfId="0" applyFont="1" applyBorder="1" applyAlignment="1">
      <alignment horizontal="center" vertical="center"/>
    </xf>
    <xf numFmtId="0" fontId="1" fillId="0" borderId="3" xfId="0" applyFont="1" applyBorder="1" applyAlignment="1">
      <alignment horizontal="center" vertical="center"/>
    </xf>
    <xf numFmtId="49" fontId="8" fillId="0" borderId="13" xfId="0" applyNumberFormat="1" applyFont="1" applyBorder="1" applyAlignment="1">
      <alignment horizontal="center" vertical="center"/>
    </xf>
    <xf numFmtId="49" fontId="8" fillId="0" borderId="9" xfId="0" applyNumberFormat="1" applyFont="1" applyBorder="1" applyAlignment="1">
      <alignment horizontal="center" vertical="center"/>
    </xf>
    <xf numFmtId="49" fontId="32" fillId="0" borderId="13" xfId="0" applyNumberFormat="1" applyFont="1" applyBorder="1" applyAlignment="1">
      <alignment horizontal="center" vertical="center"/>
    </xf>
    <xf numFmtId="0" fontId="1" fillId="0" borderId="44" xfId="0" applyFont="1" applyBorder="1" applyAlignment="1">
      <alignment horizontal="center" vertical="center"/>
    </xf>
    <xf numFmtId="49" fontId="15" fillId="0" borderId="2" xfId="0" applyNumberFormat="1" applyFont="1" applyBorder="1" applyAlignment="1">
      <alignment horizontal="center" vertical="center"/>
    </xf>
    <xf numFmtId="49" fontId="8" fillId="0" borderId="2" xfId="0" applyNumberFormat="1" applyFont="1" applyBorder="1" applyAlignment="1">
      <alignment horizontal="center" vertical="center"/>
    </xf>
    <xf numFmtId="49" fontId="16" fillId="0" borderId="39" xfId="0" applyNumberFormat="1" applyFont="1" applyBorder="1" applyAlignment="1">
      <alignment horizontal="center" vertical="center"/>
    </xf>
    <xf numFmtId="0" fontId="0" fillId="0" borderId="0" xfId="0" applyAlignment="1">
      <alignment horizontal="center" vertical="center"/>
    </xf>
    <xf numFmtId="176" fontId="0" fillId="0" borderId="0" xfId="0" applyNumberFormat="1">
      <alignment vertical="center"/>
    </xf>
    <xf numFmtId="0" fontId="0" fillId="5" borderId="0" xfId="0" applyFill="1">
      <alignment vertical="center"/>
    </xf>
    <xf numFmtId="0" fontId="5" fillId="6" borderId="2" xfId="0" applyFont="1" applyFill="1" applyBorder="1" applyAlignment="1">
      <alignment horizontal="center" vertical="center"/>
    </xf>
    <xf numFmtId="49" fontId="14" fillId="3" borderId="2" xfId="0" applyNumberFormat="1" applyFont="1" applyFill="1" applyBorder="1">
      <alignment vertical="center"/>
    </xf>
    <xf numFmtId="49" fontId="14" fillId="3" borderId="13" xfId="0" applyNumberFormat="1" applyFont="1" applyFill="1" applyBorder="1">
      <alignment vertical="center"/>
    </xf>
    <xf numFmtId="0" fontId="0" fillId="0" borderId="2" xfId="0" applyBorder="1" applyAlignment="1">
      <alignment horizontal="center" vertical="center"/>
    </xf>
    <xf numFmtId="0" fontId="0" fillId="3" borderId="9" xfId="0" applyFill="1" applyBorder="1" applyAlignment="1">
      <alignment horizontal="center" vertical="center"/>
    </xf>
    <xf numFmtId="56" fontId="3" fillId="3" borderId="7" xfId="0" applyNumberFormat="1" applyFont="1" applyFill="1" applyBorder="1" applyAlignment="1">
      <alignment horizontal="center" vertical="center"/>
    </xf>
    <xf numFmtId="0" fontId="0" fillId="3" borderId="2" xfId="0" applyFill="1" applyBorder="1" applyAlignment="1">
      <alignment horizontal="center" vertical="center"/>
    </xf>
    <xf numFmtId="0" fontId="6" fillId="3" borderId="10" xfId="0" applyFont="1" applyFill="1" applyBorder="1" applyAlignment="1">
      <alignment horizontal="center" vertical="center"/>
    </xf>
    <xf numFmtId="0" fontId="0" fillId="3" borderId="3" xfId="0" applyFill="1" applyBorder="1" applyAlignment="1">
      <alignment horizontal="center" vertical="center"/>
    </xf>
    <xf numFmtId="49" fontId="0" fillId="0" borderId="0" xfId="0" applyNumberFormat="1" applyAlignment="1">
      <alignment horizontal="left" vertical="center"/>
    </xf>
    <xf numFmtId="49" fontId="9" fillId="3" borderId="2" xfId="0" applyNumberFormat="1" applyFont="1" applyFill="1" applyBorder="1" applyAlignment="1">
      <alignment horizontal="center" vertical="center"/>
    </xf>
    <xf numFmtId="49" fontId="7" fillId="3" borderId="9" xfId="0" applyNumberFormat="1" applyFont="1" applyFill="1" applyBorder="1" applyAlignment="1">
      <alignment horizontal="center" vertical="center"/>
    </xf>
    <xf numFmtId="0" fontId="5" fillId="0" borderId="31" xfId="0" applyFont="1" applyBorder="1" applyAlignment="1">
      <alignment horizontal="center" vertical="center"/>
    </xf>
    <xf numFmtId="49" fontId="16" fillId="0" borderId="23" xfId="0" applyNumberFormat="1" applyFont="1" applyBorder="1" applyAlignment="1">
      <alignment horizontal="center" vertical="center"/>
    </xf>
    <xf numFmtId="0" fontId="5" fillId="2" borderId="8" xfId="0" applyFont="1" applyFill="1" applyBorder="1" applyAlignment="1">
      <alignment horizontal="center" vertical="center"/>
    </xf>
    <xf numFmtId="49" fontId="14" fillId="2" borderId="35" xfId="0" applyNumberFormat="1" applyFont="1" applyFill="1" applyBorder="1">
      <alignment vertical="center"/>
    </xf>
    <xf numFmtId="49" fontId="14" fillId="2" borderId="40" xfId="0" applyNumberFormat="1" applyFont="1" applyFill="1" applyBorder="1">
      <alignment vertical="center"/>
    </xf>
    <xf numFmtId="0" fontId="5" fillId="4" borderId="26" xfId="0" applyFont="1" applyFill="1" applyBorder="1" applyAlignment="1">
      <alignment horizontal="center" vertical="center"/>
    </xf>
    <xf numFmtId="49" fontId="5" fillId="0" borderId="21" xfId="0" applyNumberFormat="1" applyFont="1" applyBorder="1" applyAlignment="1">
      <alignment horizontal="center" vertical="center"/>
    </xf>
    <xf numFmtId="49" fontId="5" fillId="0" borderId="24" xfId="0" applyNumberFormat="1" applyFont="1" applyBorder="1" applyAlignment="1">
      <alignment horizontal="center" vertical="center"/>
    </xf>
    <xf numFmtId="49" fontId="5" fillId="0" borderId="49" xfId="0" applyNumberFormat="1" applyFont="1" applyBorder="1" applyAlignment="1">
      <alignment horizontal="center" vertical="center"/>
    </xf>
    <xf numFmtId="0" fontId="23" fillId="0" borderId="29" xfId="0" applyFont="1" applyBorder="1" applyAlignment="1">
      <alignment horizontal="center" vertical="center"/>
    </xf>
    <xf numFmtId="0" fontId="23" fillId="0" borderId="27" xfId="0" applyFont="1" applyBorder="1" applyAlignment="1">
      <alignment horizontal="center" vertical="center"/>
    </xf>
    <xf numFmtId="49" fontId="7" fillId="0" borderId="28" xfId="0" applyNumberFormat="1" applyFont="1" applyBorder="1" applyAlignment="1">
      <alignment horizontal="center" vertical="center"/>
    </xf>
    <xf numFmtId="0" fontId="35" fillId="0" borderId="0" xfId="1" applyFont="1" applyAlignment="1">
      <alignment horizontal="center" vertical="center"/>
    </xf>
    <xf numFmtId="0" fontId="1" fillId="0" borderId="0" xfId="2" applyAlignment="1">
      <alignment horizontal="center" vertical="center"/>
    </xf>
    <xf numFmtId="0" fontId="36" fillId="0" borderId="0" xfId="0" applyFont="1" applyAlignment="1">
      <alignment horizontal="center" vertical="center"/>
    </xf>
    <xf numFmtId="0" fontId="3" fillId="3" borderId="2" xfId="2" applyFont="1" applyFill="1" applyBorder="1" applyAlignment="1">
      <alignment horizontal="center" vertical="center"/>
    </xf>
    <xf numFmtId="56" fontId="11" fillId="3" borderId="13" xfId="2" applyNumberFormat="1" applyFont="1" applyFill="1" applyBorder="1" applyAlignment="1">
      <alignment horizontal="center" vertical="center"/>
    </xf>
    <xf numFmtId="0" fontId="4" fillId="3" borderId="2" xfId="2" applyFont="1" applyFill="1" applyBorder="1" applyAlignment="1">
      <alignment horizontal="center" vertical="center"/>
    </xf>
    <xf numFmtId="0" fontId="8" fillId="3" borderId="13" xfId="0" applyFont="1" applyFill="1" applyBorder="1" applyAlignment="1">
      <alignment horizontal="center" vertical="center"/>
    </xf>
    <xf numFmtId="0" fontId="8" fillId="3" borderId="2" xfId="0" applyFont="1" applyFill="1" applyBorder="1" applyAlignment="1">
      <alignment horizontal="center" vertical="center"/>
    </xf>
    <xf numFmtId="0" fontId="37" fillId="3" borderId="2" xfId="0" applyFont="1" applyFill="1" applyBorder="1" applyAlignment="1">
      <alignment horizontal="center" vertical="center"/>
    </xf>
    <xf numFmtId="0" fontId="3" fillId="0" borderId="0" xfId="0" applyFont="1" applyAlignment="1">
      <alignment horizontal="center" vertical="center"/>
    </xf>
    <xf numFmtId="0" fontId="3" fillId="6" borderId="2" xfId="0" applyFont="1" applyFill="1" applyBorder="1" applyAlignment="1">
      <alignment horizontal="center" vertical="center"/>
    </xf>
    <xf numFmtId="0" fontId="0" fillId="6" borderId="10" xfId="0" applyFill="1" applyBorder="1" applyAlignment="1">
      <alignment horizontal="center" vertical="center"/>
    </xf>
    <xf numFmtId="176" fontId="0" fillId="6" borderId="10" xfId="0" applyNumberFormat="1" applyFill="1" applyBorder="1" applyAlignment="1">
      <alignment horizontal="center" vertical="center"/>
    </xf>
    <xf numFmtId="0" fontId="0" fillId="6" borderId="11" xfId="0" applyFill="1" applyBorder="1" applyAlignment="1">
      <alignment horizontal="center" vertical="center"/>
    </xf>
    <xf numFmtId="0" fontId="4" fillId="0" borderId="2" xfId="0" applyFont="1" applyBorder="1" applyAlignment="1">
      <alignment horizontal="center" vertical="center"/>
    </xf>
    <xf numFmtId="49" fontId="8" fillId="3" borderId="13" xfId="0" applyNumberFormat="1" applyFont="1" applyFill="1" applyBorder="1" applyAlignment="1">
      <alignment horizontal="center" vertical="center"/>
    </xf>
    <xf numFmtId="177" fontId="0" fillId="0" borderId="2" xfId="0" applyNumberFormat="1" applyBorder="1" applyAlignment="1">
      <alignment horizontal="center" vertical="center"/>
    </xf>
    <xf numFmtId="49" fontId="8" fillId="3" borderId="11" xfId="0" applyNumberFormat="1" applyFont="1" applyFill="1" applyBorder="1" applyAlignment="1">
      <alignment horizontal="center" vertical="center"/>
    </xf>
    <xf numFmtId="177" fontId="0" fillId="0" borderId="9" xfId="0" applyNumberFormat="1" applyBorder="1" applyAlignment="1">
      <alignment horizontal="center" vertical="center"/>
    </xf>
    <xf numFmtId="49" fontId="15" fillId="3" borderId="35" xfId="0" applyNumberFormat="1" applyFont="1" applyFill="1" applyBorder="1" applyAlignment="1">
      <alignment horizontal="center" vertical="center"/>
    </xf>
    <xf numFmtId="49" fontId="15" fillId="3" borderId="52" xfId="0" applyNumberFormat="1" applyFont="1" applyFill="1" applyBorder="1" applyAlignment="1">
      <alignment horizontal="center" vertical="center"/>
    </xf>
    <xf numFmtId="49" fontId="8" fillId="3" borderId="52" xfId="0" applyNumberFormat="1" applyFont="1" applyFill="1" applyBorder="1" applyAlignment="1">
      <alignment horizontal="center" vertical="center"/>
    </xf>
    <xf numFmtId="49" fontId="15" fillId="0" borderId="39" xfId="0" applyNumberFormat="1" applyFont="1" applyBorder="1" applyAlignment="1">
      <alignment horizontal="center" vertical="center"/>
    </xf>
    <xf numFmtId="49" fontId="38" fillId="0" borderId="39" xfId="0" applyNumberFormat="1" applyFont="1" applyBorder="1" applyAlignment="1">
      <alignment horizontal="center" vertical="center"/>
    </xf>
    <xf numFmtId="49" fontId="33" fillId="0" borderId="39" xfId="0" applyNumberFormat="1" applyFont="1" applyBorder="1" applyAlignment="1">
      <alignment horizontal="center" vertical="center"/>
    </xf>
    <xf numFmtId="0" fontId="3" fillId="3" borderId="9" xfId="2" applyFont="1" applyFill="1" applyBorder="1" applyAlignment="1">
      <alignment horizontal="center" vertical="center"/>
    </xf>
    <xf numFmtId="56" fontId="11" fillId="3" borderId="9" xfId="2" applyNumberFormat="1" applyFont="1" applyFill="1" applyBorder="1" applyAlignment="1">
      <alignment horizontal="center" vertical="center"/>
    </xf>
    <xf numFmtId="56" fontId="3" fillId="3" borderId="14" xfId="1" applyNumberFormat="1" applyFont="1" applyFill="1" applyBorder="1" applyAlignment="1">
      <alignment horizontal="center" vertical="center"/>
    </xf>
    <xf numFmtId="0" fontId="6" fillId="3" borderId="10" xfId="1" applyFont="1" applyFill="1" applyBorder="1" applyAlignment="1">
      <alignment horizontal="center" vertical="center"/>
    </xf>
    <xf numFmtId="0" fontId="3" fillId="6" borderId="6" xfId="0" applyFont="1" applyFill="1" applyBorder="1" applyAlignment="1">
      <alignment horizontal="center" vertical="center"/>
    </xf>
    <xf numFmtId="49" fontId="8" fillId="3" borderId="2" xfId="0" applyNumberFormat="1" applyFont="1" applyFill="1" applyBorder="1" applyAlignment="1">
      <alignment horizontal="center" vertical="center"/>
    </xf>
    <xf numFmtId="0" fontId="4" fillId="0" borderId="10" xfId="0" applyFont="1" applyBorder="1" applyAlignment="1">
      <alignment horizontal="center" vertical="center"/>
    </xf>
    <xf numFmtId="0" fontId="4" fillId="0" borderId="3" xfId="0" applyFont="1" applyBorder="1" applyAlignment="1">
      <alignment horizontal="center" vertical="center"/>
    </xf>
    <xf numFmtId="56" fontId="11" fillId="3" borderId="2" xfId="2" applyNumberFormat="1" applyFont="1" applyFill="1" applyBorder="1" applyAlignment="1">
      <alignment horizontal="center" vertical="center"/>
    </xf>
    <xf numFmtId="0" fontId="4" fillId="15" borderId="14" xfId="0" applyFont="1" applyFill="1" applyBorder="1" applyAlignment="1">
      <alignment horizontal="left" vertical="center"/>
    </xf>
    <xf numFmtId="0" fontId="4" fillId="15" borderId="16" xfId="0" applyFont="1" applyFill="1" applyBorder="1" applyAlignment="1">
      <alignment horizontal="left" vertical="center"/>
    </xf>
    <xf numFmtId="0" fontId="3" fillId="0" borderId="14" xfId="0" applyFont="1" applyBorder="1" applyAlignment="1">
      <alignment horizontal="left" vertical="center"/>
    </xf>
    <xf numFmtId="0" fontId="3" fillId="0" borderId="0" xfId="0" applyFont="1" applyAlignment="1">
      <alignment horizontal="left" vertical="center"/>
    </xf>
    <xf numFmtId="0" fontId="1" fillId="0" borderId="0" xfId="2">
      <alignment vertical="center"/>
    </xf>
    <xf numFmtId="0" fontId="36" fillId="0" borderId="0" xfId="2" applyFont="1" applyAlignment="1">
      <alignment horizontal="center" vertical="center"/>
    </xf>
    <xf numFmtId="176" fontId="1" fillId="0" borderId="0" xfId="2" applyNumberFormat="1">
      <alignment vertical="center"/>
    </xf>
    <xf numFmtId="0" fontId="3" fillId="0" borderId="0" xfId="2" applyFont="1">
      <alignment vertical="center"/>
    </xf>
    <xf numFmtId="0" fontId="3" fillId="0" borderId="0" xfId="2" applyFont="1" applyAlignment="1">
      <alignment horizontal="center" vertical="center"/>
    </xf>
    <xf numFmtId="0" fontId="11" fillId="6" borderId="2" xfId="1" applyFont="1" applyFill="1" applyBorder="1" applyAlignment="1">
      <alignment horizontal="center" vertical="center"/>
    </xf>
    <xf numFmtId="0" fontId="3" fillId="3" borderId="8" xfId="2" applyFont="1" applyFill="1" applyBorder="1" applyAlignment="1">
      <alignment horizontal="center" vertical="center"/>
    </xf>
    <xf numFmtId="0" fontId="3" fillId="3" borderId="6" xfId="2" applyFont="1" applyFill="1" applyBorder="1" applyAlignment="1">
      <alignment horizontal="center" vertical="center"/>
    </xf>
    <xf numFmtId="0" fontId="1" fillId="3" borderId="2" xfId="2" applyFill="1" applyBorder="1" applyAlignment="1">
      <alignment horizontal="center" vertical="center"/>
    </xf>
    <xf numFmtId="0" fontId="3" fillId="0" borderId="2" xfId="2" applyFont="1" applyBorder="1" applyAlignment="1">
      <alignment horizontal="center" vertical="center"/>
    </xf>
    <xf numFmtId="49" fontId="8" fillId="3" borderId="13" xfId="2" applyNumberFormat="1" applyFont="1" applyFill="1" applyBorder="1" applyAlignment="1">
      <alignment horizontal="center" vertical="center"/>
    </xf>
    <xf numFmtId="177" fontId="4" fillId="0" borderId="9" xfId="2" applyNumberFormat="1" applyFont="1" applyBorder="1" applyAlignment="1">
      <alignment horizontal="center" vertical="center"/>
    </xf>
    <xf numFmtId="177" fontId="4" fillId="0" borderId="2" xfId="2" applyNumberFormat="1" applyFont="1" applyBorder="1" applyAlignment="1">
      <alignment horizontal="center" vertical="center"/>
    </xf>
    <xf numFmtId="0" fontId="32" fillId="0" borderId="2" xfId="2" applyFont="1" applyBorder="1" applyAlignment="1">
      <alignment horizontal="center" vertical="center"/>
    </xf>
    <xf numFmtId="49" fontId="8" fillId="3" borderId="2" xfId="2" applyNumberFormat="1" applyFont="1" applyFill="1" applyBorder="1" applyAlignment="1">
      <alignment horizontal="center" vertical="center"/>
    </xf>
    <xf numFmtId="49" fontId="39" fillId="0" borderId="2" xfId="0" applyNumberFormat="1" applyFont="1" applyBorder="1" applyAlignment="1">
      <alignment horizontal="center" vertical="center"/>
    </xf>
    <xf numFmtId="0" fontId="3" fillId="0" borderId="3" xfId="2" applyFont="1" applyBorder="1" applyAlignment="1">
      <alignment horizontal="center" vertical="center"/>
    </xf>
    <xf numFmtId="49" fontId="40" fillId="0" borderId="2" xfId="0" applyNumberFormat="1" applyFont="1" applyBorder="1" applyAlignment="1">
      <alignment horizontal="center" vertical="center"/>
    </xf>
    <xf numFmtId="0" fontId="11" fillId="6" borderId="6" xfId="1" applyFont="1" applyFill="1" applyBorder="1" applyAlignment="1">
      <alignment horizontal="center" vertical="center"/>
    </xf>
    <xf numFmtId="0" fontId="11" fillId="0" borderId="0" xfId="2" applyFont="1" applyAlignment="1">
      <alignment horizontal="center" vertical="center"/>
    </xf>
    <xf numFmtId="49" fontId="8" fillId="0" borderId="0" xfId="2" applyNumberFormat="1" applyFont="1" applyAlignment="1">
      <alignment horizontal="center" vertical="center"/>
    </xf>
    <xf numFmtId="177" fontId="4" fillId="0" borderId="0" xfId="2" applyNumberFormat="1" applyFont="1" applyAlignment="1">
      <alignment horizontal="center" vertical="center"/>
    </xf>
    <xf numFmtId="0" fontId="3" fillId="0" borderId="0" xfId="0" applyFont="1" applyAlignment="1"/>
    <xf numFmtId="0" fontId="1" fillId="0" borderId="0" xfId="1">
      <alignment vertical="center"/>
    </xf>
    <xf numFmtId="0" fontId="36" fillId="0" borderId="0" xfId="1" applyFont="1" applyAlignment="1">
      <alignment horizontal="center" vertical="center"/>
    </xf>
    <xf numFmtId="0" fontId="1" fillId="0" borderId="0" xfId="1" applyAlignment="1">
      <alignment horizontal="center" vertical="center"/>
    </xf>
    <xf numFmtId="0" fontId="3" fillId="0" borderId="0" xfId="1" applyFont="1">
      <alignment vertical="center"/>
    </xf>
    <xf numFmtId="0" fontId="3" fillId="6" borderId="13" xfId="1" applyFont="1" applyFill="1" applyBorder="1" applyAlignment="1">
      <alignment horizontal="center" vertical="center"/>
    </xf>
    <xf numFmtId="0" fontId="3" fillId="6" borderId="3" xfId="1" applyFont="1" applyFill="1" applyBorder="1" applyAlignment="1">
      <alignment horizontal="center" vertical="center"/>
    </xf>
    <xf numFmtId="0" fontId="11" fillId="6" borderId="3" xfId="1" applyFont="1" applyFill="1" applyBorder="1" applyAlignment="1">
      <alignment horizontal="center" vertical="center"/>
    </xf>
    <xf numFmtId="0" fontId="11" fillId="6" borderId="2" xfId="1" applyFont="1" applyFill="1" applyBorder="1">
      <alignment vertical="center"/>
    </xf>
    <xf numFmtId="0" fontId="1" fillId="6" borderId="2" xfId="1" applyFill="1" applyBorder="1" applyAlignment="1">
      <alignment horizontal="center" vertical="center"/>
    </xf>
    <xf numFmtId="49" fontId="41" fillId="0" borderId="2" xfId="1" applyNumberFormat="1" applyFont="1" applyBorder="1" applyAlignment="1">
      <alignment horizontal="center" vertical="center"/>
    </xf>
    <xf numFmtId="177" fontId="1" fillId="0" borderId="2" xfId="1" applyNumberFormat="1" applyBorder="1" applyAlignment="1">
      <alignment horizontal="center" vertical="center"/>
    </xf>
    <xf numFmtId="0" fontId="4" fillId="0" borderId="3" xfId="1" applyFont="1" applyBorder="1" applyAlignment="1">
      <alignment horizontal="center" vertical="center"/>
    </xf>
    <xf numFmtId="49" fontId="11" fillId="3" borderId="2" xfId="1" applyNumberFormat="1" applyFont="1" applyFill="1" applyBorder="1" applyAlignment="1">
      <alignment horizontal="center" vertical="center"/>
    </xf>
    <xf numFmtId="49" fontId="34" fillId="0" borderId="2" xfId="1" applyNumberFormat="1" applyFont="1" applyBorder="1" applyAlignment="1">
      <alignment horizontal="center" vertical="center"/>
    </xf>
    <xf numFmtId="0" fontId="4" fillId="0" borderId="2" xfId="1" applyFont="1" applyBorder="1" applyAlignment="1">
      <alignment horizontal="center" vertical="center"/>
    </xf>
    <xf numFmtId="0" fontId="3" fillId="6" borderId="2" xfId="1" applyFont="1" applyFill="1" applyBorder="1" applyAlignment="1">
      <alignment horizontal="center" vertical="center"/>
    </xf>
    <xf numFmtId="177" fontId="1" fillId="0" borderId="7" xfId="1" applyNumberFormat="1" applyBorder="1" applyAlignment="1">
      <alignment horizontal="center" vertical="center"/>
    </xf>
    <xf numFmtId="0" fontId="11" fillId="6" borderId="13" xfId="1" applyFont="1" applyFill="1" applyBorder="1">
      <alignment vertical="center"/>
    </xf>
    <xf numFmtId="177" fontId="1" fillId="0" borderId="3" xfId="1" applyNumberFormat="1" applyBorder="1" applyAlignment="1">
      <alignment horizontal="center" vertical="center"/>
    </xf>
    <xf numFmtId="0" fontId="18" fillId="0" borderId="0" xfId="1" applyFont="1" applyAlignment="1"/>
    <xf numFmtId="49" fontId="15" fillId="0" borderId="0" xfId="0" applyNumberFormat="1" applyFont="1" applyAlignment="1">
      <alignment horizontal="center" vertical="center"/>
    </xf>
    <xf numFmtId="49" fontId="15" fillId="0" borderId="0" xfId="1" applyNumberFormat="1" applyFont="1" applyAlignment="1">
      <alignment horizontal="center" vertical="center"/>
    </xf>
    <xf numFmtId="49" fontId="7" fillId="0" borderId="34" xfId="0" applyNumberFormat="1" applyFont="1" applyBorder="1" applyAlignment="1">
      <alignment horizontal="center" vertical="center"/>
    </xf>
    <xf numFmtId="49" fontId="7" fillId="3" borderId="11" xfId="0" applyNumberFormat="1" applyFont="1" applyFill="1" applyBorder="1" applyAlignment="1">
      <alignment horizontal="center" vertical="center"/>
    </xf>
    <xf numFmtId="49" fontId="7" fillId="3" borderId="2"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49" fontId="7" fillId="3" borderId="35" xfId="0" applyNumberFormat="1" applyFont="1" applyFill="1" applyBorder="1" applyAlignment="1">
      <alignment horizontal="center" vertical="center"/>
    </xf>
    <xf numFmtId="49" fontId="37" fillId="0" borderId="2" xfId="0" applyNumberFormat="1" applyFont="1" applyBorder="1" applyAlignment="1">
      <alignment horizontal="center" vertical="center"/>
    </xf>
    <xf numFmtId="49" fontId="7" fillId="0" borderId="2" xfId="2" applyNumberFormat="1" applyFont="1" applyBorder="1" applyAlignment="1">
      <alignment horizontal="center" vertical="center"/>
    </xf>
    <xf numFmtId="49" fontId="7" fillId="0" borderId="9" xfId="2" applyNumberFormat="1" applyFont="1" applyBorder="1" applyAlignment="1">
      <alignment horizontal="center" vertical="center"/>
    </xf>
    <xf numFmtId="49" fontId="7" fillId="3" borderId="13" xfId="2" applyNumberFormat="1" applyFont="1" applyFill="1" applyBorder="1" applyAlignment="1">
      <alignment horizontal="center" vertical="center"/>
    </xf>
    <xf numFmtId="49" fontId="42" fillId="0" borderId="2" xfId="0" applyNumberFormat="1" applyFont="1" applyBorder="1" applyAlignment="1">
      <alignment horizontal="center" vertical="center"/>
    </xf>
    <xf numFmtId="49" fontId="43" fillId="0" borderId="2" xfId="1" applyNumberFormat="1" applyFont="1" applyBorder="1" applyAlignment="1">
      <alignment horizontal="center" vertical="center"/>
    </xf>
    <xf numFmtId="49" fontId="3" fillId="0" borderId="2" xfId="1" applyNumberFormat="1" applyFont="1" applyBorder="1" applyAlignment="1">
      <alignment horizontal="center" vertical="center"/>
    </xf>
    <xf numFmtId="49" fontId="25" fillId="0" borderId="2" xfId="1" applyNumberFormat="1" applyFont="1" applyBorder="1" applyAlignment="1">
      <alignment horizontal="center" vertical="center"/>
    </xf>
    <xf numFmtId="49" fontId="16" fillId="0" borderId="2" xfId="1" applyNumberFormat="1" applyFont="1" applyBorder="1" applyAlignment="1">
      <alignment horizontal="center" vertical="center"/>
    </xf>
    <xf numFmtId="49" fontId="3" fillId="3" borderId="2" xfId="1" applyNumberFormat="1" applyFont="1" applyFill="1" applyBorder="1" applyAlignment="1">
      <alignment horizontal="center" vertical="center"/>
    </xf>
    <xf numFmtId="0" fontId="5" fillId="0" borderId="56" xfId="0" applyFont="1" applyBorder="1" applyAlignment="1">
      <alignment horizontal="center" vertical="center"/>
    </xf>
    <xf numFmtId="49" fontId="5" fillId="0" borderId="56" xfId="0" applyNumberFormat="1" applyFont="1" applyBorder="1" applyAlignment="1">
      <alignment horizontal="center" vertical="center"/>
    </xf>
    <xf numFmtId="49" fontId="5" fillId="3" borderId="56" xfId="0" applyNumberFormat="1" applyFont="1" applyFill="1" applyBorder="1" applyAlignment="1">
      <alignment horizontal="center" vertical="center"/>
    </xf>
    <xf numFmtId="49" fontId="8" fillId="8" borderId="56" xfId="0" applyNumberFormat="1" applyFont="1" applyFill="1" applyBorder="1" applyAlignment="1">
      <alignment horizontal="center" vertical="center"/>
    </xf>
    <xf numFmtId="0" fontId="1" fillId="0" borderId="56" xfId="0" applyFont="1" applyBorder="1" applyAlignment="1">
      <alignment horizontal="center" vertical="center"/>
    </xf>
    <xf numFmtId="177" fontId="0" fillId="0" borderId="51" xfId="0" applyNumberFormat="1" applyBorder="1" applyAlignment="1">
      <alignment horizontal="center" vertical="center"/>
    </xf>
    <xf numFmtId="176" fontId="0" fillId="0" borderId="14" xfId="0" applyNumberFormat="1" applyBorder="1" applyAlignment="1">
      <alignment horizontal="center" vertical="center"/>
    </xf>
    <xf numFmtId="0" fontId="4" fillId="0" borderId="9" xfId="0" applyFont="1" applyBorder="1" applyAlignment="1">
      <alignment horizontal="center" vertical="center"/>
    </xf>
    <xf numFmtId="176" fontId="0" fillId="0" borderId="16" xfId="0" applyNumberFormat="1" applyBorder="1" applyAlignment="1">
      <alignment horizontal="center" vertical="center"/>
    </xf>
    <xf numFmtId="49" fontId="7" fillId="15" borderId="2" xfId="2" applyNumberFormat="1" applyFont="1" applyFill="1" applyBorder="1" applyAlignment="1">
      <alignment horizontal="center" vertical="center"/>
    </xf>
    <xf numFmtId="49" fontId="32" fillId="0" borderId="9" xfId="0" applyNumberFormat="1" applyFont="1" applyBorder="1" applyAlignment="1">
      <alignment horizontal="center" vertical="center"/>
    </xf>
    <xf numFmtId="56" fontId="1" fillId="3" borderId="13" xfId="0" applyNumberFormat="1" applyFont="1" applyFill="1" applyBorder="1" applyAlignment="1">
      <alignment horizontal="center" vertical="center"/>
    </xf>
    <xf numFmtId="49" fontId="5" fillId="3" borderId="18" xfId="0" applyNumberFormat="1" applyFont="1" applyFill="1" applyBorder="1" applyAlignment="1">
      <alignment horizontal="center" vertical="center"/>
    </xf>
    <xf numFmtId="0" fontId="3" fillId="6" borderId="12" xfId="1" applyFont="1" applyFill="1" applyBorder="1" applyAlignment="1">
      <alignment horizontal="center" vertical="center"/>
    </xf>
    <xf numFmtId="49" fontId="11" fillId="3" borderId="13" xfId="1" applyNumberFormat="1" applyFont="1" applyFill="1" applyBorder="1" applyAlignment="1">
      <alignment horizontal="center" vertical="center"/>
    </xf>
    <xf numFmtId="0" fontId="3" fillId="3" borderId="20" xfId="2" applyFont="1" applyFill="1" applyBorder="1" applyAlignment="1">
      <alignment horizontal="center" vertical="center"/>
    </xf>
    <xf numFmtId="56" fontId="11" fillId="3" borderId="59" xfId="2" applyNumberFormat="1" applyFont="1" applyFill="1" applyBorder="1" applyAlignment="1">
      <alignment horizontal="center" vertical="center"/>
    </xf>
    <xf numFmtId="0" fontId="4" fillId="3" borderId="22" xfId="2" applyFont="1" applyFill="1" applyBorder="1" applyAlignment="1">
      <alignment horizontal="center" vertical="center"/>
    </xf>
    <xf numFmtId="0" fontId="8" fillId="3" borderId="23" xfId="0" applyFont="1" applyFill="1" applyBorder="1" applyAlignment="1">
      <alignment horizontal="center" vertical="center"/>
    </xf>
    <xf numFmtId="0" fontId="11" fillId="6" borderId="22" xfId="1" applyFont="1" applyFill="1" applyBorder="1" applyAlignment="1">
      <alignment horizontal="center" vertical="center"/>
    </xf>
    <xf numFmtId="0" fontId="3" fillId="6" borderId="49" xfId="1" applyFont="1" applyFill="1" applyBorder="1" applyAlignment="1">
      <alignment horizontal="center" vertical="center"/>
    </xf>
    <xf numFmtId="0" fontId="4" fillId="0" borderId="22" xfId="1" applyFont="1" applyBorder="1" applyAlignment="1">
      <alignment horizontal="center" vertical="center"/>
    </xf>
    <xf numFmtId="49" fontId="41" fillId="0" borderId="22" xfId="1" applyNumberFormat="1" applyFont="1" applyBorder="1" applyAlignment="1">
      <alignment horizontal="center" vertical="center"/>
    </xf>
    <xf numFmtId="49" fontId="34" fillId="0" borderId="29" xfId="1" applyNumberFormat="1" applyFont="1" applyBorder="1" applyAlignment="1">
      <alignment horizontal="center" vertical="center"/>
    </xf>
    <xf numFmtId="0" fontId="3" fillId="3" borderId="48" xfId="2" applyFont="1" applyFill="1" applyBorder="1" applyAlignment="1">
      <alignment horizontal="center" vertical="center"/>
    </xf>
    <xf numFmtId="0" fontId="3" fillId="0" borderId="22" xfId="2" applyFont="1" applyBorder="1" applyAlignment="1">
      <alignment horizontal="center" vertical="center"/>
    </xf>
    <xf numFmtId="0" fontId="32" fillId="0" borderId="29" xfId="2" applyFont="1" applyBorder="1" applyAlignment="1">
      <alignment horizontal="center" vertical="center"/>
    </xf>
    <xf numFmtId="20" fontId="7" fillId="3" borderId="13" xfId="2" applyNumberFormat="1" applyFont="1" applyFill="1" applyBorder="1" applyAlignment="1">
      <alignment horizontal="center" vertical="center"/>
    </xf>
    <xf numFmtId="0" fontId="4" fillId="0" borderId="22" xfId="0" applyFont="1" applyBorder="1" applyAlignment="1">
      <alignment horizontal="center" vertical="center"/>
    </xf>
    <xf numFmtId="0" fontId="4" fillId="0" borderId="31" xfId="0" applyFont="1" applyBorder="1" applyAlignment="1">
      <alignment horizontal="center" vertical="center"/>
    </xf>
    <xf numFmtId="0" fontId="5" fillId="3" borderId="20" xfId="0" applyFont="1" applyFill="1" applyBorder="1" applyAlignment="1">
      <alignment horizontal="center" vertical="center"/>
    </xf>
    <xf numFmtId="0" fontId="5" fillId="3" borderId="22" xfId="0" applyFont="1" applyFill="1" applyBorder="1" applyAlignment="1">
      <alignment horizontal="center" vertical="center"/>
    </xf>
    <xf numFmtId="0" fontId="5" fillId="6" borderId="22" xfId="0" applyFont="1" applyFill="1" applyBorder="1" applyAlignment="1">
      <alignment horizontal="center" vertical="center"/>
    </xf>
    <xf numFmtId="49" fontId="7" fillId="0" borderId="13" xfId="0" applyNumberFormat="1" applyFont="1" applyBorder="1" applyAlignment="1">
      <alignment horizontal="center" vertical="center"/>
    </xf>
    <xf numFmtId="49" fontId="8" fillId="3" borderId="8" xfId="2" applyNumberFormat="1" applyFont="1" applyFill="1" applyBorder="1" applyAlignment="1">
      <alignment horizontal="center" vertical="center"/>
    </xf>
    <xf numFmtId="49" fontId="45" fillId="0" borderId="13" xfId="0" applyNumberFormat="1" applyFont="1" applyBorder="1" applyAlignment="1">
      <alignment horizontal="center" vertical="center"/>
    </xf>
    <xf numFmtId="49" fontId="45" fillId="0" borderId="2" xfId="0" applyNumberFormat="1" applyFont="1" applyBorder="1" applyAlignment="1">
      <alignment horizontal="center" vertical="center"/>
    </xf>
    <xf numFmtId="0" fontId="8" fillId="0" borderId="29" xfId="0" applyFont="1" applyBorder="1" applyAlignment="1">
      <alignment horizontal="center" vertical="center"/>
    </xf>
    <xf numFmtId="49" fontId="3" fillId="3" borderId="13" xfId="1" applyNumberFormat="1" applyFont="1" applyFill="1" applyBorder="1" applyAlignment="1">
      <alignment horizontal="center" vertical="center"/>
    </xf>
    <xf numFmtId="49" fontId="16" fillId="0" borderId="23" xfId="1" applyNumberFormat="1" applyFont="1" applyBorder="1" applyAlignment="1">
      <alignment horizontal="center" vertical="center"/>
    </xf>
    <xf numFmtId="49" fontId="25" fillId="0" borderId="23" xfId="1" applyNumberFormat="1" applyFont="1" applyBorder="1" applyAlignment="1">
      <alignment horizontal="center" vertical="center"/>
    </xf>
    <xf numFmtId="49" fontId="43" fillId="0" borderId="23" xfId="1" applyNumberFormat="1" applyFont="1" applyBorder="1" applyAlignment="1">
      <alignment horizontal="center" vertical="center"/>
    </xf>
    <xf numFmtId="0" fontId="5" fillId="0" borderId="60" xfId="0" applyFont="1" applyBorder="1" applyAlignment="1">
      <alignment horizontal="center" vertical="center"/>
    </xf>
    <xf numFmtId="49" fontId="5" fillId="0" borderId="61" xfId="0" applyNumberFormat="1" applyFont="1" applyBorder="1" applyAlignment="1">
      <alignment horizontal="center" vertical="center"/>
    </xf>
    <xf numFmtId="49" fontId="5" fillId="0" borderId="48" xfId="0" applyNumberFormat="1" applyFont="1" applyBorder="1" applyAlignment="1">
      <alignment horizontal="center" vertical="center"/>
    </xf>
    <xf numFmtId="0" fontId="11" fillId="6" borderId="26" xfId="1" applyFont="1" applyFill="1" applyBorder="1" applyAlignment="1">
      <alignment horizontal="center" vertical="center"/>
    </xf>
    <xf numFmtId="49" fontId="7" fillId="0" borderId="23" xfId="2" applyNumberFormat="1" applyFont="1" applyBorder="1" applyAlignment="1">
      <alignment horizontal="center" vertical="center"/>
    </xf>
    <xf numFmtId="49" fontId="7" fillId="0" borderId="24" xfId="2" applyNumberFormat="1" applyFont="1" applyBorder="1" applyAlignment="1">
      <alignment horizontal="center" vertical="center"/>
    </xf>
    <xf numFmtId="49" fontId="42" fillId="0" borderId="23" xfId="0" applyNumberFormat="1" applyFont="1" applyBorder="1" applyAlignment="1">
      <alignment horizontal="center" vertical="center"/>
    </xf>
    <xf numFmtId="49" fontId="40" fillId="0" borderId="30" xfId="0" applyNumberFormat="1" applyFont="1" applyBorder="1" applyAlignment="1">
      <alignment horizontal="center" vertical="center"/>
    </xf>
    <xf numFmtId="0" fontId="3" fillId="6" borderId="26" xfId="0" applyFont="1" applyFill="1" applyBorder="1" applyAlignment="1">
      <alignment horizontal="center" vertical="center"/>
    </xf>
    <xf numFmtId="0" fontId="3" fillId="6" borderId="23" xfId="0" applyFont="1" applyFill="1" applyBorder="1" applyAlignment="1">
      <alignment horizontal="center" vertical="center"/>
    </xf>
    <xf numFmtId="49" fontId="7" fillId="0" borderId="21" xfId="0" applyNumberFormat="1" applyFont="1" applyBorder="1" applyAlignment="1">
      <alignment horizontal="center" vertical="center"/>
    </xf>
    <xf numFmtId="49" fontId="15" fillId="0" borderId="30" xfId="0" applyNumberFormat="1" applyFont="1" applyBorder="1" applyAlignment="1">
      <alignment horizontal="center" vertical="center"/>
    </xf>
    <xf numFmtId="0" fontId="8" fillId="0" borderId="22" xfId="0" applyFont="1" applyBorder="1" applyAlignment="1">
      <alignment horizontal="center" vertical="center"/>
    </xf>
    <xf numFmtId="49" fontId="48" fillId="0" borderId="23" xfId="0" applyNumberFormat="1" applyFont="1" applyBorder="1" applyAlignment="1">
      <alignment horizontal="center" vertical="center"/>
    </xf>
    <xf numFmtId="49" fontId="49" fillId="2" borderId="13" xfId="0" applyNumberFormat="1" applyFont="1" applyFill="1" applyBorder="1">
      <alignment vertical="center"/>
    </xf>
    <xf numFmtId="49" fontId="48" fillId="3" borderId="13" xfId="0" applyNumberFormat="1" applyFont="1" applyFill="1" applyBorder="1" applyAlignment="1">
      <alignment horizontal="center" vertical="center"/>
    </xf>
    <xf numFmtId="49" fontId="48" fillId="0" borderId="2" xfId="0" applyNumberFormat="1" applyFont="1" applyBorder="1" applyAlignment="1">
      <alignment horizontal="center" vertical="center"/>
    </xf>
    <xf numFmtId="0" fontId="48" fillId="2" borderId="11" xfId="0" applyFont="1" applyFill="1" applyBorder="1" applyAlignment="1">
      <alignment horizontal="center" vertical="center"/>
    </xf>
    <xf numFmtId="49" fontId="48" fillId="3" borderId="11" xfId="0" applyNumberFormat="1" applyFont="1" applyFill="1" applyBorder="1" applyAlignment="1">
      <alignment horizontal="center" vertical="center"/>
    </xf>
    <xf numFmtId="49" fontId="47" fillId="3" borderId="11" xfId="0" applyNumberFormat="1" applyFont="1" applyFill="1" applyBorder="1" applyAlignment="1">
      <alignment horizontal="left" vertical="center"/>
    </xf>
    <xf numFmtId="49" fontId="48" fillId="3" borderId="11" xfId="0" applyNumberFormat="1" applyFont="1" applyFill="1" applyBorder="1" applyAlignment="1">
      <alignment horizontal="left" vertical="center"/>
    </xf>
    <xf numFmtId="49" fontId="48" fillId="0" borderId="30" xfId="0" applyNumberFormat="1" applyFont="1" applyBorder="1" applyAlignment="1">
      <alignment horizontal="center" vertical="center"/>
    </xf>
    <xf numFmtId="0" fontId="20" fillId="0" borderId="26" xfId="0" applyFont="1" applyBorder="1" applyAlignment="1">
      <alignment horizontal="center" vertical="center"/>
    </xf>
    <xf numFmtId="0" fontId="20" fillId="0" borderId="22" xfId="0" applyFont="1" applyBorder="1" applyAlignment="1">
      <alignment horizontal="center" vertical="center"/>
    </xf>
    <xf numFmtId="0" fontId="20" fillId="0" borderId="2" xfId="0" applyFont="1" applyBorder="1" applyAlignment="1">
      <alignment horizontal="center" vertical="center"/>
    </xf>
    <xf numFmtId="49" fontId="5" fillId="3" borderId="8" xfId="0" applyNumberFormat="1" applyFont="1" applyFill="1" applyBorder="1" applyAlignment="1">
      <alignment horizontal="center" vertical="center"/>
    </xf>
    <xf numFmtId="0" fontId="1" fillId="3" borderId="2" xfId="0" applyFont="1" applyFill="1" applyBorder="1" applyAlignment="1">
      <alignment horizontal="center" vertical="center"/>
    </xf>
    <xf numFmtId="49" fontId="48" fillId="3" borderId="2" xfId="0" applyNumberFormat="1" applyFont="1" applyFill="1" applyBorder="1" applyAlignment="1">
      <alignment horizontal="center" vertical="center"/>
    </xf>
    <xf numFmtId="49" fontId="14" fillId="3" borderId="9" xfId="0" applyNumberFormat="1" applyFont="1" applyFill="1" applyBorder="1">
      <alignment vertical="center"/>
    </xf>
    <xf numFmtId="49" fontId="7" fillId="0" borderId="32" xfId="0" applyNumberFormat="1" applyFont="1" applyBorder="1" applyAlignment="1">
      <alignment horizontal="center" vertical="center"/>
    </xf>
    <xf numFmtId="56" fontId="1" fillId="3" borderId="59" xfId="0" applyNumberFormat="1" applyFont="1" applyFill="1" applyBorder="1" applyAlignment="1">
      <alignment horizontal="center" vertical="center"/>
    </xf>
    <xf numFmtId="0" fontId="46" fillId="0" borderId="2" xfId="0" applyFont="1" applyBorder="1" applyAlignment="1">
      <alignment horizontal="center" vertical="center"/>
    </xf>
    <xf numFmtId="0" fontId="46" fillId="0" borderId="29" xfId="0" applyFont="1" applyBorder="1" applyAlignment="1">
      <alignment horizontal="center" vertical="center"/>
    </xf>
    <xf numFmtId="49" fontId="7" fillId="18" borderId="2" xfId="0" applyNumberFormat="1" applyFont="1" applyFill="1" applyBorder="1" applyAlignment="1">
      <alignment horizontal="center" vertical="center"/>
    </xf>
    <xf numFmtId="0" fontId="11" fillId="6" borderId="23" xfId="1" applyFont="1" applyFill="1" applyBorder="1">
      <alignment vertical="center"/>
    </xf>
    <xf numFmtId="49" fontId="11" fillId="3" borderId="49" xfId="1" applyNumberFormat="1" applyFont="1" applyFill="1" applyBorder="1" applyAlignment="1">
      <alignment horizontal="center" vertical="center"/>
    </xf>
    <xf numFmtId="49" fontId="11" fillId="3" borderId="62" xfId="1" applyNumberFormat="1" applyFont="1" applyFill="1" applyBorder="1" applyAlignment="1">
      <alignment horizontal="center" vertical="center"/>
    </xf>
    <xf numFmtId="56" fontId="11" fillId="3" borderId="21" xfId="2" applyNumberFormat="1" applyFont="1" applyFill="1" applyBorder="1" applyAlignment="1">
      <alignment horizontal="center" vertical="center"/>
    </xf>
    <xf numFmtId="49" fontId="15" fillId="0" borderId="13" xfId="0" applyNumberFormat="1" applyFont="1" applyBorder="1" applyAlignment="1">
      <alignment horizontal="center" vertical="center"/>
    </xf>
    <xf numFmtId="0" fontId="5" fillId="0" borderId="63" xfId="0" applyFont="1" applyBorder="1" applyAlignment="1">
      <alignment horizontal="center" vertical="center"/>
    </xf>
    <xf numFmtId="49" fontId="7" fillId="0" borderId="48" xfId="2" applyNumberFormat="1" applyFont="1" applyBorder="1" applyAlignment="1">
      <alignment horizontal="center" vertical="center"/>
    </xf>
    <xf numFmtId="49" fontId="50" fillId="0" borderId="2" xfId="0" applyNumberFormat="1" applyFont="1" applyBorder="1" applyAlignment="1">
      <alignment horizontal="center" vertical="center"/>
    </xf>
    <xf numFmtId="49" fontId="1" fillId="3" borderId="2" xfId="0" applyNumberFormat="1" applyFont="1" applyFill="1" applyBorder="1" applyAlignment="1">
      <alignment horizontal="left" vertical="center"/>
    </xf>
    <xf numFmtId="49" fontId="48" fillId="15" borderId="2" xfId="0" applyNumberFormat="1" applyFont="1" applyFill="1" applyBorder="1" applyAlignment="1">
      <alignment horizontal="center" vertical="center"/>
    </xf>
    <xf numFmtId="49" fontId="42" fillId="0" borderId="9" xfId="0" applyNumberFormat="1" applyFont="1" applyBorder="1" applyAlignment="1">
      <alignment horizontal="center" vertical="center"/>
    </xf>
    <xf numFmtId="49" fontId="16" fillId="15" borderId="9" xfId="0" applyNumberFormat="1" applyFont="1" applyFill="1" applyBorder="1" applyAlignment="1">
      <alignment horizontal="center" vertical="center"/>
    </xf>
    <xf numFmtId="49" fontId="51" fillId="0" borderId="2" xfId="1" applyNumberFormat="1" applyFont="1" applyBorder="1" applyAlignment="1">
      <alignment horizontal="center" vertical="center"/>
    </xf>
    <xf numFmtId="49" fontId="51" fillId="15" borderId="2" xfId="1" applyNumberFormat="1" applyFont="1" applyFill="1" applyBorder="1" applyAlignment="1">
      <alignment horizontal="center" vertical="center"/>
    </xf>
    <xf numFmtId="49" fontId="52" fillId="0" borderId="9" xfId="2" applyNumberFormat="1" applyFont="1" applyBorder="1" applyAlignment="1">
      <alignment horizontal="center" vertical="center"/>
    </xf>
    <xf numFmtId="49" fontId="30" fillId="0" borderId="13" xfId="0" applyNumberFormat="1" applyFont="1" applyBorder="1" applyAlignment="1">
      <alignment horizontal="center" vertical="center"/>
    </xf>
    <xf numFmtId="49" fontId="45" fillId="0" borderId="34" xfId="0" applyNumberFormat="1" applyFont="1" applyBorder="1" applyAlignment="1">
      <alignment horizontal="center" vertical="center"/>
    </xf>
    <xf numFmtId="0" fontId="30" fillId="5" borderId="2" xfId="0" applyFont="1" applyFill="1" applyBorder="1" applyAlignment="1">
      <alignment horizontal="center" vertical="center"/>
    </xf>
    <xf numFmtId="49" fontId="7" fillId="0" borderId="32" xfId="2" applyNumberFormat="1" applyFont="1" applyBorder="1" applyAlignment="1">
      <alignment horizontal="center" vertical="center"/>
    </xf>
    <xf numFmtId="0" fontId="38" fillId="0" borderId="6" xfId="2" applyFont="1" applyBorder="1" applyAlignment="1">
      <alignment horizontal="center" vertical="center"/>
    </xf>
    <xf numFmtId="49" fontId="18" fillId="0" borderId="2" xfId="0" applyNumberFormat="1" applyFont="1" applyBorder="1" applyAlignment="1">
      <alignment horizontal="center" vertical="center"/>
    </xf>
    <xf numFmtId="49" fontId="5" fillId="2" borderId="2" xfId="0" applyNumberFormat="1" applyFont="1" applyFill="1" applyBorder="1" applyAlignment="1">
      <alignment horizontal="center" vertical="center"/>
    </xf>
    <xf numFmtId="0" fontId="6" fillId="0" borderId="2" xfId="0" applyFont="1" applyBorder="1" applyAlignment="1">
      <alignment horizontal="center" vertical="center"/>
    </xf>
    <xf numFmtId="49" fontId="52" fillId="0" borderId="2" xfId="0" applyNumberFormat="1" applyFont="1" applyBorder="1" applyAlignment="1">
      <alignment horizontal="center" vertical="center"/>
    </xf>
    <xf numFmtId="49" fontId="30" fillId="0" borderId="2" xfId="0" applyNumberFormat="1" applyFont="1" applyBorder="1" applyAlignment="1">
      <alignment horizontal="center" vertical="center"/>
    </xf>
    <xf numFmtId="20" fontId="1" fillId="0" borderId="0" xfId="0" applyNumberFormat="1" applyFont="1">
      <alignment vertical="center"/>
    </xf>
    <xf numFmtId="0" fontId="5" fillId="3" borderId="9" xfId="0" applyFont="1" applyFill="1" applyBorder="1" applyAlignment="1">
      <alignment horizontal="center" vertical="center"/>
    </xf>
    <xf numFmtId="49" fontId="14" fillId="3" borderId="34" xfId="0" applyNumberFormat="1" applyFont="1" applyFill="1" applyBorder="1">
      <alignment vertical="center"/>
    </xf>
    <xf numFmtId="49" fontId="14" fillId="3" borderId="39" xfId="0" applyNumberFormat="1" applyFont="1" applyFill="1" applyBorder="1">
      <alignment vertical="center"/>
    </xf>
    <xf numFmtId="0" fontId="54" fillId="3" borderId="2" xfId="0" applyFont="1" applyFill="1" applyBorder="1" applyAlignment="1">
      <alignment horizontal="center" vertical="center"/>
    </xf>
    <xf numFmtId="56" fontId="6" fillId="2" borderId="2" xfId="0" applyNumberFormat="1" applyFont="1" applyFill="1" applyBorder="1" applyAlignment="1">
      <alignment horizontal="center" vertical="center"/>
    </xf>
    <xf numFmtId="49" fontId="55" fillId="0" borderId="2" xfId="0" applyNumberFormat="1" applyFont="1" applyBorder="1" applyAlignment="1">
      <alignment horizontal="center" vertical="center"/>
    </xf>
    <xf numFmtId="49" fontId="55" fillId="15" borderId="2" xfId="0" applyNumberFormat="1" applyFont="1" applyFill="1" applyBorder="1" applyAlignment="1">
      <alignment horizontal="center" vertical="center"/>
    </xf>
    <xf numFmtId="49" fontId="55" fillId="3" borderId="2" xfId="0" applyNumberFormat="1" applyFont="1" applyFill="1" applyBorder="1" applyAlignment="1">
      <alignment horizontal="center" vertical="center"/>
    </xf>
    <xf numFmtId="49" fontId="1" fillId="3" borderId="51" xfId="0" applyNumberFormat="1" applyFont="1" applyFill="1" applyBorder="1" applyAlignment="1">
      <alignment horizontal="left" vertical="center"/>
    </xf>
    <xf numFmtId="49" fontId="5" fillId="3" borderId="16" xfId="0" applyNumberFormat="1" applyFont="1" applyFill="1" applyBorder="1" applyAlignment="1">
      <alignment horizontal="left" vertical="center"/>
    </xf>
    <xf numFmtId="56" fontId="3" fillId="2" borderId="14" xfId="0" applyNumberFormat="1" applyFont="1" applyFill="1" applyBorder="1" applyAlignment="1">
      <alignment horizontal="center" vertical="center"/>
    </xf>
    <xf numFmtId="49" fontId="5" fillId="15" borderId="34" xfId="0" applyNumberFormat="1" applyFont="1" applyFill="1" applyBorder="1" applyAlignment="1">
      <alignment horizontal="center" vertical="center"/>
    </xf>
    <xf numFmtId="49" fontId="5" fillId="15" borderId="39" xfId="0" applyNumberFormat="1" applyFont="1" applyFill="1" applyBorder="1" applyAlignment="1">
      <alignment horizontal="center" vertical="center"/>
    </xf>
    <xf numFmtId="49" fontId="5" fillId="0" borderId="36" xfId="0" applyNumberFormat="1" applyFont="1" applyBorder="1" applyAlignment="1">
      <alignment horizontal="center" vertical="center"/>
    </xf>
    <xf numFmtId="49" fontId="5" fillId="0" borderId="41" xfId="0" applyNumberFormat="1" applyFont="1" applyBorder="1" applyAlignment="1">
      <alignment horizontal="center" vertical="center"/>
    </xf>
    <xf numFmtId="49" fontId="16" fillId="0" borderId="34" xfId="0" applyNumberFormat="1" applyFont="1" applyBorder="1" applyAlignment="1">
      <alignment horizontal="center" vertical="center"/>
    </xf>
    <xf numFmtId="176" fontId="33" fillId="0" borderId="0" xfId="2" applyNumberFormat="1" applyFont="1" applyAlignment="1">
      <alignment vertical="top"/>
    </xf>
    <xf numFmtId="0" fontId="8" fillId="0" borderId="14" xfId="0" applyFont="1" applyBorder="1" applyAlignment="1"/>
    <xf numFmtId="0" fontId="8" fillId="0" borderId="0" xfId="0" applyFont="1" applyAlignment="1"/>
    <xf numFmtId="0" fontId="25" fillId="0" borderId="14" xfId="0" applyFont="1" applyBorder="1" applyAlignment="1"/>
    <xf numFmtId="0" fontId="25" fillId="0" borderId="0" xfId="0" applyFont="1" applyAlignment="1"/>
    <xf numFmtId="0" fontId="15" fillId="0" borderId="14" xfId="0" applyFont="1" applyBorder="1" applyAlignment="1"/>
    <xf numFmtId="0" fontId="11" fillId="0" borderId="14" xfId="0" applyFont="1" applyBorder="1" applyAlignment="1">
      <alignment horizontal="left"/>
    </xf>
    <xf numFmtId="0" fontId="34" fillId="0" borderId="14" xfId="0" applyFont="1" applyBorder="1">
      <alignment vertical="center"/>
    </xf>
    <xf numFmtId="176" fontId="0" fillId="0" borderId="40" xfId="0" applyNumberFormat="1" applyBorder="1" applyAlignment="1">
      <alignment horizontal="center" vertical="center"/>
    </xf>
    <xf numFmtId="49" fontId="42" fillId="15" borderId="2" xfId="0" applyNumberFormat="1" applyFont="1" applyFill="1" applyBorder="1" applyAlignment="1">
      <alignment horizontal="center" vertical="center"/>
    </xf>
    <xf numFmtId="0" fontId="6" fillId="3" borderId="2" xfId="0" applyFont="1" applyFill="1" applyBorder="1" applyAlignment="1">
      <alignment horizontal="center" vertical="center"/>
    </xf>
    <xf numFmtId="56" fontId="1" fillId="15" borderId="2" xfId="0" applyNumberFormat="1" applyFont="1" applyFill="1" applyBorder="1" applyAlignment="1">
      <alignment horizontal="center" vertical="center"/>
    </xf>
    <xf numFmtId="0" fontId="5" fillId="15" borderId="2" xfId="0" applyFont="1" applyFill="1" applyBorder="1" applyAlignment="1">
      <alignment horizontal="center" vertical="center"/>
    </xf>
    <xf numFmtId="49" fontId="12" fillId="20" borderId="2" xfId="0" applyNumberFormat="1" applyFont="1" applyFill="1" applyBorder="1" applyAlignment="1">
      <alignment horizontal="center" vertical="center"/>
    </xf>
    <xf numFmtId="0" fontId="5" fillId="2" borderId="3" xfId="0" applyFont="1" applyFill="1" applyBorder="1" applyAlignment="1">
      <alignment horizontal="center" vertical="center"/>
    </xf>
    <xf numFmtId="0" fontId="6" fillId="2" borderId="13" xfId="0" applyFont="1" applyFill="1" applyBorder="1" applyAlignment="1">
      <alignment horizontal="center" vertical="center"/>
    </xf>
    <xf numFmtId="49" fontId="33" fillId="20" borderId="2" xfId="0" applyNumberFormat="1" applyFont="1" applyFill="1" applyBorder="1" applyAlignment="1">
      <alignment horizontal="center" vertical="center"/>
    </xf>
    <xf numFmtId="49" fontId="5" fillId="21" borderId="2" xfId="0" applyNumberFormat="1" applyFont="1" applyFill="1" applyBorder="1" applyAlignment="1">
      <alignment horizontal="center" vertical="center"/>
    </xf>
    <xf numFmtId="49" fontId="24" fillId="20" borderId="2" xfId="0" applyNumberFormat="1" applyFont="1" applyFill="1" applyBorder="1" applyAlignment="1">
      <alignment horizontal="center" vertical="center"/>
    </xf>
    <xf numFmtId="49" fontId="18" fillId="0" borderId="9" xfId="0" applyNumberFormat="1" applyFont="1" applyBorder="1" applyAlignment="1">
      <alignment horizontal="center" vertical="center"/>
    </xf>
    <xf numFmtId="49" fontId="25" fillId="0" borderId="2" xfId="0" applyNumberFormat="1" applyFont="1" applyBorder="1" applyAlignment="1">
      <alignment horizontal="center" vertical="center"/>
    </xf>
    <xf numFmtId="49" fontId="24" fillId="0" borderId="9" xfId="0" applyNumberFormat="1" applyFont="1" applyBorder="1" applyAlignment="1">
      <alignment horizontal="center" vertical="center"/>
    </xf>
    <xf numFmtId="49" fontId="25" fillId="15" borderId="2" xfId="1" applyNumberFormat="1" applyFont="1" applyFill="1" applyBorder="1" applyAlignment="1">
      <alignment horizontal="center" vertical="center"/>
    </xf>
    <xf numFmtId="0" fontId="5" fillId="0" borderId="51" xfId="0" applyFont="1" applyBorder="1" applyAlignment="1">
      <alignment horizontal="center" vertical="center"/>
    </xf>
    <xf numFmtId="49" fontId="5" fillId="3" borderId="6" xfId="0" applyNumberFormat="1" applyFont="1" applyFill="1" applyBorder="1" applyAlignment="1">
      <alignment horizontal="center" vertical="center"/>
    </xf>
    <xf numFmtId="0" fontId="5" fillId="2" borderId="34" xfId="0" applyFont="1" applyFill="1" applyBorder="1" applyAlignment="1">
      <alignment horizontal="center" vertical="center"/>
    </xf>
    <xf numFmtId="49" fontId="5" fillId="3" borderId="34" xfId="0" applyNumberFormat="1" applyFont="1" applyFill="1" applyBorder="1" applyAlignment="1">
      <alignment horizontal="center" vertical="center"/>
    </xf>
    <xf numFmtId="49" fontId="5" fillId="0" borderId="35" xfId="0" applyNumberFormat="1" applyFont="1" applyBorder="1" applyAlignment="1">
      <alignment horizontal="center" vertical="center"/>
    </xf>
    <xf numFmtId="0" fontId="1" fillId="0" borderId="34" xfId="0" applyFont="1" applyBorder="1" applyAlignment="1">
      <alignment horizontal="center" vertical="center"/>
    </xf>
    <xf numFmtId="49" fontId="5" fillId="2" borderId="39" xfId="0" applyNumberFormat="1" applyFont="1" applyFill="1" applyBorder="1" applyAlignment="1">
      <alignment horizontal="center" vertical="center"/>
    </xf>
    <xf numFmtId="49" fontId="7" fillId="0" borderId="39" xfId="0" applyNumberFormat="1" applyFont="1" applyBorder="1" applyAlignment="1">
      <alignment horizontal="center" vertical="center"/>
    </xf>
    <xf numFmtId="0" fontId="1" fillId="0" borderId="39" xfId="0" applyFont="1" applyBorder="1" applyAlignment="1">
      <alignment horizontal="center" vertical="center"/>
    </xf>
    <xf numFmtId="49" fontId="25" fillId="20" borderId="34" xfId="0" applyNumberFormat="1" applyFont="1" applyFill="1" applyBorder="1" applyAlignment="1">
      <alignment horizontal="center" vertical="center"/>
    </xf>
    <xf numFmtId="49" fontId="12" fillId="0" borderId="41" xfId="0" applyNumberFormat="1" applyFont="1" applyBorder="1" applyAlignment="1">
      <alignment horizontal="center" vertical="center"/>
    </xf>
    <xf numFmtId="49" fontId="24" fillId="0" borderId="39" xfId="0" applyNumberFormat="1" applyFont="1" applyBorder="1" applyAlignment="1">
      <alignment horizontal="center" vertical="center"/>
    </xf>
    <xf numFmtId="49" fontId="56" fillId="0" borderId="2" xfId="0" applyNumberFormat="1" applyFont="1" applyBorder="1" applyAlignment="1">
      <alignment horizontal="center" vertical="center"/>
    </xf>
    <xf numFmtId="49" fontId="25" fillId="0" borderId="41" xfId="0" applyNumberFormat="1" applyFont="1" applyBorder="1" applyAlignment="1">
      <alignment horizontal="center" vertical="center"/>
    </xf>
    <xf numFmtId="49" fontId="25" fillId="0" borderId="9" xfId="0" applyNumberFormat="1" applyFont="1" applyBorder="1" applyAlignment="1">
      <alignment horizontal="center" vertical="center"/>
    </xf>
    <xf numFmtId="49" fontId="23" fillId="15" borderId="12" xfId="0" applyNumberFormat="1" applyFont="1" applyFill="1" applyBorder="1">
      <alignment vertical="center"/>
    </xf>
    <xf numFmtId="49" fontId="23" fillId="15" borderId="13" xfId="0" applyNumberFormat="1" applyFont="1" applyFill="1" applyBorder="1">
      <alignment vertical="center"/>
    </xf>
    <xf numFmtId="0" fontId="5" fillId="6" borderId="6" xfId="0" applyFont="1" applyFill="1" applyBorder="1" applyAlignment="1">
      <alignment horizontal="center" vertical="center"/>
    </xf>
    <xf numFmtId="49" fontId="14" fillId="3" borderId="6" xfId="0" applyNumberFormat="1" applyFont="1" applyFill="1" applyBorder="1">
      <alignment vertical="center"/>
    </xf>
    <xf numFmtId="49" fontId="14" fillId="3" borderId="8" xfId="0" applyNumberFormat="1" applyFont="1" applyFill="1" applyBorder="1">
      <alignment vertical="center"/>
    </xf>
    <xf numFmtId="0" fontId="5" fillId="3" borderId="39" xfId="0" applyFont="1" applyFill="1" applyBorder="1" applyAlignment="1">
      <alignment horizontal="center" vertical="center"/>
    </xf>
    <xf numFmtId="49" fontId="5" fillId="0" borderId="40" xfId="0" applyNumberFormat="1" applyFont="1" applyBorder="1" applyAlignment="1">
      <alignment horizontal="center" vertical="center"/>
    </xf>
    <xf numFmtId="0" fontId="5" fillId="3" borderId="6" xfId="0" applyFont="1" applyFill="1" applyBorder="1" applyAlignment="1">
      <alignment horizontal="center" vertical="center"/>
    </xf>
    <xf numFmtId="49" fontId="24" fillId="0" borderId="13" xfId="0" applyNumberFormat="1" applyFont="1" applyBorder="1" applyAlignment="1">
      <alignment horizontal="center" vertical="center"/>
    </xf>
    <xf numFmtId="49" fontId="24" fillId="0" borderId="11" xfId="0" applyNumberFormat="1" applyFont="1" applyBorder="1" applyAlignment="1">
      <alignment horizontal="center" vertical="center"/>
    </xf>
    <xf numFmtId="49" fontId="24" fillId="20" borderId="39" xfId="0" applyNumberFormat="1" applyFont="1" applyFill="1" applyBorder="1" applyAlignment="1">
      <alignment horizontal="center" vertical="center"/>
    </xf>
    <xf numFmtId="49" fontId="9" fillId="0" borderId="34" xfId="0" applyNumberFormat="1" applyFont="1" applyBorder="1" applyAlignment="1">
      <alignment horizontal="center" vertical="center"/>
    </xf>
    <xf numFmtId="49" fontId="9" fillId="0" borderId="9" xfId="0" applyNumberFormat="1" applyFont="1" applyBorder="1" applyAlignment="1">
      <alignment horizontal="center" vertical="center"/>
    </xf>
    <xf numFmtId="0" fontId="7" fillId="2" borderId="34" xfId="0" applyFont="1" applyFill="1" applyBorder="1" applyAlignment="1">
      <alignment horizontal="center" vertical="center"/>
    </xf>
    <xf numFmtId="49" fontId="7" fillId="3" borderId="34" xfId="0" applyNumberFormat="1" applyFont="1" applyFill="1" applyBorder="1" applyAlignment="1">
      <alignment horizontal="center" vertical="center"/>
    </xf>
    <xf numFmtId="0" fontId="12" fillId="15" borderId="2" xfId="0" applyFont="1" applyFill="1" applyBorder="1" applyAlignment="1">
      <alignment horizontal="center" vertical="center"/>
    </xf>
    <xf numFmtId="0" fontId="9" fillId="15" borderId="2" xfId="0" applyFont="1" applyFill="1" applyBorder="1" applyAlignment="1">
      <alignment horizontal="center" vertical="center"/>
    </xf>
    <xf numFmtId="0" fontId="5" fillId="0" borderId="39" xfId="0" applyFont="1" applyBorder="1" applyAlignment="1">
      <alignment horizontal="center" vertical="center"/>
    </xf>
    <xf numFmtId="0" fontId="5" fillId="2" borderId="39" xfId="0" applyFont="1" applyFill="1" applyBorder="1" applyAlignment="1">
      <alignment horizontal="center" vertical="center"/>
    </xf>
    <xf numFmtId="49" fontId="5" fillId="3" borderId="39" xfId="0" applyNumberFormat="1" applyFont="1" applyFill="1" applyBorder="1" applyAlignment="1">
      <alignment horizontal="center" vertical="center"/>
    </xf>
    <xf numFmtId="49" fontId="55" fillId="20" borderId="2" xfId="0" applyNumberFormat="1" applyFont="1" applyFill="1" applyBorder="1" applyAlignment="1">
      <alignment horizontal="center" vertical="center"/>
    </xf>
    <xf numFmtId="49" fontId="48" fillId="20" borderId="2" xfId="0" applyNumberFormat="1" applyFont="1" applyFill="1" applyBorder="1" applyAlignment="1">
      <alignment horizontal="center" vertical="center"/>
    </xf>
    <xf numFmtId="49" fontId="7" fillId="20" borderId="2" xfId="0" applyNumberFormat="1" applyFont="1" applyFill="1" applyBorder="1" applyAlignment="1">
      <alignment horizontal="center" vertical="center"/>
    </xf>
    <xf numFmtId="49" fontId="5" fillId="20" borderId="2" xfId="0" applyNumberFormat="1" applyFont="1" applyFill="1" applyBorder="1" applyAlignment="1">
      <alignment horizontal="center" vertical="center"/>
    </xf>
    <xf numFmtId="49" fontId="8" fillId="20" borderId="2" xfId="0" applyNumberFormat="1" applyFont="1" applyFill="1" applyBorder="1" applyAlignment="1">
      <alignment horizontal="center" vertical="center"/>
    </xf>
    <xf numFmtId="0" fontId="58" fillId="0" borderId="0" xfId="0" applyFont="1">
      <alignment vertical="center"/>
    </xf>
    <xf numFmtId="49" fontId="32" fillId="0" borderId="2" xfId="0" applyNumberFormat="1" applyFont="1" applyBorder="1" applyAlignment="1">
      <alignment horizontal="center" vertical="center"/>
    </xf>
    <xf numFmtId="49" fontId="7" fillId="15" borderId="2" xfId="0" applyNumberFormat="1" applyFont="1" applyFill="1" applyBorder="1" applyAlignment="1">
      <alignment horizontal="center" vertical="center"/>
    </xf>
    <xf numFmtId="49" fontId="16" fillId="0" borderId="41" xfId="0" applyNumberFormat="1" applyFont="1" applyBorder="1" applyAlignment="1">
      <alignment horizontal="center" vertical="center"/>
    </xf>
    <xf numFmtId="49" fontId="16" fillId="0" borderId="9" xfId="0" applyNumberFormat="1" applyFont="1" applyBorder="1" applyAlignment="1">
      <alignment horizontal="center" vertical="center"/>
    </xf>
    <xf numFmtId="49" fontId="53" fillId="15" borderId="2" xfId="0" applyNumberFormat="1" applyFont="1" applyFill="1" applyBorder="1" applyAlignment="1">
      <alignment horizontal="center" vertical="center"/>
    </xf>
    <xf numFmtId="49" fontId="7" fillId="15" borderId="9" xfId="2" applyNumberFormat="1" applyFont="1" applyFill="1" applyBorder="1" applyAlignment="1">
      <alignment horizontal="center" vertical="center"/>
    </xf>
    <xf numFmtId="49" fontId="59" fillId="22" borderId="2" xfId="1" applyNumberFormat="1" applyFont="1" applyFill="1" applyBorder="1" applyAlignment="1">
      <alignment horizontal="center" vertical="center"/>
    </xf>
    <xf numFmtId="49" fontId="4" fillId="15" borderId="9" xfId="0" applyNumberFormat="1" applyFont="1" applyFill="1" applyBorder="1" applyAlignment="1">
      <alignment horizontal="center" vertical="center"/>
    </xf>
    <xf numFmtId="49" fontId="4" fillId="15" borderId="39" xfId="0" applyNumberFormat="1" applyFont="1" applyFill="1" applyBorder="1" applyAlignment="1">
      <alignment horizontal="center" vertical="center"/>
    </xf>
    <xf numFmtId="49" fontId="38" fillId="0" borderId="41" xfId="0" applyNumberFormat="1" applyFont="1" applyBorder="1" applyAlignment="1">
      <alignment horizontal="center" vertical="center"/>
    </xf>
    <xf numFmtId="49" fontId="33" fillId="0" borderId="34" xfId="0" applyNumberFormat="1" applyFont="1" applyBorder="1" applyAlignment="1">
      <alignment horizontal="center" vertical="center"/>
    </xf>
    <xf numFmtId="49" fontId="7" fillId="15" borderId="34" xfId="0" applyNumberFormat="1" applyFont="1" applyFill="1" applyBorder="1" applyAlignment="1">
      <alignment horizontal="center" vertical="center"/>
    </xf>
    <xf numFmtId="49" fontId="38" fillId="15" borderId="39" xfId="0" applyNumberFormat="1" applyFont="1" applyFill="1" applyBorder="1" applyAlignment="1">
      <alignment horizontal="center" vertical="center"/>
    </xf>
    <xf numFmtId="49" fontId="38" fillId="0" borderId="9" xfId="0" applyNumberFormat="1" applyFont="1" applyBorder="1" applyAlignment="1">
      <alignment horizontal="center" vertical="center"/>
    </xf>
    <xf numFmtId="49" fontId="18" fillId="0" borderId="13" xfId="0" applyNumberFormat="1" applyFont="1" applyBorder="1" applyAlignment="1">
      <alignment horizontal="center" vertical="center"/>
    </xf>
    <xf numFmtId="49" fontId="5" fillId="15" borderId="35" xfId="0" applyNumberFormat="1" applyFont="1" applyFill="1" applyBorder="1" applyAlignment="1">
      <alignment horizontal="center" vertical="center"/>
    </xf>
    <xf numFmtId="49" fontId="12" fillId="15" borderId="41" xfId="0" applyNumberFormat="1" applyFont="1" applyFill="1" applyBorder="1" applyAlignment="1">
      <alignment horizontal="center" vertical="center"/>
    </xf>
    <xf numFmtId="49" fontId="9" fillId="0" borderId="35" xfId="0" applyNumberFormat="1" applyFont="1" applyBorder="1" applyAlignment="1">
      <alignment horizontal="center" vertical="center"/>
    </xf>
    <xf numFmtId="0" fontId="3" fillId="3" borderId="2" xfId="0" applyFont="1" applyFill="1" applyBorder="1" applyAlignment="1">
      <alignment horizontal="center" vertical="center"/>
    </xf>
    <xf numFmtId="49" fontId="5" fillId="0" borderId="69" xfId="0" applyNumberFormat="1" applyFont="1" applyBorder="1" applyAlignment="1">
      <alignment horizontal="center" vertical="center"/>
    </xf>
    <xf numFmtId="0" fontId="16" fillId="20" borderId="2" xfId="0" applyFont="1" applyFill="1" applyBorder="1" applyAlignment="1">
      <alignment horizontal="center" vertical="center"/>
    </xf>
    <xf numFmtId="0" fontId="33" fillId="20" borderId="2" xfId="2" applyFont="1" applyFill="1" applyBorder="1" applyAlignment="1">
      <alignment horizontal="center" vertical="center"/>
    </xf>
    <xf numFmtId="0" fontId="24" fillId="20" borderId="2" xfId="0" applyFont="1" applyFill="1" applyBorder="1" applyAlignment="1">
      <alignment horizontal="center" vertical="center"/>
    </xf>
    <xf numFmtId="0" fontId="57" fillId="15" borderId="2" xfId="0" applyFont="1" applyFill="1" applyBorder="1" applyAlignment="1">
      <alignment horizontal="center" vertical="center"/>
    </xf>
    <xf numFmtId="49" fontId="56" fillId="0" borderId="9" xfId="0" applyNumberFormat="1" applyFont="1" applyBorder="1" applyAlignment="1">
      <alignment horizontal="center" vertical="center"/>
    </xf>
    <xf numFmtId="49" fontId="46" fillId="0" borderId="2" xfId="0" applyNumberFormat="1" applyFont="1" applyBorder="1" applyAlignment="1">
      <alignment horizontal="center" vertical="center"/>
    </xf>
    <xf numFmtId="49" fontId="5" fillId="0" borderId="70" xfId="0" applyNumberFormat="1" applyFont="1" applyBorder="1" applyAlignment="1">
      <alignment horizontal="center" vertical="center"/>
    </xf>
    <xf numFmtId="49" fontId="8" fillId="15" borderId="13" xfId="0" applyNumberFormat="1" applyFont="1" applyFill="1" applyBorder="1" applyAlignment="1">
      <alignment horizontal="center" vertical="center"/>
    </xf>
    <xf numFmtId="49" fontId="25" fillId="0" borderId="39" xfId="0" applyNumberFormat="1" applyFont="1" applyBorder="1" applyAlignment="1">
      <alignment horizontal="center" vertical="center"/>
    </xf>
    <xf numFmtId="0" fontId="43" fillId="20" borderId="2" xfId="0" applyFont="1" applyFill="1" applyBorder="1" applyAlignment="1">
      <alignment horizontal="center" vertical="center"/>
    </xf>
    <xf numFmtId="49" fontId="60" fillId="0" borderId="34" xfId="0" applyNumberFormat="1" applyFont="1" applyBorder="1" applyAlignment="1">
      <alignment horizontal="center" vertical="center"/>
    </xf>
    <xf numFmtId="49" fontId="15" fillId="0" borderId="9" xfId="0" applyNumberFormat="1" applyFont="1" applyBorder="1" applyAlignment="1">
      <alignment horizontal="center" vertical="center"/>
    </xf>
    <xf numFmtId="49" fontId="34" fillId="0" borderId="2" xfId="0" applyNumberFormat="1" applyFont="1" applyBorder="1" applyAlignment="1">
      <alignment horizontal="center" vertical="center"/>
    </xf>
    <xf numFmtId="49" fontId="60" fillId="0" borderId="9" xfId="0" applyNumberFormat="1" applyFont="1" applyBorder="1" applyAlignment="1">
      <alignment horizontal="center" vertical="center"/>
    </xf>
    <xf numFmtId="49" fontId="5" fillId="3" borderId="51" xfId="0" applyNumberFormat="1" applyFont="1" applyFill="1" applyBorder="1" applyAlignment="1">
      <alignment horizontal="center" vertical="center"/>
    </xf>
    <xf numFmtId="49" fontId="5" fillId="0" borderId="51" xfId="0" applyNumberFormat="1" applyFont="1" applyBorder="1" applyAlignment="1">
      <alignment horizontal="center" vertical="center"/>
    </xf>
    <xf numFmtId="0" fontId="46" fillId="0" borderId="6" xfId="0" applyFont="1" applyBorder="1" applyAlignment="1">
      <alignment horizontal="center" vertical="center"/>
    </xf>
    <xf numFmtId="0" fontId="5" fillId="2" borderId="51" xfId="0" applyFont="1" applyFill="1" applyBorder="1" applyAlignment="1">
      <alignment horizontal="center" vertical="center"/>
    </xf>
    <xf numFmtId="0" fontId="1" fillId="0" borderId="51" xfId="0" applyFont="1" applyBorder="1" applyAlignment="1">
      <alignment horizontal="center" vertical="center"/>
    </xf>
    <xf numFmtId="49" fontId="42" fillId="0" borderId="51" xfId="0" applyNumberFormat="1" applyFont="1" applyBorder="1" applyAlignment="1">
      <alignment horizontal="center" vertical="center"/>
    </xf>
    <xf numFmtId="49" fontId="14" fillId="20" borderId="39" xfId="0" applyNumberFormat="1" applyFont="1" applyFill="1" applyBorder="1" applyAlignment="1">
      <alignment horizontal="center" vertical="center"/>
    </xf>
    <xf numFmtId="49" fontId="25" fillId="15" borderId="2" xfId="0" applyNumberFormat="1" applyFont="1" applyFill="1" applyBorder="1" applyAlignment="1">
      <alignment horizontal="center" vertical="center"/>
    </xf>
    <xf numFmtId="0" fontId="5" fillId="0" borderId="41" xfId="0" applyFont="1" applyBorder="1" applyAlignment="1">
      <alignment horizontal="center" vertical="center"/>
    </xf>
    <xf numFmtId="0" fontId="5" fillId="2" borderId="41" xfId="0" applyFont="1" applyFill="1" applyBorder="1" applyAlignment="1">
      <alignment horizontal="center" vertical="center"/>
    </xf>
    <xf numFmtId="49" fontId="5" fillId="3" borderId="41" xfId="0" applyNumberFormat="1" applyFont="1" applyFill="1" applyBorder="1" applyAlignment="1">
      <alignment horizontal="center" vertical="center"/>
    </xf>
    <xf numFmtId="0" fontId="24" fillId="0" borderId="9" xfId="0" applyFont="1" applyBorder="1" applyAlignment="1">
      <alignment horizontal="center" vertical="center"/>
    </xf>
    <xf numFmtId="49" fontId="5" fillId="15" borderId="11" xfId="0" applyNumberFormat="1" applyFont="1" applyFill="1" applyBorder="1" applyAlignment="1">
      <alignment horizontal="center" vertical="center"/>
    </xf>
    <xf numFmtId="49" fontId="25" fillId="15" borderId="9" xfId="0" applyNumberFormat="1" applyFont="1" applyFill="1" applyBorder="1" applyAlignment="1">
      <alignment horizontal="center" vertical="center"/>
    </xf>
    <xf numFmtId="49" fontId="25" fillId="0" borderId="70" xfId="0" applyNumberFormat="1" applyFont="1" applyBorder="1" applyAlignment="1">
      <alignment horizontal="center" vertical="center"/>
    </xf>
    <xf numFmtId="49" fontId="23" fillId="0" borderId="2"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12" fillId="23" borderId="2" xfId="0" applyNumberFormat="1" applyFont="1" applyFill="1" applyBorder="1" applyAlignment="1">
      <alignment horizontal="center" vertical="center"/>
    </xf>
    <xf numFmtId="49" fontId="57" fillId="20" borderId="2" xfId="0" applyNumberFormat="1" applyFont="1" applyFill="1" applyBorder="1" applyAlignment="1">
      <alignment horizontal="center" vertical="center"/>
    </xf>
    <xf numFmtId="49" fontId="53" fillId="20" borderId="2" xfId="0" applyNumberFormat="1" applyFont="1" applyFill="1" applyBorder="1" applyAlignment="1">
      <alignment horizontal="center" vertical="center"/>
    </xf>
    <xf numFmtId="0" fontId="32" fillId="0" borderId="2" xfId="0" applyFont="1" applyBorder="1" applyAlignment="1">
      <alignment horizontal="center" vertical="center"/>
    </xf>
    <xf numFmtId="49" fontId="57" fillId="24" borderId="2" xfId="2" applyNumberFormat="1" applyFont="1" applyFill="1" applyBorder="1" applyAlignment="1">
      <alignment horizontal="center" vertical="center"/>
    </xf>
    <xf numFmtId="49" fontId="53" fillId="0" borderId="2" xfId="2" applyNumberFormat="1" applyFont="1" applyBorder="1" applyAlignment="1">
      <alignment horizontal="center" vertical="center"/>
    </xf>
    <xf numFmtId="49" fontId="57" fillId="24" borderId="9" xfId="2" applyNumberFormat="1" applyFont="1" applyFill="1" applyBorder="1" applyAlignment="1">
      <alignment horizontal="center" vertical="center"/>
    </xf>
    <xf numFmtId="49" fontId="7" fillId="21" borderId="2" xfId="0" applyNumberFormat="1" applyFont="1" applyFill="1" applyBorder="1" applyAlignment="1">
      <alignment horizontal="center" vertical="center"/>
    </xf>
    <xf numFmtId="0" fontId="7" fillId="0" borderId="2" xfId="0" applyFont="1" applyBorder="1" applyAlignment="1">
      <alignment horizontal="center" vertical="center"/>
    </xf>
    <xf numFmtId="49" fontId="60" fillId="24" borderId="2" xfId="2" applyNumberFormat="1" applyFont="1" applyFill="1" applyBorder="1" applyAlignment="1">
      <alignment horizontal="center" vertical="center"/>
    </xf>
    <xf numFmtId="0" fontId="58" fillId="15" borderId="0" xfId="0" applyFont="1" applyFill="1">
      <alignment vertical="center"/>
    </xf>
    <xf numFmtId="49" fontId="42" fillId="0" borderId="13" xfId="0" applyNumberFormat="1" applyFont="1" applyBorder="1" applyAlignment="1">
      <alignment horizontal="center" vertical="center"/>
    </xf>
    <xf numFmtId="49" fontId="5" fillId="21" borderId="11" xfId="0" applyNumberFormat="1" applyFont="1" applyFill="1" applyBorder="1" applyAlignment="1">
      <alignment horizontal="center" vertical="center"/>
    </xf>
    <xf numFmtId="49" fontId="55" fillId="21" borderId="2" xfId="0" applyNumberFormat="1" applyFont="1" applyFill="1" applyBorder="1" applyAlignment="1">
      <alignment horizontal="center" vertical="center"/>
    </xf>
    <xf numFmtId="49" fontId="33" fillId="0" borderId="2" xfId="0" applyNumberFormat="1" applyFont="1" applyBorder="1" applyAlignment="1">
      <alignment horizontal="center" vertical="center"/>
    </xf>
    <xf numFmtId="49" fontId="9" fillId="0" borderId="39" xfId="0" applyNumberFormat="1" applyFont="1" applyBorder="1" applyAlignment="1">
      <alignment horizontal="center" vertical="center"/>
    </xf>
    <xf numFmtId="49" fontId="16" fillId="15" borderId="34" xfId="0" applyNumberFormat="1" applyFont="1" applyFill="1" applyBorder="1" applyAlignment="1">
      <alignment horizontal="center" vertical="center"/>
    </xf>
    <xf numFmtId="49" fontId="34" fillId="15" borderId="2" xfId="1" applyNumberFormat="1" applyFont="1" applyFill="1" applyBorder="1" applyAlignment="1">
      <alignment horizontal="center" vertical="center"/>
    </xf>
    <xf numFmtId="49" fontId="37" fillId="20" borderId="9" xfId="0" applyNumberFormat="1" applyFont="1" applyFill="1" applyBorder="1" applyAlignment="1">
      <alignment horizontal="center" vertical="center"/>
    </xf>
    <xf numFmtId="49" fontId="61" fillId="0" borderId="35" xfId="0" applyNumberFormat="1" applyFont="1" applyBorder="1" applyAlignment="1">
      <alignment horizontal="center" vertical="center"/>
    </xf>
    <xf numFmtId="0" fontId="19" fillId="0" borderId="0" xfId="0" applyFont="1" applyAlignment="1">
      <alignment horizontal="center" vertical="center"/>
    </xf>
    <xf numFmtId="49" fontId="6" fillId="0" borderId="2" xfId="0" applyNumberFormat="1" applyFont="1" applyBorder="1" applyAlignment="1">
      <alignment horizontal="center" vertical="center"/>
    </xf>
    <xf numFmtId="49" fontId="6" fillId="0" borderId="39" xfId="0" applyNumberFormat="1" applyFont="1" applyBorder="1" applyAlignment="1">
      <alignment horizontal="center" vertical="center"/>
    </xf>
    <xf numFmtId="0" fontId="5" fillId="20" borderId="20" xfId="0" applyFont="1" applyFill="1" applyBorder="1" applyAlignment="1">
      <alignment horizontal="center" vertical="center"/>
    </xf>
    <xf numFmtId="56" fontId="1" fillId="20" borderId="34" xfId="0" applyNumberFormat="1" applyFont="1" applyFill="1" applyBorder="1" applyAlignment="1">
      <alignment horizontal="center" vertical="center"/>
    </xf>
    <xf numFmtId="56" fontId="1" fillId="20" borderId="21" xfId="0" applyNumberFormat="1" applyFont="1" applyFill="1" applyBorder="1" applyAlignment="1">
      <alignment horizontal="center" vertical="center"/>
    </xf>
    <xf numFmtId="0" fontId="5" fillId="20" borderId="22" xfId="0" applyFont="1" applyFill="1" applyBorder="1" applyAlignment="1">
      <alignment horizontal="center" vertical="center"/>
    </xf>
    <xf numFmtId="0" fontId="1" fillId="20" borderId="2" xfId="0" applyFont="1" applyFill="1" applyBorder="1" applyAlignment="1">
      <alignment horizontal="center" vertical="center"/>
    </xf>
    <xf numFmtId="0" fontId="5" fillId="20" borderId="23" xfId="0" applyFont="1" applyFill="1" applyBorder="1" applyAlignment="1">
      <alignment horizontal="center" vertical="center"/>
    </xf>
    <xf numFmtId="49" fontId="14" fillId="20" borderId="23" xfId="0" applyNumberFormat="1" applyFont="1" applyFill="1" applyBorder="1">
      <alignment vertical="center"/>
    </xf>
    <xf numFmtId="49" fontId="5" fillId="20" borderId="24" xfId="0" applyNumberFormat="1" applyFont="1" applyFill="1" applyBorder="1" applyAlignment="1">
      <alignment horizontal="center" vertical="center"/>
    </xf>
    <xf numFmtId="49" fontId="5" fillId="20" borderId="28" xfId="0" applyNumberFormat="1" applyFont="1" applyFill="1" applyBorder="1" applyAlignment="1">
      <alignment horizontal="center" vertical="center"/>
    </xf>
    <xf numFmtId="0" fontId="5" fillId="20" borderId="2" xfId="0" applyFont="1" applyFill="1" applyBorder="1" applyAlignment="1">
      <alignment horizontal="center" vertical="center"/>
    </xf>
    <xf numFmtId="49" fontId="12" fillId="15" borderId="2" xfId="0" applyNumberFormat="1" applyFont="1" applyFill="1" applyBorder="1" applyAlignment="1">
      <alignment horizontal="center" vertical="center"/>
    </xf>
    <xf numFmtId="49" fontId="5" fillId="3" borderId="52" xfId="0" applyNumberFormat="1" applyFont="1" applyFill="1" applyBorder="1" applyAlignment="1">
      <alignment horizontal="center" vertical="center"/>
    </xf>
    <xf numFmtId="49" fontId="5" fillId="2" borderId="40" xfId="0" applyNumberFormat="1" applyFont="1" applyFill="1" applyBorder="1" applyAlignment="1">
      <alignment horizontal="center" vertical="center"/>
    </xf>
    <xf numFmtId="0" fontId="5" fillId="20" borderId="28" xfId="0" applyFont="1" applyFill="1" applyBorder="1" applyAlignment="1">
      <alignment horizontal="center" vertical="center"/>
    </xf>
    <xf numFmtId="0" fontId="7" fillId="20" borderId="21" xfId="0" applyFont="1" applyFill="1" applyBorder="1" applyAlignment="1">
      <alignment horizontal="center" vertical="center"/>
    </xf>
    <xf numFmtId="49" fontId="5" fillId="20" borderId="30" xfId="0" applyNumberFormat="1" applyFont="1" applyFill="1" applyBorder="1" applyAlignment="1">
      <alignment horizontal="center" vertical="center"/>
    </xf>
    <xf numFmtId="49" fontId="12" fillId="21" borderId="9" xfId="0" applyNumberFormat="1" applyFont="1" applyFill="1" applyBorder="1" applyAlignment="1">
      <alignment horizontal="center" vertical="center"/>
    </xf>
    <xf numFmtId="0" fontId="23" fillId="5" borderId="0" xfId="0" applyFont="1" applyFill="1" applyAlignment="1">
      <alignment horizontal="center" vertical="center"/>
    </xf>
    <xf numFmtId="176" fontId="23" fillId="5" borderId="0" xfId="0" applyNumberFormat="1" applyFont="1" applyFill="1" applyAlignment="1">
      <alignment horizontal="center" vertical="center"/>
    </xf>
    <xf numFmtId="0" fontId="2" fillId="5" borderId="0" xfId="0" applyFont="1" applyFill="1" applyAlignment="1">
      <alignment horizontal="center" vertical="center"/>
    </xf>
    <xf numFmtId="176" fontId="2" fillId="5" borderId="0" xfId="0" applyNumberFormat="1" applyFont="1" applyFill="1" applyAlignment="1">
      <alignment horizontal="center" vertical="center"/>
    </xf>
    <xf numFmtId="0" fontId="1" fillId="20" borderId="20" xfId="0" applyFont="1" applyFill="1" applyBorder="1" applyAlignment="1">
      <alignment horizontal="center" vertical="center"/>
    </xf>
    <xf numFmtId="49" fontId="8" fillId="0" borderId="41" xfId="0" applyNumberFormat="1" applyFont="1" applyBorder="1" applyAlignment="1">
      <alignment horizontal="center" vertical="center"/>
    </xf>
    <xf numFmtId="49" fontId="55" fillId="3" borderId="13" xfId="0" applyNumberFormat="1" applyFont="1" applyFill="1" applyBorder="1" applyAlignment="1">
      <alignment horizontal="center" vertical="center"/>
    </xf>
    <xf numFmtId="49" fontId="5" fillId="20" borderId="23" xfId="0" applyNumberFormat="1" applyFont="1" applyFill="1" applyBorder="1" applyAlignment="1">
      <alignment horizontal="center" vertical="center"/>
    </xf>
    <xf numFmtId="49" fontId="55" fillId="20" borderId="23" xfId="0" applyNumberFormat="1" applyFont="1" applyFill="1" applyBorder="1" applyAlignment="1">
      <alignment horizontal="center" vertical="center"/>
    </xf>
    <xf numFmtId="49" fontId="55" fillId="0" borderId="39" xfId="0" applyNumberFormat="1" applyFont="1" applyBorder="1" applyAlignment="1">
      <alignment horizontal="center" vertical="center"/>
    </xf>
    <xf numFmtId="49" fontId="55" fillId="20" borderId="30" xfId="0" applyNumberFormat="1" applyFont="1" applyFill="1" applyBorder="1" applyAlignment="1">
      <alignment horizontal="center" vertical="center"/>
    </xf>
    <xf numFmtId="0" fontId="5" fillId="20" borderId="48" xfId="0" applyFont="1" applyFill="1" applyBorder="1" applyAlignment="1">
      <alignment horizontal="center" vertical="center"/>
    </xf>
    <xf numFmtId="49" fontId="14" fillId="20" borderId="21" xfId="0" applyNumberFormat="1" applyFont="1" applyFill="1" applyBorder="1">
      <alignment vertical="center"/>
    </xf>
    <xf numFmtId="49" fontId="14" fillId="20" borderId="30" xfId="0" applyNumberFormat="1" applyFont="1" applyFill="1" applyBorder="1">
      <alignment vertical="center"/>
    </xf>
    <xf numFmtId="49" fontId="1" fillId="20" borderId="24" xfId="0" applyNumberFormat="1" applyFont="1" applyFill="1" applyBorder="1" applyAlignment="1">
      <alignment horizontal="left" vertical="center"/>
    </xf>
    <xf numFmtId="49" fontId="14" fillId="20" borderId="59" xfId="0" applyNumberFormat="1" applyFont="1" applyFill="1" applyBorder="1">
      <alignment vertical="center"/>
    </xf>
    <xf numFmtId="49" fontId="14" fillId="20" borderId="62" xfId="0" applyNumberFormat="1" applyFont="1" applyFill="1" applyBorder="1">
      <alignment vertical="center"/>
    </xf>
    <xf numFmtId="0" fontId="5" fillId="20" borderId="24" xfId="0" applyFont="1" applyFill="1" applyBorder="1" applyAlignment="1">
      <alignment horizontal="center" vertical="center"/>
    </xf>
    <xf numFmtId="49" fontId="1" fillId="20" borderId="28" xfId="0" applyNumberFormat="1" applyFont="1" applyFill="1" applyBorder="1" applyAlignment="1">
      <alignment horizontal="left" vertical="center"/>
    </xf>
    <xf numFmtId="49" fontId="5" fillId="20" borderId="49" xfId="0" applyNumberFormat="1" applyFont="1" applyFill="1" applyBorder="1" applyAlignment="1">
      <alignment horizontal="center" vertical="center"/>
    </xf>
    <xf numFmtId="0" fontId="5" fillId="6" borderId="26" xfId="0" applyFont="1" applyFill="1" applyBorder="1" applyAlignment="1">
      <alignment horizontal="center" vertical="center"/>
    </xf>
    <xf numFmtId="49" fontId="14" fillId="20" borderId="48" xfId="0" applyNumberFormat="1" applyFont="1" applyFill="1" applyBorder="1">
      <alignment vertical="center"/>
    </xf>
    <xf numFmtId="0" fontId="5" fillId="20" borderId="30" xfId="0" applyFont="1" applyFill="1" applyBorder="1" applyAlignment="1">
      <alignment horizontal="center" vertical="center"/>
    </xf>
    <xf numFmtId="0" fontId="8" fillId="20" borderId="2" xfId="0" applyFont="1" applyFill="1" applyBorder="1" applyAlignment="1">
      <alignment horizontal="center" vertical="center"/>
    </xf>
    <xf numFmtId="0" fontId="3" fillId="20" borderId="20" xfId="2" applyFont="1" applyFill="1" applyBorder="1" applyAlignment="1">
      <alignment horizontal="center" vertical="center"/>
    </xf>
    <xf numFmtId="56" fontId="11" fillId="20" borderId="35" xfId="2" applyNumberFormat="1" applyFont="1" applyFill="1" applyBorder="1" applyAlignment="1">
      <alignment horizontal="center" vertical="center"/>
    </xf>
    <xf numFmtId="56" fontId="11" fillId="20" borderId="59" xfId="2" applyNumberFormat="1" applyFont="1" applyFill="1" applyBorder="1" applyAlignment="1">
      <alignment horizontal="center" vertical="center"/>
    </xf>
    <xf numFmtId="0" fontId="4" fillId="20" borderId="22" xfId="2" applyFont="1" applyFill="1" applyBorder="1" applyAlignment="1">
      <alignment horizontal="center" vertical="center"/>
    </xf>
    <xf numFmtId="0" fontId="8" fillId="20" borderId="23" xfId="0" applyFont="1" applyFill="1" applyBorder="1" applyAlignment="1">
      <alignment horizontal="center" vertical="center"/>
    </xf>
    <xf numFmtId="0" fontId="3" fillId="6" borderId="23" xfId="1" applyFont="1" applyFill="1" applyBorder="1" applyAlignment="1">
      <alignment horizontal="center" vertical="center"/>
    </xf>
    <xf numFmtId="49" fontId="3" fillId="20" borderId="23" xfId="1" applyNumberFormat="1" applyFont="1" applyFill="1" applyBorder="1" applyAlignment="1">
      <alignment horizontal="center" vertical="center"/>
    </xf>
    <xf numFmtId="49" fontId="11" fillId="20" borderId="23" xfId="1" applyNumberFormat="1" applyFont="1" applyFill="1" applyBorder="1" applyAlignment="1">
      <alignment horizontal="center" vertical="center"/>
    </xf>
    <xf numFmtId="49" fontId="41" fillId="0" borderId="39" xfId="1" applyNumberFormat="1" applyFont="1" applyBorder="1" applyAlignment="1">
      <alignment horizontal="center" vertical="center"/>
    </xf>
    <xf numFmtId="49" fontId="11" fillId="20" borderId="30" xfId="1" applyNumberFormat="1" applyFont="1" applyFill="1" applyBorder="1" applyAlignment="1">
      <alignment horizontal="center" vertical="center"/>
    </xf>
    <xf numFmtId="0" fontId="32" fillId="0" borderId="29" xfId="0" applyFont="1" applyBorder="1" applyAlignment="1">
      <alignment horizontal="center" vertical="center"/>
    </xf>
    <xf numFmtId="49" fontId="7" fillId="0" borderId="39" xfId="2" applyNumberFormat="1" applyFont="1" applyBorder="1" applyAlignment="1">
      <alignment horizontal="center" vertical="center"/>
    </xf>
    <xf numFmtId="0" fontId="3" fillId="20" borderId="48" xfId="2" applyFont="1" applyFill="1" applyBorder="1" applyAlignment="1">
      <alignment horizontal="center" vertical="center"/>
    </xf>
    <xf numFmtId="49" fontId="7" fillId="20" borderId="49" xfId="2" applyNumberFormat="1" applyFont="1" applyFill="1" applyBorder="1" applyAlignment="1">
      <alignment horizontal="center" vertical="center"/>
    </xf>
    <xf numFmtId="49" fontId="8" fillId="20" borderId="73" xfId="2" applyNumberFormat="1" applyFont="1" applyFill="1" applyBorder="1" applyAlignment="1">
      <alignment horizontal="center" vertical="center"/>
    </xf>
    <xf numFmtId="49" fontId="8" fillId="20" borderId="30" xfId="2" applyNumberFormat="1" applyFont="1" applyFill="1" applyBorder="1" applyAlignment="1">
      <alignment horizontal="center" vertical="center"/>
    </xf>
    <xf numFmtId="0" fontId="3" fillId="20" borderId="6" xfId="2" applyFont="1" applyFill="1" applyBorder="1" applyAlignment="1">
      <alignment horizontal="center" vertical="center"/>
    </xf>
    <xf numFmtId="49" fontId="8" fillId="20" borderId="23" xfId="0" applyNumberFormat="1" applyFont="1" applyFill="1" applyBorder="1" applyAlignment="1">
      <alignment horizontal="center" vertical="center"/>
    </xf>
    <xf numFmtId="0" fontId="4" fillId="0" borderId="74" xfId="0" applyFont="1" applyBorder="1" applyAlignment="1">
      <alignment horizontal="center" vertical="center"/>
    </xf>
    <xf numFmtId="49" fontId="7" fillId="20" borderId="24" xfId="0" applyNumberFormat="1" applyFont="1" applyFill="1" applyBorder="1" applyAlignment="1">
      <alignment horizontal="center" vertical="center"/>
    </xf>
    <xf numFmtId="0" fontId="4" fillId="0" borderId="25" xfId="0" applyFont="1" applyBorder="1" applyAlignment="1">
      <alignment horizontal="center" vertical="center"/>
    </xf>
    <xf numFmtId="49" fontId="7" fillId="20" borderId="23" xfId="0" applyNumberFormat="1" applyFont="1" applyFill="1" applyBorder="1" applyAlignment="1">
      <alignment horizontal="center" vertical="center"/>
    </xf>
    <xf numFmtId="49" fontId="7" fillId="20" borderId="75" xfId="0" applyNumberFormat="1" applyFont="1" applyFill="1" applyBorder="1" applyAlignment="1">
      <alignment horizontal="center" vertical="center"/>
    </xf>
    <xf numFmtId="0" fontId="7" fillId="0" borderId="22" xfId="0" applyFont="1" applyBorder="1" applyAlignment="1">
      <alignment horizontal="center" vertical="center"/>
    </xf>
    <xf numFmtId="49" fontId="7" fillId="20" borderId="59" xfId="0" applyNumberFormat="1" applyFont="1" applyFill="1" applyBorder="1" applyAlignment="1">
      <alignment horizontal="center" vertical="center"/>
    </xf>
    <xf numFmtId="49" fontId="15" fillId="20" borderId="43" xfId="0" applyNumberFormat="1" applyFont="1" applyFill="1" applyBorder="1" applyAlignment="1">
      <alignment horizontal="center" vertical="center"/>
    </xf>
    <xf numFmtId="0" fontId="21" fillId="0" borderId="0" xfId="0" applyFont="1" applyAlignment="1">
      <alignment horizontal="center" vertical="center"/>
    </xf>
    <xf numFmtId="176" fontId="21" fillId="0" borderId="0" xfId="0" applyNumberFormat="1" applyFont="1" applyAlignment="1">
      <alignment horizontal="center" vertical="center"/>
    </xf>
    <xf numFmtId="49" fontId="14" fillId="20" borderId="75" xfId="0" applyNumberFormat="1" applyFont="1" applyFill="1" applyBorder="1">
      <alignment vertical="center"/>
    </xf>
    <xf numFmtId="49" fontId="1" fillId="20" borderId="23" xfId="0" applyNumberFormat="1" applyFont="1" applyFill="1" applyBorder="1" applyAlignment="1">
      <alignment horizontal="left" vertical="center"/>
    </xf>
    <xf numFmtId="49" fontId="5" fillId="3" borderId="13" xfId="0" applyNumberFormat="1" applyFont="1" applyFill="1" applyBorder="1" applyAlignment="1">
      <alignment horizontal="left" vertical="center"/>
    </xf>
    <xf numFmtId="0" fontId="1" fillId="0" borderId="27" xfId="0" applyFont="1" applyBorder="1">
      <alignment vertical="center"/>
    </xf>
    <xf numFmtId="0" fontId="1" fillId="0" borderId="22" xfId="0" applyFont="1" applyBorder="1">
      <alignment vertical="center"/>
    </xf>
    <xf numFmtId="0" fontId="1" fillId="0" borderId="2" xfId="0" applyFont="1" applyBorder="1">
      <alignment vertical="center"/>
    </xf>
    <xf numFmtId="49" fontId="5" fillId="3" borderId="22" xfId="0" applyNumberFormat="1" applyFont="1" applyFill="1" applyBorder="1" applyAlignment="1">
      <alignment horizontal="center" vertical="center"/>
    </xf>
    <xf numFmtId="0" fontId="1" fillId="0" borderId="9" xfId="0" applyFont="1" applyBorder="1">
      <alignment vertical="center"/>
    </xf>
    <xf numFmtId="49" fontId="25" fillId="0" borderId="34" xfId="0" applyNumberFormat="1" applyFont="1" applyBorder="1" applyAlignment="1">
      <alignment horizontal="center" vertical="center"/>
    </xf>
    <xf numFmtId="49" fontId="8" fillId="15" borderId="2" xfId="0" applyNumberFormat="1" applyFont="1" applyFill="1" applyBorder="1" applyAlignment="1">
      <alignment horizontal="center" vertical="center"/>
    </xf>
    <xf numFmtId="49" fontId="55" fillId="0" borderId="32" xfId="0" applyNumberFormat="1" applyFont="1" applyBorder="1" applyAlignment="1">
      <alignment horizontal="center" vertical="center"/>
    </xf>
    <xf numFmtId="49" fontId="9" fillId="15" borderId="35" xfId="0" applyNumberFormat="1" applyFont="1" applyFill="1" applyBorder="1" applyAlignment="1">
      <alignment horizontal="center" vertical="center"/>
    </xf>
    <xf numFmtId="0" fontId="46" fillId="0" borderId="41" xfId="0" applyFont="1" applyBorder="1" applyAlignment="1">
      <alignment horizontal="center" vertical="center"/>
    </xf>
    <xf numFmtId="49" fontId="7" fillId="0" borderId="41" xfId="0" applyNumberFormat="1" applyFont="1" applyBorder="1" applyAlignment="1">
      <alignment horizontal="center" vertical="center"/>
    </xf>
    <xf numFmtId="49" fontId="8" fillId="0" borderId="39" xfId="0" applyNumberFormat="1" applyFont="1" applyBorder="1" applyAlignment="1">
      <alignment horizontal="center" vertical="center"/>
    </xf>
    <xf numFmtId="49" fontId="3" fillId="21" borderId="2" xfId="1" applyNumberFormat="1" applyFont="1" applyFill="1" applyBorder="1" applyAlignment="1">
      <alignment horizontal="center" vertical="center"/>
    </xf>
    <xf numFmtId="49" fontId="7" fillId="21" borderId="2" xfId="2" applyNumberFormat="1" applyFont="1" applyFill="1" applyBorder="1" applyAlignment="1">
      <alignment horizontal="center" vertical="center"/>
    </xf>
    <xf numFmtId="49" fontId="8" fillId="0" borderId="2" xfId="2" applyNumberFormat="1" applyFont="1" applyBorder="1" applyAlignment="1">
      <alignment horizontal="center" vertical="center"/>
    </xf>
    <xf numFmtId="0" fontId="25" fillId="18" borderId="6" xfId="2" applyFont="1" applyFill="1" applyBorder="1" applyAlignment="1">
      <alignment horizontal="center" vertical="center"/>
    </xf>
    <xf numFmtId="0" fontId="34" fillId="18" borderId="6" xfId="2" applyFont="1" applyFill="1" applyBorder="1" applyAlignment="1">
      <alignment horizontal="center" vertical="center"/>
    </xf>
    <xf numFmtId="49" fontId="63" fillId="0" borderId="2" xfId="0" applyNumberFormat="1" applyFont="1" applyBorder="1" applyAlignment="1">
      <alignment horizontal="center" vertical="center"/>
    </xf>
    <xf numFmtId="49" fontId="62" fillId="0" borderId="2" xfId="0" applyNumberFormat="1" applyFont="1" applyBorder="1" applyAlignment="1">
      <alignment horizontal="center" vertical="center"/>
    </xf>
    <xf numFmtId="0" fontId="5" fillId="0" borderId="29" xfId="0" applyFont="1" applyBorder="1" applyAlignment="1">
      <alignment horizontal="center" vertical="center"/>
    </xf>
    <xf numFmtId="49" fontId="15" fillId="0" borderId="2" xfId="2" applyNumberFormat="1" applyFont="1" applyBorder="1" applyAlignment="1">
      <alignment horizontal="center" vertical="center"/>
    </xf>
    <xf numFmtId="0" fontId="9" fillId="18" borderId="6" xfId="2" applyFont="1" applyFill="1" applyBorder="1" applyAlignment="1">
      <alignment horizontal="center" vertical="center"/>
    </xf>
    <xf numFmtId="0" fontId="64" fillId="22" borderId="2" xfId="0" applyFont="1" applyFill="1" applyBorder="1" applyAlignment="1">
      <alignment horizontal="center" vertical="center"/>
    </xf>
    <xf numFmtId="49" fontId="61" fillId="0" borderId="9" xfId="0" applyNumberFormat="1" applyFont="1" applyBorder="1" applyAlignment="1">
      <alignment horizontal="center" vertical="center"/>
    </xf>
    <xf numFmtId="49" fontId="4" fillId="0" borderId="34" xfId="0" applyNumberFormat="1" applyFont="1" applyBorder="1" applyAlignment="1">
      <alignment horizontal="center" vertical="center"/>
    </xf>
    <xf numFmtId="0" fontId="16" fillId="0" borderId="0" xfId="0" applyFont="1" applyAlignment="1">
      <alignment horizontal="right" vertical="center"/>
    </xf>
    <xf numFmtId="49" fontId="14" fillId="0" borderId="6" xfId="0" applyNumberFormat="1" applyFont="1" applyBorder="1">
      <alignment vertical="center"/>
    </xf>
    <xf numFmtId="49" fontId="14" fillId="0" borderId="8" xfId="0" applyNumberFormat="1" applyFont="1" applyBorder="1">
      <alignment vertical="center"/>
    </xf>
    <xf numFmtId="0" fontId="65" fillId="0" borderId="0" xfId="0" applyFont="1" applyAlignment="1">
      <alignment horizontal="center" vertical="center"/>
    </xf>
    <xf numFmtId="0" fontId="5" fillId="9" borderId="2" xfId="0" applyFont="1" applyFill="1" applyBorder="1" applyAlignment="1">
      <alignment horizontal="center" vertical="center"/>
    </xf>
    <xf numFmtId="49" fontId="14" fillId="9" borderId="6" xfId="0" applyNumberFormat="1" applyFont="1" applyFill="1" applyBorder="1">
      <alignment vertical="center"/>
    </xf>
    <xf numFmtId="49" fontId="14" fillId="9" borderId="8" xfId="0" applyNumberFormat="1" applyFont="1" applyFill="1" applyBorder="1">
      <alignment vertical="center"/>
    </xf>
    <xf numFmtId="49" fontId="14" fillId="9" borderId="2" xfId="0" applyNumberFormat="1" applyFont="1" applyFill="1" applyBorder="1">
      <alignment vertical="center"/>
    </xf>
    <xf numFmtId="49" fontId="5" fillId="9" borderId="2" xfId="0" applyNumberFormat="1" applyFont="1" applyFill="1" applyBorder="1" applyAlignment="1">
      <alignment horizontal="center" vertical="center"/>
    </xf>
    <xf numFmtId="49" fontId="5" fillId="9" borderId="13" xfId="0" applyNumberFormat="1" applyFont="1" applyFill="1" applyBorder="1" applyAlignment="1">
      <alignment horizontal="center" vertical="center"/>
    </xf>
    <xf numFmtId="49" fontId="5" fillId="9" borderId="11" xfId="0" applyNumberFormat="1" applyFont="1" applyFill="1" applyBorder="1" applyAlignment="1">
      <alignment horizontal="center" vertical="center"/>
    </xf>
    <xf numFmtId="0" fontId="5" fillId="9" borderId="9" xfId="0" applyFont="1" applyFill="1" applyBorder="1" applyAlignment="1">
      <alignment horizontal="center" vertical="center"/>
    </xf>
    <xf numFmtId="0" fontId="1" fillId="9" borderId="2" xfId="0" applyFont="1" applyFill="1" applyBorder="1" applyAlignment="1">
      <alignment horizontal="center" vertical="center"/>
    </xf>
    <xf numFmtId="0" fontId="6" fillId="9" borderId="2" xfId="0" applyFont="1" applyFill="1" applyBorder="1" applyAlignment="1">
      <alignment horizontal="center" vertical="center"/>
    </xf>
    <xf numFmtId="0" fontId="1" fillId="0" borderId="20" xfId="0" applyFont="1" applyBorder="1" applyAlignment="1">
      <alignment horizontal="center" vertical="center"/>
    </xf>
    <xf numFmtId="56" fontId="1" fillId="0" borderId="34" xfId="0" applyNumberFormat="1" applyFont="1" applyBorder="1" applyAlignment="1">
      <alignment horizontal="center" vertical="center"/>
    </xf>
    <xf numFmtId="56" fontId="1" fillId="9" borderId="34" xfId="0" applyNumberFormat="1" applyFont="1" applyFill="1" applyBorder="1" applyAlignment="1">
      <alignment horizontal="center" vertical="center"/>
    </xf>
    <xf numFmtId="56" fontId="1" fillId="9" borderId="35" xfId="0" applyNumberFormat="1" applyFont="1" applyFill="1" applyBorder="1" applyAlignment="1">
      <alignment horizontal="center" vertical="center"/>
    </xf>
    <xf numFmtId="0" fontId="5" fillId="5" borderId="26" xfId="0" applyFont="1" applyFill="1" applyBorder="1" applyAlignment="1">
      <alignment horizontal="center" vertical="center"/>
    </xf>
    <xf numFmtId="0" fontId="1" fillId="0" borderId="23" xfId="0" applyFont="1" applyBorder="1" applyAlignment="1">
      <alignment horizontal="center" vertical="center"/>
    </xf>
    <xf numFmtId="0" fontId="5" fillId="0" borderId="22" xfId="0" applyFont="1" applyBorder="1">
      <alignment vertical="center"/>
    </xf>
    <xf numFmtId="0" fontId="1" fillId="0" borderId="24" xfId="0" applyFont="1" applyBorder="1" applyAlignment="1">
      <alignment horizontal="center" vertical="center"/>
    </xf>
    <xf numFmtId="49" fontId="5" fillId="9" borderId="41" xfId="0" applyNumberFormat="1" applyFont="1" applyFill="1" applyBorder="1" applyAlignment="1">
      <alignment horizontal="center" vertical="center"/>
    </xf>
    <xf numFmtId="49" fontId="5" fillId="9" borderId="52" xfId="0" applyNumberFormat="1" applyFont="1" applyFill="1" applyBorder="1" applyAlignment="1">
      <alignment horizontal="center" vertical="center"/>
    </xf>
    <xf numFmtId="49" fontId="5" fillId="0" borderId="52" xfId="0" applyNumberFormat="1" applyFont="1" applyBorder="1" applyAlignment="1">
      <alignment horizontal="center" vertical="center"/>
    </xf>
    <xf numFmtId="0" fontId="1" fillId="0" borderId="30" xfId="0" applyFont="1" applyBorder="1" applyAlignment="1">
      <alignment horizontal="center" vertical="center"/>
    </xf>
    <xf numFmtId="0" fontId="3" fillId="25" borderId="2" xfId="2" applyFont="1" applyFill="1" applyBorder="1" applyAlignment="1">
      <alignment horizontal="center" vertical="center"/>
    </xf>
    <xf numFmtId="0" fontId="1" fillId="25" borderId="2" xfId="2" applyFill="1" applyBorder="1" applyAlignment="1">
      <alignment horizontal="center" vertical="center"/>
    </xf>
    <xf numFmtId="49" fontId="37" fillId="0" borderId="9" xfId="0" applyNumberFormat="1" applyFont="1" applyBorder="1" applyAlignment="1">
      <alignment horizontal="center" vertical="center"/>
    </xf>
    <xf numFmtId="49" fontId="33" fillId="0" borderId="2" xfId="1" applyNumberFormat="1" applyFont="1" applyBorder="1" applyAlignment="1">
      <alignment horizontal="center" vertical="center"/>
    </xf>
    <xf numFmtId="49" fontId="7" fillId="24" borderId="2" xfId="0" applyNumberFormat="1" applyFont="1" applyFill="1" applyBorder="1" applyAlignment="1">
      <alignment horizontal="center" vertical="center"/>
    </xf>
    <xf numFmtId="49" fontId="24" fillId="0" borderId="41" xfId="0" applyNumberFormat="1" applyFont="1" applyBorder="1" applyAlignment="1">
      <alignment horizontal="center" vertical="center"/>
    </xf>
    <xf numFmtId="49" fontId="66" fillId="0" borderId="2" xfId="0" applyNumberFormat="1" applyFont="1" applyBorder="1" applyAlignment="1">
      <alignment horizontal="center" vertical="center"/>
    </xf>
    <xf numFmtId="49" fontId="7" fillId="0" borderId="70" xfId="0" applyNumberFormat="1" applyFont="1" applyBorder="1" applyAlignment="1">
      <alignment horizontal="center" vertical="center"/>
    </xf>
    <xf numFmtId="49" fontId="14" fillId="24" borderId="34" xfId="0" applyNumberFormat="1" applyFont="1" applyFill="1" applyBorder="1" applyAlignment="1">
      <alignment horizontal="center" vertical="center"/>
    </xf>
    <xf numFmtId="49" fontId="23" fillId="24" borderId="39" xfId="0" applyNumberFormat="1" applyFont="1" applyFill="1" applyBorder="1" applyAlignment="1">
      <alignment horizontal="center" vertical="center"/>
    </xf>
    <xf numFmtId="49" fontId="5" fillId="21" borderId="13" xfId="0" applyNumberFormat="1" applyFont="1" applyFill="1" applyBorder="1" applyAlignment="1">
      <alignment horizontal="center" vertical="center"/>
    </xf>
    <xf numFmtId="49" fontId="16" fillId="21" borderId="34" xfId="0" applyNumberFormat="1" applyFont="1" applyFill="1" applyBorder="1" applyAlignment="1">
      <alignment horizontal="center" vertical="center"/>
    </xf>
    <xf numFmtId="49" fontId="7" fillId="21" borderId="9" xfId="0" applyNumberFormat="1" applyFont="1" applyFill="1" applyBorder="1" applyAlignment="1">
      <alignment horizontal="center" vertical="center"/>
    </xf>
    <xf numFmtId="49" fontId="7" fillId="21" borderId="39" xfId="0" applyNumberFormat="1" applyFont="1" applyFill="1" applyBorder="1" applyAlignment="1">
      <alignment horizontal="center" vertical="center"/>
    </xf>
    <xf numFmtId="49" fontId="5" fillId="26" borderId="2" xfId="0" applyNumberFormat="1" applyFont="1" applyFill="1" applyBorder="1" applyAlignment="1">
      <alignment horizontal="center" vertical="center"/>
    </xf>
    <xf numFmtId="49" fontId="8" fillId="0" borderId="6" xfId="0" applyNumberFormat="1" applyFont="1" applyBorder="1" applyAlignment="1">
      <alignment horizontal="center" vertical="center"/>
    </xf>
    <xf numFmtId="49" fontId="8" fillId="0" borderId="51" xfId="0" applyNumberFormat="1" applyFont="1" applyBorder="1" applyAlignment="1">
      <alignment horizontal="center" vertical="center"/>
    </xf>
    <xf numFmtId="49" fontId="67" fillId="19" borderId="9" xfId="0" applyNumberFormat="1" applyFont="1" applyFill="1" applyBorder="1" applyAlignment="1">
      <alignment horizontal="center" vertical="center"/>
    </xf>
    <xf numFmtId="49" fontId="33" fillId="0" borderId="13" xfId="0" applyNumberFormat="1" applyFont="1" applyBorder="1" applyAlignment="1">
      <alignment horizontal="center" vertical="center"/>
    </xf>
    <xf numFmtId="49" fontId="5" fillId="21" borderId="6" xfId="0" applyNumberFormat="1" applyFont="1" applyFill="1" applyBorder="1" applyAlignment="1">
      <alignment horizontal="center" vertical="center"/>
    </xf>
    <xf numFmtId="49" fontId="14" fillId="0" borderId="2" xfId="0" applyNumberFormat="1" applyFont="1" applyBorder="1">
      <alignment vertical="center"/>
    </xf>
    <xf numFmtId="49" fontId="14" fillId="2" borderId="9" xfId="0" applyNumberFormat="1" applyFont="1" applyFill="1" applyBorder="1">
      <alignment vertical="center"/>
    </xf>
    <xf numFmtId="49" fontId="7" fillId="0" borderId="14" xfId="0" applyNumberFormat="1" applyFont="1" applyBorder="1" applyAlignment="1">
      <alignment horizontal="center" vertical="center"/>
    </xf>
    <xf numFmtId="49" fontId="68" fillId="0" borderId="2" xfId="0" applyNumberFormat="1" applyFont="1" applyBorder="1" applyAlignment="1">
      <alignment horizontal="center" vertical="center"/>
    </xf>
    <xf numFmtId="0" fontId="9" fillId="19" borderId="0" xfId="0" applyFont="1" applyFill="1" applyAlignment="1">
      <alignment horizontal="center" vertical="center"/>
    </xf>
    <xf numFmtId="0" fontId="9" fillId="27" borderId="0" xfId="0" applyFont="1" applyFill="1" applyAlignment="1">
      <alignment horizontal="center" vertical="center"/>
    </xf>
    <xf numFmtId="0" fontId="5" fillId="27" borderId="2" xfId="0" applyFont="1" applyFill="1" applyBorder="1" applyAlignment="1">
      <alignment horizontal="center" vertical="center"/>
    </xf>
    <xf numFmtId="49" fontId="14" fillId="19" borderId="2" xfId="0" applyNumberFormat="1" applyFont="1" applyFill="1" applyBorder="1" applyAlignment="1">
      <alignment horizontal="center" vertical="center"/>
    </xf>
    <xf numFmtId="0" fontId="57" fillId="19" borderId="2" xfId="0" applyFont="1" applyFill="1" applyBorder="1" applyAlignment="1">
      <alignment horizontal="center" vertical="center"/>
    </xf>
    <xf numFmtId="0" fontId="43" fillId="19" borderId="2" xfId="1" applyFont="1" applyFill="1" applyBorder="1" applyAlignment="1">
      <alignment horizontal="center" vertical="center"/>
    </xf>
    <xf numFmtId="0" fontId="43" fillId="19" borderId="6" xfId="2" applyFont="1" applyFill="1" applyBorder="1" applyAlignment="1">
      <alignment horizontal="center" vertical="center"/>
    </xf>
    <xf numFmtId="0" fontId="14" fillId="19" borderId="2" xfId="0" applyFont="1" applyFill="1" applyBorder="1" applyAlignment="1">
      <alignment horizontal="center" vertical="center"/>
    </xf>
    <xf numFmtId="49" fontId="14" fillId="19" borderId="6" xfId="0" applyNumberFormat="1" applyFont="1" applyFill="1" applyBorder="1" applyAlignment="1">
      <alignment horizontal="center" vertical="center"/>
    </xf>
    <xf numFmtId="0" fontId="14" fillId="19" borderId="6" xfId="0" applyFont="1" applyFill="1" applyBorder="1" applyAlignment="1">
      <alignment horizontal="center" vertical="center"/>
    </xf>
    <xf numFmtId="49" fontId="5" fillId="15" borderId="41" xfId="0" applyNumberFormat="1" applyFont="1" applyFill="1" applyBorder="1" applyAlignment="1">
      <alignment horizontal="center" vertical="center"/>
    </xf>
    <xf numFmtId="49" fontId="41" fillId="15" borderId="2" xfId="1" applyNumberFormat="1" applyFont="1" applyFill="1" applyBorder="1" applyAlignment="1">
      <alignment horizontal="center" vertical="center"/>
    </xf>
    <xf numFmtId="49" fontId="5" fillId="21" borderId="9" xfId="0" applyNumberFormat="1" applyFont="1" applyFill="1" applyBorder="1" applyAlignment="1">
      <alignment horizontal="center" vertical="center"/>
    </xf>
    <xf numFmtId="49" fontId="5" fillId="21" borderId="39" xfId="0" applyNumberFormat="1" applyFont="1" applyFill="1" applyBorder="1" applyAlignment="1">
      <alignment horizontal="center" vertical="center"/>
    </xf>
    <xf numFmtId="0" fontId="69" fillId="22" borderId="6" xfId="2" applyFont="1" applyFill="1" applyBorder="1" applyAlignment="1">
      <alignment horizontal="center" vertical="center"/>
    </xf>
    <xf numFmtId="0" fontId="69" fillId="22" borderId="2" xfId="2" applyFont="1" applyFill="1" applyBorder="1" applyAlignment="1">
      <alignment horizontal="center" vertical="center"/>
    </xf>
    <xf numFmtId="49" fontId="70" fillId="22" borderId="2" xfId="1" applyNumberFormat="1" applyFont="1" applyFill="1" applyBorder="1" applyAlignment="1">
      <alignment horizontal="center" vertical="center"/>
    </xf>
    <xf numFmtId="49" fontId="37" fillId="15" borderId="9" xfId="0" applyNumberFormat="1" applyFont="1" applyFill="1" applyBorder="1" applyAlignment="1">
      <alignment horizontal="center" vertical="center"/>
    </xf>
    <xf numFmtId="49" fontId="33" fillId="15" borderId="39" xfId="0" applyNumberFormat="1" applyFont="1" applyFill="1" applyBorder="1" applyAlignment="1">
      <alignment horizontal="center" vertical="center"/>
    </xf>
    <xf numFmtId="49" fontId="71" fillId="22" borderId="2" xfId="0" applyNumberFormat="1" applyFont="1" applyFill="1" applyBorder="1" applyAlignment="1">
      <alignment horizontal="center" vertical="center"/>
    </xf>
    <xf numFmtId="49" fontId="12" fillId="0" borderId="34" xfId="0" applyNumberFormat="1" applyFont="1" applyBorder="1" applyAlignment="1">
      <alignment horizontal="center" vertical="center"/>
    </xf>
    <xf numFmtId="0" fontId="1" fillId="0" borderId="2" xfId="2" applyBorder="1" applyAlignment="1">
      <alignment horizontal="center" vertical="center"/>
    </xf>
    <xf numFmtId="0" fontId="26" fillId="15" borderId="10" xfId="0" applyFont="1" applyFill="1" applyBorder="1" applyAlignment="1">
      <alignment horizontal="left" vertical="center"/>
    </xf>
    <xf numFmtId="0" fontId="26" fillId="15" borderId="11" xfId="0" applyFont="1" applyFill="1" applyBorder="1" applyAlignment="1">
      <alignment horizontal="left" vertical="center"/>
    </xf>
    <xf numFmtId="0" fontId="72" fillId="0" borderId="0" xfId="0" applyFont="1">
      <alignment vertical="center"/>
    </xf>
    <xf numFmtId="0" fontId="27" fillId="0" borderId="0" xfId="0" applyFont="1">
      <alignment vertical="center"/>
    </xf>
    <xf numFmtId="176" fontId="3" fillId="24" borderId="3" xfId="1" applyNumberFormat="1" applyFont="1" applyFill="1" applyBorder="1">
      <alignment vertical="center"/>
    </xf>
    <xf numFmtId="176" fontId="11" fillId="24" borderId="2" xfId="1" applyNumberFormat="1" applyFont="1" applyFill="1" applyBorder="1" applyAlignment="1">
      <alignment horizontal="center" vertical="center"/>
    </xf>
    <xf numFmtId="49" fontId="37" fillId="15" borderId="2" xfId="0" applyNumberFormat="1" applyFont="1" applyFill="1" applyBorder="1" applyAlignment="1">
      <alignment horizontal="center" vertical="center"/>
    </xf>
    <xf numFmtId="49" fontId="7" fillId="15" borderId="39" xfId="0" applyNumberFormat="1" applyFont="1" applyFill="1" applyBorder="1" applyAlignment="1">
      <alignment horizontal="center" vertical="center"/>
    </xf>
    <xf numFmtId="49" fontId="7" fillId="3" borderId="40" xfId="0" applyNumberFormat="1" applyFont="1" applyFill="1" applyBorder="1" applyAlignment="1">
      <alignment horizontal="center" vertical="center"/>
    </xf>
    <xf numFmtId="176" fontId="1" fillId="0" borderId="2" xfId="0" applyNumberFormat="1" applyFont="1" applyBorder="1" applyAlignment="1">
      <alignment horizontal="center" vertical="center" wrapText="1"/>
    </xf>
    <xf numFmtId="0" fontId="19" fillId="0" borderId="0" xfId="0" applyFont="1" applyAlignment="1">
      <alignment horizontal="center" vertical="center"/>
    </xf>
    <xf numFmtId="0" fontId="14" fillId="7" borderId="1" xfId="0" applyFont="1" applyFill="1" applyBorder="1" applyAlignment="1">
      <alignment horizontal="center" vertical="center"/>
    </xf>
    <xf numFmtId="0" fontId="14" fillId="7" borderId="4" xfId="0" applyFont="1" applyFill="1" applyBorder="1" applyAlignment="1">
      <alignment horizontal="center" vertical="center"/>
    </xf>
    <xf numFmtId="176" fontId="14" fillId="7" borderId="4" xfId="0" applyNumberFormat="1" applyFont="1" applyFill="1" applyBorder="1" applyAlignment="1">
      <alignment horizontal="center" vertical="center"/>
    </xf>
    <xf numFmtId="0" fontId="14" fillId="7" borderId="5" xfId="0" applyFont="1" applyFill="1" applyBorder="1" applyAlignment="1">
      <alignment horizontal="center" vertical="center"/>
    </xf>
    <xf numFmtId="56" fontId="3" fillId="3" borderId="2" xfId="0" applyNumberFormat="1" applyFont="1" applyFill="1" applyBorder="1" applyAlignment="1">
      <alignment horizontal="center" vertical="center" wrapText="1"/>
    </xf>
    <xf numFmtId="56" fontId="3" fillId="3" borderId="2" xfId="0" applyNumberFormat="1" applyFont="1" applyFill="1" applyBorder="1" applyAlignment="1">
      <alignment horizontal="center" vertical="center"/>
    </xf>
    <xf numFmtId="0" fontId="1" fillId="3" borderId="2" xfId="0" applyFont="1" applyFill="1" applyBorder="1" applyAlignment="1">
      <alignment horizontal="center" vertical="center"/>
    </xf>
    <xf numFmtId="49" fontId="12" fillId="11" borderId="2" xfId="0" applyNumberFormat="1" applyFont="1" applyFill="1" applyBorder="1" applyAlignment="1">
      <alignment horizontal="center" vertical="center"/>
    </xf>
    <xf numFmtId="0" fontId="1" fillId="0" borderId="2" xfId="0" applyFont="1" applyBorder="1" applyAlignment="1">
      <alignment horizontal="center" vertical="center"/>
    </xf>
    <xf numFmtId="176" fontId="1" fillId="0" borderId="2" xfId="0" applyNumberFormat="1" applyFont="1" applyBorder="1" applyAlignment="1">
      <alignment horizontal="center" vertical="center"/>
    </xf>
    <xf numFmtId="0" fontId="28" fillId="15" borderId="10" xfId="0" applyFont="1" applyFill="1" applyBorder="1" applyAlignment="1">
      <alignment horizontal="left" vertical="center"/>
    </xf>
    <xf numFmtId="0" fontId="28" fillId="15" borderId="11" xfId="0" applyFont="1" applyFill="1" applyBorder="1" applyAlignment="1">
      <alignment horizontal="left" vertical="center"/>
    </xf>
    <xf numFmtId="0" fontId="27" fillId="0" borderId="14" xfId="0" applyFont="1" applyBorder="1" applyAlignment="1">
      <alignment horizontal="left" vertical="center"/>
    </xf>
    <xf numFmtId="0" fontId="27" fillId="0" borderId="0" xfId="0" applyFont="1" applyAlignment="1">
      <alignment horizontal="left" vertical="center"/>
    </xf>
    <xf numFmtId="0" fontId="16" fillId="0" borderId="15" xfId="0" applyFont="1" applyBorder="1" applyAlignment="1">
      <alignment horizontal="right" vertical="center"/>
    </xf>
    <xf numFmtId="0" fontId="27" fillId="9" borderId="7" xfId="0" applyFont="1" applyFill="1" applyBorder="1" applyAlignment="1">
      <alignment horizontal="center" vertical="center"/>
    </xf>
    <xf numFmtId="0" fontId="27" fillId="9" borderId="8" xfId="0" applyFont="1" applyFill="1" applyBorder="1" applyAlignment="1">
      <alignment horizontal="center" vertical="center"/>
    </xf>
    <xf numFmtId="0" fontId="27" fillId="3" borderId="0" xfId="0" applyFont="1" applyFill="1" applyAlignment="1">
      <alignment horizontal="center" vertical="center"/>
    </xf>
    <xf numFmtId="0" fontId="26" fillId="15" borderId="14" xfId="0" applyFont="1" applyFill="1" applyBorder="1" applyAlignment="1">
      <alignment horizontal="left" vertical="center"/>
    </xf>
    <xf numFmtId="0" fontId="26" fillId="15" borderId="16" xfId="0" applyFont="1" applyFill="1" applyBorder="1" applyAlignment="1">
      <alignment horizontal="left" vertical="center"/>
    </xf>
    <xf numFmtId="0" fontId="29" fillId="0" borderId="14" xfId="0" applyFont="1" applyBorder="1" applyAlignment="1">
      <alignment horizontal="left" vertical="center"/>
    </xf>
    <xf numFmtId="0" fontId="29" fillId="0" borderId="0" xfId="0" applyFont="1" applyAlignment="1">
      <alignment horizontal="left" vertical="center"/>
    </xf>
    <xf numFmtId="0" fontId="27" fillId="9" borderId="3" xfId="0" applyFont="1" applyFill="1" applyBorder="1" applyAlignment="1">
      <alignment horizontal="center" vertical="center"/>
    </xf>
    <xf numFmtId="0" fontId="27" fillId="9" borderId="13" xfId="0" applyFont="1" applyFill="1" applyBorder="1" applyAlignment="1">
      <alignment horizontal="center" vertical="center"/>
    </xf>
    <xf numFmtId="0" fontId="73" fillId="19" borderId="7" xfId="0" applyFont="1" applyFill="1" applyBorder="1" applyAlignment="1">
      <alignment horizontal="left" vertical="center" wrapText="1"/>
    </xf>
    <xf numFmtId="0" fontId="73" fillId="19" borderId="8" xfId="0" applyFont="1" applyFill="1" applyBorder="1" applyAlignment="1">
      <alignment horizontal="left" vertical="center"/>
    </xf>
    <xf numFmtId="0" fontId="73" fillId="19" borderId="14" xfId="0" applyFont="1" applyFill="1" applyBorder="1" applyAlignment="1">
      <alignment horizontal="left" vertical="center"/>
    </xf>
    <xf numFmtId="0" fontId="73" fillId="19" borderId="16" xfId="0" applyFont="1" applyFill="1" applyBorder="1" applyAlignment="1">
      <alignment horizontal="left" vertical="center"/>
    </xf>
    <xf numFmtId="0" fontId="73" fillId="19" borderId="10" xfId="0" applyFont="1" applyFill="1" applyBorder="1" applyAlignment="1">
      <alignment horizontal="left" vertical="center"/>
    </xf>
    <xf numFmtId="0" fontId="73" fillId="19" borderId="11" xfId="0" applyFont="1" applyFill="1" applyBorder="1" applyAlignment="1">
      <alignment horizontal="left" vertical="center"/>
    </xf>
    <xf numFmtId="0" fontId="29" fillId="19" borderId="14" xfId="0" applyFont="1" applyFill="1" applyBorder="1" applyAlignment="1">
      <alignment horizontal="left" vertical="center"/>
    </xf>
    <xf numFmtId="0" fontId="29" fillId="19" borderId="0" xfId="0" applyFont="1" applyFill="1" applyAlignment="1">
      <alignment horizontal="left" vertical="center"/>
    </xf>
    <xf numFmtId="0" fontId="16" fillId="0" borderId="0" xfId="0" applyFont="1" applyAlignment="1">
      <alignment horizontal="right"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21" fillId="12" borderId="1" xfId="0" applyFont="1" applyFill="1" applyBorder="1" applyAlignment="1">
      <alignment horizontal="center" vertical="center"/>
    </xf>
    <xf numFmtId="0" fontId="21" fillId="12" borderId="4" xfId="0" applyFont="1" applyFill="1" applyBorder="1" applyAlignment="1">
      <alignment horizontal="center" vertical="center"/>
    </xf>
    <xf numFmtId="176" fontId="21" fillId="12" borderId="4" xfId="0" applyNumberFormat="1" applyFont="1" applyFill="1" applyBorder="1" applyAlignment="1">
      <alignment horizontal="center" vertical="center"/>
    </xf>
    <xf numFmtId="0" fontId="21" fillId="12" borderId="5" xfId="0" applyFont="1" applyFill="1" applyBorder="1" applyAlignment="1">
      <alignment horizontal="center" vertical="center"/>
    </xf>
    <xf numFmtId="56" fontId="3" fillId="2" borderId="6" xfId="0" applyNumberFormat="1" applyFont="1" applyFill="1" applyBorder="1" applyAlignment="1">
      <alignment horizontal="center" vertical="center" wrapText="1"/>
    </xf>
    <xf numFmtId="56" fontId="3" fillId="2" borderId="9" xfId="0" applyNumberFormat="1" applyFont="1" applyFill="1" applyBorder="1" applyAlignment="1">
      <alignment horizontal="center" vertical="center"/>
    </xf>
    <xf numFmtId="0" fontId="2" fillId="16" borderId="1" xfId="0" applyFont="1" applyFill="1" applyBorder="1" applyAlignment="1">
      <alignment horizontal="center" vertical="center"/>
    </xf>
    <xf numFmtId="0" fontId="2" fillId="16" borderId="4" xfId="0" applyFont="1" applyFill="1" applyBorder="1" applyAlignment="1">
      <alignment horizontal="center" vertical="center"/>
    </xf>
    <xf numFmtId="176" fontId="2" fillId="16" borderId="4" xfId="0" applyNumberFormat="1" applyFont="1" applyFill="1" applyBorder="1" applyAlignment="1">
      <alignment horizontal="center" vertical="center"/>
    </xf>
    <xf numFmtId="0" fontId="2" fillId="16" borderId="5" xfId="0" applyFont="1" applyFill="1" applyBorder="1" applyAlignment="1">
      <alignment horizontal="center" vertical="center"/>
    </xf>
    <xf numFmtId="176" fontId="4" fillId="0" borderId="10" xfId="2" applyNumberFormat="1" applyFont="1" applyBorder="1" applyAlignment="1">
      <alignment horizontal="center" vertical="center"/>
    </xf>
    <xf numFmtId="176" fontId="4" fillId="0" borderId="11" xfId="2" applyNumberFormat="1" applyFont="1" applyBorder="1" applyAlignment="1">
      <alignment horizontal="center" vertical="center"/>
    </xf>
    <xf numFmtId="176" fontId="33" fillId="0" borderId="15" xfId="2" applyNumberFormat="1" applyFont="1" applyBorder="1" applyAlignment="1">
      <alignment horizontal="right" vertical="top"/>
    </xf>
    <xf numFmtId="176" fontId="33" fillId="0" borderId="0" xfId="2" applyNumberFormat="1" applyFont="1" applyAlignment="1">
      <alignment horizontal="right" vertical="top"/>
    </xf>
    <xf numFmtId="0" fontId="3" fillId="17" borderId="7" xfId="0" applyFont="1" applyFill="1" applyBorder="1" applyAlignment="1">
      <alignment horizontal="center" vertical="center"/>
    </xf>
    <xf numFmtId="0" fontId="3" fillId="17" borderId="8" xfId="0" applyFont="1" applyFill="1" applyBorder="1" applyAlignment="1">
      <alignment horizontal="center" vertical="center"/>
    </xf>
    <xf numFmtId="0" fontId="3" fillId="17" borderId="10" xfId="0" applyFont="1" applyFill="1" applyBorder="1" applyAlignment="1">
      <alignment horizontal="center" vertical="center"/>
    </xf>
    <xf numFmtId="0" fontId="3" fillId="17" borderId="11" xfId="0" applyFont="1" applyFill="1" applyBorder="1" applyAlignment="1">
      <alignment horizontal="center" vertical="center"/>
    </xf>
    <xf numFmtId="0" fontId="3" fillId="15" borderId="7" xfId="0" applyFont="1" applyFill="1" applyBorder="1" applyAlignment="1">
      <alignment horizontal="left" vertical="center"/>
    </xf>
    <xf numFmtId="0" fontId="3" fillId="15" borderId="15" xfId="0" applyFont="1" applyFill="1" applyBorder="1" applyAlignment="1">
      <alignment horizontal="left" vertical="center"/>
    </xf>
    <xf numFmtId="0" fontId="3" fillId="15" borderId="8" xfId="0" applyFont="1" applyFill="1" applyBorder="1" applyAlignment="1">
      <alignment horizontal="left" vertical="center"/>
    </xf>
    <xf numFmtId="0" fontId="3" fillId="15" borderId="10" xfId="0" applyFont="1" applyFill="1" applyBorder="1" applyAlignment="1">
      <alignment horizontal="left" vertical="center"/>
    </xf>
    <xf numFmtId="0" fontId="3" fillId="15" borderId="44" xfId="0" applyFont="1" applyFill="1" applyBorder="1" applyAlignment="1">
      <alignment horizontal="left" vertical="center"/>
    </xf>
    <xf numFmtId="0" fontId="3" fillId="15" borderId="11" xfId="0" applyFont="1" applyFill="1" applyBorder="1" applyAlignment="1">
      <alignment horizontal="left" vertical="center"/>
    </xf>
    <xf numFmtId="56" fontId="11" fillId="3" borderId="2" xfId="1" applyNumberFormat="1" applyFont="1" applyFill="1" applyBorder="1" applyAlignment="1">
      <alignment horizontal="center" vertical="center" wrapText="1"/>
    </xf>
    <xf numFmtId="56" fontId="11" fillId="3" borderId="2" xfId="1" applyNumberFormat="1" applyFont="1" applyFill="1" applyBorder="1" applyAlignment="1">
      <alignment horizontal="center" vertical="center"/>
    </xf>
    <xf numFmtId="176" fontId="1" fillId="3" borderId="2" xfId="1" applyNumberFormat="1" applyFill="1" applyBorder="1" applyAlignment="1">
      <alignment horizontal="center" vertical="center"/>
    </xf>
    <xf numFmtId="0" fontId="1" fillId="3" borderId="2" xfId="1" applyFill="1" applyBorder="1" applyAlignment="1">
      <alignment horizontal="center" vertical="center"/>
    </xf>
    <xf numFmtId="176" fontId="1" fillId="3" borderId="3" xfId="2" applyNumberFormat="1" applyFill="1" applyBorder="1" applyAlignment="1">
      <alignment horizontal="center" vertical="center"/>
    </xf>
    <xf numFmtId="176" fontId="1" fillId="3" borderId="13" xfId="2" applyNumberFormat="1" applyFill="1" applyBorder="1" applyAlignment="1">
      <alignment horizontal="center" vertical="center"/>
    </xf>
    <xf numFmtId="0" fontId="1" fillId="0" borderId="0" xfId="2" applyAlignment="1">
      <alignment horizontal="center" vertical="center"/>
    </xf>
    <xf numFmtId="0" fontId="1" fillId="0" borderId="50" xfId="2" applyBorder="1" applyAlignment="1">
      <alignment horizontal="center" vertical="center"/>
    </xf>
    <xf numFmtId="0" fontId="1" fillId="0" borderId="53" xfId="2" applyBorder="1" applyAlignment="1">
      <alignment horizontal="center" vertical="center"/>
    </xf>
    <xf numFmtId="0" fontId="1" fillId="0" borderId="54" xfId="2" applyBorder="1" applyAlignment="1">
      <alignment horizontal="center" vertical="center"/>
    </xf>
    <xf numFmtId="0" fontId="1" fillId="0" borderId="55" xfId="2" applyBorder="1" applyAlignment="1">
      <alignment horizontal="center" vertical="center"/>
    </xf>
    <xf numFmtId="176" fontId="1" fillId="0" borderId="3" xfId="0" applyNumberFormat="1" applyFont="1" applyBorder="1" applyAlignment="1">
      <alignment horizontal="center" vertical="center" wrapText="1"/>
    </xf>
    <xf numFmtId="176" fontId="1" fillId="0" borderId="13" xfId="0" applyNumberFormat="1" applyFont="1" applyBorder="1" applyAlignment="1">
      <alignment horizontal="center" vertical="center" wrapText="1"/>
    </xf>
    <xf numFmtId="0" fontId="17" fillId="15" borderId="1" xfId="0" applyFont="1" applyFill="1" applyBorder="1" applyAlignment="1">
      <alignment horizontal="center" vertical="center"/>
    </xf>
    <xf numFmtId="0" fontId="17" fillId="15" borderId="4" xfId="0" applyFont="1" applyFill="1" applyBorder="1" applyAlignment="1">
      <alignment horizontal="center" vertical="center"/>
    </xf>
    <xf numFmtId="0" fontId="17" fillId="15" borderId="5" xfId="0" applyFont="1" applyFill="1" applyBorder="1" applyAlignment="1">
      <alignment horizontal="center" vertical="center"/>
    </xf>
    <xf numFmtId="0" fontId="46" fillId="0" borderId="0" xfId="0" applyFont="1" applyAlignment="1">
      <alignment horizontal="left" vertical="center"/>
    </xf>
    <xf numFmtId="0" fontId="46" fillId="0" borderId="44" xfId="0" applyFont="1" applyBorder="1" applyAlignment="1">
      <alignment horizontal="left" vertical="center"/>
    </xf>
    <xf numFmtId="176" fontId="1" fillId="0" borderId="6" xfId="0" applyNumberFormat="1" applyFont="1" applyBorder="1" applyAlignment="1">
      <alignment horizontal="center" vertical="center" wrapText="1"/>
    </xf>
    <xf numFmtId="0" fontId="1" fillId="0" borderId="6" xfId="0" applyFont="1" applyBorder="1" applyAlignment="1">
      <alignment horizontal="center" vertical="center"/>
    </xf>
    <xf numFmtId="0" fontId="2" fillId="14" borderId="1" xfId="0" applyFont="1" applyFill="1" applyBorder="1" applyAlignment="1">
      <alignment horizontal="center" vertical="center"/>
    </xf>
    <xf numFmtId="0" fontId="2" fillId="14" borderId="4" xfId="0" applyFont="1" applyFill="1" applyBorder="1" applyAlignment="1">
      <alignment horizontal="center" vertical="center"/>
    </xf>
    <xf numFmtId="176" fontId="2" fillId="14" borderId="4" xfId="0" applyNumberFormat="1" applyFont="1" applyFill="1" applyBorder="1" applyAlignment="1">
      <alignment horizontal="center" vertical="center"/>
    </xf>
    <xf numFmtId="0" fontId="2" fillId="14" borderId="5" xfId="0" applyFont="1" applyFill="1" applyBorder="1" applyAlignment="1">
      <alignment horizontal="center" vertical="center"/>
    </xf>
    <xf numFmtId="0" fontId="1" fillId="0" borderId="33" xfId="0" applyFont="1" applyBorder="1" applyAlignment="1">
      <alignment horizontal="center" vertical="center"/>
    </xf>
    <xf numFmtId="0" fontId="1" fillId="0" borderId="27" xfId="0" applyFont="1" applyBorder="1" applyAlignment="1">
      <alignment horizontal="center" vertical="center"/>
    </xf>
    <xf numFmtId="49" fontId="5" fillId="0" borderId="36" xfId="0" applyNumberFormat="1" applyFont="1" applyBorder="1" applyAlignment="1">
      <alignment horizontal="center" vertical="center"/>
    </xf>
    <xf numFmtId="49" fontId="5" fillId="0" borderId="41" xfId="0" applyNumberFormat="1" applyFont="1" applyBorder="1" applyAlignment="1">
      <alignment horizontal="center" vertical="center"/>
    </xf>
    <xf numFmtId="0" fontId="1" fillId="0" borderId="36" xfId="0" applyFont="1" applyBorder="1" applyAlignment="1">
      <alignment horizontal="center" vertical="center"/>
    </xf>
    <xf numFmtId="0" fontId="1" fillId="0" borderId="41" xfId="0" applyFont="1" applyBorder="1" applyAlignment="1">
      <alignment horizontal="center" vertical="center"/>
    </xf>
    <xf numFmtId="176" fontId="1" fillId="0" borderId="37" xfId="0" applyNumberFormat="1" applyFont="1" applyBorder="1" applyAlignment="1">
      <alignment horizontal="center" vertical="center" wrapText="1"/>
    </xf>
    <xf numFmtId="176" fontId="1" fillId="0" borderId="38" xfId="0" applyNumberFormat="1" applyFont="1" applyBorder="1" applyAlignment="1">
      <alignment horizontal="center" vertical="center" wrapText="1"/>
    </xf>
    <xf numFmtId="176" fontId="1" fillId="0" borderId="42" xfId="0" applyNumberFormat="1" applyFont="1" applyBorder="1" applyAlignment="1">
      <alignment horizontal="center" vertical="center" wrapText="1"/>
    </xf>
    <xf numFmtId="176" fontId="1" fillId="0" borderId="43" xfId="0" applyNumberFormat="1" applyFont="1" applyBorder="1" applyAlignment="1">
      <alignment horizontal="center" vertical="center" wrapText="1"/>
    </xf>
    <xf numFmtId="176" fontId="1" fillId="0" borderId="9" xfId="0" applyNumberFormat="1" applyFont="1" applyBorder="1" applyAlignment="1">
      <alignment horizontal="center" vertical="center" wrapText="1"/>
    </xf>
    <xf numFmtId="0" fontId="1" fillId="0" borderId="9" xfId="0" applyFont="1" applyBorder="1" applyAlignment="1">
      <alignment horizontal="center" vertical="center"/>
    </xf>
    <xf numFmtId="0" fontId="1" fillId="2" borderId="14" xfId="0" applyFont="1" applyFill="1" applyBorder="1" applyAlignment="1">
      <alignment horizontal="center" vertical="center"/>
    </xf>
    <xf numFmtId="0" fontId="1" fillId="2" borderId="16" xfId="0" applyFont="1" applyFill="1" applyBorder="1" applyAlignment="1">
      <alignment horizontal="center" vertical="center"/>
    </xf>
    <xf numFmtId="176" fontId="1" fillId="0" borderId="6" xfId="0" applyNumberFormat="1" applyFont="1" applyBorder="1" applyAlignment="1">
      <alignment horizontal="center" vertical="center"/>
    </xf>
    <xf numFmtId="0" fontId="73" fillId="19" borderId="8" xfId="0" applyFont="1" applyFill="1" applyBorder="1" applyAlignment="1">
      <alignment horizontal="left" vertical="center" wrapText="1"/>
    </xf>
    <xf numFmtId="0" fontId="73" fillId="19" borderId="14" xfId="0" applyFont="1" applyFill="1" applyBorder="1" applyAlignment="1">
      <alignment horizontal="left" vertical="center" wrapText="1"/>
    </xf>
    <xf numFmtId="0" fontId="73" fillId="19" borderId="16" xfId="0" applyFont="1" applyFill="1" applyBorder="1" applyAlignment="1">
      <alignment horizontal="left" vertical="center" wrapText="1"/>
    </xf>
    <xf numFmtId="0" fontId="73" fillId="19" borderId="10" xfId="0" applyFont="1" applyFill="1" applyBorder="1" applyAlignment="1">
      <alignment horizontal="left" vertical="center" wrapText="1"/>
    </xf>
    <xf numFmtId="0" fontId="73" fillId="19" borderId="11" xfId="0" applyFont="1" applyFill="1" applyBorder="1" applyAlignment="1">
      <alignment horizontal="left" vertical="center" wrapText="1"/>
    </xf>
    <xf numFmtId="0" fontId="16" fillId="0" borderId="0" xfId="0" applyFont="1" applyAlignment="1">
      <alignment horizontal="right" vertical="top"/>
    </xf>
    <xf numFmtId="0" fontId="17" fillId="13" borderId="1" xfId="0" applyFont="1" applyFill="1" applyBorder="1" applyAlignment="1">
      <alignment horizontal="center" vertical="center"/>
    </xf>
    <xf numFmtId="0" fontId="17" fillId="13" borderId="4" xfId="0" applyFont="1" applyFill="1" applyBorder="1" applyAlignment="1">
      <alignment horizontal="center" vertical="center"/>
    </xf>
    <xf numFmtId="0" fontId="17" fillId="13" borderId="5" xfId="0" applyFont="1" applyFill="1" applyBorder="1" applyAlignment="1">
      <alignment horizontal="center" vertical="center"/>
    </xf>
    <xf numFmtId="176" fontId="1" fillId="0" borderId="10"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0" fontId="5" fillId="0" borderId="33" xfId="0" applyFont="1" applyBorder="1" applyAlignment="1">
      <alignment horizontal="center" vertical="center"/>
    </xf>
    <xf numFmtId="0" fontId="5" fillId="0" borderId="27" xfId="0" applyFont="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14" fillId="8" borderId="1" xfId="0" applyFont="1" applyFill="1" applyBorder="1" applyAlignment="1">
      <alignment horizontal="center" vertical="center"/>
    </xf>
    <xf numFmtId="0" fontId="14" fillId="8" borderId="4" xfId="0" applyFont="1" applyFill="1" applyBorder="1" applyAlignment="1">
      <alignment horizontal="center" vertical="center"/>
    </xf>
    <xf numFmtId="176" fontId="14" fillId="8" borderId="4" xfId="0" applyNumberFormat="1" applyFont="1" applyFill="1" applyBorder="1" applyAlignment="1">
      <alignment horizontal="center" vertical="center"/>
    </xf>
    <xf numFmtId="0" fontId="14" fillId="8" borderId="5" xfId="0" applyFont="1" applyFill="1" applyBorder="1" applyAlignment="1">
      <alignment horizontal="center" vertical="center"/>
    </xf>
    <xf numFmtId="56" fontId="3" fillId="3" borderId="6" xfId="0" applyNumberFormat="1" applyFont="1" applyFill="1" applyBorder="1" applyAlignment="1">
      <alignment horizontal="center" vertical="center" wrapText="1"/>
    </xf>
    <xf numFmtId="56" fontId="3" fillId="3" borderId="9" xfId="0" applyNumberFormat="1" applyFont="1" applyFill="1" applyBorder="1" applyAlignment="1">
      <alignment horizontal="center" vertical="center"/>
    </xf>
    <xf numFmtId="49" fontId="12" fillId="11" borderId="6" xfId="0" applyNumberFormat="1" applyFont="1" applyFill="1" applyBorder="1" applyAlignment="1">
      <alignment horizontal="center" vertical="center"/>
    </xf>
    <xf numFmtId="178" fontId="1" fillId="0" borderId="2" xfId="1" applyNumberFormat="1" applyBorder="1" applyAlignment="1">
      <alignment horizontal="center" vertical="center"/>
    </xf>
    <xf numFmtId="176" fontId="1" fillId="0" borderId="2" xfId="1" applyNumberFormat="1" applyBorder="1" applyAlignment="1">
      <alignment horizontal="center" vertical="center"/>
    </xf>
    <xf numFmtId="0" fontId="1" fillId="0" borderId="1" xfId="1" applyBorder="1" applyAlignment="1">
      <alignment horizontal="center" vertical="center"/>
    </xf>
    <xf numFmtId="0" fontId="1" fillId="0" borderId="4" xfId="1" applyBorder="1" applyAlignment="1">
      <alignment horizontal="center" vertical="center"/>
    </xf>
    <xf numFmtId="0" fontId="1" fillId="0" borderId="5" xfId="1" applyBorder="1" applyAlignment="1">
      <alignment horizontal="center" vertical="center"/>
    </xf>
    <xf numFmtId="56" fontId="3" fillId="3" borderId="6" xfId="1" applyNumberFormat="1" applyFont="1" applyFill="1" applyBorder="1" applyAlignment="1">
      <alignment horizontal="center" vertical="center" wrapText="1"/>
    </xf>
    <xf numFmtId="56" fontId="3" fillId="3" borderId="9" xfId="1" applyNumberFormat="1" applyFont="1" applyFill="1" applyBorder="1" applyAlignment="1">
      <alignment horizontal="center" vertical="center"/>
    </xf>
    <xf numFmtId="176" fontId="1" fillId="3" borderId="7" xfId="1" applyNumberFormat="1" applyFill="1" applyBorder="1" applyAlignment="1">
      <alignment horizontal="center" vertical="center"/>
    </xf>
    <xf numFmtId="0" fontId="1" fillId="3" borderId="8" xfId="1" applyFill="1" applyBorder="1" applyAlignment="1">
      <alignment horizontal="center" vertical="center"/>
    </xf>
    <xf numFmtId="176" fontId="1" fillId="3" borderId="10" xfId="1" applyNumberFormat="1" applyFill="1" applyBorder="1" applyAlignment="1">
      <alignment horizontal="center" vertical="center"/>
    </xf>
    <xf numFmtId="0" fontId="1" fillId="3" borderId="11" xfId="1" applyFill="1" applyBorder="1" applyAlignment="1">
      <alignment horizontal="center" vertical="center"/>
    </xf>
    <xf numFmtId="0" fontId="1" fillId="6" borderId="2" xfId="1" applyFill="1" applyBorder="1" applyAlignment="1">
      <alignment horizontal="center" vertical="center"/>
    </xf>
    <xf numFmtId="176" fontId="1" fillId="3" borderId="14" xfId="1" applyNumberFormat="1" applyFill="1" applyBorder="1" applyAlignment="1">
      <alignment horizontal="center" vertical="center"/>
    </xf>
    <xf numFmtId="0" fontId="1" fillId="3" borderId="16" xfId="1" applyFill="1" applyBorder="1" applyAlignment="1">
      <alignment horizontal="center" vertical="center"/>
    </xf>
    <xf numFmtId="0" fontId="4" fillId="0" borderId="33" xfId="0" applyFont="1" applyBorder="1" applyAlignment="1">
      <alignment horizontal="center" vertical="center"/>
    </xf>
    <xf numFmtId="0" fontId="4" fillId="0" borderId="27" xfId="0" applyFont="1" applyBorder="1" applyAlignment="1">
      <alignment horizontal="center" vertical="center"/>
    </xf>
    <xf numFmtId="177" fontId="0" fillId="0" borderId="36" xfId="0" applyNumberFormat="1" applyBorder="1" applyAlignment="1">
      <alignment horizontal="center" vertical="center"/>
    </xf>
    <xf numFmtId="177" fontId="0" fillId="0" borderId="41" xfId="0" applyNumberFormat="1" applyBorder="1" applyAlignment="1">
      <alignment horizontal="center" vertical="center"/>
    </xf>
    <xf numFmtId="176" fontId="0" fillId="0" borderId="37" xfId="0" applyNumberFormat="1" applyBorder="1" applyAlignment="1">
      <alignment horizontal="center" vertical="center"/>
    </xf>
    <xf numFmtId="176" fontId="0" fillId="0" borderId="38" xfId="0" applyNumberFormat="1" applyBorder="1" applyAlignment="1">
      <alignment horizontal="center" vertical="center"/>
    </xf>
    <xf numFmtId="176" fontId="0" fillId="0" borderId="42" xfId="0" applyNumberFormat="1" applyBorder="1" applyAlignment="1">
      <alignment horizontal="center" vertical="center"/>
    </xf>
    <xf numFmtId="176" fontId="0" fillId="0" borderId="43" xfId="0" applyNumberFormat="1"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176" fontId="0" fillId="0" borderId="4" xfId="0" applyNumberFormat="1" applyBorder="1" applyAlignment="1">
      <alignment horizontal="center" vertical="center"/>
    </xf>
    <xf numFmtId="0" fontId="0" fillId="0" borderId="5" xfId="0" applyBorder="1" applyAlignment="1">
      <alignment horizontal="center" vertical="center"/>
    </xf>
    <xf numFmtId="56" fontId="11" fillId="3" borderId="6" xfId="1" applyNumberFormat="1" applyFont="1" applyFill="1" applyBorder="1" applyAlignment="1">
      <alignment horizontal="center" vertical="center" wrapText="1"/>
    </xf>
    <xf numFmtId="56" fontId="11" fillId="3" borderId="9" xfId="1" applyNumberFormat="1" applyFont="1" applyFill="1" applyBorder="1" applyAlignment="1">
      <alignment horizontal="center" vertical="center"/>
    </xf>
    <xf numFmtId="176" fontId="0" fillId="0" borderId="2" xfId="0" applyNumberFormat="1" applyBorder="1" applyAlignment="1">
      <alignment horizontal="center" vertical="center"/>
    </xf>
    <xf numFmtId="176" fontId="3" fillId="3" borderId="7" xfId="1" applyNumberFormat="1" applyFont="1" applyFill="1" applyBorder="1" applyAlignment="1">
      <alignment horizontal="center" vertical="center"/>
    </xf>
    <xf numFmtId="176" fontId="3" fillId="3" borderId="8" xfId="1" applyNumberFormat="1" applyFont="1" applyFill="1" applyBorder="1" applyAlignment="1">
      <alignment horizontal="center" vertical="center"/>
    </xf>
    <xf numFmtId="0" fontId="3" fillId="17" borderId="3"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13" xfId="0" applyFont="1" applyFill="1" applyBorder="1" applyAlignment="1">
      <alignment horizontal="center" vertical="center"/>
    </xf>
    <xf numFmtId="0" fontId="3" fillId="15" borderId="10" xfId="0" applyFont="1" applyFill="1" applyBorder="1">
      <alignment vertical="center"/>
    </xf>
    <xf numFmtId="0" fontId="3" fillId="15" borderId="44" xfId="0" applyFont="1" applyFill="1" applyBorder="1">
      <alignment vertical="center"/>
    </xf>
    <xf numFmtId="0" fontId="3" fillId="15" borderId="11" xfId="0" applyFont="1" applyFill="1" applyBorder="1">
      <alignment vertical="center"/>
    </xf>
    <xf numFmtId="0" fontId="23" fillId="5" borderId="45" xfId="0" applyFont="1" applyFill="1" applyBorder="1" applyAlignment="1">
      <alignment horizontal="center" vertical="center"/>
    </xf>
    <xf numFmtId="0" fontId="23" fillId="5" borderId="46" xfId="0" applyFont="1" applyFill="1" applyBorder="1" applyAlignment="1">
      <alignment horizontal="center" vertical="center"/>
    </xf>
    <xf numFmtId="176" fontId="23" fillId="5" borderId="46" xfId="0" applyNumberFormat="1" applyFont="1" applyFill="1" applyBorder="1" applyAlignment="1">
      <alignment horizontal="center" vertical="center"/>
    </xf>
    <xf numFmtId="0" fontId="23" fillId="5" borderId="47" xfId="0" applyFont="1" applyFill="1" applyBorder="1" applyAlignment="1">
      <alignment horizontal="center" vertical="center"/>
    </xf>
    <xf numFmtId="56" fontId="3" fillId="2" borderId="2" xfId="0" applyNumberFormat="1" applyFont="1" applyFill="1" applyBorder="1" applyAlignment="1">
      <alignment horizontal="center" vertical="center" wrapText="1"/>
    </xf>
    <xf numFmtId="56" fontId="3" fillId="2" borderId="2"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5" fillId="0" borderId="20" xfId="0" applyFont="1" applyBorder="1" applyAlignment="1">
      <alignment horizontal="center" vertical="center"/>
    </xf>
    <xf numFmtId="0" fontId="5" fillId="0" borderId="29" xfId="0" applyFont="1" applyBorder="1" applyAlignment="1">
      <alignment horizontal="center" vertical="center"/>
    </xf>
    <xf numFmtId="176" fontId="1" fillId="0" borderId="34" xfId="0" applyNumberFormat="1" applyFont="1" applyBorder="1" applyAlignment="1">
      <alignment horizontal="center" vertical="center" wrapText="1"/>
    </xf>
    <xf numFmtId="176" fontId="1" fillId="0" borderId="21" xfId="0" applyNumberFormat="1" applyFont="1" applyBorder="1" applyAlignment="1">
      <alignment horizontal="center" vertical="center" wrapText="1"/>
    </xf>
    <xf numFmtId="176" fontId="1" fillId="0" borderId="39" xfId="0" applyNumberFormat="1" applyFont="1" applyBorder="1" applyAlignment="1">
      <alignment horizontal="center" vertical="center" wrapText="1"/>
    </xf>
    <xf numFmtId="176" fontId="1" fillId="0" borderId="30" xfId="0" applyNumberFormat="1" applyFont="1" applyBorder="1" applyAlignment="1">
      <alignment horizontal="center" vertical="center" wrapText="1"/>
    </xf>
    <xf numFmtId="56" fontId="3" fillId="2" borderId="9" xfId="0" applyNumberFormat="1" applyFont="1" applyFill="1" applyBorder="1" applyAlignment="1">
      <alignment horizontal="center" vertical="center" wrapText="1"/>
    </xf>
    <xf numFmtId="0" fontId="1" fillId="2" borderId="9" xfId="0" applyFont="1" applyFill="1" applyBorder="1" applyAlignment="1">
      <alignment horizontal="center" vertical="center"/>
    </xf>
    <xf numFmtId="0" fontId="29" fillId="19" borderId="7" xfId="0" applyFont="1" applyFill="1" applyBorder="1" applyAlignment="1">
      <alignment horizontal="left" vertical="center" wrapText="1"/>
    </xf>
    <xf numFmtId="0" fontId="29" fillId="19" borderId="8" xfId="0" applyFont="1" applyFill="1" applyBorder="1" applyAlignment="1">
      <alignment horizontal="left" vertical="center"/>
    </xf>
    <xf numFmtId="0" fontId="29" fillId="19" borderId="16" xfId="0" applyFont="1" applyFill="1" applyBorder="1" applyAlignment="1">
      <alignment horizontal="left" vertical="center"/>
    </xf>
    <xf numFmtId="0" fontId="29" fillId="19" borderId="10" xfId="0" applyFont="1" applyFill="1" applyBorder="1" applyAlignment="1">
      <alignment horizontal="left" vertical="center"/>
    </xf>
    <xf numFmtId="0" fontId="29" fillId="19" borderId="11" xfId="0" applyFont="1" applyFill="1" applyBorder="1" applyAlignment="1">
      <alignment horizontal="left" vertical="center"/>
    </xf>
    <xf numFmtId="0" fontId="2" fillId="10" borderId="1" xfId="0" applyFont="1" applyFill="1" applyBorder="1" applyAlignment="1">
      <alignment horizontal="center" vertical="center"/>
    </xf>
    <xf numFmtId="0" fontId="2" fillId="10" borderId="4" xfId="0" applyFont="1" applyFill="1" applyBorder="1" applyAlignment="1">
      <alignment horizontal="center" vertical="center"/>
    </xf>
    <xf numFmtId="176" fontId="2" fillId="10" borderId="4" xfId="0" applyNumberFormat="1" applyFont="1" applyFill="1" applyBorder="1" applyAlignment="1">
      <alignment horizontal="center" vertical="center"/>
    </xf>
    <xf numFmtId="0" fontId="2" fillId="10" borderId="5" xfId="0" applyFont="1" applyFill="1" applyBorder="1" applyAlignment="1">
      <alignment horizontal="center" vertical="center"/>
    </xf>
    <xf numFmtId="176" fontId="1" fillId="25" borderId="3" xfId="2" applyNumberFormat="1" applyFill="1" applyBorder="1" applyAlignment="1">
      <alignment horizontal="center" vertical="center"/>
    </xf>
    <xf numFmtId="176" fontId="1" fillId="25" borderId="13" xfId="2" applyNumberFormat="1" applyFill="1" applyBorder="1" applyAlignment="1">
      <alignment horizontal="center" vertical="center"/>
    </xf>
    <xf numFmtId="176" fontId="0" fillId="0" borderId="3" xfId="0" applyNumberFormat="1" applyBorder="1" applyAlignment="1">
      <alignment horizontal="center" vertical="center"/>
    </xf>
    <xf numFmtId="176" fontId="0" fillId="0" borderId="13" xfId="0" applyNumberFormat="1" applyBorder="1" applyAlignment="1">
      <alignment horizontal="center" vertical="center"/>
    </xf>
    <xf numFmtId="0" fontId="1" fillId="0" borderId="0" xfId="0" applyFont="1" applyAlignment="1">
      <alignment horizontal="left" vertical="center"/>
    </xf>
    <xf numFmtId="0" fontId="28" fillId="0" borderId="15" xfId="0" applyFont="1" applyBorder="1" applyAlignment="1">
      <alignment horizontal="left" vertical="center"/>
    </xf>
    <xf numFmtId="176" fontId="1" fillId="0" borderId="51" xfId="0" applyNumberFormat="1" applyFont="1" applyBorder="1" applyAlignment="1">
      <alignment horizontal="center" vertical="center" wrapText="1"/>
    </xf>
    <xf numFmtId="0" fontId="1" fillId="0" borderId="51" xfId="0" applyFont="1" applyBorder="1" applyAlignment="1">
      <alignment horizontal="center" vertical="center"/>
    </xf>
    <xf numFmtId="49" fontId="5" fillId="0" borderId="51" xfId="0" applyNumberFormat="1" applyFont="1" applyBorder="1" applyAlignment="1">
      <alignment horizontal="center" vertical="center"/>
    </xf>
    <xf numFmtId="49" fontId="12" fillId="11" borderId="39" xfId="0" applyNumberFormat="1" applyFont="1" applyFill="1" applyBorder="1" applyAlignment="1">
      <alignment horizontal="center" vertical="center"/>
    </xf>
    <xf numFmtId="0" fontId="8" fillId="0" borderId="0" xfId="0" applyFont="1" applyAlignment="1">
      <alignment horizontal="right" vertical="center"/>
    </xf>
    <xf numFmtId="0" fontId="8" fillId="0" borderId="15" xfId="0" applyFont="1" applyBorder="1" applyAlignment="1">
      <alignment horizontal="right" vertical="center"/>
    </xf>
    <xf numFmtId="0" fontId="19" fillId="0" borderId="68" xfId="0" applyFont="1" applyBorder="1" applyAlignment="1">
      <alignment horizontal="center" vertical="center"/>
    </xf>
    <xf numFmtId="0" fontId="25" fillId="27" borderId="15" xfId="0" applyFont="1" applyFill="1" applyBorder="1" applyAlignment="1">
      <alignment horizontal="center" vertical="center"/>
    </xf>
    <xf numFmtId="0" fontId="25" fillId="19" borderId="15" xfId="0" applyFont="1" applyFill="1" applyBorder="1" applyAlignment="1">
      <alignment horizontal="center" vertical="center"/>
    </xf>
    <xf numFmtId="0" fontId="66" fillId="0" borderId="0" xfId="0" applyFont="1" applyAlignment="1">
      <alignment horizontal="right" vertical="center"/>
    </xf>
    <xf numFmtId="49" fontId="14" fillId="26" borderId="3" xfId="0" applyNumberFormat="1" applyFont="1" applyFill="1" applyBorder="1" applyAlignment="1">
      <alignment horizontal="center" vertical="center"/>
    </xf>
    <xf numFmtId="49" fontId="14" fillId="26" borderId="12" xfId="0" applyNumberFormat="1" applyFont="1" applyFill="1" applyBorder="1" applyAlignment="1">
      <alignment horizontal="center" vertical="center"/>
    </xf>
    <xf numFmtId="49" fontId="14" fillId="26" borderId="13" xfId="0" applyNumberFormat="1" applyFont="1" applyFill="1" applyBorder="1" applyAlignment="1">
      <alignment horizontal="center" vertical="center"/>
    </xf>
    <xf numFmtId="0" fontId="66" fillId="0" borderId="15" xfId="0" applyFont="1" applyBorder="1" applyAlignment="1">
      <alignment horizontal="right" vertical="center"/>
    </xf>
    <xf numFmtId="49" fontId="7" fillId="15" borderId="36" xfId="0" applyNumberFormat="1" applyFont="1" applyFill="1" applyBorder="1" applyAlignment="1">
      <alignment horizontal="center" vertical="center"/>
    </xf>
    <xf numFmtId="49" fontId="7" fillId="15" borderId="41" xfId="0" applyNumberFormat="1" applyFont="1" applyFill="1" applyBorder="1" applyAlignment="1">
      <alignment horizontal="center" vertical="center"/>
    </xf>
    <xf numFmtId="49" fontId="8" fillId="18" borderId="6" xfId="0" applyNumberFormat="1" applyFont="1" applyFill="1" applyBorder="1" applyAlignment="1">
      <alignment horizontal="center" vertical="center" wrapText="1"/>
    </xf>
    <xf numFmtId="49" fontId="8" fillId="18" borderId="51" xfId="0" applyNumberFormat="1" applyFont="1" applyFill="1" applyBorder="1" applyAlignment="1">
      <alignment horizontal="center" vertical="center"/>
    </xf>
    <xf numFmtId="49" fontId="8" fillId="18" borderId="41" xfId="0" applyNumberFormat="1" applyFont="1" applyFill="1" applyBorder="1" applyAlignment="1">
      <alignment horizontal="center" vertical="center"/>
    </xf>
    <xf numFmtId="0" fontId="0" fillId="0" borderId="15" xfId="0" applyBorder="1" applyAlignment="1">
      <alignment horizontal="left" vertical="center"/>
    </xf>
    <xf numFmtId="0" fontId="3" fillId="3" borderId="0" xfId="0" applyFont="1" applyFill="1" applyAlignment="1">
      <alignment horizontal="center" vertical="center"/>
    </xf>
    <xf numFmtId="0" fontId="0" fillId="0" borderId="0" xfId="0" applyAlignment="1">
      <alignment horizontal="left" vertical="center"/>
    </xf>
    <xf numFmtId="0" fontId="4" fillId="0" borderId="0" xfId="0" applyFont="1" applyAlignment="1">
      <alignment horizontal="left" vertical="center"/>
    </xf>
    <xf numFmtId="49" fontId="7" fillId="18" borderId="6" xfId="0" applyNumberFormat="1" applyFont="1" applyFill="1" applyBorder="1" applyAlignment="1">
      <alignment horizontal="center" vertical="center" wrapText="1"/>
    </xf>
    <xf numFmtId="49" fontId="7" fillId="18" borderId="51" xfId="0" applyNumberFormat="1" applyFont="1" applyFill="1" applyBorder="1" applyAlignment="1">
      <alignment horizontal="center" vertical="center"/>
    </xf>
    <xf numFmtId="49" fontId="7" fillId="18" borderId="9" xfId="0" applyNumberFormat="1" applyFont="1" applyFill="1" applyBorder="1" applyAlignment="1">
      <alignment horizontal="center" vertical="center"/>
    </xf>
    <xf numFmtId="0" fontId="4" fillId="0" borderId="14" xfId="0" applyFont="1" applyBorder="1" applyAlignment="1">
      <alignment horizontal="left" vertical="center"/>
    </xf>
    <xf numFmtId="176" fontId="0" fillId="0" borderId="3" xfId="0" applyNumberFormat="1" applyBorder="1" applyAlignment="1">
      <alignment horizontal="center" vertical="center" wrapText="1"/>
    </xf>
    <xf numFmtId="176" fontId="0" fillId="0" borderId="13" xfId="0" applyNumberFormat="1" applyBorder="1" applyAlignment="1">
      <alignment horizontal="center" vertical="center" wrapText="1"/>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10" xfId="0" applyFill="1" applyBorder="1" applyAlignment="1">
      <alignment horizontal="center" vertical="center"/>
    </xf>
    <xf numFmtId="0" fontId="0" fillId="3" borderId="11" xfId="0" applyFill="1" applyBorder="1" applyAlignment="1">
      <alignment horizontal="center" vertical="center"/>
    </xf>
    <xf numFmtId="176" fontId="0" fillId="0" borderId="10" xfId="0" applyNumberFormat="1" applyBorder="1" applyAlignment="1">
      <alignment horizontal="center" vertical="center"/>
    </xf>
    <xf numFmtId="176" fontId="0" fillId="0" borderId="11" xfId="0" applyNumberFormat="1" applyBorder="1" applyAlignment="1">
      <alignment horizontal="center" vertical="center"/>
    </xf>
    <xf numFmtId="0" fontId="0" fillId="0" borderId="3" xfId="0" applyBorder="1" applyAlignment="1">
      <alignment horizontal="center" vertical="center"/>
    </xf>
    <xf numFmtId="0" fontId="0" fillId="0" borderId="13" xfId="0" applyBorder="1" applyAlignment="1">
      <alignment horizontal="center" vertical="center"/>
    </xf>
    <xf numFmtId="176" fontId="0" fillId="0" borderId="2" xfId="0" applyNumberFormat="1" applyBorder="1" applyAlignment="1">
      <alignment horizontal="center" vertical="center" wrapText="1"/>
    </xf>
    <xf numFmtId="0" fontId="0" fillId="0" borderId="2" xfId="0" applyBorder="1" applyAlignment="1">
      <alignment horizontal="center" vertical="center"/>
    </xf>
    <xf numFmtId="0" fontId="20" fillId="0" borderId="1" xfId="0" applyFont="1" applyBorder="1" applyAlignment="1">
      <alignment horizontal="center" vertical="center"/>
    </xf>
    <xf numFmtId="0" fontId="20" fillId="0" borderId="4" xfId="0" applyFont="1" applyBorder="1" applyAlignment="1">
      <alignment horizontal="center" vertical="center"/>
    </xf>
    <xf numFmtId="176" fontId="20" fillId="0" borderId="4" xfId="0" applyNumberFormat="1" applyFont="1" applyBorder="1" applyAlignment="1">
      <alignment horizontal="center" vertical="center"/>
    </xf>
    <xf numFmtId="0" fontId="20" fillId="0" borderId="5" xfId="0" applyFont="1" applyBorder="1" applyAlignment="1">
      <alignment horizontal="center" vertical="center"/>
    </xf>
    <xf numFmtId="0" fontId="24" fillId="0" borderId="0" xfId="0" applyFont="1" applyAlignment="1">
      <alignment horizontal="right" vertical="center"/>
    </xf>
    <xf numFmtId="49" fontId="5" fillId="18" borderId="6" xfId="0" applyNumberFormat="1" applyFont="1" applyFill="1" applyBorder="1" applyAlignment="1">
      <alignment horizontal="center" vertical="center" wrapText="1"/>
    </xf>
    <xf numFmtId="49" fontId="5" fillId="18" borderId="51" xfId="0" applyNumberFormat="1" applyFont="1" applyFill="1" applyBorder="1" applyAlignment="1">
      <alignment horizontal="center" vertical="center"/>
    </xf>
    <xf numFmtId="49" fontId="5" fillId="18" borderId="9" xfId="0" applyNumberFormat="1" applyFont="1" applyFill="1" applyBorder="1" applyAlignment="1">
      <alignment horizontal="center" vertical="center"/>
    </xf>
    <xf numFmtId="49" fontId="7" fillId="18" borderId="6" xfId="2" applyNumberFormat="1" applyFont="1" applyFill="1" applyBorder="1" applyAlignment="1">
      <alignment horizontal="center" vertical="center" wrapText="1"/>
    </xf>
    <xf numFmtId="49" fontId="7" fillId="18" borderId="51" xfId="2" applyNumberFormat="1" applyFont="1" applyFill="1" applyBorder="1" applyAlignment="1">
      <alignment horizontal="center" vertical="center"/>
    </xf>
    <xf numFmtId="49" fontId="7" fillId="18" borderId="9" xfId="2" applyNumberFormat="1" applyFont="1" applyFill="1" applyBorder="1" applyAlignment="1">
      <alignment horizontal="center" vertical="center"/>
    </xf>
    <xf numFmtId="49" fontId="57" fillId="8" borderId="6" xfId="1" applyNumberFormat="1" applyFont="1" applyFill="1" applyBorder="1" applyAlignment="1">
      <alignment horizontal="center" vertical="center" wrapText="1"/>
    </xf>
    <xf numFmtId="49" fontId="57" fillId="8" borderId="51" xfId="1" applyNumberFormat="1" applyFont="1" applyFill="1" applyBorder="1" applyAlignment="1">
      <alignment horizontal="center" vertical="center"/>
    </xf>
    <xf numFmtId="49" fontId="57" fillId="8" borderId="9" xfId="1" applyNumberFormat="1" applyFont="1" applyFill="1" applyBorder="1" applyAlignment="1">
      <alignment horizontal="center" vertical="center"/>
    </xf>
    <xf numFmtId="0" fontId="5" fillId="0" borderId="67" xfId="0" applyFont="1" applyBorder="1" applyAlignment="1">
      <alignment horizontal="center" vertical="center"/>
    </xf>
    <xf numFmtId="49" fontId="7" fillId="18" borderId="41" xfId="0" applyNumberFormat="1" applyFont="1" applyFill="1" applyBorder="1" applyAlignment="1">
      <alignment horizontal="center" vertical="center"/>
    </xf>
    <xf numFmtId="49" fontId="55" fillId="0" borderId="6" xfId="0" applyNumberFormat="1" applyFont="1" applyBorder="1" applyAlignment="1">
      <alignment horizontal="center" vertical="center"/>
    </xf>
    <xf numFmtId="49" fontId="55" fillId="0" borderId="9" xfId="0" applyNumberFormat="1" applyFont="1" applyBorder="1" applyAlignment="1">
      <alignment horizontal="center" vertical="center"/>
    </xf>
    <xf numFmtId="176" fontId="1" fillId="0" borderId="7" xfId="0" applyNumberFormat="1" applyFont="1" applyBorder="1" applyAlignment="1">
      <alignment horizontal="center" vertical="center" wrapText="1"/>
    </xf>
    <xf numFmtId="176" fontId="1" fillId="0" borderId="8" xfId="0" applyNumberFormat="1" applyFont="1" applyBorder="1" applyAlignment="1">
      <alignment horizontal="center" vertical="center" wrapText="1"/>
    </xf>
    <xf numFmtId="49" fontId="55" fillId="0" borderId="6" xfId="0" applyNumberFormat="1" applyFont="1" applyBorder="1" applyAlignment="1">
      <alignment horizontal="center" vertical="center" wrapText="1"/>
    </xf>
    <xf numFmtId="0" fontId="5" fillId="0" borderId="6" xfId="0" applyFont="1" applyBorder="1" applyAlignment="1">
      <alignment horizontal="center" vertical="center"/>
    </xf>
    <xf numFmtId="0" fontId="5" fillId="0" borderId="9" xfId="0" applyFont="1" applyBorder="1" applyAlignment="1">
      <alignment horizontal="center" vertical="center"/>
    </xf>
    <xf numFmtId="49" fontId="63" fillId="0" borderId="6" xfId="0" applyNumberFormat="1" applyFont="1" applyBorder="1" applyAlignment="1">
      <alignment horizontal="center" vertical="center"/>
    </xf>
    <xf numFmtId="49" fontId="63" fillId="0" borderId="9" xfId="0" applyNumberFormat="1" applyFont="1" applyBorder="1" applyAlignment="1">
      <alignment horizontal="center" vertical="center"/>
    </xf>
    <xf numFmtId="49" fontId="7" fillId="18" borderId="36" xfId="0" applyNumberFormat="1" applyFont="1" applyFill="1" applyBorder="1" applyAlignment="1">
      <alignment horizontal="center" vertical="center" wrapText="1"/>
    </xf>
    <xf numFmtId="0" fontId="5" fillId="18" borderId="6" xfId="0" applyFont="1" applyFill="1" applyBorder="1" applyAlignment="1">
      <alignment horizontal="center" vertical="center" wrapText="1"/>
    </xf>
    <xf numFmtId="0" fontId="5" fillId="18" borderId="51" xfId="0" applyFont="1" applyFill="1" applyBorder="1" applyAlignment="1">
      <alignment horizontal="center" vertical="center"/>
    </xf>
    <xf numFmtId="0" fontId="5" fillId="18" borderId="9" xfId="0" applyFont="1" applyFill="1" applyBorder="1" applyAlignment="1">
      <alignment horizontal="center" vertical="center"/>
    </xf>
    <xf numFmtId="56" fontId="3" fillId="0" borderId="76" xfId="0" applyNumberFormat="1" applyFont="1" applyBorder="1" applyAlignment="1">
      <alignment horizontal="center" vertical="center" wrapText="1"/>
    </xf>
    <xf numFmtId="56" fontId="3" fillId="0" borderId="24" xfId="0" applyNumberFormat="1" applyFont="1" applyBorder="1" applyAlignment="1">
      <alignment horizontal="center" vertical="center"/>
    </xf>
    <xf numFmtId="0" fontId="19" fillId="0" borderId="0" xfId="0" applyFont="1" applyAlignment="1">
      <alignment horizontal="right" vertical="center"/>
    </xf>
    <xf numFmtId="0" fontId="1" fillId="0" borderId="0" xfId="0" applyFont="1" applyAlignment="1">
      <alignment horizontal="right" vertical="center"/>
    </xf>
    <xf numFmtId="0" fontId="14" fillId="20" borderId="3" xfId="0" applyFont="1" applyFill="1" applyBorder="1" applyAlignment="1">
      <alignment horizontal="center" vertical="center"/>
    </xf>
    <xf numFmtId="0" fontId="14" fillId="20" borderId="12" xfId="0" applyFont="1" applyFill="1" applyBorder="1" applyAlignment="1">
      <alignment horizontal="center" vertical="center"/>
    </xf>
    <xf numFmtId="0" fontId="14" fillId="20" borderId="13" xfId="0" applyFont="1" applyFill="1" applyBorder="1" applyAlignment="1">
      <alignment horizontal="center" vertical="center"/>
    </xf>
    <xf numFmtId="49" fontId="25" fillId="0" borderId="36" xfId="0" applyNumberFormat="1" applyFont="1" applyBorder="1" applyAlignment="1">
      <alignment horizontal="center" vertical="center"/>
    </xf>
    <xf numFmtId="49" fontId="25" fillId="0" borderId="41" xfId="0" applyNumberFormat="1" applyFont="1" applyBorder="1" applyAlignment="1">
      <alignment horizontal="center" vertical="center"/>
    </xf>
    <xf numFmtId="176" fontId="4" fillId="0" borderId="3" xfId="2" applyNumberFormat="1" applyFont="1" applyBorder="1" applyAlignment="1">
      <alignment horizontal="center" vertical="center"/>
    </xf>
    <xf numFmtId="176" fontId="4" fillId="0" borderId="13" xfId="2" applyNumberFormat="1" applyFont="1" applyBorder="1" applyAlignment="1">
      <alignment horizontal="center" vertical="center"/>
    </xf>
    <xf numFmtId="0" fontId="53" fillId="20" borderId="3" xfId="0" applyFont="1" applyFill="1" applyBorder="1" applyAlignment="1">
      <alignment horizontal="center" vertical="center"/>
    </xf>
    <xf numFmtId="0" fontId="53" fillId="20" borderId="12" xfId="0" applyFont="1" applyFill="1" applyBorder="1" applyAlignment="1">
      <alignment horizontal="center" vertical="center"/>
    </xf>
    <xf numFmtId="0" fontId="53" fillId="20" borderId="13" xfId="0" applyFont="1" applyFill="1" applyBorder="1" applyAlignment="1">
      <alignment horizontal="center" vertical="center"/>
    </xf>
    <xf numFmtId="0" fontId="3" fillId="0" borderId="0" xfId="0" applyFont="1" applyAlignment="1">
      <alignment horizontal="right" vertical="center"/>
    </xf>
    <xf numFmtId="49" fontId="25" fillId="15" borderId="3" xfId="0" applyNumberFormat="1" applyFont="1" applyFill="1" applyBorder="1" applyAlignment="1">
      <alignment horizontal="center" vertical="center"/>
    </xf>
    <xf numFmtId="49" fontId="25" fillId="15" borderId="12" xfId="0" applyNumberFormat="1" applyFont="1" applyFill="1" applyBorder="1" applyAlignment="1">
      <alignment horizontal="center" vertical="center"/>
    </xf>
    <xf numFmtId="49" fontId="25" fillId="15" borderId="13" xfId="0" applyNumberFormat="1" applyFont="1" applyFill="1" applyBorder="1" applyAlignment="1">
      <alignment horizontal="center" vertical="center"/>
    </xf>
    <xf numFmtId="0" fontId="26" fillId="9" borderId="7" xfId="0" applyFont="1" applyFill="1" applyBorder="1" applyAlignment="1">
      <alignment horizontal="center" vertical="center"/>
    </xf>
    <xf numFmtId="0" fontId="26" fillId="9" borderId="8" xfId="0" applyFont="1" applyFill="1" applyBorder="1" applyAlignment="1">
      <alignment horizontal="center" vertical="center"/>
    </xf>
    <xf numFmtId="0" fontId="26" fillId="9" borderId="14" xfId="0" applyFont="1" applyFill="1" applyBorder="1" applyAlignment="1">
      <alignment horizontal="center" vertical="center"/>
    </xf>
    <xf numFmtId="0" fontId="26" fillId="9" borderId="16" xfId="0" applyFont="1" applyFill="1" applyBorder="1" applyAlignment="1">
      <alignment horizontal="center" vertical="center"/>
    </xf>
    <xf numFmtId="49" fontId="12" fillId="11" borderId="3" xfId="0" applyNumberFormat="1" applyFont="1" applyFill="1" applyBorder="1" applyAlignment="1">
      <alignment horizontal="center" vertical="center"/>
    </xf>
    <xf numFmtId="49" fontId="12" fillId="11" borderId="12" xfId="0" applyNumberFormat="1" applyFont="1" applyFill="1" applyBorder="1" applyAlignment="1">
      <alignment horizontal="center" vertical="center"/>
    </xf>
    <xf numFmtId="49" fontId="12" fillId="11" borderId="13" xfId="0" applyNumberFormat="1" applyFont="1" applyFill="1" applyBorder="1" applyAlignment="1">
      <alignment horizontal="center" vertical="center"/>
    </xf>
    <xf numFmtId="49" fontId="5" fillId="15" borderId="36" xfId="0" applyNumberFormat="1" applyFont="1" applyFill="1" applyBorder="1" applyAlignment="1">
      <alignment horizontal="center" vertical="center"/>
    </xf>
    <xf numFmtId="49" fontId="5" fillId="15" borderId="41" xfId="0" applyNumberFormat="1" applyFont="1" applyFill="1" applyBorder="1" applyAlignment="1">
      <alignment horizontal="center" vertical="center"/>
    </xf>
    <xf numFmtId="49" fontId="12" fillId="11" borderId="7" xfId="0" applyNumberFormat="1" applyFont="1" applyFill="1" applyBorder="1" applyAlignment="1">
      <alignment horizontal="center" vertical="center"/>
    </xf>
    <xf numFmtId="49" fontId="12" fillId="11" borderId="15" xfId="0" applyNumberFormat="1" applyFont="1" applyFill="1" applyBorder="1" applyAlignment="1">
      <alignment horizontal="center" vertical="center"/>
    </xf>
    <xf numFmtId="49" fontId="12" fillId="11" borderId="8" xfId="0" applyNumberFormat="1" applyFont="1" applyFill="1" applyBorder="1" applyAlignment="1">
      <alignment horizontal="center" vertical="center"/>
    </xf>
    <xf numFmtId="0" fontId="25" fillId="0" borderId="0" xfId="0" applyFont="1" applyAlignment="1">
      <alignment horizontal="right" vertical="top"/>
    </xf>
    <xf numFmtId="0" fontId="1" fillId="0" borderId="21" xfId="0" applyFont="1" applyBorder="1" applyAlignment="1">
      <alignment horizontal="center" vertical="center"/>
    </xf>
    <xf numFmtId="49" fontId="7" fillId="20" borderId="71" xfId="0" applyNumberFormat="1" applyFont="1" applyFill="1" applyBorder="1" applyAlignment="1">
      <alignment horizontal="left" vertical="center"/>
    </xf>
    <xf numFmtId="49" fontId="7" fillId="20" borderId="72" xfId="0" applyNumberFormat="1" applyFont="1" applyFill="1" applyBorder="1" applyAlignment="1">
      <alignment horizontal="left" vertical="center"/>
    </xf>
    <xf numFmtId="49" fontId="7" fillId="20" borderId="35" xfId="0" applyNumberFormat="1" applyFont="1" applyFill="1" applyBorder="1" applyAlignment="1">
      <alignment horizontal="left" vertical="center"/>
    </xf>
    <xf numFmtId="49" fontId="8" fillId="20" borderId="64" xfId="0" applyNumberFormat="1" applyFont="1" applyFill="1" applyBorder="1" applyAlignment="1">
      <alignment horizontal="left" vertical="center"/>
    </xf>
    <xf numFmtId="49" fontId="8" fillId="20" borderId="65" xfId="0" applyNumberFormat="1" applyFont="1" applyFill="1" applyBorder="1" applyAlignment="1">
      <alignment horizontal="left" vertical="center"/>
    </xf>
    <xf numFmtId="49" fontId="8" fillId="20" borderId="40" xfId="0" applyNumberFormat="1" applyFont="1" applyFill="1" applyBorder="1" applyAlignment="1">
      <alignment horizontal="left" vertical="center"/>
    </xf>
    <xf numFmtId="49" fontId="8" fillId="20" borderId="10" xfId="0" applyNumberFormat="1" applyFont="1" applyFill="1" applyBorder="1" applyAlignment="1">
      <alignment horizontal="left" vertical="center"/>
    </xf>
    <xf numFmtId="49" fontId="8" fillId="20" borderId="44" xfId="0" applyNumberFormat="1" applyFont="1" applyFill="1" applyBorder="1" applyAlignment="1">
      <alignment horizontal="left" vertical="center"/>
    </xf>
    <xf numFmtId="49" fontId="8" fillId="20" borderId="11" xfId="0" applyNumberFormat="1" applyFont="1" applyFill="1" applyBorder="1" applyAlignment="1">
      <alignment horizontal="left" vertical="center"/>
    </xf>
    <xf numFmtId="49" fontId="8" fillId="20" borderId="3" xfId="0" applyNumberFormat="1" applyFont="1" applyFill="1" applyBorder="1" applyAlignment="1">
      <alignment horizontal="left" vertical="center"/>
    </xf>
    <xf numFmtId="49" fontId="8" fillId="20" borderId="12" xfId="0" applyNumberFormat="1" applyFont="1" applyFill="1" applyBorder="1" applyAlignment="1">
      <alignment horizontal="left" vertical="center"/>
    </xf>
    <xf numFmtId="49" fontId="8" fillId="20" borderId="13" xfId="0" applyNumberFormat="1" applyFont="1" applyFill="1" applyBorder="1" applyAlignment="1">
      <alignment horizontal="left" vertical="center"/>
    </xf>
    <xf numFmtId="49" fontId="7" fillId="20" borderId="3" xfId="0" applyNumberFormat="1" applyFont="1" applyFill="1" applyBorder="1" applyAlignment="1">
      <alignment horizontal="left" vertical="center"/>
    </xf>
    <xf numFmtId="49" fontId="7" fillId="20" borderId="12" xfId="0" applyNumberFormat="1" applyFont="1" applyFill="1" applyBorder="1" applyAlignment="1">
      <alignment horizontal="left" vertical="center"/>
    </xf>
    <xf numFmtId="49" fontId="7" fillId="20" borderId="13" xfId="0" applyNumberFormat="1" applyFont="1" applyFill="1" applyBorder="1" applyAlignment="1">
      <alignment horizontal="left" vertical="center"/>
    </xf>
    <xf numFmtId="0" fontId="23" fillId="0" borderId="0" xfId="0" applyFont="1" applyAlignment="1">
      <alignment horizontal="right" vertical="center"/>
    </xf>
    <xf numFmtId="49" fontId="14" fillId="15" borderId="6" xfId="0" applyNumberFormat="1" applyFont="1" applyFill="1" applyBorder="1" applyAlignment="1">
      <alignment horizontal="center" vertical="center" wrapText="1"/>
    </xf>
    <xf numFmtId="49" fontId="14" fillId="15" borderId="51" xfId="0" applyNumberFormat="1" applyFont="1" applyFill="1" applyBorder="1" applyAlignment="1">
      <alignment horizontal="center" vertical="center"/>
    </xf>
    <xf numFmtId="49" fontId="14" fillId="15" borderId="41" xfId="0" applyNumberFormat="1" applyFont="1" applyFill="1" applyBorder="1" applyAlignment="1">
      <alignment horizontal="center" vertical="center"/>
    </xf>
    <xf numFmtId="49" fontId="14" fillId="15" borderId="9" xfId="0" applyNumberFormat="1" applyFont="1" applyFill="1" applyBorder="1" applyAlignment="1">
      <alignment horizontal="center" vertical="center"/>
    </xf>
    <xf numFmtId="49" fontId="14" fillId="15" borderId="36" xfId="0" applyNumberFormat="1" applyFont="1" applyFill="1" applyBorder="1" applyAlignment="1">
      <alignment horizontal="center" vertical="center" wrapText="1"/>
    </xf>
    <xf numFmtId="49" fontId="20" fillId="15" borderId="6" xfId="0" applyNumberFormat="1" applyFont="1" applyFill="1" applyBorder="1" applyAlignment="1">
      <alignment horizontal="center" vertical="center" wrapText="1"/>
    </xf>
    <xf numFmtId="49" fontId="20" fillId="15" borderId="51" xfId="0" applyNumberFormat="1" applyFont="1" applyFill="1" applyBorder="1" applyAlignment="1">
      <alignment horizontal="center" vertical="center"/>
    </xf>
    <xf numFmtId="49" fontId="20" fillId="15" borderId="9" xfId="0" applyNumberFormat="1" applyFont="1" applyFill="1" applyBorder="1" applyAlignment="1">
      <alignment horizontal="center" vertical="center"/>
    </xf>
    <xf numFmtId="0" fontId="25" fillId="0" borderId="0" xfId="0" applyFont="1" applyAlignment="1">
      <alignment horizontal="right" vertical="center"/>
    </xf>
    <xf numFmtId="0" fontId="14" fillId="15" borderId="6" xfId="0" applyFont="1" applyFill="1" applyBorder="1" applyAlignment="1">
      <alignment horizontal="center" vertical="center" wrapText="1"/>
    </xf>
    <xf numFmtId="0" fontId="14" fillId="15" borderId="51" xfId="0" applyFont="1" applyFill="1" applyBorder="1" applyAlignment="1">
      <alignment horizontal="center" vertical="center"/>
    </xf>
    <xf numFmtId="0" fontId="14" fillId="15" borderId="9" xfId="0" applyFont="1" applyFill="1" applyBorder="1" applyAlignment="1">
      <alignment horizontal="center" vertical="center"/>
    </xf>
    <xf numFmtId="176" fontId="34" fillId="0" borderId="15" xfId="2" applyNumberFormat="1" applyFont="1" applyBorder="1" applyAlignment="1">
      <alignment horizontal="right" vertical="top"/>
    </xf>
    <xf numFmtId="176" fontId="34" fillId="0" borderId="0" xfId="2" applyNumberFormat="1" applyFont="1" applyAlignment="1">
      <alignment horizontal="right" vertical="top"/>
    </xf>
    <xf numFmtId="49" fontId="53" fillId="15" borderId="6" xfId="2" applyNumberFormat="1" applyFont="1" applyFill="1" applyBorder="1" applyAlignment="1">
      <alignment horizontal="center" vertical="center" wrapText="1"/>
    </xf>
    <xf numFmtId="49" fontId="53" fillId="15" borderId="51" xfId="2" applyNumberFormat="1" applyFont="1" applyFill="1" applyBorder="1" applyAlignment="1">
      <alignment horizontal="center" vertical="center"/>
    </xf>
    <xf numFmtId="49" fontId="53" fillId="15" borderId="9" xfId="2" applyNumberFormat="1" applyFont="1" applyFill="1" applyBorder="1" applyAlignment="1">
      <alignment horizontal="center" vertical="center"/>
    </xf>
    <xf numFmtId="49" fontId="43" fillId="15" borderId="6" xfId="1" applyNumberFormat="1" applyFont="1" applyFill="1" applyBorder="1" applyAlignment="1">
      <alignment horizontal="center" vertical="center" wrapText="1"/>
    </xf>
    <xf numFmtId="49" fontId="43" fillId="15" borderId="51" xfId="1" applyNumberFormat="1" applyFont="1" applyFill="1" applyBorder="1" applyAlignment="1">
      <alignment horizontal="center" vertical="center"/>
    </xf>
    <xf numFmtId="49" fontId="43" fillId="15" borderId="9" xfId="1" applyNumberFormat="1" applyFont="1" applyFill="1" applyBorder="1" applyAlignment="1">
      <alignment horizontal="center" vertical="center"/>
    </xf>
    <xf numFmtId="49" fontId="57" fillId="15" borderId="6" xfId="0" applyNumberFormat="1" applyFont="1" applyFill="1" applyBorder="1" applyAlignment="1">
      <alignment horizontal="center" vertical="center" wrapText="1"/>
    </xf>
    <xf numFmtId="49" fontId="57" fillId="15" borderId="51" xfId="0" applyNumberFormat="1" applyFont="1" applyFill="1" applyBorder="1" applyAlignment="1">
      <alignment horizontal="center" vertical="center"/>
    </xf>
    <xf numFmtId="49" fontId="57" fillId="15" borderId="41" xfId="0" applyNumberFormat="1" applyFont="1" applyFill="1" applyBorder="1" applyAlignment="1">
      <alignment horizontal="center" vertical="center"/>
    </xf>
    <xf numFmtId="0" fontId="5" fillId="4" borderId="6" xfId="0" applyFont="1" applyFill="1" applyBorder="1" applyAlignment="1">
      <alignment horizontal="center" vertical="center"/>
    </xf>
    <xf numFmtId="0" fontId="5" fillId="4" borderId="9" xfId="0" applyFont="1" applyFill="1" applyBorder="1" applyAlignment="1">
      <alignment horizontal="center" vertical="center"/>
    </xf>
    <xf numFmtId="49" fontId="23" fillId="15" borderId="3" xfId="0" applyNumberFormat="1" applyFont="1" applyFill="1" applyBorder="1" applyAlignment="1">
      <alignment horizontal="center" vertical="center"/>
    </xf>
    <xf numFmtId="49" fontId="23" fillId="15" borderId="12" xfId="0" applyNumberFormat="1" applyFont="1" applyFill="1" applyBorder="1" applyAlignment="1">
      <alignment horizontal="center" vertical="center"/>
    </xf>
    <xf numFmtId="49" fontId="23" fillId="15" borderId="13" xfId="0" applyNumberFormat="1" applyFont="1" applyFill="1" applyBorder="1" applyAlignment="1">
      <alignment horizontal="center" vertical="center"/>
    </xf>
    <xf numFmtId="49" fontId="12" fillId="11" borderId="64" xfId="0" applyNumberFormat="1" applyFont="1" applyFill="1" applyBorder="1" applyAlignment="1">
      <alignment horizontal="center" vertical="center"/>
    </xf>
    <xf numFmtId="49" fontId="12" fillId="11" borderId="65" xfId="0" applyNumberFormat="1" applyFont="1" applyFill="1" applyBorder="1" applyAlignment="1">
      <alignment horizontal="center" vertical="center"/>
    </xf>
    <xf numFmtId="49" fontId="12" fillId="11" borderId="40" xfId="0" applyNumberFormat="1" applyFont="1" applyFill="1" applyBorder="1" applyAlignment="1">
      <alignment horizontal="center" vertical="center"/>
    </xf>
    <xf numFmtId="0" fontId="14" fillId="19" borderId="3" xfId="0" applyFont="1" applyFill="1" applyBorder="1" applyAlignment="1">
      <alignment horizontal="center" vertical="center"/>
    </xf>
    <xf numFmtId="0" fontId="14" fillId="19" borderId="12" xfId="0" applyFont="1" applyFill="1" applyBorder="1" applyAlignment="1">
      <alignment horizontal="center" vertical="center"/>
    </xf>
    <xf numFmtId="0" fontId="14" fillId="19" borderId="13" xfId="0" applyFont="1" applyFill="1" applyBorder="1" applyAlignment="1">
      <alignment horizontal="center" vertical="center"/>
    </xf>
    <xf numFmtId="0" fontId="14" fillId="19" borderId="64" xfId="0" applyFont="1" applyFill="1" applyBorder="1" applyAlignment="1">
      <alignment horizontal="center" vertical="center"/>
    </xf>
    <xf numFmtId="0" fontId="14" fillId="19" borderId="65" xfId="0" applyFont="1" applyFill="1" applyBorder="1" applyAlignment="1">
      <alignment horizontal="center" vertical="center"/>
    </xf>
    <xf numFmtId="0" fontId="14" fillId="19" borderId="40" xfId="0" applyFont="1" applyFill="1" applyBorder="1" applyAlignment="1">
      <alignment horizontal="center" vertical="center"/>
    </xf>
    <xf numFmtId="176" fontId="33" fillId="0" borderId="66" xfId="2" applyNumberFormat="1" applyFont="1" applyBorder="1" applyAlignment="1">
      <alignment horizontal="right" vertical="top"/>
    </xf>
    <xf numFmtId="0" fontId="53" fillId="19" borderId="3" xfId="0" applyFont="1" applyFill="1" applyBorder="1" applyAlignment="1">
      <alignment horizontal="center" vertical="center"/>
    </xf>
    <xf numFmtId="0" fontId="53" fillId="19" borderId="12" xfId="0" applyFont="1" applyFill="1" applyBorder="1" applyAlignment="1">
      <alignment horizontal="center" vertical="center"/>
    </xf>
    <xf numFmtId="0" fontId="53" fillId="19" borderId="13" xfId="0" applyFont="1" applyFill="1" applyBorder="1" applyAlignment="1">
      <alignment horizontal="center" vertical="center"/>
    </xf>
    <xf numFmtId="0" fontId="1" fillId="15" borderId="10" xfId="0" applyFont="1" applyFill="1" applyBorder="1" applyAlignment="1">
      <alignment horizontal="left" vertical="center"/>
    </xf>
    <xf numFmtId="0" fontId="1" fillId="15" borderId="11" xfId="0" applyFont="1" applyFill="1" applyBorder="1" applyAlignment="1">
      <alignment horizontal="left" vertical="center"/>
    </xf>
    <xf numFmtId="0" fontId="3" fillId="0" borderId="14" xfId="0" applyFont="1" applyBorder="1" applyAlignment="1">
      <alignment horizontal="left" vertical="top"/>
    </xf>
    <xf numFmtId="0" fontId="3" fillId="0" borderId="0" xfId="0" applyFont="1" applyAlignment="1">
      <alignment horizontal="left" vertical="top"/>
    </xf>
    <xf numFmtId="0" fontId="4" fillId="15" borderId="14" xfId="0" applyFont="1" applyFill="1" applyBorder="1" applyAlignment="1">
      <alignment horizontal="left" vertical="center"/>
    </xf>
    <xf numFmtId="0" fontId="4" fillId="15" borderId="16" xfId="0" applyFont="1" applyFill="1" applyBorder="1" applyAlignment="1">
      <alignment horizontal="left" vertical="center"/>
    </xf>
    <xf numFmtId="0" fontId="25" fillId="0" borderId="14" xfId="0" applyFont="1" applyBorder="1" applyAlignment="1">
      <alignment horizontal="left"/>
    </xf>
    <xf numFmtId="0" fontId="25" fillId="0" borderId="0" xfId="0" applyFont="1" applyAlignment="1">
      <alignment horizontal="left"/>
    </xf>
    <xf numFmtId="176" fontId="1" fillId="0" borderId="19" xfId="0" applyNumberFormat="1" applyFont="1" applyBorder="1" applyAlignment="1">
      <alignment horizontal="center" vertical="center" wrapText="1"/>
    </xf>
    <xf numFmtId="176" fontId="1" fillId="0" borderId="18" xfId="0" applyNumberFormat="1" applyFont="1" applyBorder="1" applyAlignment="1">
      <alignment horizontal="center" vertical="center" wrapText="1"/>
    </xf>
    <xf numFmtId="176" fontId="1" fillId="0" borderId="57" xfId="0" applyNumberFormat="1" applyFont="1" applyBorder="1" applyAlignment="1">
      <alignment horizontal="center" vertical="center" wrapText="1"/>
    </xf>
    <xf numFmtId="176" fontId="1" fillId="0" borderId="58" xfId="0" applyNumberFormat="1" applyFont="1" applyBorder="1" applyAlignment="1">
      <alignment horizontal="center" vertical="center" wrapText="1"/>
    </xf>
    <xf numFmtId="0" fontId="5" fillId="0" borderId="26" xfId="0" applyFont="1" applyBorder="1" applyAlignment="1">
      <alignment horizontal="center" vertical="center"/>
    </xf>
    <xf numFmtId="0" fontId="5" fillId="0" borderId="31" xfId="0" applyFont="1" applyBorder="1" applyAlignment="1">
      <alignment horizontal="center" vertical="center"/>
    </xf>
  </cellXfs>
  <cellStyles count="3">
    <cellStyle name="標準" xfId="0" builtinId="0"/>
    <cellStyle name="標準 2 2" xfId="2" xr:uid="{A2695277-DCCB-4A04-8816-8EB0658C0C60}"/>
    <cellStyle name="標準 3" xfId="1" xr:uid="{20B583B1-9A16-43C7-B631-D15A3BCF4EC2}"/>
  </cellStyles>
  <dxfs count="0"/>
  <tableStyles count="0" defaultTableStyle="TableStyleMedium2" defaultPivotStyle="PivotStyleLight16"/>
  <colors>
    <mruColors>
      <color rgb="FFBAF8F8"/>
      <color rgb="FFFAFC69"/>
      <color rgb="FF3669AB"/>
      <color rgb="FFFFCCFF"/>
      <color rgb="FFFFCCCC"/>
      <color rgb="FF68C7EE"/>
      <color rgb="FFF58383"/>
      <color rgb="FF87D8C9"/>
      <color rgb="FF9966FF"/>
      <color rgb="FF99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99" Type="http://schemas.openxmlformats.org/officeDocument/2006/relationships/worksheet" Target="worksheets/sheet299.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324" Type="http://schemas.openxmlformats.org/officeDocument/2006/relationships/worksheet" Target="worksheets/sheet324.xml"/><Relationship Id="rId170" Type="http://schemas.openxmlformats.org/officeDocument/2006/relationships/worksheet" Target="worksheets/sheet170.xml"/><Relationship Id="rId226" Type="http://schemas.openxmlformats.org/officeDocument/2006/relationships/worksheet" Target="worksheets/sheet226.xml"/><Relationship Id="rId268" Type="http://schemas.openxmlformats.org/officeDocument/2006/relationships/worksheet" Target="worksheets/sheet268.xml"/><Relationship Id="rId32" Type="http://schemas.openxmlformats.org/officeDocument/2006/relationships/worksheet" Target="worksheets/sheet32.xml"/><Relationship Id="rId74" Type="http://schemas.openxmlformats.org/officeDocument/2006/relationships/worksheet" Target="worksheets/sheet74.xml"/><Relationship Id="rId128" Type="http://schemas.openxmlformats.org/officeDocument/2006/relationships/worksheet" Target="worksheets/sheet128.xml"/><Relationship Id="rId5" Type="http://schemas.openxmlformats.org/officeDocument/2006/relationships/worksheet" Target="worksheets/sheet5.xml"/><Relationship Id="rId181" Type="http://schemas.openxmlformats.org/officeDocument/2006/relationships/worksheet" Target="worksheets/sheet181.xml"/><Relationship Id="rId237" Type="http://schemas.openxmlformats.org/officeDocument/2006/relationships/worksheet" Target="worksheets/sheet237.xml"/><Relationship Id="rId279" Type="http://schemas.openxmlformats.org/officeDocument/2006/relationships/worksheet" Target="worksheets/sheet279.xml"/><Relationship Id="rId43" Type="http://schemas.openxmlformats.org/officeDocument/2006/relationships/worksheet" Target="worksheets/sheet43.xml"/><Relationship Id="rId139" Type="http://schemas.openxmlformats.org/officeDocument/2006/relationships/worksheet" Target="worksheets/sheet139.xml"/><Relationship Id="rId290" Type="http://schemas.openxmlformats.org/officeDocument/2006/relationships/worksheet" Target="worksheets/sheet290.xml"/><Relationship Id="rId304" Type="http://schemas.openxmlformats.org/officeDocument/2006/relationships/worksheet" Target="worksheets/sheet304.xml"/><Relationship Id="rId85" Type="http://schemas.openxmlformats.org/officeDocument/2006/relationships/worksheet" Target="worksheets/sheet85.xml"/><Relationship Id="rId150" Type="http://schemas.openxmlformats.org/officeDocument/2006/relationships/worksheet" Target="worksheets/sheet150.xml"/><Relationship Id="rId192" Type="http://schemas.openxmlformats.org/officeDocument/2006/relationships/worksheet" Target="worksheets/sheet192.xml"/><Relationship Id="rId206" Type="http://schemas.openxmlformats.org/officeDocument/2006/relationships/worksheet" Target="worksheets/sheet206.xml"/><Relationship Id="rId248" Type="http://schemas.openxmlformats.org/officeDocument/2006/relationships/worksheet" Target="worksheets/sheet248.xml"/><Relationship Id="rId12" Type="http://schemas.openxmlformats.org/officeDocument/2006/relationships/worksheet" Target="worksheets/sheet12.xml"/><Relationship Id="rId108" Type="http://schemas.openxmlformats.org/officeDocument/2006/relationships/worksheet" Target="worksheets/sheet108.xml"/><Relationship Id="rId315" Type="http://schemas.openxmlformats.org/officeDocument/2006/relationships/worksheet" Target="worksheets/sheet315.xml"/><Relationship Id="rId54" Type="http://schemas.openxmlformats.org/officeDocument/2006/relationships/worksheet" Target="worksheets/sheet54.xml"/><Relationship Id="rId96" Type="http://schemas.openxmlformats.org/officeDocument/2006/relationships/worksheet" Target="worksheets/sheet96.xml"/><Relationship Id="rId161" Type="http://schemas.openxmlformats.org/officeDocument/2006/relationships/worksheet" Target="worksheets/sheet161.xml"/><Relationship Id="rId217" Type="http://schemas.openxmlformats.org/officeDocument/2006/relationships/worksheet" Target="worksheets/sheet217.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326" Type="http://schemas.openxmlformats.org/officeDocument/2006/relationships/externalLink" Target="externalLinks/externalLink1.xml"/><Relationship Id="rId65" Type="http://schemas.openxmlformats.org/officeDocument/2006/relationships/worksheet" Target="worksheets/sheet65.xml"/><Relationship Id="rId130" Type="http://schemas.openxmlformats.org/officeDocument/2006/relationships/worksheet" Target="worksheets/sheet130.xml"/><Relationship Id="rId172" Type="http://schemas.openxmlformats.org/officeDocument/2006/relationships/worksheet" Target="worksheets/sheet172.xml"/><Relationship Id="rId228" Type="http://schemas.openxmlformats.org/officeDocument/2006/relationships/worksheet" Target="worksheets/sheet228.xml"/><Relationship Id="rId281" Type="http://schemas.openxmlformats.org/officeDocument/2006/relationships/worksheet" Target="worksheets/sheet281.xml"/><Relationship Id="rId34" Type="http://schemas.openxmlformats.org/officeDocument/2006/relationships/worksheet" Target="worksheets/sheet34.xml"/><Relationship Id="rId76" Type="http://schemas.openxmlformats.org/officeDocument/2006/relationships/worksheet" Target="worksheets/sheet76.xml"/><Relationship Id="rId141" Type="http://schemas.openxmlformats.org/officeDocument/2006/relationships/worksheet" Target="worksheets/sheet141.xml"/><Relationship Id="rId7" Type="http://schemas.openxmlformats.org/officeDocument/2006/relationships/worksheet" Target="worksheets/sheet7.xml"/><Relationship Id="rId183" Type="http://schemas.openxmlformats.org/officeDocument/2006/relationships/worksheet" Target="worksheets/sheet183.xml"/><Relationship Id="rId239" Type="http://schemas.openxmlformats.org/officeDocument/2006/relationships/worksheet" Target="worksheets/sheet239.xml"/><Relationship Id="rId250" Type="http://schemas.openxmlformats.org/officeDocument/2006/relationships/worksheet" Target="worksheets/sheet250.xml"/><Relationship Id="rId271" Type="http://schemas.openxmlformats.org/officeDocument/2006/relationships/worksheet" Target="worksheets/sheet271.xml"/><Relationship Id="rId292" Type="http://schemas.openxmlformats.org/officeDocument/2006/relationships/worksheet" Target="worksheets/sheet292.xml"/><Relationship Id="rId306" Type="http://schemas.openxmlformats.org/officeDocument/2006/relationships/worksheet" Target="worksheets/sheet306.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327" Type="http://schemas.openxmlformats.org/officeDocument/2006/relationships/theme" Target="theme/theme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240" Type="http://schemas.openxmlformats.org/officeDocument/2006/relationships/worksheet" Target="worksheets/sheet240.xml"/><Relationship Id="rId261" Type="http://schemas.openxmlformats.org/officeDocument/2006/relationships/worksheet" Target="worksheets/sheet261.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317" Type="http://schemas.openxmlformats.org/officeDocument/2006/relationships/worksheet" Target="worksheets/sheet317.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worksheet" Target="worksheets/sheet25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72" Type="http://schemas.openxmlformats.org/officeDocument/2006/relationships/worksheet" Target="worksheets/sheet272.xml"/><Relationship Id="rId293" Type="http://schemas.openxmlformats.org/officeDocument/2006/relationships/worksheet" Target="worksheets/sheet293.xml"/><Relationship Id="rId307" Type="http://schemas.openxmlformats.org/officeDocument/2006/relationships/worksheet" Target="worksheets/sheet307.xml"/><Relationship Id="rId328" Type="http://schemas.openxmlformats.org/officeDocument/2006/relationships/styles" Target="styles.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262" Type="http://schemas.openxmlformats.org/officeDocument/2006/relationships/worksheet" Target="worksheets/sheet262.xml"/><Relationship Id="rId283" Type="http://schemas.openxmlformats.org/officeDocument/2006/relationships/worksheet" Target="worksheets/sheet283.xml"/><Relationship Id="rId318" Type="http://schemas.openxmlformats.org/officeDocument/2006/relationships/worksheet" Target="worksheets/sheet318.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worksheet" Target="worksheets/sheet273.xml"/><Relationship Id="rId294" Type="http://schemas.openxmlformats.org/officeDocument/2006/relationships/worksheet" Target="worksheets/sheet294.xml"/><Relationship Id="rId308" Type="http://schemas.openxmlformats.org/officeDocument/2006/relationships/worksheet" Target="worksheets/sheet308.xml"/><Relationship Id="rId329" Type="http://schemas.openxmlformats.org/officeDocument/2006/relationships/sharedStrings" Target="sharedStrings.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284" Type="http://schemas.openxmlformats.org/officeDocument/2006/relationships/worksheet" Target="worksheets/sheet284.xml"/><Relationship Id="rId319" Type="http://schemas.openxmlformats.org/officeDocument/2006/relationships/worksheet" Target="worksheets/sheet319.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330" Type="http://schemas.openxmlformats.org/officeDocument/2006/relationships/calcChain" Target="calcChain.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worksheet" Target="worksheets/sheet274.xml"/><Relationship Id="rId295" Type="http://schemas.openxmlformats.org/officeDocument/2006/relationships/worksheet" Target="worksheets/sheet295.xml"/><Relationship Id="rId309" Type="http://schemas.openxmlformats.org/officeDocument/2006/relationships/worksheet" Target="worksheets/sheet309.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320" Type="http://schemas.openxmlformats.org/officeDocument/2006/relationships/worksheet" Target="worksheets/sheet320.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285" Type="http://schemas.openxmlformats.org/officeDocument/2006/relationships/worksheet" Target="worksheets/sheet28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310" Type="http://schemas.openxmlformats.org/officeDocument/2006/relationships/worksheet" Target="worksheets/sheet310.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worksheet" Target="worksheets/sheet275.xml"/><Relationship Id="rId296" Type="http://schemas.openxmlformats.org/officeDocument/2006/relationships/worksheet" Target="worksheets/sheet296.xml"/><Relationship Id="rId300" Type="http://schemas.openxmlformats.org/officeDocument/2006/relationships/worksheet" Target="worksheets/sheet300.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321" Type="http://schemas.openxmlformats.org/officeDocument/2006/relationships/worksheet" Target="worksheets/sheet321.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worksheet" Target="worksheets/sheet265.xml"/><Relationship Id="rId286" Type="http://schemas.openxmlformats.org/officeDocument/2006/relationships/worksheet" Target="worksheets/sheet286.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311" Type="http://schemas.openxmlformats.org/officeDocument/2006/relationships/worksheet" Target="worksheets/sheet311.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276" Type="http://schemas.openxmlformats.org/officeDocument/2006/relationships/worksheet" Target="worksheets/sheet276.xml"/><Relationship Id="rId297" Type="http://schemas.openxmlformats.org/officeDocument/2006/relationships/worksheet" Target="worksheets/sheet297.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301" Type="http://schemas.openxmlformats.org/officeDocument/2006/relationships/worksheet" Target="worksheets/sheet301.xml"/><Relationship Id="rId322" Type="http://schemas.openxmlformats.org/officeDocument/2006/relationships/worksheet" Target="worksheets/sheet322.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266" Type="http://schemas.openxmlformats.org/officeDocument/2006/relationships/worksheet" Target="worksheets/sheet266.xml"/><Relationship Id="rId287" Type="http://schemas.openxmlformats.org/officeDocument/2006/relationships/worksheet" Target="worksheets/sheet287.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312" Type="http://schemas.openxmlformats.org/officeDocument/2006/relationships/worksheet" Target="worksheets/sheet312.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256" Type="http://schemas.openxmlformats.org/officeDocument/2006/relationships/worksheet" Target="worksheets/sheet256.xml"/><Relationship Id="rId277" Type="http://schemas.openxmlformats.org/officeDocument/2006/relationships/worksheet" Target="worksheets/sheet277.xml"/><Relationship Id="rId298" Type="http://schemas.openxmlformats.org/officeDocument/2006/relationships/worksheet" Target="worksheets/sheet298.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302" Type="http://schemas.openxmlformats.org/officeDocument/2006/relationships/worksheet" Target="worksheets/sheet302.xml"/><Relationship Id="rId323" Type="http://schemas.openxmlformats.org/officeDocument/2006/relationships/worksheet" Target="worksheets/sheet323.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267" Type="http://schemas.openxmlformats.org/officeDocument/2006/relationships/worksheet" Target="worksheets/sheet267.xml"/><Relationship Id="rId288" Type="http://schemas.openxmlformats.org/officeDocument/2006/relationships/worksheet" Target="worksheets/sheet288.xml"/><Relationship Id="rId106" Type="http://schemas.openxmlformats.org/officeDocument/2006/relationships/worksheet" Target="worksheets/sheet106.xml"/><Relationship Id="rId127" Type="http://schemas.openxmlformats.org/officeDocument/2006/relationships/worksheet" Target="worksheets/sheet127.xml"/><Relationship Id="rId313" Type="http://schemas.openxmlformats.org/officeDocument/2006/relationships/worksheet" Target="worksheets/sheet313.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303" Type="http://schemas.openxmlformats.org/officeDocument/2006/relationships/worksheet" Target="worksheets/sheet303.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107" Type="http://schemas.openxmlformats.org/officeDocument/2006/relationships/worksheet" Target="worksheets/sheet107.xml"/><Relationship Id="rId289" Type="http://schemas.openxmlformats.org/officeDocument/2006/relationships/worksheet" Target="worksheets/sheet289.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314" Type="http://schemas.openxmlformats.org/officeDocument/2006/relationships/worksheet" Target="worksheets/sheet314.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258" Type="http://schemas.openxmlformats.org/officeDocument/2006/relationships/worksheet" Target="worksheets/sheet258.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325" Type="http://schemas.openxmlformats.org/officeDocument/2006/relationships/worksheet" Target="worksheets/sheet325.xml"/><Relationship Id="rId171" Type="http://schemas.openxmlformats.org/officeDocument/2006/relationships/worksheet" Target="worksheets/sheet171.xml"/><Relationship Id="rId227" Type="http://schemas.openxmlformats.org/officeDocument/2006/relationships/worksheet" Target="worksheets/sheet227.xml"/><Relationship Id="rId269" Type="http://schemas.openxmlformats.org/officeDocument/2006/relationships/worksheet" Target="worksheets/sheet269.xml"/><Relationship Id="rId33" Type="http://schemas.openxmlformats.org/officeDocument/2006/relationships/worksheet" Target="worksheets/sheet33.xml"/><Relationship Id="rId129" Type="http://schemas.openxmlformats.org/officeDocument/2006/relationships/worksheet" Target="worksheets/sheet129.xml"/><Relationship Id="rId280" Type="http://schemas.openxmlformats.org/officeDocument/2006/relationships/worksheet" Target="worksheets/sheet280.xml"/><Relationship Id="rId75" Type="http://schemas.openxmlformats.org/officeDocument/2006/relationships/worksheet" Target="worksheets/sheet75.xml"/><Relationship Id="rId140" Type="http://schemas.openxmlformats.org/officeDocument/2006/relationships/worksheet" Target="worksheets/sheet140.xml"/><Relationship Id="rId182" Type="http://schemas.openxmlformats.org/officeDocument/2006/relationships/worksheet" Target="worksheets/sheet182.xml"/><Relationship Id="rId6" Type="http://schemas.openxmlformats.org/officeDocument/2006/relationships/worksheet" Target="worksheets/sheet6.xml"/><Relationship Id="rId238" Type="http://schemas.openxmlformats.org/officeDocument/2006/relationships/worksheet" Target="worksheets/sheet238.xml"/><Relationship Id="rId291" Type="http://schemas.openxmlformats.org/officeDocument/2006/relationships/worksheet" Target="worksheets/sheet291.xml"/><Relationship Id="rId305" Type="http://schemas.openxmlformats.org/officeDocument/2006/relationships/worksheet" Target="worksheets/sheet305.xml"/><Relationship Id="rId44" Type="http://schemas.openxmlformats.org/officeDocument/2006/relationships/worksheet" Target="worksheets/sheet44.xml"/><Relationship Id="rId86" Type="http://schemas.openxmlformats.org/officeDocument/2006/relationships/worksheet" Target="worksheets/sheet86.xml"/><Relationship Id="rId151" Type="http://schemas.openxmlformats.org/officeDocument/2006/relationships/worksheet" Target="worksheets/sheet151.xml"/><Relationship Id="rId193" Type="http://schemas.openxmlformats.org/officeDocument/2006/relationships/worksheet" Target="worksheets/sheet193.xml"/><Relationship Id="rId207" Type="http://schemas.openxmlformats.org/officeDocument/2006/relationships/worksheet" Target="worksheets/sheet207.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316" Type="http://schemas.openxmlformats.org/officeDocument/2006/relationships/worksheet" Target="worksheets/sheet316.xml"/><Relationship Id="rId55" Type="http://schemas.openxmlformats.org/officeDocument/2006/relationships/worksheet" Target="worksheets/sheet55.xml"/><Relationship Id="rId97" Type="http://schemas.openxmlformats.org/officeDocument/2006/relationships/worksheet" Target="worksheets/sheet97.xml"/><Relationship Id="rId120" Type="http://schemas.openxmlformats.org/officeDocument/2006/relationships/worksheet" Target="worksheets/sheet120.xml"/><Relationship Id="rId162" Type="http://schemas.openxmlformats.org/officeDocument/2006/relationships/worksheet" Target="worksheets/sheet162.xml"/><Relationship Id="rId218" Type="http://schemas.openxmlformats.org/officeDocument/2006/relationships/worksheet" Target="worksheets/sheet2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Users\clmiwa-three\Downloads\&#12298;&#20013;&#26449;&#12299;&#26032;&#30000;&#12539;&#33609;&#21152;%20&#12456;&#12522;&#12450;%20&#20206;&#12471;&#12501;&#12488;&#12304;12&#26376;16&#26085;&#65374;1&#26376;15&#26085;&#123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照データベース"/>
    </sheetNames>
    <sheetDataSet>
      <sheetData sheetId="0"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155.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156.xml.rels><?xml version="1.0" encoding="UTF-8" standalone="yes"?>
<Relationships xmlns="http://schemas.openxmlformats.org/package/2006/relationships"><Relationship Id="rId1" Type="http://schemas.openxmlformats.org/officeDocument/2006/relationships/printerSettings" Target="../printerSettings/printerSettings156.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157.bin"/></Relationships>
</file>

<file path=xl/worksheets/_rels/sheet158.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159.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160.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165.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166.bin"/></Relationships>
</file>

<file path=xl/worksheets/_rels/sheet167.xml.rels><?xml version="1.0" encoding="UTF-8" standalone="yes"?>
<Relationships xmlns="http://schemas.openxmlformats.org/package/2006/relationships"><Relationship Id="rId1" Type="http://schemas.openxmlformats.org/officeDocument/2006/relationships/printerSettings" Target="../printerSettings/printerSettings167.bin"/></Relationships>
</file>

<file path=xl/worksheets/_rels/sheet168.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_rels/sheet169.xml.rels><?xml version="1.0" encoding="UTF-8" standalone="yes"?>
<Relationships xmlns="http://schemas.openxmlformats.org/package/2006/relationships"><Relationship Id="rId1" Type="http://schemas.openxmlformats.org/officeDocument/2006/relationships/printerSettings" Target="../printerSettings/printerSettings169.bin"/></Relationships>
</file>

<file path=xl/worksheets/_rels/sheet170.xml.rels><?xml version="1.0" encoding="UTF-8" standalone="yes"?>
<Relationships xmlns="http://schemas.openxmlformats.org/package/2006/relationships"><Relationship Id="rId1" Type="http://schemas.openxmlformats.org/officeDocument/2006/relationships/printerSettings" Target="../printerSettings/printerSettings170.bin"/></Relationships>
</file>

<file path=xl/worksheets/_rels/sheet171.xml.rels><?xml version="1.0" encoding="UTF-8" standalone="yes"?>
<Relationships xmlns="http://schemas.openxmlformats.org/package/2006/relationships"><Relationship Id="rId1" Type="http://schemas.openxmlformats.org/officeDocument/2006/relationships/printerSettings" Target="../printerSettings/printerSettings171.bin"/></Relationships>
</file>

<file path=xl/worksheets/_rels/sheet172.xml.rels><?xml version="1.0" encoding="UTF-8" standalone="yes"?>
<Relationships xmlns="http://schemas.openxmlformats.org/package/2006/relationships"><Relationship Id="rId1" Type="http://schemas.openxmlformats.org/officeDocument/2006/relationships/printerSettings" Target="../printerSettings/printerSettings172.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173.bin"/></Relationships>
</file>

<file path=xl/worksheets/_rels/sheet174.xml.rels><?xml version="1.0" encoding="UTF-8" standalone="yes"?>
<Relationships xmlns="http://schemas.openxmlformats.org/package/2006/relationships"><Relationship Id="rId1" Type="http://schemas.openxmlformats.org/officeDocument/2006/relationships/printerSettings" Target="../printerSettings/printerSettings174.bin"/></Relationships>
</file>

<file path=xl/worksheets/_rels/sheet175.xml.rels><?xml version="1.0" encoding="UTF-8" standalone="yes"?>
<Relationships xmlns="http://schemas.openxmlformats.org/package/2006/relationships"><Relationship Id="rId1" Type="http://schemas.openxmlformats.org/officeDocument/2006/relationships/printerSettings" Target="../printerSettings/printerSettings175.bin"/></Relationships>
</file>

<file path=xl/worksheets/_rels/sheet176.xml.rels><?xml version="1.0" encoding="UTF-8" standalone="yes"?>
<Relationships xmlns="http://schemas.openxmlformats.org/package/2006/relationships"><Relationship Id="rId1" Type="http://schemas.openxmlformats.org/officeDocument/2006/relationships/printerSettings" Target="../printerSettings/printerSettings176.bin"/></Relationships>
</file>

<file path=xl/worksheets/_rels/sheet177.xml.rels><?xml version="1.0" encoding="UTF-8" standalone="yes"?>
<Relationships xmlns="http://schemas.openxmlformats.org/package/2006/relationships"><Relationship Id="rId1" Type="http://schemas.openxmlformats.org/officeDocument/2006/relationships/printerSettings" Target="../printerSettings/printerSettings177.bin"/></Relationships>
</file>

<file path=xl/worksheets/_rels/sheet178.xml.rels><?xml version="1.0" encoding="UTF-8" standalone="yes"?>
<Relationships xmlns="http://schemas.openxmlformats.org/package/2006/relationships"><Relationship Id="rId1" Type="http://schemas.openxmlformats.org/officeDocument/2006/relationships/printerSettings" Target="../printerSettings/printerSettings178.bin"/></Relationships>
</file>

<file path=xl/worksheets/_rels/sheet179.xml.rels><?xml version="1.0" encoding="UTF-8" standalone="yes"?>
<Relationships xmlns="http://schemas.openxmlformats.org/package/2006/relationships"><Relationship Id="rId1" Type="http://schemas.openxmlformats.org/officeDocument/2006/relationships/printerSettings" Target="../printerSettings/printerSettings179.bin"/></Relationships>
</file>

<file path=xl/worksheets/_rels/sheet180.xml.rels><?xml version="1.0" encoding="UTF-8" standalone="yes"?>
<Relationships xmlns="http://schemas.openxmlformats.org/package/2006/relationships"><Relationship Id="rId1" Type="http://schemas.openxmlformats.org/officeDocument/2006/relationships/printerSettings" Target="../printerSettings/printerSettings180.bin"/></Relationships>
</file>

<file path=xl/worksheets/_rels/sheet181.xml.rels><?xml version="1.0" encoding="UTF-8" standalone="yes"?>
<Relationships xmlns="http://schemas.openxmlformats.org/package/2006/relationships"><Relationship Id="rId1" Type="http://schemas.openxmlformats.org/officeDocument/2006/relationships/printerSettings" Target="../printerSettings/printerSettings181.bin"/></Relationships>
</file>

<file path=xl/worksheets/_rels/sheet182.xml.rels><?xml version="1.0" encoding="UTF-8" standalone="yes"?>
<Relationships xmlns="http://schemas.openxmlformats.org/package/2006/relationships"><Relationship Id="rId1" Type="http://schemas.openxmlformats.org/officeDocument/2006/relationships/printerSettings" Target="../printerSettings/printerSettings182.bin"/></Relationships>
</file>

<file path=xl/worksheets/_rels/sheet183.xml.rels><?xml version="1.0" encoding="UTF-8" standalone="yes"?>
<Relationships xmlns="http://schemas.openxmlformats.org/package/2006/relationships"><Relationship Id="rId1" Type="http://schemas.openxmlformats.org/officeDocument/2006/relationships/printerSettings" Target="../printerSettings/printerSettings183.bin"/></Relationships>
</file>

<file path=xl/worksheets/_rels/sheet184.xml.rels><?xml version="1.0" encoding="UTF-8" standalone="yes"?>
<Relationships xmlns="http://schemas.openxmlformats.org/package/2006/relationships"><Relationship Id="rId1" Type="http://schemas.openxmlformats.org/officeDocument/2006/relationships/printerSettings" Target="../printerSettings/printerSettings184.bin"/></Relationships>
</file>

<file path=xl/worksheets/_rels/sheet185.xml.rels><?xml version="1.0" encoding="UTF-8" standalone="yes"?>
<Relationships xmlns="http://schemas.openxmlformats.org/package/2006/relationships"><Relationship Id="rId1" Type="http://schemas.openxmlformats.org/officeDocument/2006/relationships/printerSettings" Target="../printerSettings/printerSettings185.bin"/></Relationships>
</file>

<file path=xl/worksheets/_rels/sheet186.xml.rels><?xml version="1.0" encoding="UTF-8" standalone="yes"?>
<Relationships xmlns="http://schemas.openxmlformats.org/package/2006/relationships"><Relationship Id="rId1" Type="http://schemas.openxmlformats.org/officeDocument/2006/relationships/printerSettings" Target="../printerSettings/printerSettings186.bin"/></Relationships>
</file>

<file path=xl/worksheets/_rels/sheet187.xml.rels><?xml version="1.0" encoding="UTF-8" standalone="yes"?>
<Relationships xmlns="http://schemas.openxmlformats.org/package/2006/relationships"><Relationship Id="rId1" Type="http://schemas.openxmlformats.org/officeDocument/2006/relationships/printerSettings" Target="../printerSettings/printerSettings187.bin"/></Relationships>
</file>

<file path=xl/worksheets/_rels/sheet188.xml.rels><?xml version="1.0" encoding="UTF-8" standalone="yes"?>
<Relationships xmlns="http://schemas.openxmlformats.org/package/2006/relationships"><Relationship Id="rId1" Type="http://schemas.openxmlformats.org/officeDocument/2006/relationships/printerSettings" Target="../printerSettings/printerSettings188.bin"/></Relationships>
</file>

<file path=xl/worksheets/_rels/sheet189.xml.rels><?xml version="1.0" encoding="UTF-8" standalone="yes"?>
<Relationships xmlns="http://schemas.openxmlformats.org/package/2006/relationships"><Relationship Id="rId1" Type="http://schemas.openxmlformats.org/officeDocument/2006/relationships/printerSettings" Target="../printerSettings/printerSettings189.bin"/></Relationships>
</file>

<file path=xl/worksheets/_rels/sheet190.xml.rels><?xml version="1.0" encoding="UTF-8" standalone="yes"?>
<Relationships xmlns="http://schemas.openxmlformats.org/package/2006/relationships"><Relationship Id="rId1" Type="http://schemas.openxmlformats.org/officeDocument/2006/relationships/printerSettings" Target="../printerSettings/printerSettings190.bin"/></Relationships>
</file>

<file path=xl/worksheets/_rels/sheet191.xml.rels><?xml version="1.0" encoding="UTF-8" standalone="yes"?>
<Relationships xmlns="http://schemas.openxmlformats.org/package/2006/relationships"><Relationship Id="rId1" Type="http://schemas.openxmlformats.org/officeDocument/2006/relationships/printerSettings" Target="../printerSettings/printerSettings191.bin"/></Relationships>
</file>

<file path=xl/worksheets/_rels/sheet192.xml.rels><?xml version="1.0" encoding="UTF-8" standalone="yes"?>
<Relationships xmlns="http://schemas.openxmlformats.org/package/2006/relationships"><Relationship Id="rId1" Type="http://schemas.openxmlformats.org/officeDocument/2006/relationships/printerSettings" Target="../printerSettings/printerSettings192.bin"/></Relationships>
</file>

<file path=xl/worksheets/_rels/sheet193.xml.rels><?xml version="1.0" encoding="UTF-8" standalone="yes"?>
<Relationships xmlns="http://schemas.openxmlformats.org/package/2006/relationships"><Relationship Id="rId1" Type="http://schemas.openxmlformats.org/officeDocument/2006/relationships/printerSettings" Target="../printerSettings/printerSettings193.bin"/></Relationships>
</file>

<file path=xl/worksheets/_rels/sheet194.xml.rels><?xml version="1.0" encoding="UTF-8" standalone="yes"?>
<Relationships xmlns="http://schemas.openxmlformats.org/package/2006/relationships"><Relationship Id="rId1" Type="http://schemas.openxmlformats.org/officeDocument/2006/relationships/printerSettings" Target="../printerSettings/printerSettings194.bin"/></Relationships>
</file>

<file path=xl/worksheets/_rels/sheet195.xml.rels><?xml version="1.0" encoding="UTF-8" standalone="yes"?>
<Relationships xmlns="http://schemas.openxmlformats.org/package/2006/relationships"><Relationship Id="rId1" Type="http://schemas.openxmlformats.org/officeDocument/2006/relationships/printerSettings" Target="../printerSettings/printerSettings195.bin"/></Relationships>
</file>

<file path=xl/worksheets/_rels/sheet196.xml.rels><?xml version="1.0" encoding="UTF-8" standalone="yes"?>
<Relationships xmlns="http://schemas.openxmlformats.org/package/2006/relationships"><Relationship Id="rId1" Type="http://schemas.openxmlformats.org/officeDocument/2006/relationships/printerSettings" Target="../printerSettings/printerSettings196.bin"/></Relationships>
</file>

<file path=xl/worksheets/_rels/sheet197.xml.rels><?xml version="1.0" encoding="UTF-8" standalone="yes"?>
<Relationships xmlns="http://schemas.openxmlformats.org/package/2006/relationships"><Relationship Id="rId1" Type="http://schemas.openxmlformats.org/officeDocument/2006/relationships/printerSettings" Target="../printerSettings/printerSettings197.bin"/></Relationships>
</file>

<file path=xl/worksheets/_rels/sheet198.xml.rels><?xml version="1.0" encoding="UTF-8" standalone="yes"?>
<Relationships xmlns="http://schemas.openxmlformats.org/package/2006/relationships"><Relationship Id="rId1" Type="http://schemas.openxmlformats.org/officeDocument/2006/relationships/printerSettings" Target="../printerSettings/printerSettings198.bin"/></Relationships>
</file>

<file path=xl/worksheets/_rels/sheet199.xml.rels><?xml version="1.0" encoding="UTF-8" standalone="yes"?>
<Relationships xmlns="http://schemas.openxmlformats.org/package/2006/relationships"><Relationship Id="rId1" Type="http://schemas.openxmlformats.org/officeDocument/2006/relationships/printerSettings" Target="../printerSettings/printerSettings199.bin"/></Relationships>
</file>

<file path=xl/worksheets/_rels/sheet200.xml.rels><?xml version="1.0" encoding="UTF-8" standalone="yes"?>
<Relationships xmlns="http://schemas.openxmlformats.org/package/2006/relationships"><Relationship Id="rId1" Type="http://schemas.openxmlformats.org/officeDocument/2006/relationships/printerSettings" Target="../printerSettings/printerSettings200.bin"/></Relationships>
</file>

<file path=xl/worksheets/_rels/sheet201.xml.rels><?xml version="1.0" encoding="UTF-8" standalone="yes"?>
<Relationships xmlns="http://schemas.openxmlformats.org/package/2006/relationships"><Relationship Id="rId1" Type="http://schemas.openxmlformats.org/officeDocument/2006/relationships/printerSettings" Target="../printerSettings/printerSettings201.bin"/></Relationships>
</file>

<file path=xl/worksheets/_rels/sheet202.xml.rels><?xml version="1.0" encoding="UTF-8" standalone="yes"?>
<Relationships xmlns="http://schemas.openxmlformats.org/package/2006/relationships"><Relationship Id="rId1" Type="http://schemas.openxmlformats.org/officeDocument/2006/relationships/printerSettings" Target="../printerSettings/printerSettings202.bin"/></Relationships>
</file>

<file path=xl/worksheets/_rels/sheet203.xml.rels><?xml version="1.0" encoding="UTF-8" standalone="yes"?>
<Relationships xmlns="http://schemas.openxmlformats.org/package/2006/relationships"><Relationship Id="rId1" Type="http://schemas.openxmlformats.org/officeDocument/2006/relationships/printerSettings" Target="../printerSettings/printerSettings203.bin"/></Relationships>
</file>

<file path=xl/worksheets/_rels/sheet204.xml.rels><?xml version="1.0" encoding="UTF-8" standalone="yes"?>
<Relationships xmlns="http://schemas.openxmlformats.org/package/2006/relationships"><Relationship Id="rId1" Type="http://schemas.openxmlformats.org/officeDocument/2006/relationships/printerSettings" Target="../printerSettings/printerSettings204.bin"/></Relationships>
</file>

<file path=xl/worksheets/_rels/sheet205.xml.rels><?xml version="1.0" encoding="UTF-8" standalone="yes"?>
<Relationships xmlns="http://schemas.openxmlformats.org/package/2006/relationships"><Relationship Id="rId1" Type="http://schemas.openxmlformats.org/officeDocument/2006/relationships/printerSettings" Target="../printerSettings/printerSettings205.bin"/></Relationships>
</file>

<file path=xl/worksheets/_rels/sheet206.xml.rels><?xml version="1.0" encoding="UTF-8" standalone="yes"?>
<Relationships xmlns="http://schemas.openxmlformats.org/package/2006/relationships"><Relationship Id="rId1" Type="http://schemas.openxmlformats.org/officeDocument/2006/relationships/printerSettings" Target="../printerSettings/printerSettings206.bin"/></Relationships>
</file>

<file path=xl/worksheets/_rels/sheet207.xml.rels><?xml version="1.0" encoding="UTF-8" standalone="yes"?>
<Relationships xmlns="http://schemas.openxmlformats.org/package/2006/relationships"><Relationship Id="rId1" Type="http://schemas.openxmlformats.org/officeDocument/2006/relationships/printerSettings" Target="../printerSettings/printerSettings207.bin"/></Relationships>
</file>

<file path=xl/worksheets/_rels/sheet208.xml.rels><?xml version="1.0" encoding="UTF-8" standalone="yes"?>
<Relationships xmlns="http://schemas.openxmlformats.org/package/2006/relationships"><Relationship Id="rId1" Type="http://schemas.openxmlformats.org/officeDocument/2006/relationships/printerSettings" Target="../printerSettings/printerSettings208.bin"/></Relationships>
</file>

<file path=xl/worksheets/_rels/sheet209.xml.rels><?xml version="1.0" encoding="UTF-8" standalone="yes"?>
<Relationships xmlns="http://schemas.openxmlformats.org/package/2006/relationships"><Relationship Id="rId1" Type="http://schemas.openxmlformats.org/officeDocument/2006/relationships/printerSettings" Target="../printerSettings/printerSettings209.bin"/></Relationships>
</file>

<file path=xl/worksheets/_rels/sheet210.xml.rels><?xml version="1.0" encoding="UTF-8" standalone="yes"?>
<Relationships xmlns="http://schemas.openxmlformats.org/package/2006/relationships"><Relationship Id="rId1" Type="http://schemas.openxmlformats.org/officeDocument/2006/relationships/printerSettings" Target="../printerSettings/printerSettings210.bin"/></Relationships>
</file>

<file path=xl/worksheets/_rels/sheet211.xml.rels><?xml version="1.0" encoding="UTF-8" standalone="yes"?>
<Relationships xmlns="http://schemas.openxmlformats.org/package/2006/relationships"><Relationship Id="rId1" Type="http://schemas.openxmlformats.org/officeDocument/2006/relationships/printerSettings" Target="../printerSettings/printerSettings211.bin"/></Relationships>
</file>

<file path=xl/worksheets/_rels/sheet212.xml.rels><?xml version="1.0" encoding="UTF-8" standalone="yes"?>
<Relationships xmlns="http://schemas.openxmlformats.org/package/2006/relationships"><Relationship Id="rId1" Type="http://schemas.openxmlformats.org/officeDocument/2006/relationships/printerSettings" Target="../printerSettings/printerSettings212.bin"/></Relationships>
</file>

<file path=xl/worksheets/_rels/sheet213.xml.rels><?xml version="1.0" encoding="UTF-8" standalone="yes"?>
<Relationships xmlns="http://schemas.openxmlformats.org/package/2006/relationships"><Relationship Id="rId1" Type="http://schemas.openxmlformats.org/officeDocument/2006/relationships/printerSettings" Target="../printerSettings/printerSettings213.bin"/></Relationships>
</file>

<file path=xl/worksheets/_rels/sheet214.xml.rels><?xml version="1.0" encoding="UTF-8" standalone="yes"?>
<Relationships xmlns="http://schemas.openxmlformats.org/package/2006/relationships"><Relationship Id="rId1" Type="http://schemas.openxmlformats.org/officeDocument/2006/relationships/printerSettings" Target="../printerSettings/printerSettings214.bin"/></Relationships>
</file>

<file path=xl/worksheets/_rels/sheet215.xml.rels><?xml version="1.0" encoding="UTF-8" standalone="yes"?>
<Relationships xmlns="http://schemas.openxmlformats.org/package/2006/relationships"><Relationship Id="rId1" Type="http://schemas.openxmlformats.org/officeDocument/2006/relationships/printerSettings" Target="../printerSettings/printerSettings215.bin"/></Relationships>
</file>

<file path=xl/worksheets/_rels/sheet216.xml.rels><?xml version="1.0" encoding="UTF-8" standalone="yes"?>
<Relationships xmlns="http://schemas.openxmlformats.org/package/2006/relationships"><Relationship Id="rId1" Type="http://schemas.openxmlformats.org/officeDocument/2006/relationships/printerSettings" Target="../printerSettings/printerSettings216.bin"/></Relationships>
</file>

<file path=xl/worksheets/_rels/sheet217.xml.rels><?xml version="1.0" encoding="UTF-8" standalone="yes"?>
<Relationships xmlns="http://schemas.openxmlformats.org/package/2006/relationships"><Relationship Id="rId1" Type="http://schemas.openxmlformats.org/officeDocument/2006/relationships/printerSettings" Target="../printerSettings/printerSettings217.bin"/></Relationships>
</file>

<file path=xl/worksheets/_rels/sheet218.xml.rels><?xml version="1.0" encoding="UTF-8" standalone="yes"?>
<Relationships xmlns="http://schemas.openxmlformats.org/package/2006/relationships"><Relationship Id="rId1" Type="http://schemas.openxmlformats.org/officeDocument/2006/relationships/printerSettings" Target="../printerSettings/printerSettings218.bin"/></Relationships>
</file>

<file path=xl/worksheets/_rels/sheet219.xml.rels><?xml version="1.0" encoding="UTF-8" standalone="yes"?>
<Relationships xmlns="http://schemas.openxmlformats.org/package/2006/relationships"><Relationship Id="rId1" Type="http://schemas.openxmlformats.org/officeDocument/2006/relationships/printerSettings" Target="../printerSettings/printerSettings219.bin"/></Relationships>
</file>

<file path=xl/worksheets/_rels/sheet220.xml.rels><?xml version="1.0" encoding="UTF-8" standalone="yes"?>
<Relationships xmlns="http://schemas.openxmlformats.org/package/2006/relationships"><Relationship Id="rId1" Type="http://schemas.openxmlformats.org/officeDocument/2006/relationships/printerSettings" Target="../printerSettings/printerSettings220.bin"/></Relationships>
</file>

<file path=xl/worksheets/_rels/sheet221.xml.rels><?xml version="1.0" encoding="UTF-8" standalone="yes"?>
<Relationships xmlns="http://schemas.openxmlformats.org/package/2006/relationships"><Relationship Id="rId1" Type="http://schemas.openxmlformats.org/officeDocument/2006/relationships/printerSettings" Target="../printerSettings/printerSettings221.bin"/></Relationships>
</file>

<file path=xl/worksheets/_rels/sheet222.xml.rels><?xml version="1.0" encoding="UTF-8" standalone="yes"?>
<Relationships xmlns="http://schemas.openxmlformats.org/package/2006/relationships"><Relationship Id="rId1" Type="http://schemas.openxmlformats.org/officeDocument/2006/relationships/printerSettings" Target="../printerSettings/printerSettings222.bin"/></Relationships>
</file>

<file path=xl/worksheets/_rels/sheet223.xml.rels><?xml version="1.0" encoding="UTF-8" standalone="yes"?>
<Relationships xmlns="http://schemas.openxmlformats.org/package/2006/relationships"><Relationship Id="rId1" Type="http://schemas.openxmlformats.org/officeDocument/2006/relationships/printerSettings" Target="../printerSettings/printerSettings223.bin"/></Relationships>
</file>

<file path=xl/worksheets/_rels/sheet224.xml.rels><?xml version="1.0" encoding="UTF-8" standalone="yes"?>
<Relationships xmlns="http://schemas.openxmlformats.org/package/2006/relationships"><Relationship Id="rId1" Type="http://schemas.openxmlformats.org/officeDocument/2006/relationships/printerSettings" Target="../printerSettings/printerSettings224.bin"/></Relationships>
</file>

<file path=xl/worksheets/_rels/sheet225.xml.rels><?xml version="1.0" encoding="UTF-8" standalone="yes"?>
<Relationships xmlns="http://schemas.openxmlformats.org/package/2006/relationships"><Relationship Id="rId1" Type="http://schemas.openxmlformats.org/officeDocument/2006/relationships/printerSettings" Target="../printerSettings/printerSettings225.bin"/></Relationships>
</file>

<file path=xl/worksheets/_rels/sheet226.xml.rels><?xml version="1.0" encoding="UTF-8" standalone="yes"?>
<Relationships xmlns="http://schemas.openxmlformats.org/package/2006/relationships"><Relationship Id="rId1" Type="http://schemas.openxmlformats.org/officeDocument/2006/relationships/printerSettings" Target="../printerSettings/printerSettings226.bin"/></Relationships>
</file>

<file path=xl/worksheets/_rels/sheet227.xml.rels><?xml version="1.0" encoding="UTF-8" standalone="yes"?>
<Relationships xmlns="http://schemas.openxmlformats.org/package/2006/relationships"><Relationship Id="rId1" Type="http://schemas.openxmlformats.org/officeDocument/2006/relationships/printerSettings" Target="../printerSettings/printerSettings227.bin"/></Relationships>
</file>

<file path=xl/worksheets/_rels/sheet228.xml.rels><?xml version="1.0" encoding="UTF-8" standalone="yes"?>
<Relationships xmlns="http://schemas.openxmlformats.org/package/2006/relationships"><Relationship Id="rId1" Type="http://schemas.openxmlformats.org/officeDocument/2006/relationships/printerSettings" Target="../printerSettings/printerSettings228.bin"/></Relationships>
</file>

<file path=xl/worksheets/_rels/sheet229.xml.rels><?xml version="1.0" encoding="UTF-8" standalone="yes"?>
<Relationships xmlns="http://schemas.openxmlformats.org/package/2006/relationships"><Relationship Id="rId1" Type="http://schemas.openxmlformats.org/officeDocument/2006/relationships/printerSettings" Target="../printerSettings/printerSettings229.bin"/></Relationships>
</file>

<file path=xl/worksheets/_rels/sheet230.xml.rels><?xml version="1.0" encoding="UTF-8" standalone="yes"?>
<Relationships xmlns="http://schemas.openxmlformats.org/package/2006/relationships"><Relationship Id="rId1" Type="http://schemas.openxmlformats.org/officeDocument/2006/relationships/printerSettings" Target="../printerSettings/printerSettings230.bin"/></Relationships>
</file>

<file path=xl/worksheets/_rels/sheet231.xml.rels><?xml version="1.0" encoding="UTF-8" standalone="yes"?>
<Relationships xmlns="http://schemas.openxmlformats.org/package/2006/relationships"><Relationship Id="rId1" Type="http://schemas.openxmlformats.org/officeDocument/2006/relationships/printerSettings" Target="../printerSettings/printerSettings231.bin"/></Relationships>
</file>

<file path=xl/worksheets/_rels/sheet232.xml.rels><?xml version="1.0" encoding="UTF-8" standalone="yes"?>
<Relationships xmlns="http://schemas.openxmlformats.org/package/2006/relationships"><Relationship Id="rId1" Type="http://schemas.openxmlformats.org/officeDocument/2006/relationships/printerSettings" Target="../printerSettings/printerSettings232.bin"/></Relationships>
</file>

<file path=xl/worksheets/_rels/sheet233.xml.rels><?xml version="1.0" encoding="UTF-8" standalone="yes"?>
<Relationships xmlns="http://schemas.openxmlformats.org/package/2006/relationships"><Relationship Id="rId1" Type="http://schemas.openxmlformats.org/officeDocument/2006/relationships/printerSettings" Target="../printerSettings/printerSettings233.bin"/></Relationships>
</file>

<file path=xl/worksheets/_rels/sheet234.xml.rels><?xml version="1.0" encoding="UTF-8" standalone="yes"?>
<Relationships xmlns="http://schemas.openxmlformats.org/package/2006/relationships"><Relationship Id="rId1" Type="http://schemas.openxmlformats.org/officeDocument/2006/relationships/printerSettings" Target="../printerSettings/printerSettings234.bin"/></Relationships>
</file>

<file path=xl/worksheets/_rels/sheet235.xml.rels><?xml version="1.0" encoding="UTF-8" standalone="yes"?>
<Relationships xmlns="http://schemas.openxmlformats.org/package/2006/relationships"><Relationship Id="rId1" Type="http://schemas.openxmlformats.org/officeDocument/2006/relationships/printerSettings" Target="../printerSettings/printerSettings235.bin"/></Relationships>
</file>

<file path=xl/worksheets/_rels/sheet236.xml.rels><?xml version="1.0" encoding="UTF-8" standalone="yes"?>
<Relationships xmlns="http://schemas.openxmlformats.org/package/2006/relationships"><Relationship Id="rId1" Type="http://schemas.openxmlformats.org/officeDocument/2006/relationships/printerSettings" Target="../printerSettings/printerSettings236.bin"/></Relationships>
</file>

<file path=xl/worksheets/_rels/sheet237.xml.rels><?xml version="1.0" encoding="UTF-8" standalone="yes"?>
<Relationships xmlns="http://schemas.openxmlformats.org/package/2006/relationships"><Relationship Id="rId1" Type="http://schemas.openxmlformats.org/officeDocument/2006/relationships/printerSettings" Target="../printerSettings/printerSettings237.bin"/></Relationships>
</file>

<file path=xl/worksheets/_rels/sheet238.xml.rels><?xml version="1.0" encoding="UTF-8" standalone="yes"?>
<Relationships xmlns="http://schemas.openxmlformats.org/package/2006/relationships"><Relationship Id="rId1" Type="http://schemas.openxmlformats.org/officeDocument/2006/relationships/printerSettings" Target="../printerSettings/printerSettings238.bin"/></Relationships>
</file>

<file path=xl/worksheets/_rels/sheet239.xml.rels><?xml version="1.0" encoding="UTF-8" standalone="yes"?>
<Relationships xmlns="http://schemas.openxmlformats.org/package/2006/relationships"><Relationship Id="rId1" Type="http://schemas.openxmlformats.org/officeDocument/2006/relationships/printerSettings" Target="../printerSettings/printerSettings239.bin"/></Relationships>
</file>

<file path=xl/worksheets/_rels/sheet240.xml.rels><?xml version="1.0" encoding="UTF-8" standalone="yes"?>
<Relationships xmlns="http://schemas.openxmlformats.org/package/2006/relationships"><Relationship Id="rId1" Type="http://schemas.openxmlformats.org/officeDocument/2006/relationships/printerSettings" Target="../printerSettings/printerSettings240.bin"/></Relationships>
</file>

<file path=xl/worksheets/_rels/sheet241.xml.rels><?xml version="1.0" encoding="UTF-8" standalone="yes"?>
<Relationships xmlns="http://schemas.openxmlformats.org/package/2006/relationships"><Relationship Id="rId1" Type="http://schemas.openxmlformats.org/officeDocument/2006/relationships/printerSettings" Target="../printerSettings/printerSettings241.bin"/></Relationships>
</file>

<file path=xl/worksheets/_rels/sheet242.xml.rels><?xml version="1.0" encoding="UTF-8" standalone="yes"?>
<Relationships xmlns="http://schemas.openxmlformats.org/package/2006/relationships"><Relationship Id="rId1" Type="http://schemas.openxmlformats.org/officeDocument/2006/relationships/printerSettings" Target="../printerSettings/printerSettings242.bin"/></Relationships>
</file>

<file path=xl/worksheets/_rels/sheet243.xml.rels><?xml version="1.0" encoding="UTF-8" standalone="yes"?>
<Relationships xmlns="http://schemas.openxmlformats.org/package/2006/relationships"><Relationship Id="rId1" Type="http://schemas.openxmlformats.org/officeDocument/2006/relationships/printerSettings" Target="../printerSettings/printerSettings243.bin"/></Relationships>
</file>

<file path=xl/worksheets/_rels/sheet244.xml.rels><?xml version="1.0" encoding="UTF-8" standalone="yes"?>
<Relationships xmlns="http://schemas.openxmlformats.org/package/2006/relationships"><Relationship Id="rId1" Type="http://schemas.openxmlformats.org/officeDocument/2006/relationships/printerSettings" Target="../printerSettings/printerSettings244.bin"/></Relationships>
</file>

<file path=xl/worksheets/_rels/sheet245.xml.rels><?xml version="1.0" encoding="UTF-8" standalone="yes"?>
<Relationships xmlns="http://schemas.openxmlformats.org/package/2006/relationships"><Relationship Id="rId1" Type="http://schemas.openxmlformats.org/officeDocument/2006/relationships/printerSettings" Target="../printerSettings/printerSettings245.bin"/></Relationships>
</file>

<file path=xl/worksheets/_rels/sheet246.xml.rels><?xml version="1.0" encoding="UTF-8" standalone="yes"?>
<Relationships xmlns="http://schemas.openxmlformats.org/package/2006/relationships"><Relationship Id="rId1" Type="http://schemas.openxmlformats.org/officeDocument/2006/relationships/printerSettings" Target="../printerSettings/printerSettings246.bin"/></Relationships>
</file>

<file path=xl/worksheets/_rels/sheet247.xml.rels><?xml version="1.0" encoding="UTF-8" standalone="yes"?>
<Relationships xmlns="http://schemas.openxmlformats.org/package/2006/relationships"><Relationship Id="rId1" Type="http://schemas.openxmlformats.org/officeDocument/2006/relationships/printerSettings" Target="../printerSettings/printerSettings247.bin"/></Relationships>
</file>

<file path=xl/worksheets/_rels/sheet248.xml.rels><?xml version="1.0" encoding="UTF-8" standalone="yes"?>
<Relationships xmlns="http://schemas.openxmlformats.org/package/2006/relationships"><Relationship Id="rId1" Type="http://schemas.openxmlformats.org/officeDocument/2006/relationships/printerSettings" Target="../printerSettings/printerSettings248.bin"/></Relationships>
</file>

<file path=xl/worksheets/_rels/sheet249.xml.rels><?xml version="1.0" encoding="UTF-8" standalone="yes"?>
<Relationships xmlns="http://schemas.openxmlformats.org/package/2006/relationships"><Relationship Id="rId1" Type="http://schemas.openxmlformats.org/officeDocument/2006/relationships/printerSettings" Target="../printerSettings/printerSettings249.bin"/></Relationships>
</file>

<file path=xl/worksheets/_rels/sheet250.xml.rels><?xml version="1.0" encoding="UTF-8" standalone="yes"?>
<Relationships xmlns="http://schemas.openxmlformats.org/package/2006/relationships"><Relationship Id="rId1" Type="http://schemas.openxmlformats.org/officeDocument/2006/relationships/printerSettings" Target="../printerSettings/printerSettings250.bin"/></Relationships>
</file>

<file path=xl/worksheets/_rels/sheet251.xml.rels><?xml version="1.0" encoding="UTF-8" standalone="yes"?>
<Relationships xmlns="http://schemas.openxmlformats.org/package/2006/relationships"><Relationship Id="rId1" Type="http://schemas.openxmlformats.org/officeDocument/2006/relationships/printerSettings" Target="../printerSettings/printerSettings251.bin"/></Relationships>
</file>

<file path=xl/worksheets/_rels/sheet252.xml.rels><?xml version="1.0" encoding="UTF-8" standalone="yes"?>
<Relationships xmlns="http://schemas.openxmlformats.org/package/2006/relationships"><Relationship Id="rId1" Type="http://schemas.openxmlformats.org/officeDocument/2006/relationships/printerSettings" Target="../printerSettings/printerSettings252.bin"/></Relationships>
</file>

<file path=xl/worksheets/_rels/sheet253.xml.rels><?xml version="1.0" encoding="UTF-8" standalone="yes"?>
<Relationships xmlns="http://schemas.openxmlformats.org/package/2006/relationships"><Relationship Id="rId1" Type="http://schemas.openxmlformats.org/officeDocument/2006/relationships/printerSettings" Target="../printerSettings/printerSettings253.bin"/></Relationships>
</file>

<file path=xl/worksheets/_rels/sheet254.xml.rels><?xml version="1.0" encoding="UTF-8" standalone="yes"?>
<Relationships xmlns="http://schemas.openxmlformats.org/package/2006/relationships"><Relationship Id="rId1" Type="http://schemas.openxmlformats.org/officeDocument/2006/relationships/printerSettings" Target="../printerSettings/printerSettings254.bin"/></Relationships>
</file>

<file path=xl/worksheets/_rels/sheet255.xml.rels><?xml version="1.0" encoding="UTF-8" standalone="yes"?>
<Relationships xmlns="http://schemas.openxmlformats.org/package/2006/relationships"><Relationship Id="rId1" Type="http://schemas.openxmlformats.org/officeDocument/2006/relationships/printerSettings" Target="../printerSettings/printerSettings255.bin"/></Relationships>
</file>

<file path=xl/worksheets/_rels/sheet256.xml.rels><?xml version="1.0" encoding="UTF-8" standalone="yes"?>
<Relationships xmlns="http://schemas.openxmlformats.org/package/2006/relationships"><Relationship Id="rId1" Type="http://schemas.openxmlformats.org/officeDocument/2006/relationships/printerSettings" Target="../printerSettings/printerSettings256.bin"/></Relationships>
</file>

<file path=xl/worksheets/_rels/sheet257.xml.rels><?xml version="1.0" encoding="UTF-8" standalone="yes"?>
<Relationships xmlns="http://schemas.openxmlformats.org/package/2006/relationships"><Relationship Id="rId1" Type="http://schemas.openxmlformats.org/officeDocument/2006/relationships/printerSettings" Target="../printerSettings/printerSettings257.bin"/></Relationships>
</file>

<file path=xl/worksheets/_rels/sheet258.xml.rels><?xml version="1.0" encoding="UTF-8" standalone="yes"?>
<Relationships xmlns="http://schemas.openxmlformats.org/package/2006/relationships"><Relationship Id="rId1" Type="http://schemas.openxmlformats.org/officeDocument/2006/relationships/printerSettings" Target="../printerSettings/printerSettings258.bin"/></Relationships>
</file>

<file path=xl/worksheets/_rels/sheet259.xml.rels><?xml version="1.0" encoding="UTF-8" standalone="yes"?>
<Relationships xmlns="http://schemas.openxmlformats.org/package/2006/relationships"><Relationship Id="rId1" Type="http://schemas.openxmlformats.org/officeDocument/2006/relationships/printerSettings" Target="../printerSettings/printerSettings259.bin"/></Relationships>
</file>

<file path=xl/worksheets/_rels/sheet260.xml.rels><?xml version="1.0" encoding="UTF-8" standalone="yes"?>
<Relationships xmlns="http://schemas.openxmlformats.org/package/2006/relationships"><Relationship Id="rId1" Type="http://schemas.openxmlformats.org/officeDocument/2006/relationships/printerSettings" Target="../printerSettings/printerSettings260.bin"/></Relationships>
</file>

<file path=xl/worksheets/_rels/sheet261.xml.rels><?xml version="1.0" encoding="UTF-8" standalone="yes"?>
<Relationships xmlns="http://schemas.openxmlformats.org/package/2006/relationships"><Relationship Id="rId1" Type="http://schemas.openxmlformats.org/officeDocument/2006/relationships/printerSettings" Target="../printerSettings/printerSettings261.bin"/></Relationships>
</file>

<file path=xl/worksheets/_rels/sheet262.xml.rels><?xml version="1.0" encoding="UTF-8" standalone="yes"?>
<Relationships xmlns="http://schemas.openxmlformats.org/package/2006/relationships"><Relationship Id="rId1" Type="http://schemas.openxmlformats.org/officeDocument/2006/relationships/printerSettings" Target="../printerSettings/printerSettings262.bin"/></Relationships>
</file>

<file path=xl/worksheets/_rels/sheet263.xml.rels><?xml version="1.0" encoding="UTF-8" standalone="yes"?>
<Relationships xmlns="http://schemas.openxmlformats.org/package/2006/relationships"><Relationship Id="rId1" Type="http://schemas.openxmlformats.org/officeDocument/2006/relationships/printerSettings" Target="../printerSettings/printerSettings263.bin"/></Relationships>
</file>

<file path=xl/worksheets/_rels/sheet264.xml.rels><?xml version="1.0" encoding="UTF-8" standalone="yes"?>
<Relationships xmlns="http://schemas.openxmlformats.org/package/2006/relationships"><Relationship Id="rId1" Type="http://schemas.openxmlformats.org/officeDocument/2006/relationships/printerSettings" Target="../printerSettings/printerSettings264.bin"/></Relationships>
</file>

<file path=xl/worksheets/_rels/sheet265.xml.rels><?xml version="1.0" encoding="UTF-8" standalone="yes"?>
<Relationships xmlns="http://schemas.openxmlformats.org/package/2006/relationships"><Relationship Id="rId1" Type="http://schemas.openxmlformats.org/officeDocument/2006/relationships/printerSettings" Target="../printerSettings/printerSettings265.bin"/></Relationships>
</file>

<file path=xl/worksheets/_rels/sheet266.xml.rels><?xml version="1.0" encoding="UTF-8" standalone="yes"?>
<Relationships xmlns="http://schemas.openxmlformats.org/package/2006/relationships"><Relationship Id="rId1" Type="http://schemas.openxmlformats.org/officeDocument/2006/relationships/printerSettings" Target="../printerSettings/printerSettings266.bin"/></Relationships>
</file>

<file path=xl/worksheets/_rels/sheet267.xml.rels><?xml version="1.0" encoding="UTF-8" standalone="yes"?>
<Relationships xmlns="http://schemas.openxmlformats.org/package/2006/relationships"><Relationship Id="rId1" Type="http://schemas.openxmlformats.org/officeDocument/2006/relationships/printerSettings" Target="../printerSettings/printerSettings267.bin"/></Relationships>
</file>

<file path=xl/worksheets/_rels/sheet268.xml.rels><?xml version="1.0" encoding="UTF-8" standalone="yes"?>
<Relationships xmlns="http://schemas.openxmlformats.org/package/2006/relationships"><Relationship Id="rId1" Type="http://schemas.openxmlformats.org/officeDocument/2006/relationships/printerSettings" Target="../printerSettings/printerSettings268.bin"/></Relationships>
</file>

<file path=xl/worksheets/_rels/sheet269.xml.rels><?xml version="1.0" encoding="UTF-8" standalone="yes"?>
<Relationships xmlns="http://schemas.openxmlformats.org/package/2006/relationships"><Relationship Id="rId1" Type="http://schemas.openxmlformats.org/officeDocument/2006/relationships/printerSettings" Target="../printerSettings/printerSettings269.bin"/></Relationships>
</file>

<file path=xl/worksheets/_rels/sheet270.xml.rels><?xml version="1.0" encoding="UTF-8" standalone="yes"?>
<Relationships xmlns="http://schemas.openxmlformats.org/package/2006/relationships"><Relationship Id="rId1" Type="http://schemas.openxmlformats.org/officeDocument/2006/relationships/printerSettings" Target="../printerSettings/printerSettings270.bin"/></Relationships>
</file>

<file path=xl/worksheets/_rels/sheet271.xml.rels><?xml version="1.0" encoding="UTF-8" standalone="yes"?>
<Relationships xmlns="http://schemas.openxmlformats.org/package/2006/relationships"><Relationship Id="rId1" Type="http://schemas.openxmlformats.org/officeDocument/2006/relationships/printerSettings" Target="../printerSettings/printerSettings271.bin"/></Relationships>
</file>

<file path=xl/worksheets/_rels/sheet272.xml.rels><?xml version="1.0" encoding="UTF-8" standalone="yes"?>
<Relationships xmlns="http://schemas.openxmlformats.org/package/2006/relationships"><Relationship Id="rId1" Type="http://schemas.openxmlformats.org/officeDocument/2006/relationships/printerSettings" Target="../printerSettings/printerSettings272.bin"/></Relationships>
</file>

<file path=xl/worksheets/_rels/sheet273.xml.rels><?xml version="1.0" encoding="UTF-8" standalone="yes"?>
<Relationships xmlns="http://schemas.openxmlformats.org/package/2006/relationships"><Relationship Id="rId1" Type="http://schemas.openxmlformats.org/officeDocument/2006/relationships/printerSettings" Target="../printerSettings/printerSettings273.bin"/></Relationships>
</file>

<file path=xl/worksheets/_rels/sheet274.xml.rels><?xml version="1.0" encoding="UTF-8" standalone="yes"?>
<Relationships xmlns="http://schemas.openxmlformats.org/package/2006/relationships"><Relationship Id="rId1" Type="http://schemas.openxmlformats.org/officeDocument/2006/relationships/printerSettings" Target="../printerSettings/printerSettings274.bin"/></Relationships>
</file>

<file path=xl/worksheets/_rels/sheet275.xml.rels><?xml version="1.0" encoding="UTF-8" standalone="yes"?>
<Relationships xmlns="http://schemas.openxmlformats.org/package/2006/relationships"><Relationship Id="rId1" Type="http://schemas.openxmlformats.org/officeDocument/2006/relationships/printerSettings" Target="../printerSettings/printerSettings275.bin"/></Relationships>
</file>

<file path=xl/worksheets/_rels/sheet276.xml.rels><?xml version="1.0" encoding="UTF-8" standalone="yes"?>
<Relationships xmlns="http://schemas.openxmlformats.org/package/2006/relationships"><Relationship Id="rId1" Type="http://schemas.openxmlformats.org/officeDocument/2006/relationships/printerSettings" Target="../printerSettings/printerSettings276.bin"/></Relationships>
</file>

<file path=xl/worksheets/_rels/sheet277.xml.rels><?xml version="1.0" encoding="UTF-8" standalone="yes"?>
<Relationships xmlns="http://schemas.openxmlformats.org/package/2006/relationships"><Relationship Id="rId1" Type="http://schemas.openxmlformats.org/officeDocument/2006/relationships/printerSettings" Target="../printerSettings/printerSettings277.bin"/></Relationships>
</file>

<file path=xl/worksheets/_rels/sheet278.xml.rels><?xml version="1.0" encoding="UTF-8" standalone="yes"?>
<Relationships xmlns="http://schemas.openxmlformats.org/package/2006/relationships"><Relationship Id="rId1" Type="http://schemas.openxmlformats.org/officeDocument/2006/relationships/printerSettings" Target="../printerSettings/printerSettings278.bin"/></Relationships>
</file>

<file path=xl/worksheets/_rels/sheet279.xml.rels><?xml version="1.0" encoding="UTF-8" standalone="yes"?>
<Relationships xmlns="http://schemas.openxmlformats.org/package/2006/relationships"><Relationship Id="rId1" Type="http://schemas.openxmlformats.org/officeDocument/2006/relationships/printerSettings" Target="../printerSettings/printerSettings279.bin"/></Relationships>
</file>

<file path=xl/worksheets/_rels/sheet280.xml.rels><?xml version="1.0" encoding="UTF-8" standalone="yes"?>
<Relationships xmlns="http://schemas.openxmlformats.org/package/2006/relationships"><Relationship Id="rId1" Type="http://schemas.openxmlformats.org/officeDocument/2006/relationships/printerSettings" Target="../printerSettings/printerSettings280.bin"/></Relationships>
</file>

<file path=xl/worksheets/_rels/sheet281.xml.rels><?xml version="1.0" encoding="UTF-8" standalone="yes"?>
<Relationships xmlns="http://schemas.openxmlformats.org/package/2006/relationships"><Relationship Id="rId1" Type="http://schemas.openxmlformats.org/officeDocument/2006/relationships/printerSettings" Target="../printerSettings/printerSettings281.bin"/></Relationships>
</file>

<file path=xl/worksheets/_rels/sheet282.xml.rels><?xml version="1.0" encoding="UTF-8" standalone="yes"?>
<Relationships xmlns="http://schemas.openxmlformats.org/package/2006/relationships"><Relationship Id="rId1" Type="http://schemas.openxmlformats.org/officeDocument/2006/relationships/printerSettings" Target="../printerSettings/printerSettings282.bin"/></Relationships>
</file>

<file path=xl/worksheets/_rels/sheet283.xml.rels><?xml version="1.0" encoding="UTF-8" standalone="yes"?>
<Relationships xmlns="http://schemas.openxmlformats.org/package/2006/relationships"><Relationship Id="rId1" Type="http://schemas.openxmlformats.org/officeDocument/2006/relationships/printerSettings" Target="../printerSettings/printerSettings283.bin"/></Relationships>
</file>

<file path=xl/worksheets/_rels/sheet284.xml.rels><?xml version="1.0" encoding="UTF-8" standalone="yes"?>
<Relationships xmlns="http://schemas.openxmlformats.org/package/2006/relationships"><Relationship Id="rId1" Type="http://schemas.openxmlformats.org/officeDocument/2006/relationships/printerSettings" Target="../printerSettings/printerSettings284.bin"/></Relationships>
</file>

<file path=xl/worksheets/_rels/sheet285.xml.rels><?xml version="1.0" encoding="UTF-8" standalone="yes"?>
<Relationships xmlns="http://schemas.openxmlformats.org/package/2006/relationships"><Relationship Id="rId1" Type="http://schemas.openxmlformats.org/officeDocument/2006/relationships/printerSettings" Target="../printerSettings/printerSettings285.bin"/></Relationships>
</file>

<file path=xl/worksheets/_rels/sheet286.xml.rels><?xml version="1.0" encoding="UTF-8" standalone="yes"?>
<Relationships xmlns="http://schemas.openxmlformats.org/package/2006/relationships"><Relationship Id="rId1" Type="http://schemas.openxmlformats.org/officeDocument/2006/relationships/printerSettings" Target="../printerSettings/printerSettings286.bin"/></Relationships>
</file>

<file path=xl/worksheets/_rels/sheet287.xml.rels><?xml version="1.0" encoding="UTF-8" standalone="yes"?>
<Relationships xmlns="http://schemas.openxmlformats.org/package/2006/relationships"><Relationship Id="rId1" Type="http://schemas.openxmlformats.org/officeDocument/2006/relationships/printerSettings" Target="../printerSettings/printerSettings287.bin"/></Relationships>
</file>

<file path=xl/worksheets/_rels/sheet288.xml.rels><?xml version="1.0" encoding="UTF-8" standalone="yes"?>
<Relationships xmlns="http://schemas.openxmlformats.org/package/2006/relationships"><Relationship Id="rId1" Type="http://schemas.openxmlformats.org/officeDocument/2006/relationships/printerSettings" Target="../printerSettings/printerSettings288.bin"/></Relationships>
</file>

<file path=xl/worksheets/_rels/sheet289.xml.rels><?xml version="1.0" encoding="UTF-8" standalone="yes"?>
<Relationships xmlns="http://schemas.openxmlformats.org/package/2006/relationships"><Relationship Id="rId1" Type="http://schemas.openxmlformats.org/officeDocument/2006/relationships/printerSettings" Target="../printerSettings/printerSettings289.bin"/></Relationships>
</file>

<file path=xl/worksheets/_rels/sheet290.xml.rels><?xml version="1.0" encoding="UTF-8" standalone="yes"?>
<Relationships xmlns="http://schemas.openxmlformats.org/package/2006/relationships"><Relationship Id="rId1" Type="http://schemas.openxmlformats.org/officeDocument/2006/relationships/printerSettings" Target="../printerSettings/printerSettings290.bin"/></Relationships>
</file>

<file path=xl/worksheets/_rels/sheet291.xml.rels><?xml version="1.0" encoding="UTF-8" standalone="yes"?>
<Relationships xmlns="http://schemas.openxmlformats.org/package/2006/relationships"><Relationship Id="rId1" Type="http://schemas.openxmlformats.org/officeDocument/2006/relationships/printerSettings" Target="../printerSettings/printerSettings291.bin"/></Relationships>
</file>

<file path=xl/worksheets/_rels/sheet292.xml.rels><?xml version="1.0" encoding="UTF-8" standalone="yes"?>
<Relationships xmlns="http://schemas.openxmlformats.org/package/2006/relationships"><Relationship Id="rId1" Type="http://schemas.openxmlformats.org/officeDocument/2006/relationships/printerSettings" Target="../printerSettings/printerSettings292.bin"/></Relationships>
</file>

<file path=xl/worksheets/_rels/sheet293.xml.rels><?xml version="1.0" encoding="UTF-8" standalone="yes"?>
<Relationships xmlns="http://schemas.openxmlformats.org/package/2006/relationships"><Relationship Id="rId1" Type="http://schemas.openxmlformats.org/officeDocument/2006/relationships/printerSettings" Target="../printerSettings/printerSettings293.bin"/></Relationships>
</file>

<file path=xl/worksheets/_rels/sheet294.xml.rels><?xml version="1.0" encoding="UTF-8" standalone="yes"?>
<Relationships xmlns="http://schemas.openxmlformats.org/package/2006/relationships"><Relationship Id="rId1" Type="http://schemas.openxmlformats.org/officeDocument/2006/relationships/printerSettings" Target="../printerSettings/printerSettings294.bin"/></Relationships>
</file>

<file path=xl/worksheets/_rels/sheet295.xml.rels><?xml version="1.0" encoding="UTF-8" standalone="yes"?>
<Relationships xmlns="http://schemas.openxmlformats.org/package/2006/relationships"><Relationship Id="rId1" Type="http://schemas.openxmlformats.org/officeDocument/2006/relationships/printerSettings" Target="../printerSettings/printerSettings295.bin"/></Relationships>
</file>

<file path=xl/worksheets/_rels/sheet296.xml.rels><?xml version="1.0" encoding="UTF-8" standalone="yes"?>
<Relationships xmlns="http://schemas.openxmlformats.org/package/2006/relationships"><Relationship Id="rId1" Type="http://schemas.openxmlformats.org/officeDocument/2006/relationships/printerSettings" Target="../printerSettings/printerSettings296.bin"/></Relationships>
</file>

<file path=xl/worksheets/_rels/sheet297.xml.rels><?xml version="1.0" encoding="UTF-8" standalone="yes"?>
<Relationships xmlns="http://schemas.openxmlformats.org/package/2006/relationships"><Relationship Id="rId1" Type="http://schemas.openxmlformats.org/officeDocument/2006/relationships/printerSettings" Target="../printerSettings/printerSettings297.bin"/></Relationships>
</file>

<file path=xl/worksheets/_rels/sheet298.xml.rels><?xml version="1.0" encoding="UTF-8" standalone="yes"?>
<Relationships xmlns="http://schemas.openxmlformats.org/package/2006/relationships"><Relationship Id="rId1" Type="http://schemas.openxmlformats.org/officeDocument/2006/relationships/printerSettings" Target="../printerSettings/printerSettings298.bin"/></Relationships>
</file>

<file path=xl/worksheets/_rels/sheet299.xml.rels><?xml version="1.0" encoding="UTF-8" standalone="yes"?>
<Relationships xmlns="http://schemas.openxmlformats.org/package/2006/relationships"><Relationship Id="rId1" Type="http://schemas.openxmlformats.org/officeDocument/2006/relationships/printerSettings" Target="../printerSettings/printerSettings299.bin"/></Relationships>
</file>

<file path=xl/worksheets/_rels/sheet300.xml.rels><?xml version="1.0" encoding="UTF-8" standalone="yes"?>
<Relationships xmlns="http://schemas.openxmlformats.org/package/2006/relationships"><Relationship Id="rId1" Type="http://schemas.openxmlformats.org/officeDocument/2006/relationships/printerSettings" Target="../printerSettings/printerSettings300.bin"/></Relationships>
</file>

<file path=xl/worksheets/_rels/sheet301.xml.rels><?xml version="1.0" encoding="UTF-8" standalone="yes"?>
<Relationships xmlns="http://schemas.openxmlformats.org/package/2006/relationships"><Relationship Id="rId1" Type="http://schemas.openxmlformats.org/officeDocument/2006/relationships/printerSettings" Target="../printerSettings/printerSettings301.bin"/></Relationships>
</file>

<file path=xl/worksheets/_rels/sheet302.xml.rels><?xml version="1.0" encoding="UTF-8" standalone="yes"?>
<Relationships xmlns="http://schemas.openxmlformats.org/package/2006/relationships"><Relationship Id="rId1" Type="http://schemas.openxmlformats.org/officeDocument/2006/relationships/printerSettings" Target="../printerSettings/printerSettings302.bin"/></Relationships>
</file>

<file path=xl/worksheets/_rels/sheet303.xml.rels><?xml version="1.0" encoding="UTF-8" standalone="yes"?>
<Relationships xmlns="http://schemas.openxmlformats.org/package/2006/relationships"><Relationship Id="rId1" Type="http://schemas.openxmlformats.org/officeDocument/2006/relationships/printerSettings" Target="../printerSettings/printerSettings303.bin"/></Relationships>
</file>

<file path=xl/worksheets/_rels/sheet304.xml.rels><?xml version="1.0" encoding="UTF-8" standalone="yes"?>
<Relationships xmlns="http://schemas.openxmlformats.org/package/2006/relationships"><Relationship Id="rId1" Type="http://schemas.openxmlformats.org/officeDocument/2006/relationships/printerSettings" Target="../printerSettings/printerSettings304.bin"/></Relationships>
</file>

<file path=xl/worksheets/_rels/sheet305.xml.rels><?xml version="1.0" encoding="UTF-8" standalone="yes"?>
<Relationships xmlns="http://schemas.openxmlformats.org/package/2006/relationships"><Relationship Id="rId1" Type="http://schemas.openxmlformats.org/officeDocument/2006/relationships/printerSettings" Target="../printerSettings/printerSettings305.bin"/></Relationships>
</file>

<file path=xl/worksheets/_rels/sheet306.xml.rels><?xml version="1.0" encoding="UTF-8" standalone="yes"?>
<Relationships xmlns="http://schemas.openxmlformats.org/package/2006/relationships"><Relationship Id="rId1" Type="http://schemas.openxmlformats.org/officeDocument/2006/relationships/printerSettings" Target="../printerSettings/printerSettings306.bin"/></Relationships>
</file>

<file path=xl/worksheets/_rels/sheet307.xml.rels><?xml version="1.0" encoding="UTF-8" standalone="yes"?>
<Relationships xmlns="http://schemas.openxmlformats.org/package/2006/relationships"><Relationship Id="rId1" Type="http://schemas.openxmlformats.org/officeDocument/2006/relationships/printerSettings" Target="../printerSettings/printerSettings307.bin"/></Relationships>
</file>

<file path=xl/worksheets/_rels/sheet308.xml.rels><?xml version="1.0" encoding="UTF-8" standalone="yes"?>
<Relationships xmlns="http://schemas.openxmlformats.org/package/2006/relationships"><Relationship Id="rId1" Type="http://schemas.openxmlformats.org/officeDocument/2006/relationships/printerSettings" Target="../printerSettings/printerSettings308.bin"/></Relationships>
</file>

<file path=xl/worksheets/_rels/sheet309.xml.rels><?xml version="1.0" encoding="UTF-8" standalone="yes"?>
<Relationships xmlns="http://schemas.openxmlformats.org/package/2006/relationships"><Relationship Id="rId1" Type="http://schemas.openxmlformats.org/officeDocument/2006/relationships/printerSettings" Target="../printerSettings/printerSettings309.bin"/></Relationships>
</file>

<file path=xl/worksheets/_rels/sheet310.xml.rels><?xml version="1.0" encoding="UTF-8" standalone="yes"?>
<Relationships xmlns="http://schemas.openxmlformats.org/package/2006/relationships"><Relationship Id="rId1" Type="http://schemas.openxmlformats.org/officeDocument/2006/relationships/printerSettings" Target="../printerSettings/printerSettings310.bin"/></Relationships>
</file>

<file path=xl/worksheets/_rels/sheet311.xml.rels><?xml version="1.0" encoding="UTF-8" standalone="yes"?>
<Relationships xmlns="http://schemas.openxmlformats.org/package/2006/relationships"><Relationship Id="rId1" Type="http://schemas.openxmlformats.org/officeDocument/2006/relationships/printerSettings" Target="../printerSettings/printerSettings311.bin"/></Relationships>
</file>

<file path=xl/worksheets/_rels/sheet312.xml.rels><?xml version="1.0" encoding="UTF-8" standalone="yes"?>
<Relationships xmlns="http://schemas.openxmlformats.org/package/2006/relationships"><Relationship Id="rId1" Type="http://schemas.openxmlformats.org/officeDocument/2006/relationships/printerSettings" Target="../printerSettings/printerSettings312.bin"/></Relationships>
</file>

<file path=xl/worksheets/_rels/sheet313.xml.rels><?xml version="1.0" encoding="UTF-8" standalone="yes"?>
<Relationships xmlns="http://schemas.openxmlformats.org/package/2006/relationships"><Relationship Id="rId1" Type="http://schemas.openxmlformats.org/officeDocument/2006/relationships/printerSettings" Target="../printerSettings/printerSettings313.bin"/></Relationships>
</file>

<file path=xl/worksheets/_rels/sheet314.xml.rels><?xml version="1.0" encoding="UTF-8" standalone="yes"?>
<Relationships xmlns="http://schemas.openxmlformats.org/package/2006/relationships"><Relationship Id="rId1" Type="http://schemas.openxmlformats.org/officeDocument/2006/relationships/printerSettings" Target="../printerSettings/printerSettings314.bin"/></Relationships>
</file>

<file path=xl/worksheets/_rels/sheet315.xml.rels><?xml version="1.0" encoding="UTF-8" standalone="yes"?>
<Relationships xmlns="http://schemas.openxmlformats.org/package/2006/relationships"><Relationship Id="rId1" Type="http://schemas.openxmlformats.org/officeDocument/2006/relationships/printerSettings" Target="../printerSettings/printerSettings315.bin"/></Relationships>
</file>

<file path=xl/worksheets/_rels/sheet316.xml.rels><?xml version="1.0" encoding="UTF-8" standalone="yes"?>
<Relationships xmlns="http://schemas.openxmlformats.org/package/2006/relationships"><Relationship Id="rId1" Type="http://schemas.openxmlformats.org/officeDocument/2006/relationships/printerSettings" Target="../printerSettings/printerSettings316.bin"/></Relationships>
</file>

<file path=xl/worksheets/_rels/sheet317.xml.rels><?xml version="1.0" encoding="UTF-8" standalone="yes"?>
<Relationships xmlns="http://schemas.openxmlformats.org/package/2006/relationships"><Relationship Id="rId1" Type="http://schemas.openxmlformats.org/officeDocument/2006/relationships/printerSettings" Target="../printerSettings/printerSettings317.bin"/></Relationships>
</file>

<file path=xl/worksheets/_rels/sheet318.xml.rels><?xml version="1.0" encoding="UTF-8" standalone="yes"?>
<Relationships xmlns="http://schemas.openxmlformats.org/package/2006/relationships"><Relationship Id="rId1" Type="http://schemas.openxmlformats.org/officeDocument/2006/relationships/printerSettings" Target="../printerSettings/printerSettings318.bin"/></Relationships>
</file>

<file path=xl/worksheets/_rels/sheet319.xml.rels><?xml version="1.0" encoding="UTF-8" standalone="yes"?>
<Relationships xmlns="http://schemas.openxmlformats.org/package/2006/relationships"><Relationship Id="rId1" Type="http://schemas.openxmlformats.org/officeDocument/2006/relationships/printerSettings" Target="../printerSettings/printerSettings319.bin"/></Relationships>
</file>

<file path=xl/worksheets/_rels/sheet320.xml.rels><?xml version="1.0" encoding="UTF-8" standalone="yes"?>
<Relationships xmlns="http://schemas.openxmlformats.org/package/2006/relationships"><Relationship Id="rId1" Type="http://schemas.openxmlformats.org/officeDocument/2006/relationships/printerSettings" Target="../printerSettings/printerSettings320.bin"/></Relationships>
</file>

<file path=xl/worksheets/_rels/sheet321.xml.rels><?xml version="1.0" encoding="UTF-8" standalone="yes"?>
<Relationships xmlns="http://schemas.openxmlformats.org/package/2006/relationships"><Relationship Id="rId1" Type="http://schemas.openxmlformats.org/officeDocument/2006/relationships/printerSettings" Target="../printerSettings/printerSettings321.bin"/></Relationships>
</file>

<file path=xl/worksheets/_rels/sheet322.xml.rels><?xml version="1.0" encoding="UTF-8" standalone="yes"?>
<Relationships xmlns="http://schemas.openxmlformats.org/package/2006/relationships"><Relationship Id="rId1" Type="http://schemas.openxmlformats.org/officeDocument/2006/relationships/printerSettings" Target="../printerSettings/printerSettings322.bin"/></Relationships>
</file>

<file path=xl/worksheets/_rels/sheet323.xml.rels><?xml version="1.0" encoding="UTF-8" standalone="yes"?>
<Relationships xmlns="http://schemas.openxmlformats.org/package/2006/relationships"><Relationship Id="rId1" Type="http://schemas.openxmlformats.org/officeDocument/2006/relationships/printerSettings" Target="../printerSettings/printerSettings323.bin"/></Relationships>
</file>

<file path=xl/worksheets/_rels/sheet324.xml.rels><?xml version="1.0" encoding="UTF-8" standalone="yes"?>
<Relationships xmlns="http://schemas.openxmlformats.org/package/2006/relationships"><Relationship Id="rId1" Type="http://schemas.openxmlformats.org/officeDocument/2006/relationships/printerSettings" Target="../printerSettings/printerSettings324.bin"/></Relationships>
</file>

<file path=xl/worksheets/_rels/sheet325.xml.rels><?xml version="1.0" encoding="UTF-8" standalone="yes"?>
<Relationships xmlns="http://schemas.openxmlformats.org/package/2006/relationships"><Relationship Id="rId1" Type="http://schemas.openxmlformats.org/officeDocument/2006/relationships/printerSettings" Target="../printerSettings/printerSettings3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EEB91-8865-4481-80CB-25A725656DEB}">
  <sheetPr>
    <tabColor theme="7" tint="0.59999389629810485"/>
    <pageSetUpPr fitToPage="1"/>
  </sheetPr>
  <dimension ref="A1:X53"/>
  <sheetViews>
    <sheetView tabSelected="1" zoomScale="90" zoomScaleNormal="90" workbookViewId="0">
      <selection activeCell="O16" sqref="O16"/>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610</v>
      </c>
      <c r="C1" s="683"/>
      <c r="D1" s="683"/>
      <c r="E1" s="683"/>
      <c r="F1" s="683"/>
      <c r="H1" s="723" t="s">
        <v>49</v>
      </c>
      <c r="I1" s="724"/>
      <c r="J1" s="725"/>
      <c r="K1" s="726"/>
    </row>
    <row r="2" spans="1:24" ht="9.75" customHeight="1" x14ac:dyDescent="0.15">
      <c r="A2" s="50"/>
      <c r="B2" s="501"/>
      <c r="C2" s="501"/>
      <c r="D2" s="501"/>
      <c r="E2" s="501"/>
      <c r="F2" s="501"/>
      <c r="H2" s="571"/>
      <c r="I2" s="571"/>
      <c r="J2" s="572"/>
      <c r="K2" s="571"/>
    </row>
    <row r="3" spans="1:24" ht="18" customHeight="1" x14ac:dyDescent="0.15">
      <c r="A3" s="22" t="s">
        <v>0</v>
      </c>
      <c r="B3" s="23">
        <v>46174</v>
      </c>
      <c r="C3" s="23">
        <v>46175</v>
      </c>
      <c r="D3" s="23">
        <v>46176</v>
      </c>
      <c r="E3" s="23">
        <v>46177</v>
      </c>
      <c r="F3" s="23">
        <v>46178</v>
      </c>
      <c r="G3" s="23">
        <v>46179</v>
      </c>
      <c r="H3" s="23">
        <v>46180</v>
      </c>
      <c r="I3" s="727" t="s">
        <v>1</v>
      </c>
      <c r="J3" s="717" t="s">
        <v>2</v>
      </c>
      <c r="K3" s="718"/>
    </row>
    <row r="4" spans="1:24" ht="18" customHeight="1" x14ac:dyDescent="0.15">
      <c r="A4" s="22" t="s">
        <v>3</v>
      </c>
      <c r="B4" s="2" t="s">
        <v>4</v>
      </c>
      <c r="C4" s="21" t="s">
        <v>5</v>
      </c>
      <c r="D4" s="21" t="s">
        <v>6</v>
      </c>
      <c r="E4" s="2" t="s">
        <v>7</v>
      </c>
      <c r="F4" s="2" t="s">
        <v>8</v>
      </c>
      <c r="G4" s="2" t="s">
        <v>9</v>
      </c>
      <c r="H4" s="24" t="s">
        <v>10</v>
      </c>
      <c r="I4" s="728"/>
      <c r="J4" s="719"/>
      <c r="K4" s="720"/>
    </row>
    <row r="5" spans="1:24" ht="18" customHeight="1" x14ac:dyDescent="0.15">
      <c r="A5" s="17" t="s">
        <v>12</v>
      </c>
      <c r="B5" s="12"/>
      <c r="C5" s="26"/>
      <c r="D5" s="37"/>
      <c r="E5" s="12"/>
      <c r="F5" s="12"/>
      <c r="G5" s="12"/>
      <c r="H5" s="12"/>
      <c r="I5" s="5"/>
      <c r="J5" s="682"/>
      <c r="K5" s="692"/>
    </row>
    <row r="6" spans="1:24" ht="18" customHeight="1" x14ac:dyDescent="0.15">
      <c r="A6" s="5" t="s">
        <v>73</v>
      </c>
      <c r="B6" s="54" t="s">
        <v>21</v>
      </c>
      <c r="C6" s="127"/>
      <c r="D6" s="32"/>
      <c r="E6" s="54"/>
      <c r="F6" s="12" t="s">
        <v>21</v>
      </c>
      <c r="G6" s="12" t="s">
        <v>20</v>
      </c>
      <c r="H6" s="29" t="s">
        <v>21</v>
      </c>
      <c r="I6" s="5">
        <f>COUNTIFS(B6:H6,"&lt;&gt;空",B6:H6,"&lt;&gt;休",B6:H6,"&lt;&gt;調",B6:H6,"&lt;&gt;",B6:H6,"&lt;&gt;調整休")</f>
        <v>4</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16-19"))*(3)</f>
        <v>18</v>
      </c>
      <c r="K6" s="692"/>
      <c r="N6" s="6"/>
      <c r="O6" s="6"/>
      <c r="P6" s="6"/>
      <c r="Q6" s="6"/>
      <c r="R6" s="6"/>
      <c r="S6" s="6"/>
      <c r="T6" s="6"/>
      <c r="U6" s="6"/>
      <c r="V6" s="6"/>
      <c r="W6" s="6"/>
      <c r="X6" s="6"/>
    </row>
    <row r="7" spans="1:24" ht="18" customHeight="1" x14ac:dyDescent="0.15">
      <c r="A7" s="5" t="s">
        <v>46</v>
      </c>
      <c r="B7" s="12"/>
      <c r="C7" s="21"/>
      <c r="D7" s="32"/>
      <c r="E7" s="54" t="s">
        <v>21</v>
      </c>
      <c r="F7" s="18"/>
      <c r="G7" s="12" t="s">
        <v>21</v>
      </c>
      <c r="H7" s="12"/>
      <c r="I7" s="5">
        <f>COUNTIFS(B7:H7,"&lt;&gt;空",B7:H7,"&lt;&gt;休",B7:H7,"&lt;&gt;調",B7:H7,"&lt;&gt;",B7:H7,"&lt;&gt;調整休")</f>
        <v>2</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9</v>
      </c>
      <c r="K7" s="692"/>
      <c r="N7" s="6"/>
      <c r="O7" s="6"/>
      <c r="P7" s="6"/>
      <c r="Q7" s="6"/>
      <c r="R7" s="6"/>
      <c r="S7" s="6"/>
      <c r="T7" s="6"/>
      <c r="U7" s="6"/>
      <c r="V7" s="6"/>
      <c r="W7" s="6"/>
      <c r="X7" s="6"/>
    </row>
    <row r="8" spans="1:24" ht="18" customHeight="1" x14ac:dyDescent="0.15">
      <c r="A8" s="5" t="s">
        <v>47</v>
      </c>
      <c r="B8" s="54" t="s">
        <v>20</v>
      </c>
      <c r="C8" s="21"/>
      <c r="D8" s="32"/>
      <c r="E8" s="54" t="s">
        <v>20</v>
      </c>
      <c r="F8" s="12" t="s">
        <v>20</v>
      </c>
      <c r="G8" s="12"/>
      <c r="H8" s="12" t="s">
        <v>20</v>
      </c>
      <c r="I8" s="5">
        <f>COUNTIFS(B8:H8,"&lt;&gt;空",B8:H8,"&lt;&gt;休",B8:H8,"&lt;&gt;調",B8:H8,"&lt;&gt;",B8:H8,"&lt;&gt;調整休")</f>
        <v>4</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18</v>
      </c>
      <c r="K8" s="692"/>
    </row>
    <row r="9" spans="1:24" ht="18" customHeight="1" x14ac:dyDescent="0.15">
      <c r="A9" s="5" t="s">
        <v>48</v>
      </c>
      <c r="B9" s="12"/>
      <c r="C9" s="106"/>
      <c r="D9" s="106"/>
      <c r="E9" s="55"/>
      <c r="F9" s="40"/>
      <c r="G9" s="12" t="s">
        <v>41</v>
      </c>
      <c r="H9" s="12" t="s">
        <v>41</v>
      </c>
      <c r="I9" s="5">
        <f>COUNTIFS(B9:H9,"&lt;&gt;空",B9:H9,"&lt;&gt;休",B9:H9,"&lt;&gt;調",B9:H9,"&lt;&gt;",B9:H9,"&lt;&gt;調整休")</f>
        <v>2</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12</v>
      </c>
      <c r="K9" s="692"/>
    </row>
    <row r="10" spans="1:24" ht="18" customHeight="1" x14ac:dyDescent="0.15">
      <c r="A10" s="321"/>
      <c r="B10" s="502"/>
      <c r="C10" s="38"/>
      <c r="D10" s="39"/>
      <c r="E10" s="12"/>
      <c r="F10" s="40"/>
      <c r="G10" s="29"/>
      <c r="H10" s="12"/>
      <c r="I10" s="5">
        <f>COUNTIFS(B10:H10,"&lt;&gt;空",B10:H10,"&lt;&gt;休",B10:H10,"&lt;&gt;調",B10:H10,"&lt;&gt;",B10:H10,"&lt;&gt;調整休")</f>
        <v>0</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16-19"))*(3)</f>
        <v>0</v>
      </c>
      <c r="K10" s="692"/>
    </row>
    <row r="11" spans="1:24" ht="18" customHeight="1" x14ac:dyDescent="0.15">
      <c r="A11" s="33" t="s">
        <v>0</v>
      </c>
      <c r="B11" s="53">
        <v>46181</v>
      </c>
      <c r="C11" s="53">
        <v>46182</v>
      </c>
      <c r="D11" s="53">
        <v>46183</v>
      </c>
      <c r="E11" s="53">
        <v>46184</v>
      </c>
      <c r="F11" s="53">
        <v>46185</v>
      </c>
      <c r="G11" s="53">
        <v>46186</v>
      </c>
      <c r="H11" s="53">
        <v>46187</v>
      </c>
      <c r="I11" s="7"/>
      <c r="J11" s="717" t="s">
        <v>2</v>
      </c>
      <c r="K11" s="718"/>
    </row>
    <row r="12" spans="1:24" ht="18" customHeight="1" x14ac:dyDescent="0.15">
      <c r="A12" s="22" t="s">
        <v>3</v>
      </c>
      <c r="B12" s="2" t="s">
        <v>4</v>
      </c>
      <c r="C12" s="21" t="s">
        <v>5</v>
      </c>
      <c r="D12" s="21" t="s">
        <v>6</v>
      </c>
      <c r="E12" s="2" t="s">
        <v>7</v>
      </c>
      <c r="F12" s="2" t="s">
        <v>8</v>
      </c>
      <c r="G12" s="2" t="s">
        <v>9</v>
      </c>
      <c r="H12" s="24" t="s">
        <v>10</v>
      </c>
      <c r="I12" s="8"/>
      <c r="J12" s="719"/>
      <c r="K12" s="720"/>
    </row>
    <row r="13" spans="1:24" ht="18" customHeight="1" x14ac:dyDescent="0.15">
      <c r="A13" s="17" t="s">
        <v>13</v>
      </c>
      <c r="B13" s="12"/>
      <c r="C13" s="26"/>
      <c r="D13" s="37"/>
      <c r="E13" s="12"/>
      <c r="F13" s="12"/>
      <c r="G13" s="12"/>
      <c r="H13" s="12"/>
      <c r="I13" s="5"/>
      <c r="J13" s="682"/>
      <c r="K13" s="692"/>
    </row>
    <row r="14" spans="1:24" ht="18" customHeight="1" x14ac:dyDescent="0.15">
      <c r="A14" s="5" t="s">
        <v>73</v>
      </c>
      <c r="B14" s="54" t="s">
        <v>21</v>
      </c>
      <c r="C14" s="127"/>
      <c r="D14" s="32"/>
      <c r="E14" s="12" t="s">
        <v>21</v>
      </c>
      <c r="F14" s="12" t="s">
        <v>21</v>
      </c>
      <c r="G14" s="12" t="s">
        <v>20</v>
      </c>
      <c r="H14" s="12" t="s">
        <v>20</v>
      </c>
      <c r="I14" s="5">
        <f t="shared" ref="I14:I16" si="0">COUNTIFS(B14:H14,"&lt;&gt;空",B14:H14,"&lt;&gt;休",B14:H14,"&lt;&gt;調",B14:H14,"&lt;&gt;",B14:H14,"&lt;&gt;調整休")</f>
        <v>5</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f>
        <v>22.5</v>
      </c>
      <c r="K14" s="692"/>
    </row>
    <row r="15" spans="1:24" ht="18" customHeight="1" x14ac:dyDescent="0.15">
      <c r="A15" s="5" t="s">
        <v>46</v>
      </c>
      <c r="B15" s="12"/>
      <c r="C15" s="21"/>
      <c r="D15" s="32"/>
      <c r="E15" s="58"/>
      <c r="F15" s="18"/>
      <c r="G15" s="12" t="s">
        <v>21</v>
      </c>
      <c r="H15" s="12" t="s">
        <v>21</v>
      </c>
      <c r="I15" s="5">
        <f t="shared" si="0"/>
        <v>2</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9</v>
      </c>
      <c r="K15" s="692"/>
    </row>
    <row r="16" spans="1:24" ht="18" customHeight="1" x14ac:dyDescent="0.15">
      <c r="A16" s="5" t="s">
        <v>47</v>
      </c>
      <c r="B16" s="54" t="s">
        <v>20</v>
      </c>
      <c r="C16" s="21"/>
      <c r="D16" s="32"/>
      <c r="E16" s="54" t="s">
        <v>20</v>
      </c>
      <c r="F16" s="58"/>
      <c r="G16" s="87"/>
      <c r="H16" s="58"/>
      <c r="I16" s="5">
        <f t="shared" si="0"/>
        <v>2</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16-19"))*(3)</f>
        <v>9</v>
      </c>
      <c r="K16" s="692"/>
    </row>
    <row r="17" spans="1:11" ht="18" customHeight="1" x14ac:dyDescent="0.15">
      <c r="A17" s="5" t="s">
        <v>48</v>
      </c>
      <c r="B17" s="12"/>
      <c r="C17" s="106"/>
      <c r="D17" s="106"/>
      <c r="E17" s="55"/>
      <c r="F17" s="54" t="s">
        <v>20</v>
      </c>
      <c r="G17" s="12" t="s">
        <v>41</v>
      </c>
      <c r="H17" s="12" t="s">
        <v>41</v>
      </c>
      <c r="I17" s="5">
        <f>COUNTIFS(B17:H17,"&lt;&gt;空",B17:H17,"&lt;&gt;休",B17:H17,"&lt;&gt;調",B17:H17,"&lt;&gt;",B17:H17,"&lt;&gt;調整休")</f>
        <v>3</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16.5</v>
      </c>
      <c r="K17" s="692"/>
    </row>
    <row r="18" spans="1:11" ht="18" customHeight="1" x14ac:dyDescent="0.15">
      <c r="A18" s="321"/>
      <c r="B18" s="502"/>
      <c r="C18" s="38"/>
      <c r="D18" s="39"/>
      <c r="E18" s="12"/>
      <c r="F18" s="40"/>
      <c r="G18" s="29"/>
      <c r="H18" s="12"/>
      <c r="I18" s="5"/>
      <c r="J18" s="682"/>
      <c r="K18" s="692"/>
    </row>
    <row r="19" spans="1:11" ht="18" customHeight="1" x14ac:dyDescent="0.15">
      <c r="A19" s="22" t="s">
        <v>0</v>
      </c>
      <c r="B19" s="23">
        <v>46188</v>
      </c>
      <c r="C19" s="23">
        <v>46189</v>
      </c>
      <c r="D19" s="23">
        <v>46190</v>
      </c>
      <c r="E19" s="23">
        <v>46191</v>
      </c>
      <c r="F19" s="23">
        <v>46192</v>
      </c>
      <c r="G19" s="23">
        <v>46193</v>
      </c>
      <c r="H19" s="23">
        <v>46194</v>
      </c>
      <c r="I19" s="7"/>
      <c r="J19" s="717" t="s">
        <v>2</v>
      </c>
      <c r="K19" s="718"/>
    </row>
    <row r="20" spans="1:11" ht="18" customHeight="1" x14ac:dyDescent="0.15">
      <c r="A20" s="22" t="s">
        <v>3</v>
      </c>
      <c r="B20" s="2" t="s">
        <v>4</v>
      </c>
      <c r="C20" s="21" t="s">
        <v>5</v>
      </c>
      <c r="D20" s="21" t="s">
        <v>6</v>
      </c>
      <c r="E20" s="2" t="s">
        <v>7</v>
      </c>
      <c r="F20" s="2" t="s">
        <v>8</v>
      </c>
      <c r="G20" s="2" t="s">
        <v>9</v>
      </c>
      <c r="H20" s="24" t="s">
        <v>10</v>
      </c>
      <c r="I20" s="8"/>
      <c r="J20" s="719"/>
      <c r="K20" s="720"/>
    </row>
    <row r="21" spans="1:11" ht="18.95" customHeight="1" x14ac:dyDescent="0.15">
      <c r="A21" s="17" t="s">
        <v>12</v>
      </c>
      <c r="B21" s="12"/>
      <c r="C21" s="26"/>
      <c r="D21" s="37"/>
      <c r="E21" s="12"/>
      <c r="F21" s="12"/>
      <c r="G21" s="12"/>
      <c r="H21" s="12"/>
      <c r="I21" s="51"/>
      <c r="J21" s="721"/>
      <c r="K21" s="722"/>
    </row>
    <row r="22" spans="1:11" ht="18" customHeight="1" x14ac:dyDescent="0.15">
      <c r="A22" s="5" t="s">
        <v>73</v>
      </c>
      <c r="B22" s="54" t="s">
        <v>21</v>
      </c>
      <c r="C22" s="127"/>
      <c r="D22" s="32"/>
      <c r="E22" s="54"/>
      <c r="F22" s="12" t="s">
        <v>21</v>
      </c>
      <c r="G22" s="12" t="s">
        <v>20</v>
      </c>
      <c r="H22" s="12" t="s">
        <v>21</v>
      </c>
      <c r="I22" s="5">
        <f>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18</v>
      </c>
      <c r="K22" s="692"/>
    </row>
    <row r="23" spans="1:11" ht="18" customHeight="1" x14ac:dyDescent="0.15">
      <c r="A23" s="5" t="s">
        <v>46</v>
      </c>
      <c r="B23" s="12"/>
      <c r="C23" s="21"/>
      <c r="D23" s="32"/>
      <c r="E23" s="54" t="s">
        <v>21</v>
      </c>
      <c r="F23" s="18"/>
      <c r="G23" s="12" t="s">
        <v>21</v>
      </c>
      <c r="H23" s="12"/>
      <c r="I23" s="5">
        <f>COUNTIFS(B23:H23,"&lt;&gt;空",B23:H23,"&lt;&gt;休",B23:H23,"&lt;&gt;調",B23:H23,"&lt;&gt;",B23:H23,"&lt;&gt;調整休")</f>
        <v>2</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9</v>
      </c>
      <c r="K23" s="692"/>
    </row>
    <row r="24" spans="1:11" ht="18" customHeight="1" x14ac:dyDescent="0.15">
      <c r="A24" s="5" t="s">
        <v>47</v>
      </c>
      <c r="B24" s="54" t="s">
        <v>20</v>
      </c>
      <c r="C24" s="21"/>
      <c r="D24" s="32"/>
      <c r="E24" s="54" t="s">
        <v>20</v>
      </c>
      <c r="F24" s="12" t="s">
        <v>20</v>
      </c>
      <c r="G24" s="12"/>
      <c r="H24" s="12" t="s">
        <v>20</v>
      </c>
      <c r="I24" s="5">
        <f>COUNTIFS(B24:H24,"&lt;&gt;空",B24:H24,"&lt;&gt;休",B24:H24,"&lt;&gt;調",B24:H24,"&lt;&gt;",B24:H24,"&lt;&gt;調整休")</f>
        <v>4</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18</v>
      </c>
      <c r="K24" s="692"/>
    </row>
    <row r="25" spans="1:11" ht="18" customHeight="1" x14ac:dyDescent="0.15">
      <c r="A25" s="5" t="s">
        <v>48</v>
      </c>
      <c r="B25" s="12"/>
      <c r="C25" s="106"/>
      <c r="D25" s="106"/>
      <c r="E25" s="55"/>
      <c r="F25" s="40"/>
      <c r="G25" s="12" t="s">
        <v>41</v>
      </c>
      <c r="H25" s="12" t="s">
        <v>41</v>
      </c>
      <c r="I25" s="5">
        <f>COUNTIFS(B25:H25,"&lt;&gt;空",B25:H25,"&lt;&gt;休",B25:H25,"&lt;&gt;調",B25:H25,"&lt;&gt;",B25:H25,"&lt;&gt;調整休")</f>
        <v>2</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12</v>
      </c>
      <c r="K25" s="692"/>
    </row>
    <row r="26" spans="1:11" ht="18" customHeight="1" x14ac:dyDescent="0.15">
      <c r="A26" s="321"/>
      <c r="B26" s="502"/>
      <c r="C26" s="38"/>
      <c r="D26" s="39"/>
      <c r="E26" s="12"/>
      <c r="F26" s="40"/>
      <c r="G26" s="29"/>
      <c r="H26" s="12"/>
      <c r="I26" s="5">
        <f>COUNTIFS(B26:H26,"&lt;&gt;空",B26:H26,"&lt;&gt;休",B26:H26,"&lt;&gt;調",B26:H26,"&lt;&gt;",B26:H26,"&lt;&gt;調整休")</f>
        <v>0</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16-19"))*(3)</f>
        <v>0</v>
      </c>
      <c r="K26" s="692"/>
    </row>
    <row r="27" spans="1:11" ht="18" customHeight="1" x14ac:dyDescent="0.15">
      <c r="A27" s="22" t="s">
        <v>0</v>
      </c>
      <c r="B27" s="90">
        <v>46195</v>
      </c>
      <c r="C27" s="90">
        <v>46196</v>
      </c>
      <c r="D27" s="90">
        <v>46197</v>
      </c>
      <c r="E27" s="90">
        <v>46198</v>
      </c>
      <c r="F27" s="90">
        <v>46199</v>
      </c>
      <c r="G27" s="90">
        <v>46200</v>
      </c>
      <c r="H27" s="90">
        <v>46201</v>
      </c>
      <c r="I27" s="7"/>
      <c r="J27" s="717" t="s">
        <v>2</v>
      </c>
      <c r="K27" s="718"/>
    </row>
    <row r="28" spans="1:11" ht="18" customHeight="1" x14ac:dyDescent="0.15">
      <c r="A28" s="22" t="s">
        <v>3</v>
      </c>
      <c r="B28" s="2" t="s">
        <v>4</v>
      </c>
      <c r="C28" s="21" t="s">
        <v>5</v>
      </c>
      <c r="D28" s="21" t="s">
        <v>6</v>
      </c>
      <c r="E28" s="2" t="s">
        <v>7</v>
      </c>
      <c r="F28" s="2" t="s">
        <v>8</v>
      </c>
      <c r="G28" s="2" t="s">
        <v>9</v>
      </c>
      <c r="H28" s="24" t="s">
        <v>10</v>
      </c>
      <c r="I28" s="8"/>
      <c r="J28" s="719"/>
      <c r="K28" s="720"/>
    </row>
    <row r="29" spans="1:11" ht="18" customHeight="1" x14ac:dyDescent="0.15">
      <c r="A29" s="17" t="s">
        <v>13</v>
      </c>
      <c r="B29" s="12"/>
      <c r="C29" s="26"/>
      <c r="D29" s="37"/>
      <c r="E29" s="12"/>
      <c r="F29" s="691" t="s">
        <v>60</v>
      </c>
      <c r="G29" s="691"/>
      <c r="H29" s="691"/>
      <c r="I29" s="5"/>
      <c r="J29" s="682"/>
      <c r="K29" s="692"/>
    </row>
    <row r="30" spans="1:11" ht="18" customHeight="1" x14ac:dyDescent="0.15">
      <c r="A30" s="5" t="s">
        <v>73</v>
      </c>
      <c r="B30" s="54" t="s">
        <v>21</v>
      </c>
      <c r="C30" s="127"/>
      <c r="D30" s="32"/>
      <c r="E30" s="54"/>
      <c r="F30" s="12" t="s">
        <v>21</v>
      </c>
      <c r="G30" s="12" t="s">
        <v>20</v>
      </c>
      <c r="H30" s="12" t="s">
        <v>78</v>
      </c>
      <c r="I30" s="5">
        <f t="shared" ref="I30:I32" si="1">COUNTIFS(B30:H30,"&lt;&gt;空",B30:H30,"&lt;&gt;休",B30:H30,"&lt;&gt;調",B30:H30,"&lt;&gt;",B30:H30,"&lt;&gt;調整休")</f>
        <v>4</v>
      </c>
      <c r="J30" s="682">
        <v>19.75</v>
      </c>
      <c r="K30" s="692"/>
    </row>
    <row r="31" spans="1:11" ht="18" customHeight="1" x14ac:dyDescent="0.15">
      <c r="A31" s="5" t="s">
        <v>46</v>
      </c>
      <c r="B31" s="12"/>
      <c r="C31" s="21"/>
      <c r="D31" s="32"/>
      <c r="E31" s="54" t="s">
        <v>21</v>
      </c>
      <c r="F31" s="18"/>
      <c r="G31" s="12" t="s">
        <v>21</v>
      </c>
      <c r="H31" s="12"/>
      <c r="I31" s="5">
        <f t="shared" si="1"/>
        <v>2</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9</v>
      </c>
      <c r="K31" s="692"/>
    </row>
    <row r="32" spans="1:11" ht="18" customHeight="1" x14ac:dyDescent="0.15">
      <c r="A32" s="5" t="s">
        <v>47</v>
      </c>
      <c r="B32" s="54" t="s">
        <v>20</v>
      </c>
      <c r="C32" s="21"/>
      <c r="D32" s="32"/>
      <c r="E32" s="54" t="s">
        <v>20</v>
      </c>
      <c r="F32" s="12" t="s">
        <v>20</v>
      </c>
      <c r="G32" s="12" t="s">
        <v>20</v>
      </c>
      <c r="H32" s="12" t="s">
        <v>58</v>
      </c>
      <c r="I32" s="5">
        <f t="shared" si="1"/>
        <v>5</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16-19"))*(3)</f>
        <v>24.25</v>
      </c>
      <c r="K32" s="692"/>
    </row>
    <row r="33" spans="1:14" ht="18" customHeight="1" x14ac:dyDescent="0.15">
      <c r="A33" s="5" t="s">
        <v>48</v>
      </c>
      <c r="B33" s="12"/>
      <c r="C33" s="106"/>
      <c r="D33" s="106"/>
      <c r="E33" s="55"/>
      <c r="F33" s="40"/>
      <c r="G33" s="54" t="s">
        <v>21</v>
      </c>
      <c r="H33" s="12" t="s">
        <v>41</v>
      </c>
      <c r="I33" s="5">
        <f>COUNTIFS(B33:H33,"&lt;&gt;空",B33:H33,"&lt;&gt;休",B33:H33,"&lt;&gt;調",B33:H33,"&lt;&gt;",B33:H33,"&lt;&gt;調整休")</f>
        <v>2</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10.5</v>
      </c>
      <c r="K33" s="692"/>
    </row>
    <row r="34" spans="1:14" ht="18" customHeight="1" x14ac:dyDescent="0.15">
      <c r="A34" s="321"/>
      <c r="B34" s="502"/>
      <c r="C34" s="38"/>
      <c r="D34" s="39"/>
      <c r="E34" s="12"/>
      <c r="F34" s="40"/>
      <c r="G34" s="29"/>
      <c r="H34" s="12"/>
      <c r="I34" s="5">
        <f>COUNTIFS(B34:H34,"&lt;&gt;空",B34:H34,"&lt;&gt;休",B34:H34,"&lt;&gt;調",B34:H34,"&lt;&gt;",B34:H34,"&lt;&gt;調整休")</f>
        <v>0</v>
      </c>
      <c r="J34" s="682">
        <f>SUM(COUNTIF(B34:H34,"9-14:30"))*(5)+(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16-19"))*(3)</f>
        <v>0</v>
      </c>
      <c r="K34" s="692"/>
    </row>
    <row r="35" spans="1:14" ht="18" customHeight="1" x14ac:dyDescent="0.15">
      <c r="A35" s="22" t="s">
        <v>0</v>
      </c>
      <c r="B35" s="23">
        <v>46202</v>
      </c>
      <c r="C35" s="23">
        <v>46203</v>
      </c>
      <c r="D35" s="23"/>
      <c r="E35" s="23"/>
      <c r="F35" s="23"/>
      <c r="G35" s="23"/>
      <c r="H35" s="23"/>
      <c r="I35" s="7"/>
      <c r="J35" s="717" t="s">
        <v>2</v>
      </c>
      <c r="K35" s="718"/>
    </row>
    <row r="36" spans="1:14" ht="18" customHeight="1" x14ac:dyDescent="0.15">
      <c r="A36" s="22" t="s">
        <v>3</v>
      </c>
      <c r="B36" s="2" t="s">
        <v>4</v>
      </c>
      <c r="C36" s="316" t="s">
        <v>5</v>
      </c>
      <c r="D36" s="21"/>
      <c r="E36" s="2"/>
      <c r="F36" s="2"/>
      <c r="G36" s="2"/>
      <c r="H36" s="24"/>
      <c r="I36" s="8"/>
      <c r="J36" s="719"/>
      <c r="K36" s="720"/>
    </row>
    <row r="37" spans="1:14" ht="18.95" customHeight="1" x14ac:dyDescent="0.15">
      <c r="A37" s="17" t="s">
        <v>12</v>
      </c>
      <c r="B37" s="12"/>
      <c r="C37" s="26"/>
      <c r="D37" s="37"/>
      <c r="E37" s="37"/>
      <c r="F37" s="37"/>
      <c r="G37" s="37"/>
      <c r="H37" s="37"/>
      <c r="I37" s="51"/>
      <c r="J37" s="27"/>
      <c r="K37" s="49"/>
    </row>
    <row r="38" spans="1:14" ht="18" customHeight="1" x14ac:dyDescent="0.15">
      <c r="A38" s="5" t="s">
        <v>73</v>
      </c>
      <c r="B38" s="54" t="s">
        <v>21</v>
      </c>
      <c r="C38" s="127"/>
      <c r="D38" s="32"/>
      <c r="E38" s="32"/>
      <c r="F38" s="32"/>
      <c r="G38" s="32"/>
      <c r="H38" s="32"/>
      <c r="I38" s="5">
        <f>COUNTIFS(B38:H38,"&lt;&gt;空",B38:H38,"&lt;&gt;休",B38:H38,"&lt;&gt;調",B38:H38,"&lt;&gt;",B38:H38,"&lt;&gt;調整休")</f>
        <v>1</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f>
        <v>4.5</v>
      </c>
      <c r="K38" s="692"/>
    </row>
    <row r="39" spans="1:14" ht="18" customHeight="1" x14ac:dyDescent="0.15">
      <c r="A39" s="5" t="s">
        <v>46</v>
      </c>
      <c r="B39" s="12"/>
      <c r="C39" s="21"/>
      <c r="D39" s="32"/>
      <c r="E39" s="32"/>
      <c r="F39" s="32"/>
      <c r="G39" s="32"/>
      <c r="H39" s="32"/>
      <c r="I39" s="5">
        <f>COUNTIFS(B39:H39,"&lt;&gt;空",B39:H39,"&lt;&gt;休",B39:H39,"&lt;&gt;調",B39:H39,"&lt;&gt;",B39:H39,"&lt;&gt;調整休")</f>
        <v>0</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0</v>
      </c>
      <c r="K39" s="692"/>
    </row>
    <row r="40" spans="1:14" ht="18" customHeight="1" x14ac:dyDescent="0.15">
      <c r="A40" s="5" t="s">
        <v>47</v>
      </c>
      <c r="B40" s="54" t="s">
        <v>20</v>
      </c>
      <c r="C40" s="21"/>
      <c r="D40" s="32"/>
      <c r="E40" s="32"/>
      <c r="F40" s="32"/>
      <c r="G40" s="32"/>
      <c r="H40" s="32"/>
      <c r="I40" s="5">
        <f>COUNTIFS(B40:H40,"&lt;&gt;空",B40:H40,"&lt;&gt;休",B40:H40,"&lt;&gt;調",B40:H40,"&lt;&gt;",B40:H40,"&lt;&gt;調整休")</f>
        <v>1</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4.5</v>
      </c>
      <c r="K40" s="692"/>
    </row>
    <row r="41" spans="1:14" ht="18" customHeight="1" x14ac:dyDescent="0.15">
      <c r="A41" s="5" t="s">
        <v>48</v>
      </c>
      <c r="B41" s="12" t="s">
        <v>41</v>
      </c>
      <c r="C41" s="106"/>
      <c r="D41" s="106"/>
      <c r="E41" s="106"/>
      <c r="F41" s="106"/>
      <c r="G41" s="106"/>
      <c r="H41" s="106"/>
      <c r="I41" s="5">
        <f>COUNTIFS(B41:H41,"&lt;&gt;空",B41:H41,"&lt;&gt;休",B41:H41,"&lt;&gt;調",B41:H41,"&lt;&gt;",B41:H41,"&lt;&gt;調整休")</f>
        <v>1</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6</v>
      </c>
      <c r="K41" s="692"/>
    </row>
    <row r="42" spans="1:14" ht="18" customHeight="1" x14ac:dyDescent="0.15">
      <c r="A42" s="321"/>
      <c r="B42" s="502"/>
      <c r="C42" s="38"/>
      <c r="D42" s="39"/>
      <c r="E42" s="39"/>
      <c r="F42" s="39"/>
      <c r="G42" s="39"/>
      <c r="H42" s="39"/>
      <c r="I42" s="5">
        <f>COUNTIFS(B42:H42,"&lt;&gt;空",B42:H42,"&lt;&gt;休",B42:H42,"&lt;&gt;調",B42:H42,"&lt;&gt;",B42:H42,"&lt;&gt;調整休")</f>
        <v>0</v>
      </c>
      <c r="J42" s="682">
        <f>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16-19"))*(3)</f>
        <v>0</v>
      </c>
      <c r="K42" s="692"/>
    </row>
    <row r="43" spans="1:14" ht="18" customHeight="1" x14ac:dyDescent="0.15">
      <c r="A43" s="41"/>
      <c r="B43" s="42"/>
      <c r="C43" s="42"/>
      <c r="D43" s="42"/>
      <c r="E43" s="42"/>
      <c r="F43" s="42"/>
      <c r="G43" s="42"/>
      <c r="H43" s="42"/>
      <c r="I43" s="716" t="s">
        <v>633</v>
      </c>
      <c r="J43" s="716"/>
      <c r="K43" s="716"/>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706" t="s">
        <v>612</v>
      </c>
      <c r="B50" s="707"/>
      <c r="C50" s="98" t="s">
        <v>35</v>
      </c>
      <c r="D50" s="98"/>
      <c r="E50" s="98"/>
      <c r="F50" s="98"/>
      <c r="G50" s="98"/>
      <c r="H50" s="98"/>
      <c r="I50" s="98"/>
      <c r="J50" s="98"/>
      <c r="K50" s="98"/>
    </row>
    <row r="51" spans="1:11" ht="14.45" customHeight="1" x14ac:dyDescent="0.15">
      <c r="A51" s="708" t="s">
        <v>615</v>
      </c>
      <c r="B51" s="709"/>
      <c r="C51" s="697" t="s">
        <v>92</v>
      </c>
      <c r="D51" s="697"/>
      <c r="E51" s="697"/>
      <c r="F51" s="697"/>
      <c r="G51" s="697"/>
      <c r="H51" s="697"/>
      <c r="I51" s="697"/>
      <c r="J51" s="697"/>
      <c r="K51" s="697"/>
    </row>
    <row r="52" spans="1:11" ht="14.45" customHeight="1" x14ac:dyDescent="0.15">
      <c r="A52" s="710"/>
      <c r="B52" s="711"/>
      <c r="C52" s="714" t="s">
        <v>613</v>
      </c>
      <c r="D52" s="715"/>
      <c r="E52" s="715"/>
      <c r="F52" s="715"/>
      <c r="G52" s="715"/>
      <c r="H52" s="715"/>
      <c r="I52" s="715"/>
      <c r="J52" s="676"/>
      <c r="K52" s="676"/>
    </row>
    <row r="53" spans="1:11" ht="18" customHeight="1" x14ac:dyDescent="0.15">
      <c r="A53" s="712"/>
      <c r="B53" s="713"/>
      <c r="C53" s="714"/>
      <c r="D53" s="715"/>
      <c r="E53" s="715"/>
      <c r="F53" s="715"/>
      <c r="G53" s="715"/>
      <c r="H53" s="715"/>
      <c r="I53" s="715"/>
    </row>
  </sheetData>
  <mergeCells count="52">
    <mergeCell ref="J6:K6"/>
    <mergeCell ref="B1:F1"/>
    <mergeCell ref="H1:K1"/>
    <mergeCell ref="I3:I4"/>
    <mergeCell ref="J3:K4"/>
    <mergeCell ref="J5:K5"/>
    <mergeCell ref="J19:K20"/>
    <mergeCell ref="J7:K7"/>
    <mergeCell ref="J8:K8"/>
    <mergeCell ref="J9:K9"/>
    <mergeCell ref="J10:K10"/>
    <mergeCell ref="J11:K12"/>
    <mergeCell ref="J13:K13"/>
    <mergeCell ref="J14:K14"/>
    <mergeCell ref="J15:K15"/>
    <mergeCell ref="J16:K16"/>
    <mergeCell ref="J17:K17"/>
    <mergeCell ref="J18:K18"/>
    <mergeCell ref="J32:K32"/>
    <mergeCell ref="J21:K21"/>
    <mergeCell ref="J22:K22"/>
    <mergeCell ref="J23:K23"/>
    <mergeCell ref="J24:K24"/>
    <mergeCell ref="J25:K25"/>
    <mergeCell ref="J26:K26"/>
    <mergeCell ref="J27:K28"/>
    <mergeCell ref="F29:H29"/>
    <mergeCell ref="J29:K29"/>
    <mergeCell ref="J30:K30"/>
    <mergeCell ref="J31:K31"/>
    <mergeCell ref="A45:B45"/>
    <mergeCell ref="C45:K45"/>
    <mergeCell ref="J33:K33"/>
    <mergeCell ref="J34:K34"/>
    <mergeCell ref="J35:K36"/>
    <mergeCell ref="J38:K38"/>
    <mergeCell ref="J39:K39"/>
    <mergeCell ref="J40:K40"/>
    <mergeCell ref="J41:K41"/>
    <mergeCell ref="J42:K42"/>
    <mergeCell ref="I43:K43"/>
    <mergeCell ref="A44:B44"/>
    <mergeCell ref="D44:E44"/>
    <mergeCell ref="C51:K51"/>
    <mergeCell ref="A51:B53"/>
    <mergeCell ref="C52:I53"/>
    <mergeCell ref="A46:B46"/>
    <mergeCell ref="C46:K46"/>
    <mergeCell ref="C47:K47"/>
    <mergeCell ref="A49:B49"/>
    <mergeCell ref="C49:K49"/>
    <mergeCell ref="A50:B50"/>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F009958-C28C-49E2-8549-F3CB764799D9}">
          <x14:formula1>
            <xm:f>'F:\Users\clmiwa-three\Downloads\[《中村》新田・草加 エリア 仮シフト【12月16日～1月15日】.xlsx]参照データベース'!#REF!</xm:f>
          </x14:formula1>
          <xm:sqref>C26:D26 C18:D18 C34:D34 G1:G2 C10:D10 C42:H43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08BE0-D0F6-4E88-95C2-55D12BE544E0}">
  <sheetPr>
    <tabColor theme="7" tint="0.59999389629810485"/>
    <pageSetUpPr fitToPage="1"/>
  </sheetPr>
  <dimension ref="A1:N62"/>
  <sheetViews>
    <sheetView zoomScale="90" zoomScaleNormal="90" workbookViewId="0"/>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2" ht="20.100000000000001" customHeight="1" thickBot="1" x14ac:dyDescent="0.2">
      <c r="A1" s="60" t="s">
        <v>69</v>
      </c>
      <c r="B1" s="683" t="s">
        <v>610</v>
      </c>
      <c r="C1" s="683"/>
      <c r="D1" s="683"/>
      <c r="E1" s="683"/>
      <c r="F1" s="683"/>
      <c r="H1" s="729" t="s">
        <v>111</v>
      </c>
      <c r="I1" s="730"/>
      <c r="J1" s="731"/>
      <c r="K1" s="732"/>
    </row>
    <row r="2" spans="1:12" ht="10.5" customHeight="1" x14ac:dyDescent="0.15">
      <c r="A2" s="50"/>
      <c r="B2" s="501"/>
      <c r="C2" s="501"/>
      <c r="D2" s="501"/>
      <c r="E2" s="501"/>
      <c r="F2" s="501"/>
      <c r="H2" s="523"/>
      <c r="I2" s="523"/>
      <c r="J2" s="524"/>
      <c r="K2" s="523"/>
      <c r="L2" s="4"/>
    </row>
    <row r="3" spans="1:12" ht="15" customHeight="1" x14ac:dyDescent="0.15">
      <c r="A3" s="22" t="s">
        <v>0</v>
      </c>
      <c r="B3" s="23">
        <v>46174</v>
      </c>
      <c r="C3" s="23">
        <v>46175</v>
      </c>
      <c r="D3" s="23">
        <v>46176</v>
      </c>
      <c r="E3" s="23">
        <v>46177</v>
      </c>
      <c r="F3" s="23">
        <v>46178</v>
      </c>
      <c r="G3" s="23">
        <v>46179</v>
      </c>
      <c r="H3" s="23">
        <v>46180</v>
      </c>
      <c r="I3" s="727" t="s">
        <v>1</v>
      </c>
      <c r="J3" s="717" t="s">
        <v>2</v>
      </c>
      <c r="K3" s="718"/>
    </row>
    <row r="4" spans="1:12" ht="15" customHeight="1" x14ac:dyDescent="0.15">
      <c r="A4" s="22" t="s">
        <v>3</v>
      </c>
      <c r="B4" s="2" t="s">
        <v>4</v>
      </c>
      <c r="C4" s="21" t="s">
        <v>5</v>
      </c>
      <c r="D4" s="21" t="s">
        <v>6</v>
      </c>
      <c r="E4" s="2" t="s">
        <v>7</v>
      </c>
      <c r="F4" s="2" t="s">
        <v>8</v>
      </c>
      <c r="G4" s="2" t="s">
        <v>9</v>
      </c>
      <c r="H4" s="24" t="s">
        <v>10</v>
      </c>
      <c r="I4" s="728"/>
      <c r="J4" s="719"/>
      <c r="K4" s="720"/>
    </row>
    <row r="5" spans="1:12" ht="15" customHeight="1" x14ac:dyDescent="0.15">
      <c r="A5" s="17" t="s">
        <v>12</v>
      </c>
      <c r="B5" s="12"/>
      <c r="C5" s="2"/>
      <c r="D5" s="2"/>
      <c r="E5" s="12"/>
      <c r="F5" s="12"/>
      <c r="G5" s="12"/>
      <c r="H5" s="12"/>
      <c r="I5" s="5"/>
      <c r="J5" s="682"/>
      <c r="K5" s="692"/>
    </row>
    <row r="6" spans="1:12" ht="15" customHeight="1" x14ac:dyDescent="0.15">
      <c r="A6" s="19" t="s">
        <v>112</v>
      </c>
      <c r="B6" s="59"/>
      <c r="C6" s="26"/>
      <c r="D6" s="32"/>
      <c r="E6" s="59"/>
      <c r="F6" s="242" t="s">
        <v>496</v>
      </c>
      <c r="G6" s="54" t="s">
        <v>67</v>
      </c>
      <c r="H6" s="54"/>
      <c r="I6" s="5">
        <f>COUNTIFS(B6:H6,"&lt;&gt;空",B6:H6,"&lt;&gt;休",B6:H6,"&lt;&gt;調",B6:H6,"&lt;&gt;",B6:H6,"&lt;&gt;調整休")</f>
        <v>2</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COUNTIF(B6:H6,"13-16"))*(3)+(COUNTIF(B6:H6,"工場9:30-15"))*(5)+(COUNTIF(B6:H6,"工場9-15"))*(5.5)+(COUNTIF(B6:H6,"受9-/Y10-"))*(5.5)+(COUNTIF(B6:H6,"Y10-"))*(4.5)+(COUNTIF(B6:H6,"ﾏ安9-14"))*(4.5)</f>
        <v>12.75</v>
      </c>
      <c r="K6" s="692"/>
    </row>
    <row r="7" spans="1:12" ht="15" customHeight="1" x14ac:dyDescent="0.15">
      <c r="A7" s="20" t="s">
        <v>113</v>
      </c>
      <c r="B7" s="401" t="s">
        <v>402</v>
      </c>
      <c r="C7" s="2"/>
      <c r="D7" s="32"/>
      <c r="E7" s="12" t="s">
        <v>67</v>
      </c>
      <c r="F7" s="12" t="s">
        <v>20</v>
      </c>
      <c r="G7" s="54"/>
      <c r="H7" s="12"/>
      <c r="I7" s="5">
        <f>COUNTIFS(B7:H7,"&lt;&gt;空",B7:H7,"&lt;&gt;休",B7:H7,"&lt;&gt;調",B7:H7,"&lt;&gt;",B7:H7,"&lt;&gt;調整休")</f>
        <v>3</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COUNTIF(B7:H7,"13-16"))*(3)+(COUNTIF(B7:H7,"工場9:30-15"))*(5)+(COUNTIF(B7:H7,"工場9-15"))*(5.5)+(COUNTIF(B7:H7,"受9-/Y10-"))*(5.5)+(COUNTIF(B7:H7,"Y10-"))*(4.5)+(COUNTIF(B7:H7,"ﾏ安9-14"))*(4.5)</f>
        <v>16.25</v>
      </c>
      <c r="K7" s="692"/>
    </row>
    <row r="8" spans="1:12" ht="15" customHeight="1" x14ac:dyDescent="0.15">
      <c r="A8" s="20" t="s">
        <v>115</v>
      </c>
      <c r="B8" s="12" t="s">
        <v>21</v>
      </c>
      <c r="C8" s="38"/>
      <c r="D8" s="38"/>
      <c r="E8" s="12"/>
      <c r="F8" s="40"/>
      <c r="G8" s="12" t="s">
        <v>21</v>
      </c>
      <c r="H8" s="12" t="s">
        <v>21</v>
      </c>
      <c r="I8" s="5">
        <f t="shared" ref="I8:I11" si="0">COUNTIFS(B8:H8,"&lt;&gt;空",B8:H8,"&lt;&gt;休",B8:H8,"&lt;&gt;調",B8:H8,"&lt;&gt;",B8:H8,"&lt;&gt;調整休")</f>
        <v>3</v>
      </c>
      <c r="J8" s="682">
        <f t="shared" ref="J8:J11" si="1">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COUNTIF(B8:H8,"工場9:30-15"))*(5)+(COUNTIF(B8:H8,"工場9-15"))*(5.5)+(COUNTIF(B8:H8,"受9-/Y10-"))*(5.5)+(COUNTIF(B8:H8,"Y10-"))*(4.5)+(COUNTIF(B8:H8,"ﾏ安9-14"))*(4.5)</f>
        <v>13.5</v>
      </c>
      <c r="K8" s="692"/>
    </row>
    <row r="9" spans="1:12" ht="15" customHeight="1" x14ac:dyDescent="0.15">
      <c r="A9" s="47" t="s">
        <v>128</v>
      </c>
      <c r="B9" s="12" t="s">
        <v>20</v>
      </c>
      <c r="C9" s="38"/>
      <c r="D9" s="38"/>
      <c r="E9" s="29"/>
      <c r="F9" s="12" t="s">
        <v>20</v>
      </c>
      <c r="G9" s="12"/>
      <c r="H9" s="12" t="s">
        <v>20</v>
      </c>
      <c r="I9" s="5">
        <f t="shared" si="0"/>
        <v>3</v>
      </c>
      <c r="J9" s="682">
        <f t="shared" si="1"/>
        <v>13.5</v>
      </c>
      <c r="K9" s="692"/>
    </row>
    <row r="10" spans="1:12" ht="15" customHeight="1" x14ac:dyDescent="0.15">
      <c r="A10" s="20" t="s">
        <v>339</v>
      </c>
      <c r="B10" s="12" t="s">
        <v>20</v>
      </c>
      <c r="C10" s="38"/>
      <c r="D10" s="38"/>
      <c r="E10" s="12"/>
      <c r="F10" s="29"/>
      <c r="G10" s="12" t="s">
        <v>20</v>
      </c>
      <c r="H10" s="12" t="s">
        <v>20</v>
      </c>
      <c r="I10" s="5">
        <f t="shared" si="0"/>
        <v>3</v>
      </c>
      <c r="J10" s="682">
        <f t="shared" si="1"/>
        <v>13.5</v>
      </c>
      <c r="K10" s="692"/>
    </row>
    <row r="11" spans="1:12" ht="15" customHeight="1" x14ac:dyDescent="0.15">
      <c r="A11" s="20" t="s">
        <v>457</v>
      </c>
      <c r="B11" s="117"/>
      <c r="C11" s="38"/>
      <c r="D11" s="38"/>
      <c r="E11" s="12"/>
      <c r="F11" s="12" t="s">
        <v>21</v>
      </c>
      <c r="G11" s="12" t="s">
        <v>21</v>
      </c>
      <c r="H11" s="12" t="s">
        <v>21</v>
      </c>
      <c r="I11" s="5">
        <f t="shared" si="0"/>
        <v>3</v>
      </c>
      <c r="J11" s="682">
        <f t="shared" si="1"/>
        <v>13.5</v>
      </c>
      <c r="K11" s="692"/>
    </row>
    <row r="12" spans="1:12" ht="15" customHeight="1" x14ac:dyDescent="0.15">
      <c r="A12" s="114" t="s">
        <v>66</v>
      </c>
      <c r="B12" s="117"/>
      <c r="C12" s="38"/>
      <c r="D12" s="38"/>
      <c r="E12" s="258" t="s">
        <v>182</v>
      </c>
      <c r="F12" s="258"/>
      <c r="G12" s="117"/>
      <c r="H12" s="117"/>
      <c r="I12" s="27"/>
      <c r="J12" s="48"/>
      <c r="K12" s="102"/>
    </row>
    <row r="13" spans="1:12" ht="15" customHeight="1" x14ac:dyDescent="0.15">
      <c r="A13" s="33" t="s">
        <v>0</v>
      </c>
      <c r="B13" s="53">
        <v>46181</v>
      </c>
      <c r="C13" s="53">
        <v>46182</v>
      </c>
      <c r="D13" s="53">
        <v>46183</v>
      </c>
      <c r="E13" s="53">
        <v>46184</v>
      </c>
      <c r="F13" s="53">
        <v>46185</v>
      </c>
      <c r="G13" s="53">
        <v>46186</v>
      </c>
      <c r="H13" s="53">
        <v>46187</v>
      </c>
      <c r="I13" s="7"/>
      <c r="J13" s="717" t="s">
        <v>2</v>
      </c>
      <c r="K13" s="718"/>
    </row>
    <row r="14" spans="1:12" ht="15" customHeight="1" x14ac:dyDescent="0.15">
      <c r="A14" s="22" t="s">
        <v>3</v>
      </c>
      <c r="B14" s="2" t="s">
        <v>4</v>
      </c>
      <c r="C14" s="21" t="s">
        <v>5</v>
      </c>
      <c r="D14" s="21" t="s">
        <v>6</v>
      </c>
      <c r="E14" s="2" t="s">
        <v>7</v>
      </c>
      <c r="F14" s="2" t="s">
        <v>8</v>
      </c>
      <c r="G14" s="2" t="s">
        <v>9</v>
      </c>
      <c r="H14" s="24" t="s">
        <v>10</v>
      </c>
      <c r="I14" s="8"/>
      <c r="J14" s="719"/>
      <c r="K14" s="720"/>
    </row>
    <row r="15" spans="1:12" ht="15" customHeight="1" x14ac:dyDescent="0.15">
      <c r="A15" s="17" t="s">
        <v>13</v>
      </c>
      <c r="B15" s="12"/>
      <c r="C15" s="2"/>
      <c r="D15" s="2"/>
      <c r="E15" s="12"/>
      <c r="F15" s="12"/>
      <c r="G15" s="12"/>
      <c r="H15" s="12"/>
      <c r="I15" s="5"/>
      <c r="J15" s="682"/>
      <c r="K15" s="692"/>
    </row>
    <row r="16" spans="1:12" ht="15" customHeight="1" x14ac:dyDescent="0.15">
      <c r="A16" s="19" t="s">
        <v>112</v>
      </c>
      <c r="B16" s="12" t="s">
        <v>20</v>
      </c>
      <c r="C16" s="26"/>
      <c r="D16" s="32"/>
      <c r="E16" s="54" t="s">
        <v>67</v>
      </c>
      <c r="F16" s="242" t="s">
        <v>496</v>
      </c>
      <c r="G16" s="59"/>
      <c r="H16" s="54"/>
      <c r="I16" s="5">
        <f>COUNTIFS(B16:H16,"&lt;&gt;空",B16:H16,"&lt;&gt;休",B16:H16,"&lt;&gt;調",B16:H16,"&lt;&gt;",B16:H16,"&lt;&gt;調整休")</f>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(4)+(COUNTIF(B16:H16,"16-19"))*(4)+(COUNTIF(B16:H16,"13-16"))*(3)+(COUNTIF(B16:H16,"工場9:30-15"))*(5)+(COUNTIF(B16:H16,"工場9-15"))*(5.5)+(COUNTIF(B16:H16,"受9-/Y10-"))*(5.5)+(COUNTIF(B16:H16,"Y10-"))*(4.5)+(COUNTIF(B16:H16,"ﾏ安9-14"))*(4.5)</f>
        <v>17.25</v>
      </c>
      <c r="K16" s="692"/>
    </row>
    <row r="17" spans="1:11" ht="15" customHeight="1" x14ac:dyDescent="0.15">
      <c r="A17" s="20" t="s">
        <v>113</v>
      </c>
      <c r="B17" s="401" t="s">
        <v>402</v>
      </c>
      <c r="C17" s="2"/>
      <c r="D17" s="32"/>
      <c r="E17" s="401" t="s">
        <v>402</v>
      </c>
      <c r="F17" s="12" t="s">
        <v>20</v>
      </c>
      <c r="G17" s="54" t="s">
        <v>23</v>
      </c>
      <c r="H17" s="12" t="s">
        <v>23</v>
      </c>
      <c r="I17" s="5">
        <f>COUNTIFS(B17:H17,"&lt;&gt;空",B17:H17,"&lt;&gt;休",B17:H17,"&lt;&gt;調",B17:H17,"&lt;&gt;",B17:H17,"&lt;&gt;調整休")</f>
        <v>5</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13:30-19"))*(5)+(COUNTIF(B17:H17,"14-17"))*(4)+(COUNTIF(B17:H17,"16-19"))*(4)+(COUNTIF(B17:H17,"13-16"))*(3)+(COUNTIF(B17:H17,"工場9:30-15"))*(5)+(COUNTIF(B17:H17,"工場9-15"))*(5.5)+(COUNTIF(B17:H17,"受9-/Y10-"))*(5.5)+(COUNTIF(B17:H17,"Y10-"))*(4.5)+(COUNTIF(B17:H17,"ﾏ安9-14"))*(4.5)</f>
        <v>21.5</v>
      </c>
      <c r="K17" s="692"/>
    </row>
    <row r="18" spans="1:11" ht="15" customHeight="1" x14ac:dyDescent="0.15">
      <c r="A18" s="20" t="s">
        <v>115</v>
      </c>
      <c r="B18" s="12" t="s">
        <v>21</v>
      </c>
      <c r="C18" s="38"/>
      <c r="D18" s="38"/>
      <c r="E18" s="12"/>
      <c r="F18" s="40"/>
      <c r="G18" s="12" t="s">
        <v>21</v>
      </c>
      <c r="H18" s="12" t="s">
        <v>21</v>
      </c>
      <c r="I18" s="5">
        <f t="shared" ref="I18:I21" si="2">COUNTIFS(B18:H18,"&lt;&gt;空",B18:H18,"&lt;&gt;休",B18:H18,"&lt;&gt;調",B18:H18,"&lt;&gt;",B18:H18,"&lt;&gt;調整休")</f>
        <v>3</v>
      </c>
      <c r="J18" s="682">
        <f t="shared" ref="J18:J21" si="3">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13:30-19"))*(5)+(COUNTIF(B18:H18,"14-17"))*(4)+(COUNTIF(B18:H18,"16-19"))*(4)+(COUNTIF(B18:H18,"13-16"))*(3)+(COUNTIF(B18:H18,"工場9:30-15"))*(5)+(COUNTIF(B18:H18,"工場9-15"))*(5.5)+(COUNTIF(B18:H18,"受9-/Y10-"))*(5.5)+(COUNTIF(B18:H18,"Y10-"))*(4.5)+(COUNTIF(B18:H18,"ﾏ安9-14"))*(4.5)</f>
        <v>13.5</v>
      </c>
      <c r="K18" s="692"/>
    </row>
    <row r="19" spans="1:11" ht="15" customHeight="1" x14ac:dyDescent="0.15">
      <c r="A19" s="47" t="s">
        <v>128</v>
      </c>
      <c r="B19" s="12" t="s">
        <v>20</v>
      </c>
      <c r="C19" s="38"/>
      <c r="D19" s="38"/>
      <c r="E19" s="29"/>
      <c r="F19" s="12" t="s">
        <v>20</v>
      </c>
      <c r="G19" s="12"/>
      <c r="H19" s="12" t="s">
        <v>20</v>
      </c>
      <c r="I19" s="5">
        <f t="shared" si="2"/>
        <v>3</v>
      </c>
      <c r="J19" s="682">
        <f t="shared" si="3"/>
        <v>13.5</v>
      </c>
      <c r="K19" s="692"/>
    </row>
    <row r="20" spans="1:11" ht="15" customHeight="1" x14ac:dyDescent="0.15">
      <c r="A20" s="20" t="s">
        <v>339</v>
      </c>
      <c r="B20" s="59"/>
      <c r="C20" s="38"/>
      <c r="D20" s="38"/>
      <c r="E20" s="12" t="s">
        <v>21</v>
      </c>
      <c r="F20" s="29"/>
      <c r="G20" s="59"/>
      <c r="H20" s="59"/>
      <c r="I20" s="5">
        <f t="shared" si="2"/>
        <v>1</v>
      </c>
      <c r="J20" s="682">
        <f t="shared" si="3"/>
        <v>4.5</v>
      </c>
      <c r="K20" s="692"/>
    </row>
    <row r="21" spans="1:11" ht="15" customHeight="1" x14ac:dyDescent="0.15">
      <c r="A21" s="20" t="s">
        <v>457</v>
      </c>
      <c r="B21" s="117"/>
      <c r="C21" s="38"/>
      <c r="D21" s="38"/>
      <c r="E21" s="12"/>
      <c r="F21" s="12" t="s">
        <v>21</v>
      </c>
      <c r="G21" s="59"/>
      <c r="H21" s="12" t="s">
        <v>21</v>
      </c>
      <c r="I21" s="5">
        <f t="shared" si="2"/>
        <v>2</v>
      </c>
      <c r="J21" s="682">
        <f t="shared" si="3"/>
        <v>9</v>
      </c>
      <c r="K21" s="692"/>
    </row>
    <row r="22" spans="1:11" ht="15" customHeight="1" x14ac:dyDescent="0.15">
      <c r="A22" s="114" t="s">
        <v>66</v>
      </c>
      <c r="B22" s="117"/>
      <c r="C22" s="38"/>
      <c r="D22" s="38"/>
      <c r="E22" s="258"/>
      <c r="F22" s="258"/>
      <c r="G22" s="258" t="s">
        <v>629</v>
      </c>
      <c r="H22" s="117"/>
      <c r="I22" s="27"/>
      <c r="J22" s="48"/>
      <c r="K22" s="102"/>
    </row>
    <row r="23" spans="1:11" ht="15" customHeight="1" x14ac:dyDescent="0.15">
      <c r="A23" s="22" t="s">
        <v>0</v>
      </c>
      <c r="B23" s="23">
        <v>46188</v>
      </c>
      <c r="C23" s="23">
        <v>46189</v>
      </c>
      <c r="D23" s="23">
        <v>46190</v>
      </c>
      <c r="E23" s="23">
        <v>46191</v>
      </c>
      <c r="F23" s="23">
        <v>46192</v>
      </c>
      <c r="G23" s="23">
        <v>46193</v>
      </c>
      <c r="H23" s="23">
        <v>46194</v>
      </c>
      <c r="I23" s="7"/>
      <c r="J23" s="717" t="s">
        <v>2</v>
      </c>
      <c r="K23" s="718"/>
    </row>
    <row r="24" spans="1:11" ht="15" customHeight="1" x14ac:dyDescent="0.15">
      <c r="A24" s="22" t="s">
        <v>3</v>
      </c>
      <c r="B24" s="2" t="s">
        <v>4</v>
      </c>
      <c r="C24" s="21" t="s">
        <v>5</v>
      </c>
      <c r="D24" s="21" t="s">
        <v>6</v>
      </c>
      <c r="E24" s="2" t="s">
        <v>7</v>
      </c>
      <c r="F24" s="2" t="s">
        <v>8</v>
      </c>
      <c r="G24" s="2" t="s">
        <v>9</v>
      </c>
      <c r="H24" s="24" t="s">
        <v>10</v>
      </c>
      <c r="I24" s="8"/>
      <c r="J24" s="719"/>
      <c r="K24" s="720"/>
    </row>
    <row r="25" spans="1:11" ht="15" customHeight="1" x14ac:dyDescent="0.15">
      <c r="A25" s="17" t="s">
        <v>12</v>
      </c>
      <c r="B25" s="12"/>
      <c r="C25" s="2"/>
      <c r="D25" s="2"/>
      <c r="E25" s="12"/>
      <c r="F25" s="691" t="s">
        <v>60</v>
      </c>
      <c r="G25" s="691"/>
      <c r="H25" s="691"/>
      <c r="I25" s="51"/>
      <c r="J25" s="682"/>
      <c r="K25" s="692"/>
    </row>
    <row r="26" spans="1:11" ht="15" customHeight="1" x14ac:dyDescent="0.15">
      <c r="A26" s="19" t="s">
        <v>112</v>
      </c>
      <c r="B26" s="12" t="s">
        <v>20</v>
      </c>
      <c r="C26" s="26"/>
      <c r="D26" s="32"/>
      <c r="E26" s="54" t="s">
        <v>67</v>
      </c>
      <c r="F26" s="242" t="s">
        <v>496</v>
      </c>
      <c r="G26" s="54" t="s">
        <v>20</v>
      </c>
      <c r="H26" s="54"/>
      <c r="I26" s="5">
        <f>COUNTIFS(B26:H26,"&lt;&gt;空",B26:H26,"&lt;&gt;休",B26:H26,"&lt;&gt;調",B26:H26,"&lt;&gt;",B26:H26,"&lt;&gt;調整休")</f>
        <v>4</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13:30-19"))*(5)+(COUNTIF(B26:H26,"14-17"))*(4)+(COUNTIF(B26:H26,"16-19"))*(4)+(COUNTIF(B26:H26,"13-16"))*(3)+(COUNTIF(B26:H26,"工場9:30-15"))*(5)+(COUNTIF(B26:H26,"工場9-15"))*(5.5)+(COUNTIF(B26:H26,"受9-/Y10-"))*(5.5)+(COUNTIF(B26:H26,"Y10-"))*(4.5)+(COUNTIF(B26:H26,"ﾏ安9-14"))*(4.5)</f>
        <v>21.75</v>
      </c>
      <c r="K26" s="692"/>
    </row>
    <row r="27" spans="1:11" ht="15" customHeight="1" x14ac:dyDescent="0.15">
      <c r="A27" s="20" t="s">
        <v>113</v>
      </c>
      <c r="B27" s="401" t="s">
        <v>402</v>
      </c>
      <c r="C27" s="2"/>
      <c r="D27" s="32"/>
      <c r="E27" s="401" t="s">
        <v>402</v>
      </c>
      <c r="F27" s="12" t="s">
        <v>20</v>
      </c>
      <c r="G27" s="54"/>
      <c r="H27" s="12"/>
      <c r="I27" s="5">
        <f>COUNTIFS(B27:H27,"&lt;&gt;空",B27:H27,"&lt;&gt;休",B27:H27,"&lt;&gt;調",B27:H27,"&lt;&gt;",B27:H27,"&lt;&gt;調整休")</f>
        <v>3</v>
      </c>
      <c r="J27" s="682">
        <f>SUM(COUNTIF(B27:H27,"9-14:30"))*(5)+(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COUNTIF(B27:H27,"13:30-19"))*(5)+(COUNTIF(B27:H27,"14-17"))*(4)+(COUNTIF(B27:H27,"16-19"))*(4)+(COUNTIF(B27:H27,"13-16"))*(3)+(COUNTIF(B27:H27,"工場9:30-15"))*(5)+(COUNTIF(B27:H27,"工場9-15"))*(5.5)+(COUNTIF(B27:H27,"受9-/Y10-"))*(5.5)+(COUNTIF(B27:H27,"Y10-"))*(4.5)+(COUNTIF(B27:H27,"ﾏ安9-14"))*(4.5)</f>
        <v>13.5</v>
      </c>
      <c r="K27" s="692"/>
    </row>
    <row r="28" spans="1:11" ht="15" customHeight="1" x14ac:dyDescent="0.15">
      <c r="A28" s="20" t="s">
        <v>115</v>
      </c>
      <c r="B28" s="12" t="s">
        <v>21</v>
      </c>
      <c r="C28" s="38"/>
      <c r="D28" s="38"/>
      <c r="E28" s="12"/>
      <c r="F28" s="40"/>
      <c r="G28" s="12" t="s">
        <v>21</v>
      </c>
      <c r="H28" s="12" t="s">
        <v>21</v>
      </c>
      <c r="I28" s="5">
        <f t="shared" ref="I28:I31" si="4">COUNTIFS(B28:H28,"&lt;&gt;空",B28:H28,"&lt;&gt;休",B28:H28,"&lt;&gt;調",B28:H28,"&lt;&gt;",B28:H28,"&lt;&gt;調整休")</f>
        <v>3</v>
      </c>
      <c r="J28" s="682">
        <f t="shared" ref="J28:J31" si="5">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COUNTIF(B28:H28,"工場9:30-15"))*(5)+(COUNTIF(B28:H28,"工場9-15"))*(5.5)+(COUNTIF(B28:H28,"受9-/Y10-"))*(5.5)+(COUNTIF(B28:H28,"Y10-"))*(4.5)+(COUNTIF(B28:H28,"ﾏ安9-14"))*(4.5)</f>
        <v>13.5</v>
      </c>
      <c r="K28" s="692"/>
    </row>
    <row r="29" spans="1:11" ht="15" customHeight="1" x14ac:dyDescent="0.15">
      <c r="A29" s="47" t="s">
        <v>128</v>
      </c>
      <c r="B29" s="12"/>
      <c r="C29" s="38"/>
      <c r="D29" s="2"/>
      <c r="E29" s="29"/>
      <c r="F29" s="12"/>
      <c r="G29" s="12"/>
      <c r="H29" s="12"/>
      <c r="I29" s="5">
        <f t="shared" si="4"/>
        <v>0</v>
      </c>
      <c r="J29" s="682">
        <f t="shared" si="5"/>
        <v>0</v>
      </c>
      <c r="K29" s="692"/>
    </row>
    <row r="30" spans="1:11" ht="15" customHeight="1" x14ac:dyDescent="0.15">
      <c r="A30" s="20" t="s">
        <v>339</v>
      </c>
      <c r="B30" s="12" t="s">
        <v>20</v>
      </c>
      <c r="C30" s="38"/>
      <c r="D30" s="38"/>
      <c r="E30" s="12" t="s">
        <v>21</v>
      </c>
      <c r="F30" s="29"/>
      <c r="G30" s="12" t="s">
        <v>20</v>
      </c>
      <c r="H30" s="12" t="s">
        <v>20</v>
      </c>
      <c r="I30" s="5">
        <f t="shared" si="4"/>
        <v>4</v>
      </c>
      <c r="J30" s="682">
        <f t="shared" si="5"/>
        <v>18</v>
      </c>
      <c r="K30" s="692"/>
    </row>
    <row r="31" spans="1:11" ht="15" customHeight="1" x14ac:dyDescent="0.15">
      <c r="A31" s="20" t="s">
        <v>457</v>
      </c>
      <c r="B31" s="117"/>
      <c r="C31" s="38"/>
      <c r="D31" s="38"/>
      <c r="E31" s="12"/>
      <c r="F31" s="12" t="s">
        <v>21</v>
      </c>
      <c r="G31" s="12" t="s">
        <v>21</v>
      </c>
      <c r="H31" s="12" t="s">
        <v>21</v>
      </c>
      <c r="I31" s="5">
        <f t="shared" si="4"/>
        <v>3</v>
      </c>
      <c r="J31" s="682">
        <f t="shared" si="5"/>
        <v>13.5</v>
      </c>
      <c r="K31" s="692"/>
    </row>
    <row r="32" spans="1:11" ht="15" customHeight="1" x14ac:dyDescent="0.15">
      <c r="A32" s="114" t="s">
        <v>66</v>
      </c>
      <c r="B32" s="117"/>
      <c r="C32" s="38"/>
      <c r="D32" s="38"/>
      <c r="E32" s="258"/>
      <c r="F32" s="258"/>
      <c r="G32" s="117"/>
      <c r="H32" s="117"/>
      <c r="I32" s="27"/>
      <c r="J32" s="48"/>
      <c r="K32" s="102"/>
    </row>
    <row r="33" spans="1:11" ht="15" customHeight="1" x14ac:dyDescent="0.15">
      <c r="A33" s="22" t="s">
        <v>0</v>
      </c>
      <c r="B33" s="90">
        <v>46195</v>
      </c>
      <c r="C33" s="90">
        <v>46196</v>
      </c>
      <c r="D33" s="90">
        <v>46197</v>
      </c>
      <c r="E33" s="90">
        <v>46198</v>
      </c>
      <c r="F33" s="90">
        <v>46199</v>
      </c>
      <c r="G33" s="90">
        <v>46200</v>
      </c>
      <c r="H33" s="90">
        <v>46201</v>
      </c>
      <c r="I33" s="7"/>
      <c r="J33" s="717" t="s">
        <v>2</v>
      </c>
      <c r="K33" s="718"/>
    </row>
    <row r="34" spans="1:11" ht="15" customHeight="1" x14ac:dyDescent="0.15">
      <c r="A34" s="22" t="s">
        <v>3</v>
      </c>
      <c r="B34" s="2" t="s">
        <v>4</v>
      </c>
      <c r="C34" s="21" t="s">
        <v>5</v>
      </c>
      <c r="D34" s="21" t="s">
        <v>6</v>
      </c>
      <c r="E34" s="2" t="s">
        <v>7</v>
      </c>
      <c r="F34" s="2" t="s">
        <v>8</v>
      </c>
      <c r="G34" s="2" t="s">
        <v>9</v>
      </c>
      <c r="H34" s="24" t="s">
        <v>10</v>
      </c>
      <c r="I34" s="8"/>
      <c r="J34" s="719"/>
      <c r="K34" s="720"/>
    </row>
    <row r="35" spans="1:11" ht="15" customHeight="1" x14ac:dyDescent="0.15">
      <c r="A35" s="17" t="s">
        <v>13</v>
      </c>
      <c r="B35" s="12"/>
      <c r="C35" s="2"/>
      <c r="D35" s="2"/>
      <c r="E35" s="12"/>
      <c r="F35" s="12"/>
      <c r="G35" s="12"/>
      <c r="H35" s="12"/>
      <c r="I35" s="5"/>
      <c r="J35" s="682"/>
      <c r="K35" s="692"/>
    </row>
    <row r="36" spans="1:11" ht="15" customHeight="1" x14ac:dyDescent="0.15">
      <c r="A36" s="19" t="s">
        <v>112</v>
      </c>
      <c r="B36" s="12" t="s">
        <v>20</v>
      </c>
      <c r="C36" s="26"/>
      <c r="D36" s="32"/>
      <c r="E36" s="54" t="s">
        <v>67</v>
      </c>
      <c r="F36" s="242" t="s">
        <v>496</v>
      </c>
      <c r="G36" s="12" t="s">
        <v>20</v>
      </c>
      <c r="H36" s="54"/>
      <c r="I36" s="5">
        <f>COUNTIFS(B36:H36,"&lt;&gt;空",B36:H36,"&lt;&gt;休",B36:H36,"&lt;&gt;調",B36:H36,"&lt;&gt;",B36:H36,"&lt;&gt;調整休")</f>
        <v>4</v>
      </c>
      <c r="J36" s="682">
        <f>SUM(COUNTIF(B36:H36,"9-14:30"))*(5)+(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13:30-19"))*(5)+(COUNTIF(B36:H36,"14-17"))*(4)+(COUNTIF(B36:H36,"16-19"))*(4)+(COUNTIF(B36:H36,"13-16"))*(3)+(COUNTIF(B36:H36,"工場9:30-15"))*(5)+(COUNTIF(B36:H36,"工場9-15"))*(5.5)+(COUNTIF(B36:H36,"受9-/Y10-"))*(5.5)+(COUNTIF(B36:H36,"Y10-"))*(4.5)+(COUNTIF(B36:H36,"ﾏ安9-14"))*(4.5)</f>
        <v>21.75</v>
      </c>
      <c r="K36" s="692"/>
    </row>
    <row r="37" spans="1:11" ht="15" customHeight="1" x14ac:dyDescent="0.15">
      <c r="A37" s="20" t="s">
        <v>113</v>
      </c>
      <c r="B37" s="401" t="s">
        <v>402</v>
      </c>
      <c r="C37" s="2"/>
      <c r="D37" s="32"/>
      <c r="E37" s="401" t="s">
        <v>402</v>
      </c>
      <c r="F37" s="12" t="s">
        <v>20</v>
      </c>
      <c r="G37" s="54"/>
      <c r="H37" s="12"/>
      <c r="I37" s="5">
        <f>COUNTIFS(B37:H37,"&lt;&gt;空",B37:H37,"&lt;&gt;休",B37:H37,"&lt;&gt;調",B37:H37,"&lt;&gt;",B37:H37,"&lt;&gt;調整休")</f>
        <v>3</v>
      </c>
      <c r="J37" s="682">
        <f>SUM(COUNTIF(B37:H37,"9-14:30"))*(5)+(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COUNTIF(B37:H37,"13:30-19"))*(5)+(COUNTIF(B37:H37,"14-17"))*(4)+(COUNTIF(B37:H37,"16-19"))*(4)+(COUNTIF(B37:H37,"13-16"))*(3)+(COUNTIF(B37:H37,"工場9:30-15"))*(5)+(COUNTIF(B37:H37,"工場9-15"))*(5.5)+(COUNTIF(B37:H37,"受9-/Y10-"))*(5.5)+(COUNTIF(B37:H37,"Y10-"))*(4.5)+(COUNTIF(B37:H37,"ﾏ安9-14"))*(4.5)</f>
        <v>13.5</v>
      </c>
      <c r="K37" s="692"/>
    </row>
    <row r="38" spans="1:11" ht="15" customHeight="1" x14ac:dyDescent="0.15">
      <c r="A38" s="20" t="s">
        <v>115</v>
      </c>
      <c r="B38" s="12" t="s">
        <v>21</v>
      </c>
      <c r="C38" s="38"/>
      <c r="D38" s="38"/>
      <c r="E38" s="12"/>
      <c r="F38" s="40"/>
      <c r="G38" s="12" t="s">
        <v>21</v>
      </c>
      <c r="H38" s="12" t="s">
        <v>21</v>
      </c>
      <c r="I38" s="5">
        <f t="shared" ref="I38:I41" si="6">COUNTIFS(B38:H38,"&lt;&gt;空",B38:H38,"&lt;&gt;休",B38:H38,"&lt;&gt;調",B38:H38,"&lt;&gt;",B38:H38,"&lt;&gt;調整休")</f>
        <v>3</v>
      </c>
      <c r="J38" s="682">
        <f t="shared" ref="J38:J41" si="7">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COUNTIF(B38:H38,"13-16"))*(3)+(COUNTIF(B38:H38,"工場9:30-15"))*(5)+(COUNTIF(B38:H38,"工場9-15"))*(5.5)+(COUNTIF(B38:H38,"受9-/Y10-"))*(5.5)+(COUNTIF(B38:H38,"Y10-"))*(4.5)+(COUNTIF(B38:H38,"ﾏ安9-14"))*(4.5)</f>
        <v>13.5</v>
      </c>
      <c r="K38" s="692"/>
    </row>
    <row r="39" spans="1:11" ht="15" customHeight="1" x14ac:dyDescent="0.15">
      <c r="A39" s="47" t="s">
        <v>128</v>
      </c>
      <c r="B39" s="12" t="s">
        <v>20</v>
      </c>
      <c r="C39" s="38"/>
      <c r="D39" s="38"/>
      <c r="E39" s="29"/>
      <c r="F39" s="12" t="s">
        <v>20</v>
      </c>
      <c r="G39" s="12"/>
      <c r="H39" s="12" t="s">
        <v>20</v>
      </c>
      <c r="I39" s="5">
        <f t="shared" si="6"/>
        <v>3</v>
      </c>
      <c r="J39" s="682">
        <f t="shared" si="7"/>
        <v>13.5</v>
      </c>
      <c r="K39" s="692"/>
    </row>
    <row r="40" spans="1:11" ht="15" customHeight="1" x14ac:dyDescent="0.15">
      <c r="A40" s="20" t="s">
        <v>339</v>
      </c>
      <c r="B40" s="12"/>
      <c r="C40" s="38"/>
      <c r="D40" s="38"/>
      <c r="E40" s="59"/>
      <c r="F40" s="29"/>
      <c r="G40" s="12" t="s">
        <v>20</v>
      </c>
      <c r="H40" s="12" t="s">
        <v>20</v>
      </c>
      <c r="I40" s="5">
        <f t="shared" si="6"/>
        <v>2</v>
      </c>
      <c r="J40" s="682">
        <f t="shared" si="7"/>
        <v>9</v>
      </c>
      <c r="K40" s="692"/>
    </row>
    <row r="41" spans="1:11" ht="15" customHeight="1" x14ac:dyDescent="0.15">
      <c r="A41" s="20" t="s">
        <v>457</v>
      </c>
      <c r="B41" s="117"/>
      <c r="C41" s="38"/>
      <c r="D41" s="38"/>
      <c r="E41" s="12"/>
      <c r="F41" s="12" t="s">
        <v>21</v>
      </c>
      <c r="G41" s="12" t="s">
        <v>21</v>
      </c>
      <c r="H41" s="12" t="s">
        <v>21</v>
      </c>
      <c r="I41" s="5">
        <f t="shared" si="6"/>
        <v>3</v>
      </c>
      <c r="J41" s="682">
        <f t="shared" si="7"/>
        <v>13.5</v>
      </c>
      <c r="K41" s="692"/>
    </row>
    <row r="42" spans="1:11" ht="15" customHeight="1" x14ac:dyDescent="0.15">
      <c r="A42" s="114" t="s">
        <v>66</v>
      </c>
      <c r="B42" s="117"/>
      <c r="C42" s="38"/>
      <c r="D42" s="38"/>
      <c r="E42" s="258" t="s">
        <v>182</v>
      </c>
      <c r="F42" s="258"/>
      <c r="G42" s="117"/>
      <c r="H42" s="117"/>
      <c r="I42" s="27"/>
      <c r="J42" s="48"/>
      <c r="K42" s="102"/>
    </row>
    <row r="43" spans="1:11" ht="15" customHeight="1" x14ac:dyDescent="0.15">
      <c r="A43" s="22" t="s">
        <v>0</v>
      </c>
      <c r="B43" s="23">
        <v>46202</v>
      </c>
      <c r="C43" s="23">
        <v>46203</v>
      </c>
      <c r="D43" s="23"/>
      <c r="E43" s="23"/>
      <c r="F43" s="23"/>
      <c r="G43" s="23"/>
      <c r="H43" s="23"/>
      <c r="I43" s="7"/>
      <c r="J43" s="717" t="s">
        <v>2</v>
      </c>
      <c r="K43" s="718"/>
    </row>
    <row r="44" spans="1:11" ht="15" customHeight="1" x14ac:dyDescent="0.15">
      <c r="A44" s="22" t="s">
        <v>3</v>
      </c>
      <c r="B44" s="2" t="s">
        <v>4</v>
      </c>
      <c r="C44" s="316" t="s">
        <v>5</v>
      </c>
      <c r="D44" s="316"/>
      <c r="E44" s="2"/>
      <c r="F44" s="2"/>
      <c r="G44" s="2"/>
      <c r="H44" s="24"/>
      <c r="I44" s="8"/>
      <c r="J44" s="719"/>
      <c r="K44" s="720"/>
    </row>
    <row r="45" spans="1:11" ht="15" customHeight="1" x14ac:dyDescent="0.15">
      <c r="A45" s="17" t="s">
        <v>12</v>
      </c>
      <c r="B45" s="12"/>
      <c r="C45" s="2"/>
      <c r="D45" s="2"/>
      <c r="E45" s="2"/>
      <c r="F45" s="2"/>
      <c r="G45" s="2"/>
      <c r="H45" s="2"/>
      <c r="I45" s="51"/>
      <c r="J45" s="721"/>
      <c r="K45" s="722"/>
    </row>
    <row r="46" spans="1:11" ht="15" customHeight="1" x14ac:dyDescent="0.15">
      <c r="A46" s="19" t="s">
        <v>112</v>
      </c>
      <c r="B46" s="12" t="s">
        <v>20</v>
      </c>
      <c r="C46" s="26"/>
      <c r="D46" s="32"/>
      <c r="E46" s="32"/>
      <c r="F46" s="32"/>
      <c r="G46" s="32"/>
      <c r="H46" s="32"/>
      <c r="I46" s="5">
        <f>COUNTIFS(B46:H46,"&lt;&gt;空",B46:H46,"&lt;&gt;休",B46:H46,"&lt;&gt;調",B46:H46,"&lt;&gt;",B46:H46,"&lt;&gt;調整休")</f>
        <v>1</v>
      </c>
      <c r="J46" s="682">
        <f>SUM(COUNTIF(B46:H46,"9-14:30"))*(5)+(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13:30-19"))*(5)+(COUNTIF(B46:H46,"14-17"))*(4)+(COUNTIF(B46:H46,"16-19"))*(4)+(COUNTIF(B46:H46,"13-16"))*(3)+(COUNTIF(B46:H46,"工場9:30-15"))*(5)+(COUNTIF(B46:H46,"工場9-15"))*(5.5)+(COUNTIF(B46:H46,"受9-/Y10-"))*(5.5)+(COUNTIF(B46:H46,"Y10-"))*(4.5)+(COUNTIF(B46:H46,"ﾏ安9-14"))*(4.5)</f>
        <v>4.5</v>
      </c>
      <c r="K46" s="692"/>
    </row>
    <row r="47" spans="1:11" ht="15" customHeight="1" x14ac:dyDescent="0.15">
      <c r="A47" s="20" t="s">
        <v>113</v>
      </c>
      <c r="B47" s="401" t="s">
        <v>402</v>
      </c>
      <c r="C47" s="2"/>
      <c r="D47" s="32"/>
      <c r="E47" s="32"/>
      <c r="F47" s="32"/>
      <c r="G47" s="32"/>
      <c r="H47" s="32"/>
      <c r="I47" s="5">
        <f>COUNTIFS(B47:H47,"&lt;&gt;空",B47:H47,"&lt;&gt;休",B47:H47,"&lt;&gt;調",B47:H47,"&lt;&gt;",B47:H47,"&lt;&gt;調整休")</f>
        <v>1</v>
      </c>
      <c r="J47" s="682">
        <f>SUM(COUNTIF(B47:H47,"9-14:30"))*(5)+(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COUNTIF(B47:H47,"13:30-19"))*(5)+(COUNTIF(B47:H47,"14-17"))*(4)+(COUNTIF(B47:H47,"16-19"))*(4)+(COUNTIF(B47:H47,"13-16"))*(3)+(COUNTIF(B47:H47,"工場9:30-15"))*(5)+(COUNTIF(B47:H47,"工場9-15"))*(5.5)+(COUNTIF(B47:H47,"受9-/Y10-"))*(5.5)+(COUNTIF(B47:H47,"Y10-"))*(4.5)+(COUNTIF(B47:H47,"ﾏ安9-14"))*(4.5)</f>
        <v>4.5</v>
      </c>
      <c r="K47" s="692"/>
    </row>
    <row r="48" spans="1:11" ht="15" customHeight="1" x14ac:dyDescent="0.15">
      <c r="A48" s="20" t="s">
        <v>115</v>
      </c>
      <c r="B48" s="12" t="s">
        <v>21</v>
      </c>
      <c r="C48" s="38"/>
      <c r="D48" s="38"/>
      <c r="E48" s="38"/>
      <c r="F48" s="38"/>
      <c r="G48" s="38"/>
      <c r="H48" s="38"/>
      <c r="I48" s="5">
        <f t="shared" ref="I48:I51" si="8">COUNTIFS(B48:H48,"&lt;&gt;空",B48:H48,"&lt;&gt;休",B48:H48,"&lt;&gt;調",B48:H48,"&lt;&gt;",B48:H48,"&lt;&gt;調整休")</f>
        <v>1</v>
      </c>
      <c r="J48" s="682">
        <f t="shared" ref="J48:J51" si="9">SUM(COUNTIF(B48:H48,"9-14:30"))*(5)+(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COUNTIF(B48:H48,"13:30-19"))*(5)+(COUNTIF(B48:H48,"14-17"))*(4)+(COUNTIF(B48:H48,"16-19"))*(4)+(COUNTIF(B48:H48,"13-16"))*(3)+(COUNTIF(B48:H48,"工場9:30-15"))*(5)+(COUNTIF(B48:H48,"工場9-15"))*(5.5)+(COUNTIF(B48:H48,"受9-/Y10-"))*(5.5)+(COUNTIF(B48:H48,"Y10-"))*(4.5)+(COUNTIF(B48:H48,"ﾏ安9-14"))*(4.5)</f>
        <v>4.5</v>
      </c>
      <c r="K48" s="692"/>
    </row>
    <row r="49" spans="1:14" ht="15" customHeight="1" x14ac:dyDescent="0.15">
      <c r="A49" s="47" t="s">
        <v>128</v>
      </c>
      <c r="B49" s="12" t="s">
        <v>20</v>
      </c>
      <c r="C49" s="38"/>
      <c r="D49" s="38"/>
      <c r="E49" s="38"/>
      <c r="F49" s="38"/>
      <c r="G49" s="38"/>
      <c r="H49" s="38"/>
      <c r="I49" s="5">
        <f t="shared" si="8"/>
        <v>1</v>
      </c>
      <c r="J49" s="682">
        <f t="shared" si="9"/>
        <v>4.5</v>
      </c>
      <c r="K49" s="692"/>
    </row>
    <row r="50" spans="1:14" ht="15" customHeight="1" x14ac:dyDescent="0.15">
      <c r="A50" s="20" t="s">
        <v>339</v>
      </c>
      <c r="B50" s="59"/>
      <c r="C50" s="38"/>
      <c r="D50" s="38"/>
      <c r="E50" s="38"/>
      <c r="F50" s="38"/>
      <c r="G50" s="38"/>
      <c r="H50" s="38"/>
      <c r="I50" s="5">
        <f t="shared" si="8"/>
        <v>0</v>
      </c>
      <c r="J50" s="682">
        <f t="shared" si="9"/>
        <v>0</v>
      </c>
      <c r="K50" s="692"/>
    </row>
    <row r="51" spans="1:14" ht="15" customHeight="1" x14ac:dyDescent="0.15">
      <c r="A51" s="20" t="s">
        <v>457</v>
      </c>
      <c r="B51" s="117"/>
      <c r="C51" s="38"/>
      <c r="D51" s="38"/>
      <c r="E51" s="38"/>
      <c r="F51" s="38"/>
      <c r="G51" s="38"/>
      <c r="H51" s="38"/>
      <c r="I51" s="5">
        <f t="shared" si="8"/>
        <v>0</v>
      </c>
      <c r="J51" s="682">
        <f t="shared" si="9"/>
        <v>0</v>
      </c>
      <c r="K51" s="692"/>
    </row>
    <row r="52" spans="1:14" ht="15" customHeight="1" x14ac:dyDescent="0.15">
      <c r="A52" s="114" t="s">
        <v>66</v>
      </c>
      <c r="B52" s="117"/>
      <c r="C52" s="38"/>
      <c r="D52" s="38"/>
      <c r="E52" s="38"/>
      <c r="F52" s="38"/>
      <c r="G52" s="38"/>
      <c r="H52" s="38"/>
      <c r="I52" s="115"/>
      <c r="J52" s="91"/>
      <c r="K52" s="92"/>
    </row>
    <row r="53" spans="1:14" ht="12" customHeight="1" x14ac:dyDescent="0.15">
      <c r="A53" s="41"/>
      <c r="B53" s="42"/>
      <c r="C53" s="42"/>
      <c r="D53" s="42"/>
      <c r="E53" s="42"/>
      <c r="F53" s="42"/>
      <c r="G53" s="42"/>
      <c r="H53" s="42"/>
      <c r="I53" s="716" t="s">
        <v>624</v>
      </c>
      <c r="J53" s="716"/>
      <c r="K53" s="716"/>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706" t="s">
        <v>612</v>
      </c>
      <c r="B59" s="707"/>
      <c r="C59" s="696" t="s">
        <v>91</v>
      </c>
      <c r="D59" s="697"/>
      <c r="E59" s="697"/>
      <c r="F59" s="697"/>
      <c r="G59" s="697"/>
      <c r="H59" s="697"/>
      <c r="I59" s="697"/>
      <c r="J59" s="697"/>
      <c r="K59" s="697"/>
    </row>
    <row r="60" spans="1:14" ht="14.45" customHeight="1" x14ac:dyDescent="0.15">
      <c r="A60" s="708" t="s">
        <v>630</v>
      </c>
      <c r="B60" s="709"/>
      <c r="C60" s="98" t="s">
        <v>35</v>
      </c>
      <c r="D60" s="98"/>
      <c r="E60" s="98"/>
      <c r="F60" s="98"/>
      <c r="G60" s="98"/>
      <c r="H60" s="98"/>
      <c r="I60" s="98"/>
      <c r="J60" s="98"/>
      <c r="K60" s="98"/>
    </row>
    <row r="61" spans="1:14" ht="14.45" customHeight="1" x14ac:dyDescent="0.15">
      <c r="A61" s="710"/>
      <c r="B61" s="711"/>
      <c r="C61" s="697" t="s">
        <v>92</v>
      </c>
      <c r="D61" s="697"/>
      <c r="E61" s="697"/>
      <c r="F61" s="697"/>
      <c r="G61" s="697"/>
      <c r="H61" s="697"/>
      <c r="I61" s="697"/>
      <c r="J61" s="697"/>
      <c r="K61" s="697"/>
    </row>
    <row r="62" spans="1:14" ht="28.5" customHeight="1" x14ac:dyDescent="0.15">
      <c r="A62" s="712"/>
      <c r="B62" s="713"/>
      <c r="C62" s="714" t="s">
        <v>613</v>
      </c>
      <c r="D62" s="715"/>
      <c r="E62" s="715"/>
      <c r="F62" s="715"/>
      <c r="G62" s="715"/>
      <c r="H62" s="715"/>
      <c r="I62" s="715"/>
      <c r="J62" s="676"/>
      <c r="K62" s="676"/>
    </row>
  </sheetData>
  <mergeCells count="57">
    <mergeCell ref="J6:K6"/>
    <mergeCell ref="B1:F1"/>
    <mergeCell ref="H1:K1"/>
    <mergeCell ref="I3:I4"/>
    <mergeCell ref="J3:K4"/>
    <mergeCell ref="J5:K5"/>
    <mergeCell ref="J20:K20"/>
    <mergeCell ref="J7:K7"/>
    <mergeCell ref="J8:K8"/>
    <mergeCell ref="J9:K9"/>
    <mergeCell ref="J10:K10"/>
    <mergeCell ref="J11:K11"/>
    <mergeCell ref="J13:K14"/>
    <mergeCell ref="J15:K15"/>
    <mergeCell ref="J16:K16"/>
    <mergeCell ref="J17:K17"/>
    <mergeCell ref="J18:K18"/>
    <mergeCell ref="J19:K19"/>
    <mergeCell ref="J35:K35"/>
    <mergeCell ref="J21:K21"/>
    <mergeCell ref="J23:K24"/>
    <mergeCell ref="F25:H25"/>
    <mergeCell ref="J25:K25"/>
    <mergeCell ref="J26:K26"/>
    <mergeCell ref="J27:K27"/>
    <mergeCell ref="J28:K28"/>
    <mergeCell ref="J29:K29"/>
    <mergeCell ref="J30:K30"/>
    <mergeCell ref="J31:K31"/>
    <mergeCell ref="J33:K34"/>
    <mergeCell ref="J49:K49"/>
    <mergeCell ref="J36:K36"/>
    <mergeCell ref="J37:K37"/>
    <mergeCell ref="J38:K38"/>
    <mergeCell ref="J39:K39"/>
    <mergeCell ref="J40:K40"/>
    <mergeCell ref="J41:K41"/>
    <mergeCell ref="J43:K44"/>
    <mergeCell ref="J45:K45"/>
    <mergeCell ref="J46:K46"/>
    <mergeCell ref="J47:K47"/>
    <mergeCell ref="J48:K48"/>
    <mergeCell ref="A60:B62"/>
    <mergeCell ref="C61:K61"/>
    <mergeCell ref="C62:I62"/>
    <mergeCell ref="J50:K50"/>
    <mergeCell ref="J51:K51"/>
    <mergeCell ref="I53:K53"/>
    <mergeCell ref="A54:B54"/>
    <mergeCell ref="D54:E54"/>
    <mergeCell ref="A55:B55"/>
    <mergeCell ref="C55:K55"/>
    <mergeCell ref="A56:B56"/>
    <mergeCell ref="C56:K56"/>
    <mergeCell ref="C57:K57"/>
    <mergeCell ref="A59:B59"/>
    <mergeCell ref="C59:K59"/>
  </mergeCells>
  <phoneticPr fontId="13"/>
  <pageMargins left="0.39370078740157483" right="0.27559055118110237" top="0.31496062992125984" bottom="0.11811023622047245" header="0.51181102362204722" footer="0.51181102362204722"/>
  <pageSetup paperSize="9" scale="88"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030A8CC-DF6C-4D1F-B49F-B0250B79E13B}">
          <x14:formula1>
            <xm:f>'F:\Users\clmiwa-three\Downloads\[《中村》新田・草加 エリア 仮シフト【12月16日～1月15日】.xlsx]参照データベース'!#REF!</xm:f>
          </x14:formula1>
          <xm:sqref>G1:G2 C38:D42 C48:H53 C18:D22 C8:D12 C28:D28 C29 C30:D32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E2693-3FC5-4003-A923-804692A02DC9}">
  <sheetPr>
    <tabColor theme="7" tint="0.59999389629810485"/>
  </sheetPr>
  <dimension ref="A1:K55"/>
  <sheetViews>
    <sheetView zoomScale="115" zoomScaleNormal="115" workbookViewId="0">
      <selection activeCell="N51" sqref="N51"/>
    </sheetView>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60" t="s">
        <v>69</v>
      </c>
      <c r="B1" s="753" t="s">
        <v>610</v>
      </c>
      <c r="C1" s="753"/>
      <c r="D1" s="753"/>
      <c r="E1" s="753"/>
      <c r="F1" s="753"/>
      <c r="G1" s="754"/>
      <c r="H1" s="755" t="s">
        <v>154</v>
      </c>
      <c r="I1" s="756"/>
      <c r="J1" s="756"/>
      <c r="K1" s="757"/>
    </row>
    <row r="2" spans="1:11" ht="9" customHeight="1" x14ac:dyDescent="0.15">
      <c r="A2" s="189"/>
    </row>
    <row r="3" spans="1:11" s="191" customFormat="1" ht="15" customHeight="1" x14ac:dyDescent="0.15">
      <c r="A3" s="153" t="s">
        <v>0</v>
      </c>
      <c r="B3" s="183">
        <v>46174</v>
      </c>
      <c r="C3" s="183">
        <v>46175</v>
      </c>
      <c r="D3" s="183">
        <v>46176</v>
      </c>
      <c r="E3" s="183">
        <v>46177</v>
      </c>
      <c r="F3" s="183">
        <v>46178</v>
      </c>
      <c r="G3" s="183">
        <v>46179</v>
      </c>
      <c r="H3" s="183">
        <v>46180</v>
      </c>
      <c r="I3" s="747" t="s">
        <v>1</v>
      </c>
      <c r="J3" s="749" t="s">
        <v>2</v>
      </c>
      <c r="K3" s="750"/>
    </row>
    <row r="4" spans="1:11" s="192" customFormat="1" ht="15" customHeight="1" x14ac:dyDescent="0.15">
      <c r="A4" s="155" t="s">
        <v>3</v>
      </c>
      <c r="B4" s="157" t="s">
        <v>4</v>
      </c>
      <c r="C4" s="157" t="s">
        <v>5</v>
      </c>
      <c r="D4" s="157" t="s">
        <v>6</v>
      </c>
      <c r="E4" s="157" t="s">
        <v>7</v>
      </c>
      <c r="F4" s="157" t="s">
        <v>8</v>
      </c>
      <c r="G4" s="157" t="s">
        <v>9</v>
      </c>
      <c r="H4" s="158" t="s">
        <v>10</v>
      </c>
      <c r="I4" s="748"/>
      <c r="J4" s="749"/>
      <c r="K4" s="750"/>
    </row>
    <row r="5" spans="1:11" s="151" customFormat="1" ht="13.5" customHeight="1" x14ac:dyDescent="0.15">
      <c r="A5" s="206" t="s">
        <v>142</v>
      </c>
      <c r="B5" s="195">
        <v>4</v>
      </c>
      <c r="C5" s="195"/>
      <c r="D5" s="195"/>
      <c r="E5" s="153">
        <v>3</v>
      </c>
      <c r="F5" s="195">
        <v>3</v>
      </c>
      <c r="G5" s="153">
        <v>3</v>
      </c>
      <c r="H5" s="153">
        <v>2</v>
      </c>
      <c r="I5" s="196"/>
      <c r="J5" s="751"/>
      <c r="K5" s="752"/>
    </row>
    <row r="6" spans="1:11" ht="13.5" customHeight="1" x14ac:dyDescent="0.15">
      <c r="A6" s="197" t="s">
        <v>155</v>
      </c>
      <c r="B6" s="239"/>
      <c r="C6" s="241"/>
      <c r="D6" s="241"/>
      <c r="E6" s="239" t="s">
        <v>369</v>
      </c>
      <c r="F6" s="16"/>
      <c r="G6" s="240" t="s">
        <v>319</v>
      </c>
      <c r="H6" s="240" t="s">
        <v>319</v>
      </c>
      <c r="I6" s="199">
        <f>COUNTA(B6:H6)</f>
        <v>3</v>
      </c>
      <c r="J6" s="733">
        <f>SUM(COUNTIF(B6:H6,"10-"))*(4.5)+SUM(COUNTIF(B6:H6,"9:30-"))*(5)+SUM(COUNTIF(B6:H6,"9-16"))*(6.25)+SUM(COUNTIF(B6:H6,"9:30-15"))*(5)+SUM(COUNTIF(B6:H6,"10-16"))*(5.5)+SUM(COUNTIF(B6:H6,"10-14"))*(4)</f>
        <v>4.5</v>
      </c>
      <c r="K6" s="734"/>
    </row>
    <row r="7" spans="1:11" ht="13.5" customHeight="1" x14ac:dyDescent="0.15">
      <c r="A7" s="197" t="s">
        <v>158</v>
      </c>
      <c r="B7" s="239" t="s">
        <v>369</v>
      </c>
      <c r="C7" s="241"/>
      <c r="D7" s="241"/>
      <c r="E7" s="239"/>
      <c r="F7" s="239"/>
      <c r="G7" s="239" t="s">
        <v>369</v>
      </c>
      <c r="H7" s="239" t="s">
        <v>369</v>
      </c>
      <c r="I7" s="200">
        <f>COUNTA(B7:H7)</f>
        <v>3</v>
      </c>
      <c r="J7" s="733">
        <f>SUM(COUNTIF(B7:H7,"10-"))*(4.5)+SUM(COUNTIF(B7:H7,"9:30-"))*(5)+SUM(COUNTIF(B7:H7,"9-16"))*(6.25)+SUM(COUNTIF(B7:H7,"9:30-15"))*(5)+SUM(COUNTIF(B7:H7,"10-16"))*(5.5)+SUM(COUNTIF(B7:H7,"10-14"))*(4)</f>
        <v>13.5</v>
      </c>
      <c r="K7" s="734"/>
    </row>
    <row r="8" spans="1:11" ht="13.5" customHeight="1" x14ac:dyDescent="0.15">
      <c r="A8" s="197" t="s">
        <v>494</v>
      </c>
      <c r="B8" s="240" t="s">
        <v>22</v>
      </c>
      <c r="C8" s="241"/>
      <c r="D8" s="241"/>
      <c r="E8" s="240" t="s">
        <v>22</v>
      </c>
      <c r="F8" s="240" t="s">
        <v>22</v>
      </c>
      <c r="G8" s="242"/>
      <c r="H8" s="239"/>
      <c r="I8" s="200">
        <f>COUNTA(B8:H8)</f>
        <v>3</v>
      </c>
      <c r="J8" s="733">
        <f>SUM(COUNTIF(B8:H8,"9-15"))*(5.25)+SUM(COUNTIF(B8:H8,"10-15"))*(4.5)</f>
        <v>15.75</v>
      </c>
      <c r="K8" s="734"/>
    </row>
    <row r="9" spans="1:11" ht="13.5" customHeight="1" x14ac:dyDescent="0.15">
      <c r="A9" s="197" t="s">
        <v>160</v>
      </c>
      <c r="B9" s="257"/>
      <c r="C9" s="241"/>
      <c r="D9" s="241"/>
      <c r="E9" s="257"/>
      <c r="F9" s="239" t="s">
        <v>369</v>
      </c>
      <c r="G9" s="242" t="s">
        <v>161</v>
      </c>
      <c r="H9" s="239"/>
      <c r="I9" s="200">
        <f>COUNTA(B9:H9)</f>
        <v>2</v>
      </c>
      <c r="J9" s="733">
        <f>SUM(COUNTIF(B9:H9,"10-"))*(4.5)+SUM(COUNTIF(B9:H9,"9:30-"))*(5)+SUM(COUNTIF(B9:H9,"9-16"))*(6.25)+SUM(COUNTIF(B9:H9,"9:30-15"))*(5)+SUM(COUNTIF(B9:H9,"10-16"))*(5.5)+SUM(COUNTIF(B9:H9,"10-14"))*(4)+SUM(COUNTIF(B9:H9,"受付9-17"))*(7)+SUM(COUNTIF(B9:H9,"受付9-14"))*(4.5)</f>
        <v>11.5</v>
      </c>
      <c r="K9" s="734"/>
    </row>
    <row r="10" spans="1:11" ht="13.5" customHeight="1" x14ac:dyDescent="0.15">
      <c r="A10" s="88" t="s">
        <v>426</v>
      </c>
      <c r="B10" s="239" t="s">
        <v>369</v>
      </c>
      <c r="C10" s="282"/>
      <c r="D10" s="198"/>
      <c r="E10" s="239"/>
      <c r="F10" s="239" t="s">
        <v>369</v>
      </c>
      <c r="G10" s="257"/>
      <c r="H10" s="239"/>
      <c r="I10" s="200">
        <f t="shared" ref="I10:I11" si="0">COUNTA(B10:H10)</f>
        <v>2</v>
      </c>
      <c r="J10" s="733">
        <f>SUM(COUNTIF(B10:H10,"10-"))*(4.5)+SUM(COUNTIF(B10:H10,"9:30-"))*(5)+SUM(COUNTIF(B10:H10,"9-16"))*(6.25)+SUM(COUNTIF(B10:H10,"9:30-15"))*(5)+SUM(COUNTIF(B10:H10,"10-16"))*(5.5)+SUM(COUNTIF(B10:H10,"10-14"))*(4)</f>
        <v>9</v>
      </c>
      <c r="K10" s="734"/>
    </row>
    <row r="11" spans="1:11" ht="13.5" customHeight="1" x14ac:dyDescent="0.15">
      <c r="A11" s="88" t="s">
        <v>578</v>
      </c>
      <c r="B11" s="239" t="s">
        <v>369</v>
      </c>
      <c r="C11" s="282"/>
      <c r="D11" s="198"/>
      <c r="E11" s="239" t="s">
        <v>369</v>
      </c>
      <c r="F11" s="239"/>
      <c r="G11" s="239" t="s">
        <v>369</v>
      </c>
      <c r="H11" s="239"/>
      <c r="I11" s="200">
        <f t="shared" si="0"/>
        <v>3</v>
      </c>
      <c r="J11" s="733">
        <f>SUM(COUNTIF(B11:H11,"10-"))*(4.5)+SUM(COUNTIF(B11:H11,"9:30-"))*(5)+SUM(COUNTIF(B11:H11,"9-16"))*(6.25)+SUM(COUNTIF(B11:H11,"9:30-15"))*(5)+SUM(COUNTIF(B11:H11,"10-16"))*(5.5)+SUM(COUNTIF(B11:H11,"10-14"))*(4)</f>
        <v>13.5</v>
      </c>
      <c r="K11" s="734"/>
    </row>
    <row r="12" spans="1:11" ht="13.5" customHeight="1" x14ac:dyDescent="0.15">
      <c r="A12" s="484" t="s">
        <v>66</v>
      </c>
      <c r="B12" s="239"/>
      <c r="C12" s="282"/>
      <c r="D12" s="198"/>
      <c r="E12" s="239"/>
      <c r="F12" s="239"/>
      <c r="G12" s="239"/>
      <c r="H12" s="239"/>
      <c r="I12" s="200"/>
      <c r="J12" s="733"/>
      <c r="K12" s="734"/>
    </row>
    <row r="13" spans="1:11" s="191" customFormat="1" ht="15" customHeight="1" x14ac:dyDescent="0.15">
      <c r="A13" s="175" t="s">
        <v>0</v>
      </c>
      <c r="B13" s="176">
        <v>46181</v>
      </c>
      <c r="C13" s="176">
        <v>46182</v>
      </c>
      <c r="D13" s="176">
        <v>46183</v>
      </c>
      <c r="E13" s="176">
        <v>46184</v>
      </c>
      <c r="F13" s="176">
        <v>46185</v>
      </c>
      <c r="G13" s="176">
        <v>46186</v>
      </c>
      <c r="H13" s="176">
        <v>46187</v>
      </c>
      <c r="I13" s="747" t="s">
        <v>1</v>
      </c>
      <c r="J13" s="749" t="s">
        <v>2</v>
      </c>
      <c r="K13" s="750"/>
    </row>
    <row r="14" spans="1:11" s="192" customFormat="1" ht="15" customHeight="1" x14ac:dyDescent="0.15">
      <c r="A14" s="155" t="s">
        <v>3</v>
      </c>
      <c r="B14" s="157" t="s">
        <v>4</v>
      </c>
      <c r="C14" s="157" t="s">
        <v>5</v>
      </c>
      <c r="D14" s="157" t="s">
        <v>6</v>
      </c>
      <c r="E14" s="157" t="s">
        <v>7</v>
      </c>
      <c r="F14" s="157" t="s">
        <v>8</v>
      </c>
      <c r="G14" s="157" t="s">
        <v>9</v>
      </c>
      <c r="H14" s="158" t="s">
        <v>10</v>
      </c>
      <c r="I14" s="748"/>
      <c r="J14" s="749"/>
      <c r="K14" s="750"/>
    </row>
    <row r="15" spans="1:11" s="151" customFormat="1" ht="13.5" customHeight="1" x14ac:dyDescent="0.15">
      <c r="A15" s="193" t="s">
        <v>131</v>
      </c>
      <c r="B15" s="195">
        <v>4</v>
      </c>
      <c r="C15" s="195"/>
      <c r="D15" s="195"/>
      <c r="E15" s="153">
        <v>3</v>
      </c>
      <c r="F15" s="195">
        <v>3</v>
      </c>
      <c r="G15" s="153">
        <v>4</v>
      </c>
      <c r="H15" s="153">
        <v>3</v>
      </c>
      <c r="I15" s="196"/>
      <c r="J15" s="751"/>
      <c r="K15" s="752"/>
    </row>
    <row r="16" spans="1:11" s="151" customFormat="1" ht="13.5" customHeight="1" x14ac:dyDescent="0.15">
      <c r="A16" s="197" t="s">
        <v>155</v>
      </c>
      <c r="B16" s="239"/>
      <c r="C16" s="241"/>
      <c r="D16" s="241"/>
      <c r="E16" s="239" t="s">
        <v>369</v>
      </c>
      <c r="F16" s="16"/>
      <c r="G16" s="240" t="s">
        <v>319</v>
      </c>
      <c r="H16" s="240" t="s">
        <v>319</v>
      </c>
      <c r="I16" s="200">
        <f t="shared" ref="I16:I21" si="1">COUNTA(B16:H16)</f>
        <v>3</v>
      </c>
      <c r="J16" s="733">
        <f>SUM(COUNTIF(B16:H16,"10-"))*(4.5)+SUM(COUNTIF(B16:H16,"9:30-"))*(5)+SUM(COUNTIF(B16:H16,"9-16"))*(6.25)+SUM(COUNTIF(B16:H16,"9:30-15"))*(5)+SUM(COUNTIF(B16:H16,"10-16"))*(5.5)+SUM(COUNTIF(B16:H16,"10-14"))*(4)</f>
        <v>4.5</v>
      </c>
      <c r="K16" s="734"/>
    </row>
    <row r="17" spans="1:11" ht="13.5" customHeight="1" x14ac:dyDescent="0.15">
      <c r="A17" s="197" t="s">
        <v>158</v>
      </c>
      <c r="B17" s="239" t="s">
        <v>369</v>
      </c>
      <c r="C17" s="241"/>
      <c r="D17" s="241"/>
      <c r="E17" s="239"/>
      <c r="F17" s="239"/>
      <c r="G17" s="239" t="s">
        <v>369</v>
      </c>
      <c r="H17" s="239" t="s">
        <v>369</v>
      </c>
      <c r="I17" s="200">
        <f t="shared" si="1"/>
        <v>3</v>
      </c>
      <c r="J17" s="733">
        <f>SUM(COUNTIF(B17:H17,"10-"))*(4.5)+SUM(COUNTIF(B17:H17,"9:30-"))*(5)+SUM(COUNTIF(B17:H17,"9-16"))*(6.25)+SUM(COUNTIF(B17:H17,"9:30-15"))*(5)+SUM(COUNTIF(B17:H17,"10-16"))*(5.5)+SUM(COUNTIF(B17:H17,"10-14"))*(4)</f>
        <v>13.5</v>
      </c>
      <c r="K17" s="734"/>
    </row>
    <row r="18" spans="1:11" ht="13.5" customHeight="1" x14ac:dyDescent="0.15">
      <c r="A18" s="197" t="s">
        <v>494</v>
      </c>
      <c r="B18" s="240" t="s">
        <v>22</v>
      </c>
      <c r="C18" s="241"/>
      <c r="D18" s="241"/>
      <c r="E18" s="240" t="s">
        <v>22</v>
      </c>
      <c r="F18" s="240" t="s">
        <v>22</v>
      </c>
      <c r="G18" s="242"/>
      <c r="H18" s="240" t="s">
        <v>25</v>
      </c>
      <c r="I18" s="200">
        <f t="shared" si="1"/>
        <v>4</v>
      </c>
      <c r="J18" s="733">
        <f>SUM(COUNTIF(B18:H18,"9-15"))*(5.25)+SUM(COUNTIF(B18:H18,"10-15"))*(4.5)</f>
        <v>20.25</v>
      </c>
      <c r="K18" s="734"/>
    </row>
    <row r="19" spans="1:11" ht="13.5" customHeight="1" x14ac:dyDescent="0.15">
      <c r="A19" s="197" t="s">
        <v>160</v>
      </c>
      <c r="B19" s="242" t="s">
        <v>176</v>
      </c>
      <c r="C19" s="241"/>
      <c r="D19" s="241"/>
      <c r="E19" s="242" t="s">
        <v>161</v>
      </c>
      <c r="F19" s="239" t="s">
        <v>369</v>
      </c>
      <c r="G19" s="257"/>
      <c r="H19" s="239"/>
      <c r="I19" s="200">
        <f t="shared" si="1"/>
        <v>3</v>
      </c>
      <c r="J19" s="733">
        <f>SUM(COUNTIF(B19:H19,"10-"))*(4.5)+SUM(COUNTIF(B19:H19,"9:30-"))*(5)+SUM(COUNTIF(B19:H19,"9-16"))*(6.25)+SUM(COUNTIF(B19:H19,"9:30-15"))*(5)+SUM(COUNTIF(B19:H19,"10-16"))*(5.5)+SUM(COUNTIF(B19:H19,"10-14"))*(4)+SUM(COUNTIF(B19:H19,"受付9-17"))*(7)+SUM(COUNTIF(B19:H19,"受付9-14"))*(4.5)</f>
        <v>16</v>
      </c>
      <c r="K19" s="734"/>
    </row>
    <row r="20" spans="1:11" ht="13.5" customHeight="1" x14ac:dyDescent="0.15">
      <c r="A20" s="88" t="s">
        <v>426</v>
      </c>
      <c r="B20" s="239" t="s">
        <v>369</v>
      </c>
      <c r="C20" s="282"/>
      <c r="D20" s="198"/>
      <c r="E20" s="239"/>
      <c r="F20" s="239" t="s">
        <v>369</v>
      </c>
      <c r="G20" s="239" t="s">
        <v>369</v>
      </c>
      <c r="H20" s="239"/>
      <c r="I20" s="200">
        <f t="shared" si="1"/>
        <v>3</v>
      </c>
      <c r="J20" s="733">
        <f>SUM(COUNTIF(B20:H20,"10-"))*(4.5)+SUM(COUNTIF(B20:H20,"9:30-"))*(5)+SUM(COUNTIF(B20:H20,"9-16"))*(6.25)+SUM(COUNTIF(B20:H20,"9:30-15"))*(5)+SUM(COUNTIF(B20:H20,"10-16"))*(5.5)+SUM(COUNTIF(B20:H20,"10-14"))*(4)</f>
        <v>13.5</v>
      </c>
      <c r="K20" s="734"/>
    </row>
    <row r="21" spans="1:11" ht="13.5" customHeight="1" x14ac:dyDescent="0.15">
      <c r="A21" s="88" t="s">
        <v>578</v>
      </c>
      <c r="B21" s="239" t="s">
        <v>369</v>
      </c>
      <c r="C21" s="282"/>
      <c r="D21" s="198"/>
      <c r="E21" s="239" t="s">
        <v>369</v>
      </c>
      <c r="F21" s="239"/>
      <c r="G21" s="239" t="s">
        <v>369</v>
      </c>
      <c r="H21" s="239"/>
      <c r="I21" s="200">
        <f t="shared" si="1"/>
        <v>3</v>
      </c>
      <c r="J21" s="733">
        <f>SUM(COUNTIF(B21:H21,"10-"))*(4.5)+SUM(COUNTIF(B21:H21,"9:30-"))*(5)+SUM(COUNTIF(B21:H21,"9-16"))*(6.25)+SUM(COUNTIF(B21:H21,"9:30-15"))*(5)+SUM(COUNTIF(B21:H21,"10-16"))*(5.5)+SUM(COUNTIF(B21:H21,"10-14"))*(4)</f>
        <v>13.5</v>
      </c>
      <c r="K21" s="734"/>
    </row>
    <row r="22" spans="1:11" ht="13.5" customHeight="1" x14ac:dyDescent="0.15">
      <c r="A22" s="484" t="s">
        <v>66</v>
      </c>
      <c r="B22" s="239"/>
      <c r="C22" s="282"/>
      <c r="D22" s="198"/>
      <c r="E22" s="239"/>
      <c r="F22" s="239"/>
      <c r="G22" s="239"/>
      <c r="H22" s="239"/>
      <c r="I22" s="200"/>
      <c r="J22" s="733"/>
      <c r="K22" s="734"/>
    </row>
    <row r="23" spans="1:11" s="191" customFormat="1" ht="15" customHeight="1" x14ac:dyDescent="0.15">
      <c r="A23" s="153" t="s">
        <v>0</v>
      </c>
      <c r="B23" s="183">
        <v>46188</v>
      </c>
      <c r="C23" s="183">
        <v>46189</v>
      </c>
      <c r="D23" s="183">
        <v>46190</v>
      </c>
      <c r="E23" s="183">
        <v>46191</v>
      </c>
      <c r="F23" s="183">
        <v>46192</v>
      </c>
      <c r="G23" s="183">
        <v>46193</v>
      </c>
      <c r="H23" s="183">
        <v>46194</v>
      </c>
      <c r="I23" s="747" t="s">
        <v>1</v>
      </c>
      <c r="J23" s="749" t="s">
        <v>2</v>
      </c>
      <c r="K23" s="750"/>
    </row>
    <row r="24" spans="1:11" s="192" customFormat="1" ht="15" customHeight="1" x14ac:dyDescent="0.15">
      <c r="A24" s="155" t="s">
        <v>3</v>
      </c>
      <c r="B24" s="157" t="s">
        <v>4</v>
      </c>
      <c r="C24" s="157" t="s">
        <v>5</v>
      </c>
      <c r="D24" s="157" t="s">
        <v>6</v>
      </c>
      <c r="E24" s="157" t="s">
        <v>7</v>
      </c>
      <c r="F24" s="157" t="s">
        <v>8</v>
      </c>
      <c r="G24" s="157" t="s">
        <v>9</v>
      </c>
      <c r="H24" s="158" t="s">
        <v>10</v>
      </c>
      <c r="I24" s="748"/>
      <c r="J24" s="749"/>
      <c r="K24" s="750"/>
    </row>
    <row r="25" spans="1:11" s="151" customFormat="1" ht="14.25" customHeight="1" x14ac:dyDescent="0.15">
      <c r="A25" s="206" t="s">
        <v>142</v>
      </c>
      <c r="B25" s="195">
        <v>4</v>
      </c>
      <c r="C25" s="195"/>
      <c r="D25" s="195"/>
      <c r="E25" s="153">
        <v>3</v>
      </c>
      <c r="F25" s="195">
        <v>3</v>
      </c>
      <c r="G25" s="153">
        <v>4</v>
      </c>
      <c r="H25" s="153">
        <v>2</v>
      </c>
      <c r="I25" s="196"/>
      <c r="J25" s="751"/>
      <c r="K25" s="752"/>
    </row>
    <row r="26" spans="1:11" ht="13.5" customHeight="1" x14ac:dyDescent="0.15">
      <c r="A26" s="197" t="s">
        <v>155</v>
      </c>
      <c r="B26" s="239"/>
      <c r="C26" s="241"/>
      <c r="D26" s="241"/>
      <c r="E26" s="239" t="s">
        <v>369</v>
      </c>
      <c r="F26" s="16"/>
      <c r="G26" s="240" t="s">
        <v>319</v>
      </c>
      <c r="H26" s="257"/>
      <c r="I26" s="199">
        <f>COUNTA(B26:H26)</f>
        <v>2</v>
      </c>
      <c r="J26" s="733">
        <f>SUM(COUNTIF(B26:H26,"10-"))*(4.5)+SUM(COUNTIF(B26:H26,"9:30-"))*(5)+SUM(COUNTIF(B26:H26,"9-16"))*(6.25)+SUM(COUNTIF(B26:H26,"9:30-15"))*(5)+SUM(COUNTIF(B26:H26,"10-16"))*(5.5)+SUM(COUNTIF(B26:H26,"10-14"))*(4)</f>
        <v>4.5</v>
      </c>
      <c r="K26" s="734"/>
    </row>
    <row r="27" spans="1:11" ht="13.5" customHeight="1" x14ac:dyDescent="0.15">
      <c r="A27" s="197" t="s">
        <v>158</v>
      </c>
      <c r="B27" s="239" t="s">
        <v>369</v>
      </c>
      <c r="C27" s="241"/>
      <c r="D27" s="241"/>
      <c r="E27" s="239"/>
      <c r="F27" s="239"/>
      <c r="G27" s="239" t="s">
        <v>369</v>
      </c>
      <c r="H27" s="239" t="s">
        <v>369</v>
      </c>
      <c r="I27" s="200">
        <f t="shared" ref="I27:I31" si="2">COUNTA(B27:H27)</f>
        <v>3</v>
      </c>
      <c r="J27" s="733">
        <f>SUM(COUNTIF(B27:H27,"10-"))*(4.5)+SUM(COUNTIF(B27:H27,"9:30-"))*(5)+SUM(COUNTIF(B27:H27,"9-16"))*(6.25)+SUM(COUNTIF(B27:H27,"9:30-15"))*(5)+SUM(COUNTIF(B27:H27,"10-16"))*(5.5)+SUM(COUNTIF(B27:H27,"10-14"))*(4)</f>
        <v>13.5</v>
      </c>
      <c r="K27" s="734"/>
    </row>
    <row r="28" spans="1:11" ht="13.5" customHeight="1" x14ac:dyDescent="0.15">
      <c r="A28" s="197" t="s">
        <v>494</v>
      </c>
      <c r="B28" s="240" t="s">
        <v>22</v>
      </c>
      <c r="C28" s="241"/>
      <c r="D28" s="241"/>
      <c r="E28" s="240" t="s">
        <v>22</v>
      </c>
      <c r="F28" s="240" t="s">
        <v>22</v>
      </c>
      <c r="G28" s="242"/>
      <c r="H28" s="239"/>
      <c r="I28" s="200">
        <f t="shared" si="2"/>
        <v>3</v>
      </c>
      <c r="J28" s="733">
        <f>SUM(COUNTIF(B28:H28,"9-15"))*(5.25)+SUM(COUNTIF(B28:H28,"10-15"))*(4.5)</f>
        <v>15.75</v>
      </c>
      <c r="K28" s="734"/>
    </row>
    <row r="29" spans="1:11" ht="13.5" customHeight="1" x14ac:dyDescent="0.15">
      <c r="A29" s="197" t="s">
        <v>160</v>
      </c>
      <c r="B29" s="242" t="s">
        <v>176</v>
      </c>
      <c r="C29" s="241"/>
      <c r="D29" s="241"/>
      <c r="E29" s="242" t="s">
        <v>161</v>
      </c>
      <c r="F29" s="239" t="s">
        <v>369</v>
      </c>
      <c r="G29" s="242" t="s">
        <v>176</v>
      </c>
      <c r="H29" s="239"/>
      <c r="I29" s="200">
        <f t="shared" si="2"/>
        <v>4</v>
      </c>
      <c r="J29" s="733">
        <f>SUM(COUNTIF(B29:H29,"10-"))*(4.5)+SUM(COUNTIF(B29:H29,"9:30-"))*(5)+SUM(COUNTIF(B29:H29,"9-16"))*(6.25)+SUM(COUNTIF(B29:H29,"9:30-15"))*(5)+SUM(COUNTIF(B29:H29,"10-16"))*(5.5)+SUM(COUNTIF(B29:H29,"10-14"))*(4)+SUM(COUNTIF(B29:H29,"受付9-17"))*(7)+SUM(COUNTIF(B29:H29,"受付9-14"))*(4.5)</f>
        <v>20.5</v>
      </c>
      <c r="K29" s="734"/>
    </row>
    <row r="30" spans="1:11" ht="13.5" customHeight="1" x14ac:dyDescent="0.15">
      <c r="A30" s="88" t="s">
        <v>426</v>
      </c>
      <c r="B30" s="239" t="s">
        <v>369</v>
      </c>
      <c r="C30" s="282"/>
      <c r="D30" s="198"/>
      <c r="E30" s="239"/>
      <c r="F30" s="239" t="s">
        <v>369</v>
      </c>
      <c r="G30" s="239" t="s">
        <v>369</v>
      </c>
      <c r="H30" s="239"/>
      <c r="I30" s="200">
        <f t="shared" si="2"/>
        <v>3</v>
      </c>
      <c r="J30" s="733">
        <f>SUM(COUNTIF(B30:H30,"10-"))*(4.5)+SUM(COUNTIF(B30:H30,"9:30-"))*(5)+SUM(COUNTIF(B30:H30,"9-16"))*(6.25)+SUM(COUNTIF(B30:H30,"9:30-15"))*(5)+SUM(COUNTIF(B30:H30,"10-16"))*(5.5)+SUM(COUNTIF(B30:H30,"10-14"))*(4)</f>
        <v>13.5</v>
      </c>
      <c r="K30" s="734"/>
    </row>
    <row r="31" spans="1:11" ht="13.5" customHeight="1" x14ac:dyDescent="0.15">
      <c r="A31" s="88" t="s">
        <v>578</v>
      </c>
      <c r="B31" s="239" t="s">
        <v>369</v>
      </c>
      <c r="C31" s="282"/>
      <c r="D31" s="198"/>
      <c r="E31" s="239" t="s">
        <v>369</v>
      </c>
      <c r="F31" s="239"/>
      <c r="G31" s="239" t="s">
        <v>369</v>
      </c>
      <c r="H31" s="239" t="s">
        <v>369</v>
      </c>
      <c r="I31" s="200">
        <f t="shared" si="2"/>
        <v>4</v>
      </c>
      <c r="J31" s="733">
        <f>SUM(COUNTIF(B31:H31,"10-"))*(4.5)+SUM(COUNTIF(B31:H31,"9:30-"))*(5)+SUM(COUNTIF(B31:H31,"9-16"))*(6.25)+SUM(COUNTIF(B31:H31,"9:30-15"))*(5)+SUM(COUNTIF(B31:H31,"10-16"))*(5.5)+SUM(COUNTIF(B31:H31,"10-14"))*(4)</f>
        <v>18</v>
      </c>
      <c r="K31" s="734"/>
    </row>
    <row r="32" spans="1:11" ht="13.5" customHeight="1" x14ac:dyDescent="0.15">
      <c r="A32" s="484" t="s">
        <v>66</v>
      </c>
      <c r="B32" s="239"/>
      <c r="C32" s="282"/>
      <c r="D32" s="198"/>
      <c r="E32" s="239"/>
      <c r="F32" s="239"/>
      <c r="G32" s="239"/>
      <c r="H32" s="239"/>
      <c r="I32" s="200"/>
      <c r="J32" s="733"/>
      <c r="K32" s="734"/>
    </row>
    <row r="33" spans="1:11" s="191" customFormat="1" ht="15" customHeight="1" x14ac:dyDescent="0.15">
      <c r="A33" s="153" t="s">
        <v>0</v>
      </c>
      <c r="B33" s="183">
        <v>46195</v>
      </c>
      <c r="C33" s="183">
        <v>46196</v>
      </c>
      <c r="D33" s="183">
        <v>46197</v>
      </c>
      <c r="E33" s="183">
        <v>46198</v>
      </c>
      <c r="F33" s="183">
        <v>46199</v>
      </c>
      <c r="G33" s="183">
        <v>46200</v>
      </c>
      <c r="H33" s="183">
        <v>46201</v>
      </c>
      <c r="I33" s="747" t="s">
        <v>1</v>
      </c>
      <c r="J33" s="749" t="s">
        <v>2</v>
      </c>
      <c r="K33" s="750"/>
    </row>
    <row r="34" spans="1:11" s="192" customFormat="1" ht="15" customHeight="1" x14ac:dyDescent="0.15">
      <c r="A34" s="155" t="s">
        <v>3</v>
      </c>
      <c r="B34" s="157" t="s">
        <v>4</v>
      </c>
      <c r="C34" s="157" t="s">
        <v>5</v>
      </c>
      <c r="D34" s="157" t="s">
        <v>6</v>
      </c>
      <c r="E34" s="157" t="s">
        <v>7</v>
      </c>
      <c r="F34" s="157" t="s">
        <v>8</v>
      </c>
      <c r="G34" s="157" t="s">
        <v>9</v>
      </c>
      <c r="H34" s="158" t="s">
        <v>10</v>
      </c>
      <c r="I34" s="748"/>
      <c r="J34" s="749"/>
      <c r="K34" s="750"/>
    </row>
    <row r="35" spans="1:11" s="151" customFormat="1" ht="13.5" customHeight="1" x14ac:dyDescent="0.15">
      <c r="A35" s="193" t="s">
        <v>131</v>
      </c>
      <c r="B35" s="195">
        <v>4</v>
      </c>
      <c r="C35" s="195"/>
      <c r="D35" s="195"/>
      <c r="E35" s="153">
        <v>3</v>
      </c>
      <c r="F35" s="195">
        <v>3</v>
      </c>
      <c r="G35" s="153">
        <v>4</v>
      </c>
      <c r="H35" s="153">
        <v>3</v>
      </c>
      <c r="I35" s="196"/>
      <c r="J35" s="751"/>
      <c r="K35" s="752"/>
    </row>
    <row r="36" spans="1:11" ht="13.5" customHeight="1" x14ac:dyDescent="0.15">
      <c r="A36" s="197" t="s">
        <v>155</v>
      </c>
      <c r="B36" s="239"/>
      <c r="C36" s="241"/>
      <c r="D36" s="241"/>
      <c r="E36" s="239" t="s">
        <v>369</v>
      </c>
      <c r="F36" s="16"/>
      <c r="G36" s="240" t="s">
        <v>319</v>
      </c>
      <c r="H36" s="240" t="s">
        <v>319</v>
      </c>
      <c r="I36" s="199">
        <f>COUNTA(B36:H36)</f>
        <v>3</v>
      </c>
      <c r="J36" s="733">
        <f>SUM(COUNTIF(B36:H36,"10-"))*(4.5)+SUM(COUNTIF(B36:H36,"9:30-"))*(5)+SUM(COUNTIF(B36:H36,"9-16"))*(6.25)+SUM(COUNTIF(B36:H36,"9:30-15"))*(5)+SUM(COUNTIF(B36:H36,"10-16"))*(5.5)+SUM(COUNTIF(B36:H36,"10-14"))*(4)</f>
        <v>4.5</v>
      </c>
      <c r="K36" s="734"/>
    </row>
    <row r="37" spans="1:11" s="151" customFormat="1" ht="13.5" customHeight="1" x14ac:dyDescent="0.15">
      <c r="A37" s="197" t="s">
        <v>158</v>
      </c>
      <c r="B37" s="239" t="s">
        <v>369</v>
      </c>
      <c r="C37" s="241"/>
      <c r="D37" s="241"/>
      <c r="E37" s="239"/>
      <c r="F37" s="239"/>
      <c r="G37" s="239" t="s">
        <v>369</v>
      </c>
      <c r="H37" s="239" t="s">
        <v>369</v>
      </c>
      <c r="I37" s="200">
        <f t="shared" ref="I37:I41" si="3">COUNTA(B37:H37)</f>
        <v>3</v>
      </c>
      <c r="J37" s="733">
        <f>SUM(COUNTIF(B37:H37,"10-"))*(4.5)+SUM(COUNTIF(B37:H37,"9:30-"))*(5)+SUM(COUNTIF(B37:H37,"9-16"))*(6.25)+SUM(COUNTIF(B37:H37,"9:30-15"))*(5)+SUM(COUNTIF(B37:H37,"10-16"))*(5.5)+SUM(COUNTIF(B37:H37,"10-14"))*(4)</f>
        <v>13.5</v>
      </c>
      <c r="K37" s="734"/>
    </row>
    <row r="38" spans="1:11" ht="13.5" customHeight="1" x14ac:dyDescent="0.15">
      <c r="A38" s="197" t="s">
        <v>494</v>
      </c>
      <c r="B38" s="240" t="s">
        <v>22</v>
      </c>
      <c r="C38" s="241"/>
      <c r="D38" s="241"/>
      <c r="E38" s="240" t="s">
        <v>22</v>
      </c>
      <c r="F38" s="240" t="s">
        <v>22</v>
      </c>
      <c r="G38" s="242"/>
      <c r="H38" s="240" t="s">
        <v>25</v>
      </c>
      <c r="I38" s="200">
        <f t="shared" si="3"/>
        <v>4</v>
      </c>
      <c r="J38" s="733">
        <f>SUM(COUNTIF(B38:H38,"9-15"))*(5.25)+SUM(COUNTIF(B38:H38,"10-15"))*(4.5)</f>
        <v>20.25</v>
      </c>
      <c r="K38" s="734"/>
    </row>
    <row r="39" spans="1:11" ht="13.5" customHeight="1" x14ac:dyDescent="0.15">
      <c r="A39" s="197" t="s">
        <v>160</v>
      </c>
      <c r="B39" s="242" t="s">
        <v>176</v>
      </c>
      <c r="C39" s="241"/>
      <c r="D39" s="241"/>
      <c r="E39" s="242" t="s">
        <v>161</v>
      </c>
      <c r="F39" s="239" t="s">
        <v>369</v>
      </c>
      <c r="G39" s="242" t="s">
        <v>176</v>
      </c>
      <c r="H39" s="239"/>
      <c r="I39" s="200">
        <f t="shared" si="3"/>
        <v>4</v>
      </c>
      <c r="J39" s="733">
        <f>SUM(COUNTIF(B39:H39,"10-"))*(4.5)+SUM(COUNTIF(B39:H39,"9:30-"))*(5)+SUM(COUNTIF(B39:H39,"9-16"))*(6.25)+SUM(COUNTIF(B39:H39,"9:30-15"))*(5)+SUM(COUNTIF(B39:H39,"10-16"))*(5.5)+SUM(COUNTIF(B39:H39,"10-14"))*(4)+SUM(COUNTIF(B39:H39,"受付9-17"))*(7)+SUM(COUNTIF(B39:H39,"受付9-14"))*(4.5)</f>
        <v>20.5</v>
      </c>
      <c r="K39" s="734"/>
    </row>
    <row r="40" spans="1:11" ht="13.5" customHeight="1" x14ac:dyDescent="0.15">
      <c r="A40" s="88" t="s">
        <v>426</v>
      </c>
      <c r="B40" s="239" t="s">
        <v>369</v>
      </c>
      <c r="C40" s="282"/>
      <c r="D40" s="198"/>
      <c r="E40" s="239"/>
      <c r="F40" s="239" t="s">
        <v>369</v>
      </c>
      <c r="G40" s="239" t="s">
        <v>369</v>
      </c>
      <c r="H40" s="239"/>
      <c r="I40" s="200">
        <f t="shared" si="3"/>
        <v>3</v>
      </c>
      <c r="J40" s="733">
        <f>SUM(COUNTIF(B40:H40,"10-"))*(4.5)+SUM(COUNTIF(B40:H40,"9:30-"))*(5)+SUM(COUNTIF(B40:H40,"9-16"))*(6.25)+SUM(COUNTIF(B40:H40,"9:30-15"))*(5)+SUM(COUNTIF(B40:H40,"10-16"))*(5.5)+SUM(COUNTIF(B40:H40,"10-14"))*(4)</f>
        <v>13.5</v>
      </c>
      <c r="K40" s="734"/>
    </row>
    <row r="41" spans="1:11" ht="13.5" customHeight="1" x14ac:dyDescent="0.15">
      <c r="A41" s="88" t="s">
        <v>578</v>
      </c>
      <c r="B41" s="239" t="s">
        <v>369</v>
      </c>
      <c r="C41" s="282"/>
      <c r="D41" s="198"/>
      <c r="E41" s="239" t="s">
        <v>369</v>
      </c>
      <c r="F41" s="239"/>
      <c r="G41" s="239" t="s">
        <v>369</v>
      </c>
      <c r="H41" s="239"/>
      <c r="I41" s="200">
        <f t="shared" si="3"/>
        <v>3</v>
      </c>
      <c r="J41" s="733">
        <f>SUM(COUNTIF(B41:H41,"10-"))*(4.5)+SUM(COUNTIF(B41:H41,"9:30-"))*(5)+SUM(COUNTIF(B41:H41,"9-16"))*(6.25)+SUM(COUNTIF(B41:H41,"9:30-15"))*(5)+SUM(COUNTIF(B41:H41,"10-16"))*(5.5)+SUM(COUNTIF(B41:H41,"10-14"))*(4)</f>
        <v>13.5</v>
      </c>
      <c r="K41" s="734"/>
    </row>
    <row r="42" spans="1:11" ht="13.5" customHeight="1" x14ac:dyDescent="0.15">
      <c r="A42" s="484" t="s">
        <v>66</v>
      </c>
      <c r="B42" s="239"/>
      <c r="C42" s="202"/>
      <c r="D42" s="198"/>
      <c r="E42" s="239"/>
      <c r="F42" s="239"/>
      <c r="G42" s="239"/>
      <c r="H42" s="239"/>
      <c r="I42" s="200"/>
      <c r="J42" s="733"/>
      <c r="K42" s="734"/>
    </row>
    <row r="43" spans="1:11" s="191" customFormat="1" ht="15" customHeight="1" x14ac:dyDescent="0.15">
      <c r="A43" s="175" t="s">
        <v>0</v>
      </c>
      <c r="B43" s="176">
        <v>46202</v>
      </c>
      <c r="C43" s="176">
        <v>46203</v>
      </c>
      <c r="D43" s="176"/>
      <c r="E43" s="176"/>
      <c r="F43" s="176"/>
      <c r="G43" s="176"/>
      <c r="H43" s="176"/>
      <c r="I43" s="747" t="s">
        <v>1</v>
      </c>
      <c r="J43" s="749" t="s">
        <v>2</v>
      </c>
      <c r="K43" s="750"/>
    </row>
    <row r="44" spans="1:11" s="192" customFormat="1" ht="15" customHeight="1" x14ac:dyDescent="0.15">
      <c r="A44" s="155" t="s">
        <v>3</v>
      </c>
      <c r="B44" s="157" t="s">
        <v>4</v>
      </c>
      <c r="C44" s="157" t="s">
        <v>5</v>
      </c>
      <c r="D44" s="448"/>
      <c r="E44" s="448"/>
      <c r="F44" s="448"/>
      <c r="G44" s="448"/>
      <c r="H44" s="448"/>
      <c r="I44" s="748"/>
      <c r="J44" s="749"/>
      <c r="K44" s="750"/>
    </row>
    <row r="45" spans="1:11" s="151" customFormat="1" ht="13.5" customHeight="1" x14ac:dyDescent="0.15">
      <c r="A45" s="206" t="s">
        <v>142</v>
      </c>
      <c r="B45" s="195">
        <v>4</v>
      </c>
      <c r="C45" s="195"/>
      <c r="D45" s="195"/>
      <c r="E45" s="195"/>
      <c r="F45" s="195"/>
      <c r="G45" s="195"/>
      <c r="H45" s="195"/>
      <c r="I45" s="196"/>
      <c r="J45" s="751"/>
      <c r="K45" s="752"/>
    </row>
    <row r="46" spans="1:11" ht="13.5" customHeight="1" x14ac:dyDescent="0.15">
      <c r="A46" s="197" t="s">
        <v>155</v>
      </c>
      <c r="B46" s="239"/>
      <c r="C46" s="241"/>
      <c r="D46" s="241"/>
      <c r="E46" s="241"/>
      <c r="F46" s="241"/>
      <c r="G46" s="241"/>
      <c r="H46" s="241"/>
      <c r="I46" s="199">
        <f>COUNTA(B46:H46)</f>
        <v>0</v>
      </c>
      <c r="J46" s="733">
        <f>SUM(COUNTIF(B46:H46,"10-"))*(4.5)+SUM(COUNTIF(B46:H46,"9:30-"))*(5)+SUM(COUNTIF(B46:H46,"9-16"))*(6.25)+SUM(COUNTIF(B46:H46,"9:30-15"))*(5)+SUM(COUNTIF(B46:H46,"10-16"))*(5.5)+SUM(COUNTIF(B46:H46,"10-14"))*(4)</f>
        <v>0</v>
      </c>
      <c r="K46" s="734"/>
    </row>
    <row r="47" spans="1:11" ht="13.5" customHeight="1" x14ac:dyDescent="0.15">
      <c r="A47" s="197" t="s">
        <v>158</v>
      </c>
      <c r="B47" s="239" t="s">
        <v>369</v>
      </c>
      <c r="C47" s="241"/>
      <c r="D47" s="241"/>
      <c r="E47" s="241"/>
      <c r="F47" s="241"/>
      <c r="G47" s="241"/>
      <c r="H47" s="241"/>
      <c r="I47" s="200">
        <f t="shared" ref="I47:I48" si="4">COUNTA(B47:H47)</f>
        <v>1</v>
      </c>
      <c r="J47" s="733">
        <f>SUM(COUNTIF(B47:H47,"10-"))*(4.5)+SUM(COUNTIF(B47:H47,"9:30-"))*(5)+SUM(COUNTIF(B47:H47,"9-16"))*(6.25)+SUM(COUNTIF(B47:H47,"9:30-15"))*(5)+SUM(COUNTIF(B47:H47,"10-16"))*(5.5)+SUM(COUNTIF(B47:H47,"10-14"))*(4)</f>
        <v>4.5</v>
      </c>
      <c r="K47" s="734"/>
    </row>
    <row r="48" spans="1:11" ht="13.5" customHeight="1" x14ac:dyDescent="0.15">
      <c r="A48" s="197" t="s">
        <v>494</v>
      </c>
      <c r="B48" s="240" t="s">
        <v>22</v>
      </c>
      <c r="C48" s="241"/>
      <c r="D48" s="241"/>
      <c r="E48" s="241"/>
      <c r="F48" s="241"/>
      <c r="G48" s="241"/>
      <c r="H48" s="241"/>
      <c r="I48" s="200">
        <f t="shared" si="4"/>
        <v>1</v>
      </c>
      <c r="J48" s="733">
        <f>SUM(COUNTIF(B48:H48,"9-15"))*(5.25)+SUM(COUNTIF(B48:H48,"10-15"))*(4.5)</f>
        <v>5.25</v>
      </c>
      <c r="K48" s="734"/>
    </row>
    <row r="49" spans="1:11" ht="13.5" customHeight="1" x14ac:dyDescent="0.15">
      <c r="A49" s="197" t="s">
        <v>160</v>
      </c>
      <c r="B49" s="242" t="s">
        <v>176</v>
      </c>
      <c r="C49" s="241"/>
      <c r="D49" s="241"/>
      <c r="E49" s="241"/>
      <c r="F49" s="241"/>
      <c r="G49" s="241"/>
      <c r="H49" s="241"/>
      <c r="I49" s="200">
        <f>COUNTA(B49:H49)</f>
        <v>1</v>
      </c>
      <c r="J49" s="733">
        <f>SUM(COUNTIF(B49:H49,"10-"))*(4.5)+SUM(COUNTIF(B49:H49,"9:30-"))*(5)+SUM(COUNTIF(B49:H49,"9-16"))*(6.25)+SUM(COUNTIF(B49:H49,"9:30-15"))*(5)+SUM(COUNTIF(B49:H49,"10-16"))*(5.5)+SUM(COUNTIF(B49:H49,"10-14"))*(4)+SUM(COUNTIF(B49:H49,"受付9-17"))*(7)+SUM(COUNTIF(B49:H49,"受付9-14"))*(4.5)</f>
        <v>4.5</v>
      </c>
      <c r="K49" s="734"/>
    </row>
    <row r="50" spans="1:11" ht="13.5" customHeight="1" x14ac:dyDescent="0.15">
      <c r="A50" s="88" t="s">
        <v>426</v>
      </c>
      <c r="B50" s="239" t="s">
        <v>369</v>
      </c>
      <c r="C50" s="282"/>
      <c r="D50" s="198"/>
      <c r="E50" s="198"/>
      <c r="F50" s="198"/>
      <c r="G50" s="198"/>
      <c r="H50" s="198"/>
      <c r="I50" s="200">
        <f t="shared" ref="I50:I51" si="5">COUNTA(B50:H50)</f>
        <v>1</v>
      </c>
      <c r="J50" s="733">
        <f>SUM(COUNTIF(B50:H50,"10-"))*(4.5)+SUM(COUNTIF(B50:H50,"9:30-"))*(5)+SUM(COUNTIF(B50:H50,"9-16"))*(6.25)+SUM(COUNTIF(B50:H50,"9:30-15"))*(5)+SUM(COUNTIF(B50:H50,"10-16"))*(5.5)+SUM(COUNTIF(B50:H50,"10-14"))*(4)</f>
        <v>4.5</v>
      </c>
      <c r="K50" s="734"/>
    </row>
    <row r="51" spans="1:11" ht="13.5" customHeight="1" x14ac:dyDescent="0.15">
      <c r="A51" s="88" t="s">
        <v>578</v>
      </c>
      <c r="B51" s="239" t="s">
        <v>369</v>
      </c>
      <c r="C51" s="282"/>
      <c r="D51" s="198"/>
      <c r="E51" s="198"/>
      <c r="F51" s="198"/>
      <c r="G51" s="198"/>
      <c r="H51" s="198"/>
      <c r="I51" s="200">
        <f t="shared" si="5"/>
        <v>1</v>
      </c>
      <c r="J51" s="733">
        <f>SUM(COUNTIF(B51:H51,"10-"))*(4.5)+SUM(COUNTIF(B51:H51,"9:30-"))*(5)+SUM(COUNTIF(B51:H51,"9-16"))*(6.25)+SUM(COUNTIF(B51:H51,"9:30-15"))*(5)+SUM(COUNTIF(B51:H51,"10-16"))*(5.5)+SUM(COUNTIF(B51:H51,"10-14"))*(4)</f>
        <v>4.5</v>
      </c>
      <c r="K51" s="734"/>
    </row>
    <row r="52" spans="1:11" ht="13.5" customHeight="1" x14ac:dyDescent="0.15">
      <c r="A52" s="484" t="s">
        <v>66</v>
      </c>
      <c r="B52" s="239"/>
      <c r="C52" s="282"/>
      <c r="D52" s="198"/>
      <c r="E52" s="198"/>
      <c r="F52" s="198"/>
      <c r="G52" s="198"/>
      <c r="H52" s="198"/>
      <c r="I52" s="200"/>
      <c r="J52" s="733"/>
      <c r="K52" s="734"/>
    </row>
    <row r="53" spans="1:11" ht="7.5" customHeight="1" x14ac:dyDescent="0.15">
      <c r="A53" s="207"/>
      <c r="B53" s="208"/>
      <c r="C53" s="208"/>
      <c r="D53" s="208"/>
      <c r="E53" s="208"/>
      <c r="F53" s="208"/>
      <c r="G53" s="208"/>
      <c r="H53" s="208"/>
      <c r="I53" s="209"/>
      <c r="J53" s="735" t="s">
        <v>633</v>
      </c>
      <c r="K53" s="735"/>
    </row>
    <row r="54" spans="1:11" s="1" customFormat="1" ht="18" customHeight="1" x14ac:dyDescent="0.15">
      <c r="A54" s="737" t="s">
        <v>143</v>
      </c>
      <c r="B54" s="738"/>
      <c r="C54" s="741" t="s">
        <v>162</v>
      </c>
      <c r="D54" s="742"/>
      <c r="E54" s="742"/>
      <c r="F54" s="742" t="s">
        <v>149</v>
      </c>
      <c r="G54" s="742"/>
      <c r="H54" s="743"/>
      <c r="I54" s="10"/>
      <c r="J54" s="736"/>
      <c r="K54" s="736"/>
    </row>
    <row r="55" spans="1:11" s="1" customFormat="1" ht="18" customHeight="1" x14ac:dyDescent="0.15">
      <c r="A55" s="739"/>
      <c r="B55" s="740"/>
      <c r="C55" s="744" t="s">
        <v>163</v>
      </c>
      <c r="D55" s="745"/>
      <c r="E55" s="745"/>
      <c r="F55" s="745" t="s">
        <v>164</v>
      </c>
      <c r="G55" s="745"/>
      <c r="H55" s="746"/>
      <c r="I55" s="210"/>
      <c r="J55" s="210"/>
      <c r="K55" s="210"/>
    </row>
  </sheetData>
  <mergeCells count="58">
    <mergeCell ref="J6:K6"/>
    <mergeCell ref="B1:G1"/>
    <mergeCell ref="H1:K1"/>
    <mergeCell ref="I3:I4"/>
    <mergeCell ref="J3:K4"/>
    <mergeCell ref="J5:K5"/>
    <mergeCell ref="J18:K18"/>
    <mergeCell ref="J7:K7"/>
    <mergeCell ref="J8:K8"/>
    <mergeCell ref="J9:K9"/>
    <mergeCell ref="J10:K10"/>
    <mergeCell ref="J11:K11"/>
    <mergeCell ref="J12:K12"/>
    <mergeCell ref="I13:I14"/>
    <mergeCell ref="J13:K14"/>
    <mergeCell ref="J15:K15"/>
    <mergeCell ref="J16:K16"/>
    <mergeCell ref="J17:K17"/>
    <mergeCell ref="J19:K19"/>
    <mergeCell ref="J20:K20"/>
    <mergeCell ref="J21:K21"/>
    <mergeCell ref="J22:K22"/>
    <mergeCell ref="I23:I24"/>
    <mergeCell ref="J23:K24"/>
    <mergeCell ref="J36:K36"/>
    <mergeCell ref="J25:K25"/>
    <mergeCell ref="J26:K26"/>
    <mergeCell ref="J27:K27"/>
    <mergeCell ref="J28:K28"/>
    <mergeCell ref="J29:K29"/>
    <mergeCell ref="J30:K30"/>
    <mergeCell ref="J31:K31"/>
    <mergeCell ref="J32:K32"/>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A54:B55"/>
    <mergeCell ref="C54:E54"/>
    <mergeCell ref="F54:H54"/>
    <mergeCell ref="C55:E55"/>
    <mergeCell ref="F55:H55"/>
    <mergeCell ref="J49:K49"/>
    <mergeCell ref="J50:K50"/>
    <mergeCell ref="J51:K51"/>
    <mergeCell ref="J52:K52"/>
    <mergeCell ref="J53:K54"/>
  </mergeCells>
  <phoneticPr fontId="13"/>
  <pageMargins left="0.51181102362204722" right="0.51181102362204722" top="0.15748031496062992" bottom="0.15748031496062992"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89E5E-F5E7-4F37-BBF8-6A9D2C9BD9AD}">
  <sheetPr>
    <tabColor theme="7" tint="0.59999389629810485"/>
    <pageSetUpPr fitToPage="1"/>
  </sheetPr>
  <dimension ref="A1:K53"/>
  <sheetViews>
    <sheetView zoomScale="85" zoomScaleNormal="85" workbookViewId="0">
      <selection activeCell="P44" sqref="P44"/>
    </sheetView>
  </sheetViews>
  <sheetFormatPr defaultColWidth="9" defaultRowHeight="16.5" customHeight="1" x14ac:dyDescent="0.15"/>
  <cols>
    <col min="1" max="1" width="11.5" style="1" customWidth="1"/>
    <col min="2" max="8" width="9.625" style="14" customWidth="1"/>
    <col min="9" max="9" width="7.625" style="1" customWidth="1"/>
    <col min="10" max="10" width="8.375" style="1" customWidth="1"/>
    <col min="11" max="11" width="2.375" style="1" customWidth="1"/>
    <col min="12" max="16384" width="9" style="1"/>
  </cols>
  <sheetData>
    <row r="1" spans="1:11" ht="16.5" customHeight="1" thickBot="1" x14ac:dyDescent="0.2">
      <c r="A1" s="60" t="s">
        <v>69</v>
      </c>
      <c r="B1" s="683" t="s">
        <v>610</v>
      </c>
      <c r="C1" s="683"/>
      <c r="D1" s="683"/>
      <c r="E1" s="683"/>
      <c r="F1" s="683"/>
      <c r="H1" s="760" t="s">
        <v>190</v>
      </c>
      <c r="I1" s="761"/>
      <c r="J1" s="761"/>
      <c r="K1" s="762"/>
    </row>
    <row r="2" spans="1:11" ht="8.4499999999999993" customHeight="1" x14ac:dyDescent="0.15">
      <c r="A2" s="14"/>
      <c r="I2" s="14"/>
      <c r="J2" s="3"/>
      <c r="K2" s="4"/>
    </row>
    <row r="3" spans="1:11" ht="19.5" customHeight="1" x14ac:dyDescent="0.15">
      <c r="A3" s="763" t="s">
        <v>522</v>
      </c>
      <c r="B3" s="763"/>
      <c r="C3" s="763"/>
      <c r="D3" s="764"/>
      <c r="E3" s="764"/>
      <c r="F3" s="764"/>
      <c r="G3" s="764"/>
      <c r="H3" s="764"/>
      <c r="I3" s="764"/>
      <c r="J3" s="3"/>
      <c r="K3" s="4"/>
    </row>
    <row r="4" spans="1:11" ht="16.5" customHeight="1" x14ac:dyDescent="0.15">
      <c r="A4" s="22" t="s">
        <v>0</v>
      </c>
      <c r="B4" s="23">
        <v>46174</v>
      </c>
      <c r="C4" s="23">
        <v>46175</v>
      </c>
      <c r="D4" s="23">
        <v>46176</v>
      </c>
      <c r="E4" s="23">
        <v>46177</v>
      </c>
      <c r="F4" s="23">
        <v>46178</v>
      </c>
      <c r="G4" s="23">
        <v>46179</v>
      </c>
      <c r="H4" s="23">
        <v>46180</v>
      </c>
      <c r="I4" s="727" t="s">
        <v>1</v>
      </c>
      <c r="J4" s="717" t="s">
        <v>2</v>
      </c>
      <c r="K4" s="718"/>
    </row>
    <row r="5" spans="1:11" ht="16.5" customHeight="1" x14ac:dyDescent="0.15">
      <c r="A5" s="22" t="s">
        <v>3</v>
      </c>
      <c r="B5" s="2" t="s">
        <v>4</v>
      </c>
      <c r="C5" s="21" t="s">
        <v>5</v>
      </c>
      <c r="D5" s="21" t="s">
        <v>6</v>
      </c>
      <c r="E5" s="2" t="s">
        <v>7</v>
      </c>
      <c r="F5" s="2" t="s">
        <v>8</v>
      </c>
      <c r="G5" s="2" t="s">
        <v>9</v>
      </c>
      <c r="H5" s="24" t="s">
        <v>10</v>
      </c>
      <c r="I5" s="728"/>
      <c r="J5" s="719"/>
      <c r="K5" s="720"/>
    </row>
    <row r="6" spans="1:11" ht="18" customHeight="1" x14ac:dyDescent="0.15">
      <c r="A6" s="17" t="s">
        <v>12</v>
      </c>
      <c r="B6" s="12"/>
      <c r="C6" s="11"/>
      <c r="D6" s="11"/>
      <c r="E6" s="12"/>
      <c r="F6" s="12"/>
      <c r="G6" s="12"/>
      <c r="H6" s="12"/>
      <c r="I6" s="5"/>
      <c r="J6" s="682"/>
      <c r="K6" s="692"/>
    </row>
    <row r="7" spans="1:11" ht="17.25" customHeight="1" x14ac:dyDescent="0.15">
      <c r="A7" s="20" t="s">
        <v>192</v>
      </c>
      <c r="B7" s="355" t="s">
        <v>21</v>
      </c>
      <c r="C7" s="357"/>
      <c r="D7" s="357"/>
      <c r="E7" s="355"/>
      <c r="F7" s="355" t="s">
        <v>617</v>
      </c>
      <c r="G7" s="306"/>
      <c r="H7" s="355" t="s">
        <v>21</v>
      </c>
      <c r="I7" s="5">
        <f t="shared" ref="I7:I11" si="0">COUNTIFS(B7:H7,"&lt;&gt;空",B7:H7,"&lt;&gt;休",B7:H7,"&lt;&gt;調",B7:H7,"&lt;&gt;",B7:H7,"&lt;&gt;調整休")</f>
        <v>3</v>
      </c>
      <c r="J7" s="758">
        <f>SUM(COUNTIF(B7:H7,"9-14"))*(5)+(COUNTIF(B7:H7,"14-19"))*(5)+(COUNTIF(B7:H7,"13-18"))*(5)+(COUNTIF(B7:H7,"13-19"))*(5.25)+(COUNTIF(B7:H7,"13-17"))*(4)+(COUNTIF(B7:H7,"12-16"))*(4)+(COUNTIF(B7:H7,"9-15"))*(5.25)+(COUNTIF(B7:H7,"東9-14"))*(4.5)</f>
        <v>15</v>
      </c>
      <c r="K7" s="759"/>
    </row>
    <row r="8" spans="1:11" ht="17.25" customHeight="1" x14ac:dyDescent="0.15">
      <c r="A8" s="20" t="s">
        <v>95</v>
      </c>
      <c r="B8" s="355"/>
      <c r="C8" s="357"/>
      <c r="D8" s="357"/>
      <c r="E8" s="355" t="s">
        <v>117</v>
      </c>
      <c r="F8" s="355" t="s">
        <v>20</v>
      </c>
      <c r="G8" s="355" t="s">
        <v>617</v>
      </c>
      <c r="H8" s="355" t="s">
        <v>617</v>
      </c>
      <c r="I8" s="5">
        <f t="shared" si="0"/>
        <v>4</v>
      </c>
      <c r="J8" s="758">
        <f t="shared" ref="J8:J9" si="1">SUM(COUNTIF(B8:H8,"9-14"))*(4.5)+(COUNTIF(B8:H8,"14-19"))*(4.5)+(COUNTIF(B8:H8,"13-18"))*(5)+(COUNTIF(B8:H8,"13-19"))*(5.25)+(COUNTIF(B8:H8,"13-17"))*(4)+(COUNTIF(B8:H8,"12-16"))*(4)+(COUNTIF(B8:H8,"9-15"))*(5.25)+(COUNTIF(B8:H8,"東9-14"))*(4.5)+(COUNTIF(B8:H8,"9-13"))*(4)</f>
        <v>18.5</v>
      </c>
      <c r="K8" s="759"/>
    </row>
    <row r="9" spans="1:11" ht="17.25" customHeight="1" x14ac:dyDescent="0.15">
      <c r="A9" s="20" t="s">
        <v>427</v>
      </c>
      <c r="B9" s="355"/>
      <c r="C9" s="357"/>
      <c r="D9" s="357"/>
      <c r="E9" s="355" t="s">
        <v>21</v>
      </c>
      <c r="F9" s="355"/>
      <c r="G9" s="355" t="s">
        <v>21</v>
      </c>
      <c r="H9" s="355" t="s">
        <v>20</v>
      </c>
      <c r="I9" s="5">
        <f t="shared" si="0"/>
        <v>3</v>
      </c>
      <c r="J9" s="758">
        <f t="shared" si="1"/>
        <v>13.5</v>
      </c>
      <c r="K9" s="759"/>
    </row>
    <row r="10" spans="1:11" ht="17.25" customHeight="1" x14ac:dyDescent="0.15">
      <c r="A10" s="20" t="s">
        <v>521</v>
      </c>
      <c r="B10" s="355" t="s">
        <v>441</v>
      </c>
      <c r="C10" s="357"/>
      <c r="D10" s="357"/>
      <c r="E10" s="355" t="s">
        <v>72</v>
      </c>
      <c r="F10" s="355" t="s">
        <v>21</v>
      </c>
      <c r="G10" s="355" t="s">
        <v>20</v>
      </c>
      <c r="H10" s="355"/>
      <c r="I10" s="5">
        <f t="shared" si="0"/>
        <v>4</v>
      </c>
      <c r="J10" s="758">
        <v>16.5</v>
      </c>
      <c r="K10" s="759"/>
    </row>
    <row r="11" spans="1:11" ht="17.25" customHeight="1" x14ac:dyDescent="0.15">
      <c r="A11" s="20" t="s">
        <v>428</v>
      </c>
      <c r="B11" s="355" t="s">
        <v>20</v>
      </c>
      <c r="C11" s="357"/>
      <c r="D11" s="357"/>
      <c r="E11" s="593" t="s">
        <v>628</v>
      </c>
      <c r="F11" s="593" t="s">
        <v>394</v>
      </c>
      <c r="G11" s="583"/>
      <c r="H11" s="583"/>
      <c r="I11" s="5">
        <f t="shared" si="0"/>
        <v>3</v>
      </c>
      <c r="J11" s="758">
        <v>16</v>
      </c>
      <c r="K11" s="759"/>
    </row>
    <row r="12" spans="1:11" ht="17.25" customHeight="1" x14ac:dyDescent="0.15">
      <c r="A12" s="31" t="s">
        <v>66</v>
      </c>
      <c r="B12" s="355"/>
      <c r="C12" s="357"/>
      <c r="D12" s="357"/>
      <c r="E12" s="355"/>
      <c r="F12" s="355"/>
      <c r="G12" s="306"/>
      <c r="H12" s="355"/>
      <c r="I12" s="5"/>
      <c r="J12" s="91"/>
      <c r="K12" s="92"/>
    </row>
    <row r="13" spans="1:11" ht="16.5" customHeight="1" x14ac:dyDescent="0.15">
      <c r="A13" s="33" t="s">
        <v>0</v>
      </c>
      <c r="B13" s="53">
        <v>46181</v>
      </c>
      <c r="C13" s="53">
        <v>46182</v>
      </c>
      <c r="D13" s="53">
        <v>46183</v>
      </c>
      <c r="E13" s="53">
        <v>46184</v>
      </c>
      <c r="F13" s="53">
        <v>46185</v>
      </c>
      <c r="G13" s="53">
        <v>46186</v>
      </c>
      <c r="H13" s="53">
        <v>46187</v>
      </c>
      <c r="I13" s="727" t="s">
        <v>1</v>
      </c>
      <c r="J13" s="717" t="s">
        <v>2</v>
      </c>
      <c r="K13" s="718"/>
    </row>
    <row r="14" spans="1:11" ht="16.5" customHeight="1" x14ac:dyDescent="0.15">
      <c r="A14" s="22" t="s">
        <v>3</v>
      </c>
      <c r="B14" s="2" t="s">
        <v>4</v>
      </c>
      <c r="C14" s="21" t="s">
        <v>5</v>
      </c>
      <c r="D14" s="21" t="s">
        <v>6</v>
      </c>
      <c r="E14" s="2" t="s">
        <v>7</v>
      </c>
      <c r="F14" s="2" t="s">
        <v>8</v>
      </c>
      <c r="G14" s="2" t="s">
        <v>9</v>
      </c>
      <c r="H14" s="24" t="s">
        <v>10</v>
      </c>
      <c r="I14" s="728"/>
      <c r="J14" s="719"/>
      <c r="K14" s="720"/>
    </row>
    <row r="15" spans="1:11" ht="18" customHeight="1" x14ac:dyDescent="0.15">
      <c r="A15" s="17" t="s">
        <v>13</v>
      </c>
      <c r="B15" s="12"/>
      <c r="C15" s="11"/>
      <c r="D15" s="11"/>
      <c r="E15" s="12"/>
      <c r="F15" s="12"/>
      <c r="G15" s="12"/>
      <c r="H15" s="12"/>
      <c r="I15" s="5"/>
      <c r="J15" s="682"/>
      <c r="K15" s="692"/>
    </row>
    <row r="16" spans="1:11" ht="17.25" customHeight="1" x14ac:dyDescent="0.15">
      <c r="A16" s="20" t="s">
        <v>192</v>
      </c>
      <c r="B16" s="355" t="s">
        <v>21</v>
      </c>
      <c r="C16" s="357"/>
      <c r="D16" s="357"/>
      <c r="E16" s="355"/>
      <c r="F16" s="355" t="s">
        <v>617</v>
      </c>
      <c r="G16" s="306"/>
      <c r="H16" s="355" t="s">
        <v>51</v>
      </c>
      <c r="I16" s="5">
        <f t="shared" ref="I16:I20" si="2">COUNTIFS(B16:H16,"&lt;&gt;空",B16:H16,"&lt;&gt;休",B16:H16,"&lt;&gt;調",B16:H16,"&lt;&gt;",B16:H16,"&lt;&gt;調整休")</f>
        <v>3</v>
      </c>
      <c r="J16" s="758">
        <f>SUM(COUNTIF(B16:H16,"9-14"))*(5)+(COUNTIF(B16:H16,"14-19"))*(5)+(COUNTIF(B16:H16,"13-18"))*(5)+(COUNTIF(B16:H16,"13-19"))*(5.25)+(COUNTIF(B16:H16,"13-17"))*(4)+(COUNTIF(B16:H16,"12-16"))*(4)+(COUNTIF(B16:H16,"9-15"))*(5.25)+(COUNTIF(B16:H16,"東9-14"))*(4.5)</f>
        <v>15.25</v>
      </c>
      <c r="K16" s="759"/>
    </row>
    <row r="17" spans="1:11" ht="17.25" customHeight="1" x14ac:dyDescent="0.15">
      <c r="A17" s="20" t="s">
        <v>95</v>
      </c>
      <c r="B17" s="355"/>
      <c r="C17" s="357"/>
      <c r="D17" s="357"/>
      <c r="E17" s="355" t="s">
        <v>117</v>
      </c>
      <c r="F17" s="355" t="s">
        <v>20</v>
      </c>
      <c r="G17" s="355" t="s">
        <v>617</v>
      </c>
      <c r="H17" s="355" t="s">
        <v>22</v>
      </c>
      <c r="I17" s="5">
        <f t="shared" si="2"/>
        <v>4</v>
      </c>
      <c r="J17" s="758">
        <f t="shared" ref="J17:J18" si="3">SUM(COUNTIF(B17:H17,"9-14"))*(4.5)+(COUNTIF(B17:H17,"14-19"))*(4.5)+(COUNTIF(B17:H17,"13-18"))*(5)+(COUNTIF(B17:H17,"13-19"))*(5.25)+(COUNTIF(B17:H17,"13-17"))*(4)+(COUNTIF(B17:H17,"12-16"))*(4)+(COUNTIF(B17:H17,"9-15"))*(5.25)+(COUNTIF(B17:H17,"東9-14"))*(4.5)+(COUNTIF(B17:H17,"9-13"))*(4)</f>
        <v>18.75</v>
      </c>
      <c r="K17" s="759"/>
    </row>
    <row r="18" spans="1:11" ht="17.25" customHeight="1" x14ac:dyDescent="0.15">
      <c r="A18" s="20" t="s">
        <v>427</v>
      </c>
      <c r="B18" s="355"/>
      <c r="C18" s="357"/>
      <c r="D18" s="357"/>
      <c r="E18" s="355" t="s">
        <v>21</v>
      </c>
      <c r="F18" s="355"/>
      <c r="G18" s="355" t="s">
        <v>21</v>
      </c>
      <c r="H18" s="356"/>
      <c r="I18" s="5">
        <f t="shared" si="2"/>
        <v>2</v>
      </c>
      <c r="J18" s="758">
        <f t="shared" si="3"/>
        <v>9</v>
      </c>
      <c r="K18" s="759"/>
    </row>
    <row r="19" spans="1:11" ht="17.25" customHeight="1" x14ac:dyDescent="0.15">
      <c r="A19" s="20" t="s">
        <v>521</v>
      </c>
      <c r="B19" s="355" t="s">
        <v>441</v>
      </c>
      <c r="C19" s="357"/>
      <c r="D19" s="357"/>
      <c r="E19" s="355"/>
      <c r="F19" s="355" t="s">
        <v>21</v>
      </c>
      <c r="G19" s="355" t="s">
        <v>20</v>
      </c>
      <c r="H19" s="355"/>
      <c r="I19" s="5">
        <f t="shared" si="2"/>
        <v>3</v>
      </c>
      <c r="J19" s="758">
        <v>13.5</v>
      </c>
      <c r="K19" s="759"/>
    </row>
    <row r="20" spans="1:11" ht="17.25" customHeight="1" x14ac:dyDescent="0.15">
      <c r="A20" s="20" t="s">
        <v>428</v>
      </c>
      <c r="B20" s="355" t="s">
        <v>20</v>
      </c>
      <c r="C20" s="357"/>
      <c r="D20" s="357"/>
      <c r="E20" s="355" t="s">
        <v>20</v>
      </c>
      <c r="F20" s="593" t="s">
        <v>394</v>
      </c>
      <c r="G20" s="593" t="s">
        <v>631</v>
      </c>
      <c r="H20" s="593" t="s">
        <v>631</v>
      </c>
      <c r="I20" s="5">
        <f t="shared" si="2"/>
        <v>5</v>
      </c>
      <c r="J20" s="758">
        <v>21.5</v>
      </c>
      <c r="K20" s="759"/>
    </row>
    <row r="21" spans="1:11" ht="17.25" customHeight="1" x14ac:dyDescent="0.15">
      <c r="A21" s="31" t="s">
        <v>66</v>
      </c>
      <c r="B21" s="355"/>
      <c r="C21" s="357"/>
      <c r="D21" s="357"/>
      <c r="E21" s="355"/>
      <c r="F21" s="355"/>
      <c r="G21" s="306"/>
      <c r="H21" s="355"/>
      <c r="I21" s="5"/>
      <c r="J21" s="91"/>
      <c r="K21" s="92"/>
    </row>
    <row r="22" spans="1:11" ht="16.5" customHeight="1" x14ac:dyDescent="0.15">
      <c r="A22" s="22" t="s">
        <v>0</v>
      </c>
      <c r="B22" s="23">
        <v>46188</v>
      </c>
      <c r="C22" s="23">
        <v>46189</v>
      </c>
      <c r="D22" s="23">
        <v>46190</v>
      </c>
      <c r="E22" s="23">
        <v>46191</v>
      </c>
      <c r="F22" s="23">
        <v>46192</v>
      </c>
      <c r="G22" s="23">
        <v>46193</v>
      </c>
      <c r="H22" s="23">
        <v>46194</v>
      </c>
      <c r="I22" s="727" t="s">
        <v>1</v>
      </c>
      <c r="J22" s="717" t="s">
        <v>2</v>
      </c>
      <c r="K22" s="718"/>
    </row>
    <row r="23" spans="1:11" ht="16.5" customHeight="1" x14ac:dyDescent="0.15">
      <c r="A23" s="22" t="s">
        <v>3</v>
      </c>
      <c r="B23" s="2" t="s">
        <v>4</v>
      </c>
      <c r="C23" s="21" t="s">
        <v>5</v>
      </c>
      <c r="D23" s="21" t="s">
        <v>6</v>
      </c>
      <c r="E23" s="2" t="s">
        <v>7</v>
      </c>
      <c r="F23" s="2" t="s">
        <v>8</v>
      </c>
      <c r="G23" s="2" t="s">
        <v>9</v>
      </c>
      <c r="H23" s="24" t="s">
        <v>10</v>
      </c>
      <c r="I23" s="728"/>
      <c r="J23" s="719"/>
      <c r="K23" s="720"/>
    </row>
    <row r="24" spans="1:11" ht="18" customHeight="1" x14ac:dyDescent="0.15">
      <c r="A24" s="17" t="s">
        <v>12</v>
      </c>
      <c r="B24" s="12"/>
      <c r="C24" s="11"/>
      <c r="D24" s="11"/>
      <c r="E24" s="12"/>
      <c r="F24" s="691" t="s">
        <v>60</v>
      </c>
      <c r="G24" s="691"/>
      <c r="H24" s="691"/>
      <c r="I24" s="5"/>
      <c r="J24" s="693"/>
      <c r="K24" s="692"/>
    </row>
    <row r="25" spans="1:11" ht="17.25" customHeight="1" x14ac:dyDescent="0.15">
      <c r="A25" s="20" t="s">
        <v>192</v>
      </c>
      <c r="B25" s="355" t="s">
        <v>21</v>
      </c>
      <c r="C25" s="357"/>
      <c r="D25" s="357"/>
      <c r="E25" s="355"/>
      <c r="F25" s="355" t="s">
        <v>21</v>
      </c>
      <c r="G25" s="306"/>
      <c r="H25" s="355" t="s">
        <v>21</v>
      </c>
      <c r="I25" s="5">
        <f t="shared" ref="I25:I29" si="4">COUNTIFS(B25:H25,"&lt;&gt;空",B25:H25,"&lt;&gt;休",B25:H25,"&lt;&gt;調",B25:H25,"&lt;&gt;",B25:H25,"&lt;&gt;調整休")</f>
        <v>3</v>
      </c>
      <c r="J25" s="758">
        <f>SUM(COUNTIF(B25:H25,"9-14"))*(5)+(COUNTIF(B25:H25,"14-19"))*(5)+(COUNTIF(B25:H25,"13-18"))*(5)+(COUNTIF(B25:H25,"13-19"))*(5.25)+(COUNTIF(B25:H25,"13-17"))*(4)+(COUNTIF(B25:H25,"12-16"))*(4)+(COUNTIF(B25:H25,"9-15"))*(5.25)+(COUNTIF(B25:H25,"東9-14"))*(4.5)</f>
        <v>15</v>
      </c>
      <c r="K25" s="759"/>
    </row>
    <row r="26" spans="1:11" ht="17.25" customHeight="1" x14ac:dyDescent="0.15">
      <c r="A26" s="20" t="s">
        <v>95</v>
      </c>
      <c r="B26" s="355"/>
      <c r="C26" s="357"/>
      <c r="D26" s="357"/>
      <c r="E26" s="355"/>
      <c r="F26" s="355" t="s">
        <v>20</v>
      </c>
      <c r="G26" s="355" t="s">
        <v>617</v>
      </c>
      <c r="H26" s="355" t="s">
        <v>617</v>
      </c>
      <c r="I26" s="5">
        <f t="shared" si="4"/>
        <v>3</v>
      </c>
      <c r="J26" s="758">
        <v>13.5</v>
      </c>
      <c r="K26" s="759"/>
    </row>
    <row r="27" spans="1:11" ht="17.25" customHeight="1" x14ac:dyDescent="0.15">
      <c r="A27" s="20" t="s">
        <v>427</v>
      </c>
      <c r="B27" s="355" t="s">
        <v>441</v>
      </c>
      <c r="C27" s="357"/>
      <c r="D27" s="357"/>
      <c r="E27" s="355" t="s">
        <v>21</v>
      </c>
      <c r="F27" s="355"/>
      <c r="G27" s="355" t="s">
        <v>21</v>
      </c>
      <c r="H27" s="356"/>
      <c r="I27" s="5">
        <f t="shared" si="4"/>
        <v>3</v>
      </c>
      <c r="J27" s="758">
        <v>13.5</v>
      </c>
      <c r="K27" s="759"/>
    </row>
    <row r="28" spans="1:11" ht="17.25" customHeight="1" x14ac:dyDescent="0.15">
      <c r="A28" s="20" t="s">
        <v>521</v>
      </c>
      <c r="B28" s="356"/>
      <c r="C28" s="357"/>
      <c r="D28" s="357"/>
      <c r="E28" s="355" t="s">
        <v>441</v>
      </c>
      <c r="F28" s="355" t="s">
        <v>617</v>
      </c>
      <c r="G28" s="355" t="s">
        <v>20</v>
      </c>
      <c r="H28" s="355" t="s">
        <v>23</v>
      </c>
      <c r="I28" s="5">
        <f t="shared" si="4"/>
        <v>4</v>
      </c>
      <c r="J28" s="758">
        <v>17.5</v>
      </c>
      <c r="K28" s="759"/>
    </row>
    <row r="29" spans="1:11" ht="17.25" customHeight="1" x14ac:dyDescent="0.15">
      <c r="A29" s="20" t="s">
        <v>428</v>
      </c>
      <c r="B29" s="355" t="s">
        <v>20</v>
      </c>
      <c r="C29" s="357"/>
      <c r="D29" s="357"/>
      <c r="E29" s="355" t="s">
        <v>20</v>
      </c>
      <c r="F29" s="593" t="s">
        <v>394</v>
      </c>
      <c r="G29" s="355"/>
      <c r="H29" s="583"/>
      <c r="I29" s="5">
        <f t="shared" si="4"/>
        <v>3</v>
      </c>
      <c r="J29" s="758">
        <f>SUM(COUNTIF(B29:H29,"9-14"))*(4.5)+(COUNTIF(B29:H29,"14-19"))*(4.5)+(COUNTIF(B29:H29,"13-18"))*(5)+(COUNTIF(B29:H29,"13-19"))*(5.25)+(COUNTIF(B29:H29,"13-17"))*(4)+(COUNTIF(B29:H29,"12-16"))*(4)+(COUNTIF(B29:H29,"9-15"))*(5.25)+(COUNTIF(B29:H29,"東9-14"))*(4.5)+(COUNTIF(B29:H29,"9-13"))*(4)</f>
        <v>13.5</v>
      </c>
      <c r="K29" s="759"/>
    </row>
    <row r="30" spans="1:11" ht="17.25" customHeight="1" x14ac:dyDescent="0.15">
      <c r="A30" s="31" t="s">
        <v>66</v>
      </c>
      <c r="B30" s="355"/>
      <c r="C30" s="357"/>
      <c r="D30" s="357"/>
      <c r="E30" s="355"/>
      <c r="F30" s="355"/>
      <c r="G30" s="306"/>
      <c r="H30" s="355"/>
      <c r="I30" s="5"/>
      <c r="J30" s="91"/>
      <c r="K30" s="92"/>
    </row>
    <row r="31" spans="1:11" ht="16.5" customHeight="1" x14ac:dyDescent="0.15">
      <c r="A31" s="22" t="s">
        <v>0</v>
      </c>
      <c r="B31" s="90">
        <v>46195</v>
      </c>
      <c r="C31" s="90">
        <v>46196</v>
      </c>
      <c r="D31" s="90">
        <v>46197</v>
      </c>
      <c r="E31" s="90">
        <v>46198</v>
      </c>
      <c r="F31" s="90">
        <v>46199</v>
      </c>
      <c r="G31" s="90">
        <v>46200</v>
      </c>
      <c r="H31" s="90">
        <v>46201</v>
      </c>
      <c r="I31" s="727" t="s">
        <v>1</v>
      </c>
      <c r="J31" s="717" t="s">
        <v>2</v>
      </c>
      <c r="K31" s="718"/>
    </row>
    <row r="32" spans="1:11" ht="16.5" customHeight="1" x14ac:dyDescent="0.15">
      <c r="A32" s="22" t="s">
        <v>3</v>
      </c>
      <c r="B32" s="2" t="s">
        <v>4</v>
      </c>
      <c r="C32" s="21" t="s">
        <v>5</v>
      </c>
      <c r="D32" s="21" t="s">
        <v>6</v>
      </c>
      <c r="E32" s="2" t="s">
        <v>7</v>
      </c>
      <c r="F32" s="2" t="s">
        <v>8</v>
      </c>
      <c r="G32" s="2" t="s">
        <v>9</v>
      </c>
      <c r="H32" s="24" t="s">
        <v>10</v>
      </c>
      <c r="I32" s="728"/>
      <c r="J32" s="719"/>
      <c r="K32" s="720"/>
    </row>
    <row r="33" spans="1:11" ht="18" customHeight="1" x14ac:dyDescent="0.15">
      <c r="A33" s="17" t="s">
        <v>13</v>
      </c>
      <c r="B33" s="12"/>
      <c r="C33" s="11"/>
      <c r="D33" s="11"/>
      <c r="E33" s="12"/>
      <c r="F33" s="12"/>
      <c r="G33" s="12"/>
      <c r="H33" s="12"/>
      <c r="I33" s="5"/>
      <c r="J33" s="682"/>
      <c r="K33" s="692"/>
    </row>
    <row r="34" spans="1:11" ht="17.25" customHeight="1" x14ac:dyDescent="0.15">
      <c r="A34" s="20" t="s">
        <v>192</v>
      </c>
      <c r="B34" s="355" t="s">
        <v>21</v>
      </c>
      <c r="C34" s="357"/>
      <c r="D34" s="357"/>
      <c r="E34" s="355"/>
      <c r="F34" s="356"/>
      <c r="G34" s="306"/>
      <c r="H34" s="355" t="s">
        <v>21</v>
      </c>
      <c r="I34" s="5">
        <f t="shared" ref="I34:I38" si="5">COUNTIFS(B34:H34,"&lt;&gt;空",B34:H34,"&lt;&gt;休",B34:H34,"&lt;&gt;調",B34:H34,"&lt;&gt;",B34:H34,"&lt;&gt;調整休")</f>
        <v>2</v>
      </c>
      <c r="J34" s="758">
        <f>SUM(COUNTIF(B34:H34,"9-14"))*(5)+(COUNTIF(B34:H34,"14-19"))*(5)+(COUNTIF(B34:H34,"13-18"))*(5)+(COUNTIF(B34:H34,"13-19"))*(5.25)+(COUNTIF(B34:H34,"13-17"))*(4)+(COUNTIF(B34:H34,"12-16"))*(4)+(COUNTIF(B34:H34,"9-15"))*(5.25)+(COUNTIF(B34:H34,"東9-14"))*(4.5)</f>
        <v>10</v>
      </c>
      <c r="K34" s="759"/>
    </row>
    <row r="35" spans="1:11" ht="17.25" customHeight="1" x14ac:dyDescent="0.15">
      <c r="A35" s="20" t="s">
        <v>95</v>
      </c>
      <c r="B35" s="355"/>
      <c r="C35" s="357"/>
      <c r="D35" s="357"/>
      <c r="E35" s="355"/>
      <c r="F35" s="355" t="s">
        <v>20</v>
      </c>
      <c r="G35" s="355" t="s">
        <v>441</v>
      </c>
      <c r="H35" s="355" t="s">
        <v>617</v>
      </c>
      <c r="I35" s="5">
        <f t="shared" si="5"/>
        <v>3</v>
      </c>
      <c r="J35" s="758">
        <f t="shared" ref="J35:J38" si="6">SUM(COUNTIF(B35:H35,"9-14"))*(4.5)+(COUNTIF(B35:H35,"14-19"))*(4.5)+(COUNTIF(B35:H35,"13-18"))*(5)+(COUNTIF(B35:H35,"13-19"))*(5.25)+(COUNTIF(B35:H35,"13-17"))*(4)+(COUNTIF(B35:H35,"12-16"))*(4)+(COUNTIF(B35:H35,"9-15"))*(5.25)+(COUNTIF(B35:H35,"東9-14"))*(4.5)+(COUNTIF(B35:H35,"9-13"))*(4)</f>
        <v>9.5</v>
      </c>
      <c r="K35" s="759"/>
    </row>
    <row r="36" spans="1:11" ht="17.25" customHeight="1" x14ac:dyDescent="0.15">
      <c r="A36" s="20" t="s">
        <v>427</v>
      </c>
      <c r="B36" s="355"/>
      <c r="C36" s="357"/>
      <c r="D36" s="357"/>
      <c r="E36" s="355" t="s">
        <v>21</v>
      </c>
      <c r="F36" s="355" t="s">
        <v>441</v>
      </c>
      <c r="G36" s="355" t="s">
        <v>21</v>
      </c>
      <c r="H36" s="355" t="s">
        <v>20</v>
      </c>
      <c r="I36" s="5">
        <f t="shared" si="5"/>
        <v>4</v>
      </c>
      <c r="J36" s="758">
        <f t="shared" si="6"/>
        <v>13.5</v>
      </c>
      <c r="K36" s="759"/>
    </row>
    <row r="37" spans="1:11" ht="17.25" customHeight="1" x14ac:dyDescent="0.15">
      <c r="A37" s="20" t="s">
        <v>521</v>
      </c>
      <c r="B37" s="355" t="s">
        <v>441</v>
      </c>
      <c r="C37" s="357"/>
      <c r="D37" s="357"/>
      <c r="E37" s="355" t="s">
        <v>441</v>
      </c>
      <c r="F37" s="355" t="s">
        <v>21</v>
      </c>
      <c r="G37" s="355" t="s">
        <v>20</v>
      </c>
      <c r="H37" s="355"/>
      <c r="I37" s="5">
        <f t="shared" si="5"/>
        <v>4</v>
      </c>
      <c r="J37" s="758">
        <v>18</v>
      </c>
      <c r="K37" s="759"/>
    </row>
    <row r="38" spans="1:11" ht="17.25" customHeight="1" x14ac:dyDescent="0.15">
      <c r="A38" s="20" t="s">
        <v>428</v>
      </c>
      <c r="B38" s="355" t="s">
        <v>20</v>
      </c>
      <c r="C38" s="357"/>
      <c r="D38" s="357"/>
      <c r="E38" s="355" t="s">
        <v>20</v>
      </c>
      <c r="F38" s="593" t="s">
        <v>394</v>
      </c>
      <c r="G38" s="355"/>
      <c r="H38" s="355"/>
      <c r="I38" s="5">
        <f t="shared" si="5"/>
        <v>3</v>
      </c>
      <c r="J38" s="758">
        <f t="shared" si="6"/>
        <v>13.5</v>
      </c>
      <c r="K38" s="759"/>
    </row>
    <row r="39" spans="1:11" ht="17.25" customHeight="1" x14ac:dyDescent="0.15">
      <c r="A39" s="31" t="s">
        <v>66</v>
      </c>
      <c r="B39" s="355"/>
      <c r="C39" s="357"/>
      <c r="D39" s="357"/>
      <c r="E39" s="355"/>
      <c r="F39" s="355"/>
      <c r="G39" s="306"/>
      <c r="H39" s="355"/>
      <c r="I39" s="5"/>
      <c r="J39" s="91"/>
      <c r="K39" s="92"/>
    </row>
    <row r="40" spans="1:11" ht="16.5" customHeight="1" x14ac:dyDescent="0.15">
      <c r="A40" s="22" t="s">
        <v>0</v>
      </c>
      <c r="B40" s="23">
        <v>46202</v>
      </c>
      <c r="C40" s="23">
        <v>46203</v>
      </c>
      <c r="D40" s="23"/>
      <c r="E40" s="23"/>
      <c r="F40" s="23"/>
      <c r="G40" s="23"/>
      <c r="H40" s="23"/>
      <c r="I40" s="727" t="s">
        <v>1</v>
      </c>
      <c r="J40" s="717" t="s">
        <v>2</v>
      </c>
      <c r="K40" s="718"/>
    </row>
    <row r="41" spans="1:11" ht="16.5" customHeight="1" x14ac:dyDescent="0.15">
      <c r="A41" s="22" t="s">
        <v>3</v>
      </c>
      <c r="B41" s="2" t="s">
        <v>4</v>
      </c>
      <c r="C41" s="316" t="s">
        <v>5</v>
      </c>
      <c r="D41" s="21"/>
      <c r="E41" s="2"/>
      <c r="F41" s="2"/>
      <c r="G41" s="2"/>
      <c r="H41" s="24"/>
      <c r="I41" s="728"/>
      <c r="J41" s="719"/>
      <c r="K41" s="720"/>
    </row>
    <row r="42" spans="1:11" ht="16.5" customHeight="1" x14ac:dyDescent="0.15">
      <c r="A42" s="17" t="s">
        <v>12</v>
      </c>
      <c r="B42" s="12"/>
      <c r="C42" s="11"/>
      <c r="D42" s="11"/>
      <c r="E42" s="11"/>
      <c r="F42" s="11"/>
      <c r="G42" s="11"/>
      <c r="H42" s="11"/>
      <c r="I42" s="5"/>
      <c r="J42" s="693"/>
      <c r="K42" s="692"/>
    </row>
    <row r="43" spans="1:11" ht="17.25" customHeight="1" x14ac:dyDescent="0.15">
      <c r="A43" s="20" t="s">
        <v>192</v>
      </c>
      <c r="B43" s="355" t="s">
        <v>21</v>
      </c>
      <c r="C43" s="357"/>
      <c r="D43" s="357"/>
      <c r="E43" s="357"/>
      <c r="F43" s="357"/>
      <c r="G43" s="357"/>
      <c r="H43" s="357"/>
      <c r="I43" s="5">
        <f t="shared" ref="I43:I47" si="7">COUNTIFS(B43:H43,"&lt;&gt;空",B43:H43,"&lt;&gt;休",B43:H43,"&lt;&gt;調",B43:H43,"&lt;&gt;",B43:H43,"&lt;&gt;調整休")</f>
        <v>1</v>
      </c>
      <c r="J43" s="758">
        <f>SUM(COUNTIF(B43:H43,"9-14"))*(5)+(COUNTIF(B43:H43,"14-19"))*(5)+(COUNTIF(B43:H43,"13-18"))*(5)+(COUNTIF(B43:H43,"13-19"))*(5.25)+(COUNTIF(B43:H43,"13-17"))*(4)+(COUNTIF(B43:H43,"12-16"))*(4)+(COUNTIF(B43:H43,"9-15"))*(5.25)+(COUNTIF(B43:H43,"東9-14"))*(4.5)</f>
        <v>5</v>
      </c>
      <c r="K43" s="759"/>
    </row>
    <row r="44" spans="1:11" ht="17.25" customHeight="1" x14ac:dyDescent="0.15">
      <c r="A44" s="20" t="s">
        <v>95</v>
      </c>
      <c r="B44" s="355"/>
      <c r="C44" s="357"/>
      <c r="D44" s="357"/>
      <c r="E44" s="357"/>
      <c r="F44" s="357"/>
      <c r="G44" s="357"/>
      <c r="H44" s="357"/>
      <c r="I44" s="5">
        <f t="shared" si="7"/>
        <v>0</v>
      </c>
      <c r="J44" s="758">
        <f t="shared" ref="J44:J47" si="8">SUM(COUNTIF(B44:H44,"9-14"))*(4.5)+(COUNTIF(B44:H44,"14-19"))*(4.5)+(COUNTIF(B44:H44,"13-18"))*(5)+(COUNTIF(B44:H44,"13-19"))*(5.25)+(COUNTIF(B44:H44,"13-17"))*(4)+(COUNTIF(B44:H44,"12-16"))*(4)+(COUNTIF(B44:H44,"9-15"))*(5.25)+(COUNTIF(B44:H44,"東9-14"))*(4.5)+(COUNTIF(B44:H44,"9-13"))*(4)</f>
        <v>0</v>
      </c>
      <c r="K44" s="759"/>
    </row>
    <row r="45" spans="1:11" ht="17.25" customHeight="1" x14ac:dyDescent="0.15">
      <c r="A45" s="20" t="s">
        <v>427</v>
      </c>
      <c r="B45" s="355"/>
      <c r="C45" s="357"/>
      <c r="D45" s="357"/>
      <c r="E45" s="357"/>
      <c r="F45" s="357"/>
      <c r="G45" s="357"/>
      <c r="H45" s="357"/>
      <c r="I45" s="5">
        <f t="shared" si="7"/>
        <v>0</v>
      </c>
      <c r="J45" s="758">
        <f t="shared" si="8"/>
        <v>0</v>
      </c>
      <c r="K45" s="759"/>
    </row>
    <row r="46" spans="1:11" ht="17.25" customHeight="1" x14ac:dyDescent="0.15">
      <c r="A46" s="20" t="s">
        <v>521</v>
      </c>
      <c r="B46" s="355" t="s">
        <v>441</v>
      </c>
      <c r="C46" s="357"/>
      <c r="D46" s="357"/>
      <c r="E46" s="357"/>
      <c r="F46" s="357"/>
      <c r="G46" s="357"/>
      <c r="H46" s="357"/>
      <c r="I46" s="5">
        <f t="shared" si="7"/>
        <v>1</v>
      </c>
      <c r="J46" s="758">
        <v>4.5</v>
      </c>
      <c r="K46" s="759"/>
    </row>
    <row r="47" spans="1:11" ht="17.25" customHeight="1" x14ac:dyDescent="0.15">
      <c r="A47" s="20" t="s">
        <v>428</v>
      </c>
      <c r="B47" s="355" t="s">
        <v>20</v>
      </c>
      <c r="C47" s="357"/>
      <c r="D47" s="357"/>
      <c r="E47" s="357"/>
      <c r="F47" s="357"/>
      <c r="G47" s="357"/>
      <c r="H47" s="357"/>
      <c r="I47" s="5">
        <f t="shared" si="7"/>
        <v>1</v>
      </c>
      <c r="J47" s="758">
        <f t="shared" si="8"/>
        <v>4.5</v>
      </c>
      <c r="K47" s="759"/>
    </row>
    <row r="48" spans="1:11" ht="17.25" customHeight="1" x14ac:dyDescent="0.15">
      <c r="A48" s="31" t="s">
        <v>66</v>
      </c>
      <c r="B48" s="355"/>
      <c r="C48" s="357"/>
      <c r="D48" s="357"/>
      <c r="E48" s="357"/>
      <c r="F48" s="357"/>
      <c r="G48" s="357"/>
      <c r="H48" s="357"/>
      <c r="I48" s="5"/>
      <c r="J48" s="91"/>
      <c r="K48" s="92"/>
    </row>
    <row r="49" spans="1:11" ht="9.75" customHeight="1" x14ac:dyDescent="0.15">
      <c r="A49" s="41"/>
      <c r="B49" s="42"/>
      <c r="C49" s="42"/>
      <c r="D49" s="42"/>
      <c r="E49" s="42"/>
      <c r="F49" s="42"/>
      <c r="G49" s="42"/>
      <c r="H49" s="42"/>
      <c r="I49" s="716" t="s">
        <v>624</v>
      </c>
      <c r="J49" s="716"/>
      <c r="K49" s="716"/>
    </row>
    <row r="50" spans="1:11" ht="16.5" customHeight="1" x14ac:dyDescent="0.15">
      <c r="A50" s="706" t="s">
        <v>612</v>
      </c>
      <c r="B50" s="707"/>
    </row>
    <row r="51" spans="1:11" ht="16.5" customHeight="1" x14ac:dyDescent="0.15">
      <c r="A51" s="708" t="s">
        <v>632</v>
      </c>
      <c r="B51" s="709"/>
    </row>
    <row r="52" spans="1:11" ht="16.5" customHeight="1" x14ac:dyDescent="0.15">
      <c r="A52" s="710"/>
      <c r="B52" s="711"/>
      <c r="C52" s="714" t="s">
        <v>613</v>
      </c>
      <c r="D52" s="715"/>
      <c r="E52" s="715"/>
      <c r="F52" s="715"/>
      <c r="G52" s="715"/>
      <c r="H52" s="715"/>
      <c r="I52" s="715"/>
    </row>
    <row r="53" spans="1:11" ht="16.5" customHeight="1" x14ac:dyDescent="0.15">
      <c r="A53" s="712"/>
      <c r="B53" s="713"/>
      <c r="C53" s="714"/>
      <c r="D53" s="715"/>
      <c r="E53" s="715"/>
      <c r="F53" s="715"/>
      <c r="G53" s="715"/>
      <c r="H53" s="715"/>
      <c r="I53" s="715"/>
    </row>
  </sheetData>
  <mergeCells count="48">
    <mergeCell ref="I13:I14"/>
    <mergeCell ref="J13:K14"/>
    <mergeCell ref="B1:F1"/>
    <mergeCell ref="H1:K1"/>
    <mergeCell ref="A3:I3"/>
    <mergeCell ref="I4:I5"/>
    <mergeCell ref="J4:K5"/>
    <mergeCell ref="J6:K6"/>
    <mergeCell ref="J7:K7"/>
    <mergeCell ref="J8:K8"/>
    <mergeCell ref="J9:K9"/>
    <mergeCell ref="J10:K10"/>
    <mergeCell ref="J11:K11"/>
    <mergeCell ref="J26:K26"/>
    <mergeCell ref="J15:K15"/>
    <mergeCell ref="J16:K16"/>
    <mergeCell ref="J17:K17"/>
    <mergeCell ref="J18:K18"/>
    <mergeCell ref="J19:K19"/>
    <mergeCell ref="J20:K20"/>
    <mergeCell ref="I22:I23"/>
    <mergeCell ref="J22:K23"/>
    <mergeCell ref="F24:H24"/>
    <mergeCell ref="J24:K24"/>
    <mergeCell ref="J25:K25"/>
    <mergeCell ref="I40:I41"/>
    <mergeCell ref="J40:K41"/>
    <mergeCell ref="J27:K27"/>
    <mergeCell ref="J28:K28"/>
    <mergeCell ref="J29:K29"/>
    <mergeCell ref="I31:I32"/>
    <mergeCell ref="J31:K32"/>
    <mergeCell ref="J33:K33"/>
    <mergeCell ref="J34:K34"/>
    <mergeCell ref="J35:K35"/>
    <mergeCell ref="J36:K36"/>
    <mergeCell ref="J37:K37"/>
    <mergeCell ref="J38:K38"/>
    <mergeCell ref="A50:B50"/>
    <mergeCell ref="A51:B53"/>
    <mergeCell ref="C52:I53"/>
    <mergeCell ref="I49:K49"/>
    <mergeCell ref="J42:K42"/>
    <mergeCell ref="J43:K43"/>
    <mergeCell ref="J44:K44"/>
    <mergeCell ref="J45:K45"/>
    <mergeCell ref="J46:K46"/>
    <mergeCell ref="J47:K47"/>
  </mergeCells>
  <phoneticPr fontId="13"/>
  <pageMargins left="0.39370078740157483" right="0.27559055118110237" top="0.31496062992125984" bottom="0.11811023622047245" header="0.51181102362204722" footer="0.51181102362204722"/>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6A4B2A1-C35D-40CC-B0A3-8C0C69F303D1}">
          <x14:formula1>
            <xm:f>'F:\Users\clmiwa-three\Downloads\[《中村》新田・草加 エリア 仮シフト【12月16日～1月15日】.xlsx]参照データベース'!#REF!</xm:f>
          </x14:formula1>
          <xm:sqref>G1 C49:H49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225A0-460F-407E-9433-230AB28AE531}">
  <sheetPr>
    <tabColor theme="7" tint="0.59999389629810485"/>
    <pageSetUpPr fitToPage="1"/>
  </sheetPr>
  <dimension ref="A1:X58"/>
  <sheetViews>
    <sheetView topLeftCell="A31" zoomScale="85" zoomScaleNormal="85" workbookViewId="0">
      <selection activeCell="C57" sqref="C57:I58"/>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610</v>
      </c>
      <c r="C1" s="683"/>
      <c r="D1" s="683"/>
      <c r="E1" s="683"/>
      <c r="F1" s="683"/>
      <c r="H1" s="767" t="s">
        <v>55</v>
      </c>
      <c r="I1" s="768"/>
      <c r="J1" s="769"/>
      <c r="K1" s="770"/>
    </row>
    <row r="2" spans="1:24" ht="9" customHeight="1" x14ac:dyDescent="0.15">
      <c r="A2" s="14"/>
      <c r="B2" s="763"/>
      <c r="C2" s="763"/>
      <c r="D2" s="764"/>
      <c r="E2" s="764"/>
      <c r="I2" s="14"/>
      <c r="J2" s="3"/>
      <c r="K2" s="4"/>
    </row>
    <row r="3" spans="1:24" ht="18" customHeight="1" x14ac:dyDescent="0.15">
      <c r="A3" s="22" t="s">
        <v>0</v>
      </c>
      <c r="B3" s="90">
        <v>46174</v>
      </c>
      <c r="C3" s="90">
        <v>46175</v>
      </c>
      <c r="D3" s="90">
        <v>46176</v>
      </c>
      <c r="E3" s="90">
        <v>46177</v>
      </c>
      <c r="F3" s="90">
        <v>46178</v>
      </c>
      <c r="G3" s="90">
        <v>46179</v>
      </c>
      <c r="H3" s="90">
        <v>46180</v>
      </c>
      <c r="I3" s="727" t="s">
        <v>1</v>
      </c>
      <c r="J3" s="717" t="s">
        <v>2</v>
      </c>
      <c r="K3" s="718"/>
    </row>
    <row r="4" spans="1:24" ht="18" customHeight="1" x14ac:dyDescent="0.15">
      <c r="A4" s="22" t="s">
        <v>3</v>
      </c>
      <c r="B4" s="2" t="s">
        <v>4</v>
      </c>
      <c r="C4" s="21" t="s">
        <v>5</v>
      </c>
      <c r="D4" s="21" t="s">
        <v>6</v>
      </c>
      <c r="E4" s="2" t="s">
        <v>7</v>
      </c>
      <c r="F4" s="2" t="s">
        <v>8</v>
      </c>
      <c r="G4" s="2" t="s">
        <v>9</v>
      </c>
      <c r="H4" s="24" t="s">
        <v>10</v>
      </c>
      <c r="I4" s="728"/>
      <c r="J4" s="719"/>
      <c r="K4" s="720"/>
    </row>
    <row r="5" spans="1:24" ht="18" customHeight="1" thickBot="1" x14ac:dyDescent="0.2">
      <c r="A5" s="104" t="s">
        <v>12</v>
      </c>
      <c r="B5" s="111"/>
      <c r="C5" s="105"/>
      <c r="D5" s="105"/>
      <c r="E5" s="99"/>
      <c r="F5" s="111"/>
      <c r="G5" s="99"/>
      <c r="H5" s="99"/>
      <c r="I5" s="100"/>
      <c r="J5" s="765"/>
      <c r="K5" s="766"/>
    </row>
    <row r="6" spans="1:24" ht="18" customHeight="1" x14ac:dyDescent="0.15">
      <c r="A6" s="771" t="s">
        <v>526</v>
      </c>
      <c r="B6" s="403"/>
      <c r="C6" s="141"/>
      <c r="D6" s="109"/>
      <c r="E6" s="107"/>
      <c r="F6" s="29" t="s">
        <v>20</v>
      </c>
      <c r="G6" s="497"/>
      <c r="H6" s="773" t="s">
        <v>83</v>
      </c>
      <c r="I6" s="775">
        <v>3</v>
      </c>
      <c r="J6" s="777">
        <v>19.75</v>
      </c>
      <c r="K6" s="778"/>
      <c r="N6" s="6"/>
      <c r="O6" s="6"/>
      <c r="P6" s="6"/>
      <c r="Q6" s="6"/>
      <c r="R6" s="6"/>
      <c r="S6" s="6"/>
      <c r="T6" s="6"/>
      <c r="U6" s="6"/>
      <c r="V6" s="6"/>
      <c r="W6" s="6"/>
      <c r="X6" s="6"/>
    </row>
    <row r="7" spans="1:24" ht="18" customHeight="1" thickBot="1" x14ac:dyDescent="0.2">
      <c r="A7" s="772"/>
      <c r="B7" s="661"/>
      <c r="C7" s="142"/>
      <c r="D7" s="113"/>
      <c r="E7" s="111"/>
      <c r="F7" s="661"/>
      <c r="G7" s="111" t="s">
        <v>78</v>
      </c>
      <c r="H7" s="774"/>
      <c r="I7" s="776"/>
      <c r="J7" s="779"/>
      <c r="K7" s="780"/>
      <c r="N7" s="6"/>
      <c r="O7" s="6"/>
      <c r="P7" s="6"/>
      <c r="Q7" s="6"/>
      <c r="R7" s="6"/>
      <c r="S7" s="6"/>
      <c r="T7" s="6"/>
      <c r="U7" s="6"/>
      <c r="V7" s="6"/>
      <c r="W7" s="6"/>
      <c r="X7" s="6"/>
    </row>
    <row r="8" spans="1:24" ht="18" customHeight="1" x14ac:dyDescent="0.15">
      <c r="A8" s="43" t="s">
        <v>53</v>
      </c>
      <c r="B8" s="29" t="s">
        <v>20</v>
      </c>
      <c r="C8" s="106"/>
      <c r="D8" s="106"/>
      <c r="E8" s="29" t="s">
        <v>20</v>
      </c>
      <c r="F8" s="29"/>
      <c r="G8" s="29" t="s">
        <v>20</v>
      </c>
      <c r="H8" s="29"/>
      <c r="I8" s="43">
        <f>COUNTIFS(B8:H8,"&lt;&gt;空",B8:H8,"&lt;&gt;休",B8:H8,"&lt;&gt;調",B8:H8,"&lt;&gt;",B8:H8,"&lt;&gt;調整休")</f>
        <v>3</v>
      </c>
      <c r="J8" s="781">
        <f>SUM(COUNTIF(B8:H8,"9-16"))*(6.25)+(COUNTIF(B8:H8,"9-15"))*(5.5)+(COUNTIF(B8:H8,"9-14"))*(4.5)+(COUNTIF(B8:H8,"16-19"))*(3)+(COUNTIF(B8:H8,"15-19"))*(4)+(COUNTIF(B8:H8,"14-19"))*(4.5)+(COUNTIF(B8:H8,"13-19"))*(5.5)+(COUNTIF(B8:H8,"12-19"))*(6.25)</f>
        <v>13.5</v>
      </c>
      <c r="K8" s="782"/>
      <c r="M8" s="349"/>
      <c r="N8" s="6"/>
      <c r="O8" s="6"/>
      <c r="P8" s="6"/>
      <c r="Q8" s="6"/>
      <c r="R8" s="6"/>
      <c r="S8" s="6"/>
      <c r="T8" s="6"/>
      <c r="U8" s="6"/>
      <c r="V8" s="6"/>
      <c r="W8" s="6"/>
      <c r="X8" s="6"/>
    </row>
    <row r="9" spans="1:24" ht="18" customHeight="1" x14ac:dyDescent="0.15">
      <c r="A9" s="100" t="s">
        <v>54</v>
      </c>
      <c r="B9" s="12" t="s">
        <v>21</v>
      </c>
      <c r="C9" s="332"/>
      <c r="D9" s="89"/>
      <c r="E9" s="12" t="s">
        <v>21</v>
      </c>
      <c r="F9" s="12" t="s">
        <v>21</v>
      </c>
      <c r="G9" s="12"/>
      <c r="H9" s="12"/>
      <c r="I9" s="100">
        <f>COUNTIFS(B9:H9,"&lt;&gt;空",B9:H9,"&lt;&gt;休",B9:H9,"&lt;&gt;調",B9:H9,"&lt;&gt;",B9:H9,"&lt;&gt;調整休")</f>
        <v>3</v>
      </c>
      <c r="J9" s="682">
        <f>SUM(COUNTIF(B9:H9,"9-16"))*(6.25)+(COUNTIF(B9:H9,"9-15"))*(5.5)+(COUNTIF(B9:H9,"9-14"))*(4.5)+(COUNTIF(B9:H9,"16-19"))*(3)+(COUNTIF(B9:H9,"15-19"))*(4)+(COUNTIF(B9:H9,"14-19"))*(4.5)+(COUNTIF(B9:H9,"13-19"))*(5.5)+(COUNTIF(B9:H9,"12-19"))*(6.25)</f>
        <v>13.5</v>
      </c>
      <c r="K9" s="692"/>
    </row>
    <row r="10" spans="1:24" ht="18" customHeight="1" x14ac:dyDescent="0.15">
      <c r="A10" s="647"/>
      <c r="B10" s="29"/>
      <c r="C10" s="648"/>
      <c r="D10" s="106"/>
      <c r="E10" s="29"/>
      <c r="F10" s="29"/>
      <c r="G10" s="29"/>
      <c r="H10" s="12"/>
      <c r="I10" s="12"/>
      <c r="J10" s="781"/>
      <c r="K10" s="782"/>
    </row>
    <row r="11" spans="1:24" ht="18" customHeight="1" x14ac:dyDescent="0.15">
      <c r="A11" s="647"/>
      <c r="B11" s="12"/>
      <c r="C11" s="26"/>
      <c r="D11" s="11"/>
      <c r="E11" s="12"/>
      <c r="F11" s="12"/>
      <c r="G11" s="12"/>
      <c r="H11" s="12"/>
      <c r="I11" s="12"/>
      <c r="J11" s="682"/>
      <c r="K11" s="692"/>
    </row>
    <row r="12" spans="1:24" ht="18" customHeight="1" x14ac:dyDescent="0.15">
      <c r="A12" s="33" t="s">
        <v>0</v>
      </c>
      <c r="B12" s="53">
        <v>46181</v>
      </c>
      <c r="C12" s="53">
        <v>46182</v>
      </c>
      <c r="D12" s="53">
        <v>46183</v>
      </c>
      <c r="E12" s="53">
        <v>46184</v>
      </c>
      <c r="F12" s="53">
        <v>46185</v>
      </c>
      <c r="G12" s="53">
        <v>46186</v>
      </c>
      <c r="H12" s="53">
        <v>46187</v>
      </c>
      <c r="I12" s="360"/>
      <c r="J12" s="783" t="s">
        <v>2</v>
      </c>
      <c r="K12" s="784"/>
    </row>
    <row r="13" spans="1:24" ht="18" customHeight="1" x14ac:dyDescent="0.15">
      <c r="A13" s="22" t="s">
        <v>3</v>
      </c>
      <c r="B13" s="2" t="s">
        <v>4</v>
      </c>
      <c r="C13" s="21" t="s">
        <v>5</v>
      </c>
      <c r="D13" s="21" t="s">
        <v>6</v>
      </c>
      <c r="E13" s="2" t="s">
        <v>7</v>
      </c>
      <c r="F13" s="2" t="s">
        <v>8</v>
      </c>
      <c r="G13" s="2" t="s">
        <v>9</v>
      </c>
      <c r="H13" s="24" t="s">
        <v>10</v>
      </c>
      <c r="I13" s="8"/>
      <c r="J13" s="719"/>
      <c r="K13" s="720"/>
    </row>
    <row r="14" spans="1:24" ht="18" customHeight="1" thickBot="1" x14ac:dyDescent="0.2">
      <c r="A14" s="104" t="s">
        <v>13</v>
      </c>
      <c r="B14" s="111"/>
      <c r="C14" s="105"/>
      <c r="D14" s="105"/>
      <c r="E14" s="99"/>
      <c r="F14" s="691" t="s">
        <v>60</v>
      </c>
      <c r="G14" s="691"/>
      <c r="H14" s="691"/>
      <c r="I14" s="100"/>
      <c r="J14" s="765"/>
      <c r="K14" s="766"/>
    </row>
    <row r="15" spans="1:24" ht="20.45" customHeight="1" x14ac:dyDescent="0.15">
      <c r="A15" s="771" t="s">
        <v>526</v>
      </c>
      <c r="B15" s="403"/>
      <c r="C15" s="141"/>
      <c r="D15" s="109"/>
      <c r="E15" s="107"/>
      <c r="F15" s="365" t="s">
        <v>373</v>
      </c>
      <c r="G15" s="365" t="s">
        <v>360</v>
      </c>
      <c r="H15" s="773" t="s">
        <v>83</v>
      </c>
      <c r="I15" s="775">
        <v>3</v>
      </c>
      <c r="J15" s="777">
        <v>24.75</v>
      </c>
      <c r="K15" s="778"/>
    </row>
    <row r="16" spans="1:24" ht="20.45" customHeight="1" thickBot="1" x14ac:dyDescent="0.2">
      <c r="A16" s="772"/>
      <c r="B16" s="111" t="s">
        <v>569</v>
      </c>
      <c r="C16" s="142"/>
      <c r="D16" s="113"/>
      <c r="E16" s="111"/>
      <c r="F16" s="364" t="s">
        <v>21</v>
      </c>
      <c r="G16" s="111" t="s">
        <v>78</v>
      </c>
      <c r="H16" s="774"/>
      <c r="I16" s="776"/>
      <c r="J16" s="779"/>
      <c r="K16" s="780"/>
    </row>
    <row r="17" spans="1:11" ht="18" customHeight="1" x14ac:dyDescent="0.15">
      <c r="A17" s="43" t="s">
        <v>53</v>
      </c>
      <c r="B17" s="29" t="s">
        <v>20</v>
      </c>
      <c r="C17" s="106"/>
      <c r="D17" s="106"/>
      <c r="E17" s="29" t="s">
        <v>20</v>
      </c>
      <c r="F17" s="29"/>
      <c r="G17" s="29" t="s">
        <v>22</v>
      </c>
      <c r="H17" s="29"/>
      <c r="I17" s="43">
        <f t="shared" ref="I17:I18" si="0">COUNTIFS(B17:H17,"&lt;&gt;空",B17:H17,"&lt;&gt;休",B17:H17,"&lt;&gt;調",B17:H17,"&lt;&gt;",B17:H17,"&lt;&gt;調整休")</f>
        <v>3</v>
      </c>
      <c r="J17" s="781">
        <f>SUM(COUNTIF(B17:H17,"9-16"))*(6.25)+(COUNTIF(B17:H17,"9-15"))*(5.5)+(COUNTIF(B17:H17,"9-14"))*(4.5)+(COUNTIF(B17:H17,"16-19"))*(3)+(COUNTIF(B17:H17,"15-19"))*(4)+(COUNTIF(B17:H17,"14-19"))*(4.5)+(COUNTIF(B17:H17,"13-19"))*(5.5)+(COUNTIF(B17:H17,"12-19"))*(6.25)</f>
        <v>14.5</v>
      </c>
      <c r="K17" s="782"/>
    </row>
    <row r="18" spans="1:11" ht="18" customHeight="1" x14ac:dyDescent="0.15">
      <c r="A18" s="5" t="s">
        <v>54</v>
      </c>
      <c r="B18" s="12" t="s">
        <v>21</v>
      </c>
      <c r="C18" s="332"/>
      <c r="D18" s="89"/>
      <c r="E18" s="12" t="s">
        <v>21</v>
      </c>
      <c r="F18" s="12" t="s">
        <v>20</v>
      </c>
      <c r="G18" s="12"/>
      <c r="H18" s="12" t="s">
        <v>117</v>
      </c>
      <c r="I18" s="5">
        <f t="shared" si="0"/>
        <v>4</v>
      </c>
      <c r="J18" s="682">
        <f>SUM(COUNTIF(B18:H18,"9-16"))*(6.25)+(COUNTIF(B18:H18,"9-15"))*(5.5)+(COUNTIF(B18:H18,"9-14"))*(4.5)+(COUNTIF(B18:H18,"16-19"))*(3)+(COUNTIF(B18:H18,"15-19"))*(4)+(COUNTIF(B18:H18,"14-19"))*(4.5)+(COUNTIF(B18:H18,"13-19"))*(5.5)+(COUNTIF(B18:H18,"12-19"))*(6.25)</f>
        <v>13.5</v>
      </c>
      <c r="K18" s="692"/>
    </row>
    <row r="19" spans="1:11" ht="18" customHeight="1" x14ac:dyDescent="0.15">
      <c r="A19" s="647"/>
      <c r="B19" s="29"/>
      <c r="C19" s="648"/>
      <c r="D19" s="106"/>
      <c r="E19" s="29"/>
      <c r="F19" s="29"/>
      <c r="G19" s="29"/>
      <c r="H19" s="12"/>
      <c r="I19" s="12"/>
      <c r="J19" s="781"/>
      <c r="K19" s="782"/>
    </row>
    <row r="20" spans="1:11" ht="18" customHeight="1" x14ac:dyDescent="0.15">
      <c r="A20" s="647"/>
      <c r="B20" s="12"/>
      <c r="C20" s="26"/>
      <c r="D20" s="11"/>
      <c r="E20" s="12"/>
      <c r="F20" s="12"/>
      <c r="G20" s="12"/>
      <c r="H20" s="12"/>
      <c r="I20" s="12"/>
      <c r="J20" s="765"/>
      <c r="K20" s="766"/>
    </row>
    <row r="21" spans="1:11" ht="18" customHeight="1" x14ac:dyDescent="0.15">
      <c r="A21" s="22" t="s">
        <v>0</v>
      </c>
      <c r="B21" s="23">
        <v>46188</v>
      </c>
      <c r="C21" s="23">
        <v>46189</v>
      </c>
      <c r="D21" s="23">
        <v>46190</v>
      </c>
      <c r="E21" s="23">
        <v>46191</v>
      </c>
      <c r="F21" s="23">
        <v>46192</v>
      </c>
      <c r="G21" s="23">
        <v>46193</v>
      </c>
      <c r="H21" s="23">
        <v>46194</v>
      </c>
      <c r="I21" s="7"/>
      <c r="J21" s="717" t="s">
        <v>2</v>
      </c>
      <c r="K21" s="718"/>
    </row>
    <row r="22" spans="1:11" ht="18" customHeight="1" x14ac:dyDescent="0.15">
      <c r="A22" s="22" t="s">
        <v>3</v>
      </c>
      <c r="B22" s="2" t="s">
        <v>4</v>
      </c>
      <c r="C22" s="21" t="s">
        <v>5</v>
      </c>
      <c r="D22" s="21" t="s">
        <v>6</v>
      </c>
      <c r="E22" s="2" t="s">
        <v>7</v>
      </c>
      <c r="F22" s="2" t="s">
        <v>8</v>
      </c>
      <c r="G22" s="2" t="s">
        <v>9</v>
      </c>
      <c r="H22" s="24" t="s">
        <v>10</v>
      </c>
      <c r="I22" s="8"/>
      <c r="J22" s="719"/>
      <c r="K22" s="720"/>
    </row>
    <row r="23" spans="1:11" ht="18" customHeight="1" thickBot="1" x14ac:dyDescent="0.2">
      <c r="A23" s="104" t="s">
        <v>12</v>
      </c>
      <c r="B23" s="111"/>
      <c r="C23" s="105"/>
      <c r="D23" s="105"/>
      <c r="E23" s="99"/>
      <c r="F23" s="111"/>
      <c r="G23" s="99"/>
      <c r="H23" s="99"/>
      <c r="I23" s="100"/>
      <c r="J23" s="765"/>
      <c r="K23" s="766"/>
    </row>
    <row r="24" spans="1:11" ht="19.5" customHeight="1" x14ac:dyDescent="0.15">
      <c r="A24" s="771" t="s">
        <v>526</v>
      </c>
      <c r="B24" s="403"/>
      <c r="C24" s="141"/>
      <c r="D24" s="109"/>
      <c r="E24" s="107"/>
      <c r="F24" s="29" t="s">
        <v>20</v>
      </c>
      <c r="G24" s="497"/>
      <c r="H24" s="773" t="s">
        <v>83</v>
      </c>
      <c r="I24" s="775">
        <v>3</v>
      </c>
      <c r="J24" s="777">
        <v>19.75</v>
      </c>
      <c r="K24" s="778"/>
    </row>
    <row r="25" spans="1:11" ht="19.5" customHeight="1" thickBot="1" x14ac:dyDescent="0.2">
      <c r="A25" s="772"/>
      <c r="B25" s="111" t="s">
        <v>569</v>
      </c>
      <c r="C25" s="142"/>
      <c r="D25" s="113"/>
      <c r="E25" s="111"/>
      <c r="F25" s="661"/>
      <c r="G25" s="111" t="s">
        <v>78</v>
      </c>
      <c r="H25" s="774"/>
      <c r="I25" s="776"/>
      <c r="J25" s="779"/>
      <c r="K25" s="780"/>
    </row>
    <row r="26" spans="1:11" ht="18" customHeight="1" x14ac:dyDescent="0.15">
      <c r="A26" s="43" t="s">
        <v>53</v>
      </c>
      <c r="B26" s="29" t="s">
        <v>20</v>
      </c>
      <c r="C26" s="106"/>
      <c r="D26" s="106"/>
      <c r="E26" s="29" t="s">
        <v>20</v>
      </c>
      <c r="F26" s="29"/>
      <c r="G26" s="29" t="s">
        <v>22</v>
      </c>
      <c r="H26" s="29"/>
      <c r="I26" s="43">
        <f>COUNTIFS(B26:H26,"&lt;&gt;空",B26:H26,"&lt;&gt;休",B26:H26,"&lt;&gt;調",B26:H26,"&lt;&gt;",B26:H26,"&lt;&gt;調整休")</f>
        <v>3</v>
      </c>
      <c r="J26" s="781">
        <f>SUM(COUNTIF(B26:H26,"9-16"))*(6.25)+(COUNTIF(B26:H26,"9-15"))*(5.5)+(COUNTIF(B26:H26,"9-14"))*(4.5)+(COUNTIF(B26:H26,"16-19"))*(3)+(COUNTIF(B26:H26,"15-19"))*(4)+(COUNTIF(B26:H26,"14-19"))*(4.5)+(COUNTIF(B26:H26,"13-19"))*(5.5)+(COUNTIF(B26:H26,"12-19"))*(6.25)</f>
        <v>14.5</v>
      </c>
      <c r="K26" s="782"/>
    </row>
    <row r="27" spans="1:11" ht="18" customHeight="1" x14ac:dyDescent="0.15">
      <c r="A27" s="5" t="s">
        <v>54</v>
      </c>
      <c r="B27" s="12" t="s">
        <v>21</v>
      </c>
      <c r="C27" s="332"/>
      <c r="D27" s="89"/>
      <c r="E27" s="12" t="s">
        <v>21</v>
      </c>
      <c r="F27" s="12" t="s">
        <v>21</v>
      </c>
      <c r="G27" s="12"/>
      <c r="H27" s="12" t="s">
        <v>627</v>
      </c>
      <c r="I27" s="5">
        <f>COUNTIFS(B27:H27,"&lt;&gt;空",B27:H27,"&lt;&gt;休",B27:H27,"&lt;&gt;調",B27:H27,"&lt;&gt;",B27:H27,"&lt;&gt;調整休")</f>
        <v>4</v>
      </c>
      <c r="J27" s="682">
        <f>SUM(COUNTIF(B27:H27,"9-16"))*(6.25)+(COUNTIF(B27:H27,"9-15"))*(5.5)+(COUNTIF(B27:H27,"9-14"))*(4.5)+(COUNTIF(B27:H27,"16-19"))*(3)+(COUNTIF(B27:H27,"15-19"))*(4)+(COUNTIF(B27:H27,"14-19"))*(4.5)+(COUNTIF(B27:H27,"13-19"))*(5.5)+(COUNTIF(B27:H27,"12-19"))*(6.25)</f>
        <v>13.5</v>
      </c>
      <c r="K27" s="692"/>
    </row>
    <row r="28" spans="1:11" ht="18" customHeight="1" x14ac:dyDescent="0.15">
      <c r="A28" s="647"/>
      <c r="B28" s="29"/>
      <c r="C28" s="648"/>
      <c r="D28" s="106"/>
      <c r="E28" s="29"/>
      <c r="F28" s="29"/>
      <c r="G28" s="29"/>
      <c r="H28" s="12"/>
      <c r="I28" s="12"/>
      <c r="J28" s="781"/>
      <c r="K28" s="782"/>
    </row>
    <row r="29" spans="1:11" ht="18" customHeight="1" x14ac:dyDescent="0.15">
      <c r="A29" s="647"/>
      <c r="B29" s="12"/>
      <c r="C29" s="26"/>
      <c r="D29" s="11"/>
      <c r="E29" s="12"/>
      <c r="F29" s="12"/>
      <c r="G29" s="12"/>
      <c r="H29" s="12"/>
      <c r="I29" s="12"/>
      <c r="J29" s="765"/>
      <c r="K29" s="766"/>
    </row>
    <row r="30" spans="1:11" ht="18" customHeight="1" x14ac:dyDescent="0.15">
      <c r="A30" s="22" t="s">
        <v>0</v>
      </c>
      <c r="B30" s="90">
        <v>46195</v>
      </c>
      <c r="C30" s="90">
        <v>46196</v>
      </c>
      <c r="D30" s="90">
        <v>46197</v>
      </c>
      <c r="E30" s="90">
        <v>46198</v>
      </c>
      <c r="F30" s="90">
        <v>46199</v>
      </c>
      <c r="G30" s="90">
        <v>46200</v>
      </c>
      <c r="H30" s="90">
        <v>46201</v>
      </c>
      <c r="I30" s="7"/>
      <c r="J30" s="717" t="s">
        <v>2</v>
      </c>
      <c r="K30" s="718"/>
    </row>
    <row r="31" spans="1:11" ht="18" customHeight="1" x14ac:dyDescent="0.15">
      <c r="A31" s="22" t="s">
        <v>3</v>
      </c>
      <c r="B31" s="2" t="s">
        <v>4</v>
      </c>
      <c r="C31" s="21" t="s">
        <v>5</v>
      </c>
      <c r="D31" s="21" t="s">
        <v>6</v>
      </c>
      <c r="E31" s="2" t="s">
        <v>7</v>
      </c>
      <c r="F31" s="2" t="s">
        <v>8</v>
      </c>
      <c r="G31" s="2" t="s">
        <v>9</v>
      </c>
      <c r="H31" s="24" t="s">
        <v>10</v>
      </c>
      <c r="I31" s="8"/>
      <c r="J31" s="719"/>
      <c r="K31" s="720"/>
    </row>
    <row r="32" spans="1:11" ht="18" customHeight="1" thickBot="1" x14ac:dyDescent="0.2">
      <c r="A32" s="104" t="s">
        <v>13</v>
      </c>
      <c r="B32" s="111"/>
      <c r="C32" s="105"/>
      <c r="D32" s="105"/>
      <c r="E32" s="99"/>
      <c r="F32" s="99"/>
      <c r="G32" s="99"/>
      <c r="H32" s="99"/>
      <c r="I32" s="100"/>
      <c r="J32" s="765"/>
      <c r="K32" s="766"/>
    </row>
    <row r="33" spans="1:11" ht="20.45" customHeight="1" x14ac:dyDescent="0.15">
      <c r="A33" s="771" t="s">
        <v>526</v>
      </c>
      <c r="B33" s="581"/>
      <c r="C33" s="141"/>
      <c r="D33" s="109"/>
      <c r="E33" s="107"/>
      <c r="F33" s="365" t="s">
        <v>373</v>
      </c>
      <c r="G33" s="365" t="s">
        <v>360</v>
      </c>
      <c r="H33" s="773" t="s">
        <v>83</v>
      </c>
      <c r="I33" s="775">
        <v>4</v>
      </c>
      <c r="J33" s="777">
        <v>29.25</v>
      </c>
      <c r="K33" s="778"/>
    </row>
    <row r="34" spans="1:11" ht="20.45" customHeight="1" thickBot="1" x14ac:dyDescent="0.2">
      <c r="A34" s="772"/>
      <c r="B34" s="122" t="s">
        <v>188</v>
      </c>
      <c r="C34" s="142"/>
      <c r="D34" s="113"/>
      <c r="E34" s="111"/>
      <c r="F34" s="364" t="s">
        <v>21</v>
      </c>
      <c r="G34" s="111" t="s">
        <v>78</v>
      </c>
      <c r="H34" s="774"/>
      <c r="I34" s="776"/>
      <c r="J34" s="779"/>
      <c r="K34" s="780"/>
    </row>
    <row r="35" spans="1:11" ht="18" customHeight="1" x14ac:dyDescent="0.15">
      <c r="A35" s="43" t="s">
        <v>53</v>
      </c>
      <c r="B35" s="29" t="s">
        <v>20</v>
      </c>
      <c r="C35" s="106"/>
      <c r="D35" s="106"/>
      <c r="E35" s="29" t="s">
        <v>20</v>
      </c>
      <c r="F35" s="29"/>
      <c r="G35" s="29" t="s">
        <v>22</v>
      </c>
      <c r="H35" s="29"/>
      <c r="I35" s="43">
        <f>COUNTIFS(B35:H35,"&lt;&gt;空",B35:H35,"&lt;&gt;休",B35:H35,"&lt;&gt;調",B35:H35,"&lt;&gt;",B35:H35,"&lt;&gt;調整休")</f>
        <v>3</v>
      </c>
      <c r="J35" s="781">
        <f>SUM(COUNTIF(B35:H35,"9-16"))*(6.25)+(COUNTIF(B35:H35,"9-15"))*(5.5)+(COUNTIF(B35:H35,"9-14"))*(4.5)+(COUNTIF(B35:H35,"16-19"))*(3)+(COUNTIF(B35:H35,"15-19"))*(4)+(COUNTIF(B35:H35,"14-19"))*(4.5)+(COUNTIF(B35:H35,"13-19"))*(5.5)+(COUNTIF(B35:H35,"12-19"))*(6.25)</f>
        <v>14.5</v>
      </c>
      <c r="K35" s="782"/>
    </row>
    <row r="36" spans="1:11" ht="18" customHeight="1" x14ac:dyDescent="0.15">
      <c r="A36" s="5" t="s">
        <v>54</v>
      </c>
      <c r="B36" s="12" t="s">
        <v>21</v>
      </c>
      <c r="C36" s="332"/>
      <c r="D36" s="89"/>
      <c r="E36" s="12" t="s">
        <v>21</v>
      </c>
      <c r="F36" s="12" t="s">
        <v>20</v>
      </c>
      <c r="G36" s="12"/>
      <c r="H36" s="12" t="s">
        <v>627</v>
      </c>
      <c r="I36" s="5">
        <f>COUNTIFS(B36:H36,"&lt;&gt;空",B36:H36,"&lt;&gt;休",B36:H36,"&lt;&gt;調",B36:H36,"&lt;&gt;",B36:H36,"&lt;&gt;調整休")</f>
        <v>4</v>
      </c>
      <c r="J36" s="682">
        <f>SUM(COUNTIF(B36:H36,"9-16"))*(6.25)+(COUNTIF(B36:H36,"9-15"))*(5.5)+(COUNTIF(B36:H36,"9-14"))*(4.5)+(COUNTIF(B36:H36,"16-19"))*(3)+(COUNTIF(B36:H36,"15-19"))*(4)+(COUNTIF(B36:H36,"14-19"))*(4.5)+(COUNTIF(B36:H36,"13-19"))*(5.5)+(COUNTIF(B36:H36,"12-19"))*(6.25)</f>
        <v>13.5</v>
      </c>
      <c r="K36" s="692"/>
    </row>
    <row r="37" spans="1:11" ht="18" customHeight="1" x14ac:dyDescent="0.15">
      <c r="A37" s="647"/>
      <c r="B37" s="12"/>
      <c r="C37" s="26"/>
      <c r="D37" s="11"/>
      <c r="E37" s="12"/>
      <c r="F37" s="12"/>
      <c r="G37" s="12"/>
      <c r="H37" s="12"/>
      <c r="I37" s="12"/>
      <c r="J37" s="682"/>
      <c r="K37" s="692"/>
    </row>
    <row r="38" spans="1:11" ht="18" customHeight="1" x14ac:dyDescent="0.15">
      <c r="A38" s="647"/>
      <c r="B38" s="12"/>
      <c r="C38" s="26"/>
      <c r="D38" s="11"/>
      <c r="E38" s="12"/>
      <c r="F38" s="12"/>
      <c r="G38" s="12"/>
      <c r="H38" s="12"/>
      <c r="I38" s="12"/>
      <c r="J38" s="682"/>
      <c r="K38" s="692"/>
    </row>
    <row r="39" spans="1:11" ht="18" customHeight="1" x14ac:dyDescent="0.15">
      <c r="A39" s="22" t="s">
        <v>0</v>
      </c>
      <c r="B39" s="23">
        <v>46202</v>
      </c>
      <c r="C39" s="23">
        <v>46203</v>
      </c>
      <c r="D39" s="23"/>
      <c r="E39" s="23"/>
      <c r="F39" s="23"/>
      <c r="G39" s="23"/>
      <c r="H39" s="23"/>
      <c r="I39" s="7"/>
      <c r="J39" s="717" t="s">
        <v>2</v>
      </c>
      <c r="K39" s="718"/>
    </row>
    <row r="40" spans="1:11" ht="18" customHeight="1" x14ac:dyDescent="0.15">
      <c r="A40" s="22" t="s">
        <v>3</v>
      </c>
      <c r="B40" s="2" t="s">
        <v>4</v>
      </c>
      <c r="C40" s="316" t="s">
        <v>5</v>
      </c>
      <c r="D40" s="21"/>
      <c r="E40" s="2"/>
      <c r="F40" s="2"/>
      <c r="G40" s="2"/>
      <c r="H40" s="24"/>
      <c r="I40" s="8"/>
      <c r="J40" s="719"/>
      <c r="K40" s="720"/>
    </row>
    <row r="41" spans="1:11" ht="18" customHeight="1" thickBot="1" x14ac:dyDescent="0.2">
      <c r="A41" s="104" t="s">
        <v>12</v>
      </c>
      <c r="B41" s="111"/>
      <c r="C41" s="105"/>
      <c r="D41" s="105"/>
      <c r="E41" s="105"/>
      <c r="F41" s="105"/>
      <c r="G41" s="105"/>
      <c r="H41" s="105"/>
      <c r="I41" s="100"/>
      <c r="J41" s="785"/>
      <c r="K41" s="766"/>
    </row>
    <row r="42" spans="1:11" ht="19.5" customHeight="1" x14ac:dyDescent="0.15">
      <c r="A42" s="771" t="s">
        <v>526</v>
      </c>
      <c r="B42" s="403"/>
      <c r="C42" s="141"/>
      <c r="D42" s="109"/>
      <c r="E42" s="109"/>
      <c r="F42" s="109"/>
      <c r="G42" s="109"/>
      <c r="H42" s="109"/>
      <c r="I42" s="775">
        <v>0</v>
      </c>
      <c r="J42" s="777">
        <v>0</v>
      </c>
      <c r="K42" s="778"/>
    </row>
    <row r="43" spans="1:11" ht="19.5" customHeight="1" thickBot="1" x14ac:dyDescent="0.2">
      <c r="A43" s="772"/>
      <c r="B43" s="111" t="s">
        <v>569</v>
      </c>
      <c r="C43" s="142"/>
      <c r="D43" s="113"/>
      <c r="E43" s="113"/>
      <c r="F43" s="113"/>
      <c r="G43" s="113"/>
      <c r="H43" s="113"/>
      <c r="I43" s="776"/>
      <c r="J43" s="779"/>
      <c r="K43" s="780"/>
    </row>
    <row r="44" spans="1:11" ht="18" customHeight="1" x14ac:dyDescent="0.15">
      <c r="A44" s="43" t="s">
        <v>53</v>
      </c>
      <c r="B44" s="29" t="s">
        <v>20</v>
      </c>
      <c r="C44" s="106"/>
      <c r="D44" s="106"/>
      <c r="E44" s="106"/>
      <c r="F44" s="106"/>
      <c r="G44" s="106"/>
      <c r="H44" s="106"/>
      <c r="I44" s="43">
        <f>COUNTIFS(B44:H44,"&lt;&gt;空",B44:H44,"&lt;&gt;休",B44:H44,"&lt;&gt;調",B44:H44,"&lt;&gt;",B44:H44,"&lt;&gt;調整休")</f>
        <v>1</v>
      </c>
      <c r="J44" s="781">
        <f>SUM(COUNTIF(B44:H44,"9-16"))*(6.25)+(COUNTIF(B44:H44,"9-15"))*(5.5)+(COUNTIF(B44:H44,"9-14"))*(4.5)+(COUNTIF(B44:H44,"16-19"))*(3)+(COUNTIF(B44:H44,"15-19"))*(4)+(COUNTIF(B44:H44,"14-19"))*(4.5)+(COUNTIF(B44:H44,"13-19"))*(5.5)+(COUNTIF(B44:H44,"12-19"))*(6.25)</f>
        <v>4.5</v>
      </c>
      <c r="K44" s="782"/>
    </row>
    <row r="45" spans="1:11" ht="18" customHeight="1" x14ac:dyDescent="0.15">
      <c r="A45" s="100" t="s">
        <v>54</v>
      </c>
      <c r="B45" s="12" t="s">
        <v>21</v>
      </c>
      <c r="C45" s="332"/>
      <c r="D45" s="89"/>
      <c r="E45" s="89"/>
      <c r="F45" s="89"/>
      <c r="G45" s="89"/>
      <c r="H45" s="89"/>
      <c r="I45" s="100">
        <f>COUNTIFS(B45:H45,"&lt;&gt;空",B45:H45,"&lt;&gt;休",B45:H45,"&lt;&gt;調",B45:H45,"&lt;&gt;",B45:H45,"&lt;&gt;調整休")</f>
        <v>1</v>
      </c>
      <c r="J45" s="765">
        <f>SUM(COUNTIF(B45:H45,"9-16"))*(6.25)+(COUNTIF(B45:H45,"9-15"))*(5.5)+(COUNTIF(B45:H45,"9-14"))*(4.5)+(COUNTIF(B45:H45,"16-19"))*(3)+(COUNTIF(B45:H45,"15-19"))*(4)+(COUNTIF(B45:H45,"14-19"))*(4.5)+(COUNTIF(B45:H45,"13-19"))*(5.5)+(COUNTIF(B45:H45,"12-19"))*(6.25)</f>
        <v>4.5</v>
      </c>
      <c r="K45" s="766"/>
    </row>
    <row r="46" spans="1:11" ht="18" customHeight="1" x14ac:dyDescent="0.15">
      <c r="A46" s="647"/>
      <c r="B46" s="12"/>
      <c r="C46" s="26"/>
      <c r="D46" s="11"/>
      <c r="E46" s="11"/>
      <c r="F46" s="11"/>
      <c r="G46" s="11"/>
      <c r="H46" s="11"/>
      <c r="I46" s="12"/>
      <c r="J46" s="682"/>
      <c r="K46" s="692"/>
    </row>
    <row r="47" spans="1:11" ht="18" customHeight="1" x14ac:dyDescent="0.15">
      <c r="A47" s="647"/>
      <c r="B47" s="12"/>
      <c r="C47" s="26"/>
      <c r="D47" s="11"/>
      <c r="E47" s="11"/>
      <c r="F47" s="11"/>
      <c r="G47" s="11"/>
      <c r="H47" s="11"/>
      <c r="I47" s="12"/>
      <c r="J47" s="682"/>
      <c r="K47" s="692"/>
    </row>
    <row r="48" spans="1:11" ht="18" customHeight="1" x14ac:dyDescent="0.15">
      <c r="A48" s="41"/>
      <c r="B48" s="42"/>
      <c r="C48" s="42"/>
      <c r="D48" s="42"/>
      <c r="E48" s="42"/>
      <c r="F48" s="42"/>
      <c r="G48" s="42"/>
      <c r="H48" s="42"/>
      <c r="I48" s="716" t="s">
        <v>624</v>
      </c>
      <c r="J48" s="716"/>
      <c r="K48" s="716"/>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706" t="s">
        <v>612</v>
      </c>
      <c r="B55" s="707"/>
      <c r="C55" s="98" t="s">
        <v>35</v>
      </c>
      <c r="D55" s="98"/>
      <c r="E55" s="98"/>
      <c r="F55" s="98"/>
      <c r="G55" s="98"/>
      <c r="H55" s="98"/>
      <c r="I55" s="98"/>
      <c r="J55" s="98"/>
      <c r="K55" s="98"/>
    </row>
    <row r="56" spans="1:14" ht="14.45" customHeight="1" x14ac:dyDescent="0.15">
      <c r="A56" s="708" t="s">
        <v>632</v>
      </c>
      <c r="B56" s="709"/>
      <c r="C56" s="697" t="s">
        <v>93</v>
      </c>
      <c r="D56" s="697"/>
      <c r="E56" s="697"/>
      <c r="F56" s="697"/>
      <c r="G56" s="697"/>
      <c r="H56" s="697"/>
      <c r="I56" s="697"/>
      <c r="J56" s="697"/>
      <c r="K56" s="697"/>
    </row>
    <row r="57" spans="1:14" ht="14.45" customHeight="1" x14ac:dyDescent="0.15">
      <c r="A57" s="710"/>
      <c r="B57" s="711"/>
      <c r="C57" s="714" t="s">
        <v>613</v>
      </c>
      <c r="D57" s="715"/>
      <c r="E57" s="715"/>
      <c r="F57" s="715"/>
      <c r="G57" s="715"/>
      <c r="H57" s="715"/>
      <c r="I57" s="715"/>
      <c r="J57" s="676"/>
      <c r="K57" s="676"/>
    </row>
    <row r="58" spans="1:14" ht="18" customHeight="1" x14ac:dyDescent="0.15">
      <c r="A58" s="712"/>
      <c r="B58" s="713"/>
      <c r="C58" s="714"/>
      <c r="D58" s="715"/>
      <c r="E58" s="715"/>
      <c r="F58" s="715"/>
      <c r="G58" s="715"/>
      <c r="H58" s="715"/>
      <c r="I58" s="715"/>
    </row>
  </sheetData>
  <mergeCells count="68">
    <mergeCell ref="C56:K56"/>
    <mergeCell ref="A51:B51"/>
    <mergeCell ref="C51:K51"/>
    <mergeCell ref="C52:K52"/>
    <mergeCell ref="A54:B54"/>
    <mergeCell ref="C54:K54"/>
    <mergeCell ref="A55:B55"/>
    <mergeCell ref="J47:K47"/>
    <mergeCell ref="I48:K48"/>
    <mergeCell ref="A49:B49"/>
    <mergeCell ref="D49:E49"/>
    <mergeCell ref="A50:B50"/>
    <mergeCell ref="C50:K50"/>
    <mergeCell ref="A42:A43"/>
    <mergeCell ref="I42:I43"/>
    <mergeCell ref="J42:K43"/>
    <mergeCell ref="J44:K44"/>
    <mergeCell ref="J45:K45"/>
    <mergeCell ref="J46:K46"/>
    <mergeCell ref="J35:K35"/>
    <mergeCell ref="J36:K36"/>
    <mergeCell ref="J37:K37"/>
    <mergeCell ref="J38:K38"/>
    <mergeCell ref="J39:K40"/>
    <mergeCell ref="J41:K41"/>
    <mergeCell ref="J28:K28"/>
    <mergeCell ref="J29:K29"/>
    <mergeCell ref="J30:K31"/>
    <mergeCell ref="J32:K32"/>
    <mergeCell ref="A33:A34"/>
    <mergeCell ref="H33:H34"/>
    <mergeCell ref="I33:I34"/>
    <mergeCell ref="J33:K34"/>
    <mergeCell ref="A24:A25"/>
    <mergeCell ref="H24:H25"/>
    <mergeCell ref="I24:I25"/>
    <mergeCell ref="J24:K25"/>
    <mergeCell ref="J26:K26"/>
    <mergeCell ref="F14:H14"/>
    <mergeCell ref="J14:K14"/>
    <mergeCell ref="J27:K27"/>
    <mergeCell ref="J17:K17"/>
    <mergeCell ref="J18:K18"/>
    <mergeCell ref="J19:K19"/>
    <mergeCell ref="J20:K20"/>
    <mergeCell ref="J21:K22"/>
    <mergeCell ref="J23:K23"/>
    <mergeCell ref="J8:K8"/>
    <mergeCell ref="J9:K9"/>
    <mergeCell ref="J10:K10"/>
    <mergeCell ref="J11:K11"/>
    <mergeCell ref="J12:K13"/>
    <mergeCell ref="J5:K5"/>
    <mergeCell ref="A56:B58"/>
    <mergeCell ref="C57:I58"/>
    <mergeCell ref="B1:F1"/>
    <mergeCell ref="H1:K1"/>
    <mergeCell ref="B2:E2"/>
    <mergeCell ref="I3:I4"/>
    <mergeCell ref="J3:K4"/>
    <mergeCell ref="A15:A16"/>
    <mergeCell ref="H15:H16"/>
    <mergeCell ref="I15:I16"/>
    <mergeCell ref="J15:K16"/>
    <mergeCell ref="A6:A7"/>
    <mergeCell ref="H6:H7"/>
    <mergeCell ref="I6:I7"/>
    <mergeCell ref="J6:K7"/>
  </mergeCells>
  <phoneticPr fontId="13"/>
  <pageMargins left="0.59055118110236227" right="0.27559055118110237" top="0.31496062992125984" bottom="0.11811023622047245" header="0.51181102362204722" footer="0.51181102362204722"/>
  <pageSetup paperSize="9" scale="87"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BF2D976-C0E7-401A-A5A5-C90C39CBEEC3}">
          <x14:formula1>
            <xm:f>'F:\Users\clmiwa-three\Downloads\[《中村》新田・草加 エリア 仮シフト【12月16日～1月15日】.xlsx]参照データベース'!#REF!</xm:f>
          </x14:formula1>
          <xm:sqref>G1 C48:H48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4750D-82DD-4EC5-843C-9BB843552293}">
  <sheetPr>
    <tabColor theme="7" tint="0.59999389629810485"/>
    <pageSetUpPr fitToPage="1"/>
  </sheetPr>
  <dimension ref="A1:Q64"/>
  <sheetViews>
    <sheetView zoomScale="96" zoomScaleNormal="96" workbookViewId="0">
      <selection activeCell="M25" sqref="M25"/>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60" t="s">
        <v>69</v>
      </c>
      <c r="B1" s="683" t="s">
        <v>610</v>
      </c>
      <c r="C1" s="683"/>
      <c r="D1" s="683"/>
      <c r="E1" s="683"/>
      <c r="F1" s="683"/>
      <c r="H1" s="792" t="s">
        <v>50</v>
      </c>
      <c r="I1" s="793"/>
      <c r="J1" s="793"/>
      <c r="K1" s="794"/>
    </row>
    <row r="2" spans="1:17" ht="10.5" customHeight="1" x14ac:dyDescent="0.15">
      <c r="A2" s="14"/>
      <c r="B2" s="763"/>
      <c r="C2" s="763"/>
      <c r="D2" s="764"/>
      <c r="E2" s="764"/>
      <c r="I2" s="14"/>
      <c r="J2" s="3"/>
      <c r="K2" s="4"/>
    </row>
    <row r="3" spans="1:17" ht="16.5" customHeight="1" x14ac:dyDescent="0.15">
      <c r="A3" s="22" t="s">
        <v>0</v>
      </c>
      <c r="B3" s="23">
        <v>46174</v>
      </c>
      <c r="C3" s="23">
        <v>46175</v>
      </c>
      <c r="D3" s="23">
        <v>46176</v>
      </c>
      <c r="E3" s="23">
        <v>46177</v>
      </c>
      <c r="F3" s="23">
        <v>46178</v>
      </c>
      <c r="G3" s="23">
        <v>46179</v>
      </c>
      <c r="H3" s="23">
        <v>46180</v>
      </c>
      <c r="I3" s="727" t="s">
        <v>1</v>
      </c>
      <c r="J3" s="717" t="s">
        <v>2</v>
      </c>
      <c r="K3" s="718"/>
    </row>
    <row r="4" spans="1:17" ht="16.5" customHeight="1" x14ac:dyDescent="0.15">
      <c r="A4" s="22" t="s">
        <v>3</v>
      </c>
      <c r="B4" s="2" t="s">
        <v>4</v>
      </c>
      <c r="C4" s="21" t="s">
        <v>5</v>
      </c>
      <c r="D4" s="21" t="s">
        <v>6</v>
      </c>
      <c r="E4" s="2" t="s">
        <v>7</v>
      </c>
      <c r="F4" s="2" t="s">
        <v>8</v>
      </c>
      <c r="G4" s="2" t="s">
        <v>9</v>
      </c>
      <c r="H4" s="24" t="s">
        <v>10</v>
      </c>
      <c r="I4" s="728"/>
      <c r="J4" s="719"/>
      <c r="K4" s="720"/>
    </row>
    <row r="5" spans="1:17" ht="18" customHeight="1" x14ac:dyDescent="0.15">
      <c r="A5" s="17" t="s">
        <v>12</v>
      </c>
      <c r="B5" s="12"/>
      <c r="C5" s="2"/>
      <c r="D5" s="2"/>
      <c r="E5" s="12"/>
      <c r="F5" s="12"/>
      <c r="G5" s="12"/>
      <c r="H5" s="12"/>
      <c r="I5" s="5"/>
      <c r="J5" s="682"/>
      <c r="K5" s="692"/>
    </row>
    <row r="6" spans="1:17" ht="18" customHeight="1" x14ac:dyDescent="0.15">
      <c r="A6" s="5" t="s">
        <v>14</v>
      </c>
      <c r="B6" s="87"/>
      <c r="C6" s="127"/>
      <c r="D6" s="32"/>
      <c r="E6" s="12" t="s">
        <v>21</v>
      </c>
      <c r="F6" s="12" t="s">
        <v>20</v>
      </c>
      <c r="G6" s="12" t="s">
        <v>68</v>
      </c>
      <c r="H6" s="16" t="s">
        <v>221</v>
      </c>
      <c r="I6" s="5">
        <f t="shared" ref="I6:I10" si="0">COUNTIFS(B6:H6,"&lt;&gt;空",B6:H6,"&lt;&gt;休",B6:H6,"&lt;&gt;調",B6:H6,"&lt;&gt;",B6:H6,"&lt;&gt;調整休")</f>
        <v>4</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19.5</v>
      </c>
      <c r="K6" s="759"/>
    </row>
    <row r="7" spans="1:17" ht="18" customHeight="1" x14ac:dyDescent="0.15">
      <c r="A7" s="20" t="s">
        <v>100</v>
      </c>
      <c r="B7" s="12" t="s">
        <v>20</v>
      </c>
      <c r="C7" s="350"/>
      <c r="D7" s="36"/>
      <c r="E7" s="12" t="s">
        <v>20</v>
      </c>
      <c r="F7" s="59"/>
      <c r="G7" s="12" t="s">
        <v>22</v>
      </c>
      <c r="H7" s="12" t="s">
        <v>20</v>
      </c>
      <c r="I7" s="5">
        <f t="shared" si="0"/>
        <v>4</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19</v>
      </c>
      <c r="K7" s="759"/>
    </row>
    <row r="8" spans="1:17" ht="18" customHeight="1" x14ac:dyDescent="0.15">
      <c r="A8" s="20" t="s">
        <v>377</v>
      </c>
      <c r="B8" s="12" t="s">
        <v>184</v>
      </c>
      <c r="C8" s="45"/>
      <c r="D8" s="46"/>
      <c r="E8" s="16"/>
      <c r="F8" s="12" t="s">
        <v>184</v>
      </c>
      <c r="G8" s="12" t="s">
        <v>184</v>
      </c>
      <c r="H8" s="12" t="s">
        <v>184</v>
      </c>
      <c r="I8" s="5">
        <f t="shared" si="0"/>
        <v>4</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11-19"))*(7)</f>
        <v>28</v>
      </c>
      <c r="K8" s="759"/>
      <c r="Q8" s="349"/>
    </row>
    <row r="9" spans="1:17" ht="18" customHeight="1" x14ac:dyDescent="0.15">
      <c r="A9" s="653" t="s">
        <v>590</v>
      </c>
      <c r="B9" s="12" t="s">
        <v>21</v>
      </c>
      <c r="C9" s="45"/>
      <c r="D9" s="46"/>
      <c r="E9" s="12" t="s">
        <v>21</v>
      </c>
      <c r="F9" s="12" t="s">
        <v>21</v>
      </c>
      <c r="G9" s="12" t="s">
        <v>21</v>
      </c>
      <c r="H9" s="430"/>
      <c r="I9" s="5">
        <f t="shared" si="0"/>
        <v>4</v>
      </c>
      <c r="J9" s="758">
        <f t="shared" ref="J9:J10" si="2">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18</v>
      </c>
      <c r="K9" s="759"/>
      <c r="Q9" s="349"/>
    </row>
    <row r="10" spans="1:17" ht="18" customHeight="1" x14ac:dyDescent="0.15">
      <c r="A10" s="653" t="s">
        <v>611</v>
      </c>
      <c r="B10" s="12"/>
      <c r="C10" s="45"/>
      <c r="D10" s="46"/>
      <c r="E10" s="12"/>
      <c r="F10" s="12"/>
      <c r="G10" s="12"/>
      <c r="H10" s="12"/>
      <c r="I10" s="5">
        <f t="shared" si="0"/>
        <v>0</v>
      </c>
      <c r="J10" s="758">
        <f t="shared" si="2"/>
        <v>0</v>
      </c>
      <c r="K10" s="759"/>
      <c r="Q10" s="349"/>
    </row>
    <row r="11" spans="1:17" ht="19.5" customHeight="1" x14ac:dyDescent="0.15">
      <c r="A11" s="31" t="s">
        <v>66</v>
      </c>
      <c r="B11" s="16"/>
      <c r="C11" s="45"/>
      <c r="D11" s="46"/>
      <c r="E11" s="16" t="s">
        <v>523</v>
      </c>
      <c r="F11" s="16"/>
      <c r="G11" s="633" t="s">
        <v>625</v>
      </c>
      <c r="H11" s="16"/>
      <c r="I11" s="5"/>
      <c r="J11" s="758"/>
      <c r="K11" s="759"/>
    </row>
    <row r="12" spans="1:17" ht="18" customHeight="1" x14ac:dyDescent="0.15">
      <c r="A12" s="31" t="s">
        <v>66</v>
      </c>
      <c r="B12" s="633" t="s">
        <v>215</v>
      </c>
      <c r="C12" s="45"/>
      <c r="D12" s="46"/>
      <c r="E12" s="633"/>
      <c r="F12" s="633" t="s">
        <v>215</v>
      </c>
      <c r="G12" s="633"/>
      <c r="H12" s="633"/>
      <c r="I12" s="5"/>
      <c r="J12" s="682"/>
      <c r="K12" s="692"/>
    </row>
    <row r="13" spans="1:17" ht="16.5" customHeight="1" x14ac:dyDescent="0.15">
      <c r="A13" s="33" t="s">
        <v>0</v>
      </c>
      <c r="B13" s="53">
        <v>46181</v>
      </c>
      <c r="C13" s="53">
        <v>46182</v>
      </c>
      <c r="D13" s="53">
        <v>46183</v>
      </c>
      <c r="E13" s="53">
        <v>46184</v>
      </c>
      <c r="F13" s="53">
        <v>46185</v>
      </c>
      <c r="G13" s="53">
        <v>46186</v>
      </c>
      <c r="H13" s="53">
        <v>46187</v>
      </c>
      <c r="I13" s="727" t="s">
        <v>1</v>
      </c>
      <c r="J13" s="717" t="s">
        <v>2</v>
      </c>
      <c r="K13" s="718"/>
    </row>
    <row r="14" spans="1:17" ht="16.5" customHeight="1" x14ac:dyDescent="0.15">
      <c r="A14" s="22" t="s">
        <v>3</v>
      </c>
      <c r="B14" s="2" t="s">
        <v>4</v>
      </c>
      <c r="C14" s="21" t="s">
        <v>5</v>
      </c>
      <c r="D14" s="21" t="s">
        <v>6</v>
      </c>
      <c r="E14" s="2" t="s">
        <v>7</v>
      </c>
      <c r="F14" s="2" t="s">
        <v>8</v>
      </c>
      <c r="G14" s="2" t="s">
        <v>9</v>
      </c>
      <c r="H14" s="24" t="s">
        <v>10</v>
      </c>
      <c r="I14" s="728"/>
      <c r="J14" s="719"/>
      <c r="K14" s="720"/>
    </row>
    <row r="15" spans="1:17" ht="18" customHeight="1" x14ac:dyDescent="0.15">
      <c r="A15" s="17" t="s">
        <v>13</v>
      </c>
      <c r="B15" s="12"/>
      <c r="C15" s="2"/>
      <c r="D15" s="2"/>
      <c r="E15" s="12"/>
      <c r="F15" s="691" t="s">
        <v>60</v>
      </c>
      <c r="G15" s="691"/>
      <c r="H15" s="691"/>
      <c r="I15" s="5"/>
      <c r="J15" s="682"/>
      <c r="K15" s="692"/>
    </row>
    <row r="16" spans="1:17" ht="18" customHeight="1" x14ac:dyDescent="0.15">
      <c r="A16" s="5" t="s">
        <v>14</v>
      </c>
      <c r="B16" s="87"/>
      <c r="C16" s="127"/>
      <c r="D16" s="32"/>
      <c r="E16" s="12" t="s">
        <v>21</v>
      </c>
      <c r="F16" s="12" t="s">
        <v>21</v>
      </c>
      <c r="G16" s="12" t="s">
        <v>21</v>
      </c>
      <c r="H16" s="16" t="s">
        <v>221</v>
      </c>
      <c r="I16" s="5">
        <f t="shared" ref="I16:I20" si="3">COUNTIFS(B16:H16,"&lt;&gt;空",B16:H16,"&lt;&gt;休",B16:H16,"&lt;&gt;調",B16:H16,"&lt;&gt;",B16:H16,"&lt;&gt;調整休")</f>
        <v>4</v>
      </c>
      <c r="J16" s="758">
        <v>30.5</v>
      </c>
      <c r="K16" s="759"/>
    </row>
    <row r="17" spans="1:11" ht="18" customHeight="1" x14ac:dyDescent="0.15">
      <c r="A17" s="20" t="s">
        <v>100</v>
      </c>
      <c r="B17" s="12" t="s">
        <v>20</v>
      </c>
      <c r="C17" s="350"/>
      <c r="D17" s="36"/>
      <c r="E17" s="87"/>
      <c r="F17" s="12" t="s">
        <v>20</v>
      </c>
      <c r="G17" s="12" t="s">
        <v>20</v>
      </c>
      <c r="H17" s="12" t="s">
        <v>20</v>
      </c>
      <c r="I17" s="5">
        <f t="shared" si="3"/>
        <v>4</v>
      </c>
      <c r="J17" s="758">
        <f t="shared" ref="J17" si="4">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f>
        <v>18</v>
      </c>
      <c r="K17" s="759"/>
    </row>
    <row r="18" spans="1:11" ht="18" customHeight="1" x14ac:dyDescent="0.15">
      <c r="A18" s="20" t="s">
        <v>377</v>
      </c>
      <c r="B18" s="12"/>
      <c r="C18" s="45"/>
      <c r="D18" s="46"/>
      <c r="E18" s="16"/>
      <c r="F18" s="12" t="s">
        <v>184</v>
      </c>
      <c r="G18" s="12" t="s">
        <v>184</v>
      </c>
      <c r="H18" s="12" t="s">
        <v>184</v>
      </c>
      <c r="I18" s="5">
        <f t="shared" si="3"/>
        <v>3</v>
      </c>
      <c r="J18" s="758">
        <f>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11-19"))*(7)</f>
        <v>21</v>
      </c>
      <c r="K18" s="759"/>
    </row>
    <row r="19" spans="1:11" ht="18" customHeight="1" x14ac:dyDescent="0.15">
      <c r="A19" s="653" t="s">
        <v>590</v>
      </c>
      <c r="B19" s="12" t="s">
        <v>21</v>
      </c>
      <c r="C19" s="45"/>
      <c r="D19" s="46"/>
      <c r="E19" s="12" t="s">
        <v>21</v>
      </c>
      <c r="F19" s="12" t="s">
        <v>21</v>
      </c>
      <c r="G19" s="12" t="s">
        <v>21</v>
      </c>
      <c r="H19" s="430"/>
      <c r="I19" s="5">
        <f t="shared" si="3"/>
        <v>4</v>
      </c>
      <c r="J19" s="758">
        <f t="shared" ref="J19:J20" si="5">SUM(COUNTIF(B19:H19,"9-11,15-19"))*(6)+(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11-19"))*(7)</f>
        <v>18</v>
      </c>
      <c r="K19" s="759"/>
    </row>
    <row r="20" spans="1:11" ht="18" customHeight="1" x14ac:dyDescent="0.15">
      <c r="A20" s="653" t="s">
        <v>611</v>
      </c>
      <c r="B20" s="12"/>
      <c r="C20" s="45"/>
      <c r="D20" s="46"/>
      <c r="E20" s="12"/>
      <c r="F20" s="12"/>
      <c r="G20" s="12"/>
      <c r="H20" s="12"/>
      <c r="I20" s="5">
        <f t="shared" si="3"/>
        <v>0</v>
      </c>
      <c r="J20" s="758">
        <f t="shared" si="5"/>
        <v>0</v>
      </c>
      <c r="K20" s="759"/>
    </row>
    <row r="21" spans="1:11" ht="18" customHeight="1" x14ac:dyDescent="0.15">
      <c r="A21" s="31" t="s">
        <v>66</v>
      </c>
      <c r="B21" s="16"/>
      <c r="C21" s="45"/>
      <c r="D21" s="46"/>
      <c r="E21" s="16" t="s">
        <v>523</v>
      </c>
      <c r="F21" s="16" t="s">
        <v>566</v>
      </c>
      <c r="G21" s="16" t="s">
        <v>528</v>
      </c>
      <c r="H21" s="16"/>
      <c r="I21" s="5"/>
      <c r="J21" s="758"/>
      <c r="K21" s="759"/>
    </row>
    <row r="22" spans="1:11" ht="18" customHeight="1" x14ac:dyDescent="0.15">
      <c r="A22" s="31" t="s">
        <v>66</v>
      </c>
      <c r="B22" s="633" t="s">
        <v>215</v>
      </c>
      <c r="C22" s="45"/>
      <c r="D22" s="46"/>
      <c r="E22" s="633" t="s">
        <v>322</v>
      </c>
      <c r="F22" s="16"/>
      <c r="G22" s="633"/>
      <c r="H22" s="633"/>
      <c r="I22" s="5"/>
      <c r="J22" s="682"/>
      <c r="K22" s="692"/>
    </row>
    <row r="23" spans="1:11" ht="16.5" customHeight="1" x14ac:dyDescent="0.15">
      <c r="A23" s="22" t="s">
        <v>0</v>
      </c>
      <c r="B23" s="23">
        <v>46188</v>
      </c>
      <c r="C23" s="23">
        <v>46189</v>
      </c>
      <c r="D23" s="23">
        <v>46190</v>
      </c>
      <c r="E23" s="23">
        <v>46191</v>
      </c>
      <c r="F23" s="23">
        <v>46192</v>
      </c>
      <c r="G23" s="23">
        <v>46193</v>
      </c>
      <c r="H23" s="23">
        <v>46194</v>
      </c>
      <c r="I23" s="727" t="s">
        <v>1</v>
      </c>
      <c r="J23" s="717" t="s">
        <v>2</v>
      </c>
      <c r="K23" s="718"/>
    </row>
    <row r="24" spans="1:11" ht="16.5" customHeight="1" x14ac:dyDescent="0.15">
      <c r="A24" s="22" t="s">
        <v>3</v>
      </c>
      <c r="B24" s="2" t="s">
        <v>4</v>
      </c>
      <c r="C24" s="21" t="s">
        <v>5</v>
      </c>
      <c r="D24" s="21" t="s">
        <v>6</v>
      </c>
      <c r="E24" s="2" t="s">
        <v>7</v>
      </c>
      <c r="F24" s="2" t="s">
        <v>8</v>
      </c>
      <c r="G24" s="2" t="s">
        <v>9</v>
      </c>
      <c r="H24" s="24" t="s">
        <v>10</v>
      </c>
      <c r="I24" s="728"/>
      <c r="J24" s="719"/>
      <c r="K24" s="720"/>
    </row>
    <row r="25" spans="1:11" ht="18" customHeight="1" x14ac:dyDescent="0.15">
      <c r="A25" s="17" t="s">
        <v>12</v>
      </c>
      <c r="B25" s="12"/>
      <c r="C25" s="2"/>
      <c r="D25" s="2"/>
      <c r="E25" s="12"/>
      <c r="F25" s="12"/>
      <c r="G25" s="12"/>
      <c r="H25" s="12"/>
      <c r="I25" s="5"/>
      <c r="J25" s="693"/>
      <c r="K25" s="692"/>
    </row>
    <row r="26" spans="1:11" ht="18" customHeight="1" x14ac:dyDescent="0.15">
      <c r="A26" s="5" t="s">
        <v>14</v>
      </c>
      <c r="B26" s="12" t="s">
        <v>20</v>
      </c>
      <c r="C26" s="127"/>
      <c r="D26" s="32"/>
      <c r="E26" s="12" t="s">
        <v>21</v>
      </c>
      <c r="F26" s="12" t="s">
        <v>21</v>
      </c>
      <c r="G26" s="16" t="s">
        <v>221</v>
      </c>
      <c r="H26" s="12" t="s">
        <v>21</v>
      </c>
      <c r="I26" s="5">
        <f t="shared" ref="I26:I30" si="6">COUNTIFS(B26:H26,"&lt;&gt;空",B26:H26,"&lt;&gt;休",B26:H26,"&lt;&gt;調",B26:H26,"&lt;&gt;",B26:H26,"&lt;&gt;調整休")</f>
        <v>5</v>
      </c>
      <c r="J26" s="758">
        <v>24.5</v>
      </c>
      <c r="K26" s="759"/>
    </row>
    <row r="27" spans="1:11" ht="18" customHeight="1" x14ac:dyDescent="0.15">
      <c r="A27" s="20" t="s">
        <v>100</v>
      </c>
      <c r="B27" s="59"/>
      <c r="C27" s="350"/>
      <c r="D27" s="36"/>
      <c r="E27" s="12" t="s">
        <v>20</v>
      </c>
      <c r="F27" s="12" t="s">
        <v>20</v>
      </c>
      <c r="G27" s="12" t="s">
        <v>20</v>
      </c>
      <c r="H27" s="12" t="s">
        <v>20</v>
      </c>
      <c r="I27" s="5">
        <f t="shared" si="6"/>
        <v>4</v>
      </c>
      <c r="J27" s="758">
        <f t="shared" ref="J27" si="7">SUM(COUNTIF(B27:H27,"9-11,15-19"))*(6)+(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f>
        <v>18</v>
      </c>
      <c r="K27" s="759"/>
    </row>
    <row r="28" spans="1:11" ht="18" customHeight="1" x14ac:dyDescent="0.15">
      <c r="A28" s="20" t="s">
        <v>377</v>
      </c>
      <c r="B28" s="12"/>
      <c r="C28" s="45"/>
      <c r="D28" s="46"/>
      <c r="E28" s="16"/>
      <c r="F28" s="12" t="s">
        <v>184</v>
      </c>
      <c r="G28" s="12" t="s">
        <v>184</v>
      </c>
      <c r="H28" s="59"/>
      <c r="I28" s="5">
        <f t="shared" si="6"/>
        <v>2</v>
      </c>
      <c r="J28" s="758">
        <f>SUM(COUNTIF(B28:H28,"9-11,15-19"))*(6)+(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11-19"))*(7)</f>
        <v>14</v>
      </c>
      <c r="K28" s="759"/>
    </row>
    <row r="29" spans="1:11" ht="18" customHeight="1" x14ac:dyDescent="0.15">
      <c r="A29" s="653" t="s">
        <v>590</v>
      </c>
      <c r="B29" s="12" t="s">
        <v>21</v>
      </c>
      <c r="C29" s="45"/>
      <c r="D29" s="46"/>
      <c r="E29" s="12" t="s">
        <v>21</v>
      </c>
      <c r="F29" s="12" t="s">
        <v>21</v>
      </c>
      <c r="G29" s="12" t="s">
        <v>21</v>
      </c>
      <c r="H29" s="430"/>
      <c r="I29" s="5">
        <f t="shared" si="6"/>
        <v>4</v>
      </c>
      <c r="J29" s="758">
        <f t="shared" ref="J29:J30" si="8">SUM(COUNTIF(B29:H29,"9-11,15-19"))*(6)+(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11-19"))*(7)</f>
        <v>18</v>
      </c>
      <c r="K29" s="759"/>
    </row>
    <row r="30" spans="1:11" ht="18" customHeight="1" x14ac:dyDescent="0.15">
      <c r="A30" s="653" t="s">
        <v>611</v>
      </c>
      <c r="B30" s="12"/>
      <c r="C30" s="45"/>
      <c r="D30" s="46"/>
      <c r="E30" s="12"/>
      <c r="F30" s="12"/>
      <c r="G30" s="12"/>
      <c r="H30" s="12"/>
      <c r="I30" s="5">
        <f t="shared" si="6"/>
        <v>0</v>
      </c>
      <c r="J30" s="758">
        <f t="shared" si="8"/>
        <v>0</v>
      </c>
      <c r="K30" s="759"/>
    </row>
    <row r="31" spans="1:11" ht="18" customHeight="1" x14ac:dyDescent="0.15">
      <c r="A31" s="31" t="s">
        <v>66</v>
      </c>
      <c r="B31" s="16"/>
      <c r="C31" s="45"/>
      <c r="D31" s="46"/>
      <c r="E31" s="16" t="s">
        <v>523</v>
      </c>
      <c r="F31" s="16"/>
      <c r="G31" s="16"/>
      <c r="H31" s="16"/>
      <c r="I31" s="5"/>
      <c r="J31" s="758"/>
      <c r="K31" s="759"/>
    </row>
    <row r="32" spans="1:11" ht="18" customHeight="1" x14ac:dyDescent="0.15">
      <c r="A32" s="31" t="s">
        <v>66</v>
      </c>
      <c r="B32" s="633" t="s">
        <v>215</v>
      </c>
      <c r="C32" s="45"/>
      <c r="D32" s="46"/>
      <c r="E32" s="633"/>
      <c r="F32" s="16"/>
      <c r="G32" s="633"/>
      <c r="H32" s="633" t="s">
        <v>468</v>
      </c>
      <c r="I32" s="5"/>
      <c r="J32" s="682"/>
      <c r="K32" s="692"/>
    </row>
    <row r="33" spans="1:11" ht="16.5" customHeight="1" x14ac:dyDescent="0.15">
      <c r="A33" s="22" t="s">
        <v>0</v>
      </c>
      <c r="B33" s="90">
        <v>46195</v>
      </c>
      <c r="C33" s="90">
        <v>46196</v>
      </c>
      <c r="D33" s="90">
        <v>46197</v>
      </c>
      <c r="E33" s="90">
        <v>46198</v>
      </c>
      <c r="F33" s="90">
        <v>46199</v>
      </c>
      <c r="G33" s="90">
        <v>46200</v>
      </c>
      <c r="H33" s="90">
        <v>46201</v>
      </c>
      <c r="I33" s="727" t="s">
        <v>1</v>
      </c>
      <c r="J33" s="717" t="s">
        <v>2</v>
      </c>
      <c r="K33" s="718"/>
    </row>
    <row r="34" spans="1:11" ht="16.5" customHeight="1" x14ac:dyDescent="0.15">
      <c r="A34" s="22" t="s">
        <v>3</v>
      </c>
      <c r="B34" s="2" t="s">
        <v>4</v>
      </c>
      <c r="C34" s="21" t="s">
        <v>5</v>
      </c>
      <c r="D34" s="21" t="s">
        <v>6</v>
      </c>
      <c r="E34" s="2" t="s">
        <v>7</v>
      </c>
      <c r="F34" s="2" t="s">
        <v>8</v>
      </c>
      <c r="G34" s="2" t="s">
        <v>9</v>
      </c>
      <c r="H34" s="24" t="s">
        <v>10</v>
      </c>
      <c r="I34" s="728"/>
      <c r="J34" s="719"/>
      <c r="K34" s="720"/>
    </row>
    <row r="35" spans="1:11" ht="18" customHeight="1" x14ac:dyDescent="0.15">
      <c r="A35" s="17" t="s">
        <v>13</v>
      </c>
      <c r="B35" s="12"/>
      <c r="C35" s="2"/>
      <c r="D35" s="2"/>
      <c r="E35" s="12"/>
      <c r="F35" s="12"/>
      <c r="G35" s="12"/>
      <c r="H35" s="12"/>
      <c r="I35" s="5"/>
      <c r="J35" s="682"/>
      <c r="K35" s="692"/>
    </row>
    <row r="36" spans="1:11" ht="18" customHeight="1" x14ac:dyDescent="0.15">
      <c r="A36" s="5" t="s">
        <v>14</v>
      </c>
      <c r="B36" s="87"/>
      <c r="C36" s="127"/>
      <c r="D36" s="32"/>
      <c r="E36" s="12" t="s">
        <v>21</v>
      </c>
      <c r="F36" s="12" t="s">
        <v>21</v>
      </c>
      <c r="G36" s="12" t="s">
        <v>21</v>
      </c>
      <c r="H36" s="16" t="s">
        <v>221</v>
      </c>
      <c r="I36" s="5">
        <f t="shared" ref="I36:I40" si="9">COUNTIFS(B36:H36,"&lt;&gt;空",B36:H36,"&lt;&gt;休",B36:H36,"&lt;&gt;調",B36:H36,"&lt;&gt;",B36:H36,"&lt;&gt;調整休")</f>
        <v>4</v>
      </c>
      <c r="J36" s="758">
        <f>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9-11・14-19"))*(6.5)</f>
        <v>20</v>
      </c>
      <c r="K36" s="759"/>
    </row>
    <row r="37" spans="1:11" ht="18" customHeight="1" x14ac:dyDescent="0.15">
      <c r="A37" s="20" t="s">
        <v>100</v>
      </c>
      <c r="B37" s="12" t="s">
        <v>20</v>
      </c>
      <c r="C37" s="350"/>
      <c r="D37" s="36"/>
      <c r="E37" s="12" t="s">
        <v>20</v>
      </c>
      <c r="F37" s="12" t="s">
        <v>20</v>
      </c>
      <c r="G37" s="12" t="s">
        <v>20</v>
      </c>
      <c r="H37" s="12" t="s">
        <v>20</v>
      </c>
      <c r="I37" s="5">
        <f t="shared" si="9"/>
        <v>5</v>
      </c>
      <c r="J37" s="758">
        <f t="shared" ref="J37" si="10">SUM(COUNTIF(B37:H37,"9-11,15-19"))*(6)+(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f>
        <v>22.5</v>
      </c>
      <c r="K37" s="759"/>
    </row>
    <row r="38" spans="1:11" ht="18" customHeight="1" x14ac:dyDescent="0.15">
      <c r="A38" s="20" t="s">
        <v>377</v>
      </c>
      <c r="B38" s="12"/>
      <c r="C38" s="45"/>
      <c r="D38" s="46"/>
      <c r="E38" s="16"/>
      <c r="F38" s="12" t="s">
        <v>184</v>
      </c>
      <c r="G38" s="12" t="s">
        <v>184</v>
      </c>
      <c r="H38" s="12" t="s">
        <v>184</v>
      </c>
      <c r="I38" s="5">
        <f t="shared" si="9"/>
        <v>3</v>
      </c>
      <c r="J38" s="758">
        <f>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11-19"))*(7)</f>
        <v>21</v>
      </c>
      <c r="K38" s="759"/>
    </row>
    <row r="39" spans="1:11" ht="18" customHeight="1" x14ac:dyDescent="0.15">
      <c r="A39" s="653" t="s">
        <v>590</v>
      </c>
      <c r="B39" s="12" t="s">
        <v>21</v>
      </c>
      <c r="C39" s="45"/>
      <c r="D39" s="46"/>
      <c r="E39" s="12" t="s">
        <v>21</v>
      </c>
      <c r="F39" s="12" t="s">
        <v>21</v>
      </c>
      <c r="G39" s="59"/>
      <c r="H39" s="430"/>
      <c r="I39" s="5">
        <f t="shared" si="9"/>
        <v>3</v>
      </c>
      <c r="J39" s="758">
        <f t="shared" ref="J39:J40" si="11">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11-19"))*(7)</f>
        <v>13.5</v>
      </c>
      <c r="K39" s="759"/>
    </row>
    <row r="40" spans="1:11" ht="18" customHeight="1" x14ac:dyDescent="0.15">
      <c r="A40" s="653" t="s">
        <v>611</v>
      </c>
      <c r="B40" s="12"/>
      <c r="C40" s="45"/>
      <c r="D40" s="46"/>
      <c r="E40" s="12"/>
      <c r="F40" s="12"/>
      <c r="G40" s="12"/>
      <c r="H40" s="12"/>
      <c r="I40" s="5">
        <f t="shared" si="9"/>
        <v>0</v>
      </c>
      <c r="J40" s="758">
        <f t="shared" si="11"/>
        <v>0</v>
      </c>
      <c r="K40" s="759"/>
    </row>
    <row r="41" spans="1:11" ht="18" customHeight="1" x14ac:dyDescent="0.15">
      <c r="A41" s="31" t="s">
        <v>66</v>
      </c>
      <c r="B41" s="16"/>
      <c r="C41" s="45"/>
      <c r="D41" s="46"/>
      <c r="E41" s="16"/>
      <c r="F41" s="16" t="s">
        <v>566</v>
      </c>
      <c r="G41" s="16" t="s">
        <v>528</v>
      </c>
      <c r="H41" s="16"/>
      <c r="I41" s="5"/>
      <c r="J41" s="758"/>
      <c r="K41" s="759"/>
    </row>
    <row r="42" spans="1:11" ht="18" customHeight="1" x14ac:dyDescent="0.15">
      <c r="A42" s="31" t="s">
        <v>66</v>
      </c>
      <c r="B42" s="16" t="s">
        <v>263</v>
      </c>
      <c r="C42" s="45"/>
      <c r="D42" s="46"/>
      <c r="E42" s="633"/>
      <c r="F42" s="16"/>
      <c r="G42" s="633"/>
      <c r="H42" s="633"/>
      <c r="I42" s="5"/>
      <c r="J42" s="682"/>
      <c r="K42" s="692"/>
    </row>
    <row r="43" spans="1:11" ht="16.5" customHeight="1" x14ac:dyDescent="0.15">
      <c r="A43" s="22" t="s">
        <v>0</v>
      </c>
      <c r="B43" s="23">
        <v>46202</v>
      </c>
      <c r="C43" s="23">
        <v>46203</v>
      </c>
      <c r="D43" s="23"/>
      <c r="E43" s="23"/>
      <c r="F43" s="23"/>
      <c r="G43" s="23"/>
      <c r="H43" s="23"/>
      <c r="I43" s="727" t="s">
        <v>1</v>
      </c>
      <c r="J43" s="717" t="s">
        <v>2</v>
      </c>
      <c r="K43" s="718"/>
    </row>
    <row r="44" spans="1:11" ht="16.5" customHeight="1" x14ac:dyDescent="0.15">
      <c r="A44" s="22" t="s">
        <v>3</v>
      </c>
      <c r="B44" s="2" t="s">
        <v>4</v>
      </c>
      <c r="C44" s="316" t="s">
        <v>5</v>
      </c>
      <c r="D44" s="316"/>
      <c r="E44" s="2"/>
      <c r="F44" s="2"/>
      <c r="G44" s="2"/>
      <c r="H44" s="24"/>
      <c r="I44" s="728"/>
      <c r="J44" s="719"/>
      <c r="K44" s="720"/>
    </row>
    <row r="45" spans="1:11" ht="18" customHeight="1" x14ac:dyDescent="0.15">
      <c r="A45" s="17" t="s">
        <v>12</v>
      </c>
      <c r="B45" s="12"/>
      <c r="C45" s="2"/>
      <c r="D45" s="2"/>
      <c r="E45" s="2"/>
      <c r="F45" s="2"/>
      <c r="G45" s="2"/>
      <c r="H45" s="2"/>
      <c r="I45" s="5"/>
      <c r="J45" s="693"/>
      <c r="K45" s="692"/>
    </row>
    <row r="46" spans="1:11" ht="18" customHeight="1" x14ac:dyDescent="0.15">
      <c r="A46" s="5" t="s">
        <v>14</v>
      </c>
      <c r="B46" s="12" t="s">
        <v>21</v>
      </c>
      <c r="C46" s="127"/>
      <c r="D46" s="32"/>
      <c r="E46" s="32"/>
      <c r="F46" s="32"/>
      <c r="G46" s="32"/>
      <c r="H46" s="32"/>
      <c r="I46" s="5">
        <f t="shared" ref="I46:I50" si="12">COUNTIFS(B46:H46,"&lt;&gt;空",B46:H46,"&lt;&gt;休",B46:H46,"&lt;&gt;調",B46:H46,"&lt;&gt;",B46:H46,"&lt;&gt;調整休")</f>
        <v>1</v>
      </c>
      <c r="J46" s="758">
        <f>SUM(COUNTIF(B46:H46,"9-11,15-19"))*(6)+(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9-11・14-19"))*(6.5)</f>
        <v>4.5</v>
      </c>
      <c r="K46" s="759"/>
    </row>
    <row r="47" spans="1:11" ht="18" customHeight="1" x14ac:dyDescent="0.15">
      <c r="A47" s="20" t="s">
        <v>100</v>
      </c>
      <c r="B47" s="12" t="s">
        <v>20</v>
      </c>
      <c r="C47" s="350"/>
      <c r="D47" s="36"/>
      <c r="E47" s="36"/>
      <c r="F47" s="36"/>
      <c r="G47" s="36"/>
      <c r="H47" s="36"/>
      <c r="I47" s="5">
        <f t="shared" si="12"/>
        <v>1</v>
      </c>
      <c r="J47" s="758">
        <f t="shared" ref="J47" si="13">SUM(COUNTIF(B47:H47,"9-11,15-19"))*(6)+(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f>
        <v>4.5</v>
      </c>
      <c r="K47" s="759"/>
    </row>
    <row r="48" spans="1:11" ht="18" customHeight="1" x14ac:dyDescent="0.15">
      <c r="A48" s="20" t="s">
        <v>377</v>
      </c>
      <c r="B48" s="12"/>
      <c r="C48" s="45"/>
      <c r="D48" s="46"/>
      <c r="E48" s="46"/>
      <c r="F48" s="46"/>
      <c r="G48" s="46"/>
      <c r="H48" s="46"/>
      <c r="I48" s="5">
        <f t="shared" si="12"/>
        <v>0</v>
      </c>
      <c r="J48" s="758">
        <f>SUM(COUNTIF(B48:H48,"9-11,15-19"))*(6)+(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COUNTIF(B48:H48,"11-19"))*(7)</f>
        <v>0</v>
      </c>
      <c r="K48" s="759"/>
    </row>
    <row r="49" spans="1:14" ht="18" customHeight="1" x14ac:dyDescent="0.15">
      <c r="A49" s="653" t="s">
        <v>590</v>
      </c>
      <c r="B49" s="12" t="s">
        <v>21</v>
      </c>
      <c r="C49" s="45"/>
      <c r="D49" s="46"/>
      <c r="E49" s="46"/>
      <c r="F49" s="46"/>
      <c r="G49" s="46"/>
      <c r="H49" s="46"/>
      <c r="I49" s="5">
        <f t="shared" si="12"/>
        <v>1</v>
      </c>
      <c r="J49" s="758">
        <f t="shared" ref="J49:J50" si="14">SUM(COUNTIF(B49:H49,"9-11,15-19"))*(6)+(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COUNTIF(B49:H49,"11-19"))*(7)</f>
        <v>4.5</v>
      </c>
      <c r="K49" s="759"/>
    </row>
    <row r="50" spans="1:14" ht="18" customHeight="1" x14ac:dyDescent="0.15">
      <c r="A50" s="653" t="s">
        <v>611</v>
      </c>
      <c r="B50" s="12"/>
      <c r="C50" s="45"/>
      <c r="D50" s="46"/>
      <c r="E50" s="46"/>
      <c r="F50" s="46"/>
      <c r="G50" s="46"/>
      <c r="H50" s="46"/>
      <c r="I50" s="5">
        <f t="shared" si="12"/>
        <v>0</v>
      </c>
      <c r="J50" s="758">
        <f t="shared" si="14"/>
        <v>0</v>
      </c>
      <c r="K50" s="759"/>
    </row>
    <row r="51" spans="1:14" ht="18" customHeight="1" x14ac:dyDescent="0.15">
      <c r="A51" s="31" t="s">
        <v>66</v>
      </c>
      <c r="B51" s="16"/>
      <c r="C51" s="45"/>
      <c r="D51" s="46"/>
      <c r="E51" s="46"/>
      <c r="F51" s="46"/>
      <c r="G51" s="46"/>
      <c r="H51" s="46"/>
      <c r="I51" s="5"/>
      <c r="J51" s="758"/>
      <c r="K51" s="759"/>
    </row>
    <row r="52" spans="1:14" ht="18" customHeight="1" x14ac:dyDescent="0.15">
      <c r="A52" s="31" t="s">
        <v>66</v>
      </c>
      <c r="B52" s="633"/>
      <c r="C52" s="45"/>
      <c r="D52" s="46"/>
      <c r="E52" s="46"/>
      <c r="F52" s="46"/>
      <c r="G52" s="46"/>
      <c r="H52" s="46"/>
      <c r="I52" s="5"/>
      <c r="J52" s="682"/>
      <c r="K52" s="692"/>
    </row>
    <row r="53" spans="1:14" ht="16.5" customHeight="1" x14ac:dyDescent="0.15">
      <c r="A53" s="41"/>
      <c r="B53" s="42"/>
      <c r="C53" s="42"/>
      <c r="D53" s="42"/>
      <c r="E53" s="42"/>
      <c r="F53" s="42"/>
      <c r="G53" s="42"/>
      <c r="H53" s="42"/>
      <c r="I53" s="791" t="s">
        <v>624</v>
      </c>
      <c r="J53" s="791"/>
      <c r="K53" s="791"/>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706" t="s">
        <v>612</v>
      </c>
      <c r="B60" s="707"/>
      <c r="C60" s="98" t="s">
        <v>35</v>
      </c>
      <c r="D60" s="98"/>
      <c r="E60" s="98"/>
      <c r="F60" s="98"/>
      <c r="G60" s="98"/>
      <c r="H60" s="98"/>
      <c r="I60" s="98"/>
      <c r="J60" s="98"/>
      <c r="K60" s="98"/>
    </row>
    <row r="61" spans="1:14" ht="14.45" customHeight="1" x14ac:dyDescent="0.15">
      <c r="A61" s="708" t="s">
        <v>634</v>
      </c>
      <c r="B61" s="786"/>
      <c r="C61" s="697" t="s">
        <v>92</v>
      </c>
      <c r="D61" s="697"/>
      <c r="E61" s="697"/>
      <c r="F61" s="697"/>
      <c r="G61" s="697"/>
      <c r="H61" s="697"/>
      <c r="I61" s="697"/>
      <c r="J61" s="697"/>
      <c r="K61" s="697"/>
    </row>
    <row r="62" spans="1:14" ht="3" customHeight="1" x14ac:dyDescent="0.15">
      <c r="A62" s="787"/>
      <c r="B62" s="788"/>
      <c r="C62" s="697"/>
      <c r="D62" s="697"/>
      <c r="E62" s="697"/>
      <c r="F62" s="697"/>
      <c r="G62" s="697"/>
      <c r="H62" s="697"/>
      <c r="I62" s="697"/>
      <c r="J62" s="697"/>
      <c r="K62" s="697"/>
    </row>
    <row r="63" spans="1:14" ht="16.5" customHeight="1" x14ac:dyDescent="0.15">
      <c r="A63" s="787"/>
      <c r="B63" s="788"/>
      <c r="C63" s="714" t="s">
        <v>613</v>
      </c>
      <c r="D63" s="715"/>
      <c r="E63" s="715"/>
      <c r="F63" s="715"/>
      <c r="G63" s="715"/>
      <c r="H63" s="715"/>
      <c r="I63" s="715"/>
    </row>
    <row r="64" spans="1:14" ht="16.5" customHeight="1" x14ac:dyDescent="0.15">
      <c r="A64" s="789"/>
      <c r="B64" s="790"/>
      <c r="C64" s="714"/>
      <c r="D64" s="715"/>
      <c r="E64" s="715"/>
      <c r="F64" s="715"/>
      <c r="G64" s="715"/>
      <c r="H64" s="715"/>
      <c r="I64" s="715"/>
    </row>
  </sheetData>
  <mergeCells count="69">
    <mergeCell ref="J5:K5"/>
    <mergeCell ref="B1:F1"/>
    <mergeCell ref="H1:K1"/>
    <mergeCell ref="B2:E2"/>
    <mergeCell ref="I3:I4"/>
    <mergeCell ref="J3:K4"/>
    <mergeCell ref="J16:K16"/>
    <mergeCell ref="J6:K6"/>
    <mergeCell ref="J7:K7"/>
    <mergeCell ref="J8:K8"/>
    <mergeCell ref="J9:K9"/>
    <mergeCell ref="J10:K10"/>
    <mergeCell ref="J11:K11"/>
    <mergeCell ref="J12:K12"/>
    <mergeCell ref="I13:I14"/>
    <mergeCell ref="J13:K14"/>
    <mergeCell ref="F15:H15"/>
    <mergeCell ref="J15:K15"/>
    <mergeCell ref="J28:K28"/>
    <mergeCell ref="J17:K17"/>
    <mergeCell ref="J18:K18"/>
    <mergeCell ref="J19:K19"/>
    <mergeCell ref="J20:K20"/>
    <mergeCell ref="J21:K21"/>
    <mergeCell ref="J22:K22"/>
    <mergeCell ref="I23:I24"/>
    <mergeCell ref="J23:K24"/>
    <mergeCell ref="J25:K25"/>
    <mergeCell ref="J26:K26"/>
    <mergeCell ref="J27:K27"/>
    <mergeCell ref="J29:K29"/>
    <mergeCell ref="J30:K30"/>
    <mergeCell ref="J31:K31"/>
    <mergeCell ref="J32:K32"/>
    <mergeCell ref="I33:I34"/>
    <mergeCell ref="J33:K34"/>
    <mergeCell ref="J46:K46"/>
    <mergeCell ref="J35:K35"/>
    <mergeCell ref="J36:K36"/>
    <mergeCell ref="J37:K37"/>
    <mergeCell ref="J38:K38"/>
    <mergeCell ref="J39:K39"/>
    <mergeCell ref="J40:K40"/>
    <mergeCell ref="J41:K41"/>
    <mergeCell ref="J42:K42"/>
    <mergeCell ref="I43:I44"/>
    <mergeCell ref="J43:K44"/>
    <mergeCell ref="J45:K45"/>
    <mergeCell ref="A56:B56"/>
    <mergeCell ref="C56:K56"/>
    <mergeCell ref="J47:K47"/>
    <mergeCell ref="J48:K48"/>
    <mergeCell ref="J49:K49"/>
    <mergeCell ref="J50:K50"/>
    <mergeCell ref="J51:K51"/>
    <mergeCell ref="J52:K52"/>
    <mergeCell ref="I53:K53"/>
    <mergeCell ref="A54:B54"/>
    <mergeCell ref="D54:E54"/>
    <mergeCell ref="A55:B55"/>
    <mergeCell ref="C55:K55"/>
    <mergeCell ref="C62:K62"/>
    <mergeCell ref="C57:K57"/>
    <mergeCell ref="A59:B59"/>
    <mergeCell ref="C59:K59"/>
    <mergeCell ref="A60:B60"/>
    <mergeCell ref="C61:K61"/>
    <mergeCell ref="A61:B64"/>
    <mergeCell ref="C63:I64"/>
  </mergeCells>
  <phoneticPr fontId="13"/>
  <pageMargins left="0.59055118110236227" right="0.27559055118110237" top="0.31496062992125984" bottom="0.11811023622047245" header="0.51181102362204722" footer="0.51181102362204722"/>
  <pageSetup paperSize="9" scale="82"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94B0A83-5F98-42F9-A424-A5B201AC4A38}">
          <x14:formula1>
            <xm:f>'F:\Users\clmiwa-three\Downloads\[《中村》新田・草加 エリア 仮シフト【12月16日～1月15日】.xlsx]参照データベース'!#REF!</xm:f>
          </x14:formula1>
          <xm:sqref>G1 C53:H53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1FFDD-B920-410C-9867-D76709331062}">
  <sheetPr>
    <tabColor theme="7" tint="0.59999389629810485"/>
    <pageSetUpPr fitToPage="1"/>
  </sheetPr>
  <dimension ref="A1:X53"/>
  <sheetViews>
    <sheetView topLeftCell="A28" zoomScaleNormal="100" workbookViewId="0">
      <selection activeCell="C52" sqref="C52:I53"/>
    </sheetView>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60" t="s">
        <v>69</v>
      </c>
      <c r="B1" s="683" t="s">
        <v>610</v>
      </c>
      <c r="C1" s="683"/>
      <c r="D1" s="683"/>
      <c r="E1" s="683"/>
      <c r="F1" s="683"/>
      <c r="H1" s="803" t="s">
        <v>42</v>
      </c>
      <c r="I1" s="804"/>
      <c r="J1" s="805"/>
      <c r="K1" s="806"/>
    </row>
    <row r="2" spans="1:24" ht="17.100000000000001" customHeight="1" x14ac:dyDescent="0.15">
      <c r="A2" s="14"/>
      <c r="I2" s="14"/>
      <c r="J2" s="3"/>
      <c r="K2" s="4"/>
    </row>
    <row r="3" spans="1:24" ht="17.100000000000001" customHeight="1" x14ac:dyDescent="0.15">
      <c r="A3" s="22" t="s">
        <v>0</v>
      </c>
      <c r="B3" s="90">
        <v>46174</v>
      </c>
      <c r="C3" s="90">
        <v>46175</v>
      </c>
      <c r="D3" s="90">
        <v>46176</v>
      </c>
      <c r="E3" s="90">
        <v>46177</v>
      </c>
      <c r="F3" s="90">
        <v>46178</v>
      </c>
      <c r="G3" s="90">
        <v>46179</v>
      </c>
      <c r="H3" s="90">
        <v>46180</v>
      </c>
      <c r="I3" s="807" t="s">
        <v>1</v>
      </c>
      <c r="J3" s="799" t="s">
        <v>2</v>
      </c>
      <c r="K3" s="800"/>
    </row>
    <row r="4" spans="1:24" ht="17.100000000000001" customHeight="1" x14ac:dyDescent="0.15">
      <c r="A4" s="22" t="s">
        <v>3</v>
      </c>
      <c r="B4" s="2" t="s">
        <v>4</v>
      </c>
      <c r="C4" s="21" t="s">
        <v>5</v>
      </c>
      <c r="D4" s="21" t="s">
        <v>6</v>
      </c>
      <c r="E4" s="2" t="s">
        <v>7</v>
      </c>
      <c r="F4" s="2" t="s">
        <v>8</v>
      </c>
      <c r="G4" s="2" t="s">
        <v>9</v>
      </c>
      <c r="H4" s="24" t="s">
        <v>10</v>
      </c>
      <c r="I4" s="808"/>
      <c r="J4" s="801"/>
      <c r="K4" s="802"/>
    </row>
    <row r="5" spans="1:24" ht="15.75" customHeight="1" thickBot="1" x14ac:dyDescent="0.2">
      <c r="A5" s="406" t="s">
        <v>12</v>
      </c>
      <c r="B5" s="99"/>
      <c r="C5" s="407"/>
      <c r="D5" s="408"/>
      <c r="E5" s="99"/>
      <c r="F5" s="809" t="s">
        <v>60</v>
      </c>
      <c r="G5" s="809"/>
      <c r="H5" s="809"/>
      <c r="I5" s="100"/>
      <c r="J5" s="765"/>
      <c r="K5" s="766"/>
    </row>
    <row r="6" spans="1:24" ht="17.100000000000001" customHeight="1" x14ac:dyDescent="0.15">
      <c r="A6" s="797" t="s">
        <v>16</v>
      </c>
      <c r="B6" s="107" t="s">
        <v>20</v>
      </c>
      <c r="C6" s="351"/>
      <c r="D6" s="109"/>
      <c r="E6" s="233" t="s">
        <v>385</v>
      </c>
      <c r="F6" s="233" t="s">
        <v>385</v>
      </c>
      <c r="G6" s="107"/>
      <c r="H6" s="107"/>
      <c r="I6" s="775">
        <v>4</v>
      </c>
      <c r="J6" s="777">
        <v>18</v>
      </c>
      <c r="K6" s="778"/>
      <c r="N6" s="6"/>
      <c r="O6" s="6"/>
      <c r="P6" s="6"/>
      <c r="Q6" s="6"/>
      <c r="R6" s="6"/>
      <c r="S6" s="6"/>
      <c r="T6" s="6"/>
      <c r="U6" s="6"/>
      <c r="V6" s="6"/>
      <c r="W6" s="6"/>
      <c r="X6" s="6"/>
    </row>
    <row r="7" spans="1:24" ht="17.100000000000001" customHeight="1" thickBot="1" x14ac:dyDescent="0.2">
      <c r="A7" s="798"/>
      <c r="B7" s="122"/>
      <c r="C7" s="409"/>
      <c r="D7" s="113"/>
      <c r="E7" s="111" t="s">
        <v>21</v>
      </c>
      <c r="F7" s="111" t="s">
        <v>21</v>
      </c>
      <c r="G7" s="111" t="s">
        <v>20</v>
      </c>
      <c r="H7" s="111"/>
      <c r="I7" s="776"/>
      <c r="J7" s="779"/>
      <c r="K7" s="780"/>
      <c r="N7" s="6"/>
      <c r="O7" s="6"/>
      <c r="P7" s="6"/>
      <c r="Q7" s="6"/>
      <c r="R7" s="6"/>
      <c r="S7" s="6"/>
      <c r="T7" s="6"/>
      <c r="U7" s="6"/>
      <c r="V7" s="6"/>
      <c r="W7" s="6"/>
      <c r="X7" s="6"/>
    </row>
    <row r="8" spans="1:24" ht="17.100000000000001" customHeight="1" x14ac:dyDescent="0.15">
      <c r="A8" s="47" t="s">
        <v>17</v>
      </c>
      <c r="B8" s="29" t="s">
        <v>21</v>
      </c>
      <c r="C8" s="350"/>
      <c r="D8" s="36"/>
      <c r="E8" s="55" t="s">
        <v>20</v>
      </c>
      <c r="F8" s="55" t="s">
        <v>20</v>
      </c>
      <c r="G8" s="55"/>
      <c r="H8" s="29" t="s">
        <v>20</v>
      </c>
      <c r="I8" s="43">
        <f t="shared" ref="I8:I9" si="0">COUNTIFS(B8:H8,"&lt;&gt;空",B8:H8,"&lt;&gt;休",B8:H8,"&lt;&gt;調",B8:H8,"&lt;&gt;",B8:H8,"&lt;&gt;調整休")</f>
        <v>4</v>
      </c>
      <c r="J8" s="758">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18</v>
      </c>
      <c r="K8" s="759"/>
    </row>
    <row r="9" spans="1:24" ht="17.100000000000001" customHeight="1" x14ac:dyDescent="0.15">
      <c r="A9" s="20" t="s">
        <v>18</v>
      </c>
      <c r="B9" s="12"/>
      <c r="C9" s="21"/>
      <c r="D9" s="32"/>
      <c r="E9" s="12"/>
      <c r="F9" s="54"/>
      <c r="G9" s="54" t="s">
        <v>21</v>
      </c>
      <c r="H9" s="12" t="s">
        <v>21</v>
      </c>
      <c r="I9" s="5">
        <f t="shared" si="0"/>
        <v>2</v>
      </c>
      <c r="J9" s="758">
        <f t="shared" ref="J9" si="1">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10-15"))*(4.5)</f>
        <v>9</v>
      </c>
      <c r="K9" s="759"/>
    </row>
    <row r="10" spans="1:24" ht="17.100000000000001" customHeight="1" x14ac:dyDescent="0.15">
      <c r="A10" s="44"/>
      <c r="B10" s="29"/>
      <c r="C10" s="106"/>
      <c r="D10" s="36"/>
      <c r="E10" s="12"/>
      <c r="F10" s="16"/>
      <c r="G10" s="16"/>
      <c r="H10" s="40"/>
      <c r="I10" s="5"/>
      <c r="J10" s="758"/>
      <c r="K10" s="759"/>
    </row>
    <row r="11" spans="1:24" ht="17.100000000000001" customHeight="1" x14ac:dyDescent="0.15">
      <c r="A11" s="33" t="s">
        <v>0</v>
      </c>
      <c r="B11" s="53">
        <v>46181</v>
      </c>
      <c r="C11" s="53">
        <v>46182</v>
      </c>
      <c r="D11" s="53">
        <v>46183</v>
      </c>
      <c r="E11" s="53">
        <v>46184</v>
      </c>
      <c r="F11" s="53">
        <v>46185</v>
      </c>
      <c r="G11" s="53">
        <v>46186</v>
      </c>
      <c r="H11" s="53">
        <v>46187</v>
      </c>
      <c r="I11" s="131"/>
      <c r="J11" s="799" t="s">
        <v>2</v>
      </c>
      <c r="K11" s="800"/>
    </row>
    <row r="12" spans="1:24" ht="17.100000000000001" customHeight="1" x14ac:dyDescent="0.15">
      <c r="A12" s="22" t="s">
        <v>3</v>
      </c>
      <c r="B12" s="2" t="s">
        <v>4</v>
      </c>
      <c r="C12" s="21" t="s">
        <v>5</v>
      </c>
      <c r="D12" s="21" t="s">
        <v>6</v>
      </c>
      <c r="E12" s="2" t="s">
        <v>7</v>
      </c>
      <c r="F12" s="2" t="s">
        <v>8</v>
      </c>
      <c r="G12" s="2" t="s">
        <v>9</v>
      </c>
      <c r="H12" s="24" t="s">
        <v>10</v>
      </c>
      <c r="I12" s="133"/>
      <c r="J12" s="801"/>
      <c r="K12" s="802"/>
    </row>
    <row r="13" spans="1:24" ht="17.100000000000001" customHeight="1" thickBot="1" x14ac:dyDescent="0.2">
      <c r="A13" s="406" t="s">
        <v>13</v>
      </c>
      <c r="B13" s="99"/>
      <c r="C13" s="407"/>
      <c r="D13" s="408"/>
      <c r="E13" s="99"/>
      <c r="F13" s="99"/>
      <c r="G13" s="99"/>
      <c r="H13" s="99"/>
      <c r="I13" s="100"/>
      <c r="J13" s="785"/>
      <c r="K13" s="766"/>
    </row>
    <row r="14" spans="1:24" ht="17.100000000000001" customHeight="1" x14ac:dyDescent="0.15">
      <c r="A14" s="797" t="s">
        <v>16</v>
      </c>
      <c r="B14" s="107" t="s">
        <v>20</v>
      </c>
      <c r="C14" s="351"/>
      <c r="D14" s="109"/>
      <c r="E14" s="233" t="s">
        <v>385</v>
      </c>
      <c r="F14" s="233" t="s">
        <v>385</v>
      </c>
      <c r="G14" s="393"/>
      <c r="H14" s="107"/>
      <c r="I14" s="775">
        <v>4</v>
      </c>
      <c r="J14" s="777">
        <v>18</v>
      </c>
      <c r="K14" s="778"/>
    </row>
    <row r="15" spans="1:24" ht="17.100000000000001" customHeight="1" thickBot="1" x14ac:dyDescent="0.2">
      <c r="A15" s="798"/>
      <c r="B15" s="122"/>
      <c r="C15" s="409"/>
      <c r="D15" s="113"/>
      <c r="E15" s="111" t="s">
        <v>21</v>
      </c>
      <c r="F15" s="111" t="s">
        <v>21</v>
      </c>
      <c r="G15" s="410" t="s">
        <v>21</v>
      </c>
      <c r="H15" s="111"/>
      <c r="I15" s="776"/>
      <c r="J15" s="779"/>
      <c r="K15" s="780"/>
    </row>
    <row r="16" spans="1:24" ht="17.100000000000001" customHeight="1" x14ac:dyDescent="0.15">
      <c r="A16" s="47" t="s">
        <v>17</v>
      </c>
      <c r="B16" s="29" t="s">
        <v>21</v>
      </c>
      <c r="C16" s="350"/>
      <c r="D16" s="36"/>
      <c r="E16" s="55" t="s">
        <v>20</v>
      </c>
      <c r="F16" s="55" t="s">
        <v>20</v>
      </c>
      <c r="G16" s="55"/>
      <c r="H16" s="29" t="s">
        <v>20</v>
      </c>
      <c r="I16" s="43">
        <f t="shared" ref="I16:I17" si="2">COUNTIFS(B16:H16,"&lt;&gt;空",B16:H16,"&lt;&gt;休",B16:H16,"&lt;&gt;調",B16:H16,"&lt;&gt;",B16:H16,"&lt;&gt;調整休")</f>
        <v>4</v>
      </c>
      <c r="J16" s="795">
        <f t="shared" ref="J16:J17" si="3">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18</v>
      </c>
      <c r="K16" s="796"/>
    </row>
    <row r="17" spans="1:11" ht="17.100000000000001" customHeight="1" x14ac:dyDescent="0.15">
      <c r="A17" s="20" t="s">
        <v>18</v>
      </c>
      <c r="B17" s="12"/>
      <c r="C17" s="21"/>
      <c r="D17" s="32"/>
      <c r="E17" s="12"/>
      <c r="F17" s="54"/>
      <c r="G17" s="54" t="s">
        <v>20</v>
      </c>
      <c r="H17" s="12" t="s">
        <v>21</v>
      </c>
      <c r="I17" s="5">
        <f t="shared" si="2"/>
        <v>2</v>
      </c>
      <c r="J17" s="758">
        <f t="shared" si="3"/>
        <v>9</v>
      </c>
      <c r="K17" s="759"/>
    </row>
    <row r="18" spans="1:11" ht="17.100000000000001" customHeight="1" x14ac:dyDescent="0.15">
      <c r="A18" s="44"/>
      <c r="B18" s="29"/>
      <c r="C18" s="106"/>
      <c r="D18" s="36"/>
      <c r="E18" s="12"/>
      <c r="F18" s="16"/>
      <c r="G18" s="16"/>
      <c r="H18" s="40"/>
      <c r="I18" s="5"/>
      <c r="J18" s="758"/>
      <c r="K18" s="759"/>
    </row>
    <row r="19" spans="1:11" ht="17.100000000000001" customHeight="1" x14ac:dyDescent="0.15">
      <c r="A19" s="22" t="s">
        <v>0</v>
      </c>
      <c r="B19" s="23">
        <v>46188</v>
      </c>
      <c r="C19" s="23">
        <v>46189</v>
      </c>
      <c r="D19" s="23">
        <v>46190</v>
      </c>
      <c r="E19" s="23">
        <v>46191</v>
      </c>
      <c r="F19" s="23">
        <v>46192</v>
      </c>
      <c r="G19" s="23">
        <v>46193</v>
      </c>
      <c r="H19" s="23">
        <v>46194</v>
      </c>
      <c r="I19" s="131"/>
      <c r="J19" s="799" t="s">
        <v>2</v>
      </c>
      <c r="K19" s="800"/>
    </row>
    <row r="20" spans="1:11" ht="17.100000000000001" customHeight="1" x14ac:dyDescent="0.15">
      <c r="A20" s="22" t="s">
        <v>3</v>
      </c>
      <c r="B20" s="2" t="s">
        <v>4</v>
      </c>
      <c r="C20" s="21" t="s">
        <v>5</v>
      </c>
      <c r="D20" s="21" t="s">
        <v>6</v>
      </c>
      <c r="E20" s="2" t="s">
        <v>7</v>
      </c>
      <c r="F20" s="2" t="s">
        <v>8</v>
      </c>
      <c r="G20" s="2" t="s">
        <v>9</v>
      </c>
      <c r="H20" s="24" t="s">
        <v>10</v>
      </c>
      <c r="I20" s="133"/>
      <c r="J20" s="801"/>
      <c r="K20" s="802"/>
    </row>
    <row r="21" spans="1:11" ht="17.100000000000001" customHeight="1" thickBot="1" x14ac:dyDescent="0.2">
      <c r="A21" s="406" t="s">
        <v>12</v>
      </c>
      <c r="B21" s="99"/>
      <c r="C21" s="407"/>
      <c r="D21" s="408"/>
      <c r="E21" s="99"/>
      <c r="F21" s="99"/>
      <c r="G21" s="99"/>
      <c r="H21" s="99"/>
      <c r="I21" s="100"/>
      <c r="J21" s="765"/>
      <c r="K21" s="766"/>
    </row>
    <row r="22" spans="1:11" ht="17.100000000000001" customHeight="1" x14ac:dyDescent="0.15">
      <c r="A22" s="797" t="s">
        <v>16</v>
      </c>
      <c r="B22" s="107" t="s">
        <v>20</v>
      </c>
      <c r="C22" s="351"/>
      <c r="D22" s="109"/>
      <c r="E22" s="233" t="s">
        <v>385</v>
      </c>
      <c r="F22" s="233" t="s">
        <v>385</v>
      </c>
      <c r="G22" s="107"/>
      <c r="H22" s="107"/>
      <c r="I22" s="775">
        <f t="shared" ref="I22" si="4">COUNTIFS(B22:H22,"&lt;&gt;空",B22:H22,"&lt;&gt;休",B22:H22,"&lt;&gt;調",B22:H22,"&lt;&gt;",B22:H22,"&lt;&gt;調整休")</f>
        <v>3</v>
      </c>
      <c r="J22" s="777">
        <v>13.5</v>
      </c>
      <c r="K22" s="778"/>
    </row>
    <row r="23" spans="1:11" ht="17.100000000000001" customHeight="1" thickBot="1" x14ac:dyDescent="0.2">
      <c r="A23" s="798"/>
      <c r="B23" s="122"/>
      <c r="C23" s="409"/>
      <c r="D23" s="113"/>
      <c r="E23" s="111" t="s">
        <v>21</v>
      </c>
      <c r="F23" s="111" t="s">
        <v>21</v>
      </c>
      <c r="G23" s="362"/>
      <c r="H23" s="111"/>
      <c r="I23" s="776"/>
      <c r="J23" s="779"/>
      <c r="K23" s="780"/>
    </row>
    <row r="24" spans="1:11" ht="17.100000000000001" customHeight="1" x14ac:dyDescent="0.15">
      <c r="A24" s="47" t="s">
        <v>17</v>
      </c>
      <c r="B24" s="29" t="s">
        <v>21</v>
      </c>
      <c r="C24" s="350"/>
      <c r="D24" s="36"/>
      <c r="E24" s="55" t="s">
        <v>20</v>
      </c>
      <c r="F24" s="55" t="s">
        <v>20</v>
      </c>
      <c r="G24" s="55"/>
      <c r="H24" s="29" t="s">
        <v>20</v>
      </c>
      <c r="I24" s="43">
        <f t="shared" ref="I24:I25" si="5">COUNTIFS(B24:H24,"&lt;&gt;空",B24:H24,"&lt;&gt;休",B24:H24,"&lt;&gt;調",B24:H24,"&lt;&gt;",B24:H24,"&lt;&gt;調整休")</f>
        <v>4</v>
      </c>
      <c r="J24" s="795">
        <f t="shared" ref="J24:J25" si="6">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18</v>
      </c>
      <c r="K24" s="796"/>
    </row>
    <row r="25" spans="1:11" ht="17.100000000000001" customHeight="1" x14ac:dyDescent="0.15">
      <c r="A25" s="20" t="s">
        <v>18</v>
      </c>
      <c r="B25" s="12"/>
      <c r="C25" s="21"/>
      <c r="D25" s="32"/>
      <c r="E25" s="12"/>
      <c r="F25" s="54"/>
      <c r="G25" s="12" t="s">
        <v>21</v>
      </c>
      <c r="H25" s="12" t="s">
        <v>21</v>
      </c>
      <c r="I25" s="5">
        <f t="shared" si="5"/>
        <v>2</v>
      </c>
      <c r="J25" s="758">
        <f t="shared" si="6"/>
        <v>9</v>
      </c>
      <c r="K25" s="759"/>
    </row>
    <row r="26" spans="1:11" ht="17.100000000000001" customHeight="1" x14ac:dyDescent="0.15">
      <c r="A26" s="44"/>
      <c r="B26" s="29"/>
      <c r="C26" s="106"/>
      <c r="D26" s="36"/>
      <c r="E26" s="12"/>
      <c r="F26" s="16"/>
      <c r="G26" s="18" t="s">
        <v>605</v>
      </c>
      <c r="H26" s="40"/>
      <c r="I26" s="5"/>
      <c r="J26" s="758"/>
      <c r="K26" s="759"/>
    </row>
    <row r="27" spans="1:11" ht="17.100000000000001" customHeight="1" x14ac:dyDescent="0.15">
      <c r="A27" s="22" t="s">
        <v>0</v>
      </c>
      <c r="B27" s="90">
        <v>46195</v>
      </c>
      <c r="C27" s="90">
        <v>46196</v>
      </c>
      <c r="D27" s="90">
        <v>46197</v>
      </c>
      <c r="E27" s="90">
        <v>46198</v>
      </c>
      <c r="F27" s="90">
        <v>46199</v>
      </c>
      <c r="G27" s="90">
        <v>46200</v>
      </c>
      <c r="H27" s="90">
        <v>46201</v>
      </c>
      <c r="I27" s="131"/>
      <c r="J27" s="799" t="s">
        <v>2</v>
      </c>
      <c r="K27" s="800"/>
    </row>
    <row r="28" spans="1:11" ht="17.100000000000001" customHeight="1" x14ac:dyDescent="0.15">
      <c r="A28" s="22" t="s">
        <v>3</v>
      </c>
      <c r="B28" s="2" t="s">
        <v>4</v>
      </c>
      <c r="C28" s="21" t="s">
        <v>5</v>
      </c>
      <c r="D28" s="21" t="s">
        <v>6</v>
      </c>
      <c r="E28" s="2" t="s">
        <v>7</v>
      </c>
      <c r="F28" s="2" t="s">
        <v>8</v>
      </c>
      <c r="G28" s="2" t="s">
        <v>9</v>
      </c>
      <c r="H28" s="24" t="s">
        <v>10</v>
      </c>
      <c r="I28" s="133"/>
      <c r="J28" s="801"/>
      <c r="K28" s="802"/>
    </row>
    <row r="29" spans="1:11" ht="17.100000000000001" customHeight="1" thickBot="1" x14ac:dyDescent="0.2">
      <c r="A29" s="406" t="s">
        <v>13</v>
      </c>
      <c r="B29" s="99"/>
      <c r="C29" s="407"/>
      <c r="D29" s="408"/>
      <c r="E29" s="99"/>
      <c r="F29" s="99"/>
      <c r="G29" s="99"/>
      <c r="H29" s="99"/>
      <c r="I29" s="100"/>
      <c r="J29" s="785"/>
      <c r="K29" s="766"/>
    </row>
    <row r="30" spans="1:11" ht="17.100000000000001" customHeight="1" x14ac:dyDescent="0.15">
      <c r="A30" s="797" t="s">
        <v>16</v>
      </c>
      <c r="B30" s="107" t="s">
        <v>20</v>
      </c>
      <c r="C30" s="351"/>
      <c r="D30" s="109"/>
      <c r="E30" s="233" t="s">
        <v>385</v>
      </c>
      <c r="F30" s="233" t="s">
        <v>385</v>
      </c>
      <c r="G30" s="393"/>
      <c r="H30" s="107"/>
      <c r="I30" s="775">
        <v>4</v>
      </c>
      <c r="J30" s="777">
        <v>18</v>
      </c>
      <c r="K30" s="778"/>
    </row>
    <row r="31" spans="1:11" ht="17.100000000000001" customHeight="1" thickBot="1" x14ac:dyDescent="0.2">
      <c r="A31" s="798"/>
      <c r="B31" s="122"/>
      <c r="C31" s="409"/>
      <c r="D31" s="113"/>
      <c r="E31" s="111" t="s">
        <v>21</v>
      </c>
      <c r="F31" s="111" t="s">
        <v>21</v>
      </c>
      <c r="G31" s="410" t="s">
        <v>21</v>
      </c>
      <c r="H31" s="111"/>
      <c r="I31" s="776"/>
      <c r="J31" s="779"/>
      <c r="K31" s="780"/>
    </row>
    <row r="32" spans="1:11" ht="17.100000000000001" customHeight="1" x14ac:dyDescent="0.15">
      <c r="A32" s="47" t="s">
        <v>17</v>
      </c>
      <c r="B32" s="61"/>
      <c r="C32" s="350"/>
      <c r="D32" s="36"/>
      <c r="E32" s="55" t="s">
        <v>20</v>
      </c>
      <c r="F32" s="55" t="s">
        <v>20</v>
      </c>
      <c r="G32" s="55"/>
      <c r="H32" s="29" t="s">
        <v>20</v>
      </c>
      <c r="I32" s="43">
        <f t="shared" ref="I32:I33" si="7">COUNTIFS(B32:H32,"&lt;&gt;空",B32:H32,"&lt;&gt;休",B32:H32,"&lt;&gt;調",B32:H32,"&lt;&gt;",B32:H32,"&lt;&gt;調整休")</f>
        <v>3</v>
      </c>
      <c r="J32" s="795">
        <f t="shared" ref="J32:J33" si="8">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13.5</v>
      </c>
      <c r="K32" s="796"/>
    </row>
    <row r="33" spans="1:14" ht="17.100000000000001" customHeight="1" x14ac:dyDescent="0.15">
      <c r="A33" s="20" t="s">
        <v>18</v>
      </c>
      <c r="B33" s="54" t="s">
        <v>21</v>
      </c>
      <c r="C33" s="21"/>
      <c r="D33" s="32"/>
      <c r="E33" s="12"/>
      <c r="F33" s="54"/>
      <c r="G33" s="54" t="s">
        <v>20</v>
      </c>
      <c r="H33" s="12" t="s">
        <v>21</v>
      </c>
      <c r="I33" s="5">
        <f t="shared" si="7"/>
        <v>3</v>
      </c>
      <c r="J33" s="758">
        <f t="shared" si="8"/>
        <v>13.5</v>
      </c>
      <c r="K33" s="759"/>
    </row>
    <row r="34" spans="1:14" ht="17.100000000000001" customHeight="1" x14ac:dyDescent="0.15">
      <c r="A34" s="44"/>
      <c r="B34" s="29"/>
      <c r="C34" s="106"/>
      <c r="D34" s="36"/>
      <c r="E34" s="12"/>
      <c r="F34" s="16"/>
      <c r="G34" s="16"/>
      <c r="H34" s="40"/>
      <c r="I34" s="5"/>
      <c r="J34" s="758"/>
      <c r="K34" s="759"/>
    </row>
    <row r="35" spans="1:14" ht="17.100000000000001" customHeight="1" x14ac:dyDescent="0.15">
      <c r="A35" s="22" t="s">
        <v>0</v>
      </c>
      <c r="B35" s="23">
        <v>46202</v>
      </c>
      <c r="C35" s="23">
        <v>46203</v>
      </c>
      <c r="D35" s="23"/>
      <c r="E35" s="23"/>
      <c r="F35" s="23"/>
      <c r="G35" s="23"/>
      <c r="H35" s="23"/>
      <c r="I35" s="131"/>
      <c r="J35" s="799" t="s">
        <v>2</v>
      </c>
      <c r="K35" s="800"/>
    </row>
    <row r="36" spans="1:14" ht="17.100000000000001" customHeight="1" x14ac:dyDescent="0.15">
      <c r="A36" s="22" t="s">
        <v>3</v>
      </c>
      <c r="B36" s="2" t="s">
        <v>4</v>
      </c>
      <c r="C36" s="316" t="s">
        <v>5</v>
      </c>
      <c r="D36" s="316"/>
      <c r="E36" s="2"/>
      <c r="F36" s="2"/>
      <c r="G36" s="2"/>
      <c r="H36" s="24"/>
      <c r="I36" s="133"/>
      <c r="J36" s="801"/>
      <c r="K36" s="802"/>
    </row>
    <row r="37" spans="1:14" ht="17.100000000000001" customHeight="1" thickBot="1" x14ac:dyDescent="0.2">
      <c r="A37" s="406" t="s">
        <v>12</v>
      </c>
      <c r="B37" s="99"/>
      <c r="C37" s="407"/>
      <c r="D37" s="408"/>
      <c r="E37" s="408"/>
      <c r="F37" s="408"/>
      <c r="G37" s="408"/>
      <c r="H37" s="408"/>
      <c r="I37" s="100"/>
      <c r="J37" s="785"/>
      <c r="K37" s="766"/>
    </row>
    <row r="38" spans="1:14" ht="17.100000000000001" customHeight="1" x14ac:dyDescent="0.15">
      <c r="A38" s="797" t="s">
        <v>16</v>
      </c>
      <c r="B38" s="107" t="s">
        <v>20</v>
      </c>
      <c r="C38" s="351"/>
      <c r="D38" s="109"/>
      <c r="E38" s="109"/>
      <c r="F38" s="109"/>
      <c r="G38" s="109"/>
      <c r="H38" s="109"/>
      <c r="I38" s="775">
        <f t="shared" ref="I38" si="9">COUNTIFS(B38:H38,"&lt;&gt;空",B38:H38,"&lt;&gt;休",B38:H38,"&lt;&gt;調",B38:H38,"&lt;&gt;",B38:H38,"&lt;&gt;調整休")</f>
        <v>1</v>
      </c>
      <c r="J38" s="777">
        <v>4.5</v>
      </c>
      <c r="K38" s="778"/>
    </row>
    <row r="39" spans="1:14" ht="17.100000000000001" customHeight="1" thickBot="1" x14ac:dyDescent="0.2">
      <c r="A39" s="798"/>
      <c r="B39" s="122"/>
      <c r="C39" s="409"/>
      <c r="D39" s="113"/>
      <c r="E39" s="113"/>
      <c r="F39" s="113"/>
      <c r="G39" s="113"/>
      <c r="H39" s="113"/>
      <c r="I39" s="776"/>
      <c r="J39" s="779"/>
      <c r="K39" s="780"/>
    </row>
    <row r="40" spans="1:14" ht="17.100000000000001" customHeight="1" x14ac:dyDescent="0.15">
      <c r="A40" s="47" t="s">
        <v>17</v>
      </c>
      <c r="B40" s="29" t="s">
        <v>21</v>
      </c>
      <c r="C40" s="350"/>
      <c r="D40" s="36"/>
      <c r="E40" s="36"/>
      <c r="F40" s="36"/>
      <c r="G40" s="36"/>
      <c r="H40" s="36"/>
      <c r="I40" s="43">
        <f t="shared" ref="I40:I41" si="10">COUNTIFS(B40:H40,"&lt;&gt;空",B40:H40,"&lt;&gt;休",B40:H40,"&lt;&gt;調",B40:H40,"&lt;&gt;",B40:H40,"&lt;&gt;調整休")</f>
        <v>1</v>
      </c>
      <c r="J40" s="795">
        <f t="shared" ref="J40:J41" si="11">SUM(COUNTIF(B40:H40,"9-11,15-19"))*(6)+(COUNTIF(B40:H40,"9-12,16-19"))*(6)+(COUNTIF(B40:H40,"9-13,17-19"))*(6)+(COUNTIF(B40:H40,"9-19"))*(9)+(COUNTIF(B40:H40,"9-17"))*(7.25)+(COUNTIF(B40:H40,"9-16"))*(6.25)+(COUNTIF(B40:H40,"9-15"))*(5.5)+(COUNTIF(B40:H40,"9-14"))*(4.5)+(COUNTIF(B40:H40,"9-13"))*(4)+(COUNTIF(B40:H40,"9-12"))*(3)+(COUNTIF(B40:H40,"9-11:30"))*(2.5)+(COUNTIF(B40:H40,"13-19"))*(5.5)+(COUNTIF(B40:H40,"14-19"))*(4.5)+(COUNTIF(B40:H40,"15-19"))*(4)+(COUNTIF(B40:H40,"16-19"))*(3)+(COUNTIF(B40:H40,"16:30-19"))*(2.5)+(COUNTIF(B40:H40,"10-14"))*(4)+(COUNTIF(B40:H40,"10-15"))*(4.5)</f>
        <v>4.5</v>
      </c>
      <c r="K40" s="796"/>
    </row>
    <row r="41" spans="1:14" ht="17.100000000000001" customHeight="1" x14ac:dyDescent="0.15">
      <c r="A41" s="20" t="s">
        <v>18</v>
      </c>
      <c r="B41" s="12"/>
      <c r="C41" s="21"/>
      <c r="D41" s="32"/>
      <c r="E41" s="32"/>
      <c r="F41" s="32"/>
      <c r="G41" s="32"/>
      <c r="H41" s="32"/>
      <c r="I41" s="5">
        <f t="shared" si="10"/>
        <v>0</v>
      </c>
      <c r="J41" s="758">
        <f t="shared" si="11"/>
        <v>0</v>
      </c>
      <c r="K41" s="759"/>
    </row>
    <row r="42" spans="1:14" ht="17.100000000000001" customHeight="1" x14ac:dyDescent="0.15">
      <c r="A42" s="44"/>
      <c r="B42" s="29"/>
      <c r="C42" s="106"/>
      <c r="D42" s="36"/>
      <c r="E42" s="36"/>
      <c r="F42" s="36"/>
      <c r="G42" s="36"/>
      <c r="H42" s="36"/>
      <c r="I42" s="5"/>
      <c r="J42" s="758"/>
      <c r="K42" s="759"/>
    </row>
    <row r="43" spans="1:14" ht="17.100000000000001" customHeight="1" x14ac:dyDescent="0.15">
      <c r="A43" s="41"/>
      <c r="B43" s="42"/>
      <c r="C43" s="42"/>
      <c r="D43" s="42"/>
      <c r="E43" s="42"/>
      <c r="F43" s="42"/>
      <c r="G43" s="42"/>
      <c r="H43" s="42"/>
      <c r="I43" s="698" t="s">
        <v>633</v>
      </c>
      <c r="J43" s="698"/>
      <c r="K43" s="698"/>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706" t="s">
        <v>612</v>
      </c>
      <c r="B50" s="707"/>
      <c r="C50" s="98" t="s">
        <v>35</v>
      </c>
      <c r="D50" s="98"/>
      <c r="E50" s="98"/>
      <c r="F50" s="98"/>
      <c r="G50" s="98"/>
      <c r="H50" s="98"/>
      <c r="I50" s="98"/>
      <c r="J50" s="98"/>
      <c r="K50" s="98"/>
    </row>
    <row r="51" spans="1:11" ht="14.45" customHeight="1" x14ac:dyDescent="0.15">
      <c r="A51" s="708" t="s">
        <v>615</v>
      </c>
      <c r="B51" s="709"/>
      <c r="C51" s="697" t="s">
        <v>104</v>
      </c>
      <c r="D51" s="697"/>
      <c r="E51" s="697"/>
      <c r="F51" s="697"/>
      <c r="G51" s="697"/>
      <c r="H51" s="697"/>
      <c r="I51" s="697"/>
      <c r="J51" s="697"/>
      <c r="K51" s="697"/>
    </row>
    <row r="52" spans="1:11" ht="14.45" customHeight="1" x14ac:dyDescent="0.15">
      <c r="A52" s="710"/>
      <c r="B52" s="711"/>
      <c r="C52" s="714" t="s">
        <v>613</v>
      </c>
      <c r="D52" s="715"/>
      <c r="E52" s="715"/>
      <c r="F52" s="715"/>
      <c r="G52" s="715"/>
      <c r="H52" s="715"/>
      <c r="I52" s="715"/>
      <c r="J52" s="676"/>
      <c r="K52" s="676"/>
    </row>
    <row r="53" spans="1:11" ht="17.100000000000001" customHeight="1" x14ac:dyDescent="0.15">
      <c r="A53" s="712"/>
      <c r="B53" s="713"/>
      <c r="C53" s="714"/>
      <c r="D53" s="715"/>
      <c r="E53" s="715"/>
      <c r="F53" s="715"/>
      <c r="G53" s="715"/>
      <c r="H53" s="715"/>
      <c r="I53" s="715"/>
    </row>
  </sheetData>
  <mergeCells count="58">
    <mergeCell ref="B1:F1"/>
    <mergeCell ref="H1:K1"/>
    <mergeCell ref="I3:I4"/>
    <mergeCell ref="J3:K4"/>
    <mergeCell ref="F5:H5"/>
    <mergeCell ref="J5:K5"/>
    <mergeCell ref="J16:K16"/>
    <mergeCell ref="A6:A7"/>
    <mergeCell ref="I6:I7"/>
    <mergeCell ref="J6:K7"/>
    <mergeCell ref="J8:K8"/>
    <mergeCell ref="J9:K9"/>
    <mergeCell ref="J10:K10"/>
    <mergeCell ref="J11:K12"/>
    <mergeCell ref="J13:K13"/>
    <mergeCell ref="A14:A15"/>
    <mergeCell ref="I14:I15"/>
    <mergeCell ref="J14:K15"/>
    <mergeCell ref="J17:K17"/>
    <mergeCell ref="J18:K18"/>
    <mergeCell ref="J19:K20"/>
    <mergeCell ref="J21:K21"/>
    <mergeCell ref="A22:A23"/>
    <mergeCell ref="I22:I23"/>
    <mergeCell ref="J22:K23"/>
    <mergeCell ref="A38:A39"/>
    <mergeCell ref="I38:I39"/>
    <mergeCell ref="J38:K39"/>
    <mergeCell ref="J24:K24"/>
    <mergeCell ref="J25:K25"/>
    <mergeCell ref="J26:K26"/>
    <mergeCell ref="J27:K28"/>
    <mergeCell ref="J29:K29"/>
    <mergeCell ref="A30:A31"/>
    <mergeCell ref="I30:I31"/>
    <mergeCell ref="J30:K31"/>
    <mergeCell ref="J32:K32"/>
    <mergeCell ref="J33:K33"/>
    <mergeCell ref="J34:K34"/>
    <mergeCell ref="J35:K36"/>
    <mergeCell ref="J37:K37"/>
    <mergeCell ref="A45:B45"/>
    <mergeCell ref="C45:K45"/>
    <mergeCell ref="A46:B46"/>
    <mergeCell ref="C46:K46"/>
    <mergeCell ref="C47:K47"/>
    <mergeCell ref="J40:K40"/>
    <mergeCell ref="J41:K41"/>
    <mergeCell ref="J42:K42"/>
    <mergeCell ref="I43:K43"/>
    <mergeCell ref="A44:B44"/>
    <mergeCell ref="D44:E44"/>
    <mergeCell ref="A50:B50"/>
    <mergeCell ref="C51:K51"/>
    <mergeCell ref="A51:B53"/>
    <mergeCell ref="C52:I53"/>
    <mergeCell ref="A49:B49"/>
    <mergeCell ref="C49:K49"/>
  </mergeCells>
  <phoneticPr fontId="13"/>
  <pageMargins left="0.39370078740157483" right="0.27559055118110237" top="0.31496062992125984" bottom="0.11811023622047245" header="0.51181102362204722" footer="0.51181102362204722"/>
  <pageSetup paperSize="9" scale="9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897A3-4283-4DB7-8C75-71BF4241F807}">
  <sheetPr>
    <tabColor theme="7" tint="0.59999389629810485"/>
  </sheetPr>
  <dimension ref="A1:K55"/>
  <sheetViews>
    <sheetView zoomScaleNormal="100" workbookViewId="0">
      <selection activeCell="M55" sqref="M55"/>
    </sheetView>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60" t="s">
        <v>69</v>
      </c>
      <c r="B1" s="753" t="s">
        <v>610</v>
      </c>
      <c r="C1" s="753"/>
      <c r="D1" s="753"/>
      <c r="E1" s="753"/>
      <c r="F1" s="753"/>
      <c r="G1" s="754"/>
      <c r="H1" s="812" t="s">
        <v>165</v>
      </c>
      <c r="I1" s="813"/>
      <c r="J1" s="813"/>
      <c r="K1" s="814"/>
    </row>
    <row r="2" spans="1:11" x14ac:dyDescent="0.15">
      <c r="A2" s="212"/>
    </row>
    <row r="3" spans="1:11" s="214" customFormat="1" ht="11.25" x14ac:dyDescent="0.15">
      <c r="A3" s="153" t="s">
        <v>0</v>
      </c>
      <c r="B3" s="183">
        <v>46174</v>
      </c>
      <c r="C3" s="183">
        <v>46175</v>
      </c>
      <c r="D3" s="183">
        <v>46176</v>
      </c>
      <c r="E3" s="183">
        <v>46177</v>
      </c>
      <c r="F3" s="183">
        <v>46178</v>
      </c>
      <c r="G3" s="183">
        <v>46179</v>
      </c>
      <c r="H3" s="183">
        <v>46180</v>
      </c>
      <c r="I3" s="815" t="s">
        <v>1</v>
      </c>
      <c r="J3" s="817" t="s">
        <v>2</v>
      </c>
      <c r="K3" s="818"/>
    </row>
    <row r="4" spans="1:11" s="213" customFormat="1" x14ac:dyDescent="0.15">
      <c r="A4" s="155" t="s">
        <v>3</v>
      </c>
      <c r="B4" s="157" t="s">
        <v>4</v>
      </c>
      <c r="C4" s="157" t="s">
        <v>5</v>
      </c>
      <c r="D4" s="157" t="s">
        <v>6</v>
      </c>
      <c r="E4" s="157" t="s">
        <v>7</v>
      </c>
      <c r="F4" s="157" t="s">
        <v>8</v>
      </c>
      <c r="G4" s="157" t="s">
        <v>9</v>
      </c>
      <c r="H4" s="158" t="s">
        <v>10</v>
      </c>
      <c r="I4" s="816"/>
      <c r="J4" s="819"/>
      <c r="K4" s="820"/>
    </row>
    <row r="5" spans="1:11" x14ac:dyDescent="0.15">
      <c r="A5" s="193" t="s">
        <v>142</v>
      </c>
      <c r="B5" s="218"/>
      <c r="C5" s="226"/>
      <c r="D5" s="226"/>
      <c r="E5" s="226"/>
      <c r="F5" s="228"/>
      <c r="G5" s="218"/>
      <c r="H5" s="218"/>
      <c r="I5" s="219"/>
      <c r="J5" s="821"/>
      <c r="K5" s="821"/>
    </row>
    <row r="6" spans="1:11" ht="15.75" customHeight="1" x14ac:dyDescent="0.15">
      <c r="A6" s="225" t="s">
        <v>167</v>
      </c>
      <c r="B6" s="246"/>
      <c r="C6" s="247"/>
      <c r="D6" s="247"/>
      <c r="E6" s="246"/>
      <c r="F6" s="244"/>
      <c r="G6" s="224" t="s">
        <v>431</v>
      </c>
      <c r="H6" s="224" t="s">
        <v>431</v>
      </c>
      <c r="I6" s="221">
        <f>COUNTA(B6:H6)</f>
        <v>2</v>
      </c>
      <c r="J6" s="811">
        <f>SUM(COUNTIF(B6:H6,"D 10:30-17"))*(6)+(COUNTIF(B6:H6,"Y 10:30-17"))*(6)+(COUNTIF(B6:H6,"Y工場10-"))*(4.5)</f>
        <v>12</v>
      </c>
      <c r="K6" s="811"/>
    </row>
    <row r="7" spans="1:11" ht="15.75" customHeight="1" x14ac:dyDescent="0.15">
      <c r="A7" s="225" t="s">
        <v>169</v>
      </c>
      <c r="B7" s="224" t="s">
        <v>168</v>
      </c>
      <c r="C7" s="247"/>
      <c r="D7" s="247"/>
      <c r="E7" s="224" t="s">
        <v>168</v>
      </c>
      <c r="F7" s="224" t="s">
        <v>168</v>
      </c>
      <c r="G7" s="244"/>
      <c r="H7" s="244"/>
      <c r="I7" s="221">
        <f t="shared" ref="I7:I8" si="0">COUNTA(B7:H7)</f>
        <v>3</v>
      </c>
      <c r="J7" s="811">
        <f>SUM(COUNTIF(B7:H7,"D 10:30-17"))*(6)+(COUNTIF(B7:H7,"Y 10:30-17"))*(6)+(COUNTIF(B7:H7,"Y工場10-"))*(4.5)+(COUNTIF(B7:H7,"Y 10-17"))*(6.25)</f>
        <v>18.75</v>
      </c>
      <c r="K7" s="811"/>
    </row>
    <row r="8" spans="1:11" ht="15.75" customHeight="1" x14ac:dyDescent="0.15">
      <c r="A8" s="225" t="s">
        <v>598</v>
      </c>
      <c r="B8" s="220" t="s">
        <v>599</v>
      </c>
      <c r="C8" s="247"/>
      <c r="D8" s="247"/>
      <c r="E8" s="662"/>
      <c r="F8" s="662"/>
      <c r="G8" s="220"/>
      <c r="H8" s="244"/>
      <c r="I8" s="221">
        <f t="shared" si="0"/>
        <v>1</v>
      </c>
      <c r="J8" s="811">
        <f>SUM(COUNTIF(B8:H8,"D 10:30-17"))*(6)+(COUNTIF(B8:H8,"Y 10:30-17"))*(6)+(COUNTIF(B8:H8,"Y工場10-"))*(4.5)+(COUNTIF(B8:H8,"D 10:45-17"))*(5.5)+(COUNTIF(B8:H8,"D 9-17"))*(7)</f>
        <v>5.5</v>
      </c>
      <c r="K8" s="811"/>
    </row>
    <row r="9" spans="1:11" ht="15.75" customHeight="1" x14ac:dyDescent="0.15">
      <c r="A9" s="225"/>
      <c r="B9" s="220"/>
      <c r="C9" s="247"/>
      <c r="D9" s="247"/>
      <c r="E9" s="220"/>
      <c r="F9" s="220"/>
      <c r="G9" s="220"/>
      <c r="H9" s="244"/>
      <c r="I9" s="221"/>
      <c r="J9" s="811"/>
      <c r="K9" s="811"/>
    </row>
    <row r="10" spans="1:11" ht="15.75" customHeight="1" x14ac:dyDescent="0.15">
      <c r="A10" s="193"/>
      <c r="B10" s="215"/>
      <c r="C10" s="215"/>
      <c r="D10" s="215"/>
      <c r="E10" s="226"/>
      <c r="F10" s="226"/>
      <c r="G10" s="226"/>
      <c r="H10" s="226"/>
      <c r="I10" s="219"/>
      <c r="J10" s="821"/>
      <c r="K10" s="821"/>
    </row>
    <row r="11" spans="1:11" ht="15.75" customHeight="1" x14ac:dyDescent="0.15">
      <c r="A11" s="220" t="s">
        <v>433</v>
      </c>
      <c r="B11" s="220"/>
      <c r="C11" s="223"/>
      <c r="D11" s="223"/>
      <c r="E11" s="220" t="s">
        <v>172</v>
      </c>
      <c r="F11" s="220" t="s">
        <v>172</v>
      </c>
      <c r="G11" s="220" t="s">
        <v>172</v>
      </c>
      <c r="H11" s="220" t="s">
        <v>172</v>
      </c>
      <c r="I11" s="227"/>
      <c r="J11" s="810"/>
      <c r="K11" s="810"/>
    </row>
    <row r="12" spans="1:11" ht="15.75" customHeight="1" x14ac:dyDescent="0.15">
      <c r="A12" s="224" t="s">
        <v>434</v>
      </c>
      <c r="B12" s="220"/>
      <c r="C12" s="223"/>
      <c r="D12" s="223"/>
      <c r="E12" s="220"/>
      <c r="F12" s="224"/>
      <c r="G12" s="220"/>
      <c r="H12" s="220"/>
      <c r="I12" s="221"/>
      <c r="J12" s="810"/>
      <c r="K12" s="810"/>
    </row>
    <row r="13" spans="1:11" s="214" customFormat="1" ht="11.25" x14ac:dyDescent="0.15">
      <c r="A13" s="175" t="s">
        <v>0</v>
      </c>
      <c r="B13" s="176">
        <v>46181</v>
      </c>
      <c r="C13" s="176">
        <v>46182</v>
      </c>
      <c r="D13" s="176">
        <v>46183</v>
      </c>
      <c r="E13" s="176">
        <v>46184</v>
      </c>
      <c r="F13" s="176">
        <v>46185</v>
      </c>
      <c r="G13" s="176">
        <v>46186</v>
      </c>
      <c r="H13" s="176">
        <v>46187</v>
      </c>
      <c r="I13" s="815" t="s">
        <v>1</v>
      </c>
      <c r="J13" s="822" t="s">
        <v>2</v>
      </c>
      <c r="K13" s="823"/>
    </row>
    <row r="14" spans="1:11" s="213" customFormat="1" x14ac:dyDescent="0.15">
      <c r="A14" s="155" t="s">
        <v>3</v>
      </c>
      <c r="B14" s="157" t="s">
        <v>4</v>
      </c>
      <c r="C14" s="157" t="s">
        <v>5</v>
      </c>
      <c r="D14" s="157" t="s">
        <v>6</v>
      </c>
      <c r="E14" s="157" t="s">
        <v>7</v>
      </c>
      <c r="F14" s="157" t="s">
        <v>8</v>
      </c>
      <c r="G14" s="157" t="s">
        <v>9</v>
      </c>
      <c r="H14" s="158" t="s">
        <v>10</v>
      </c>
      <c r="I14" s="816"/>
      <c r="J14" s="819"/>
      <c r="K14" s="820"/>
    </row>
    <row r="15" spans="1:11" x14ac:dyDescent="0.15">
      <c r="A15" s="217" t="s">
        <v>131</v>
      </c>
      <c r="B15" s="216"/>
      <c r="C15" s="226"/>
      <c r="D15" s="216"/>
      <c r="E15" s="226"/>
      <c r="F15" s="228"/>
      <c r="G15" s="218"/>
      <c r="H15" s="218"/>
      <c r="I15" s="219"/>
      <c r="J15" s="821"/>
      <c r="K15" s="821"/>
    </row>
    <row r="16" spans="1:11" ht="15.75" customHeight="1" x14ac:dyDescent="0.15">
      <c r="A16" s="225" t="s">
        <v>167</v>
      </c>
      <c r="B16" s="246"/>
      <c r="C16" s="247"/>
      <c r="D16" s="247"/>
      <c r="E16" s="246"/>
      <c r="F16" s="244"/>
      <c r="G16" s="224" t="s">
        <v>431</v>
      </c>
      <c r="H16" s="224" t="s">
        <v>431</v>
      </c>
      <c r="I16" s="221">
        <f>COUNTA(B16:H16)</f>
        <v>2</v>
      </c>
      <c r="J16" s="811">
        <f>SUM(COUNTIF(B16:H16,"D 10:30-17"))*(6)+(COUNTIF(B16:H16,"Y 10:30-17"))*(6)+(COUNTIF(B16:H16,"Y工場10-"))*(4.5)</f>
        <v>12</v>
      </c>
      <c r="K16" s="811"/>
    </row>
    <row r="17" spans="1:11" ht="15.75" customHeight="1" x14ac:dyDescent="0.15">
      <c r="A17" s="225" t="s">
        <v>169</v>
      </c>
      <c r="B17" s="224" t="s">
        <v>168</v>
      </c>
      <c r="C17" s="247"/>
      <c r="D17" s="247"/>
      <c r="E17" s="224" t="s">
        <v>168</v>
      </c>
      <c r="F17" s="224" t="s">
        <v>168</v>
      </c>
      <c r="G17" s="244"/>
      <c r="H17" s="244"/>
      <c r="I17" s="221">
        <f t="shared" ref="I17:I18" si="1">COUNTA(B17:H17)</f>
        <v>3</v>
      </c>
      <c r="J17" s="811">
        <f>SUM(COUNTIF(B17:H17,"D 10:30-17"))*(6)+(COUNTIF(B17:H17,"Y 10:30-17"))*(6)+(COUNTIF(B17:H17,"Y工場10-"))*(4.5)+(COUNTIF(B17:H17,"Y 10-17"))*(6.25)</f>
        <v>18.75</v>
      </c>
      <c r="K17" s="811"/>
    </row>
    <row r="18" spans="1:11" ht="15.75" customHeight="1" x14ac:dyDescent="0.15">
      <c r="A18" s="225" t="s">
        <v>598</v>
      </c>
      <c r="B18" s="220" t="s">
        <v>599</v>
      </c>
      <c r="C18" s="247"/>
      <c r="D18" s="247"/>
      <c r="E18" s="220" t="s">
        <v>599</v>
      </c>
      <c r="F18" s="220" t="s">
        <v>599</v>
      </c>
      <c r="G18" s="220"/>
      <c r="H18" s="244"/>
      <c r="I18" s="221">
        <f t="shared" si="1"/>
        <v>3</v>
      </c>
      <c r="J18" s="811">
        <f>SUM(COUNTIF(B18:H18,"D 10:30-17"))*(6)+(COUNTIF(B18:H18,"Y 10:30-17"))*(6)+(COUNTIF(B18:H18,"Y工場10-"))*(4.5)+(COUNTIF(B18:H18,"D 10:45-17"))*(5.5)+(COUNTIF(B18:H18,"D 9-17"))*(7)</f>
        <v>16.5</v>
      </c>
      <c r="K18" s="811"/>
    </row>
    <row r="19" spans="1:11" ht="15.75" customHeight="1" x14ac:dyDescent="0.15">
      <c r="A19" s="225"/>
      <c r="B19" s="220"/>
      <c r="C19" s="247"/>
      <c r="D19" s="247"/>
      <c r="E19" s="220"/>
      <c r="F19" s="220"/>
      <c r="G19" s="220"/>
      <c r="H19" s="244"/>
      <c r="I19" s="221"/>
      <c r="J19" s="811"/>
      <c r="K19" s="811"/>
    </row>
    <row r="20" spans="1:11" ht="15.75" customHeight="1" x14ac:dyDescent="0.15">
      <c r="A20" s="193"/>
      <c r="B20" s="215"/>
      <c r="C20" s="215"/>
      <c r="D20" s="215"/>
      <c r="E20" s="226"/>
      <c r="F20" s="226"/>
      <c r="G20" s="226"/>
      <c r="H20" s="226"/>
      <c r="I20" s="219"/>
      <c r="J20" s="821"/>
      <c r="K20" s="821"/>
    </row>
    <row r="21" spans="1:11" ht="15.75" customHeight="1" x14ac:dyDescent="0.15">
      <c r="A21" s="220" t="s">
        <v>433</v>
      </c>
      <c r="B21" s="220"/>
      <c r="C21" s="223"/>
      <c r="D21" s="223"/>
      <c r="E21" s="220"/>
      <c r="F21" s="220"/>
      <c r="G21" s="220" t="s">
        <v>172</v>
      </c>
      <c r="H21" s="220" t="s">
        <v>172</v>
      </c>
      <c r="I21" s="227"/>
      <c r="J21" s="810"/>
      <c r="K21" s="810"/>
    </row>
    <row r="22" spans="1:11" ht="15.75" customHeight="1" x14ac:dyDescent="0.15">
      <c r="A22" s="224" t="s">
        <v>434</v>
      </c>
      <c r="B22" s="220"/>
      <c r="C22" s="223"/>
      <c r="D22" s="223"/>
      <c r="E22" s="220"/>
      <c r="F22" s="224"/>
      <c r="G22" s="220"/>
      <c r="H22" s="220"/>
      <c r="I22" s="221"/>
      <c r="J22" s="810"/>
      <c r="K22" s="810"/>
    </row>
    <row r="23" spans="1:11" s="214" customFormat="1" ht="11.25" x14ac:dyDescent="0.15">
      <c r="A23" s="153" t="s">
        <v>0</v>
      </c>
      <c r="B23" s="183">
        <v>46188</v>
      </c>
      <c r="C23" s="183">
        <v>46189</v>
      </c>
      <c r="D23" s="183">
        <v>46190</v>
      </c>
      <c r="E23" s="183">
        <v>46191</v>
      </c>
      <c r="F23" s="183">
        <v>46192</v>
      </c>
      <c r="G23" s="183">
        <v>46193</v>
      </c>
      <c r="H23" s="183">
        <v>46194</v>
      </c>
      <c r="I23" s="815" t="s">
        <v>1</v>
      </c>
      <c r="J23" s="822" t="s">
        <v>2</v>
      </c>
      <c r="K23" s="823"/>
    </row>
    <row r="24" spans="1:11" s="213" customFormat="1" x14ac:dyDescent="0.15">
      <c r="A24" s="155" t="s">
        <v>3</v>
      </c>
      <c r="B24" s="157" t="s">
        <v>4</v>
      </c>
      <c r="C24" s="157" t="s">
        <v>5</v>
      </c>
      <c r="D24" s="157" t="s">
        <v>6</v>
      </c>
      <c r="E24" s="157" t="s">
        <v>7</v>
      </c>
      <c r="F24" s="157" t="s">
        <v>8</v>
      </c>
      <c r="G24" s="157" t="s">
        <v>9</v>
      </c>
      <c r="H24" s="158" t="s">
        <v>10</v>
      </c>
      <c r="I24" s="816"/>
      <c r="J24" s="819"/>
      <c r="K24" s="820"/>
    </row>
    <row r="25" spans="1:11" x14ac:dyDescent="0.15">
      <c r="A25" s="193" t="s">
        <v>142</v>
      </c>
      <c r="B25" s="218"/>
      <c r="C25" s="226"/>
      <c r="D25" s="216"/>
      <c r="E25" s="226"/>
      <c r="F25" s="228"/>
      <c r="G25" s="218"/>
      <c r="H25" s="218"/>
      <c r="I25" s="219"/>
      <c r="J25" s="821"/>
      <c r="K25" s="821"/>
    </row>
    <row r="26" spans="1:11" ht="15.75" customHeight="1" x14ac:dyDescent="0.15">
      <c r="A26" s="225" t="s">
        <v>167</v>
      </c>
      <c r="B26" s="246"/>
      <c r="C26" s="247"/>
      <c r="D26" s="247"/>
      <c r="E26" s="246"/>
      <c r="F26" s="244"/>
      <c r="G26" s="224" t="s">
        <v>431</v>
      </c>
      <c r="H26" s="224" t="s">
        <v>431</v>
      </c>
      <c r="I26" s="221">
        <f>COUNTA(B26:H26)</f>
        <v>2</v>
      </c>
      <c r="J26" s="811">
        <f>SUM(COUNTIF(B26:H26,"D 10:30-17"))*(6)+(COUNTIF(B26:H26,"Y 10:30-17"))*(6)+(COUNTIF(B26:H26,"Y工場10-"))*(4.5)</f>
        <v>12</v>
      </c>
      <c r="K26" s="811"/>
    </row>
    <row r="27" spans="1:11" ht="15.75" customHeight="1" x14ac:dyDescent="0.15">
      <c r="A27" s="225" t="s">
        <v>169</v>
      </c>
      <c r="B27" s="224" t="s">
        <v>168</v>
      </c>
      <c r="C27" s="247"/>
      <c r="D27" s="247"/>
      <c r="E27" s="224" t="s">
        <v>168</v>
      </c>
      <c r="F27" s="224" t="s">
        <v>168</v>
      </c>
      <c r="G27" s="244"/>
      <c r="H27" s="244"/>
      <c r="I27" s="221">
        <f t="shared" ref="I27:I28" si="2">COUNTA(B27:H27)</f>
        <v>3</v>
      </c>
      <c r="J27" s="811">
        <f>SUM(COUNTIF(B27:H27,"D 10:30-17"))*(6)+(COUNTIF(B27:H27,"Y 10:30-17"))*(6)+(COUNTIF(B27:H27,"Y工場10-"))*(4.5)+(COUNTIF(B27:H27,"Y 10-17"))*(6.25)</f>
        <v>18.75</v>
      </c>
      <c r="K27" s="811"/>
    </row>
    <row r="28" spans="1:11" ht="15.75" customHeight="1" x14ac:dyDescent="0.15">
      <c r="A28" s="225" t="s">
        <v>598</v>
      </c>
      <c r="B28" s="220" t="s">
        <v>599</v>
      </c>
      <c r="C28" s="247"/>
      <c r="D28" s="247"/>
      <c r="E28" s="220" t="s">
        <v>599</v>
      </c>
      <c r="F28" s="220" t="s">
        <v>599</v>
      </c>
      <c r="G28" s="220"/>
      <c r="H28" s="244"/>
      <c r="I28" s="221">
        <f t="shared" si="2"/>
        <v>3</v>
      </c>
      <c r="J28" s="811">
        <f>SUM(COUNTIF(B28:H28,"D 10:30-17"))*(6)+(COUNTIF(B28:H28,"Y 10:30-17"))*(6)+(COUNTIF(B28:H28,"Y工場10-"))*(4.5)+(COUNTIF(B28:H28,"D 10:45-17"))*(5.5)+(COUNTIF(B28:H28,"D 9-17"))*(7)</f>
        <v>16.5</v>
      </c>
      <c r="K28" s="811"/>
    </row>
    <row r="29" spans="1:11" ht="15.75" customHeight="1" x14ac:dyDescent="0.15">
      <c r="A29" s="225"/>
      <c r="B29" s="220"/>
      <c r="C29" s="247"/>
      <c r="D29" s="247"/>
      <c r="E29" s="220"/>
      <c r="F29" s="220"/>
      <c r="G29" s="220"/>
      <c r="H29" s="244"/>
      <c r="I29" s="221"/>
      <c r="J29" s="811"/>
      <c r="K29" s="811"/>
    </row>
    <row r="30" spans="1:11" ht="15.75" customHeight="1" x14ac:dyDescent="0.15">
      <c r="A30" s="193"/>
      <c r="B30" s="215"/>
      <c r="C30" s="215"/>
      <c r="D30" s="215"/>
      <c r="E30" s="226"/>
      <c r="F30" s="226"/>
      <c r="G30" s="226"/>
      <c r="H30" s="226"/>
      <c r="I30" s="219"/>
      <c r="J30" s="821"/>
      <c r="K30" s="821"/>
    </row>
    <row r="31" spans="1:11" ht="15.75" customHeight="1" x14ac:dyDescent="0.15">
      <c r="A31" s="220" t="s">
        <v>433</v>
      </c>
      <c r="B31" s="220"/>
      <c r="C31" s="223"/>
      <c r="D31" s="223"/>
      <c r="E31" s="220"/>
      <c r="F31" s="220"/>
      <c r="G31" s="220" t="s">
        <v>172</v>
      </c>
      <c r="H31" s="220" t="s">
        <v>172</v>
      </c>
      <c r="I31" s="227"/>
      <c r="J31" s="810"/>
      <c r="K31" s="810"/>
    </row>
    <row r="32" spans="1:11" ht="15.75" customHeight="1" x14ac:dyDescent="0.15">
      <c r="A32" s="224" t="s">
        <v>434</v>
      </c>
      <c r="B32" s="220"/>
      <c r="C32" s="223"/>
      <c r="D32" s="223"/>
      <c r="E32" s="220"/>
      <c r="F32" s="224"/>
      <c r="G32" s="220"/>
      <c r="H32" s="220"/>
      <c r="I32" s="229"/>
      <c r="J32" s="810"/>
      <c r="K32" s="810"/>
    </row>
    <row r="33" spans="1:11" s="214" customFormat="1" ht="11.25" x14ac:dyDescent="0.15">
      <c r="A33" s="153" t="s">
        <v>0</v>
      </c>
      <c r="B33" s="183">
        <v>46195</v>
      </c>
      <c r="C33" s="183">
        <v>46196</v>
      </c>
      <c r="D33" s="183">
        <v>46197</v>
      </c>
      <c r="E33" s="183">
        <v>46198</v>
      </c>
      <c r="F33" s="183">
        <v>46199</v>
      </c>
      <c r="G33" s="183">
        <v>46200</v>
      </c>
      <c r="H33" s="183">
        <v>46201</v>
      </c>
      <c r="I33" s="815" t="s">
        <v>1</v>
      </c>
      <c r="J33" s="817" t="s">
        <v>2</v>
      </c>
      <c r="K33" s="818"/>
    </row>
    <row r="34" spans="1:11" s="213" customFormat="1" x14ac:dyDescent="0.15">
      <c r="A34" s="155" t="s">
        <v>3</v>
      </c>
      <c r="B34" s="157" t="s">
        <v>4</v>
      </c>
      <c r="C34" s="157" t="s">
        <v>5</v>
      </c>
      <c r="D34" s="157" t="s">
        <v>6</v>
      </c>
      <c r="E34" s="157" t="s">
        <v>7</v>
      </c>
      <c r="F34" s="157" t="s">
        <v>8</v>
      </c>
      <c r="G34" s="157" t="s">
        <v>9</v>
      </c>
      <c r="H34" s="158" t="s">
        <v>10</v>
      </c>
      <c r="I34" s="816"/>
      <c r="J34" s="819"/>
      <c r="K34" s="820"/>
    </row>
    <row r="35" spans="1:11" x14ac:dyDescent="0.15">
      <c r="A35" s="217" t="s">
        <v>131</v>
      </c>
      <c r="B35" s="218"/>
      <c r="C35" s="216"/>
      <c r="D35" s="216"/>
      <c r="E35" s="226"/>
      <c r="F35" s="228"/>
      <c r="G35" s="218"/>
      <c r="H35" s="218"/>
      <c r="I35" s="219"/>
      <c r="J35" s="821"/>
      <c r="K35" s="821"/>
    </row>
    <row r="36" spans="1:11" ht="15.75" customHeight="1" x14ac:dyDescent="0.15">
      <c r="A36" s="225" t="s">
        <v>167</v>
      </c>
      <c r="B36" s="246"/>
      <c r="C36" s="247"/>
      <c r="D36" s="247"/>
      <c r="E36" s="246"/>
      <c r="F36" s="244"/>
      <c r="G36" s="224" t="s">
        <v>431</v>
      </c>
      <c r="H36" s="224" t="s">
        <v>431</v>
      </c>
      <c r="I36" s="221">
        <f>COUNTA(B36:H36)</f>
        <v>2</v>
      </c>
      <c r="J36" s="811">
        <f>SUM(COUNTIF(B36:H36,"D 10:30-17"))*(6)+(COUNTIF(B36:H36,"Y 10:30-17"))*(6)+(COUNTIF(B36:H36,"Y工場10-"))*(4.5)</f>
        <v>12</v>
      </c>
      <c r="K36" s="811"/>
    </row>
    <row r="37" spans="1:11" ht="15.75" customHeight="1" x14ac:dyDescent="0.15">
      <c r="A37" s="225" t="s">
        <v>169</v>
      </c>
      <c r="B37" s="224" t="s">
        <v>168</v>
      </c>
      <c r="C37" s="247"/>
      <c r="D37" s="247"/>
      <c r="E37" s="224" t="s">
        <v>168</v>
      </c>
      <c r="F37" s="224" t="s">
        <v>168</v>
      </c>
      <c r="G37" s="244"/>
      <c r="H37" s="244"/>
      <c r="I37" s="221">
        <f t="shared" ref="I37:I38" si="3">COUNTA(B37:H37)</f>
        <v>3</v>
      </c>
      <c r="J37" s="811">
        <f>SUM(COUNTIF(B37:H37,"D 10:30-17"))*(6)+(COUNTIF(B37:H37,"Y 10:30-17"))*(6)+(COUNTIF(B37:H37,"Y工場10-"))*(4.5)+(COUNTIF(B37:H37,"Y 10-17"))*(6.25)</f>
        <v>18.75</v>
      </c>
      <c r="K37" s="811"/>
    </row>
    <row r="38" spans="1:11" ht="15.75" customHeight="1" x14ac:dyDescent="0.15">
      <c r="A38" s="225" t="s">
        <v>598</v>
      </c>
      <c r="B38" s="220" t="s">
        <v>599</v>
      </c>
      <c r="C38" s="247"/>
      <c r="D38" s="247"/>
      <c r="E38" s="220" t="s">
        <v>599</v>
      </c>
      <c r="F38" s="220" t="s">
        <v>599</v>
      </c>
      <c r="G38" s="220"/>
      <c r="H38" s="244"/>
      <c r="I38" s="221">
        <f t="shared" si="3"/>
        <v>3</v>
      </c>
      <c r="J38" s="811">
        <f>SUM(COUNTIF(B38:H38,"D 10:30-17"))*(6)+(COUNTIF(B38:H38,"Y 10:30-17"))*(6)+(COUNTIF(B38:H38,"Y工場10-"))*(4.5)+(COUNTIF(B38:H38,"D 10:45-17"))*(5.5)+(COUNTIF(B38:H38,"D 9-17"))*(7)</f>
        <v>16.5</v>
      </c>
      <c r="K38" s="811"/>
    </row>
    <row r="39" spans="1:11" ht="15.75" customHeight="1" x14ac:dyDescent="0.15">
      <c r="A39" s="225"/>
      <c r="B39" s="220"/>
      <c r="C39" s="247"/>
      <c r="D39" s="247"/>
      <c r="E39" s="220"/>
      <c r="F39" s="220"/>
      <c r="G39" s="220"/>
      <c r="H39" s="244"/>
      <c r="I39" s="221"/>
      <c r="J39" s="811"/>
      <c r="K39" s="811"/>
    </row>
    <row r="40" spans="1:11" ht="15.75" customHeight="1" x14ac:dyDescent="0.15">
      <c r="A40" s="193"/>
      <c r="B40" s="215"/>
      <c r="C40" s="215"/>
      <c r="D40" s="215"/>
      <c r="E40" s="226"/>
      <c r="F40" s="226"/>
      <c r="G40" s="226"/>
      <c r="H40" s="226"/>
      <c r="I40" s="219"/>
      <c r="J40" s="821"/>
      <c r="K40" s="821"/>
    </row>
    <row r="41" spans="1:11" ht="15.75" customHeight="1" x14ac:dyDescent="0.15">
      <c r="A41" s="220" t="s">
        <v>433</v>
      </c>
      <c r="B41" s="220"/>
      <c r="C41" s="223"/>
      <c r="D41" s="223"/>
      <c r="E41" s="220"/>
      <c r="F41" s="220"/>
      <c r="G41" s="220" t="s">
        <v>172</v>
      </c>
      <c r="H41" s="220" t="s">
        <v>172</v>
      </c>
      <c r="I41" s="227"/>
      <c r="J41" s="810"/>
      <c r="K41" s="810"/>
    </row>
    <row r="42" spans="1:11" ht="15.75" customHeight="1" x14ac:dyDescent="0.15">
      <c r="A42" s="224" t="s">
        <v>434</v>
      </c>
      <c r="B42" s="220"/>
      <c r="C42" s="223"/>
      <c r="D42" s="223"/>
      <c r="E42" s="220"/>
      <c r="F42" s="224"/>
      <c r="G42" s="220"/>
      <c r="H42" s="220"/>
      <c r="I42" s="221"/>
      <c r="J42" s="810"/>
      <c r="K42" s="810"/>
    </row>
    <row r="43" spans="1:11" s="214" customFormat="1" ht="11.25" x14ac:dyDescent="0.15">
      <c r="A43" s="175" t="s">
        <v>0</v>
      </c>
      <c r="B43" s="176">
        <v>46202</v>
      </c>
      <c r="C43" s="176">
        <v>46203</v>
      </c>
      <c r="D43" s="176"/>
      <c r="E43" s="176"/>
      <c r="F43" s="176"/>
      <c r="G43" s="176"/>
      <c r="H43" s="176"/>
      <c r="I43" s="815" t="s">
        <v>1</v>
      </c>
      <c r="J43" s="822" t="s">
        <v>2</v>
      </c>
      <c r="K43" s="823"/>
    </row>
    <row r="44" spans="1:11" s="213" customFormat="1" x14ac:dyDescent="0.15">
      <c r="A44" s="155" t="s">
        <v>3</v>
      </c>
      <c r="B44" s="157" t="s">
        <v>4</v>
      </c>
      <c r="C44" s="157" t="s">
        <v>5</v>
      </c>
      <c r="D44" s="157"/>
      <c r="E44" s="157"/>
      <c r="F44" s="157"/>
      <c r="G44" s="157"/>
      <c r="H44" s="157"/>
      <c r="I44" s="816"/>
      <c r="J44" s="819"/>
      <c r="K44" s="820"/>
    </row>
    <row r="45" spans="1:11" x14ac:dyDescent="0.15">
      <c r="A45" s="193" t="s">
        <v>142</v>
      </c>
      <c r="B45" s="218"/>
      <c r="C45" s="216"/>
      <c r="D45" s="216"/>
      <c r="E45" s="216"/>
      <c r="F45" s="216"/>
      <c r="G45" s="216"/>
      <c r="H45" s="216"/>
      <c r="I45" s="219"/>
      <c r="J45" s="821"/>
      <c r="K45" s="821"/>
    </row>
    <row r="46" spans="1:11" ht="15.75" customHeight="1" x14ac:dyDescent="0.15">
      <c r="A46" s="225" t="s">
        <v>167</v>
      </c>
      <c r="B46" s="246"/>
      <c r="C46" s="247"/>
      <c r="D46" s="247"/>
      <c r="E46" s="247"/>
      <c r="F46" s="247"/>
      <c r="G46" s="247"/>
      <c r="H46" s="247"/>
      <c r="I46" s="221">
        <f>COUNTA(B46:H46)</f>
        <v>0</v>
      </c>
      <c r="J46" s="811">
        <f>SUM(COUNTIF(B46:H46,"D 10:30-17"))*(6)+(COUNTIF(B46:H46,"Y 10:30-17"))*(6)+(COUNTIF(B46:H46,"Y工場10-"))*(4.5)</f>
        <v>0</v>
      </c>
      <c r="K46" s="811"/>
    </row>
    <row r="47" spans="1:11" ht="15.75" customHeight="1" x14ac:dyDescent="0.15">
      <c r="A47" s="225" t="s">
        <v>169</v>
      </c>
      <c r="B47" s="224" t="s">
        <v>168</v>
      </c>
      <c r="C47" s="247"/>
      <c r="D47" s="247"/>
      <c r="E47" s="247"/>
      <c r="F47" s="247"/>
      <c r="G47" s="247"/>
      <c r="H47" s="247"/>
      <c r="I47" s="221">
        <f t="shared" ref="I47:I48" si="4">COUNTA(B47:H47)</f>
        <v>1</v>
      </c>
      <c r="J47" s="811">
        <f>SUM(COUNTIF(B47:H47,"D 10:30-17"))*(6)+(COUNTIF(B47:H47,"Y 10:30-17"))*(6)+(COUNTIF(B47:H47,"Y工場10-"))*(4.5)+(COUNTIF(B47:H47,"Y 10-17"))*(6.25)</f>
        <v>6.25</v>
      </c>
      <c r="K47" s="811"/>
    </row>
    <row r="48" spans="1:11" ht="15.75" customHeight="1" x14ac:dyDescent="0.15">
      <c r="A48" s="225" t="s">
        <v>598</v>
      </c>
      <c r="B48" s="220" t="s">
        <v>599</v>
      </c>
      <c r="C48" s="247"/>
      <c r="D48" s="247"/>
      <c r="E48" s="247"/>
      <c r="F48" s="247"/>
      <c r="G48" s="247"/>
      <c r="H48" s="247"/>
      <c r="I48" s="221">
        <f t="shared" si="4"/>
        <v>1</v>
      </c>
      <c r="J48" s="811">
        <f>SUM(COUNTIF(B48:H48,"D 10:30-17"))*(6)+(COUNTIF(B48:H48,"Y 10:30-17"))*(6)+(COUNTIF(B48:H48,"Y工場10-"))*(4.5)+(COUNTIF(B48:H48,"D 10:45-17"))*(5.5)+(COUNTIF(B48:H48,"D 9-17"))*(7)</f>
        <v>5.5</v>
      </c>
      <c r="K48" s="811"/>
    </row>
    <row r="49" spans="1:11" ht="15.75" customHeight="1" x14ac:dyDescent="0.15">
      <c r="A49" s="225"/>
      <c r="B49" s="220"/>
      <c r="C49" s="247"/>
      <c r="D49" s="247"/>
      <c r="E49" s="247"/>
      <c r="F49" s="247"/>
      <c r="G49" s="247"/>
      <c r="H49" s="247"/>
      <c r="I49" s="221"/>
      <c r="J49" s="811"/>
      <c r="K49" s="811"/>
    </row>
    <row r="50" spans="1:11" ht="15.75" customHeight="1" x14ac:dyDescent="0.15">
      <c r="A50" s="193"/>
      <c r="B50" s="215"/>
      <c r="C50" s="215"/>
      <c r="D50" s="215"/>
      <c r="E50" s="215"/>
      <c r="F50" s="215"/>
      <c r="G50" s="215"/>
      <c r="H50" s="215"/>
      <c r="I50" s="219"/>
      <c r="J50" s="821"/>
      <c r="K50" s="821"/>
    </row>
    <row r="51" spans="1:11" ht="15.75" customHeight="1" x14ac:dyDescent="0.15">
      <c r="A51" s="220" t="s">
        <v>433</v>
      </c>
      <c r="B51" s="220"/>
      <c r="C51" s="223"/>
      <c r="D51" s="223"/>
      <c r="E51" s="223"/>
      <c r="F51" s="223"/>
      <c r="G51" s="223"/>
      <c r="H51" s="223"/>
      <c r="I51" s="227"/>
      <c r="J51" s="810"/>
      <c r="K51" s="810"/>
    </row>
    <row r="52" spans="1:11" ht="15.75" customHeight="1" x14ac:dyDescent="0.15">
      <c r="A52" s="224" t="s">
        <v>434</v>
      </c>
      <c r="B52" s="220"/>
      <c r="C52" s="223"/>
      <c r="D52" s="223"/>
      <c r="E52" s="223"/>
      <c r="F52" s="223"/>
      <c r="G52" s="223"/>
      <c r="H52" s="223"/>
      <c r="I52" s="221"/>
      <c r="J52" s="810"/>
      <c r="K52" s="810"/>
    </row>
    <row r="53" spans="1:11" x14ac:dyDescent="0.15">
      <c r="A53" s="230"/>
      <c r="B53" s="230"/>
      <c r="C53" s="230"/>
      <c r="D53" s="230"/>
      <c r="E53" s="231"/>
      <c r="F53" s="231"/>
      <c r="G53" s="232"/>
      <c r="H53" s="232"/>
      <c r="I53" s="230"/>
      <c r="J53" s="735" t="s">
        <v>621</v>
      </c>
      <c r="K53" s="735"/>
    </row>
    <row r="54" spans="1:11" s="1" customFormat="1" ht="17.25" customHeight="1" x14ac:dyDescent="0.15">
      <c r="A54" s="737" t="s">
        <v>143</v>
      </c>
      <c r="B54" s="738"/>
      <c r="C54" s="741" t="s">
        <v>162</v>
      </c>
      <c r="D54" s="742"/>
      <c r="E54" s="742"/>
      <c r="F54" s="742" t="s">
        <v>149</v>
      </c>
      <c r="G54" s="742"/>
      <c r="H54" s="743"/>
      <c r="I54" s="10"/>
      <c r="J54" s="736"/>
      <c r="K54" s="736"/>
    </row>
    <row r="55" spans="1:11" s="1" customFormat="1" ht="17.25" customHeight="1" x14ac:dyDescent="0.15">
      <c r="A55" s="739"/>
      <c r="B55" s="740"/>
      <c r="C55" s="744" t="s">
        <v>163</v>
      </c>
      <c r="D55" s="745"/>
      <c r="E55" s="745"/>
      <c r="F55" s="745" t="s">
        <v>164</v>
      </c>
      <c r="G55" s="745"/>
      <c r="H55" s="746"/>
      <c r="I55" s="210"/>
      <c r="J55" s="210"/>
      <c r="K55" s="210"/>
    </row>
  </sheetData>
  <mergeCells count="58">
    <mergeCell ref="J49:K49"/>
    <mergeCell ref="J50:K50"/>
    <mergeCell ref="J51:K51"/>
    <mergeCell ref="J52:K52"/>
    <mergeCell ref="J53:K54"/>
    <mergeCell ref="A54:B55"/>
    <mergeCell ref="C54:E54"/>
    <mergeCell ref="F54:H54"/>
    <mergeCell ref="C55:E55"/>
    <mergeCell ref="F55:H55"/>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J30:K30"/>
    <mergeCell ref="J31:K31"/>
    <mergeCell ref="J32:K32"/>
    <mergeCell ref="J19:K19"/>
    <mergeCell ref="J20:K20"/>
    <mergeCell ref="J21:K21"/>
    <mergeCell ref="J22:K22"/>
    <mergeCell ref="J25:K25"/>
    <mergeCell ref="J26:K26"/>
    <mergeCell ref="J27:K27"/>
    <mergeCell ref="J28:K28"/>
    <mergeCell ref="J29:K29"/>
    <mergeCell ref="I23:I24"/>
    <mergeCell ref="J23:K24"/>
    <mergeCell ref="I13:I14"/>
    <mergeCell ref="J13:K14"/>
    <mergeCell ref="J15:K15"/>
    <mergeCell ref="J16:K16"/>
    <mergeCell ref="J17:K17"/>
    <mergeCell ref="J18:K18"/>
    <mergeCell ref="J12:K12"/>
    <mergeCell ref="J6:K6"/>
    <mergeCell ref="B1:G1"/>
    <mergeCell ref="H1:K1"/>
    <mergeCell ref="I3:I4"/>
    <mergeCell ref="J3:K4"/>
    <mergeCell ref="J5:K5"/>
    <mergeCell ref="J7:K7"/>
    <mergeCell ref="J8:K8"/>
    <mergeCell ref="J9:K9"/>
    <mergeCell ref="J10:K10"/>
    <mergeCell ref="J11:K11"/>
  </mergeCells>
  <phoneticPr fontId="13"/>
  <pageMargins left="0.51181102362204722" right="0.51181102362204722" top="0.55118110236220474" bottom="0.55118110236220474" header="0.31496062992125984" footer="0.31496062992125984"/>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4C68E-630B-4108-B414-2452367ED438}">
  <sheetPr>
    <tabColor theme="7" tint="0.59999389629810485"/>
    <pageSetUpPr fitToPage="1"/>
  </sheetPr>
  <dimension ref="A1:N68"/>
  <sheetViews>
    <sheetView zoomScaleNormal="100" workbookViewId="0">
      <selection activeCell="M28" sqref="M28"/>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60" t="s">
        <v>69</v>
      </c>
      <c r="B1" s="683" t="s">
        <v>610</v>
      </c>
      <c r="C1" s="683"/>
      <c r="D1" s="683"/>
      <c r="E1" s="683"/>
      <c r="F1" s="683"/>
      <c r="H1" s="684" t="s">
        <v>43</v>
      </c>
      <c r="I1" s="685"/>
      <c r="J1" s="686"/>
      <c r="K1" s="687"/>
    </row>
    <row r="2" spans="1:11" ht="8.4499999999999993" customHeight="1" x14ac:dyDescent="0.15">
      <c r="A2" s="14"/>
      <c r="I2" s="14"/>
      <c r="J2" s="3"/>
      <c r="K2" s="4"/>
    </row>
    <row r="3" spans="1:11" ht="14.45" customHeight="1" x14ac:dyDescent="0.15">
      <c r="A3" s="22" t="s">
        <v>0</v>
      </c>
      <c r="B3" s="23">
        <v>46174</v>
      </c>
      <c r="C3" s="23">
        <v>46175</v>
      </c>
      <c r="D3" s="23">
        <v>46176</v>
      </c>
      <c r="E3" s="23">
        <v>46177</v>
      </c>
      <c r="F3" s="23">
        <v>46178</v>
      </c>
      <c r="G3" s="23">
        <v>46179</v>
      </c>
      <c r="H3" s="23">
        <v>46180</v>
      </c>
      <c r="I3" s="688" t="s">
        <v>1</v>
      </c>
      <c r="J3" s="690" t="s">
        <v>2</v>
      </c>
      <c r="K3" s="690"/>
    </row>
    <row r="4" spans="1:11" ht="14.45" customHeight="1" x14ac:dyDescent="0.15">
      <c r="A4" s="22" t="s">
        <v>3</v>
      </c>
      <c r="B4" s="2" t="s">
        <v>4</v>
      </c>
      <c r="C4" s="21" t="s">
        <v>5</v>
      </c>
      <c r="D4" s="21" t="s">
        <v>6</v>
      </c>
      <c r="E4" s="2" t="s">
        <v>7</v>
      </c>
      <c r="F4" s="2" t="s">
        <v>8</v>
      </c>
      <c r="G4" s="2" t="s">
        <v>9</v>
      </c>
      <c r="H4" s="24" t="s">
        <v>10</v>
      </c>
      <c r="I4" s="689"/>
      <c r="J4" s="690"/>
      <c r="K4" s="690"/>
    </row>
    <row r="5" spans="1:11" ht="14.45" customHeight="1" x14ac:dyDescent="0.15">
      <c r="A5" s="126" t="s">
        <v>12</v>
      </c>
      <c r="B5" s="12"/>
      <c r="C5" s="21"/>
      <c r="D5" s="21"/>
      <c r="E5" s="12"/>
      <c r="F5" s="691" t="s">
        <v>60</v>
      </c>
      <c r="G5" s="691"/>
      <c r="H5" s="691"/>
      <c r="I5" s="5"/>
      <c r="J5" s="682"/>
      <c r="K5" s="692"/>
    </row>
    <row r="6" spans="1:11" ht="14.45" customHeight="1" x14ac:dyDescent="0.15">
      <c r="A6" s="20" t="s">
        <v>37</v>
      </c>
      <c r="B6" s="12" t="s">
        <v>21</v>
      </c>
      <c r="C6" s="21"/>
      <c r="D6" s="11"/>
      <c r="E6" s="12" t="s">
        <v>21</v>
      </c>
      <c r="F6" s="12" t="s">
        <v>20</v>
      </c>
      <c r="G6" s="12" t="s">
        <v>21</v>
      </c>
      <c r="H6" s="12" t="s">
        <v>20</v>
      </c>
      <c r="I6" s="5">
        <f t="shared" ref="I6:I12" si="0">COUNTIFS(B6:H6,"&lt;&gt;空",B6:H6,"&lt;&gt;休",B6:H6,"&lt;&gt;調",B6:H6,"&lt;&gt;",B6:H6,"&lt;&gt;調整休")</f>
        <v>5</v>
      </c>
      <c r="J6" s="682">
        <f t="shared" ref="J6"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22.5</v>
      </c>
      <c r="K6" s="682"/>
    </row>
    <row r="7" spans="1:11" ht="14.45" customHeight="1" x14ac:dyDescent="0.15">
      <c r="A7" s="20" t="s">
        <v>19</v>
      </c>
      <c r="B7" s="12" t="s">
        <v>20</v>
      </c>
      <c r="C7" s="21"/>
      <c r="D7" s="11"/>
      <c r="E7" s="121" t="s">
        <v>497</v>
      </c>
      <c r="F7" s="12"/>
      <c r="G7" s="12" t="s">
        <v>20</v>
      </c>
      <c r="H7" s="12" t="s">
        <v>21</v>
      </c>
      <c r="I7" s="5">
        <f t="shared" si="0"/>
        <v>4</v>
      </c>
      <c r="J7" s="682">
        <f>SUM(COUNTIF(B7:H7,"9-11,15-19"))*(6)+(COUNTIF(B7:H7,"9-12,16-19"))*(6)+(COUNTIF(B7:H7,"9-13,17-19"))*(6)+(COUNTIF(B7:H7,"9-19"))*(9)+(COUNTIF(B7:H7,"9-17"))*(7.25)+(COUNTIF(B7:H7,"9-16"))*(6.25)+(COUNTIF(B7:H7,"9-15"))*(5.5)+(COUNTIF(B7:H7,"9-14"))*(4.5)+(COUNTIF(B7:H7,"9-13"))*(4)+(COUNTIF(B7:H7,"9-12"))*(3)+(COUNTIF(B7:H7,"9-11:30"))*(2.5)+(COUNTIF(B7:H7,"13-19"))*(5.5)+(COUNTIF(B7:H7,"14-19"))*(4.5)+(COUNTIF(B7:H7,"15-19"))*(4)+(COUNTIF(B7:H7,"16-19"))*(3)+(COUNTIF(B7:H7,"16:30-19"))*(2.5)+(COUNTIF(B7:H7,"10-14"))*(4)+(COUNTIF(B7:H7,"草加9-14"))*(4.5)+(COUNTIF(B7:H7,"新田9-14"))*(4.5)+(COUNTIF(B7:H7,"新田14-19"))*(4.5)+(COUNTIF(B7:H7,"受付9-/事務"))*(4.5)</f>
        <v>18</v>
      </c>
      <c r="K7" s="682"/>
    </row>
    <row r="8" spans="1:11" ht="14.45" customHeight="1" x14ac:dyDescent="0.15">
      <c r="A8" s="20" t="s">
        <v>62</v>
      </c>
      <c r="B8" s="59"/>
      <c r="C8" s="21"/>
      <c r="D8" s="32"/>
      <c r="E8" s="93" t="s">
        <v>84</v>
      </c>
      <c r="F8" s="59"/>
      <c r="G8" s="12" t="s">
        <v>21</v>
      </c>
      <c r="H8" s="12"/>
      <c r="I8" s="5">
        <f t="shared" si="0"/>
        <v>2</v>
      </c>
      <c r="J8" s="682">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草加9-14"))*(4.5)+(COUNTIF(B8:H8,"新田9-14"))*(4.5)+(COUNTIF(B8:H8,"新田14-19"))*(4.5)</f>
        <v>9</v>
      </c>
      <c r="K8" s="682"/>
    </row>
    <row r="9" spans="1:11" ht="14.45" customHeight="1" x14ac:dyDescent="0.15">
      <c r="A9" s="20" t="s">
        <v>225</v>
      </c>
      <c r="B9" s="12" t="s">
        <v>21</v>
      </c>
      <c r="C9" s="32"/>
      <c r="D9" s="32"/>
      <c r="E9" s="87"/>
      <c r="F9" s="59"/>
      <c r="G9" s="12"/>
      <c r="H9" s="59"/>
      <c r="I9" s="5">
        <f t="shared" si="0"/>
        <v>1</v>
      </c>
      <c r="J9" s="682">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4.5</v>
      </c>
      <c r="K9" s="682"/>
    </row>
    <row r="10" spans="1:11" ht="14.45" customHeight="1" x14ac:dyDescent="0.15">
      <c r="A10" s="20" t="s">
        <v>291</v>
      </c>
      <c r="B10" s="12"/>
      <c r="C10" s="32"/>
      <c r="D10" s="32"/>
      <c r="E10" s="12" t="s">
        <v>20</v>
      </c>
      <c r="F10" s="12"/>
      <c r="G10" s="12" t="s">
        <v>20</v>
      </c>
      <c r="H10" s="12" t="s">
        <v>20</v>
      </c>
      <c r="I10" s="5">
        <f t="shared" si="0"/>
        <v>3</v>
      </c>
      <c r="J10" s="682">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13.5</v>
      </c>
      <c r="K10" s="682"/>
    </row>
    <row r="11" spans="1:11" ht="14.45" customHeight="1" x14ac:dyDescent="0.15">
      <c r="A11" s="20" t="s">
        <v>38</v>
      </c>
      <c r="B11" s="12" t="s">
        <v>20</v>
      </c>
      <c r="C11" s="11"/>
      <c r="D11" s="11"/>
      <c r="E11" s="12"/>
      <c r="F11" s="12" t="s">
        <v>21</v>
      </c>
      <c r="G11" s="103" t="s">
        <v>56</v>
      </c>
      <c r="H11" s="103" t="s">
        <v>56</v>
      </c>
      <c r="I11" s="5">
        <f t="shared" si="0"/>
        <v>4</v>
      </c>
      <c r="J11" s="682">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18</v>
      </c>
      <c r="K11" s="682"/>
    </row>
    <row r="12" spans="1:11" ht="14.45" customHeight="1" x14ac:dyDescent="0.15">
      <c r="A12" s="20" t="s">
        <v>611</v>
      </c>
      <c r="B12" s="12"/>
      <c r="C12" s="11"/>
      <c r="D12" s="11"/>
      <c r="E12" s="12"/>
      <c r="F12" s="12"/>
      <c r="G12" s="12"/>
      <c r="H12" s="386"/>
      <c r="I12" s="5">
        <f t="shared" si="0"/>
        <v>0</v>
      </c>
      <c r="J12" s="682">
        <f>SUM(COUNTIF(B12:H12,"9-11,15-19"))*(6)+(COUNTIF(B12:H12,"9-12,16-19"))*(6)+(COUNTIF(B12:H12,"9-13,17-19"))*(6)+(COUNTIF(B12:H12,"9-19"))*(9)+(COUNTIF(B12:H12,"9-17"))*(7.25)+(COUNTIF(B12:H12,"9-16"))*(6.25)+(COUNTIF(B12:H12,"9-15"))*(5.5)+(COUNTIF(B12:H12,"9-14"))*(4.5)+(COUNTIF(B12:H12,"9-13"))*(4)+(COUNTIF(B12:H12,"9-12"))*(3)+(COUNTIF(B12:H12,"9-11:30"))*(2.5)+(COUNTIF(B12:H12,"13-19"))*(5.5)+(COUNTIF(B12:H12,"14-19"))*(4.5)+(COUNTIF(B12:H12,"15-19"))*(4)+(COUNTIF(B12:H12,"16-19"))*(3)+(COUNTIF(B12:H12,"16:30-19"))*(2.5)+(COUNTIF(B12:H12,"10-14"))*(4)+(COUNTIF(B12:H12,"草加9-14"))*(4.5)+(COUNTIF(B12:H12,"新田9-14"))*(4.5)+(COUNTIF(B12:H12,"新田14-19"))*(4.5)</f>
        <v>0</v>
      </c>
      <c r="K12" s="682"/>
    </row>
    <row r="13" spans="1:11" ht="14.45" customHeight="1" x14ac:dyDescent="0.15">
      <c r="A13" s="321" t="s">
        <v>66</v>
      </c>
      <c r="B13" s="12"/>
      <c r="C13" s="11"/>
      <c r="D13" s="11"/>
      <c r="E13" s="12"/>
      <c r="F13" s="12"/>
      <c r="G13" s="12"/>
      <c r="H13" s="462" t="s">
        <v>215</v>
      </c>
      <c r="I13" s="5"/>
      <c r="J13" s="682"/>
      <c r="K13" s="682"/>
    </row>
    <row r="14" spans="1:11" ht="14.45" customHeight="1" x14ac:dyDescent="0.15">
      <c r="A14" s="33" t="s">
        <v>0</v>
      </c>
      <c r="B14" s="53">
        <v>46181</v>
      </c>
      <c r="C14" s="53">
        <v>46182</v>
      </c>
      <c r="D14" s="53">
        <v>46183</v>
      </c>
      <c r="E14" s="53">
        <v>46184</v>
      </c>
      <c r="F14" s="53">
        <v>46185</v>
      </c>
      <c r="G14" s="53">
        <v>46186</v>
      </c>
      <c r="H14" s="53">
        <v>46187</v>
      </c>
      <c r="I14" s="688" t="s">
        <v>1</v>
      </c>
      <c r="J14" s="690" t="s">
        <v>2</v>
      </c>
      <c r="K14" s="690"/>
    </row>
    <row r="15" spans="1:11" ht="14.45" customHeight="1" x14ac:dyDescent="0.15">
      <c r="A15" s="22" t="s">
        <v>3</v>
      </c>
      <c r="B15" s="2" t="s">
        <v>4</v>
      </c>
      <c r="C15" s="21" t="s">
        <v>5</v>
      </c>
      <c r="D15" s="21" t="s">
        <v>6</v>
      </c>
      <c r="E15" s="2" t="s">
        <v>7</v>
      </c>
      <c r="F15" s="2" t="s">
        <v>8</v>
      </c>
      <c r="G15" s="2" t="s">
        <v>9</v>
      </c>
      <c r="H15" s="24" t="s">
        <v>10</v>
      </c>
      <c r="I15" s="689"/>
      <c r="J15" s="690"/>
      <c r="K15" s="690"/>
    </row>
    <row r="16" spans="1:11" ht="14.45" customHeight="1" x14ac:dyDescent="0.15">
      <c r="A16" s="126" t="s">
        <v>13</v>
      </c>
      <c r="B16" s="12"/>
      <c r="C16" s="21"/>
      <c r="D16" s="21"/>
      <c r="E16" s="12"/>
      <c r="F16" s="12"/>
      <c r="G16" s="12"/>
      <c r="H16" s="12"/>
      <c r="I16" s="5"/>
      <c r="J16" s="682"/>
      <c r="K16" s="692"/>
    </row>
    <row r="17" spans="1:11" ht="14.45" customHeight="1" x14ac:dyDescent="0.15">
      <c r="A17" s="20" t="s">
        <v>37</v>
      </c>
      <c r="B17" s="12" t="s">
        <v>21</v>
      </c>
      <c r="C17" s="21"/>
      <c r="D17" s="11"/>
      <c r="E17" s="12" t="s">
        <v>21</v>
      </c>
      <c r="F17" s="12" t="s">
        <v>29</v>
      </c>
      <c r="G17" s="12" t="s">
        <v>21</v>
      </c>
      <c r="H17" s="12"/>
      <c r="I17" s="5">
        <f t="shared" ref="I17:I23" si="2">COUNTIFS(B17:H17,"&lt;&gt;空",B17:H17,"&lt;&gt;休",B17:H17,"&lt;&gt;調",B17:H17,"&lt;&gt;",B17:H17,"&lt;&gt;調整休")</f>
        <v>4</v>
      </c>
      <c r="J17" s="682">
        <f t="shared" ref="J17" si="3">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草加9-14"))*(4.5)+(COUNTIF(B17:H17,"新田9-14"))*(4.5)+(COUNTIF(B17:H17,"新田14-19"))*(4.5)</f>
        <v>17.5</v>
      </c>
      <c r="K17" s="682"/>
    </row>
    <row r="18" spans="1:11" ht="14.45" customHeight="1" x14ac:dyDescent="0.15">
      <c r="A18" s="20" t="s">
        <v>19</v>
      </c>
      <c r="B18" s="59"/>
      <c r="C18" s="21"/>
      <c r="D18" s="11"/>
      <c r="E18" s="121" t="s">
        <v>497</v>
      </c>
      <c r="F18" s="12"/>
      <c r="G18" s="12" t="s">
        <v>20</v>
      </c>
      <c r="H18" s="12" t="s">
        <v>21</v>
      </c>
      <c r="I18" s="5">
        <f t="shared" si="2"/>
        <v>3</v>
      </c>
      <c r="J18" s="682">
        <f>SUM(COUNTIF(B18:H18,"9-11,15-19"))*(6)+(COUNTIF(B18:H18,"9-12,16-19"))*(6)+(COUNTIF(B18:H18,"9-13,17-19"))*(6)+(COUNTIF(B18:H18,"9-19"))*(9)+(COUNTIF(B18:H18,"9-17"))*(7.25)+(COUNTIF(B18:H18,"9-16"))*(6.25)+(COUNTIF(B18:H18,"9-15"))*(5.5)+(COUNTIF(B18:H18,"9-14"))*(4.5)+(COUNTIF(B18:H18,"9-13"))*(4)+(COUNTIF(B18:H18,"9-12"))*(3)+(COUNTIF(B18:H18,"9-11:30"))*(2.5)+(COUNTIF(B18:H18,"13-19"))*(5.5)+(COUNTIF(B18:H18,"14-19"))*(4.5)+(COUNTIF(B18:H18,"15-19"))*(4)+(COUNTIF(B18:H18,"16-19"))*(3)+(COUNTIF(B18:H18,"16:30-19"))*(2.5)+(COUNTIF(B18:H18,"10-14"))*(4)+(COUNTIF(B18:H18,"草加9-14"))*(4.5)+(COUNTIF(B18:H18,"新田9-14"))*(4.5)+(COUNTIF(B18:H18,"新田14-19"))*(4.5)+(COUNTIF(B18:H18,"受付9-/事務"))*(4.5)</f>
        <v>13.5</v>
      </c>
      <c r="K18" s="682"/>
    </row>
    <row r="19" spans="1:11" ht="14.45" customHeight="1" x14ac:dyDescent="0.15">
      <c r="A19" s="20" t="s">
        <v>62</v>
      </c>
      <c r="B19" s="12" t="s">
        <v>20</v>
      </c>
      <c r="C19" s="21"/>
      <c r="D19" s="32"/>
      <c r="E19" s="93" t="s">
        <v>84</v>
      </c>
      <c r="F19" s="12" t="s">
        <v>20</v>
      </c>
      <c r="G19" s="12" t="s">
        <v>21</v>
      </c>
      <c r="H19" s="12"/>
      <c r="I19" s="5">
        <f t="shared" si="2"/>
        <v>4</v>
      </c>
      <c r="J19" s="682">
        <f>SUM(COUNTIF(B19:H19,"9-11,15-19"))*(6)+(COUNTIF(B19:H19,"9-12,16-19"))*(6)+(COUNTIF(B19:H19,"9-13,17-19"))*(6)+(COUNTIF(B19:H19,"9-19"))*(9)+(COUNTIF(B19:H19,"9-17"))*(7.25)+(COUNTIF(B19:H19,"9-16"))*(6.25)+(COUNTIF(B19:H19,"9-15"))*(5.5)+(COUNTIF(B19:H19,"9-14"))*(4.5)+(COUNTIF(B19:H19,"9-13"))*(4)+(COUNTIF(B19:H19,"9-12"))*(3)+(COUNTIF(B19:H19,"9-11:30"))*(2.5)+(COUNTIF(B19:H19,"13-19"))*(5.5)+(COUNTIF(B19:H19,"14-19"))*(4.5)+(COUNTIF(B19:H19,"15-19"))*(4)+(COUNTIF(B19:H19,"16-19"))*(3)+(COUNTIF(B19:H19,"16:30-19"))*(2.5)+(COUNTIF(B19:H19,"10-14"))*(4)+(COUNTIF(B19:H19,"草加9-14"))*(4.5)+(COUNTIF(B19:H19,"新田9-14"))*(4.5)+(COUNTIF(B19:H19,"新田14-19"))*(4.5)</f>
        <v>18</v>
      </c>
      <c r="K19" s="682"/>
    </row>
    <row r="20" spans="1:11" ht="14.45" customHeight="1" x14ac:dyDescent="0.15">
      <c r="A20" s="20" t="s">
        <v>225</v>
      </c>
      <c r="B20" s="59"/>
      <c r="C20" s="32"/>
      <c r="D20" s="32"/>
      <c r="E20" s="12" t="s">
        <v>21</v>
      </c>
      <c r="F20" s="12" t="s">
        <v>21</v>
      </c>
      <c r="G20" s="12"/>
      <c r="H20" s="59"/>
      <c r="I20" s="5">
        <f t="shared" si="2"/>
        <v>2</v>
      </c>
      <c r="J20" s="682">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草加9-14"))*(4.5)+(COUNTIF(B20:H20,"新田9-14"))*(4.5)+(COUNTIF(B20:H20,"新田14-19"))*(4.5)</f>
        <v>9</v>
      </c>
      <c r="K20" s="682"/>
    </row>
    <row r="21" spans="1:11" ht="14.45" customHeight="1" x14ac:dyDescent="0.15">
      <c r="A21" s="20" t="s">
        <v>291</v>
      </c>
      <c r="B21" s="12"/>
      <c r="C21" s="32"/>
      <c r="D21" s="32"/>
      <c r="E21" s="12" t="s">
        <v>20</v>
      </c>
      <c r="F21" s="12"/>
      <c r="G21" s="12" t="s">
        <v>20</v>
      </c>
      <c r="H21" s="12" t="s">
        <v>20</v>
      </c>
      <c r="I21" s="5">
        <f t="shared" si="2"/>
        <v>3</v>
      </c>
      <c r="J21" s="682">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13.5</v>
      </c>
      <c r="K21" s="682"/>
    </row>
    <row r="22" spans="1:11" ht="14.45" customHeight="1" x14ac:dyDescent="0.15">
      <c r="A22" s="20" t="s">
        <v>38</v>
      </c>
      <c r="B22" s="12" t="s">
        <v>21</v>
      </c>
      <c r="C22" s="11"/>
      <c r="D22" s="11"/>
      <c r="E22" s="12"/>
      <c r="F22" s="12" t="s">
        <v>21</v>
      </c>
      <c r="G22" s="103" t="s">
        <v>57</v>
      </c>
      <c r="H22" s="103" t="s">
        <v>56</v>
      </c>
      <c r="I22" s="5">
        <f t="shared" si="2"/>
        <v>4</v>
      </c>
      <c r="J22" s="682">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草加9-14"))*(4.5)+(COUNTIF(B22:H22,"新田9-14"))*(4.5)+(COUNTIF(B22:H22,"新田14-19"))*(4.5)</f>
        <v>18</v>
      </c>
      <c r="K22" s="682"/>
    </row>
    <row r="23" spans="1:11" ht="14.45" customHeight="1" x14ac:dyDescent="0.15">
      <c r="A23" s="321" t="s">
        <v>66</v>
      </c>
      <c r="B23" s="12"/>
      <c r="C23" s="11"/>
      <c r="D23" s="11"/>
      <c r="E23" s="12"/>
      <c r="F23" s="12"/>
      <c r="G23" s="12"/>
      <c r="H23" s="462" t="s">
        <v>322</v>
      </c>
      <c r="I23" s="5">
        <f t="shared" si="2"/>
        <v>1</v>
      </c>
      <c r="J23" s="682">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草加9-14"))*(4.5)+(COUNTIF(B23:H23,"新田9-14"))*(4.5)+(COUNTIF(B23:H23,"新田14-19"))*(4.5)</f>
        <v>0</v>
      </c>
      <c r="K23" s="682"/>
    </row>
    <row r="24" spans="1:11" ht="14.45" customHeight="1" x14ac:dyDescent="0.15">
      <c r="A24" s="321"/>
      <c r="B24" s="12"/>
      <c r="C24" s="11"/>
      <c r="D24" s="11"/>
      <c r="E24" s="12"/>
      <c r="F24" s="12"/>
      <c r="G24" s="12"/>
      <c r="H24" s="462" t="s">
        <v>626</v>
      </c>
      <c r="I24" s="5"/>
      <c r="J24" s="682"/>
      <c r="K24" s="682"/>
    </row>
    <row r="25" spans="1:11" ht="14.45" customHeight="1" x14ac:dyDescent="0.15">
      <c r="A25" s="22" t="s">
        <v>0</v>
      </c>
      <c r="B25" s="23">
        <v>46188</v>
      </c>
      <c r="C25" s="23">
        <v>46189</v>
      </c>
      <c r="D25" s="23">
        <v>46190</v>
      </c>
      <c r="E25" s="23">
        <v>46191</v>
      </c>
      <c r="F25" s="23">
        <v>46192</v>
      </c>
      <c r="G25" s="23">
        <v>46193</v>
      </c>
      <c r="H25" s="23">
        <v>46194</v>
      </c>
      <c r="I25" s="688" t="s">
        <v>1</v>
      </c>
      <c r="J25" s="690" t="s">
        <v>2</v>
      </c>
      <c r="K25" s="690"/>
    </row>
    <row r="26" spans="1:11" ht="14.45" customHeight="1" x14ac:dyDescent="0.15">
      <c r="A26" s="22" t="s">
        <v>3</v>
      </c>
      <c r="B26" s="2" t="s">
        <v>4</v>
      </c>
      <c r="C26" s="21" t="s">
        <v>5</v>
      </c>
      <c r="D26" s="21" t="s">
        <v>6</v>
      </c>
      <c r="E26" s="2" t="s">
        <v>7</v>
      </c>
      <c r="F26" s="2" t="s">
        <v>8</v>
      </c>
      <c r="G26" s="2" t="s">
        <v>9</v>
      </c>
      <c r="H26" s="24" t="s">
        <v>10</v>
      </c>
      <c r="I26" s="689"/>
      <c r="J26" s="690"/>
      <c r="K26" s="690"/>
    </row>
    <row r="27" spans="1:11" ht="14.45" customHeight="1" x14ac:dyDescent="0.15">
      <c r="A27" s="126" t="s">
        <v>12</v>
      </c>
      <c r="B27" s="12"/>
      <c r="C27" s="21"/>
      <c r="D27" s="21"/>
      <c r="E27" s="12"/>
      <c r="F27" s="12"/>
      <c r="G27" s="12"/>
      <c r="H27" s="12"/>
      <c r="I27" s="5"/>
      <c r="J27" s="693"/>
      <c r="K27" s="692"/>
    </row>
    <row r="28" spans="1:11" ht="14.45" customHeight="1" x14ac:dyDescent="0.15">
      <c r="A28" s="20" t="s">
        <v>37</v>
      </c>
      <c r="B28" s="12" t="s">
        <v>21</v>
      </c>
      <c r="C28" s="21"/>
      <c r="D28" s="11"/>
      <c r="E28" s="12" t="s">
        <v>21</v>
      </c>
      <c r="F28" s="12" t="s">
        <v>29</v>
      </c>
      <c r="G28" s="679" t="s">
        <v>623</v>
      </c>
      <c r="H28" s="12" t="s">
        <v>20</v>
      </c>
      <c r="I28" s="5">
        <f t="shared" ref="I28:I34" si="4">COUNTIFS(B28:H28,"&lt;&gt;空",B28:H28,"&lt;&gt;休",B28:H28,"&lt;&gt;調",B28:H28,"&lt;&gt;",B28:H28,"&lt;&gt;調整休")</f>
        <v>5</v>
      </c>
      <c r="J28" s="682">
        <f t="shared" ref="J28" si="5">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草加9-14"))*(4.5)+(COUNTIF(B28:H28,"新田9-14"))*(4.5)+(COUNTIF(B28:H28,"新田14-19"))*(4.5)</f>
        <v>17.5</v>
      </c>
      <c r="K28" s="682"/>
    </row>
    <row r="29" spans="1:11" ht="14.45" customHeight="1" x14ac:dyDescent="0.15">
      <c r="A29" s="20" t="s">
        <v>19</v>
      </c>
      <c r="B29" s="12"/>
      <c r="C29" s="21"/>
      <c r="D29" s="11"/>
      <c r="E29" s="121" t="s">
        <v>497</v>
      </c>
      <c r="F29" s="12"/>
      <c r="G29" s="103" t="s">
        <v>57</v>
      </c>
      <c r="H29" s="12" t="s">
        <v>21</v>
      </c>
      <c r="I29" s="5">
        <f t="shared" si="4"/>
        <v>3</v>
      </c>
      <c r="J29" s="682">
        <f>SUM(COUNTIF(B29:H29,"9-11,15-19"))*(6)+(COUNTIF(B29:H29,"9-12,16-19"))*(6)+(COUNTIF(B29:H29,"9-13,17-19"))*(6)+(COUNTIF(B29:H29,"9-19"))*(9)+(COUNTIF(B29:H29,"9-17"))*(7.25)+(COUNTIF(B29:H29,"9-16"))*(6.25)+(COUNTIF(B29:H29,"9-15"))*(5.5)+(COUNTIF(B29:H29,"9-14"))*(4.5)+(COUNTIF(B29:H29,"9-13"))*(4)+(COUNTIF(B29:H29,"9-12"))*(3)+(COUNTIF(B29:H29,"9-11:30"))*(2.5)+(COUNTIF(B29:H29,"13-19"))*(5.5)+(COUNTIF(B29:H29,"14-19"))*(4.5)+(COUNTIF(B29:H29,"15-19"))*(4)+(COUNTIF(B29:H29,"16-19"))*(3)+(COUNTIF(B29:H29,"16:30-19"))*(2.5)+(COUNTIF(B29:H29,"10-14"))*(4)+(COUNTIF(B29:H29,"草加9-14"))*(4.5)+(COUNTIF(B29:H29,"新田9-14"))*(4.5)+(COUNTIF(B29:H29,"新田14-19"))*(4.5)+(COUNTIF(B29:H29,"受付9-/事務"))*(4.5)</f>
        <v>13.5</v>
      </c>
      <c r="K29" s="682"/>
    </row>
    <row r="30" spans="1:11" ht="14.45" customHeight="1" x14ac:dyDescent="0.15">
      <c r="A30" s="20" t="s">
        <v>62</v>
      </c>
      <c r="B30" s="12" t="s">
        <v>20</v>
      </c>
      <c r="C30" s="21"/>
      <c r="D30" s="32"/>
      <c r="E30" s="93" t="s">
        <v>84</v>
      </c>
      <c r="F30" s="12" t="s">
        <v>20</v>
      </c>
      <c r="G30" s="12" t="s">
        <v>21</v>
      </c>
      <c r="H30" s="12"/>
      <c r="I30" s="5">
        <f t="shared" si="4"/>
        <v>4</v>
      </c>
      <c r="J30" s="682">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18</v>
      </c>
      <c r="K30" s="682"/>
    </row>
    <row r="31" spans="1:11" ht="14.45" customHeight="1" x14ac:dyDescent="0.15">
      <c r="A31" s="20" t="s">
        <v>225</v>
      </c>
      <c r="B31" s="12" t="s">
        <v>21</v>
      </c>
      <c r="C31" s="32"/>
      <c r="D31" s="32"/>
      <c r="E31" s="12" t="s">
        <v>21</v>
      </c>
      <c r="F31" s="12" t="s">
        <v>21</v>
      </c>
      <c r="G31" s="12"/>
      <c r="H31" s="59"/>
      <c r="I31" s="5">
        <f t="shared" si="4"/>
        <v>3</v>
      </c>
      <c r="J31" s="682">
        <f>SUM(COUNTIF(B31:H31,"9-11,15-19"))*(6)+(COUNTIF(B31:H31,"9-12,16-19"))*(6)+(COUNTIF(B31:H31,"9-13,17-19"))*(6)+(COUNTIF(B31:H31,"9-19"))*(9)+(COUNTIF(B31:H31,"9-17"))*(7.25)+(COUNTIF(B31:H31,"9-16"))*(6.25)+(COUNTIF(B31:H31,"9-15"))*(5.5)+(COUNTIF(B31:H31,"9-14"))*(4.5)+(COUNTIF(B31:H31,"9-13"))*(4)+(COUNTIF(B31:H31,"9-12"))*(3)+(COUNTIF(B31:H31,"9-11:30"))*(2.5)+(COUNTIF(B31:H31,"13-19"))*(5.5)+(COUNTIF(B31:H31,"14-19"))*(4.5)+(COUNTIF(B31:H31,"15-19"))*(4)+(COUNTIF(B31:H31,"16-19"))*(3)+(COUNTIF(B31:H31,"16:30-19"))*(2.5)+(COUNTIF(B31:H31,"10-14"))*(4)+(COUNTIF(B31:H31,"草加9-14"))*(4.5)+(COUNTIF(B31:H31,"新田9-14"))*(4.5)+(COUNTIF(B31:H31,"新田14-19"))*(4.5)</f>
        <v>13.5</v>
      </c>
      <c r="K31" s="682"/>
    </row>
    <row r="32" spans="1:11" ht="14.45" customHeight="1" x14ac:dyDescent="0.15">
      <c r="A32" s="20" t="s">
        <v>291</v>
      </c>
      <c r="B32" s="12"/>
      <c r="C32" s="32"/>
      <c r="D32" s="32"/>
      <c r="E32" s="12" t="s">
        <v>20</v>
      </c>
      <c r="F32" s="12"/>
      <c r="G32" s="12" t="s">
        <v>20</v>
      </c>
      <c r="H32" s="12" t="s">
        <v>20</v>
      </c>
      <c r="I32" s="5">
        <f t="shared" si="4"/>
        <v>3</v>
      </c>
      <c r="J32" s="682">
        <f>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草加9-14"))*(4.5)+(COUNTIF(B32:H32,"新田9-14"))*(4.5)+(COUNTIF(B32:H32,"新田14-19"))*(4.5)</f>
        <v>13.5</v>
      </c>
      <c r="K32" s="682"/>
    </row>
    <row r="33" spans="1:11" ht="14.45" customHeight="1" x14ac:dyDescent="0.15">
      <c r="A33" s="20" t="s">
        <v>38</v>
      </c>
      <c r="B33" s="12" t="s">
        <v>20</v>
      </c>
      <c r="C33" s="11"/>
      <c r="D33" s="11"/>
      <c r="E33" s="12"/>
      <c r="F33" s="12" t="s">
        <v>21</v>
      </c>
      <c r="G33" s="103" t="s">
        <v>56</v>
      </c>
      <c r="H33" s="103" t="s">
        <v>56</v>
      </c>
      <c r="I33" s="5">
        <f t="shared" si="4"/>
        <v>4</v>
      </c>
      <c r="J33" s="682">
        <f>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草加9-14"))*(4.5)+(COUNTIF(B33:H33,"新田9-14"))*(4.5)+(COUNTIF(B33:H33,"新田14-19"))*(4.5)</f>
        <v>18</v>
      </c>
      <c r="K33" s="682"/>
    </row>
    <row r="34" spans="1:11" ht="14.45" customHeight="1" x14ac:dyDescent="0.15">
      <c r="A34" s="321" t="s">
        <v>66</v>
      </c>
      <c r="B34" s="12"/>
      <c r="C34" s="11"/>
      <c r="D34" s="11"/>
      <c r="E34" s="12"/>
      <c r="F34" s="12"/>
      <c r="G34" s="12"/>
      <c r="H34" s="386"/>
      <c r="I34" s="5">
        <f t="shared" si="4"/>
        <v>0</v>
      </c>
      <c r="J34" s="682">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草加9-14"))*(4.5)+(COUNTIF(B34:H34,"新田9-14"))*(4.5)+(COUNTIF(B34:H34,"新田14-19"))*(4.5)</f>
        <v>0</v>
      </c>
      <c r="K34" s="682"/>
    </row>
    <row r="35" spans="1:11" ht="14.45" customHeight="1" x14ac:dyDescent="0.15">
      <c r="A35" s="321"/>
      <c r="B35" s="12"/>
      <c r="C35" s="11"/>
      <c r="D35" s="11"/>
      <c r="E35" s="12"/>
      <c r="F35" s="12"/>
      <c r="G35" s="12"/>
      <c r="H35" s="462" t="s">
        <v>626</v>
      </c>
      <c r="I35" s="5"/>
      <c r="J35" s="682"/>
      <c r="K35" s="682"/>
    </row>
    <row r="36" spans="1:11" ht="14.45" customHeight="1" x14ac:dyDescent="0.15">
      <c r="A36" s="22" t="s">
        <v>0</v>
      </c>
      <c r="B36" s="90">
        <v>46195</v>
      </c>
      <c r="C36" s="90">
        <v>46196</v>
      </c>
      <c r="D36" s="90">
        <v>46197</v>
      </c>
      <c r="E36" s="90">
        <v>46198</v>
      </c>
      <c r="F36" s="90">
        <v>46199</v>
      </c>
      <c r="G36" s="90">
        <v>46200</v>
      </c>
      <c r="H36" s="90">
        <v>46201</v>
      </c>
      <c r="I36" s="688" t="s">
        <v>1</v>
      </c>
      <c r="J36" s="690" t="s">
        <v>2</v>
      </c>
      <c r="K36" s="690"/>
    </row>
    <row r="37" spans="1:11" ht="14.45" customHeight="1" x14ac:dyDescent="0.15">
      <c r="A37" s="22" t="s">
        <v>3</v>
      </c>
      <c r="B37" s="2" t="s">
        <v>4</v>
      </c>
      <c r="C37" s="21" t="s">
        <v>5</v>
      </c>
      <c r="D37" s="21" t="s">
        <v>6</v>
      </c>
      <c r="E37" s="2" t="s">
        <v>7</v>
      </c>
      <c r="F37" s="2" t="s">
        <v>8</v>
      </c>
      <c r="G37" s="2" t="s">
        <v>9</v>
      </c>
      <c r="H37" s="24" t="s">
        <v>10</v>
      </c>
      <c r="I37" s="689"/>
      <c r="J37" s="690"/>
      <c r="K37" s="690"/>
    </row>
    <row r="38" spans="1:11" ht="14.45" customHeight="1" x14ac:dyDescent="0.15">
      <c r="A38" s="126" t="s">
        <v>13</v>
      </c>
      <c r="B38" s="12"/>
      <c r="C38" s="21"/>
      <c r="D38" s="21"/>
      <c r="E38" s="12"/>
      <c r="F38" s="12"/>
      <c r="G38" s="12"/>
      <c r="H38" s="12"/>
      <c r="I38" s="5"/>
      <c r="J38" s="682"/>
      <c r="K38" s="692"/>
    </row>
    <row r="39" spans="1:11" ht="14.45" customHeight="1" x14ac:dyDescent="0.15">
      <c r="A39" s="20" t="s">
        <v>37</v>
      </c>
      <c r="B39" s="12" t="s">
        <v>68</v>
      </c>
      <c r="C39" s="21"/>
      <c r="D39" s="11"/>
      <c r="E39" s="12" t="s">
        <v>21</v>
      </c>
      <c r="F39" s="12" t="s">
        <v>29</v>
      </c>
      <c r="G39" s="12" t="s">
        <v>21</v>
      </c>
      <c r="H39" s="12"/>
      <c r="I39" s="5">
        <f t="shared" ref="I39:I45" si="6">COUNTIFS(B39:H39,"&lt;&gt;空",B39:H39,"&lt;&gt;休",B39:H39,"&lt;&gt;調",B39:H39,"&lt;&gt;",B39:H39,"&lt;&gt;調整休")</f>
        <v>4</v>
      </c>
      <c r="J39" s="682">
        <f t="shared" ref="J39" si="7">SUM(COUNTIF(B39:H39,"9-11,15-19"))*(6)+(COUNTIF(B39:H39,"9-12,16-19"))*(6)+(COUNTIF(B39:H39,"9-13,17-19"))*(6)+(COUNTIF(B39:H39,"9-19"))*(9)+(COUNTIF(B39:H39,"9-17"))*(7.25)+(COUNTIF(B39:H39,"9-16"))*(6.25)+(COUNTIF(B39:H39,"9-15"))*(5.5)+(COUNTIF(B39:H39,"9-14"))*(4.5)+(COUNTIF(B39:H39,"9-13"))*(4)+(COUNTIF(B39:H39,"9-12"))*(3)+(COUNTIF(B39:H39,"9-11:30"))*(2.5)+(COUNTIF(B39:H39,"13-19"))*(5.5)+(COUNTIF(B39:H39,"14-19"))*(4.5)+(COUNTIF(B39:H39,"15-19"))*(4)+(COUNTIF(B39:H39,"16-19"))*(3)+(COUNTIF(B39:H39,"16:30-19"))*(2.5)+(COUNTIF(B39:H39,"10-14"))*(4)+(COUNTIF(B39:H39,"草加9-14"))*(4.5)+(COUNTIF(B39:H39,"新田9-14"))*(4.5)+(COUNTIF(B39:H39,"新田14-19"))*(4.5)</f>
        <v>17</v>
      </c>
      <c r="K39" s="682"/>
    </row>
    <row r="40" spans="1:11" ht="14.45" customHeight="1" x14ac:dyDescent="0.15">
      <c r="A40" s="20" t="s">
        <v>19</v>
      </c>
      <c r="B40" s="59"/>
      <c r="C40" s="21"/>
      <c r="D40" s="11"/>
      <c r="E40" s="121" t="s">
        <v>497</v>
      </c>
      <c r="F40" s="12"/>
      <c r="G40" s="12" t="s">
        <v>20</v>
      </c>
      <c r="H40" s="12" t="s">
        <v>21</v>
      </c>
      <c r="I40" s="5">
        <f t="shared" si="6"/>
        <v>3</v>
      </c>
      <c r="J40" s="682">
        <f>SUM(COUNTIF(B40:H40,"9-11,15-19"))*(6)+(COUNTIF(B40:H40,"9-12,16-19"))*(6)+(COUNTIF(B40:H40,"9-13,17-19"))*(6)+(COUNTIF(B40:H40,"9-19"))*(9)+(COUNTIF(B40:H40,"9-17"))*(7.25)+(COUNTIF(B40:H40,"9-16"))*(6.25)+(COUNTIF(B40:H40,"9-15"))*(5.5)+(COUNTIF(B40:H40,"9-14"))*(4.5)+(COUNTIF(B40:H40,"9-13"))*(4)+(COUNTIF(B40:H40,"9-12"))*(3)+(COUNTIF(B40:H40,"9-11:30"))*(2.5)+(COUNTIF(B40:H40,"13-19"))*(5.5)+(COUNTIF(B40:H40,"14-19"))*(4.5)+(COUNTIF(B40:H40,"15-19"))*(4)+(COUNTIF(B40:H40,"16-19"))*(3)+(COUNTIF(B40:H40,"16:30-19"))*(2.5)+(COUNTIF(B40:H40,"10-14"))*(4)+(COUNTIF(B40:H40,"草加9-14"))*(4.5)+(COUNTIF(B40:H40,"新田9-14"))*(4.5)+(COUNTIF(B40:H40,"新田14-19"))*(4.5)+(COUNTIF(B40:H40,"受付9-/事務"))*(4.5)</f>
        <v>13.5</v>
      </c>
      <c r="K40" s="682"/>
    </row>
    <row r="41" spans="1:11" ht="14.45" customHeight="1" x14ac:dyDescent="0.15">
      <c r="A41" s="20" t="s">
        <v>62</v>
      </c>
      <c r="B41" s="12" t="s">
        <v>20</v>
      </c>
      <c r="C41" s="21"/>
      <c r="D41" s="32"/>
      <c r="E41" s="59"/>
      <c r="F41" s="12" t="s">
        <v>20</v>
      </c>
      <c r="G41" s="12" t="s">
        <v>21</v>
      </c>
      <c r="H41" s="12"/>
      <c r="I41" s="5">
        <f t="shared" si="6"/>
        <v>3</v>
      </c>
      <c r="J41" s="682">
        <f>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草加9-14"))*(4.5)+(COUNTIF(B41:H41,"新田9-14"))*(4.5)+(COUNTIF(B41:H41,"新田14-19"))*(4.5)</f>
        <v>13.5</v>
      </c>
      <c r="K41" s="682"/>
    </row>
    <row r="42" spans="1:11" ht="14.45" customHeight="1" x14ac:dyDescent="0.15">
      <c r="A42" s="20" t="s">
        <v>225</v>
      </c>
      <c r="B42" s="12" t="s">
        <v>25</v>
      </c>
      <c r="C42" s="32"/>
      <c r="D42" s="32"/>
      <c r="E42" s="12" t="s">
        <v>21</v>
      </c>
      <c r="F42" s="12" t="s">
        <v>21</v>
      </c>
      <c r="G42" s="12"/>
      <c r="H42" s="121" t="s">
        <v>622</v>
      </c>
      <c r="I42" s="5">
        <f t="shared" si="6"/>
        <v>4</v>
      </c>
      <c r="J42" s="682">
        <f>SUM(COUNTIF(B42:H42,"9-11,15-19"))*(6)+(COUNTIF(B42:H42,"9-12,16-19"))*(6)+(COUNTIF(B42:H42,"9-13,17-19"))*(6)+(COUNTIF(B42:H42,"9-19"))*(9)+(COUNTIF(B42:H42,"9-17"))*(7.25)+(COUNTIF(B42:H42,"9-16"))*(6.25)+(COUNTIF(B42:H42,"9-15"))*(5.5)+(COUNTIF(B42:H42,"9-14"))*(4.5)+(COUNTIF(B42:H42,"9-13"))*(4)+(COUNTIF(B42:H42,"9-12"))*(3)+(COUNTIF(B42:H42,"9-11:30"))*(2.5)+(COUNTIF(B42:H42,"13-19"))*(5.5)+(COUNTIF(B42:H42,"14-19"))*(4.5)+(COUNTIF(B42:H42,"15-19"))*(4)+(COUNTIF(B42:H42,"16-19"))*(3)+(COUNTIF(B42:H42,"16:30-19"))*(2.5)+(COUNTIF(B42:H42,"10-14"))*(4)+(COUNTIF(B42:H42,"草加9-14"))*(4.5)+(COUNTIF(B42:H42,"新田9-14"))*(4.5)+(COUNTIF(B42:H42,"新田14-19"))*(4.5)</f>
        <v>9</v>
      </c>
      <c r="K42" s="682"/>
    </row>
    <row r="43" spans="1:11" ht="14.45" customHeight="1" x14ac:dyDescent="0.15">
      <c r="A43" s="20" t="s">
        <v>291</v>
      </c>
      <c r="B43" s="12"/>
      <c r="C43" s="32"/>
      <c r="D43" s="32"/>
      <c r="E43" s="12" t="s">
        <v>20</v>
      </c>
      <c r="F43" s="12"/>
      <c r="G43" s="12" t="s">
        <v>20</v>
      </c>
      <c r="H43" s="12" t="s">
        <v>20</v>
      </c>
      <c r="I43" s="5">
        <f t="shared" si="6"/>
        <v>3</v>
      </c>
      <c r="J43" s="682">
        <f>SUM(COUNTIF(B43:H43,"9-11,15-19"))*(6)+(COUNTIF(B43:H43,"9-12,16-19"))*(6)+(COUNTIF(B43:H43,"9-13,17-19"))*(6)+(COUNTIF(B43:H43,"9-19"))*(9)+(COUNTIF(B43:H43,"9-17"))*(7.25)+(COUNTIF(B43:H43,"9-16"))*(6.25)+(COUNTIF(B43:H43,"9-15"))*(5.5)+(COUNTIF(B43:H43,"9-14"))*(4.5)+(COUNTIF(B43:H43,"9-13"))*(4)+(COUNTIF(B43:H43,"9-12"))*(3)+(COUNTIF(B43:H43,"9-11:30"))*(2.5)+(COUNTIF(B43:H43,"13-19"))*(5.5)+(COUNTIF(B43:H43,"14-19"))*(4.5)+(COUNTIF(B43:H43,"15-19"))*(4)+(COUNTIF(B43:H43,"16-19"))*(3)+(COUNTIF(B43:H43,"16:30-19"))*(2.5)+(COUNTIF(B43:H43,"10-14"))*(4)+(COUNTIF(B43:H43,"草加9-14"))*(4.5)+(COUNTIF(B43:H43,"新田9-14"))*(4.5)+(COUNTIF(B43:H43,"新田14-19"))*(4.5)</f>
        <v>13.5</v>
      </c>
      <c r="K43" s="682"/>
    </row>
    <row r="44" spans="1:11" ht="14.45" customHeight="1" x14ac:dyDescent="0.15">
      <c r="A44" s="20" t="s">
        <v>38</v>
      </c>
      <c r="B44" s="103" t="s">
        <v>56</v>
      </c>
      <c r="C44" s="11"/>
      <c r="D44" s="11"/>
      <c r="E44" s="12"/>
      <c r="F44" s="12" t="s">
        <v>21</v>
      </c>
      <c r="G44" s="103" t="s">
        <v>57</v>
      </c>
      <c r="H44" s="103" t="s">
        <v>56</v>
      </c>
      <c r="I44" s="5">
        <f t="shared" si="6"/>
        <v>4</v>
      </c>
      <c r="J44" s="682">
        <f>SUM(COUNTIF(B44:H44,"9-11,15-19"))*(6)+(COUNTIF(B44:H44,"9-12,16-19"))*(6)+(COUNTIF(B44:H44,"9-13,17-19"))*(6)+(COUNTIF(B44:H44,"9-19"))*(9)+(COUNTIF(B44:H44,"9-17"))*(7.25)+(COUNTIF(B44:H44,"9-16"))*(6.25)+(COUNTIF(B44:H44,"9-15"))*(5.5)+(COUNTIF(B44:H44,"9-14"))*(4.5)+(COUNTIF(B44:H44,"9-13"))*(4)+(COUNTIF(B44:H44,"9-12"))*(3)+(COUNTIF(B44:H44,"9-11:30"))*(2.5)+(COUNTIF(B44:H44,"13-19"))*(5.5)+(COUNTIF(B44:H44,"14-19"))*(4.5)+(COUNTIF(B44:H44,"15-19"))*(4)+(COUNTIF(B44:H44,"16-19"))*(3)+(COUNTIF(B44:H44,"16:30-19"))*(2.5)+(COUNTIF(B44:H44,"10-14"))*(4)+(COUNTIF(B44:H44,"草加9-14"))*(4.5)+(COUNTIF(B44:H44,"新田9-14"))*(4.5)+(COUNTIF(B44:H44,"新田14-19"))*(4.5)</f>
        <v>18</v>
      </c>
      <c r="K44" s="682"/>
    </row>
    <row r="45" spans="1:11" ht="14.45" customHeight="1" x14ac:dyDescent="0.15">
      <c r="A45" s="321" t="s">
        <v>66</v>
      </c>
      <c r="B45" s="12"/>
      <c r="C45" s="11"/>
      <c r="D45" s="11"/>
      <c r="E45" s="12"/>
      <c r="F45" s="12"/>
      <c r="G45" s="12"/>
      <c r="H45" s="386"/>
      <c r="I45" s="5">
        <f t="shared" si="6"/>
        <v>0</v>
      </c>
      <c r="J45" s="682">
        <f>SUM(COUNTIF(B45:H45,"9-11,15-19"))*(6)+(COUNTIF(B45:H45,"9-12,16-19"))*(6)+(COUNTIF(B45:H45,"9-13,17-19"))*(6)+(COUNTIF(B45:H45,"9-19"))*(9)+(COUNTIF(B45:H45,"9-17"))*(7.25)+(COUNTIF(B45:H45,"9-16"))*(6.25)+(COUNTIF(B45:H45,"9-15"))*(5.5)+(COUNTIF(B45:H45,"9-14"))*(4.5)+(COUNTIF(B45:H45,"9-13"))*(4)+(COUNTIF(B45:H45,"9-12"))*(3)+(COUNTIF(B45:H45,"9-11:30"))*(2.5)+(COUNTIF(B45:H45,"13-19"))*(5.5)+(COUNTIF(B45:H45,"14-19"))*(4.5)+(COUNTIF(B45:H45,"15-19"))*(4)+(COUNTIF(B45:H45,"16-19"))*(3)+(COUNTIF(B45:H45,"16:30-19"))*(2.5)+(COUNTIF(B45:H45,"10-14"))*(4)+(COUNTIF(B45:H45,"草加9-14"))*(4.5)+(COUNTIF(B45:H45,"新田9-14"))*(4.5)+(COUNTIF(B45:H45,"新田14-19"))*(4.5)</f>
        <v>0</v>
      </c>
      <c r="K45" s="682"/>
    </row>
    <row r="46" spans="1:11" ht="14.45" customHeight="1" x14ac:dyDescent="0.15">
      <c r="A46" s="321"/>
      <c r="B46" s="12"/>
      <c r="C46" s="11"/>
      <c r="D46" s="11"/>
      <c r="E46" s="12"/>
      <c r="F46" s="12"/>
      <c r="G46" s="12"/>
      <c r="H46" s="386"/>
      <c r="I46" s="5"/>
      <c r="J46" s="682"/>
      <c r="K46" s="682"/>
    </row>
    <row r="47" spans="1:11" ht="14.45" customHeight="1" x14ac:dyDescent="0.15">
      <c r="A47" s="22" t="s">
        <v>0</v>
      </c>
      <c r="B47" s="23">
        <v>46202</v>
      </c>
      <c r="C47" s="23">
        <v>46203</v>
      </c>
      <c r="D47" s="23"/>
      <c r="E47" s="23"/>
      <c r="F47" s="23"/>
      <c r="G47" s="23"/>
      <c r="H47" s="23"/>
      <c r="I47" s="688" t="s">
        <v>1</v>
      </c>
      <c r="J47" s="690" t="s">
        <v>2</v>
      </c>
      <c r="K47" s="690"/>
    </row>
    <row r="48" spans="1:11" ht="14.45" customHeight="1" x14ac:dyDescent="0.15">
      <c r="A48" s="22" t="s">
        <v>3</v>
      </c>
      <c r="B48" s="2" t="s">
        <v>4</v>
      </c>
      <c r="C48" s="316" t="s">
        <v>5</v>
      </c>
      <c r="D48" s="21"/>
      <c r="E48" s="2"/>
      <c r="F48" s="2"/>
      <c r="G48" s="2"/>
      <c r="H48" s="24"/>
      <c r="I48" s="689"/>
      <c r="J48" s="690"/>
      <c r="K48" s="690"/>
    </row>
    <row r="49" spans="1:14" ht="14.45" customHeight="1" x14ac:dyDescent="0.15">
      <c r="A49" s="126" t="s">
        <v>12</v>
      </c>
      <c r="B49" s="12"/>
      <c r="C49" s="21"/>
      <c r="D49" s="21"/>
      <c r="E49" s="21"/>
      <c r="F49" s="21"/>
      <c r="G49" s="21"/>
      <c r="H49" s="21"/>
      <c r="I49" s="5"/>
      <c r="J49" s="693"/>
      <c r="K49" s="692"/>
    </row>
    <row r="50" spans="1:14" ht="14.45" customHeight="1" x14ac:dyDescent="0.15">
      <c r="A50" s="20" t="s">
        <v>37</v>
      </c>
      <c r="B50" s="12" t="s">
        <v>21</v>
      </c>
      <c r="C50" s="21"/>
      <c r="D50" s="11"/>
      <c r="E50" s="11"/>
      <c r="F50" s="11"/>
      <c r="G50" s="11"/>
      <c r="H50" s="11"/>
      <c r="I50" s="5">
        <f t="shared" ref="I50:I56" si="8">COUNTIFS(B50:H50,"&lt;&gt;空",B50:H50,"&lt;&gt;休",B50:H50,"&lt;&gt;調",B50:H50,"&lt;&gt;",B50:H50,"&lt;&gt;調整休")</f>
        <v>1</v>
      </c>
      <c r="J50" s="682">
        <f t="shared" ref="J50" si="9">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COUNTIF(B50:H50,"草加9-14"))*(4.5)+(COUNTIF(B50:H50,"新田9-14"))*(4.5)+(COUNTIF(B50:H50,"新田14-19"))*(4.5)</f>
        <v>4.5</v>
      </c>
      <c r="K50" s="682"/>
    </row>
    <row r="51" spans="1:14" ht="14.45" customHeight="1" x14ac:dyDescent="0.15">
      <c r="A51" s="20" t="s">
        <v>19</v>
      </c>
      <c r="B51" s="12"/>
      <c r="C51" s="21"/>
      <c r="D51" s="11"/>
      <c r="E51" s="11"/>
      <c r="F51" s="11"/>
      <c r="G51" s="11"/>
      <c r="H51" s="11"/>
      <c r="I51" s="5">
        <f t="shared" si="8"/>
        <v>0</v>
      </c>
      <c r="J51" s="682">
        <f>SUM(COUNTIF(B51:H51,"9-11,15-19"))*(6)+(COUNTIF(B51:H51,"9-12,16-19"))*(6)+(COUNTIF(B51:H51,"9-13,17-19"))*(6)+(COUNTIF(B51:H51,"9-19"))*(9)+(COUNTIF(B51:H51,"9-17"))*(7.25)+(COUNTIF(B51:H51,"9-16"))*(6.25)+(COUNTIF(B51:H51,"9-15"))*(5.5)+(COUNTIF(B51:H51,"9-14"))*(4.5)+(COUNTIF(B51:H51,"9-13"))*(4)+(COUNTIF(B51:H51,"9-12"))*(3)+(COUNTIF(B51:H51,"9-11:30"))*(2.5)+(COUNTIF(B51:H51,"13-19"))*(5.5)+(COUNTIF(B51:H51,"14-19"))*(4.5)+(COUNTIF(B51:H51,"15-19"))*(4)+(COUNTIF(B51:H51,"16-19"))*(3)+(COUNTIF(B51:H51,"16:30-19"))*(2.5)+(COUNTIF(B51:H51,"10-14"))*(4)+(COUNTIF(B51:H51,"草加9-14"))*(4.5)+(COUNTIF(B51:H51,"新田9-14"))*(4.5)+(COUNTIF(B51:H51,"新田14-19"))*(4.5)+(COUNTIF(B51:H51,"受付9-/事務"))*(4.5)</f>
        <v>0</v>
      </c>
      <c r="K51" s="682"/>
    </row>
    <row r="52" spans="1:14" ht="14.45" customHeight="1" x14ac:dyDescent="0.15">
      <c r="A52" s="20" t="s">
        <v>62</v>
      </c>
      <c r="B52" s="12" t="s">
        <v>20</v>
      </c>
      <c r="C52" s="21"/>
      <c r="D52" s="32"/>
      <c r="E52" s="32"/>
      <c r="F52" s="32"/>
      <c r="G52" s="32"/>
      <c r="H52" s="32"/>
      <c r="I52" s="5">
        <f t="shared" si="8"/>
        <v>1</v>
      </c>
      <c r="J52" s="682">
        <f>SUM(COUNTIF(B52:H52,"9-11,15-19"))*(6)+(COUNTIF(B52:H52,"9-12,16-19"))*(6)+(COUNTIF(B52:H52,"9-13,17-19"))*(6)+(COUNTIF(B52:H52,"9-19"))*(9)+(COUNTIF(B52:H52,"9-17"))*(7.25)+(COUNTIF(B52:H52,"9-16"))*(6.25)+(COUNTIF(B52:H52,"9-15"))*(5.5)+(COUNTIF(B52:H52,"9-14"))*(4.5)+(COUNTIF(B52:H52,"9-13"))*(4)+(COUNTIF(B52:H52,"9-12"))*(3)+(COUNTIF(B52:H52,"9-11:30"))*(2.5)+(COUNTIF(B52:H52,"13-19"))*(5.5)+(COUNTIF(B52:H52,"14-19"))*(4.5)+(COUNTIF(B52:H52,"15-19"))*(4)+(COUNTIF(B52:H52,"16-19"))*(3)+(COUNTIF(B52:H52,"16:30-19"))*(2.5)+(COUNTIF(B52:H52,"10-14"))*(4)+(COUNTIF(B52:H52,"草加9-14"))*(4.5)+(COUNTIF(B52:H52,"新田9-14"))*(4.5)+(COUNTIF(B52:H52,"新田14-19"))*(4.5)</f>
        <v>4.5</v>
      </c>
      <c r="K52" s="682"/>
    </row>
    <row r="53" spans="1:14" ht="14.45" customHeight="1" x14ac:dyDescent="0.15">
      <c r="A53" s="20" t="s">
        <v>225</v>
      </c>
      <c r="B53" s="12" t="s">
        <v>21</v>
      </c>
      <c r="C53" s="32"/>
      <c r="D53" s="32"/>
      <c r="E53" s="32"/>
      <c r="F53" s="32"/>
      <c r="G53" s="32"/>
      <c r="H53" s="32"/>
      <c r="I53" s="5">
        <f t="shared" si="8"/>
        <v>1</v>
      </c>
      <c r="J53" s="682">
        <f>SUM(COUNTIF(B53:H53,"9-11,15-19"))*(6)+(COUNTIF(B53:H53,"9-12,16-19"))*(6)+(COUNTIF(B53:H53,"9-13,17-19"))*(6)+(COUNTIF(B53:H53,"9-19"))*(9)+(COUNTIF(B53:H53,"9-17"))*(7.25)+(COUNTIF(B53:H53,"9-16"))*(6.25)+(COUNTIF(B53:H53,"9-15"))*(5.5)+(COUNTIF(B53:H53,"9-14"))*(4.5)+(COUNTIF(B53:H53,"9-13"))*(4)+(COUNTIF(B53:H53,"9-12"))*(3)+(COUNTIF(B53:H53,"9-11:30"))*(2.5)+(COUNTIF(B53:H53,"13-19"))*(5.5)+(COUNTIF(B53:H53,"14-19"))*(4.5)+(COUNTIF(B53:H53,"15-19"))*(4)+(COUNTIF(B53:H53,"16-19"))*(3)+(COUNTIF(B53:H53,"16:30-19"))*(2.5)+(COUNTIF(B53:H53,"10-14"))*(4)+(COUNTIF(B53:H53,"草加9-14"))*(4.5)+(COUNTIF(B53:H53,"新田9-14"))*(4.5)+(COUNTIF(B53:H53,"新田14-19"))*(4.5)</f>
        <v>4.5</v>
      </c>
      <c r="K53" s="682"/>
    </row>
    <row r="54" spans="1:14" ht="14.45" customHeight="1" x14ac:dyDescent="0.15">
      <c r="A54" s="20" t="s">
        <v>291</v>
      </c>
      <c r="B54" s="12"/>
      <c r="C54" s="32"/>
      <c r="D54" s="32"/>
      <c r="E54" s="32"/>
      <c r="F54" s="32"/>
      <c r="G54" s="32"/>
      <c r="H54" s="32"/>
      <c r="I54" s="5">
        <f t="shared" si="8"/>
        <v>0</v>
      </c>
      <c r="J54" s="682">
        <f>SUM(COUNTIF(B54:H54,"9-11,15-19"))*(6)+(COUNTIF(B54:H54,"9-12,16-19"))*(6)+(COUNTIF(B54:H54,"9-13,17-19"))*(6)+(COUNTIF(B54:H54,"9-19"))*(9)+(COUNTIF(B54:H54,"9-17"))*(7.25)+(COUNTIF(B54:H54,"9-16"))*(6.25)+(COUNTIF(B54:H54,"9-15"))*(5.5)+(COUNTIF(B54:H54,"9-14"))*(4.5)+(COUNTIF(B54:H54,"9-13"))*(4)+(COUNTIF(B54:H54,"9-12"))*(3)+(COUNTIF(B54:H54,"9-11:30"))*(2.5)+(COUNTIF(B54:H54,"13-19"))*(5.5)+(COUNTIF(B54:H54,"14-19"))*(4.5)+(COUNTIF(B54:H54,"15-19"))*(4)+(COUNTIF(B54:H54,"16-19"))*(3)+(COUNTIF(B54:H54,"16:30-19"))*(2.5)+(COUNTIF(B54:H54,"10-14"))*(4)+(COUNTIF(B54:H54,"草加9-14"))*(4.5)+(COUNTIF(B54:H54,"新田9-14"))*(4.5)+(COUNTIF(B54:H54,"新田14-19"))*(4.5)</f>
        <v>0</v>
      </c>
      <c r="K54" s="682"/>
    </row>
    <row r="55" spans="1:14" ht="14.45" customHeight="1" x14ac:dyDescent="0.15">
      <c r="A55" s="20" t="s">
        <v>38</v>
      </c>
      <c r="B55" s="12" t="s">
        <v>20</v>
      </c>
      <c r="C55" s="11"/>
      <c r="D55" s="11"/>
      <c r="E55" s="11"/>
      <c r="F55" s="11"/>
      <c r="G55" s="11"/>
      <c r="H55" s="11"/>
      <c r="I55" s="5">
        <f t="shared" si="8"/>
        <v>1</v>
      </c>
      <c r="J55" s="682">
        <f>SUM(COUNTIF(B55:H55,"9-11,15-19"))*(6)+(COUNTIF(B55:H55,"9-12,16-19"))*(6)+(COUNTIF(B55:H55,"9-13,17-19"))*(6)+(COUNTIF(B55:H55,"9-19"))*(9)+(COUNTIF(B55:H55,"9-17"))*(7.25)+(COUNTIF(B55:H55,"9-16"))*(6.25)+(COUNTIF(B55:H55,"9-15"))*(5.5)+(COUNTIF(B55:H55,"9-14"))*(4.5)+(COUNTIF(B55:H55,"9-13"))*(4)+(COUNTIF(B55:H55,"9-12"))*(3)+(COUNTIF(B55:H55,"9-11:30"))*(2.5)+(COUNTIF(B55:H55,"13-19"))*(5.5)+(COUNTIF(B55:H55,"14-19"))*(4.5)+(COUNTIF(B55:H55,"15-19"))*(4)+(COUNTIF(B55:H55,"16-19"))*(3)+(COUNTIF(B55:H55,"16:30-19"))*(2.5)+(COUNTIF(B55:H55,"10-14"))*(4)+(COUNTIF(B55:H55,"草加9-14"))*(4.5)+(COUNTIF(B55:H55,"新田9-14"))*(4.5)+(COUNTIF(B55:H55,"新田14-19"))*(4.5)</f>
        <v>4.5</v>
      </c>
      <c r="K55" s="682"/>
    </row>
    <row r="56" spans="1:14" ht="14.45" customHeight="1" x14ac:dyDescent="0.15">
      <c r="A56" s="20"/>
      <c r="B56" s="12"/>
      <c r="C56" s="11"/>
      <c r="D56" s="11"/>
      <c r="E56" s="11"/>
      <c r="F56" s="11"/>
      <c r="G56" s="11"/>
      <c r="H56" s="11"/>
      <c r="I56" s="5">
        <f t="shared" si="8"/>
        <v>0</v>
      </c>
      <c r="J56" s="682">
        <f>SUM(COUNTIF(B56:H56,"9-11,15-19"))*(6)+(COUNTIF(B56:H56,"9-12,16-19"))*(6)+(COUNTIF(B56:H56,"9-13,17-19"))*(6)+(COUNTIF(B56:H56,"9-19"))*(9)+(COUNTIF(B56:H56,"9-17"))*(7.25)+(COUNTIF(B56:H56,"9-16"))*(6.25)+(COUNTIF(B56:H56,"9-15"))*(5.5)+(COUNTIF(B56:H56,"9-14"))*(4.5)+(COUNTIF(B56:H56,"9-13"))*(4)+(COUNTIF(B56:H56,"9-12"))*(3)+(COUNTIF(B56:H56,"9-11:30"))*(2.5)+(COUNTIF(B56:H56,"13-19"))*(5.5)+(COUNTIF(B56:H56,"14-19"))*(4.5)+(COUNTIF(B56:H56,"15-19"))*(4)+(COUNTIF(B56:H56,"16-19"))*(3)+(COUNTIF(B56:H56,"16:30-19"))*(2.5)+(COUNTIF(B56:H56,"10-14"))*(4)+(COUNTIF(B56:H56,"草加9-14"))*(4.5)+(COUNTIF(B56:H56,"新田9-14"))*(4.5)+(COUNTIF(B56:H56,"新田14-19"))*(4.5)</f>
        <v>0</v>
      </c>
      <c r="K56" s="682"/>
    </row>
    <row r="57" spans="1:14" ht="14.45" customHeight="1" x14ac:dyDescent="0.15">
      <c r="A57" s="321" t="s">
        <v>66</v>
      </c>
      <c r="B57" s="12"/>
      <c r="C57" s="11"/>
      <c r="D57" s="11"/>
      <c r="E57" s="11"/>
      <c r="F57" s="11"/>
      <c r="G57" s="11"/>
      <c r="H57" s="11"/>
      <c r="I57" s="5"/>
      <c r="J57" s="682"/>
      <c r="K57" s="682"/>
    </row>
    <row r="58" spans="1:14" ht="14.45" customHeight="1" x14ac:dyDescent="0.15">
      <c r="A58" s="41"/>
      <c r="B58" s="42"/>
      <c r="C58" s="42"/>
      <c r="D58" s="42"/>
      <c r="E58" s="42"/>
      <c r="F58" s="42"/>
      <c r="G58" s="42"/>
      <c r="H58" s="42"/>
      <c r="I58" s="698" t="s">
        <v>633</v>
      </c>
      <c r="J58" s="698"/>
      <c r="K58" s="698"/>
    </row>
    <row r="59" spans="1:14" ht="14.45" customHeight="1" x14ac:dyDescent="0.15">
      <c r="A59" s="699" t="s">
        <v>36</v>
      </c>
      <c r="B59" s="700"/>
      <c r="C59" s="13"/>
      <c r="D59" s="701" t="s">
        <v>31</v>
      </c>
      <c r="E59" s="701"/>
      <c r="H59" s="10"/>
      <c r="I59" s="10"/>
      <c r="M59" s="14"/>
      <c r="N59" s="15"/>
    </row>
    <row r="60" spans="1:14" ht="14.45" customHeight="1" x14ac:dyDescent="0.15">
      <c r="A60" s="702" t="s">
        <v>85</v>
      </c>
      <c r="B60" s="703"/>
      <c r="C60" s="704" t="s">
        <v>89</v>
      </c>
      <c r="D60" s="705"/>
      <c r="E60" s="705"/>
      <c r="F60" s="705"/>
      <c r="G60" s="705"/>
      <c r="H60" s="705"/>
      <c r="I60" s="705"/>
      <c r="J60" s="705"/>
      <c r="K60" s="705"/>
      <c r="M60" s="14"/>
      <c r="N60" s="15"/>
    </row>
    <row r="61" spans="1:14" ht="14.45" customHeight="1" x14ac:dyDescent="0.15">
      <c r="A61" s="702" t="s">
        <v>86</v>
      </c>
      <c r="B61" s="703"/>
      <c r="C61" s="704" t="s">
        <v>90</v>
      </c>
      <c r="D61" s="705"/>
      <c r="E61" s="705"/>
      <c r="F61" s="705"/>
      <c r="G61" s="705"/>
      <c r="H61" s="705"/>
      <c r="I61" s="705"/>
      <c r="J61" s="705"/>
      <c r="K61" s="705"/>
    </row>
    <row r="62" spans="1:14" ht="14.45" customHeight="1" x14ac:dyDescent="0.15">
      <c r="A62" s="95" t="s">
        <v>87</v>
      </c>
      <c r="B62" s="96"/>
      <c r="C62" s="696" t="s">
        <v>30</v>
      </c>
      <c r="D62" s="697"/>
      <c r="E62" s="697"/>
      <c r="F62" s="697"/>
      <c r="G62" s="697"/>
      <c r="H62" s="697"/>
      <c r="I62" s="697"/>
      <c r="J62" s="697"/>
      <c r="K62" s="697"/>
    </row>
    <row r="63" spans="1:14" ht="14.45" customHeight="1" x14ac:dyDescent="0.15">
      <c r="A63" s="95" t="s">
        <v>88</v>
      </c>
      <c r="B63" s="96"/>
      <c r="C63" s="97" t="s">
        <v>32</v>
      </c>
      <c r="D63" s="98"/>
      <c r="E63" s="98"/>
      <c r="F63" s="98"/>
      <c r="G63" s="98"/>
      <c r="H63" s="98"/>
      <c r="I63" s="98"/>
      <c r="J63" s="98"/>
      <c r="K63" s="98"/>
    </row>
    <row r="64" spans="1:14" ht="14.45" customHeight="1" x14ac:dyDescent="0.15">
      <c r="A64" s="694"/>
      <c r="B64" s="695"/>
      <c r="C64" s="696" t="s">
        <v>91</v>
      </c>
      <c r="D64" s="697"/>
      <c r="E64" s="697"/>
      <c r="F64" s="697"/>
      <c r="G64" s="697"/>
      <c r="H64" s="697"/>
      <c r="I64" s="697"/>
      <c r="J64" s="697"/>
      <c r="K64" s="697"/>
    </row>
    <row r="65" spans="1:11" ht="14.45" customHeight="1" x14ac:dyDescent="0.15">
      <c r="A65" s="706" t="s">
        <v>612</v>
      </c>
      <c r="B65" s="707"/>
      <c r="C65" s="98" t="s">
        <v>35</v>
      </c>
      <c r="D65" s="98"/>
      <c r="E65" s="98"/>
      <c r="F65" s="98"/>
      <c r="G65" s="98"/>
      <c r="H65" s="98"/>
      <c r="I65" s="98"/>
      <c r="J65" s="98"/>
      <c r="K65" s="98"/>
    </row>
    <row r="66" spans="1:11" ht="14.45" customHeight="1" x14ac:dyDescent="0.15">
      <c r="A66" s="708" t="s">
        <v>615</v>
      </c>
      <c r="B66" s="709"/>
      <c r="C66" s="697" t="s">
        <v>104</v>
      </c>
      <c r="D66" s="697"/>
      <c r="E66" s="697"/>
      <c r="F66" s="697"/>
      <c r="G66" s="697"/>
      <c r="H66" s="697"/>
      <c r="I66" s="697"/>
      <c r="J66" s="697"/>
      <c r="K66" s="697"/>
    </row>
    <row r="67" spans="1:11" ht="14.45" customHeight="1" x14ac:dyDescent="0.15">
      <c r="A67" s="710"/>
      <c r="B67" s="711"/>
      <c r="C67" s="714" t="s">
        <v>613</v>
      </c>
      <c r="D67" s="715"/>
      <c r="E67" s="715"/>
      <c r="F67" s="715"/>
      <c r="G67" s="715"/>
      <c r="H67" s="715"/>
      <c r="I67" s="715"/>
      <c r="J67" s="676"/>
      <c r="K67" s="676"/>
    </row>
    <row r="68" spans="1:11" ht="14.45" customHeight="1" x14ac:dyDescent="0.15">
      <c r="A68" s="712"/>
      <c r="B68" s="713"/>
      <c r="C68" s="714"/>
      <c r="D68" s="715"/>
      <c r="E68" s="715"/>
      <c r="F68" s="715"/>
      <c r="G68" s="715"/>
      <c r="H68" s="715"/>
      <c r="I68" s="715"/>
    </row>
  </sheetData>
  <mergeCells count="72">
    <mergeCell ref="A65:B65"/>
    <mergeCell ref="C66:K66"/>
    <mergeCell ref="A66:B68"/>
    <mergeCell ref="C67:I68"/>
    <mergeCell ref="A64:B64"/>
    <mergeCell ref="C64:K64"/>
    <mergeCell ref="J55:K55"/>
    <mergeCell ref="J56:K56"/>
    <mergeCell ref="J57:K57"/>
    <mergeCell ref="I58:K58"/>
    <mergeCell ref="A59:B59"/>
    <mergeCell ref="D59:E59"/>
    <mergeCell ref="A60:B60"/>
    <mergeCell ref="C60:K60"/>
    <mergeCell ref="A61:B61"/>
    <mergeCell ref="C61:K61"/>
    <mergeCell ref="C62:K62"/>
    <mergeCell ref="J54:K54"/>
    <mergeCell ref="J42:K42"/>
    <mergeCell ref="J43:K43"/>
    <mergeCell ref="J44:K44"/>
    <mergeCell ref="J45:K45"/>
    <mergeCell ref="J46:K46"/>
    <mergeCell ref="J49:K49"/>
    <mergeCell ref="J50:K50"/>
    <mergeCell ref="J51:K51"/>
    <mergeCell ref="J52:K52"/>
    <mergeCell ref="J53:K53"/>
    <mergeCell ref="I47:I48"/>
    <mergeCell ref="J47:K48"/>
    <mergeCell ref="I36:I37"/>
    <mergeCell ref="J36:K37"/>
    <mergeCell ref="J38:K38"/>
    <mergeCell ref="J39:K39"/>
    <mergeCell ref="J40:K40"/>
    <mergeCell ref="J41:K41"/>
    <mergeCell ref="J35:K35"/>
    <mergeCell ref="J24:K24"/>
    <mergeCell ref="I25:I26"/>
    <mergeCell ref="J25:K26"/>
    <mergeCell ref="J27:K27"/>
    <mergeCell ref="J28:K28"/>
    <mergeCell ref="J29:K29"/>
    <mergeCell ref="J30:K30"/>
    <mergeCell ref="J31:K31"/>
    <mergeCell ref="J32:K32"/>
    <mergeCell ref="J33:K33"/>
    <mergeCell ref="J34:K34"/>
    <mergeCell ref="J23:K23"/>
    <mergeCell ref="J12:K12"/>
    <mergeCell ref="J13:K13"/>
    <mergeCell ref="I14:I15"/>
    <mergeCell ref="J14:K15"/>
    <mergeCell ref="J16:K16"/>
    <mergeCell ref="J17:K17"/>
    <mergeCell ref="J18:K18"/>
    <mergeCell ref="J19:K19"/>
    <mergeCell ref="J20:K20"/>
    <mergeCell ref="J21:K21"/>
    <mergeCell ref="J22:K22"/>
    <mergeCell ref="J11:K11"/>
    <mergeCell ref="B1:F1"/>
    <mergeCell ref="H1:K1"/>
    <mergeCell ref="I3:I4"/>
    <mergeCell ref="J3:K4"/>
    <mergeCell ref="F5:H5"/>
    <mergeCell ref="J5:K5"/>
    <mergeCell ref="J6:K6"/>
    <mergeCell ref="J7:K7"/>
    <mergeCell ref="J8:K8"/>
    <mergeCell ref="J9:K9"/>
    <mergeCell ref="J10:K10"/>
  </mergeCells>
  <phoneticPr fontId="13"/>
  <pageMargins left="0.39370078740157483" right="0.27559055118110237" top="0.31496062992125984" bottom="0.11811023622047245" header="0.51181102362204722" footer="0.51181102362204722"/>
  <pageSetup paperSize="9" scale="91"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86B1C-C94B-48EE-95CE-6A2DB3AB5207}">
  <sheetPr>
    <tabColor theme="7" tint="0.59999389629810485"/>
  </sheetPr>
  <dimension ref="A1:N66"/>
  <sheetViews>
    <sheetView zoomScaleNormal="100" workbookViewId="0">
      <selection activeCell="M33" sqref="M33"/>
    </sheetView>
  </sheetViews>
  <sheetFormatPr defaultColWidth="9" defaultRowHeight="13.5" x14ac:dyDescent="0.15"/>
  <cols>
    <col min="1" max="1" width="12.875" style="123" customWidth="1"/>
    <col min="2" max="8" width="8.5" style="123" customWidth="1"/>
    <col min="9" max="9" width="7.25" style="123" customWidth="1"/>
    <col min="10" max="10" width="8.75" style="124" customWidth="1"/>
    <col min="11" max="11" width="5.75" customWidth="1"/>
  </cols>
  <sheetData>
    <row r="1" spans="1:11" ht="15" thickBot="1" x14ac:dyDescent="0.2">
      <c r="A1" s="60" t="s">
        <v>69</v>
      </c>
      <c r="B1" s="753" t="s">
        <v>610</v>
      </c>
      <c r="C1" s="753"/>
      <c r="D1" s="753"/>
      <c r="E1" s="753"/>
      <c r="F1" s="753"/>
      <c r="G1" s="754"/>
      <c r="H1" s="832" t="s">
        <v>130</v>
      </c>
      <c r="I1" s="833"/>
      <c r="J1" s="834"/>
      <c r="K1" s="835"/>
    </row>
    <row r="2" spans="1:11" ht="9" customHeight="1" x14ac:dyDescent="0.15">
      <c r="A2" s="152"/>
    </row>
    <row r="3" spans="1:11" s="13" customFormat="1" ht="14.25" customHeight="1" x14ac:dyDescent="0.15">
      <c r="A3" s="153" t="s">
        <v>0</v>
      </c>
      <c r="B3" s="183">
        <v>46174</v>
      </c>
      <c r="C3" s="183">
        <v>46175</v>
      </c>
      <c r="D3" s="183">
        <v>46176</v>
      </c>
      <c r="E3" s="183">
        <v>46177</v>
      </c>
      <c r="F3" s="183">
        <v>46178</v>
      </c>
      <c r="G3" s="183">
        <v>46179</v>
      </c>
      <c r="H3" s="183">
        <v>46180</v>
      </c>
      <c r="I3" s="836" t="s">
        <v>1</v>
      </c>
      <c r="J3" s="839" t="s">
        <v>618</v>
      </c>
      <c r="K3" s="840"/>
    </row>
    <row r="4" spans="1:11" s="159" customFormat="1" ht="14.25" customHeight="1" x14ac:dyDescent="0.15">
      <c r="A4" s="155" t="s">
        <v>3</v>
      </c>
      <c r="B4" s="157" t="s">
        <v>4</v>
      </c>
      <c r="C4" s="157" t="s">
        <v>5</v>
      </c>
      <c r="D4" s="157" t="s">
        <v>6</v>
      </c>
      <c r="E4" s="157" t="s">
        <v>7</v>
      </c>
      <c r="F4" s="157" t="s">
        <v>8</v>
      </c>
      <c r="G4" s="157" t="s">
        <v>9</v>
      </c>
      <c r="H4" s="158" t="s">
        <v>10</v>
      </c>
      <c r="I4" s="837"/>
      <c r="J4" s="677">
        <f>SUM(J7:K11)</f>
        <v>86.25</v>
      </c>
      <c r="K4" s="678" t="s">
        <v>620</v>
      </c>
    </row>
    <row r="5" spans="1:11" s="159" customFormat="1" ht="14.25" customHeight="1" x14ac:dyDescent="0.15">
      <c r="A5" s="179" t="s">
        <v>142</v>
      </c>
      <c r="B5" s="160">
        <v>6</v>
      </c>
      <c r="C5" s="157"/>
      <c r="D5" s="156"/>
      <c r="E5" s="160">
        <v>6</v>
      </c>
      <c r="F5" s="160">
        <v>6</v>
      </c>
      <c r="G5" s="160">
        <v>4</v>
      </c>
      <c r="H5" s="160">
        <v>5</v>
      </c>
      <c r="I5" s="161"/>
      <c r="J5" s="677">
        <f>SUM(J13,J12,J6)</f>
        <v>93.5</v>
      </c>
      <c r="K5" s="678" t="s">
        <v>619</v>
      </c>
    </row>
    <row r="6" spans="1:11" ht="13.5" customHeight="1" x14ac:dyDescent="0.15">
      <c r="A6" s="276" t="s">
        <v>546</v>
      </c>
      <c r="B6" s="40" t="s">
        <v>140</v>
      </c>
      <c r="C6" s="180"/>
      <c r="D6" s="165"/>
      <c r="E6" s="40" t="s">
        <v>140</v>
      </c>
      <c r="F6" s="40" t="s">
        <v>140</v>
      </c>
      <c r="G6" s="40" t="s">
        <v>140</v>
      </c>
      <c r="H6" s="40" t="s">
        <v>140</v>
      </c>
      <c r="I6" s="166">
        <f t="shared" ref="I6:I12" si="0">COUNTA(B6:H6)</f>
        <v>5</v>
      </c>
      <c r="J6" s="838">
        <f>SUM(COUNTIF(B6:H6,"8:30-"))*(8.5)</f>
        <v>42.5</v>
      </c>
      <c r="K6" s="838"/>
    </row>
    <row r="7" spans="1:11" ht="13.5" customHeight="1" x14ac:dyDescent="0.15">
      <c r="A7" s="563" t="s">
        <v>134</v>
      </c>
      <c r="B7" s="40" t="s">
        <v>135</v>
      </c>
      <c r="C7" s="137"/>
      <c r="D7" s="234"/>
      <c r="E7" s="40" t="s">
        <v>135</v>
      </c>
      <c r="F7" s="40" t="s">
        <v>135</v>
      </c>
      <c r="G7" s="40" t="s">
        <v>136</v>
      </c>
      <c r="H7" s="40" t="s">
        <v>135</v>
      </c>
      <c r="I7" s="168">
        <f t="shared" si="0"/>
        <v>5</v>
      </c>
      <c r="J7" s="838">
        <f>SUM(COUNTIF(B7:H7,"9-15"))*(5.5)+SUM(COUNTIF(B7:H7,"10-15"))*(4.5)+SUM(COUNTIF(B7:H7,"12-15"))*(3)+SUM(COUNTIF(B7:H7,"9-12"))*(3)+SUM(COUNTIF(B7:H7,"9-17"))*(7.25)+SUM(COUNTIF(B7:H7,"13-15"))*(2)</f>
        <v>29.25</v>
      </c>
      <c r="K7" s="838"/>
    </row>
    <row r="8" spans="1:11" ht="13.5" customHeight="1" x14ac:dyDescent="0.15">
      <c r="A8" s="565" t="s">
        <v>137</v>
      </c>
      <c r="B8" s="40" t="s">
        <v>22</v>
      </c>
      <c r="C8" s="235"/>
      <c r="D8" s="236"/>
      <c r="E8" s="16" t="s">
        <v>72</v>
      </c>
      <c r="F8" s="16" t="s">
        <v>72</v>
      </c>
      <c r="G8" s="16" t="s">
        <v>72</v>
      </c>
      <c r="H8" s="16"/>
      <c r="I8" s="166">
        <f t="shared" si="0"/>
        <v>4</v>
      </c>
      <c r="J8" s="838">
        <f>SUM(COUNTIF(B8:H8,"9-15"))*(5.5)+SUM(COUNTIF(B8:H8,"10-15"))*(4.5)+SUM(COUNTIF(B8:H8,"12-15"))*(3)+SUM(COUNTIF(B8:H8,"9-12"))*(3)+SUM(COUNTIF(B8:H8,"9-17"))*(7.25)+SUM(COUNTIF(B8:H8,"13-15"))*(2)+SUM(COUNTIF(B8:H8,"10-12"))*(2)</f>
        <v>14.5</v>
      </c>
      <c r="K8" s="838"/>
    </row>
    <row r="9" spans="1:11" ht="13.5" customHeight="1" x14ac:dyDescent="0.15">
      <c r="A9" s="276" t="s">
        <v>138</v>
      </c>
      <c r="B9" s="16" t="s">
        <v>20</v>
      </c>
      <c r="C9" s="235"/>
      <c r="D9" s="236"/>
      <c r="E9" s="16"/>
      <c r="F9" s="16" t="s">
        <v>20</v>
      </c>
      <c r="G9" s="16" t="s">
        <v>20</v>
      </c>
      <c r="H9" s="16" t="s">
        <v>20</v>
      </c>
      <c r="I9" s="166">
        <f t="shared" si="0"/>
        <v>4</v>
      </c>
      <c r="J9" s="838">
        <f>SUM(COUNTIF(B9:H9,"9-15"))*(5.5)+SUM(COUNTIF(B9:H9,"10-15"))*(4.5)+SUM(COUNTIF(B9:H9,"12-15"))*(3)+SUM(COUNTIF(B9:H9,"9-12"))*(3)+SUM(COUNTIF(B9:H9,"9-17"))*(7.25)+SUM(COUNTIF(B9:H9,"13-15"))*(2)+SUM(COUNTIF(B9:H9,"9-14"))*(4.5)+SUM(COUNTIF(B9:H9,"10-14"))*(4)</f>
        <v>18</v>
      </c>
      <c r="K9" s="838"/>
    </row>
    <row r="10" spans="1:11" ht="13.5" customHeight="1" x14ac:dyDescent="0.15">
      <c r="A10" s="276" t="s">
        <v>39</v>
      </c>
      <c r="B10" s="74"/>
      <c r="C10" s="234"/>
      <c r="D10" s="234"/>
      <c r="E10" s="40" t="s">
        <v>58</v>
      </c>
      <c r="F10" s="40" t="s">
        <v>58</v>
      </c>
      <c r="G10" s="40"/>
      <c r="H10" s="16" t="s">
        <v>72</v>
      </c>
      <c r="I10" s="166">
        <f t="shared" si="0"/>
        <v>3</v>
      </c>
      <c r="J10" s="838">
        <f>SUM(COUNTIF(B10:H10,"9-15"))*(5.5)+SUM(COUNTIF(B10:H10,"10-15"))*(4.5)+SUM(COUNTIF(B10:H10,"12-15"))*(3)+SUM(COUNTIF(B10:H10,"9-12"))*(3)+SUM(COUNTIF(B10:H10,"9-17"))*(7.25)+SUM(COUNTIF(B10:H10,"13-15"))*(2)+SUM(COUNTIF(B10:H10,"9-14"))*(4.5)+SUM(COUNTIF(B10:H10,"10-14"))*(4)+SUM(COUNTIF(B10:H10,"9-16"))*(6.25)</f>
        <v>15.5</v>
      </c>
      <c r="K10" s="838"/>
    </row>
    <row r="11" spans="1:11" ht="13.5" customHeight="1" x14ac:dyDescent="0.15">
      <c r="A11" s="71" t="s">
        <v>447</v>
      </c>
      <c r="B11" s="40"/>
      <c r="C11" s="234"/>
      <c r="D11" s="234"/>
      <c r="E11" s="16" t="s">
        <v>20</v>
      </c>
      <c r="F11" s="16"/>
      <c r="G11" s="74"/>
      <c r="H11" s="16" t="s">
        <v>20</v>
      </c>
      <c r="I11" s="166">
        <f t="shared" si="0"/>
        <v>2</v>
      </c>
      <c r="J11" s="838">
        <f>SUM(COUNTIF(B11:H11,"9-15"))*(5.5)+SUM(COUNTIF(B11:H11,"10-15"))*(4.5)+SUM(COUNTIF(B11:H11,"12-15"))*(3)+SUM(COUNTIF(B11:H11,"9-12"))*(3)+SUM(COUNTIF(B11:H11,"9-17"))*(7.25)+SUM(COUNTIF(B11:H11,"13-15"))*(2)+SUM(COUNTIF(B11:H11,"9-14"))*(4.5)+SUM(COUNTIF(B11:H11,"10-14"))*(4)</f>
        <v>9</v>
      </c>
      <c r="K11" s="838"/>
    </row>
    <row r="12" spans="1:11" ht="13.5" customHeight="1" thickBot="1" x14ac:dyDescent="0.2">
      <c r="A12" s="568" t="s">
        <v>481</v>
      </c>
      <c r="B12" s="396" t="s">
        <v>140</v>
      </c>
      <c r="C12" s="234"/>
      <c r="D12" s="234"/>
      <c r="E12" s="586" t="s">
        <v>140</v>
      </c>
      <c r="F12" s="396" t="s">
        <v>140</v>
      </c>
      <c r="G12" s="680"/>
      <c r="H12" s="680"/>
      <c r="I12" s="166">
        <f t="shared" si="0"/>
        <v>3</v>
      </c>
      <c r="J12" s="838">
        <f>SUM(COUNTIF(B12:H12,"8:30-"))*(8.5)</f>
        <v>25.5</v>
      </c>
      <c r="K12" s="838"/>
    </row>
    <row r="13" spans="1:11" ht="13.5" customHeight="1" x14ac:dyDescent="0.15">
      <c r="A13" s="824" t="s">
        <v>547</v>
      </c>
      <c r="B13" s="40" t="s">
        <v>140</v>
      </c>
      <c r="C13" s="237"/>
      <c r="D13" s="237"/>
      <c r="E13" s="629" t="s">
        <v>133</v>
      </c>
      <c r="F13" s="629" t="s">
        <v>133</v>
      </c>
      <c r="G13" s="629" t="s">
        <v>133</v>
      </c>
      <c r="H13" s="629" t="s">
        <v>133</v>
      </c>
      <c r="I13" s="826"/>
      <c r="J13" s="828">
        <f>SUM(COUNTIF(B12:H12,"8:30-"))*(8.5)+SUM(COUNTIF(B12:H12,"八潮R"))*(8.5)</f>
        <v>25.5</v>
      </c>
      <c r="K13" s="829"/>
    </row>
    <row r="14" spans="1:11" ht="13.5" customHeight="1" thickBot="1" x14ac:dyDescent="0.2">
      <c r="A14" s="825"/>
      <c r="B14" s="173"/>
      <c r="C14" s="170"/>
      <c r="D14" s="171"/>
      <c r="E14" s="173"/>
      <c r="F14" s="173"/>
      <c r="G14" s="173"/>
      <c r="H14" s="174"/>
      <c r="I14" s="827"/>
      <c r="J14" s="830"/>
      <c r="K14" s="831"/>
    </row>
    <row r="15" spans="1:11" s="13" customFormat="1" ht="14.25" customHeight="1" x14ac:dyDescent="0.15">
      <c r="A15" s="153" t="s">
        <v>0</v>
      </c>
      <c r="B15" s="176">
        <v>46181</v>
      </c>
      <c r="C15" s="176">
        <v>46182</v>
      </c>
      <c r="D15" s="176">
        <v>46183</v>
      </c>
      <c r="E15" s="176">
        <v>46184</v>
      </c>
      <c r="F15" s="176">
        <v>46185</v>
      </c>
      <c r="G15" s="176">
        <v>46186</v>
      </c>
      <c r="H15" s="176">
        <v>46187</v>
      </c>
      <c r="I15" s="177"/>
      <c r="J15" s="839" t="s">
        <v>618</v>
      </c>
      <c r="K15" s="840"/>
    </row>
    <row r="16" spans="1:11" s="159" customFormat="1" ht="14.25" customHeight="1" x14ac:dyDescent="0.15">
      <c r="A16" s="155" t="s">
        <v>3</v>
      </c>
      <c r="B16" s="157" t="s">
        <v>4</v>
      </c>
      <c r="C16" s="157" t="s">
        <v>5</v>
      </c>
      <c r="D16" s="157" t="s">
        <v>6</v>
      </c>
      <c r="E16" s="157" t="s">
        <v>7</v>
      </c>
      <c r="F16" s="157" t="s">
        <v>8</v>
      </c>
      <c r="G16" s="157" t="s">
        <v>9</v>
      </c>
      <c r="H16" s="158" t="s">
        <v>10</v>
      </c>
      <c r="I16" s="178"/>
      <c r="J16" s="677">
        <f>SUM(J19:K23)</f>
        <v>96</v>
      </c>
      <c r="K16" s="678" t="s">
        <v>620</v>
      </c>
    </row>
    <row r="17" spans="1:11" s="159" customFormat="1" ht="14.25" customHeight="1" x14ac:dyDescent="0.15">
      <c r="A17" s="179" t="s">
        <v>131</v>
      </c>
      <c r="B17" s="160">
        <v>6</v>
      </c>
      <c r="C17" s="157"/>
      <c r="D17" s="156"/>
      <c r="E17" s="160">
        <v>7</v>
      </c>
      <c r="F17" s="160">
        <v>7</v>
      </c>
      <c r="G17" s="160">
        <v>6</v>
      </c>
      <c r="H17" s="160">
        <v>6</v>
      </c>
      <c r="I17" s="161"/>
      <c r="J17" s="677">
        <f>SUM(J25,J24,J18)</f>
        <v>110.5</v>
      </c>
      <c r="K17" s="678" t="s">
        <v>619</v>
      </c>
    </row>
    <row r="18" spans="1:11" ht="13.5" customHeight="1" x14ac:dyDescent="0.15">
      <c r="A18" s="276" t="s">
        <v>546</v>
      </c>
      <c r="B18" s="40" t="s">
        <v>140</v>
      </c>
      <c r="C18" s="180"/>
      <c r="D18" s="165"/>
      <c r="E18" s="40" t="s">
        <v>140</v>
      </c>
      <c r="F18" s="40" t="s">
        <v>140</v>
      </c>
      <c r="G18" s="40" t="s">
        <v>140</v>
      </c>
      <c r="H18" s="40" t="s">
        <v>140</v>
      </c>
      <c r="I18" s="166">
        <f t="shared" ref="I18:I21" si="1">COUNTA(B18:H18)</f>
        <v>5</v>
      </c>
      <c r="J18" s="838">
        <f>SUM(COUNTIF(B18:H18,"8:30-"))*(8.5)</f>
        <v>42.5</v>
      </c>
      <c r="K18" s="838"/>
    </row>
    <row r="19" spans="1:11" ht="13.5" customHeight="1" x14ac:dyDescent="0.15">
      <c r="A19" s="563" t="s">
        <v>134</v>
      </c>
      <c r="B19" s="40" t="s">
        <v>135</v>
      </c>
      <c r="C19" s="137"/>
      <c r="D19" s="234"/>
      <c r="E19" s="40" t="s">
        <v>135</v>
      </c>
      <c r="F19" s="40" t="s">
        <v>135</v>
      </c>
      <c r="G19" s="40" t="s">
        <v>136</v>
      </c>
      <c r="H19" s="40" t="s">
        <v>135</v>
      </c>
      <c r="I19" s="168">
        <f t="shared" si="1"/>
        <v>5</v>
      </c>
      <c r="J19" s="838">
        <f>SUM(COUNTIF(B19:H19,"9-15"))*(5.5)+SUM(COUNTIF(B19:H19,"10-15"))*(4.5)+SUM(COUNTIF(B19:H19,"12-15"))*(3)+SUM(COUNTIF(B19:H19,"9-12"))*(3)+SUM(COUNTIF(B19:H19,"9-17"))*(7.25)+SUM(COUNTIF(B19:H19,"13-15"))*(2)</f>
        <v>29.25</v>
      </c>
      <c r="K19" s="838"/>
    </row>
    <row r="20" spans="1:11" ht="13.5" customHeight="1" x14ac:dyDescent="0.15">
      <c r="A20" s="565" t="s">
        <v>137</v>
      </c>
      <c r="B20" s="16" t="s">
        <v>72</v>
      </c>
      <c r="C20" s="235"/>
      <c r="D20" s="236"/>
      <c r="E20" s="16" t="s">
        <v>72</v>
      </c>
      <c r="F20" s="16" t="s">
        <v>72</v>
      </c>
      <c r="G20" s="16" t="s">
        <v>72</v>
      </c>
      <c r="H20" s="16"/>
      <c r="I20" s="166">
        <f t="shared" si="1"/>
        <v>4</v>
      </c>
      <c r="J20" s="838">
        <f>SUM(COUNTIF(B20:H20,"9-15"))*(5.5)+SUM(COUNTIF(B20:H20,"10-15"))*(4.5)+SUM(COUNTIF(B20:H20,"12-15"))*(3)+SUM(COUNTIF(B20:H20,"9-12"))*(3)+SUM(COUNTIF(B20:H20,"9-17"))*(7.25)+SUM(COUNTIF(B20:H20,"13-15"))*(2)+SUM(COUNTIF(B20:H20,"10-12"))*(2)</f>
        <v>12</v>
      </c>
      <c r="K20" s="838"/>
    </row>
    <row r="21" spans="1:11" ht="13.5" customHeight="1" x14ac:dyDescent="0.15">
      <c r="A21" s="276" t="s">
        <v>138</v>
      </c>
      <c r="B21" s="16" t="s">
        <v>20</v>
      </c>
      <c r="C21" s="235"/>
      <c r="D21" s="236"/>
      <c r="E21" s="16"/>
      <c r="F21" s="16" t="s">
        <v>20</v>
      </c>
      <c r="G21" s="16" t="s">
        <v>20</v>
      </c>
      <c r="H21" s="16" t="s">
        <v>20</v>
      </c>
      <c r="I21" s="166">
        <f t="shared" si="1"/>
        <v>4</v>
      </c>
      <c r="J21" s="838">
        <f>SUM(COUNTIF(B21:H21,"9-15"))*(5.5)+SUM(COUNTIF(B21:H21,"10-15"))*(4.5)+SUM(COUNTIF(B21:H21,"12-15"))*(3)+SUM(COUNTIF(B21:H21,"9-12"))*(3)+SUM(COUNTIF(B21:H21,"9-17"))*(7.25)+SUM(COUNTIF(B21:H21,"13-15"))*(2)+SUM(COUNTIF(B21:H21,"9-14"))*(4.5)+SUM(COUNTIF(B21:H21,"10-14"))*(4)</f>
        <v>18</v>
      </c>
      <c r="K21" s="838"/>
    </row>
    <row r="22" spans="1:11" ht="13.5" customHeight="1" x14ac:dyDescent="0.15">
      <c r="A22" s="276" t="s">
        <v>39</v>
      </c>
      <c r="B22" s="40" t="s">
        <v>58</v>
      </c>
      <c r="C22" s="234"/>
      <c r="D22" s="234"/>
      <c r="E22" s="40" t="s">
        <v>58</v>
      </c>
      <c r="F22" s="40" t="s">
        <v>58</v>
      </c>
      <c r="G22" s="40"/>
      <c r="H22" s="40" t="s">
        <v>20</v>
      </c>
      <c r="I22" s="166">
        <f>COUNTA(B22:H22)</f>
        <v>4</v>
      </c>
      <c r="J22" s="838">
        <f>SUM(COUNTIF(B22:H22,"9-15"))*(5.5)+SUM(COUNTIF(B22:H22,"10-15"))*(4.5)+SUM(COUNTIF(B22:H22,"12-15"))*(3)+SUM(COUNTIF(B22:H22,"9-12"))*(3)+SUM(COUNTIF(B22:H22,"9-17"))*(7.25)+SUM(COUNTIF(B22:H22,"13-15"))*(2)+SUM(COUNTIF(B22:H22,"9-14"))*(4.5)+SUM(COUNTIF(B22:H22,"10-14"))*(4)+SUM(COUNTIF(B22:H22,"9-16"))*(6.25)</f>
        <v>23.25</v>
      </c>
      <c r="K22" s="838"/>
    </row>
    <row r="23" spans="1:11" ht="13.5" customHeight="1" x14ac:dyDescent="0.15">
      <c r="A23" s="71" t="s">
        <v>447</v>
      </c>
      <c r="B23" s="40"/>
      <c r="C23" s="234"/>
      <c r="D23" s="234"/>
      <c r="E23" s="16" t="s">
        <v>20</v>
      </c>
      <c r="F23" s="16"/>
      <c r="G23" s="16" t="s">
        <v>20</v>
      </c>
      <c r="H23" s="16" t="s">
        <v>20</v>
      </c>
      <c r="I23" s="166">
        <f>COUNTA(B23:H23)</f>
        <v>3</v>
      </c>
      <c r="J23" s="838">
        <f>SUM(COUNTIF(B23:H23,"9-15"))*(5.5)+SUM(COUNTIF(B23:H23,"10-15"))*(4.5)+SUM(COUNTIF(B23:H23,"12-15"))*(3)+SUM(COUNTIF(B23:H23,"9-12"))*(3)+SUM(COUNTIF(B23:H23,"9-17"))*(7.25)+SUM(COUNTIF(B23:H23,"13-15"))*(2)+SUM(COUNTIF(B23:H23,"9-14"))*(4.5)+SUM(COUNTIF(B23:H23,"10-14"))*(4)</f>
        <v>13.5</v>
      </c>
      <c r="K23" s="838"/>
    </row>
    <row r="24" spans="1:11" ht="13.5" customHeight="1" thickBot="1" x14ac:dyDescent="0.2">
      <c r="A24" s="568" t="s">
        <v>481</v>
      </c>
      <c r="B24" s="680"/>
      <c r="C24" s="234"/>
      <c r="D24" s="234"/>
      <c r="E24" s="586" t="s">
        <v>140</v>
      </c>
      <c r="F24" s="396" t="s">
        <v>140</v>
      </c>
      <c r="G24" s="586" t="s">
        <v>140</v>
      </c>
      <c r="H24" s="586" t="s">
        <v>140</v>
      </c>
      <c r="I24" s="166">
        <f>COUNTA(B24:H24)</f>
        <v>4</v>
      </c>
      <c r="J24" s="838">
        <f>SUM(COUNTIF(B24:H24,"8:30-"))*(8.5)</f>
        <v>34</v>
      </c>
      <c r="K24" s="838"/>
    </row>
    <row r="25" spans="1:11" ht="13.5" customHeight="1" x14ac:dyDescent="0.15">
      <c r="A25" s="824" t="s">
        <v>547</v>
      </c>
      <c r="B25" s="40" t="s">
        <v>140</v>
      </c>
      <c r="C25" s="237"/>
      <c r="D25" s="237"/>
      <c r="E25" s="40" t="s">
        <v>140</v>
      </c>
      <c r="F25" s="40" t="s">
        <v>140</v>
      </c>
      <c r="G25" s="629" t="s">
        <v>133</v>
      </c>
      <c r="H25" s="629" t="s">
        <v>133</v>
      </c>
      <c r="I25" s="826"/>
      <c r="J25" s="828">
        <f>SUM(COUNTIF(B24:H24,"8:30-"))*(8.5)+SUM(COUNTIF(B24:H24,"八潮R"))*(8.5)</f>
        <v>34</v>
      </c>
      <c r="K25" s="829"/>
    </row>
    <row r="26" spans="1:11" ht="13.5" customHeight="1" thickBot="1" x14ac:dyDescent="0.2">
      <c r="A26" s="825"/>
      <c r="B26" s="173"/>
      <c r="C26" s="170"/>
      <c r="D26" s="171"/>
      <c r="E26" s="173"/>
      <c r="F26" s="173"/>
      <c r="G26" s="173"/>
      <c r="H26" s="174"/>
      <c r="I26" s="827"/>
      <c r="J26" s="830"/>
      <c r="K26" s="831"/>
    </row>
    <row r="27" spans="1:11" s="13" customFormat="1" ht="14.25" customHeight="1" x14ac:dyDescent="0.15">
      <c r="A27" s="153" t="s">
        <v>0</v>
      </c>
      <c r="B27" s="183">
        <v>46188</v>
      </c>
      <c r="C27" s="183">
        <v>46189</v>
      </c>
      <c r="D27" s="183">
        <v>46190</v>
      </c>
      <c r="E27" s="183">
        <v>46191</v>
      </c>
      <c r="F27" s="183">
        <v>46192</v>
      </c>
      <c r="G27" s="183">
        <v>46193</v>
      </c>
      <c r="H27" s="183">
        <v>46194</v>
      </c>
      <c r="I27" s="177"/>
      <c r="J27" s="839" t="s">
        <v>618</v>
      </c>
      <c r="K27" s="840"/>
    </row>
    <row r="28" spans="1:11" s="159" customFormat="1" ht="14.25" customHeight="1" x14ac:dyDescent="0.15">
      <c r="A28" s="155" t="s">
        <v>3</v>
      </c>
      <c r="B28" s="157" t="s">
        <v>4</v>
      </c>
      <c r="C28" s="157" t="s">
        <v>5</v>
      </c>
      <c r="D28" s="157" t="s">
        <v>6</v>
      </c>
      <c r="E28" s="157" t="s">
        <v>7</v>
      </c>
      <c r="F28" s="157" t="s">
        <v>8</v>
      </c>
      <c r="G28" s="157" t="s">
        <v>9</v>
      </c>
      <c r="H28" s="158" t="s">
        <v>10</v>
      </c>
      <c r="I28" s="178"/>
      <c r="J28" s="677">
        <f>SUM(J31:K35)</f>
        <v>95</v>
      </c>
      <c r="K28" s="678" t="s">
        <v>620</v>
      </c>
    </row>
    <row r="29" spans="1:11" s="123" customFormat="1" ht="14.25" customHeight="1" x14ac:dyDescent="0.15">
      <c r="A29" s="179" t="s">
        <v>142</v>
      </c>
      <c r="B29" s="160">
        <v>6</v>
      </c>
      <c r="C29" s="157"/>
      <c r="D29" s="156"/>
      <c r="E29" s="160">
        <v>7</v>
      </c>
      <c r="F29" s="160">
        <v>5</v>
      </c>
      <c r="G29" s="160">
        <v>6</v>
      </c>
      <c r="H29" s="160">
        <v>6</v>
      </c>
      <c r="I29" s="161"/>
      <c r="J29" s="677">
        <f>SUM(J37,J36,J30)</f>
        <v>85</v>
      </c>
      <c r="K29" s="678" t="s">
        <v>619</v>
      </c>
    </row>
    <row r="30" spans="1:11" ht="13.5" customHeight="1" x14ac:dyDescent="0.15">
      <c r="A30" s="276" t="s">
        <v>546</v>
      </c>
      <c r="B30" s="40" t="s">
        <v>140</v>
      </c>
      <c r="C30" s="180"/>
      <c r="D30" s="165"/>
      <c r="E30" s="74"/>
      <c r="F30" s="40" t="s">
        <v>140</v>
      </c>
      <c r="G30" s="40" t="s">
        <v>140</v>
      </c>
      <c r="H30" s="40" t="s">
        <v>140</v>
      </c>
      <c r="I30" s="166">
        <f t="shared" ref="I30:I33" si="2">COUNTA(B30:H30)</f>
        <v>4</v>
      </c>
      <c r="J30" s="838">
        <f>SUM(COUNTIF(B30:H30,"8:30-"))*(8.5)</f>
        <v>34</v>
      </c>
      <c r="K30" s="838"/>
    </row>
    <row r="31" spans="1:11" ht="13.5" customHeight="1" x14ac:dyDescent="0.15">
      <c r="A31" s="563" t="s">
        <v>134</v>
      </c>
      <c r="B31" s="40" t="s">
        <v>135</v>
      </c>
      <c r="C31" s="137"/>
      <c r="D31" s="234"/>
      <c r="E31" s="40" t="s">
        <v>135</v>
      </c>
      <c r="F31" s="74"/>
      <c r="G31" s="40" t="s">
        <v>136</v>
      </c>
      <c r="H31" s="40" t="s">
        <v>135</v>
      </c>
      <c r="I31" s="168">
        <f t="shared" si="2"/>
        <v>4</v>
      </c>
      <c r="J31" s="838">
        <f>SUM(COUNTIF(B31:H31,"9-15"))*(5.5)+SUM(COUNTIF(B31:H31,"10-15"))*(4.5)+SUM(COUNTIF(B31:H31,"12-15"))*(3)+SUM(COUNTIF(B31:H31,"9-12"))*(3)+SUM(COUNTIF(B31:H31,"9-17"))*(7.25)+SUM(COUNTIF(B31:H31,"13-15"))*(2)</f>
        <v>23.75</v>
      </c>
      <c r="K31" s="838"/>
    </row>
    <row r="32" spans="1:11" ht="13.5" customHeight="1" x14ac:dyDescent="0.15">
      <c r="A32" s="565" t="s">
        <v>137</v>
      </c>
      <c r="B32" s="16" t="s">
        <v>72</v>
      </c>
      <c r="C32" s="235"/>
      <c r="D32" s="236"/>
      <c r="E32" s="16" t="s">
        <v>72</v>
      </c>
      <c r="F32" s="16" t="s">
        <v>72</v>
      </c>
      <c r="G32" s="16" t="s">
        <v>72</v>
      </c>
      <c r="H32" s="16"/>
      <c r="I32" s="166">
        <f t="shared" si="2"/>
        <v>4</v>
      </c>
      <c r="J32" s="838">
        <f>SUM(COUNTIF(B32:H32,"9-15"))*(5.5)+SUM(COUNTIF(B32:H32,"10-15"))*(4.5)+SUM(COUNTIF(B32:H32,"12-15"))*(3)+SUM(COUNTIF(B32:H32,"9-12"))*(3)+SUM(COUNTIF(B32:H32,"9-17"))*(7.25)+SUM(COUNTIF(B32:H32,"13-15"))*(2)+SUM(COUNTIF(B32:H32,"10-12"))*(2)</f>
        <v>12</v>
      </c>
      <c r="K32" s="838"/>
    </row>
    <row r="33" spans="1:11" ht="13.5" customHeight="1" x14ac:dyDescent="0.15">
      <c r="A33" s="276" t="s">
        <v>138</v>
      </c>
      <c r="B33" s="16" t="s">
        <v>20</v>
      </c>
      <c r="C33" s="235"/>
      <c r="D33" s="236"/>
      <c r="E33" s="16" t="s">
        <v>20</v>
      </c>
      <c r="F33" s="16" t="s">
        <v>20</v>
      </c>
      <c r="G33" s="16" t="s">
        <v>20</v>
      </c>
      <c r="H33" s="16" t="s">
        <v>20</v>
      </c>
      <c r="I33" s="166">
        <f t="shared" si="2"/>
        <v>5</v>
      </c>
      <c r="J33" s="838">
        <f>SUM(COUNTIF(B33:H33,"9-15"))*(5.5)+SUM(COUNTIF(B33:H33,"10-15"))*(4.5)+SUM(COUNTIF(B33:H33,"12-15"))*(3)+SUM(COUNTIF(B33:H33,"9-12"))*(3)+SUM(COUNTIF(B33:H33,"9-17"))*(7.25)+SUM(COUNTIF(B33:H33,"13-15"))*(2)+SUM(COUNTIF(B33:H33,"9-14"))*(4.5)+SUM(COUNTIF(B33:H33,"10-14"))*(4)</f>
        <v>22.5</v>
      </c>
      <c r="K33" s="838"/>
    </row>
    <row r="34" spans="1:11" ht="13.5" customHeight="1" x14ac:dyDescent="0.15">
      <c r="A34" s="276" t="s">
        <v>39</v>
      </c>
      <c r="B34" s="40" t="s">
        <v>58</v>
      </c>
      <c r="C34" s="234"/>
      <c r="D34" s="234"/>
      <c r="E34" s="40" t="s">
        <v>58</v>
      </c>
      <c r="F34" s="40" t="s">
        <v>58</v>
      </c>
      <c r="G34" s="40"/>
      <c r="H34" s="40" t="s">
        <v>20</v>
      </c>
      <c r="I34" s="166">
        <f>COUNTA(B34:H34)</f>
        <v>4</v>
      </c>
      <c r="J34" s="838">
        <f>SUM(COUNTIF(B34:H34,"9-15"))*(5.5)+SUM(COUNTIF(B34:H34,"10-15"))*(4.5)+SUM(COUNTIF(B34:H34,"12-15"))*(3)+SUM(COUNTIF(B34:H34,"9-12"))*(3)+SUM(COUNTIF(B34:H34,"9-17"))*(7.25)+SUM(COUNTIF(B34:H34,"13-15"))*(2)+SUM(COUNTIF(B34:H34,"9-14"))*(4.5)+SUM(COUNTIF(B34:H34,"10-14"))*(4)+SUM(COUNTIF(B34:H34,"9-16"))*(6.25)</f>
        <v>23.25</v>
      </c>
      <c r="K34" s="838"/>
    </row>
    <row r="35" spans="1:11" ht="13.5" customHeight="1" x14ac:dyDescent="0.15">
      <c r="A35" s="71" t="s">
        <v>447</v>
      </c>
      <c r="B35" s="40"/>
      <c r="C35" s="234"/>
      <c r="D35" s="234"/>
      <c r="E35" s="16" t="s">
        <v>20</v>
      </c>
      <c r="F35" s="74"/>
      <c r="G35" s="16" t="s">
        <v>20</v>
      </c>
      <c r="H35" s="16" t="s">
        <v>20</v>
      </c>
      <c r="I35" s="166">
        <f>COUNTA(B35:H35)</f>
        <v>3</v>
      </c>
      <c r="J35" s="838">
        <f>SUM(COUNTIF(B35:H35,"9-15"))*(5.5)+SUM(COUNTIF(B35:H35,"10-15"))*(4.5)+SUM(COUNTIF(B35:H35,"12-15"))*(3)+SUM(COUNTIF(B35:H35,"9-12"))*(3)+SUM(COUNTIF(B35:H35,"9-17"))*(7.25)+SUM(COUNTIF(B35:H35,"13-15"))*(2)+SUM(COUNTIF(B35:H35,"9-14"))*(4.5)+SUM(COUNTIF(B35:H35,"10-14"))*(4)</f>
        <v>13.5</v>
      </c>
      <c r="K35" s="838"/>
    </row>
    <row r="36" spans="1:11" ht="13.5" customHeight="1" thickBot="1" x14ac:dyDescent="0.2">
      <c r="A36" s="568" t="s">
        <v>481</v>
      </c>
      <c r="B36" s="680"/>
      <c r="C36" s="681"/>
      <c r="D36" s="681"/>
      <c r="E36" s="396" t="s">
        <v>140</v>
      </c>
      <c r="F36" s="680"/>
      <c r="G36" s="586" t="s">
        <v>140</v>
      </c>
      <c r="H36" s="586" t="s">
        <v>140</v>
      </c>
      <c r="I36" s="166">
        <f>COUNTA(B36:H36)</f>
        <v>3</v>
      </c>
      <c r="J36" s="838">
        <f>SUM(COUNTIF(B36:H36,"8:30-"))*(8.5)</f>
        <v>25.5</v>
      </c>
      <c r="K36" s="838"/>
    </row>
    <row r="37" spans="1:11" ht="13.5" customHeight="1" x14ac:dyDescent="0.15">
      <c r="A37" s="824" t="s">
        <v>547</v>
      </c>
      <c r="B37" s="40" t="s">
        <v>140</v>
      </c>
      <c r="C37" s="234"/>
      <c r="D37" s="234"/>
      <c r="E37" s="40" t="s">
        <v>140</v>
      </c>
      <c r="F37" s="40" t="s">
        <v>140</v>
      </c>
      <c r="G37" s="629" t="s">
        <v>133</v>
      </c>
      <c r="H37" s="629" t="s">
        <v>133</v>
      </c>
      <c r="I37" s="826"/>
      <c r="J37" s="828">
        <f>SUM(COUNTIF(B36:H36,"8:30-"))*(8.5)+SUM(COUNTIF(B36:H36,"八潮R"))*(8.5)</f>
        <v>25.5</v>
      </c>
      <c r="K37" s="829"/>
    </row>
    <row r="38" spans="1:11" ht="13.5" customHeight="1" thickBot="1" x14ac:dyDescent="0.2">
      <c r="A38" s="825"/>
      <c r="B38" s="173"/>
      <c r="C38" s="170"/>
      <c r="D38" s="171"/>
      <c r="E38" s="173"/>
      <c r="F38" s="173"/>
      <c r="G38" s="173"/>
      <c r="H38" s="174"/>
      <c r="I38" s="827"/>
      <c r="J38" s="830"/>
      <c r="K38" s="831"/>
    </row>
    <row r="39" spans="1:11" s="13" customFormat="1" ht="14.25" customHeight="1" x14ac:dyDescent="0.15">
      <c r="A39" s="153" t="s">
        <v>0</v>
      </c>
      <c r="B39" s="183">
        <v>46195</v>
      </c>
      <c r="C39" s="183">
        <v>46196</v>
      </c>
      <c r="D39" s="183">
        <v>46197</v>
      </c>
      <c r="E39" s="183">
        <v>46198</v>
      </c>
      <c r="F39" s="183">
        <v>46199</v>
      </c>
      <c r="G39" s="183">
        <v>46200</v>
      </c>
      <c r="H39" s="183">
        <v>46201</v>
      </c>
      <c r="I39" s="177"/>
      <c r="J39" s="839" t="s">
        <v>618</v>
      </c>
      <c r="K39" s="840"/>
    </row>
    <row r="40" spans="1:11" s="159" customFormat="1" ht="14.25" customHeight="1" x14ac:dyDescent="0.15">
      <c r="A40" s="155" t="s">
        <v>3</v>
      </c>
      <c r="B40" s="157" t="s">
        <v>4</v>
      </c>
      <c r="C40" s="157" t="s">
        <v>5</v>
      </c>
      <c r="D40" s="157" t="s">
        <v>6</v>
      </c>
      <c r="E40" s="157" t="s">
        <v>7</v>
      </c>
      <c r="F40" s="157" t="s">
        <v>8</v>
      </c>
      <c r="G40" s="157" t="s">
        <v>9</v>
      </c>
      <c r="H40" s="158" t="s">
        <v>10</v>
      </c>
      <c r="I40" s="178"/>
      <c r="J40" s="677">
        <f>SUM(J43:K47)</f>
        <v>94.5</v>
      </c>
      <c r="K40" s="678" t="s">
        <v>620</v>
      </c>
    </row>
    <row r="41" spans="1:11" s="159" customFormat="1" ht="14.25" customHeight="1" x14ac:dyDescent="0.15">
      <c r="A41" s="179" t="s">
        <v>131</v>
      </c>
      <c r="B41" s="160">
        <v>7</v>
      </c>
      <c r="C41" s="157"/>
      <c r="D41" s="156"/>
      <c r="E41" s="160">
        <v>7</v>
      </c>
      <c r="F41" s="160">
        <v>7</v>
      </c>
      <c r="G41" s="160">
        <v>6</v>
      </c>
      <c r="H41" s="160">
        <v>6</v>
      </c>
      <c r="I41" s="161"/>
      <c r="J41" s="677">
        <f>SUM(J49,J48,J42)</f>
        <v>127.5</v>
      </c>
      <c r="K41" s="678" t="s">
        <v>619</v>
      </c>
    </row>
    <row r="42" spans="1:11" ht="13.5" customHeight="1" x14ac:dyDescent="0.15">
      <c r="A42" s="276" t="s">
        <v>546</v>
      </c>
      <c r="B42" s="40" t="s">
        <v>140</v>
      </c>
      <c r="C42" s="180"/>
      <c r="D42" s="165"/>
      <c r="E42" s="40" t="s">
        <v>140</v>
      </c>
      <c r="F42" s="40" t="s">
        <v>140</v>
      </c>
      <c r="G42" s="40" t="s">
        <v>140</v>
      </c>
      <c r="H42" s="40" t="s">
        <v>140</v>
      </c>
      <c r="I42" s="166">
        <f t="shared" ref="I42:I45" si="3">COUNTA(B42:H42)</f>
        <v>5</v>
      </c>
      <c r="J42" s="838">
        <f>SUM(COUNTIF(B42:H42,"8:30-"))*(8.5)</f>
        <v>42.5</v>
      </c>
      <c r="K42" s="838"/>
    </row>
    <row r="43" spans="1:11" ht="13.5" customHeight="1" x14ac:dyDescent="0.15">
      <c r="A43" s="563" t="s">
        <v>134</v>
      </c>
      <c r="B43" s="40" t="s">
        <v>135</v>
      </c>
      <c r="C43" s="137"/>
      <c r="D43" s="234"/>
      <c r="E43" s="40" t="s">
        <v>135</v>
      </c>
      <c r="F43" s="40" t="s">
        <v>135</v>
      </c>
      <c r="G43" s="40" t="s">
        <v>136</v>
      </c>
      <c r="H43" s="40" t="s">
        <v>135</v>
      </c>
      <c r="I43" s="168">
        <f t="shared" si="3"/>
        <v>5</v>
      </c>
      <c r="J43" s="838">
        <f>SUM(COUNTIF(B43:H43,"9-15"))*(5.5)+SUM(COUNTIF(B43:H43,"10-15"))*(4.5)+SUM(COUNTIF(B43:H43,"12-15"))*(3)+SUM(COUNTIF(B43:H43,"9-12"))*(3)+SUM(COUNTIF(B43:H43,"9-17"))*(7.25)+SUM(COUNTIF(B43:H43,"13-15"))*(2)</f>
        <v>29.25</v>
      </c>
      <c r="K43" s="838"/>
    </row>
    <row r="44" spans="1:11" ht="13.5" customHeight="1" x14ac:dyDescent="0.15">
      <c r="A44" s="565" t="s">
        <v>137</v>
      </c>
      <c r="B44" s="16" t="s">
        <v>72</v>
      </c>
      <c r="C44" s="235"/>
      <c r="D44" s="236"/>
      <c r="E44" s="16" t="s">
        <v>72</v>
      </c>
      <c r="F44" s="16" t="s">
        <v>72</v>
      </c>
      <c r="G44" s="16" t="s">
        <v>72</v>
      </c>
      <c r="H44" s="16" t="s">
        <v>72</v>
      </c>
      <c r="I44" s="166">
        <f t="shared" si="3"/>
        <v>5</v>
      </c>
      <c r="J44" s="838">
        <f>SUM(COUNTIF(B44:H44,"9-15"))*(5.5)+SUM(COUNTIF(B44:H44,"10-15"))*(4.5)+SUM(COUNTIF(B44:H44,"12-15"))*(3)+SUM(COUNTIF(B44:H44,"9-12"))*(3)+SUM(COUNTIF(B44:H44,"9-17"))*(7.25)+SUM(COUNTIF(B44:H44,"13-15"))*(2)+SUM(COUNTIF(B44:H44,"10-12"))*(2)</f>
        <v>15</v>
      </c>
      <c r="K44" s="838"/>
    </row>
    <row r="45" spans="1:11" ht="13.5" customHeight="1" x14ac:dyDescent="0.15">
      <c r="A45" s="276" t="s">
        <v>138</v>
      </c>
      <c r="B45" s="16" t="s">
        <v>20</v>
      </c>
      <c r="C45" s="235"/>
      <c r="D45" s="236"/>
      <c r="E45" s="16"/>
      <c r="F45" s="16" t="s">
        <v>20</v>
      </c>
      <c r="G45" s="16" t="s">
        <v>20</v>
      </c>
      <c r="H45" s="74"/>
      <c r="I45" s="166">
        <f t="shared" si="3"/>
        <v>3</v>
      </c>
      <c r="J45" s="838">
        <f>SUM(COUNTIF(B45:H45,"9-15"))*(5.5)+SUM(COUNTIF(B45:H45,"10-15"))*(4.5)+SUM(COUNTIF(B45:H45,"12-15"))*(3)+SUM(COUNTIF(B45:H45,"9-12"))*(3)+SUM(COUNTIF(B45:H45,"9-17"))*(7.25)+SUM(COUNTIF(B45:H45,"13-15"))*(2)+SUM(COUNTIF(B45:H45,"9-14"))*(4.5)+SUM(COUNTIF(B45:H45,"10-14"))*(4)</f>
        <v>13.5</v>
      </c>
      <c r="K45" s="838"/>
    </row>
    <row r="46" spans="1:11" ht="13.5" customHeight="1" x14ac:dyDescent="0.15">
      <c r="A46" s="276" t="s">
        <v>39</v>
      </c>
      <c r="B46" s="40" t="s">
        <v>58</v>
      </c>
      <c r="C46" s="234"/>
      <c r="D46" s="234"/>
      <c r="E46" s="40" t="s">
        <v>58</v>
      </c>
      <c r="F46" s="40" t="s">
        <v>58</v>
      </c>
      <c r="G46" s="40"/>
      <c r="H46" s="40" t="s">
        <v>20</v>
      </c>
      <c r="I46" s="166">
        <f>COUNTA(B46:H46)</f>
        <v>4</v>
      </c>
      <c r="J46" s="838">
        <f>SUM(COUNTIF(B46:H46,"9-15"))*(5.5)+SUM(COUNTIF(B46:H46,"10-15"))*(4.5)+SUM(COUNTIF(B46:H46,"12-15"))*(3)+SUM(COUNTIF(B46:H46,"9-12"))*(3)+SUM(COUNTIF(B46:H46,"9-17"))*(7.25)+SUM(COUNTIF(B46:H46,"13-15"))*(2)+SUM(COUNTIF(B46:H46,"9-14"))*(4.5)+SUM(COUNTIF(B46:H46,"10-14"))*(4)+SUM(COUNTIF(B46:H46,"9-16"))*(6.25)</f>
        <v>23.25</v>
      </c>
      <c r="K46" s="838"/>
    </row>
    <row r="47" spans="1:11" ht="13.5" customHeight="1" x14ac:dyDescent="0.15">
      <c r="A47" s="71" t="s">
        <v>447</v>
      </c>
      <c r="B47" s="40"/>
      <c r="C47" s="234"/>
      <c r="D47" s="234"/>
      <c r="E47" s="16" t="s">
        <v>20</v>
      </c>
      <c r="F47" s="16"/>
      <c r="G47" s="16" t="s">
        <v>20</v>
      </c>
      <c r="H47" s="16" t="s">
        <v>20</v>
      </c>
      <c r="I47" s="166">
        <f>COUNTA(B47:H47)</f>
        <v>3</v>
      </c>
      <c r="J47" s="838">
        <f>SUM(COUNTIF(B47:H47,"9-15"))*(5.5)+SUM(COUNTIF(B47:H47,"10-15"))*(4.5)+SUM(COUNTIF(B47:H47,"12-15"))*(3)+SUM(COUNTIF(B47:H47,"9-12"))*(3)+SUM(COUNTIF(B47:H47,"9-17"))*(7.25)+SUM(COUNTIF(B47:H47,"13-15"))*(2)+SUM(COUNTIF(B47:H47,"9-14"))*(4.5)+SUM(COUNTIF(B47:H47,"10-14"))*(4)</f>
        <v>13.5</v>
      </c>
      <c r="K47" s="838"/>
    </row>
    <row r="48" spans="1:11" ht="13.5" customHeight="1" thickBot="1" x14ac:dyDescent="0.2">
      <c r="A48" s="568" t="s">
        <v>481</v>
      </c>
      <c r="B48" s="396" t="s">
        <v>140</v>
      </c>
      <c r="C48" s="234"/>
      <c r="D48" s="234"/>
      <c r="E48" s="586" t="s">
        <v>140</v>
      </c>
      <c r="F48" s="396" t="s">
        <v>140</v>
      </c>
      <c r="G48" s="586" t="s">
        <v>140</v>
      </c>
      <c r="H48" s="586" t="s">
        <v>140</v>
      </c>
      <c r="I48" s="166">
        <f>COUNTA(B48:H48)</f>
        <v>5</v>
      </c>
      <c r="J48" s="838">
        <f>SUM(COUNTIF(B48:H48,"8:30-"))*(8.5)</f>
        <v>42.5</v>
      </c>
      <c r="K48" s="838"/>
    </row>
    <row r="49" spans="1:11" ht="13.5" customHeight="1" x14ac:dyDescent="0.15">
      <c r="A49" s="824" t="s">
        <v>547</v>
      </c>
      <c r="B49" s="40" t="s">
        <v>140</v>
      </c>
      <c r="C49" s="237"/>
      <c r="D49" s="237"/>
      <c r="E49" s="40" t="s">
        <v>140</v>
      </c>
      <c r="F49" s="40" t="s">
        <v>140</v>
      </c>
      <c r="G49" s="629" t="s">
        <v>133</v>
      </c>
      <c r="H49" s="629" t="s">
        <v>133</v>
      </c>
      <c r="I49" s="826"/>
      <c r="J49" s="828">
        <f>SUM(COUNTIF(B48:H48,"8:30-"))*(8.5)+SUM(COUNTIF(B48:H48,"八潮R"))*(8.5)</f>
        <v>42.5</v>
      </c>
      <c r="K49" s="829"/>
    </row>
    <row r="50" spans="1:11" ht="13.5" customHeight="1" thickBot="1" x14ac:dyDescent="0.2">
      <c r="A50" s="825"/>
      <c r="B50" s="173"/>
      <c r="C50" s="170"/>
      <c r="D50" s="171"/>
      <c r="E50" s="173"/>
      <c r="F50" s="173"/>
      <c r="G50" s="173"/>
      <c r="H50" s="174"/>
      <c r="I50" s="827"/>
      <c r="J50" s="830"/>
      <c r="K50" s="831"/>
    </row>
    <row r="51" spans="1:11" s="13" customFormat="1" ht="12.75" customHeight="1" x14ac:dyDescent="0.15">
      <c r="A51" s="175" t="s">
        <v>0</v>
      </c>
      <c r="B51" s="176">
        <v>46202</v>
      </c>
      <c r="C51" s="176">
        <v>46203</v>
      </c>
      <c r="D51" s="176"/>
      <c r="E51" s="176"/>
      <c r="F51" s="176"/>
      <c r="G51" s="176"/>
      <c r="H51" s="176"/>
      <c r="I51" s="177"/>
      <c r="J51" s="839" t="s">
        <v>618</v>
      </c>
      <c r="K51" s="840"/>
    </row>
    <row r="52" spans="1:11" s="159" customFormat="1" ht="12.75" customHeight="1" x14ac:dyDescent="0.15">
      <c r="A52" s="155" t="s">
        <v>3</v>
      </c>
      <c r="B52" s="157" t="s">
        <v>4</v>
      </c>
      <c r="C52" s="157" t="s">
        <v>5</v>
      </c>
      <c r="D52" s="157"/>
      <c r="E52" s="157"/>
      <c r="F52" s="157"/>
      <c r="G52" s="157"/>
      <c r="H52" s="158"/>
      <c r="I52" s="178"/>
      <c r="J52" s="677">
        <f>SUM(J55:K59)</f>
        <v>19.25</v>
      </c>
      <c r="K52" s="678" t="s">
        <v>620</v>
      </c>
    </row>
    <row r="53" spans="1:11" s="123" customFormat="1" ht="12.75" customHeight="1" x14ac:dyDescent="0.15">
      <c r="A53" s="179" t="s">
        <v>142</v>
      </c>
      <c r="B53" s="160">
        <v>7</v>
      </c>
      <c r="C53" s="157"/>
      <c r="D53" s="156"/>
      <c r="E53" s="156"/>
      <c r="F53" s="156"/>
      <c r="G53" s="156"/>
      <c r="H53" s="156"/>
      <c r="I53" s="161"/>
      <c r="J53" s="677">
        <f>SUM(J61,J60,J54)</f>
        <v>25.5</v>
      </c>
      <c r="K53" s="678" t="s">
        <v>619</v>
      </c>
    </row>
    <row r="54" spans="1:11" ht="13.5" customHeight="1" x14ac:dyDescent="0.15">
      <c r="A54" s="276" t="s">
        <v>546</v>
      </c>
      <c r="B54" s="40" t="s">
        <v>140</v>
      </c>
      <c r="C54" s="180"/>
      <c r="D54" s="165"/>
      <c r="E54" s="165"/>
      <c r="F54" s="165"/>
      <c r="G54" s="165"/>
      <c r="H54" s="165"/>
      <c r="I54" s="166">
        <f>COUNTA(B54:H54)</f>
        <v>1</v>
      </c>
      <c r="J54" s="838">
        <f>SUM(COUNTIF(B54:H54,"8:30-"))*(8.5)</f>
        <v>8.5</v>
      </c>
      <c r="K54" s="838"/>
    </row>
    <row r="55" spans="1:11" ht="13.5" customHeight="1" x14ac:dyDescent="0.15">
      <c r="A55" s="563" t="s">
        <v>134</v>
      </c>
      <c r="B55" s="40" t="s">
        <v>135</v>
      </c>
      <c r="C55" s="137"/>
      <c r="D55" s="234"/>
      <c r="E55" s="234"/>
      <c r="F55" s="234"/>
      <c r="G55" s="234"/>
      <c r="H55" s="234"/>
      <c r="I55" s="168">
        <f t="shared" ref="I55:I57" si="4">COUNTA(B55:H55)</f>
        <v>1</v>
      </c>
      <c r="J55" s="838">
        <f>SUM(COUNTIF(B55:H55,"9-15"))*(5.5)+SUM(COUNTIF(B55:H55,"10-15"))*(4.5)+SUM(COUNTIF(B55:H55,"12-15"))*(3)+SUM(COUNTIF(B55:H55,"9-12"))*(3)+SUM(COUNTIF(B55:H55,"9-17"))*(7.25)+SUM(COUNTIF(B55:H55,"13-15"))*(2)</f>
        <v>5.5</v>
      </c>
      <c r="K55" s="838"/>
    </row>
    <row r="56" spans="1:11" ht="13.5" customHeight="1" x14ac:dyDescent="0.15">
      <c r="A56" s="565" t="s">
        <v>137</v>
      </c>
      <c r="B56" s="16" t="s">
        <v>72</v>
      </c>
      <c r="C56" s="235"/>
      <c r="D56" s="236"/>
      <c r="E56" s="236"/>
      <c r="F56" s="236"/>
      <c r="G56" s="236"/>
      <c r="H56" s="236"/>
      <c r="I56" s="166">
        <f t="shared" si="4"/>
        <v>1</v>
      </c>
      <c r="J56" s="838">
        <f>SUM(COUNTIF(B56:H56,"9-15"))*(5.5)+SUM(COUNTIF(B56:H56,"10-15"))*(4.5)+SUM(COUNTIF(B56:H56,"12-15"))*(3)+SUM(COUNTIF(B56:H56,"9-12"))*(3)+SUM(COUNTIF(B56:H56,"9-17"))*(7.25)+SUM(COUNTIF(B56:H56,"13-15"))*(2)+SUM(COUNTIF(B56:H56,"10-12"))*(2)</f>
        <v>3</v>
      </c>
      <c r="K56" s="838"/>
    </row>
    <row r="57" spans="1:11" ht="13.5" customHeight="1" x14ac:dyDescent="0.15">
      <c r="A57" s="276" t="s">
        <v>138</v>
      </c>
      <c r="B57" s="16" t="s">
        <v>20</v>
      </c>
      <c r="C57" s="235"/>
      <c r="D57" s="236"/>
      <c r="E57" s="236"/>
      <c r="F57" s="236"/>
      <c r="G57" s="236"/>
      <c r="H57" s="236"/>
      <c r="I57" s="166">
        <f t="shared" si="4"/>
        <v>1</v>
      </c>
      <c r="J57" s="838">
        <f>SUM(COUNTIF(B57:H57,"9-15"))*(5.5)+SUM(COUNTIF(B57:H57,"10-15"))*(4.5)+SUM(COUNTIF(B57:H57,"12-15"))*(3)+SUM(COUNTIF(B57:H57,"9-12"))*(3)+SUM(COUNTIF(B57:H57,"9-17"))*(7.25)+SUM(COUNTIF(B57:H57,"13-15"))*(2)+SUM(COUNTIF(B57:H57,"9-14"))*(4.5)+SUM(COUNTIF(B57:H57,"10-14"))*(4)</f>
        <v>4.5</v>
      </c>
      <c r="K57" s="838"/>
    </row>
    <row r="58" spans="1:11" ht="13.5" customHeight="1" x14ac:dyDescent="0.15">
      <c r="A58" s="276" t="s">
        <v>39</v>
      </c>
      <c r="B58" s="40" t="s">
        <v>58</v>
      </c>
      <c r="C58" s="234"/>
      <c r="D58" s="234"/>
      <c r="E58" s="234"/>
      <c r="F58" s="234"/>
      <c r="G58" s="234"/>
      <c r="H58" s="234"/>
      <c r="I58" s="166">
        <f>COUNTA(B58:H58)</f>
        <v>1</v>
      </c>
      <c r="J58" s="838">
        <f>SUM(COUNTIF(B58:H58,"9-15"))*(5.5)+SUM(COUNTIF(B58:H58,"10-15"))*(4.5)+SUM(COUNTIF(B58:H58,"12-15"))*(3)+SUM(COUNTIF(B58:H58,"9-12"))*(3)+SUM(COUNTIF(B58:H58,"9-17"))*(7.25)+SUM(COUNTIF(B58:H58,"13-15"))*(2)+SUM(COUNTIF(B58:H58,"9-16"))*(6.25)+SUM(COUNTIF(B58:H58,"9-14"))*(4.5)</f>
        <v>6.25</v>
      </c>
      <c r="K58" s="838"/>
    </row>
    <row r="59" spans="1:11" ht="13.5" customHeight="1" x14ac:dyDescent="0.15">
      <c r="A59" s="71" t="s">
        <v>447</v>
      </c>
      <c r="B59" s="40"/>
      <c r="C59" s="234"/>
      <c r="D59" s="234"/>
      <c r="E59" s="234"/>
      <c r="F59" s="234"/>
      <c r="G59" s="234"/>
      <c r="H59" s="234"/>
      <c r="I59" s="166">
        <f>COUNTA(B59:H59)</f>
        <v>0</v>
      </c>
      <c r="J59" s="838">
        <f>SUM(COUNTIF(B59:H59,"9-15"))*(5.5)+SUM(COUNTIF(B59:H59,"10-15"))*(4.5)+SUM(COUNTIF(B59:H59,"12-15"))*(3)+SUM(COUNTIF(B59:H59,"9-12"))*(3)+SUM(COUNTIF(B59:H59,"9-17"))*(7.25)+SUM(COUNTIF(B59:H59,"13-15"))*(2)+SUM(COUNTIF(B59:H59,"9-14"))*(4.5)+SUM(COUNTIF(B59:H59,"10-14"))*(4)</f>
        <v>0</v>
      </c>
      <c r="K59" s="838"/>
    </row>
    <row r="60" spans="1:11" ht="13.5" customHeight="1" thickBot="1" x14ac:dyDescent="0.2">
      <c r="A60" s="568" t="s">
        <v>481</v>
      </c>
      <c r="B60" s="396" t="s">
        <v>140</v>
      </c>
      <c r="C60" s="234"/>
      <c r="D60" s="234"/>
      <c r="E60" s="234"/>
      <c r="F60" s="234"/>
      <c r="G60" s="234"/>
      <c r="H60" s="234"/>
      <c r="I60" s="166">
        <f>COUNTA(B60:H60)</f>
        <v>1</v>
      </c>
      <c r="J60" s="838">
        <f>SUM(COUNTIF(B60:H60,"8:30-"))*(8.5)</f>
        <v>8.5</v>
      </c>
      <c r="K60" s="838"/>
    </row>
    <row r="61" spans="1:11" ht="13.5" customHeight="1" x14ac:dyDescent="0.15">
      <c r="A61" s="824" t="s">
        <v>547</v>
      </c>
      <c r="B61" s="40" t="s">
        <v>140</v>
      </c>
      <c r="C61" s="237"/>
      <c r="D61" s="237"/>
      <c r="E61" s="237"/>
      <c r="F61" s="237"/>
      <c r="G61" s="237"/>
      <c r="H61" s="237"/>
      <c r="I61" s="826"/>
      <c r="J61" s="828">
        <f>SUM(COUNTIF(B60:H60,"8:30-"))*(8.5)+SUM(COUNTIF(B60:H60,"八潮R"))*(8.5)</f>
        <v>8.5</v>
      </c>
      <c r="K61" s="829"/>
    </row>
    <row r="62" spans="1:11" ht="13.5" customHeight="1" thickBot="1" x14ac:dyDescent="0.2">
      <c r="A62" s="825"/>
      <c r="B62" s="173"/>
      <c r="C62" s="170"/>
      <c r="D62" s="171"/>
      <c r="E62" s="171"/>
      <c r="F62" s="171"/>
      <c r="G62" s="171"/>
      <c r="H62" s="171"/>
      <c r="I62" s="827"/>
      <c r="J62" s="830"/>
      <c r="K62" s="831"/>
    </row>
    <row r="63" spans="1:11" ht="12.75" customHeight="1" x14ac:dyDescent="0.15">
      <c r="J63" s="736" t="s">
        <v>636</v>
      </c>
      <c r="K63" s="736"/>
    </row>
    <row r="64" spans="1:11" s="1" customFormat="1" x14ac:dyDescent="0.15">
      <c r="A64" s="841" t="s">
        <v>143</v>
      </c>
      <c r="B64" s="842"/>
      <c r="C64" s="842"/>
      <c r="D64" s="843"/>
      <c r="E64" s="372" t="s">
        <v>146</v>
      </c>
      <c r="F64" s="186"/>
      <c r="G64" s="14"/>
      <c r="H64" s="10"/>
      <c r="I64" s="10"/>
      <c r="J64" s="736"/>
      <c r="K64" s="736"/>
    </row>
    <row r="65" spans="1:14" s="1" customFormat="1" ht="15" customHeight="1" x14ac:dyDescent="0.15">
      <c r="A65" s="741" t="s">
        <v>283</v>
      </c>
      <c r="B65" s="742"/>
      <c r="C65" s="742"/>
      <c r="D65" s="743"/>
      <c r="E65" s="371" t="s">
        <v>282</v>
      </c>
      <c r="F65" s="367"/>
      <c r="G65" s="368"/>
      <c r="H65" s="368"/>
      <c r="I65" s="368"/>
      <c r="J65" s="368"/>
      <c r="K65" s="368"/>
      <c r="L65" s="368"/>
      <c r="M65" s="368"/>
      <c r="N65" s="368"/>
    </row>
    <row r="66" spans="1:14" s="1" customFormat="1" ht="15" customHeight="1" x14ac:dyDescent="0.15">
      <c r="A66" s="844" t="s">
        <v>284</v>
      </c>
      <c r="B66" s="845"/>
      <c r="C66" s="845"/>
      <c r="D66" s="846"/>
      <c r="E66" s="373" t="s">
        <v>285</v>
      </c>
      <c r="F66" s="369"/>
      <c r="G66" s="370"/>
      <c r="H66" s="370"/>
      <c r="I66" s="370"/>
      <c r="J66" s="370"/>
      <c r="K66" s="370"/>
      <c r="L66" s="370"/>
      <c r="M66" s="370"/>
      <c r="N66" s="370"/>
    </row>
  </sheetData>
  <mergeCells count="62">
    <mergeCell ref="J63:K64"/>
    <mergeCell ref="A64:D64"/>
    <mergeCell ref="A65:D65"/>
    <mergeCell ref="A66:D66"/>
    <mergeCell ref="J3:K3"/>
    <mergeCell ref="J15:K15"/>
    <mergeCell ref="J27:K27"/>
    <mergeCell ref="J39:K39"/>
    <mergeCell ref="J56:K56"/>
    <mergeCell ref="J57:K57"/>
    <mergeCell ref="J58:K58"/>
    <mergeCell ref="J59:K59"/>
    <mergeCell ref="J60:K60"/>
    <mergeCell ref="A61:A62"/>
    <mergeCell ref="I61:I62"/>
    <mergeCell ref="J61:K62"/>
    <mergeCell ref="A49:A50"/>
    <mergeCell ref="I49:I50"/>
    <mergeCell ref="J49:K50"/>
    <mergeCell ref="J54:K54"/>
    <mergeCell ref="J55:K55"/>
    <mergeCell ref="J51:K51"/>
    <mergeCell ref="J48:K48"/>
    <mergeCell ref="J36:K36"/>
    <mergeCell ref="A37:A38"/>
    <mergeCell ref="I37:I38"/>
    <mergeCell ref="J37:K38"/>
    <mergeCell ref="J42:K42"/>
    <mergeCell ref="J43:K43"/>
    <mergeCell ref="J44:K44"/>
    <mergeCell ref="J45:K45"/>
    <mergeCell ref="J46:K46"/>
    <mergeCell ref="J47:K47"/>
    <mergeCell ref="J35:K35"/>
    <mergeCell ref="J23:K23"/>
    <mergeCell ref="J24:K24"/>
    <mergeCell ref="A25:A26"/>
    <mergeCell ref="I25:I26"/>
    <mergeCell ref="J25:K26"/>
    <mergeCell ref="J30:K30"/>
    <mergeCell ref="J31:K31"/>
    <mergeCell ref="J32:K32"/>
    <mergeCell ref="J33:K33"/>
    <mergeCell ref="J34:K34"/>
    <mergeCell ref="J18:K18"/>
    <mergeCell ref="J19:K19"/>
    <mergeCell ref="J20:K20"/>
    <mergeCell ref="J21:K21"/>
    <mergeCell ref="J22:K22"/>
    <mergeCell ref="A13:A14"/>
    <mergeCell ref="I13:I14"/>
    <mergeCell ref="J13:K14"/>
    <mergeCell ref="B1:G1"/>
    <mergeCell ref="H1:K1"/>
    <mergeCell ref="I3:I4"/>
    <mergeCell ref="J6:K6"/>
    <mergeCell ref="J7:K7"/>
    <mergeCell ref="J8:K8"/>
    <mergeCell ref="J9:K9"/>
    <mergeCell ref="J10:K10"/>
    <mergeCell ref="J11:K11"/>
    <mergeCell ref="J12:K12"/>
  </mergeCells>
  <phoneticPr fontId="13"/>
  <pageMargins left="0.51181102362204722" right="0.51181102362204722" top="0.15748031496062992" bottom="0.15748031496062992"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63AEA-E30C-49B1-9344-78679F5F3F3D}">
  <sheetPr>
    <tabColor theme="7" tint="0.59999389629810485"/>
    <pageSetUpPr fitToPage="1"/>
  </sheetPr>
  <dimension ref="A1:N52"/>
  <sheetViews>
    <sheetView zoomScale="90" zoomScaleNormal="90" workbookViewId="0">
      <selection activeCell="M23" sqref="M23"/>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610</v>
      </c>
      <c r="C1" s="683"/>
      <c r="D1" s="683"/>
      <c r="E1" s="683"/>
      <c r="F1" s="683"/>
      <c r="H1" s="847" t="s">
        <v>110</v>
      </c>
      <c r="I1" s="848"/>
      <c r="J1" s="849"/>
      <c r="K1" s="850"/>
    </row>
    <row r="2" spans="1:11" ht="9.75" customHeight="1" x14ac:dyDescent="0.15">
      <c r="A2" s="50"/>
      <c r="B2" s="501"/>
      <c r="C2" s="501"/>
      <c r="D2" s="501"/>
      <c r="E2" s="501"/>
      <c r="F2" s="501"/>
      <c r="H2" s="521"/>
      <c r="I2" s="521"/>
      <c r="J2" s="522"/>
      <c r="K2" s="521"/>
    </row>
    <row r="3" spans="1:11" ht="19.5" customHeight="1" x14ac:dyDescent="0.15">
      <c r="A3" s="22" t="s">
        <v>0</v>
      </c>
      <c r="B3" s="23">
        <v>46174</v>
      </c>
      <c r="C3" s="23">
        <v>46175</v>
      </c>
      <c r="D3" s="23">
        <v>46176</v>
      </c>
      <c r="E3" s="23">
        <v>46177</v>
      </c>
      <c r="F3" s="23">
        <v>46178</v>
      </c>
      <c r="G3" s="23">
        <v>46179</v>
      </c>
      <c r="H3" s="23">
        <v>46180</v>
      </c>
      <c r="I3" s="851" t="s">
        <v>1</v>
      </c>
      <c r="J3" s="853" t="s">
        <v>2</v>
      </c>
      <c r="K3" s="853"/>
    </row>
    <row r="4" spans="1:11" ht="19.5" customHeight="1" x14ac:dyDescent="0.15">
      <c r="A4" s="22" t="s">
        <v>3</v>
      </c>
      <c r="B4" s="2" t="s">
        <v>4</v>
      </c>
      <c r="C4" s="21" t="s">
        <v>5</v>
      </c>
      <c r="D4" s="21" t="s">
        <v>6</v>
      </c>
      <c r="E4" s="2" t="s">
        <v>7</v>
      </c>
      <c r="F4" s="2" t="s">
        <v>8</v>
      </c>
      <c r="G4" s="2" t="s">
        <v>9</v>
      </c>
      <c r="H4" s="24" t="s">
        <v>10</v>
      </c>
      <c r="I4" s="852"/>
      <c r="J4" s="853"/>
      <c r="K4" s="853"/>
    </row>
    <row r="5" spans="1:11" ht="19.5" customHeight="1" x14ac:dyDescent="0.15">
      <c r="A5" s="17" t="s">
        <v>12</v>
      </c>
      <c r="B5" s="12"/>
      <c r="C5" s="2"/>
      <c r="D5" s="2"/>
      <c r="E5" s="12"/>
      <c r="F5" s="12"/>
      <c r="G5" s="12"/>
      <c r="H5" s="12"/>
      <c r="I5" s="5"/>
      <c r="J5" s="682"/>
      <c r="K5" s="692"/>
    </row>
    <row r="6" spans="1:11" ht="19.5" customHeight="1" x14ac:dyDescent="0.15">
      <c r="A6" s="20" t="s">
        <v>108</v>
      </c>
      <c r="B6" s="12" t="s">
        <v>20</v>
      </c>
      <c r="C6" s="26"/>
      <c r="D6" s="11"/>
      <c r="E6" s="12" t="s">
        <v>20</v>
      </c>
      <c r="F6" s="12"/>
      <c r="G6" s="12" t="s">
        <v>20</v>
      </c>
      <c r="H6" s="12" t="s">
        <v>20</v>
      </c>
      <c r="I6" s="5">
        <f>COUNTIFS(B6:H6,"&lt;&gt;空",B6:H6,"&lt;&gt;休",B6:H6,"&lt;&gt;調",B6:H6,"&lt;&gt;",B6:H6,"&lt;&gt;調整休")</f>
        <v>4</v>
      </c>
      <c r="J6" s="682">
        <f>SUM(COUNTIF(B6:H6,"9-19"))*(9)+(COUNTIF(B6:H6,"9-18"))*(8)+(COUNTIF(B6:H6,"9-17"))*(7.25)+(COUNTIF(B6:H6,"9-16"))*(6.25)+(COUNTIF(B6:H6,"9-15"))*(5.5)+(COUNTIF(B6:H6,"9-14"))*(4.5)+(COUNTIF(B6:H6,"9-13"))*(4)+(COUNTIF(B6:H6,"9-12"))*(3)+(COUNTIF(B6:H6,"9-11"))*(2)+(COUNTIF(B6:H6,"15-19"))*(4)+(COUNTIF(B6:H6,"14-19"))*(4.5)+(COUNTIF(B6:H6,"13-19"))*(5.5)+(COUNTIF(B6:H6,"13-18"))*(4.5)+(COUNTIF(B6:H6,"13:30-19"))*(5)+(COUNTIF(B6:H6,"16-19"))*(3)+(COUNTIF(B6:H6,"11-18"))*(6.25)+(COUNTIF(B6:H6,"11-19"))*(7)</f>
        <v>18</v>
      </c>
      <c r="K6" s="692"/>
    </row>
    <row r="7" spans="1:11" ht="19.5" customHeight="1" x14ac:dyDescent="0.15">
      <c r="A7" s="20" t="s">
        <v>127</v>
      </c>
      <c r="B7" s="12" t="s">
        <v>21</v>
      </c>
      <c r="C7" s="2"/>
      <c r="D7" s="11"/>
      <c r="E7" s="12" t="s">
        <v>21</v>
      </c>
      <c r="F7" s="12" t="s">
        <v>78</v>
      </c>
      <c r="G7" s="12"/>
      <c r="H7" s="12" t="s">
        <v>184</v>
      </c>
      <c r="I7" s="5">
        <f>COUNTIFS(B7:H7,"&lt;&gt;空",B7:H7,"&lt;&gt;休",B7:H7,"&lt;&gt;調",B7:H7,"&lt;&gt;",B7:H7,"&lt;&gt;調整休")</f>
        <v>4</v>
      </c>
      <c r="J7" s="682">
        <v>20.25</v>
      </c>
      <c r="K7" s="692"/>
    </row>
    <row r="8" spans="1:11" ht="19.5" customHeight="1" thickBot="1" x14ac:dyDescent="0.2">
      <c r="A8" s="20" t="s">
        <v>518</v>
      </c>
      <c r="B8" s="12" t="s">
        <v>21</v>
      </c>
      <c r="C8" s="2"/>
      <c r="D8" s="11"/>
      <c r="E8" s="12"/>
      <c r="F8" s="12" t="s">
        <v>21</v>
      </c>
      <c r="G8" s="12" t="s">
        <v>72</v>
      </c>
      <c r="H8" s="12" t="s">
        <v>21</v>
      </c>
      <c r="I8" s="5">
        <f>COUNTIFS(B8:H8,"&lt;&gt;空",B8:H8,"&lt;&gt;休",B8:H8,"&lt;&gt;調",B8:H8,"&lt;&gt;",B8:H8,"&lt;&gt;調整休")</f>
        <v>4</v>
      </c>
      <c r="J8" s="682">
        <f>SUM(COUNTIF(B8:H8,"9-19"))*(9)+(COUNTIF(B8:H8,"9-18"))*(8)+(COUNTIF(B8:H8,"9-17"))*(7.25)+(COUNTIF(B8:H8,"9-16"))*(6.25)+(COUNTIF(B8:H8,"9-15"))*(5.5)+(COUNTIF(B8:H8,"9-14"))*(4.5)+(COUNTIF(B8:H8,"9-13"))*(4)+(COUNTIF(B8:H8,"9-12"))*(3)+(COUNTIF(B8:H8,"9-11"))*(2)+(COUNTIF(B8:H8,"9:30-11:30,16-19"))*(5)+(COUNTIF(B8:H8,"15-19"))*(4)+(COUNTIF(B8:H8,"14-19"))*(4.5)+(COUNTIF(B8:H8,"13-19"))*(5.5)+(COUNTIF(B8:H8,"13-18"))*(4.5)+(COUNTIF(B8:H8,"13-17"))*(4)+(COUNTIF(B8:H8,"12-18"))*(5.5)+(COUNTIF(B8:H8,"13:30-19"))*(5)+(COUNTIF(B8:H8,"16-19"))*(3)+(COUNTIF(B8:H8,"11-18"))*(6.25)</f>
        <v>16.5</v>
      </c>
      <c r="K8" s="692"/>
    </row>
    <row r="9" spans="1:11" ht="19.5" customHeight="1" x14ac:dyDescent="0.15">
      <c r="A9" s="854" t="s">
        <v>109</v>
      </c>
      <c r="B9" s="447"/>
      <c r="C9" s="417"/>
      <c r="D9" s="418"/>
      <c r="E9" s="447"/>
      <c r="F9" s="393" t="s">
        <v>72</v>
      </c>
      <c r="G9" s="393"/>
      <c r="H9" s="415"/>
      <c r="I9" s="394"/>
      <c r="J9" s="856"/>
      <c r="K9" s="857"/>
    </row>
    <row r="10" spans="1:11" ht="19.5" customHeight="1" thickBot="1" x14ac:dyDescent="0.2">
      <c r="A10" s="855"/>
      <c r="B10" s="111"/>
      <c r="C10" s="395"/>
      <c r="D10" s="395"/>
      <c r="E10" s="364"/>
      <c r="F10" s="400"/>
      <c r="G10" s="111" t="s">
        <v>21</v>
      </c>
      <c r="H10" s="111"/>
      <c r="I10" s="397"/>
      <c r="J10" s="858"/>
      <c r="K10" s="859"/>
    </row>
    <row r="11" spans="1:11" ht="19.5" customHeight="1" x14ac:dyDescent="0.15">
      <c r="A11" s="33" t="s">
        <v>0</v>
      </c>
      <c r="B11" s="53">
        <v>46181</v>
      </c>
      <c r="C11" s="53">
        <v>46182</v>
      </c>
      <c r="D11" s="53">
        <v>46183</v>
      </c>
      <c r="E11" s="53">
        <v>46184</v>
      </c>
      <c r="F11" s="53">
        <v>46185</v>
      </c>
      <c r="G11" s="53">
        <v>46186</v>
      </c>
      <c r="H11" s="53">
        <v>46187</v>
      </c>
      <c r="I11" s="860" t="s">
        <v>1</v>
      </c>
      <c r="J11" s="861" t="s">
        <v>2</v>
      </c>
      <c r="K11" s="861"/>
    </row>
    <row r="12" spans="1:11" ht="19.5" customHeight="1" x14ac:dyDescent="0.15">
      <c r="A12" s="22" t="s">
        <v>3</v>
      </c>
      <c r="B12" s="2" t="s">
        <v>4</v>
      </c>
      <c r="C12" s="21" t="s">
        <v>5</v>
      </c>
      <c r="D12" s="21" t="s">
        <v>6</v>
      </c>
      <c r="E12" s="2" t="s">
        <v>7</v>
      </c>
      <c r="F12" s="2" t="s">
        <v>8</v>
      </c>
      <c r="G12" s="2" t="s">
        <v>9</v>
      </c>
      <c r="H12" s="24" t="s">
        <v>10</v>
      </c>
      <c r="I12" s="852"/>
      <c r="J12" s="853"/>
      <c r="K12" s="853"/>
    </row>
    <row r="13" spans="1:11" ht="19.5" customHeight="1" x14ac:dyDescent="0.15">
      <c r="A13" s="17" t="s">
        <v>13</v>
      </c>
      <c r="B13" s="12"/>
      <c r="C13" s="2"/>
      <c r="D13" s="2"/>
      <c r="E13" s="12"/>
      <c r="F13" s="12"/>
      <c r="G13" s="12"/>
      <c r="H13" s="12"/>
      <c r="I13" s="5"/>
      <c r="J13" s="682"/>
      <c r="K13" s="692"/>
    </row>
    <row r="14" spans="1:11" ht="19.5" customHeight="1" x14ac:dyDescent="0.15">
      <c r="A14" s="20" t="s">
        <v>108</v>
      </c>
      <c r="B14" s="12" t="s">
        <v>20</v>
      </c>
      <c r="C14" s="26"/>
      <c r="D14" s="11"/>
      <c r="E14" s="12" t="s">
        <v>20</v>
      </c>
      <c r="F14" s="12"/>
      <c r="G14" s="87"/>
      <c r="H14" s="12" t="s">
        <v>20</v>
      </c>
      <c r="I14" s="5">
        <f>COUNTIFS(B14:H14,"&lt;&gt;空",B14:H14,"&lt;&gt;休",B14:H14,"&lt;&gt;調",B14:H14,"&lt;&gt;",B14:H14,"&lt;&gt;調整休")</f>
        <v>3</v>
      </c>
      <c r="J14" s="682">
        <f>SUM(COUNTIF(B14:H14,"9-19"))*(9)+(COUNTIF(B14:H14,"9-18"))*(8)+(COUNTIF(B14:H14,"9-17"))*(7.25)+(COUNTIF(B14:H14,"9-16"))*(6.25)+(COUNTIF(B14:H14,"9-15"))*(5.5)+(COUNTIF(B14:H14,"9-14"))*(4.5)+(COUNTIF(B14:H14,"9-13"))*(4)+(COUNTIF(B14:H14,"9-12"))*(3)+(COUNTIF(B14:H14,"9-11"))*(2)+(COUNTIF(B14:H14,"15-19"))*(4)+(COUNTIF(B14:H14,"14-19"))*(4.5)+(COUNTIF(B14:H14,"13-19"))*(5.5)+(COUNTIF(B14:H14,"13-18"))*(4.5)+(COUNTIF(B14:H14,"13:30-19"))*(5)+(COUNTIF(B14:H14,"16-19"))*(3)+(COUNTIF(B14:H14,"11-18"))*(6.25)+(COUNTIF(B14:H14,"11-19"))*(7)</f>
        <v>13.5</v>
      </c>
      <c r="K14" s="692"/>
    </row>
    <row r="15" spans="1:11" ht="19.5" customHeight="1" x14ac:dyDescent="0.15">
      <c r="A15" s="20" t="s">
        <v>127</v>
      </c>
      <c r="B15" s="12" t="s">
        <v>21</v>
      </c>
      <c r="C15" s="2"/>
      <c r="D15" s="11"/>
      <c r="E15" s="12" t="s">
        <v>21</v>
      </c>
      <c r="F15" s="12" t="s">
        <v>441</v>
      </c>
      <c r="G15" s="12" t="s">
        <v>78</v>
      </c>
      <c r="H15" s="59"/>
      <c r="I15" s="5">
        <f>COUNTIFS(B15:H15,"&lt;&gt;空",B15:H15,"&lt;&gt;休",B15:H15,"&lt;&gt;調",B15:H15,"&lt;&gt;",B15:H15,"&lt;&gt;調整休")</f>
        <v>4</v>
      </c>
      <c r="J15" s="682">
        <v>16.5</v>
      </c>
      <c r="K15" s="692"/>
    </row>
    <row r="16" spans="1:11" ht="19.5" customHeight="1" thickBot="1" x14ac:dyDescent="0.2">
      <c r="A16" s="20" t="s">
        <v>518</v>
      </c>
      <c r="B16" s="12" t="s">
        <v>21</v>
      </c>
      <c r="C16" s="2"/>
      <c r="D16" s="11"/>
      <c r="E16" s="12"/>
      <c r="F16" s="12" t="s">
        <v>21</v>
      </c>
      <c r="G16" s="12" t="s">
        <v>72</v>
      </c>
      <c r="H16" s="12" t="s">
        <v>21</v>
      </c>
      <c r="I16" s="5">
        <f>COUNTIFS(B16:H16,"&lt;&gt;空",B16:H16,"&lt;&gt;休",B16:H16,"&lt;&gt;調",B16:H16,"&lt;&gt;",B16:H16,"&lt;&gt;調整休")</f>
        <v>4</v>
      </c>
      <c r="J16" s="682">
        <f>SUM(COUNTIF(B16:H16,"9-19"))*(9)+(COUNTIF(B16:H16,"9-18"))*(8)+(COUNTIF(B16:H16,"9-17"))*(7.25)+(COUNTIF(B16:H16,"9-16"))*(6.25)+(COUNTIF(B16:H16,"9-15"))*(5.5)+(COUNTIF(B16:H16,"9-14"))*(4.5)+(COUNTIF(B16:H16,"9-13"))*(4)+(COUNTIF(B16:H16,"9-12"))*(3)+(COUNTIF(B16:H16,"9-11"))*(2)+(COUNTIF(B16:H16,"9:30-11:30,16-19"))*(5)+(COUNTIF(B16:H16,"15-19"))*(4)+(COUNTIF(B16:H16,"14-19"))*(4.5)+(COUNTIF(B16:H16,"13-19"))*(5.5)+(COUNTIF(B16:H16,"13-18"))*(4.5)+(COUNTIF(B16:H16,"13-17"))*(4)+(COUNTIF(B16:H16,"12-18"))*(5.5)+(COUNTIF(B16:H16,"13:30-19"))*(5)+(COUNTIF(B16:H16,"16-19"))*(3)+(COUNTIF(B16:H16,"11-18"))*(6.25)</f>
        <v>16.5</v>
      </c>
      <c r="K16" s="692"/>
    </row>
    <row r="17" spans="1:11" ht="19.5" customHeight="1" x14ac:dyDescent="0.15">
      <c r="A17" s="797" t="s">
        <v>109</v>
      </c>
      <c r="B17" s="447"/>
      <c r="C17" s="417"/>
      <c r="D17" s="418"/>
      <c r="E17" s="447"/>
      <c r="F17" s="393" t="s">
        <v>72</v>
      </c>
      <c r="G17" s="393" t="s">
        <v>72</v>
      </c>
      <c r="H17" s="393"/>
      <c r="I17" s="394"/>
      <c r="J17" s="856"/>
      <c r="K17" s="857"/>
    </row>
    <row r="18" spans="1:11" ht="19.5" customHeight="1" thickBot="1" x14ac:dyDescent="0.2">
      <c r="A18" s="798"/>
      <c r="B18" s="111"/>
      <c r="C18" s="395"/>
      <c r="D18" s="395"/>
      <c r="E18" s="364"/>
      <c r="F18" s="400"/>
      <c r="G18" s="111" t="s">
        <v>68</v>
      </c>
      <c r="H18" s="111" t="s">
        <v>21</v>
      </c>
      <c r="I18" s="397"/>
      <c r="J18" s="858"/>
      <c r="K18" s="859"/>
    </row>
    <row r="19" spans="1:11" ht="19.5" customHeight="1" x14ac:dyDescent="0.15">
      <c r="A19" s="33" t="s">
        <v>0</v>
      </c>
      <c r="B19" s="23">
        <v>46188</v>
      </c>
      <c r="C19" s="23">
        <v>46189</v>
      </c>
      <c r="D19" s="23">
        <v>46190</v>
      </c>
      <c r="E19" s="23">
        <v>46191</v>
      </c>
      <c r="F19" s="23">
        <v>46192</v>
      </c>
      <c r="G19" s="23">
        <v>46193</v>
      </c>
      <c r="H19" s="23">
        <v>46194</v>
      </c>
      <c r="I19" s="860" t="s">
        <v>1</v>
      </c>
      <c r="J19" s="861" t="s">
        <v>2</v>
      </c>
      <c r="K19" s="861"/>
    </row>
    <row r="20" spans="1:11" ht="19.5" customHeight="1" x14ac:dyDescent="0.15">
      <c r="A20" s="22" t="s">
        <v>3</v>
      </c>
      <c r="B20" s="2" t="s">
        <v>4</v>
      </c>
      <c r="C20" s="21" t="s">
        <v>5</v>
      </c>
      <c r="D20" s="21" t="s">
        <v>6</v>
      </c>
      <c r="E20" s="2" t="s">
        <v>7</v>
      </c>
      <c r="F20" s="2" t="s">
        <v>8</v>
      </c>
      <c r="G20" s="2" t="s">
        <v>9</v>
      </c>
      <c r="H20" s="24" t="s">
        <v>10</v>
      </c>
      <c r="I20" s="852"/>
      <c r="J20" s="853"/>
      <c r="K20" s="853"/>
    </row>
    <row r="21" spans="1:11" ht="17.100000000000001" customHeight="1" x14ac:dyDescent="0.15">
      <c r="A21" s="17" t="s">
        <v>12</v>
      </c>
      <c r="B21" s="12"/>
      <c r="C21" s="2"/>
      <c r="D21" s="2"/>
      <c r="E21" s="12"/>
      <c r="F21" s="691" t="s">
        <v>60</v>
      </c>
      <c r="G21" s="691"/>
      <c r="H21" s="691"/>
      <c r="I21" s="346"/>
      <c r="J21" s="692"/>
      <c r="K21" s="692"/>
    </row>
    <row r="22" spans="1:11" ht="19.5" customHeight="1" x14ac:dyDescent="0.15">
      <c r="A22" s="20" t="s">
        <v>108</v>
      </c>
      <c r="B22" s="12" t="s">
        <v>20</v>
      </c>
      <c r="C22" s="26"/>
      <c r="D22" s="11"/>
      <c r="E22" s="12" t="s">
        <v>20</v>
      </c>
      <c r="F22" s="12"/>
      <c r="G22" s="12"/>
      <c r="H22" s="12" t="s">
        <v>20</v>
      </c>
      <c r="I22" s="5">
        <f>COUNTIFS(B22:H22,"&lt;&gt;空",B22:H22,"&lt;&gt;休",B22:H22,"&lt;&gt;調",B22:H22,"&lt;&gt;",B22:H22,"&lt;&gt;調整休")</f>
        <v>3</v>
      </c>
      <c r="J22" s="682">
        <f>SUM(COUNTIF(B22:H22,"9-19"))*(9)+(COUNTIF(B22:H22,"9-18"))*(8)+(COUNTIF(B22:H22,"9-17"))*(7.25)+(COUNTIF(B22:H22,"9-16"))*(6.25)+(COUNTIF(B22:H22,"9-15"))*(5.5)+(COUNTIF(B22:H22,"9-14"))*(4.5)+(COUNTIF(B22:H22,"9-13"))*(4)+(COUNTIF(B22:H22,"9-12"))*(3)+(COUNTIF(B22:H22,"9-11"))*(2)+(COUNTIF(B22:H22,"15-19"))*(4)+(COUNTIF(B22:H22,"14-19"))*(4.5)+(COUNTIF(B22:H22,"13-19"))*(5.5)+(COUNTIF(B22:H22,"13-18"))*(4.5)+(COUNTIF(B22:H22,"13:30-19"))*(5)+(COUNTIF(B22:H22,"16-19"))*(3)+(COUNTIF(B22:H22,"11-18"))*(6.25)+(COUNTIF(B22:H22,"11-19"))*(7)</f>
        <v>13.5</v>
      </c>
      <c r="K22" s="692"/>
    </row>
    <row r="23" spans="1:11" ht="19.5" customHeight="1" x14ac:dyDescent="0.15">
      <c r="A23" s="20" t="s">
        <v>127</v>
      </c>
      <c r="B23" s="12" t="s">
        <v>21</v>
      </c>
      <c r="C23" s="2"/>
      <c r="D23" s="11"/>
      <c r="E23" s="12" t="s">
        <v>21</v>
      </c>
      <c r="F23" s="12" t="s">
        <v>78</v>
      </c>
      <c r="G23" s="12" t="s">
        <v>78</v>
      </c>
      <c r="H23" s="12" t="s">
        <v>184</v>
      </c>
      <c r="I23" s="5">
        <f>COUNTIFS(B23:H23,"&lt;&gt;空",B23:H23,"&lt;&gt;休",B23:H23,"&lt;&gt;調",B23:H23,"&lt;&gt;",B23:H23,"&lt;&gt;調整休")</f>
        <v>5</v>
      </c>
      <c r="J23" s="682">
        <v>24.75</v>
      </c>
      <c r="K23" s="692"/>
    </row>
    <row r="24" spans="1:11" ht="19.5" customHeight="1" thickBot="1" x14ac:dyDescent="0.2">
      <c r="A24" s="20" t="s">
        <v>518</v>
      </c>
      <c r="B24" s="12" t="s">
        <v>21</v>
      </c>
      <c r="C24" s="2"/>
      <c r="D24" s="11"/>
      <c r="E24" s="12"/>
      <c r="F24" s="12" t="s">
        <v>21</v>
      </c>
      <c r="G24" s="12" t="s">
        <v>72</v>
      </c>
      <c r="H24" s="12" t="s">
        <v>21</v>
      </c>
      <c r="I24" s="5">
        <f>COUNTIFS(B24:H24,"&lt;&gt;空",B24:H24,"&lt;&gt;休",B24:H24,"&lt;&gt;調",B24:H24,"&lt;&gt;",B24:H24,"&lt;&gt;調整休")</f>
        <v>4</v>
      </c>
      <c r="J24" s="682">
        <f>SUM(COUNTIF(B24:H24,"9-19"))*(9)+(COUNTIF(B24:H24,"9-18"))*(8)+(COUNTIF(B24:H24,"9-17"))*(7.25)+(COUNTIF(B24:H24,"9-16"))*(6.25)+(COUNTIF(B24:H24,"9-15"))*(5.5)+(COUNTIF(B24:H24,"9-14"))*(4.5)+(COUNTIF(B24:H24,"9-13"))*(4)+(COUNTIF(B24:H24,"9-12"))*(3)+(COUNTIF(B24:H24,"9-11"))*(2)+(COUNTIF(B24:H24,"9:30-11:30,16-19"))*(5)+(COUNTIF(B24:H24,"15-19"))*(4)+(COUNTIF(B24:H24,"14-19"))*(4.5)+(COUNTIF(B24:H24,"13-19"))*(5.5)+(COUNTIF(B24:H24,"13-18"))*(4.5)+(COUNTIF(B24:H24,"13-17"))*(4)+(COUNTIF(B24:H24,"12-18"))*(5.5)+(COUNTIF(B24:H24,"13:30-19"))*(5)+(COUNTIF(B24:H24,"16-19"))*(3)+(COUNTIF(B24:H24,"11-18"))*(6.25)</f>
        <v>16.5</v>
      </c>
      <c r="K24" s="692"/>
    </row>
    <row r="25" spans="1:11" ht="19.5" customHeight="1" x14ac:dyDescent="0.15">
      <c r="A25" s="797" t="s">
        <v>109</v>
      </c>
      <c r="B25" s="447"/>
      <c r="C25" s="417"/>
      <c r="D25" s="418"/>
      <c r="E25" s="447"/>
      <c r="F25" s="393" t="s">
        <v>72</v>
      </c>
      <c r="G25" s="773" t="s">
        <v>83</v>
      </c>
      <c r="H25" s="393"/>
      <c r="I25" s="394"/>
      <c r="J25" s="856"/>
      <c r="K25" s="857"/>
    </row>
    <row r="26" spans="1:11" ht="19.5" customHeight="1" thickBot="1" x14ac:dyDescent="0.2">
      <c r="A26" s="798"/>
      <c r="B26" s="111"/>
      <c r="C26" s="395"/>
      <c r="D26" s="395"/>
      <c r="E26" s="364"/>
      <c r="F26" s="400"/>
      <c r="G26" s="774"/>
      <c r="H26" s="111"/>
      <c r="I26" s="397"/>
      <c r="J26" s="858"/>
      <c r="K26" s="859"/>
    </row>
    <row r="27" spans="1:11" ht="19.5" customHeight="1" x14ac:dyDescent="0.15">
      <c r="A27" s="33" t="s">
        <v>0</v>
      </c>
      <c r="B27" s="90">
        <v>46195</v>
      </c>
      <c r="C27" s="90">
        <v>46196</v>
      </c>
      <c r="D27" s="90">
        <v>46197</v>
      </c>
      <c r="E27" s="90">
        <v>46198</v>
      </c>
      <c r="F27" s="90">
        <v>46199</v>
      </c>
      <c r="G27" s="90">
        <v>46200</v>
      </c>
      <c r="H27" s="90">
        <v>46201</v>
      </c>
      <c r="I27" s="860" t="s">
        <v>1</v>
      </c>
      <c r="J27" s="861" t="s">
        <v>2</v>
      </c>
      <c r="K27" s="861"/>
    </row>
    <row r="28" spans="1:11" ht="19.5" customHeight="1" x14ac:dyDescent="0.15">
      <c r="A28" s="22" t="s">
        <v>3</v>
      </c>
      <c r="B28" s="2" t="s">
        <v>4</v>
      </c>
      <c r="C28" s="21" t="s">
        <v>5</v>
      </c>
      <c r="D28" s="21" t="s">
        <v>6</v>
      </c>
      <c r="E28" s="2" t="s">
        <v>7</v>
      </c>
      <c r="F28" s="2" t="s">
        <v>8</v>
      </c>
      <c r="G28" s="2" t="s">
        <v>9</v>
      </c>
      <c r="H28" s="24" t="s">
        <v>10</v>
      </c>
      <c r="I28" s="852"/>
      <c r="J28" s="853"/>
      <c r="K28" s="853"/>
    </row>
    <row r="29" spans="1:11" ht="19.5" customHeight="1" x14ac:dyDescent="0.15">
      <c r="A29" s="17" t="s">
        <v>13</v>
      </c>
      <c r="B29" s="12"/>
      <c r="C29" s="2"/>
      <c r="D29" s="2"/>
      <c r="E29" s="12"/>
      <c r="F29" s="12"/>
      <c r="G29" s="12"/>
      <c r="H29" s="12"/>
      <c r="I29" s="5"/>
      <c r="J29" s="682"/>
      <c r="K29" s="692"/>
    </row>
    <row r="30" spans="1:11" ht="19.5" customHeight="1" x14ac:dyDescent="0.15">
      <c r="A30" s="20" t="s">
        <v>108</v>
      </c>
      <c r="B30" s="12" t="s">
        <v>20</v>
      </c>
      <c r="C30" s="26"/>
      <c r="D30" s="11"/>
      <c r="E30" s="12" t="s">
        <v>20</v>
      </c>
      <c r="F30" s="87"/>
      <c r="G30" s="87"/>
      <c r="H30" s="59"/>
      <c r="I30" s="5">
        <f>COUNTIFS(B30:H30,"&lt;&gt;空",B30:H30,"&lt;&gt;休",B30:H30,"&lt;&gt;調",B30:H30,"&lt;&gt;",B30:H30,"&lt;&gt;調整休")</f>
        <v>2</v>
      </c>
      <c r="J30" s="682">
        <f>SUM(COUNTIF(B30:H30,"9-19"))*(9)+(COUNTIF(B30:H30,"9-18"))*(8)+(COUNTIF(B30:H30,"9-17"))*(7.25)+(COUNTIF(B30:H30,"9-16"))*(6.25)+(COUNTIF(B30:H30,"9-15"))*(5.5)+(COUNTIF(B30:H30,"9-14"))*(4.5)+(COUNTIF(B30:H30,"9-13"))*(4)+(COUNTIF(B30:H30,"9-12"))*(3)+(COUNTIF(B30:H30,"9-11"))*(2)+(COUNTIF(B30:H30,"15-19"))*(4)+(COUNTIF(B30:H30,"14-19"))*(4.5)+(COUNTIF(B30:H30,"13-19"))*(5.5)+(COUNTIF(B30:H30,"13-18"))*(4.5)+(COUNTIF(B30:H30,"13:30-19"))*(5)+(COUNTIF(B30:H30,"16-19"))*(3)+(COUNTIF(B30:H30,"11-18"))*(6.25)+(COUNTIF(B30:H30,"11-19"))*(7)</f>
        <v>9</v>
      </c>
      <c r="K30" s="692"/>
    </row>
    <row r="31" spans="1:11" ht="19.5" customHeight="1" x14ac:dyDescent="0.15">
      <c r="A31" s="20" t="s">
        <v>127</v>
      </c>
      <c r="B31" s="59"/>
      <c r="C31" s="2"/>
      <c r="D31" s="11"/>
      <c r="E31" s="12" t="s">
        <v>21</v>
      </c>
      <c r="F31" s="12" t="s">
        <v>78</v>
      </c>
      <c r="G31" s="12"/>
      <c r="H31" s="12" t="s">
        <v>184</v>
      </c>
      <c r="I31" s="5">
        <f>COUNTIFS(B31:H31,"&lt;&gt;空",B31:H31,"&lt;&gt;休",B31:H31,"&lt;&gt;調",B31:H31,"&lt;&gt;",B31:H31,"&lt;&gt;調整休")</f>
        <v>3</v>
      </c>
      <c r="J31" s="682">
        <v>19.5</v>
      </c>
      <c r="K31" s="692"/>
    </row>
    <row r="32" spans="1:11" ht="19.5" customHeight="1" thickBot="1" x14ac:dyDescent="0.2">
      <c r="A32" s="20" t="s">
        <v>518</v>
      </c>
      <c r="B32" s="12" t="s">
        <v>21</v>
      </c>
      <c r="C32" s="2"/>
      <c r="D32" s="11"/>
      <c r="E32" s="12"/>
      <c r="F32" s="12" t="s">
        <v>21</v>
      </c>
      <c r="G32" s="12" t="s">
        <v>72</v>
      </c>
      <c r="H32" s="12" t="s">
        <v>21</v>
      </c>
      <c r="I32" s="5">
        <f>COUNTIFS(B32:H32,"&lt;&gt;空",B32:H32,"&lt;&gt;休",B32:H32,"&lt;&gt;調",B32:H32,"&lt;&gt;",B32:H32,"&lt;&gt;調整休")</f>
        <v>4</v>
      </c>
      <c r="J32" s="682">
        <f>SUM(COUNTIF(B32:H32,"9-19"))*(9)+(COUNTIF(B32:H32,"9-18"))*(8)+(COUNTIF(B32:H32,"9-17"))*(7.25)+(COUNTIF(B32:H32,"9-16"))*(6.25)+(COUNTIF(B32:H32,"9-15"))*(5.5)+(COUNTIF(B32:H32,"9-14"))*(4.5)+(COUNTIF(B32:H32,"9-13"))*(4)+(COUNTIF(B32:H32,"9-12"))*(3)+(COUNTIF(B32:H32,"9-11"))*(2)+(COUNTIF(B32:H32,"9:30-11:30,16-19"))*(5)+(COUNTIF(B32:H32,"15-19"))*(4)+(COUNTIF(B32:H32,"14-19"))*(4.5)+(COUNTIF(B32:H32,"13-19"))*(5.5)+(COUNTIF(B32:H32,"13-18"))*(4.5)+(COUNTIF(B32:H32,"13-17"))*(4)+(COUNTIF(B32:H32,"12-18"))*(5.5)+(COUNTIF(B32:H32,"13:30-19"))*(5)+(COUNTIF(B32:H32,"16-19"))*(3)+(COUNTIF(B32:H32,"11-18"))*(6.25)</f>
        <v>16.5</v>
      </c>
      <c r="K32" s="692"/>
    </row>
    <row r="33" spans="1:14" ht="19.5" customHeight="1" x14ac:dyDescent="0.15">
      <c r="A33" s="797" t="s">
        <v>109</v>
      </c>
      <c r="B33" s="773" t="s">
        <v>83</v>
      </c>
      <c r="C33" s="417"/>
      <c r="D33" s="418"/>
      <c r="E33" s="447"/>
      <c r="F33" s="393" t="s">
        <v>72</v>
      </c>
      <c r="G33" s="773" t="s">
        <v>83</v>
      </c>
      <c r="H33" s="393" t="s">
        <v>72</v>
      </c>
      <c r="I33" s="394"/>
      <c r="J33" s="856"/>
      <c r="K33" s="857"/>
    </row>
    <row r="34" spans="1:14" ht="19.5" customHeight="1" thickBot="1" x14ac:dyDescent="0.2">
      <c r="A34" s="798"/>
      <c r="B34" s="774"/>
      <c r="C34" s="395"/>
      <c r="D34" s="395"/>
      <c r="E34" s="364"/>
      <c r="F34" s="400"/>
      <c r="G34" s="774"/>
      <c r="H34" s="111"/>
      <c r="I34" s="397"/>
      <c r="J34" s="858"/>
      <c r="K34" s="859"/>
    </row>
    <row r="35" spans="1:14" ht="19.5" customHeight="1" x14ac:dyDescent="0.15">
      <c r="A35" s="33" t="s">
        <v>0</v>
      </c>
      <c r="B35" s="23">
        <v>46202</v>
      </c>
      <c r="C35" s="23">
        <v>46203</v>
      </c>
      <c r="D35" s="23"/>
      <c r="E35" s="23"/>
      <c r="F35" s="23"/>
      <c r="G35" s="23"/>
      <c r="H35" s="23"/>
      <c r="I35" s="860" t="s">
        <v>1</v>
      </c>
      <c r="J35" s="861" t="s">
        <v>2</v>
      </c>
      <c r="K35" s="861"/>
    </row>
    <row r="36" spans="1:14" ht="19.5" customHeight="1" x14ac:dyDescent="0.15">
      <c r="A36" s="22" t="s">
        <v>3</v>
      </c>
      <c r="B36" s="2" t="s">
        <v>4</v>
      </c>
      <c r="C36" s="316" t="s">
        <v>5</v>
      </c>
      <c r="D36" s="316"/>
      <c r="E36" s="2"/>
      <c r="F36" s="2"/>
      <c r="G36" s="2"/>
      <c r="H36" s="24"/>
      <c r="I36" s="852"/>
      <c r="J36" s="853"/>
      <c r="K36" s="853"/>
    </row>
    <row r="37" spans="1:14" ht="17.100000000000001" customHeight="1" x14ac:dyDescent="0.15">
      <c r="A37" s="17" t="s">
        <v>12</v>
      </c>
      <c r="B37" s="12"/>
      <c r="C37" s="2"/>
      <c r="D37" s="2"/>
      <c r="E37" s="2"/>
      <c r="F37" s="2"/>
      <c r="G37" s="2"/>
      <c r="H37" s="2"/>
      <c r="I37" s="346"/>
      <c r="J37" s="692"/>
      <c r="K37" s="692"/>
    </row>
    <row r="38" spans="1:14" ht="19.5" customHeight="1" x14ac:dyDescent="0.15">
      <c r="A38" s="20" t="s">
        <v>108</v>
      </c>
      <c r="B38" s="12" t="s">
        <v>20</v>
      </c>
      <c r="C38" s="26"/>
      <c r="D38" s="11"/>
      <c r="E38" s="11"/>
      <c r="F38" s="11"/>
      <c r="G38" s="11"/>
      <c r="H38" s="11"/>
      <c r="I38" s="5">
        <f>COUNTIFS(B38:H38,"&lt;&gt;空",B38:H38,"&lt;&gt;休",B38:H38,"&lt;&gt;調",B38:H38,"&lt;&gt;",B38:H38,"&lt;&gt;調整休")</f>
        <v>1</v>
      </c>
      <c r="J38" s="682">
        <f>SUM(COUNTIF(B38:H38,"9-19"))*(9)+(COUNTIF(B38:H38,"9-18"))*(8)+(COUNTIF(B38:H38,"9-17"))*(7.25)+(COUNTIF(B38:H38,"9-16"))*(6.25)+(COUNTIF(B38:H38,"9-15"))*(5.5)+(COUNTIF(B38:H38,"9-14"))*(4.5)+(COUNTIF(B38:H38,"9-13"))*(4)+(COUNTIF(B38:H38,"9-12"))*(3)+(COUNTIF(B38:H38,"9-11"))*(2)+(COUNTIF(B38:H38,"15-19"))*(4)+(COUNTIF(B38:H38,"14-19"))*(4.5)+(COUNTIF(B38:H38,"13-19"))*(5.5)+(COUNTIF(B38:H38,"13-18"))*(4.5)+(COUNTIF(B38:H38,"13:30-19"))*(5)+(COUNTIF(B38:H38,"16-19"))*(3)+(COUNTIF(B38:H38,"11-18"))*(6.25)+(COUNTIF(B38:H38,"11-19"))*(7)</f>
        <v>4.5</v>
      </c>
      <c r="K38" s="692"/>
    </row>
    <row r="39" spans="1:14" ht="19.5" customHeight="1" x14ac:dyDescent="0.15">
      <c r="A39" s="20" t="s">
        <v>127</v>
      </c>
      <c r="B39" s="12" t="s">
        <v>21</v>
      </c>
      <c r="C39" s="2"/>
      <c r="D39" s="11"/>
      <c r="E39" s="11"/>
      <c r="F39" s="11"/>
      <c r="G39" s="11"/>
      <c r="H39" s="11"/>
      <c r="I39" s="5">
        <f>COUNTIFS(B39:H39,"&lt;&gt;空",B39:H39,"&lt;&gt;休",B39:H39,"&lt;&gt;調",B39:H39,"&lt;&gt;",B39:H39,"&lt;&gt;調整休")</f>
        <v>1</v>
      </c>
      <c r="J39" s="682">
        <f>SUM(COUNTIF(B39:H39,"9-19"))*(9)+(COUNTIF(B39:H39,"9-18"))*(8)+(COUNTIF(B39:H39,"9-17"))*(7.25)+(COUNTIF(B39:H39,"9-16"))*(6.25)+(COUNTIF(B39:H39,"9-15"))*(5.5)+(COUNTIF(B39:H39,"9-14"))*(4.5)+(COUNTIF(B39:H39,"9-13"))*(4)+(COUNTIF(B39:H39,"9-12"))*(3)+(COUNTIF(B39:H39,"9-11"))*(2)+(COUNTIF(B39:H39,"15-19"))*(4)+(COUNTIF(B39:H39,"14-19"))*(4.5)+(COUNTIF(B39:H39,"13-19"))*(5.5)+(COUNTIF(B39:H39,"13-18"))*(4.5)+(COUNTIF(B39:H39,"13:30-19"))*(5)+(COUNTIF(B39:H39,"16-19"))*(3)+(COUNTIF(B39:H39,"11-18"))*(6.25)+(COUNTIF(B39:H39,"11-19"))*(7)</f>
        <v>4.5</v>
      </c>
      <c r="K39" s="692"/>
    </row>
    <row r="40" spans="1:14" ht="19.5" customHeight="1" thickBot="1" x14ac:dyDescent="0.2">
      <c r="A40" s="20" t="s">
        <v>518</v>
      </c>
      <c r="B40" s="12" t="s">
        <v>21</v>
      </c>
      <c r="C40" s="2"/>
      <c r="D40" s="11"/>
      <c r="E40" s="11"/>
      <c r="F40" s="11"/>
      <c r="G40" s="11"/>
      <c r="H40" s="11"/>
      <c r="I40" s="5">
        <f>COUNTIFS(B40:H40,"&lt;&gt;空",B40:H40,"&lt;&gt;休",B40:H40,"&lt;&gt;調",B40:H40,"&lt;&gt;",B40:H40,"&lt;&gt;調整休")</f>
        <v>1</v>
      </c>
      <c r="J40" s="682">
        <f>SUM(COUNTIF(B40:H40,"9-19"))*(9)+(COUNTIF(B40:H40,"9-18"))*(8)+(COUNTIF(B40:H40,"9-17"))*(7.25)+(COUNTIF(B40:H40,"9-16"))*(6.25)+(COUNTIF(B40:H40,"9-15"))*(5.5)+(COUNTIF(B40:H40,"9-14"))*(4.5)+(COUNTIF(B40:H40,"9-13"))*(4)+(COUNTIF(B40:H40,"9-12"))*(3)+(COUNTIF(B40:H40,"9-11"))*(2)+(COUNTIF(B40:H40,"9:30-11:30,16-19"))*(5)+(COUNTIF(B40:H40,"15-19"))*(4)+(COUNTIF(B40:H40,"14-19"))*(4.5)+(COUNTIF(B40:H40,"13-19"))*(5.5)+(COUNTIF(B40:H40,"13-18"))*(4.5)+(COUNTIF(B40:H40,"13-17"))*(4)+(COUNTIF(B40:H40,"12-18"))*(5.5)+(COUNTIF(B40:H40,"13:30-19"))*(5)+(COUNTIF(B40:H40,"16-19"))*(3)+(COUNTIF(B40:H40,"11-18"))*(6.25)</f>
        <v>4.5</v>
      </c>
      <c r="K40" s="692"/>
    </row>
    <row r="41" spans="1:14" ht="19.5" customHeight="1" x14ac:dyDescent="0.15">
      <c r="A41" s="797" t="s">
        <v>109</v>
      </c>
      <c r="B41" s="447"/>
      <c r="C41" s="417"/>
      <c r="D41" s="418"/>
      <c r="E41" s="418"/>
      <c r="F41" s="418"/>
      <c r="G41" s="418"/>
      <c r="H41" s="418"/>
      <c r="I41" s="394"/>
      <c r="J41" s="856"/>
      <c r="K41" s="857"/>
    </row>
    <row r="42" spans="1:14" ht="19.5" customHeight="1" thickBot="1" x14ac:dyDescent="0.2">
      <c r="A42" s="798"/>
      <c r="B42" s="111"/>
      <c r="C42" s="395"/>
      <c r="D42" s="395"/>
      <c r="E42" s="395"/>
      <c r="F42" s="395"/>
      <c r="G42" s="395"/>
      <c r="H42" s="395"/>
      <c r="I42" s="397"/>
      <c r="J42" s="858"/>
      <c r="K42" s="859"/>
    </row>
    <row r="43" spans="1:14" ht="19.5" customHeight="1" x14ac:dyDescent="0.15">
      <c r="A43" s="41"/>
      <c r="B43" s="42"/>
      <c r="C43" s="42"/>
      <c r="D43" s="42"/>
      <c r="E43" s="42"/>
      <c r="F43" s="42"/>
      <c r="G43" s="42"/>
      <c r="H43" s="42"/>
      <c r="I43" s="791" t="s">
        <v>621</v>
      </c>
      <c r="J43" s="791"/>
      <c r="K43" s="79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673" t="s">
        <v>88</v>
      </c>
      <c r="B48" s="674"/>
      <c r="C48" s="97" t="s">
        <v>32</v>
      </c>
      <c r="D48" s="98"/>
      <c r="E48" s="98"/>
      <c r="F48" s="98"/>
      <c r="G48" s="98"/>
      <c r="H48" s="98"/>
      <c r="I48" s="98"/>
      <c r="J48" s="98"/>
      <c r="K48" s="98"/>
    </row>
    <row r="49" spans="1:11" ht="14.45" customHeight="1" x14ac:dyDescent="0.15">
      <c r="A49" s="706" t="s">
        <v>612</v>
      </c>
      <c r="B49" s="707"/>
      <c r="C49" s="697" t="s">
        <v>91</v>
      </c>
      <c r="D49" s="697"/>
      <c r="E49" s="697"/>
      <c r="F49" s="697"/>
      <c r="G49" s="697"/>
      <c r="H49" s="697"/>
      <c r="I49" s="697"/>
      <c r="J49" s="697"/>
      <c r="K49" s="697"/>
    </row>
    <row r="50" spans="1:11" ht="14.45" customHeight="1" x14ac:dyDescent="0.15">
      <c r="A50" s="708" t="s">
        <v>614</v>
      </c>
      <c r="B50" s="709"/>
      <c r="C50" s="98" t="s">
        <v>35</v>
      </c>
      <c r="D50" s="98"/>
      <c r="E50" s="98"/>
      <c r="F50" s="98"/>
      <c r="G50" s="98"/>
      <c r="H50" s="98"/>
      <c r="I50" s="98"/>
      <c r="J50" s="98"/>
      <c r="K50" s="98"/>
    </row>
    <row r="51" spans="1:11" ht="14.45" customHeight="1" x14ac:dyDescent="0.15">
      <c r="A51" s="710"/>
      <c r="B51" s="711"/>
      <c r="C51" s="697" t="s">
        <v>92</v>
      </c>
      <c r="D51" s="697"/>
      <c r="E51" s="697"/>
      <c r="F51" s="697"/>
      <c r="G51" s="697"/>
      <c r="H51" s="697"/>
      <c r="I51" s="697"/>
      <c r="J51" s="697"/>
      <c r="K51" s="697"/>
    </row>
    <row r="52" spans="1:11" ht="28.5" customHeight="1" x14ac:dyDescent="0.15">
      <c r="A52" s="712"/>
      <c r="B52" s="713"/>
      <c r="C52" s="714" t="s">
        <v>613</v>
      </c>
      <c r="D52" s="715"/>
      <c r="E52" s="715"/>
      <c r="F52" s="715"/>
      <c r="G52" s="715"/>
      <c r="H52" s="715"/>
      <c r="I52" s="715"/>
      <c r="J52" s="675"/>
      <c r="K52" s="675"/>
    </row>
  </sheetData>
  <mergeCells count="64">
    <mergeCell ref="C51:K51"/>
    <mergeCell ref="A49:B49"/>
    <mergeCell ref="C49:K49"/>
    <mergeCell ref="A41:A42"/>
    <mergeCell ref="J41:K41"/>
    <mergeCell ref="J42:K42"/>
    <mergeCell ref="I43:K43"/>
    <mergeCell ref="A44:B44"/>
    <mergeCell ref="D44:E44"/>
    <mergeCell ref="A45:B45"/>
    <mergeCell ref="C45:K45"/>
    <mergeCell ref="A46:B46"/>
    <mergeCell ref="C46:K46"/>
    <mergeCell ref="C47:K47"/>
    <mergeCell ref="I35:I36"/>
    <mergeCell ref="J35:K36"/>
    <mergeCell ref="J37:K37"/>
    <mergeCell ref="J38:K38"/>
    <mergeCell ref="J39:K39"/>
    <mergeCell ref="J40:K40"/>
    <mergeCell ref="J29:K29"/>
    <mergeCell ref="J30:K30"/>
    <mergeCell ref="J31:K31"/>
    <mergeCell ref="J32:K32"/>
    <mergeCell ref="J23:K23"/>
    <mergeCell ref="J24:K24"/>
    <mergeCell ref="A33:A34"/>
    <mergeCell ref="G33:G34"/>
    <mergeCell ref="J33:K33"/>
    <mergeCell ref="J34:K34"/>
    <mergeCell ref="A25:A26"/>
    <mergeCell ref="G25:G26"/>
    <mergeCell ref="J25:K25"/>
    <mergeCell ref="J26:K26"/>
    <mergeCell ref="I27:I28"/>
    <mergeCell ref="J27:K28"/>
    <mergeCell ref="B33:B34"/>
    <mergeCell ref="I19:I20"/>
    <mergeCell ref="J19:K20"/>
    <mergeCell ref="F21:H21"/>
    <mergeCell ref="J21:K21"/>
    <mergeCell ref="J22:K22"/>
    <mergeCell ref="J13:K13"/>
    <mergeCell ref="J14:K14"/>
    <mergeCell ref="J15:K15"/>
    <mergeCell ref="A17:A18"/>
    <mergeCell ref="J17:K17"/>
    <mergeCell ref="J18:K18"/>
    <mergeCell ref="J6:K6"/>
    <mergeCell ref="A50:B52"/>
    <mergeCell ref="C52:I52"/>
    <mergeCell ref="B1:F1"/>
    <mergeCell ref="H1:K1"/>
    <mergeCell ref="I3:I4"/>
    <mergeCell ref="J3:K4"/>
    <mergeCell ref="J5:K5"/>
    <mergeCell ref="J16:K16"/>
    <mergeCell ref="J7:K7"/>
    <mergeCell ref="J8:K8"/>
    <mergeCell ref="A9:A10"/>
    <mergeCell ref="J9:K9"/>
    <mergeCell ref="J10:K10"/>
    <mergeCell ref="I11:I12"/>
    <mergeCell ref="J11:K12"/>
  </mergeCells>
  <phoneticPr fontId="13"/>
  <pageMargins left="0.59055118110236227" right="0.27559055118110237" top="0.31496062992125984" bottom="0.11811023622047245" header="0.51181102362204722" footer="0.51181102362204722"/>
  <pageSetup paperSize="9" scale="92"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3FBEEC5-1D85-49A2-B22E-028C88429A53}">
          <x14:formula1>
            <xm:f>'F:\Users\clmiwa-three\Downloads\[《中村》新田・草加 エリア 仮シフト【12月16日～1月15日】.xlsx]参照データベース'!#REF!</xm:f>
          </x14:formula1>
          <xm:sqref>G1:G2 C34:D34 C18:D18 C26:D26 C10:D10 C42:H43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D7824-0282-4A16-9100-276C3A2BAB0F}">
  <sheetPr>
    <tabColor theme="7" tint="0.59999389629810485"/>
    <pageSetUpPr fitToPage="1"/>
  </sheetPr>
  <dimension ref="A1:N52"/>
  <sheetViews>
    <sheetView topLeftCell="A22" zoomScale="90" zoomScaleNormal="90" workbookViewId="0">
      <selection activeCell="O41" sqref="O41"/>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610</v>
      </c>
      <c r="C1" s="683"/>
      <c r="D1" s="683"/>
      <c r="E1" s="683"/>
      <c r="F1" s="683"/>
      <c r="H1" s="867" t="s">
        <v>45</v>
      </c>
      <c r="I1" s="868"/>
      <c r="J1" s="869"/>
      <c r="K1" s="870"/>
    </row>
    <row r="2" spans="1:11" ht="9.9499999999999993" customHeight="1" x14ac:dyDescent="0.15">
      <c r="A2" s="14"/>
      <c r="I2" s="14"/>
      <c r="J2" s="3"/>
      <c r="K2" s="4"/>
    </row>
    <row r="3" spans="1:11" ht="19.5" customHeight="1" x14ac:dyDescent="0.15">
      <c r="A3" s="22" t="s">
        <v>0</v>
      </c>
      <c r="B3" s="90">
        <v>46174</v>
      </c>
      <c r="C3" s="90">
        <v>46175</v>
      </c>
      <c r="D3" s="90">
        <v>46176</v>
      </c>
      <c r="E3" s="90">
        <v>46177</v>
      </c>
      <c r="F3" s="90">
        <v>46178</v>
      </c>
      <c r="G3" s="90">
        <v>46179</v>
      </c>
      <c r="H3" s="90">
        <v>46180</v>
      </c>
      <c r="I3" s="727" t="s">
        <v>1</v>
      </c>
      <c r="J3" s="717" t="s">
        <v>2</v>
      </c>
      <c r="K3" s="718"/>
    </row>
    <row r="4" spans="1:11" ht="19.5" customHeight="1" x14ac:dyDescent="0.15">
      <c r="A4" s="22" t="s">
        <v>3</v>
      </c>
      <c r="B4" s="2" t="s">
        <v>4</v>
      </c>
      <c r="C4" s="21" t="s">
        <v>5</v>
      </c>
      <c r="D4" s="21" t="s">
        <v>6</v>
      </c>
      <c r="E4" s="2" t="s">
        <v>7</v>
      </c>
      <c r="F4" s="2" t="s">
        <v>8</v>
      </c>
      <c r="G4" s="2" t="s">
        <v>9</v>
      </c>
      <c r="H4" s="24" t="s">
        <v>10</v>
      </c>
      <c r="I4" s="728"/>
      <c r="J4" s="719"/>
      <c r="K4" s="720"/>
    </row>
    <row r="5" spans="1:11" ht="19.5" customHeight="1" x14ac:dyDescent="0.15">
      <c r="A5" s="17" t="s">
        <v>12</v>
      </c>
      <c r="B5" s="12"/>
      <c r="C5" s="21"/>
      <c r="D5" s="21"/>
      <c r="E5" s="12"/>
      <c r="F5" s="12"/>
      <c r="G5" s="12"/>
      <c r="H5" s="12"/>
      <c r="I5" s="5"/>
      <c r="J5" s="682"/>
      <c r="K5" s="692"/>
    </row>
    <row r="6" spans="1:11" ht="19.5" customHeight="1" x14ac:dyDescent="0.15">
      <c r="A6" s="19" t="s">
        <v>61</v>
      </c>
      <c r="B6" s="12"/>
      <c r="C6" s="127"/>
      <c r="D6" s="127"/>
      <c r="E6" s="59"/>
      <c r="F6" s="59"/>
      <c r="G6" s="59"/>
      <c r="H6" s="87"/>
      <c r="I6" s="5">
        <f>COUNTIFS(B6:H6,"&lt;&gt;空",B6:H6,"&lt;&gt;休",B6:H6,"&lt;&gt;調",B6:H6,"&lt;&gt;",B6:H6,"&lt;&gt;調整休")</f>
        <v>0</v>
      </c>
      <c r="J6" s="682">
        <f t="shared" ref="J6:J8" si="0">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(3)</f>
        <v>0</v>
      </c>
      <c r="K6" s="692"/>
    </row>
    <row r="7" spans="1:11" ht="19.5" customHeight="1" x14ac:dyDescent="0.15">
      <c r="A7" s="20" t="s">
        <v>44</v>
      </c>
      <c r="B7" s="54" t="s">
        <v>58</v>
      </c>
      <c r="C7" s="21"/>
      <c r="D7" s="21"/>
      <c r="E7" s="54"/>
      <c r="F7" s="54" t="s">
        <v>20</v>
      </c>
      <c r="G7" s="54" t="s">
        <v>20</v>
      </c>
      <c r="H7" s="54" t="s">
        <v>58</v>
      </c>
      <c r="I7" s="5">
        <f>COUNTIFS(B7:H7,"&lt;&gt;空",B7:H7,"&lt;&gt;休",B7:H7,"&lt;&gt;調",B7:H7,"&lt;&gt;",B7:H7,"&lt;&gt;調整休")</f>
        <v>4</v>
      </c>
      <c r="J7" s="682">
        <f t="shared" si="0"/>
        <v>21.5</v>
      </c>
      <c r="K7" s="692"/>
    </row>
    <row r="8" spans="1:11" ht="19.5" customHeight="1" x14ac:dyDescent="0.15">
      <c r="A8" s="19" t="s">
        <v>71</v>
      </c>
      <c r="B8" s="12" t="s">
        <v>27</v>
      </c>
      <c r="C8" s="21"/>
      <c r="D8" s="21"/>
      <c r="E8" s="12" t="s">
        <v>27</v>
      </c>
      <c r="F8" s="54"/>
      <c r="G8" s="54"/>
      <c r="H8" s="12" t="s">
        <v>27</v>
      </c>
      <c r="I8" s="5">
        <f>COUNTIFS(B8:H8,"&lt;&gt;空",B8:H8,"&lt;&gt;休",B8:H8,"&lt;&gt;調",B8:H8,"&lt;&gt;",B8:H8,"&lt;&gt;調整休")</f>
        <v>3</v>
      </c>
      <c r="J8" s="682">
        <f t="shared" si="0"/>
        <v>9</v>
      </c>
      <c r="K8" s="692"/>
    </row>
    <row r="9" spans="1:11" ht="19.5" customHeight="1" x14ac:dyDescent="0.15">
      <c r="A9" s="56" t="s">
        <v>66</v>
      </c>
      <c r="B9" s="16"/>
      <c r="C9" s="21"/>
      <c r="D9" s="21"/>
      <c r="E9" s="93" t="s">
        <v>308</v>
      </c>
      <c r="F9" s="93" t="s">
        <v>604</v>
      </c>
      <c r="G9" s="93" t="s">
        <v>604</v>
      </c>
      <c r="H9" s="57"/>
      <c r="I9" s="5"/>
      <c r="J9" s="682"/>
      <c r="K9" s="692"/>
    </row>
    <row r="10" spans="1:11" ht="19.5" customHeight="1" x14ac:dyDescent="0.15">
      <c r="A10" s="44"/>
      <c r="B10" s="12"/>
      <c r="C10" s="106"/>
      <c r="D10" s="106"/>
      <c r="E10" s="12"/>
      <c r="F10" s="40"/>
      <c r="G10" s="12"/>
      <c r="H10" s="40"/>
      <c r="I10" s="5"/>
      <c r="J10" s="758"/>
      <c r="K10" s="759"/>
    </row>
    <row r="11" spans="1:11" ht="19.5" customHeight="1" x14ac:dyDescent="0.15">
      <c r="A11" s="33" t="s">
        <v>0</v>
      </c>
      <c r="B11" s="53">
        <v>46181</v>
      </c>
      <c r="C11" s="53">
        <v>46182</v>
      </c>
      <c r="D11" s="53">
        <v>46183</v>
      </c>
      <c r="E11" s="53">
        <v>46184</v>
      </c>
      <c r="F11" s="53">
        <v>46185</v>
      </c>
      <c r="G11" s="53">
        <v>46186</v>
      </c>
      <c r="H11" s="53">
        <v>46187</v>
      </c>
      <c r="I11" s="7"/>
      <c r="J11" s="717" t="s">
        <v>2</v>
      </c>
      <c r="K11" s="718"/>
    </row>
    <row r="12" spans="1:11" ht="19.5" customHeight="1" x14ac:dyDescent="0.15">
      <c r="A12" s="22" t="s">
        <v>3</v>
      </c>
      <c r="B12" s="2" t="s">
        <v>4</v>
      </c>
      <c r="C12" s="21" t="s">
        <v>5</v>
      </c>
      <c r="D12" s="21" t="s">
        <v>6</v>
      </c>
      <c r="E12" s="2" t="s">
        <v>7</v>
      </c>
      <c r="F12" s="2" t="s">
        <v>8</v>
      </c>
      <c r="G12" s="2" t="s">
        <v>9</v>
      </c>
      <c r="H12" s="24" t="s">
        <v>10</v>
      </c>
      <c r="I12" s="8"/>
      <c r="J12" s="719"/>
      <c r="K12" s="720"/>
    </row>
    <row r="13" spans="1:11" ht="19.5" customHeight="1" x14ac:dyDescent="0.15">
      <c r="A13" s="17" t="s">
        <v>13</v>
      </c>
      <c r="B13" s="12"/>
      <c r="C13" s="21"/>
      <c r="D13" s="21"/>
      <c r="E13" s="12"/>
      <c r="F13" s="12"/>
      <c r="G13" s="12"/>
      <c r="H13" s="12"/>
      <c r="I13" s="5"/>
      <c r="J13" s="682"/>
      <c r="K13" s="692"/>
    </row>
    <row r="14" spans="1:11" ht="19.5" customHeight="1" x14ac:dyDescent="0.15">
      <c r="A14" s="19" t="s">
        <v>61</v>
      </c>
      <c r="B14" s="59"/>
      <c r="C14" s="127"/>
      <c r="D14" s="32"/>
      <c r="E14" s="54"/>
      <c r="F14" s="54" t="s">
        <v>21</v>
      </c>
      <c r="G14" s="54" t="s">
        <v>20</v>
      </c>
      <c r="H14" s="54" t="s">
        <v>58</v>
      </c>
      <c r="I14" s="5">
        <f t="shared" ref="I14:I16" si="1">COUNTIFS(B14:H14,"&lt;&gt;空",B14:H14,"&lt;&gt;休",B14:H14,"&lt;&gt;調",B14:H14,"&lt;&gt;",B14:H14,"&lt;&gt;調整休")</f>
        <v>3</v>
      </c>
      <c r="J14" s="682">
        <f t="shared" ref="J14:J16" si="2">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13:30-19"))*(5)+(COUNTIF(B14:H14,"14-17"))*(4)+(COUNTIF(B14:H14,"16-19"))*(3)</f>
        <v>15.25</v>
      </c>
      <c r="K14" s="692"/>
    </row>
    <row r="15" spans="1:11" ht="19.5" customHeight="1" x14ac:dyDescent="0.15">
      <c r="A15" s="20" t="s">
        <v>44</v>
      </c>
      <c r="B15" s="54" t="s">
        <v>58</v>
      </c>
      <c r="C15" s="21"/>
      <c r="D15" s="32"/>
      <c r="E15" s="54" t="s">
        <v>20</v>
      </c>
      <c r="F15" s="54" t="s">
        <v>20</v>
      </c>
      <c r="G15" s="54" t="s">
        <v>21</v>
      </c>
      <c r="H15" s="87"/>
      <c r="I15" s="5">
        <f t="shared" si="1"/>
        <v>4</v>
      </c>
      <c r="J15" s="682">
        <f t="shared" si="2"/>
        <v>19.75</v>
      </c>
      <c r="K15" s="692"/>
    </row>
    <row r="16" spans="1:11" ht="19.5" customHeight="1" x14ac:dyDescent="0.15">
      <c r="A16" s="19" t="s">
        <v>71</v>
      </c>
      <c r="B16" s="12" t="s">
        <v>27</v>
      </c>
      <c r="C16" s="21"/>
      <c r="D16" s="32"/>
      <c r="E16" s="12" t="s">
        <v>27</v>
      </c>
      <c r="F16" s="54"/>
      <c r="G16" s="54"/>
      <c r="H16" s="12" t="s">
        <v>27</v>
      </c>
      <c r="I16" s="5">
        <f t="shared" si="1"/>
        <v>3</v>
      </c>
      <c r="J16" s="682">
        <f t="shared" si="2"/>
        <v>9</v>
      </c>
      <c r="K16" s="692"/>
    </row>
    <row r="17" spans="1:11" ht="19.5" customHeight="1" x14ac:dyDescent="0.15">
      <c r="A17" s="56" t="s">
        <v>66</v>
      </c>
      <c r="B17" s="16"/>
      <c r="C17" s="21"/>
      <c r="D17" s="32"/>
      <c r="E17" s="93" t="s">
        <v>635</v>
      </c>
      <c r="F17" s="54"/>
      <c r="G17" s="54"/>
      <c r="H17" s="57"/>
      <c r="I17" s="5"/>
      <c r="J17" s="682"/>
      <c r="K17" s="692"/>
    </row>
    <row r="18" spans="1:11" ht="19.5" customHeight="1" x14ac:dyDescent="0.15">
      <c r="A18" s="44"/>
      <c r="B18" s="12"/>
      <c r="C18" s="106"/>
      <c r="D18" s="106"/>
      <c r="E18" s="12"/>
      <c r="F18" s="40"/>
      <c r="G18" s="12"/>
      <c r="H18" s="40"/>
      <c r="I18" s="5"/>
      <c r="J18" s="758"/>
      <c r="K18" s="759"/>
    </row>
    <row r="19" spans="1:11" ht="19.5" customHeight="1" x14ac:dyDescent="0.15">
      <c r="A19" s="22" t="s">
        <v>0</v>
      </c>
      <c r="B19" s="90">
        <v>46188</v>
      </c>
      <c r="C19" s="90">
        <v>46189</v>
      </c>
      <c r="D19" s="90">
        <v>46190</v>
      </c>
      <c r="E19" s="90">
        <v>46191</v>
      </c>
      <c r="F19" s="90">
        <v>46192</v>
      </c>
      <c r="G19" s="90">
        <v>46193</v>
      </c>
      <c r="H19" s="90">
        <v>46194</v>
      </c>
      <c r="I19" s="7"/>
      <c r="J19" s="717" t="s">
        <v>2</v>
      </c>
      <c r="K19" s="718"/>
    </row>
    <row r="20" spans="1:11" ht="19.5" customHeight="1" x14ac:dyDescent="0.15">
      <c r="A20" s="22" t="s">
        <v>3</v>
      </c>
      <c r="B20" s="2" t="s">
        <v>4</v>
      </c>
      <c r="C20" s="21" t="s">
        <v>5</v>
      </c>
      <c r="D20" s="21" t="s">
        <v>6</v>
      </c>
      <c r="E20" s="2" t="s">
        <v>7</v>
      </c>
      <c r="F20" s="2" t="s">
        <v>8</v>
      </c>
      <c r="G20" s="2" t="s">
        <v>9</v>
      </c>
      <c r="H20" s="24" t="s">
        <v>10</v>
      </c>
      <c r="I20" s="8"/>
      <c r="J20" s="719"/>
      <c r="K20" s="720"/>
    </row>
    <row r="21" spans="1:11" ht="17.100000000000001" customHeight="1" x14ac:dyDescent="0.15">
      <c r="A21" s="17" t="s">
        <v>12</v>
      </c>
      <c r="B21" s="12"/>
      <c r="C21" s="21"/>
      <c r="D21" s="21"/>
      <c r="E21" s="12"/>
      <c r="F21" s="12"/>
      <c r="G21" s="12"/>
      <c r="H21" s="12"/>
      <c r="I21" s="51"/>
      <c r="J21" s="721"/>
      <c r="K21" s="722"/>
    </row>
    <row r="22" spans="1:11" ht="19.5" customHeight="1" x14ac:dyDescent="0.15">
      <c r="A22" s="20" t="s">
        <v>61</v>
      </c>
      <c r="B22" s="54" t="s">
        <v>58</v>
      </c>
      <c r="C22" s="127"/>
      <c r="D22" s="127"/>
      <c r="E22" s="54" t="s">
        <v>58</v>
      </c>
      <c r="F22" s="54" t="s">
        <v>20</v>
      </c>
      <c r="G22" s="54" t="s">
        <v>21</v>
      </c>
      <c r="H22" s="54"/>
      <c r="I22" s="5">
        <f t="shared" ref="I22:I24" si="3">COUNTIFS(B22:H22,"&lt;&gt;空",B22:H22,"&lt;&gt;休",B22:H22,"&lt;&gt;調",B22:H22,"&lt;&gt;",B22:H22,"&lt;&gt;調整休")</f>
        <v>4</v>
      </c>
      <c r="J22" s="682">
        <f t="shared" ref="J22:J24" si="4">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(3)</f>
        <v>21.5</v>
      </c>
      <c r="K22" s="692"/>
    </row>
    <row r="23" spans="1:11" ht="19.5" customHeight="1" x14ac:dyDescent="0.15">
      <c r="A23" s="20" t="s">
        <v>44</v>
      </c>
      <c r="B23" s="59"/>
      <c r="C23" s="21"/>
      <c r="D23" s="21"/>
      <c r="E23" s="54"/>
      <c r="F23" s="54" t="s">
        <v>21</v>
      </c>
      <c r="G23" s="54" t="s">
        <v>20</v>
      </c>
      <c r="H23" s="54" t="s">
        <v>58</v>
      </c>
      <c r="I23" s="5">
        <f t="shared" si="3"/>
        <v>3</v>
      </c>
      <c r="J23" s="682">
        <f t="shared" si="4"/>
        <v>15.25</v>
      </c>
      <c r="K23" s="692"/>
    </row>
    <row r="24" spans="1:11" ht="19.5" customHeight="1" x14ac:dyDescent="0.15">
      <c r="A24" s="19" t="s">
        <v>71</v>
      </c>
      <c r="B24" s="12" t="s">
        <v>27</v>
      </c>
      <c r="C24" s="21"/>
      <c r="D24" s="21"/>
      <c r="E24" s="12" t="s">
        <v>27</v>
      </c>
      <c r="F24" s="54"/>
      <c r="G24" s="54"/>
      <c r="H24" s="12" t="s">
        <v>27</v>
      </c>
      <c r="I24" s="5">
        <f t="shared" si="3"/>
        <v>3</v>
      </c>
      <c r="J24" s="682">
        <f t="shared" si="4"/>
        <v>9</v>
      </c>
      <c r="K24" s="692"/>
    </row>
    <row r="25" spans="1:11" ht="19.5" customHeight="1" x14ac:dyDescent="0.15">
      <c r="A25" s="56" t="s">
        <v>66</v>
      </c>
      <c r="B25" s="16"/>
      <c r="C25" s="21"/>
      <c r="D25" s="21"/>
      <c r="E25" s="16"/>
      <c r="F25" s="54"/>
      <c r="G25" s="54"/>
      <c r="H25" s="57"/>
      <c r="I25" s="5"/>
      <c r="J25" s="682"/>
      <c r="K25" s="692"/>
    </row>
    <row r="26" spans="1:11" ht="19.5" customHeight="1" x14ac:dyDescent="0.15">
      <c r="A26" s="44"/>
      <c r="B26" s="12"/>
      <c r="C26" s="106"/>
      <c r="D26" s="106"/>
      <c r="E26" s="12"/>
      <c r="F26" s="40"/>
      <c r="G26" s="12"/>
      <c r="H26" s="40"/>
      <c r="I26" s="5"/>
      <c r="J26" s="758"/>
      <c r="K26" s="759"/>
    </row>
    <row r="27" spans="1:11" ht="19.5" customHeight="1" x14ac:dyDescent="0.15">
      <c r="A27" s="22" t="s">
        <v>0</v>
      </c>
      <c r="B27" s="90">
        <v>46195</v>
      </c>
      <c r="C27" s="90">
        <v>46196</v>
      </c>
      <c r="D27" s="90">
        <v>46197</v>
      </c>
      <c r="E27" s="90">
        <v>46198</v>
      </c>
      <c r="F27" s="90">
        <v>46199</v>
      </c>
      <c r="G27" s="90">
        <v>46200</v>
      </c>
      <c r="H27" s="90">
        <v>46201</v>
      </c>
      <c r="I27" s="7"/>
      <c r="J27" s="717" t="s">
        <v>2</v>
      </c>
      <c r="K27" s="718"/>
    </row>
    <row r="28" spans="1:11" ht="19.5" customHeight="1" x14ac:dyDescent="0.15">
      <c r="A28" s="22" t="s">
        <v>3</v>
      </c>
      <c r="B28" s="2" t="s">
        <v>4</v>
      </c>
      <c r="C28" s="21" t="s">
        <v>5</v>
      </c>
      <c r="D28" s="21" t="s">
        <v>6</v>
      </c>
      <c r="E28" s="2" t="s">
        <v>7</v>
      </c>
      <c r="F28" s="2" t="s">
        <v>8</v>
      </c>
      <c r="G28" s="2" t="s">
        <v>9</v>
      </c>
      <c r="H28" s="24" t="s">
        <v>10</v>
      </c>
      <c r="I28" s="8"/>
      <c r="J28" s="719"/>
      <c r="K28" s="720"/>
    </row>
    <row r="29" spans="1:11" ht="19.5" customHeight="1" x14ac:dyDescent="0.15">
      <c r="A29" s="17" t="s">
        <v>13</v>
      </c>
      <c r="B29" s="12"/>
      <c r="C29" s="21"/>
      <c r="D29" s="21"/>
      <c r="E29" s="12"/>
      <c r="F29" s="691" t="s">
        <v>60</v>
      </c>
      <c r="G29" s="691"/>
      <c r="H29" s="691"/>
      <c r="I29" s="5"/>
      <c r="J29" s="682"/>
      <c r="K29" s="692"/>
    </row>
    <row r="30" spans="1:11" ht="19.5" customHeight="1" x14ac:dyDescent="0.15">
      <c r="A30" s="19" t="s">
        <v>61</v>
      </c>
      <c r="B30" s="12" t="s">
        <v>58</v>
      </c>
      <c r="C30" s="127"/>
      <c r="D30" s="32"/>
      <c r="E30" s="54"/>
      <c r="F30" s="54" t="s">
        <v>21</v>
      </c>
      <c r="G30" s="54" t="s">
        <v>20</v>
      </c>
      <c r="H30" s="54" t="s">
        <v>58</v>
      </c>
      <c r="I30" s="5">
        <f t="shared" ref="I30:I32" si="5">COUNTIFS(B30:H30,"&lt;&gt;空",B30:H30,"&lt;&gt;休",B30:H30,"&lt;&gt;調",B30:H30,"&lt;&gt;",B30:H30,"&lt;&gt;調整休")</f>
        <v>4</v>
      </c>
      <c r="J30" s="682">
        <f t="shared" ref="J30:J32" si="6">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(3)</f>
        <v>21.5</v>
      </c>
      <c r="K30" s="692"/>
    </row>
    <row r="31" spans="1:11" ht="19.5" customHeight="1" x14ac:dyDescent="0.15">
      <c r="A31" s="20" t="s">
        <v>44</v>
      </c>
      <c r="B31" s="16"/>
      <c r="C31" s="21"/>
      <c r="D31" s="32"/>
      <c r="E31" s="54" t="s">
        <v>20</v>
      </c>
      <c r="F31" s="54" t="s">
        <v>20</v>
      </c>
      <c r="G31" s="54" t="s">
        <v>21</v>
      </c>
      <c r="H31" s="54"/>
      <c r="I31" s="5">
        <f t="shared" si="5"/>
        <v>3</v>
      </c>
      <c r="J31" s="682">
        <f t="shared" si="6"/>
        <v>13.5</v>
      </c>
      <c r="K31" s="692"/>
    </row>
    <row r="32" spans="1:11" ht="19.5" customHeight="1" x14ac:dyDescent="0.15">
      <c r="A32" s="19" t="s">
        <v>71</v>
      </c>
      <c r="B32" s="12" t="s">
        <v>27</v>
      </c>
      <c r="C32" s="21"/>
      <c r="D32" s="32"/>
      <c r="E32" s="12" t="s">
        <v>27</v>
      </c>
      <c r="F32" s="54"/>
      <c r="G32" s="54"/>
      <c r="H32" s="12" t="s">
        <v>27</v>
      </c>
      <c r="I32" s="5">
        <f t="shared" si="5"/>
        <v>3</v>
      </c>
      <c r="J32" s="682">
        <f t="shared" si="6"/>
        <v>9</v>
      </c>
      <c r="K32" s="692"/>
    </row>
    <row r="33" spans="1:14" ht="19.5" customHeight="1" x14ac:dyDescent="0.15">
      <c r="A33" s="56" t="s">
        <v>66</v>
      </c>
      <c r="B33" s="16"/>
      <c r="C33" s="21"/>
      <c r="D33" s="32"/>
      <c r="E33" s="93" t="s">
        <v>635</v>
      </c>
      <c r="F33" s="54"/>
      <c r="G33" s="54"/>
      <c r="H33" s="57"/>
      <c r="I33" s="5"/>
      <c r="J33" s="682"/>
      <c r="K33" s="692"/>
    </row>
    <row r="34" spans="1:14" ht="19.5" customHeight="1" x14ac:dyDescent="0.15">
      <c r="A34" s="44"/>
      <c r="B34" s="12"/>
      <c r="C34" s="106"/>
      <c r="D34" s="106"/>
      <c r="E34" s="12"/>
      <c r="F34" s="40"/>
      <c r="G34" s="12"/>
      <c r="H34" s="40"/>
      <c r="I34" s="5"/>
      <c r="J34" s="758"/>
      <c r="K34" s="759"/>
    </row>
    <row r="35" spans="1:14" ht="19.5" customHeight="1" x14ac:dyDescent="0.15">
      <c r="A35" s="22" t="s">
        <v>0</v>
      </c>
      <c r="B35" s="23">
        <v>46202</v>
      </c>
      <c r="C35" s="23">
        <v>46203</v>
      </c>
      <c r="D35" s="23"/>
      <c r="E35" s="23"/>
      <c r="F35" s="23"/>
      <c r="G35" s="23"/>
      <c r="H35" s="23"/>
      <c r="I35" s="7"/>
      <c r="J35" s="717" t="s">
        <v>2</v>
      </c>
      <c r="K35" s="718"/>
    </row>
    <row r="36" spans="1:14" ht="19.5" customHeight="1" x14ac:dyDescent="0.15">
      <c r="A36" s="22" t="s">
        <v>3</v>
      </c>
      <c r="B36" s="2" t="s">
        <v>4</v>
      </c>
      <c r="C36" s="316" t="s">
        <v>5</v>
      </c>
      <c r="D36" s="21"/>
      <c r="E36" s="2"/>
      <c r="F36" s="2"/>
      <c r="G36" s="2"/>
      <c r="H36" s="24"/>
      <c r="I36" s="8"/>
      <c r="J36" s="719"/>
      <c r="K36" s="720"/>
    </row>
    <row r="37" spans="1:14" ht="17.100000000000001" customHeight="1" x14ac:dyDescent="0.15">
      <c r="A37" s="17" t="s">
        <v>12</v>
      </c>
      <c r="B37" s="12"/>
      <c r="C37" s="21"/>
      <c r="D37" s="21"/>
      <c r="E37" s="21"/>
      <c r="F37" s="21"/>
      <c r="G37" s="21"/>
      <c r="H37" s="21"/>
      <c r="I37" s="51"/>
      <c r="J37" s="27"/>
      <c r="K37" s="49"/>
    </row>
    <row r="38" spans="1:14" ht="19.5" customHeight="1" x14ac:dyDescent="0.15">
      <c r="A38" s="19" t="s">
        <v>61</v>
      </c>
      <c r="B38" s="12"/>
      <c r="C38" s="127"/>
      <c r="D38" s="32"/>
      <c r="E38" s="32"/>
      <c r="F38" s="32"/>
      <c r="G38" s="32"/>
      <c r="H38" s="32"/>
      <c r="I38" s="5">
        <f t="shared" ref="I38:I40" si="7">COUNTIFS(B38:H38,"&lt;&gt;空",B38:H38,"&lt;&gt;休",B38:H38,"&lt;&gt;調",B38:H38,"&lt;&gt;",B38:H38,"&lt;&gt;調整休")</f>
        <v>0</v>
      </c>
      <c r="J38" s="682">
        <f t="shared" ref="J38:J40" si="8">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(3)</f>
        <v>0</v>
      </c>
      <c r="K38" s="692"/>
    </row>
    <row r="39" spans="1:14" ht="19.5" customHeight="1" x14ac:dyDescent="0.15">
      <c r="A39" s="20" t="s">
        <v>44</v>
      </c>
      <c r="B39" s="54" t="s">
        <v>58</v>
      </c>
      <c r="C39" s="21"/>
      <c r="D39" s="32"/>
      <c r="E39" s="32"/>
      <c r="F39" s="32"/>
      <c r="G39" s="32"/>
      <c r="H39" s="32"/>
      <c r="I39" s="5">
        <f t="shared" si="7"/>
        <v>1</v>
      </c>
      <c r="J39" s="682">
        <f t="shared" si="8"/>
        <v>6.25</v>
      </c>
      <c r="K39" s="692"/>
    </row>
    <row r="40" spans="1:14" ht="19.5" customHeight="1" x14ac:dyDescent="0.15">
      <c r="A40" s="19" t="s">
        <v>71</v>
      </c>
      <c r="B40" s="12" t="s">
        <v>27</v>
      </c>
      <c r="C40" s="21"/>
      <c r="D40" s="32"/>
      <c r="E40" s="32"/>
      <c r="F40" s="32"/>
      <c r="G40" s="32"/>
      <c r="H40" s="32"/>
      <c r="I40" s="5">
        <f t="shared" si="7"/>
        <v>1</v>
      </c>
      <c r="J40" s="682">
        <f t="shared" si="8"/>
        <v>3</v>
      </c>
      <c r="K40" s="692"/>
    </row>
    <row r="41" spans="1:14" ht="19.5" customHeight="1" x14ac:dyDescent="0.15">
      <c r="A41" s="56" t="s">
        <v>66</v>
      </c>
      <c r="B41" s="16"/>
      <c r="C41" s="21"/>
      <c r="D41" s="32"/>
      <c r="E41" s="32"/>
      <c r="F41" s="32"/>
      <c r="G41" s="32"/>
      <c r="H41" s="32"/>
      <c r="I41" s="5"/>
      <c r="J41" s="682"/>
      <c r="K41" s="692"/>
    </row>
    <row r="42" spans="1:14" ht="19.5" customHeight="1" x14ac:dyDescent="0.15">
      <c r="A42" s="44"/>
      <c r="B42" s="12"/>
      <c r="C42" s="106"/>
      <c r="D42" s="106"/>
      <c r="E42" s="106"/>
      <c r="F42" s="106"/>
      <c r="G42" s="106"/>
      <c r="H42" s="106"/>
      <c r="I42" s="5"/>
      <c r="J42" s="758"/>
      <c r="K42" s="759"/>
    </row>
    <row r="43" spans="1:14" ht="19.5" customHeight="1" x14ac:dyDescent="0.15">
      <c r="A43" s="41"/>
      <c r="B43" s="42"/>
      <c r="C43" s="42"/>
      <c r="D43" s="42"/>
      <c r="E43" s="42"/>
      <c r="F43" s="42"/>
      <c r="G43" s="42"/>
      <c r="H43" s="42"/>
      <c r="I43" s="698" t="s">
        <v>633</v>
      </c>
      <c r="J43" s="698"/>
      <c r="K43" s="698"/>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706" t="s">
        <v>612</v>
      </c>
      <c r="B49" s="707"/>
      <c r="C49" s="696" t="s">
        <v>91</v>
      </c>
      <c r="D49" s="697"/>
      <c r="E49" s="697"/>
      <c r="F49" s="697"/>
      <c r="G49" s="697"/>
      <c r="H49" s="697"/>
      <c r="I49" s="697"/>
      <c r="J49" s="697"/>
      <c r="K49" s="697"/>
    </row>
    <row r="50" spans="1:11" ht="14.45" customHeight="1" x14ac:dyDescent="0.15">
      <c r="A50" s="862" t="s">
        <v>615</v>
      </c>
      <c r="B50" s="863"/>
      <c r="C50" s="98" t="s">
        <v>35</v>
      </c>
      <c r="D50" s="98"/>
      <c r="E50" s="98"/>
      <c r="F50" s="98"/>
      <c r="G50" s="98"/>
      <c r="H50" s="98"/>
      <c r="I50" s="98"/>
      <c r="J50" s="98"/>
      <c r="K50" s="98"/>
    </row>
    <row r="51" spans="1:11" ht="14.45" customHeight="1" x14ac:dyDescent="0.15">
      <c r="A51" s="714"/>
      <c r="B51" s="864"/>
      <c r="C51" s="697" t="s">
        <v>92</v>
      </c>
      <c r="D51" s="697"/>
      <c r="E51" s="697"/>
      <c r="F51" s="697"/>
      <c r="G51" s="697"/>
      <c r="H51" s="697"/>
      <c r="I51" s="697"/>
      <c r="J51" s="697"/>
      <c r="K51" s="697"/>
    </row>
    <row r="52" spans="1:11" ht="28.5" customHeight="1" x14ac:dyDescent="0.15">
      <c r="A52" s="865"/>
      <c r="B52" s="866"/>
      <c r="C52" s="714" t="s">
        <v>613</v>
      </c>
      <c r="D52" s="715"/>
      <c r="E52" s="715"/>
      <c r="F52" s="715"/>
      <c r="G52" s="715"/>
      <c r="H52" s="715"/>
      <c r="I52" s="715"/>
      <c r="J52" s="676"/>
      <c r="K52" s="676"/>
    </row>
  </sheetData>
  <mergeCells count="51">
    <mergeCell ref="D44:E44"/>
    <mergeCell ref="C51:K51"/>
    <mergeCell ref="A46:B46"/>
    <mergeCell ref="C46:K46"/>
    <mergeCell ref="C47:K47"/>
    <mergeCell ref="A49:B49"/>
    <mergeCell ref="C49:K49"/>
    <mergeCell ref="F29:H29"/>
    <mergeCell ref="J29:K29"/>
    <mergeCell ref="J30:K30"/>
    <mergeCell ref="J31:K31"/>
    <mergeCell ref="A45:B45"/>
    <mergeCell ref="C45:K45"/>
    <mergeCell ref="J33:K33"/>
    <mergeCell ref="J34:K34"/>
    <mergeCell ref="J35:K36"/>
    <mergeCell ref="J38:K38"/>
    <mergeCell ref="J39:K39"/>
    <mergeCell ref="J40:K40"/>
    <mergeCell ref="J41:K41"/>
    <mergeCell ref="J42:K42"/>
    <mergeCell ref="I43:K43"/>
    <mergeCell ref="A44:B44"/>
    <mergeCell ref="J15:K15"/>
    <mergeCell ref="J16:K16"/>
    <mergeCell ref="J17:K17"/>
    <mergeCell ref="J18:K18"/>
    <mergeCell ref="J32:K32"/>
    <mergeCell ref="J21:K21"/>
    <mergeCell ref="J22:K22"/>
    <mergeCell ref="J23:K23"/>
    <mergeCell ref="J24:K24"/>
    <mergeCell ref="J25:K25"/>
    <mergeCell ref="J26:K26"/>
    <mergeCell ref="J27:K28"/>
    <mergeCell ref="J6:K6"/>
    <mergeCell ref="A50:B52"/>
    <mergeCell ref="C52:I52"/>
    <mergeCell ref="B1:F1"/>
    <mergeCell ref="H1:K1"/>
    <mergeCell ref="I3:I4"/>
    <mergeCell ref="J3:K4"/>
    <mergeCell ref="J5:K5"/>
    <mergeCell ref="J19:K20"/>
    <mergeCell ref="J7:K7"/>
    <mergeCell ref="J8:K8"/>
    <mergeCell ref="J9:K9"/>
    <mergeCell ref="J10:K10"/>
    <mergeCell ref="J11:K12"/>
    <mergeCell ref="J13:K13"/>
    <mergeCell ref="J14:K14"/>
  </mergeCells>
  <phoneticPr fontId="13"/>
  <pageMargins left="0.59055118110236227" right="0.27559055118110237" top="0.31496062992125984" bottom="0.11811023622047245" header="0.51181102362204722" footer="0.51181102362204722"/>
  <pageSetup paperSize="9" scale="92"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38011D2-76A6-41B7-AF43-1E8A2E650C28}">
          <x14:formula1>
            <xm:f>'F:\Users\clmiwa-three\Downloads\[《中村》新田・草加 エリア 仮シフト【12月16日～1月15日】.xlsx]参照データベース'!#REF!</xm:f>
          </x14:formula1>
          <xm:sqref>G1 C43:H43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09A9E-2B1A-4CD0-BFF3-B848BB6EB801}">
  <sheetPr>
    <pageSetUpPr fitToPage="1"/>
  </sheetPr>
  <dimension ref="A1:N62"/>
  <sheetViews>
    <sheetView zoomScale="90" zoomScaleNormal="90" workbookViewId="0">
      <selection activeCell="I21" sqref="I21"/>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2" ht="20.100000000000001" customHeight="1" thickBot="1" x14ac:dyDescent="0.2">
      <c r="A1" s="50" t="s">
        <v>59</v>
      </c>
      <c r="B1" s="683" t="s">
        <v>610</v>
      </c>
      <c r="C1" s="683"/>
      <c r="D1" s="683"/>
      <c r="E1" s="683"/>
      <c r="F1" s="683"/>
      <c r="H1" s="729" t="s">
        <v>111</v>
      </c>
      <c r="I1" s="730"/>
      <c r="J1" s="731"/>
      <c r="K1" s="732"/>
    </row>
    <row r="2" spans="1:12" ht="10.5" customHeight="1" x14ac:dyDescent="0.15">
      <c r="A2" s="50"/>
      <c r="B2" s="501"/>
      <c r="C2" s="501"/>
      <c r="D2" s="501"/>
      <c r="E2" s="501"/>
      <c r="F2" s="501"/>
      <c r="H2" s="523"/>
      <c r="I2" s="523"/>
      <c r="J2" s="524"/>
      <c r="K2" s="523"/>
      <c r="L2" s="4"/>
    </row>
    <row r="3" spans="1:12" ht="15" customHeight="1" x14ac:dyDescent="0.15">
      <c r="A3" s="22" t="s">
        <v>0</v>
      </c>
      <c r="B3" s="23">
        <v>46174</v>
      </c>
      <c r="C3" s="23">
        <v>46175</v>
      </c>
      <c r="D3" s="23">
        <v>46176</v>
      </c>
      <c r="E3" s="23">
        <v>46177</v>
      </c>
      <c r="F3" s="23">
        <v>46178</v>
      </c>
      <c r="G3" s="23">
        <v>46179</v>
      </c>
      <c r="H3" s="23">
        <v>46180</v>
      </c>
      <c r="I3" s="727" t="s">
        <v>1</v>
      </c>
      <c r="J3" s="717" t="s">
        <v>2</v>
      </c>
      <c r="K3" s="718"/>
    </row>
    <row r="4" spans="1:12" ht="15" customHeight="1" x14ac:dyDescent="0.15">
      <c r="A4" s="22" t="s">
        <v>3</v>
      </c>
      <c r="B4" s="2" t="s">
        <v>4</v>
      </c>
      <c r="C4" s="21" t="s">
        <v>5</v>
      </c>
      <c r="D4" s="21" t="s">
        <v>6</v>
      </c>
      <c r="E4" s="2" t="s">
        <v>7</v>
      </c>
      <c r="F4" s="2" t="s">
        <v>8</v>
      </c>
      <c r="G4" s="2" t="s">
        <v>9</v>
      </c>
      <c r="H4" s="24" t="s">
        <v>10</v>
      </c>
      <c r="I4" s="728"/>
      <c r="J4" s="719"/>
      <c r="K4" s="720"/>
    </row>
    <row r="5" spans="1:12" ht="15" customHeight="1" x14ac:dyDescent="0.15">
      <c r="A5" s="17" t="s">
        <v>12</v>
      </c>
      <c r="B5" s="12"/>
      <c r="C5" s="2"/>
      <c r="D5" s="2"/>
      <c r="E5" s="12"/>
      <c r="F5" s="12"/>
      <c r="G5" s="12"/>
      <c r="H5" s="12"/>
      <c r="I5" s="5"/>
      <c r="J5" s="682"/>
      <c r="K5" s="692"/>
    </row>
    <row r="6" spans="1:12" ht="15" customHeight="1" x14ac:dyDescent="0.15">
      <c r="A6" s="19" t="s">
        <v>112</v>
      </c>
      <c r="B6" s="12" t="s">
        <v>20</v>
      </c>
      <c r="C6" s="26"/>
      <c r="D6" s="32"/>
      <c r="E6" s="54" t="s">
        <v>67</v>
      </c>
      <c r="F6" s="242" t="s">
        <v>496</v>
      </c>
      <c r="G6" s="54" t="s">
        <v>67</v>
      </c>
      <c r="H6" s="54"/>
      <c r="I6" s="5">
        <f>COUNTIFS(B6:H6,"&lt;&gt;空",B6:H6,"&lt;&gt;休",B6:H6,"&lt;&gt;調",B6:H6,"&lt;&gt;",B6:H6,"&lt;&gt;調整休")</f>
        <v>4</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COUNTIF(B6:H6,"13-16"))*(3)+(COUNTIF(B6:H6,"工場9:30-15"))*(5)+(COUNTIF(B6:H6,"工場9-15"))*(5.5)+(COUNTIF(B6:H6,"受9-/Y10-"))*(5.5)+(COUNTIF(B6:H6,"Y10-"))*(4.5)+(COUNTIF(B6:H6,"ﾏ安9-14"))*(4.5)</f>
        <v>24.5</v>
      </c>
      <c r="K6" s="692"/>
    </row>
    <row r="7" spans="1:12" ht="15" customHeight="1" x14ac:dyDescent="0.15">
      <c r="A7" s="20" t="s">
        <v>113</v>
      </c>
      <c r="B7" s="401" t="s">
        <v>402</v>
      </c>
      <c r="C7" s="2"/>
      <c r="D7" s="32"/>
      <c r="E7" s="401" t="s">
        <v>402</v>
      </c>
      <c r="F7" s="12" t="s">
        <v>20</v>
      </c>
      <c r="G7" s="54"/>
      <c r="H7" s="12"/>
      <c r="I7" s="5">
        <f>COUNTIFS(B7:H7,"&lt;&gt;空",B7:H7,"&lt;&gt;休",B7:H7,"&lt;&gt;調",B7:H7,"&lt;&gt;",B7:H7,"&lt;&gt;調整休")</f>
        <v>3</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COUNTIF(B7:H7,"13-16"))*(3)+(COUNTIF(B7:H7,"工場9:30-15"))*(5)+(COUNTIF(B7:H7,"工場9-15"))*(5.5)+(COUNTIF(B7:H7,"受9-/Y10-"))*(5.5)+(COUNTIF(B7:H7,"Y10-"))*(4.5)+(COUNTIF(B7:H7,"ﾏ安9-14"))*(4.5)</f>
        <v>13.5</v>
      </c>
      <c r="K7" s="692"/>
    </row>
    <row r="8" spans="1:12" ht="15" customHeight="1" x14ac:dyDescent="0.15">
      <c r="A8" s="20" t="s">
        <v>115</v>
      </c>
      <c r="B8" s="12" t="s">
        <v>21</v>
      </c>
      <c r="C8" s="38"/>
      <c r="D8" s="38"/>
      <c r="E8" s="12"/>
      <c r="F8" s="40"/>
      <c r="G8" s="12" t="s">
        <v>21</v>
      </c>
      <c r="H8" s="12" t="s">
        <v>21</v>
      </c>
      <c r="I8" s="5">
        <f t="shared" ref="I8:I11" si="0">COUNTIFS(B8:H8,"&lt;&gt;空",B8:H8,"&lt;&gt;休",B8:H8,"&lt;&gt;調",B8:H8,"&lt;&gt;",B8:H8,"&lt;&gt;調整休")</f>
        <v>3</v>
      </c>
      <c r="J8" s="682">
        <f t="shared" ref="J8:J11" si="1">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COUNTIF(B8:H8,"工場9:30-15"))*(5)+(COUNTIF(B8:H8,"工場9-15"))*(5.5)+(COUNTIF(B8:H8,"受9-/Y10-"))*(5.5)+(COUNTIF(B8:H8,"Y10-"))*(4.5)+(COUNTIF(B8:H8,"ﾏ安9-14"))*(4.5)</f>
        <v>13.5</v>
      </c>
      <c r="K8" s="692"/>
    </row>
    <row r="9" spans="1:12" ht="15" customHeight="1" x14ac:dyDescent="0.15">
      <c r="A9" s="47" t="s">
        <v>128</v>
      </c>
      <c r="B9" s="12"/>
      <c r="C9" s="38"/>
      <c r="D9" s="38"/>
      <c r="E9" s="29"/>
      <c r="F9" s="12"/>
      <c r="G9" s="12"/>
      <c r="H9" s="12"/>
      <c r="I9" s="5">
        <f t="shared" si="0"/>
        <v>0</v>
      </c>
      <c r="J9" s="682">
        <f t="shared" si="1"/>
        <v>0</v>
      </c>
      <c r="K9" s="692"/>
    </row>
    <row r="10" spans="1:12" ht="15" customHeight="1" x14ac:dyDescent="0.15">
      <c r="A10" s="20" t="s">
        <v>339</v>
      </c>
      <c r="B10" s="12" t="s">
        <v>20</v>
      </c>
      <c r="C10" s="38"/>
      <c r="D10" s="38"/>
      <c r="E10" s="12"/>
      <c r="F10" s="29"/>
      <c r="G10" s="12" t="s">
        <v>20</v>
      </c>
      <c r="H10" s="12" t="s">
        <v>20</v>
      </c>
      <c r="I10" s="5">
        <f t="shared" si="0"/>
        <v>3</v>
      </c>
      <c r="J10" s="682">
        <f t="shared" si="1"/>
        <v>13.5</v>
      </c>
      <c r="K10" s="692"/>
    </row>
    <row r="11" spans="1:12" ht="15" customHeight="1" x14ac:dyDescent="0.15">
      <c r="A11" s="20" t="s">
        <v>457</v>
      </c>
      <c r="B11" s="117"/>
      <c r="C11" s="38"/>
      <c r="D11" s="38"/>
      <c r="E11" s="12"/>
      <c r="F11" s="12" t="s">
        <v>21</v>
      </c>
      <c r="G11" s="12" t="s">
        <v>21</v>
      </c>
      <c r="H11" s="12" t="s">
        <v>21</v>
      </c>
      <c r="I11" s="5">
        <f t="shared" si="0"/>
        <v>3</v>
      </c>
      <c r="J11" s="682">
        <f t="shared" si="1"/>
        <v>13.5</v>
      </c>
      <c r="K11" s="692"/>
    </row>
    <row r="12" spans="1:12" ht="15" customHeight="1" x14ac:dyDescent="0.15">
      <c r="A12" s="114" t="s">
        <v>66</v>
      </c>
      <c r="B12" s="117"/>
      <c r="C12" s="38"/>
      <c r="D12" s="38"/>
      <c r="E12" s="258" t="s">
        <v>182</v>
      </c>
      <c r="F12" s="258"/>
      <c r="G12" s="117"/>
      <c r="H12" s="117"/>
      <c r="I12" s="27"/>
      <c r="J12" s="48"/>
      <c r="K12" s="102"/>
    </row>
    <row r="13" spans="1:12" ht="15" customHeight="1" x14ac:dyDescent="0.15">
      <c r="A13" s="33" t="s">
        <v>0</v>
      </c>
      <c r="B13" s="53">
        <v>46181</v>
      </c>
      <c r="C13" s="53">
        <v>46182</v>
      </c>
      <c r="D13" s="53">
        <v>46183</v>
      </c>
      <c r="E13" s="53">
        <v>46184</v>
      </c>
      <c r="F13" s="53">
        <v>46185</v>
      </c>
      <c r="G13" s="53">
        <v>46186</v>
      </c>
      <c r="H13" s="53">
        <v>46187</v>
      </c>
      <c r="I13" s="7"/>
      <c r="J13" s="717" t="s">
        <v>2</v>
      </c>
      <c r="K13" s="718"/>
    </row>
    <row r="14" spans="1:12" ht="15" customHeight="1" x14ac:dyDescent="0.15">
      <c r="A14" s="22" t="s">
        <v>3</v>
      </c>
      <c r="B14" s="2" t="s">
        <v>4</v>
      </c>
      <c r="C14" s="21" t="s">
        <v>5</v>
      </c>
      <c r="D14" s="21" t="s">
        <v>6</v>
      </c>
      <c r="E14" s="2" t="s">
        <v>7</v>
      </c>
      <c r="F14" s="2" t="s">
        <v>8</v>
      </c>
      <c r="G14" s="2" t="s">
        <v>9</v>
      </c>
      <c r="H14" s="24" t="s">
        <v>10</v>
      </c>
      <c r="I14" s="8"/>
      <c r="J14" s="719"/>
      <c r="K14" s="720"/>
    </row>
    <row r="15" spans="1:12" ht="15" customHeight="1" x14ac:dyDescent="0.15">
      <c r="A15" s="17" t="s">
        <v>13</v>
      </c>
      <c r="B15" s="12"/>
      <c r="C15" s="2"/>
      <c r="D15" s="2"/>
      <c r="E15" s="12"/>
      <c r="F15" s="12"/>
      <c r="G15" s="12"/>
      <c r="H15" s="12"/>
      <c r="I15" s="5"/>
      <c r="J15" s="682"/>
      <c r="K15" s="692"/>
    </row>
    <row r="16" spans="1:12" ht="15" customHeight="1" x14ac:dyDescent="0.15">
      <c r="A16" s="19" t="s">
        <v>112</v>
      </c>
      <c r="B16" s="12" t="s">
        <v>20</v>
      </c>
      <c r="C16" s="26"/>
      <c r="D16" s="32"/>
      <c r="E16" s="54" t="s">
        <v>67</v>
      </c>
      <c r="F16" s="242" t="s">
        <v>496</v>
      </c>
      <c r="G16" s="54" t="s">
        <v>67</v>
      </c>
      <c r="H16" s="54"/>
      <c r="I16" s="5">
        <f>COUNTIFS(B16:H16,"&lt;&gt;空",B16:H16,"&lt;&gt;休",B16:H16,"&lt;&gt;調",B16:H16,"&lt;&gt;",B16:H16,"&lt;&gt;調整休")</f>
        <v>4</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(4)+(COUNTIF(B16:H16,"16-19"))*(4)+(COUNTIF(B16:H16,"13-16"))*(3)+(COUNTIF(B16:H16,"工場9:30-15"))*(5)+(COUNTIF(B16:H16,"工場9-15"))*(5.5)+(COUNTIF(B16:H16,"受9-/Y10-"))*(5.5)+(COUNTIF(B16:H16,"Y10-"))*(4.5)+(COUNTIF(B16:H16,"ﾏ安9-14"))*(4.5)</f>
        <v>24.5</v>
      </c>
      <c r="K16" s="692"/>
    </row>
    <row r="17" spans="1:11" ht="15" customHeight="1" x14ac:dyDescent="0.15">
      <c r="A17" s="20" t="s">
        <v>113</v>
      </c>
      <c r="B17" s="401" t="s">
        <v>402</v>
      </c>
      <c r="C17" s="2"/>
      <c r="D17" s="32"/>
      <c r="E17" s="401" t="s">
        <v>402</v>
      </c>
      <c r="F17" s="12" t="s">
        <v>20</v>
      </c>
      <c r="G17" s="54"/>
      <c r="H17" s="12"/>
      <c r="I17" s="5">
        <f>COUNTIFS(B17:H17,"&lt;&gt;空",B17:H17,"&lt;&gt;休",B17:H17,"&lt;&gt;調",B17:H17,"&lt;&gt;",B17:H17,"&lt;&gt;調整休")</f>
        <v>3</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13:30-19"))*(5)+(COUNTIF(B17:H17,"14-17"))*(4)+(COUNTIF(B17:H17,"16-19"))*(4)+(COUNTIF(B17:H17,"13-16"))*(3)+(COUNTIF(B17:H17,"工場9:30-15"))*(5)+(COUNTIF(B17:H17,"工場9-15"))*(5.5)+(COUNTIF(B17:H17,"受9-/Y10-"))*(5.5)+(COUNTIF(B17:H17,"Y10-"))*(4.5)+(COUNTIF(B17:H17,"ﾏ安9-14"))*(4.5)</f>
        <v>13.5</v>
      </c>
      <c r="K17" s="692"/>
    </row>
    <row r="18" spans="1:11" ht="15" customHeight="1" x14ac:dyDescent="0.15">
      <c r="A18" s="20" t="s">
        <v>115</v>
      </c>
      <c r="B18" s="12" t="s">
        <v>21</v>
      </c>
      <c r="C18" s="38"/>
      <c r="D18" s="38"/>
      <c r="E18" s="12"/>
      <c r="F18" s="40"/>
      <c r="G18" s="12" t="s">
        <v>21</v>
      </c>
      <c r="H18" s="12" t="s">
        <v>21</v>
      </c>
      <c r="I18" s="5">
        <f t="shared" ref="I18:I21" si="2">COUNTIFS(B18:H18,"&lt;&gt;空",B18:H18,"&lt;&gt;休",B18:H18,"&lt;&gt;調",B18:H18,"&lt;&gt;",B18:H18,"&lt;&gt;調整休")</f>
        <v>3</v>
      </c>
      <c r="J18" s="682">
        <f t="shared" ref="J18:J21" si="3">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13:30-19"))*(5)+(COUNTIF(B18:H18,"14-17"))*(4)+(COUNTIF(B18:H18,"16-19"))*(4)+(COUNTIF(B18:H18,"13-16"))*(3)+(COUNTIF(B18:H18,"工場9:30-15"))*(5)+(COUNTIF(B18:H18,"工場9-15"))*(5.5)+(COUNTIF(B18:H18,"受9-/Y10-"))*(5.5)+(COUNTIF(B18:H18,"Y10-"))*(4.5)+(COUNTIF(B18:H18,"ﾏ安9-14"))*(4.5)</f>
        <v>13.5</v>
      </c>
      <c r="K18" s="692"/>
    </row>
    <row r="19" spans="1:11" ht="15" customHeight="1" x14ac:dyDescent="0.15">
      <c r="A19" s="47" t="s">
        <v>128</v>
      </c>
      <c r="B19" s="12"/>
      <c r="C19" s="38"/>
      <c r="D19" s="38"/>
      <c r="E19" s="29"/>
      <c r="F19" s="12"/>
      <c r="G19" s="12"/>
      <c r="H19" s="12"/>
      <c r="I19" s="5">
        <f t="shared" si="2"/>
        <v>0</v>
      </c>
      <c r="J19" s="682">
        <f t="shared" si="3"/>
        <v>0</v>
      </c>
      <c r="K19" s="692"/>
    </row>
    <row r="20" spans="1:11" ht="15" customHeight="1" x14ac:dyDescent="0.15">
      <c r="A20" s="20" t="s">
        <v>339</v>
      </c>
      <c r="B20" s="12" t="s">
        <v>20</v>
      </c>
      <c r="C20" s="38"/>
      <c r="D20" s="38"/>
      <c r="E20" s="12"/>
      <c r="F20" s="29"/>
      <c r="G20" s="12" t="s">
        <v>20</v>
      </c>
      <c r="H20" s="12" t="s">
        <v>20</v>
      </c>
      <c r="I20" s="5">
        <f t="shared" si="2"/>
        <v>3</v>
      </c>
      <c r="J20" s="682">
        <f t="shared" si="3"/>
        <v>13.5</v>
      </c>
      <c r="K20" s="692"/>
    </row>
    <row r="21" spans="1:11" ht="15" customHeight="1" x14ac:dyDescent="0.15">
      <c r="A21" s="20" t="s">
        <v>457</v>
      </c>
      <c r="B21" s="117"/>
      <c r="C21" s="38"/>
      <c r="D21" s="38"/>
      <c r="E21" s="12"/>
      <c r="F21" s="12" t="s">
        <v>21</v>
      </c>
      <c r="G21" s="12" t="s">
        <v>21</v>
      </c>
      <c r="H21" s="12" t="s">
        <v>21</v>
      </c>
      <c r="I21" s="5">
        <f t="shared" si="2"/>
        <v>3</v>
      </c>
      <c r="J21" s="682">
        <f t="shared" si="3"/>
        <v>13.5</v>
      </c>
      <c r="K21" s="692"/>
    </row>
    <row r="22" spans="1:11" ht="15" customHeight="1" x14ac:dyDescent="0.15">
      <c r="A22" s="114" t="s">
        <v>66</v>
      </c>
      <c r="B22" s="117"/>
      <c r="C22" s="38"/>
      <c r="D22" s="38"/>
      <c r="E22" s="258" t="s">
        <v>182</v>
      </c>
      <c r="F22" s="258"/>
      <c r="G22" s="117"/>
      <c r="H22" s="117"/>
      <c r="I22" s="27"/>
      <c r="J22" s="48"/>
      <c r="K22" s="102"/>
    </row>
    <row r="23" spans="1:11" ht="15" customHeight="1" x14ac:dyDescent="0.15">
      <c r="A23" s="22" t="s">
        <v>0</v>
      </c>
      <c r="B23" s="23">
        <v>46188</v>
      </c>
      <c r="C23" s="23">
        <v>46189</v>
      </c>
      <c r="D23" s="23">
        <v>46190</v>
      </c>
      <c r="E23" s="23">
        <v>46191</v>
      </c>
      <c r="F23" s="23">
        <v>46192</v>
      </c>
      <c r="G23" s="23">
        <v>46193</v>
      </c>
      <c r="H23" s="23">
        <v>46194</v>
      </c>
      <c r="I23" s="7"/>
      <c r="J23" s="717" t="s">
        <v>2</v>
      </c>
      <c r="K23" s="718"/>
    </row>
    <row r="24" spans="1:11" ht="15" customHeight="1" x14ac:dyDescent="0.15">
      <c r="A24" s="22" t="s">
        <v>3</v>
      </c>
      <c r="B24" s="2" t="s">
        <v>4</v>
      </c>
      <c r="C24" s="21" t="s">
        <v>5</v>
      </c>
      <c r="D24" s="21" t="s">
        <v>6</v>
      </c>
      <c r="E24" s="2" t="s">
        <v>7</v>
      </c>
      <c r="F24" s="2" t="s">
        <v>8</v>
      </c>
      <c r="G24" s="2" t="s">
        <v>9</v>
      </c>
      <c r="H24" s="24" t="s">
        <v>10</v>
      </c>
      <c r="I24" s="8"/>
      <c r="J24" s="719"/>
      <c r="K24" s="720"/>
    </row>
    <row r="25" spans="1:11" ht="15" customHeight="1" x14ac:dyDescent="0.15">
      <c r="A25" s="17" t="s">
        <v>12</v>
      </c>
      <c r="B25" s="12"/>
      <c r="C25" s="2"/>
      <c r="D25" s="2"/>
      <c r="E25" s="12"/>
      <c r="F25" s="691" t="s">
        <v>60</v>
      </c>
      <c r="G25" s="691"/>
      <c r="H25" s="691"/>
      <c r="I25" s="51"/>
      <c r="J25" s="682"/>
      <c r="K25" s="692"/>
    </row>
    <row r="26" spans="1:11" ht="15" customHeight="1" x14ac:dyDescent="0.15">
      <c r="A26" s="19" t="s">
        <v>112</v>
      </c>
      <c r="B26" s="12" t="s">
        <v>20</v>
      </c>
      <c r="C26" s="26"/>
      <c r="D26" s="32"/>
      <c r="E26" s="54" t="s">
        <v>67</v>
      </c>
      <c r="F26" s="242" t="s">
        <v>496</v>
      </c>
      <c r="G26" s="54" t="s">
        <v>67</v>
      </c>
      <c r="H26" s="54"/>
      <c r="I26" s="5">
        <f>COUNTIFS(B26:H26,"&lt;&gt;空",B26:H26,"&lt;&gt;休",B26:H26,"&lt;&gt;調",B26:H26,"&lt;&gt;",B26:H26,"&lt;&gt;調整休")</f>
        <v>4</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13:30-19"))*(5)+(COUNTIF(B26:H26,"14-17"))*(4)+(COUNTIF(B26:H26,"16-19"))*(4)+(COUNTIF(B26:H26,"13-16"))*(3)+(COUNTIF(B26:H26,"工場9:30-15"))*(5)+(COUNTIF(B26:H26,"工場9-15"))*(5.5)+(COUNTIF(B26:H26,"受9-/Y10-"))*(5.5)+(COUNTIF(B26:H26,"Y10-"))*(4.5)+(COUNTIF(B26:H26,"ﾏ安9-14"))*(4.5)</f>
        <v>24.5</v>
      </c>
      <c r="K26" s="692"/>
    </row>
    <row r="27" spans="1:11" ht="15" customHeight="1" x14ac:dyDescent="0.15">
      <c r="A27" s="20" t="s">
        <v>113</v>
      </c>
      <c r="B27" s="401" t="s">
        <v>402</v>
      </c>
      <c r="C27" s="2"/>
      <c r="D27" s="32"/>
      <c r="E27" s="401" t="s">
        <v>402</v>
      </c>
      <c r="F27" s="12" t="s">
        <v>20</v>
      </c>
      <c r="G27" s="54"/>
      <c r="H27" s="12"/>
      <c r="I27" s="5">
        <f>COUNTIFS(B27:H27,"&lt;&gt;空",B27:H27,"&lt;&gt;休",B27:H27,"&lt;&gt;調",B27:H27,"&lt;&gt;",B27:H27,"&lt;&gt;調整休")</f>
        <v>3</v>
      </c>
      <c r="J27" s="682">
        <f>SUM(COUNTIF(B27:H27,"9-14:30"))*(5)+(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COUNTIF(B27:H27,"13:30-19"))*(5)+(COUNTIF(B27:H27,"14-17"))*(4)+(COUNTIF(B27:H27,"16-19"))*(4)+(COUNTIF(B27:H27,"13-16"))*(3)+(COUNTIF(B27:H27,"工場9:30-15"))*(5)+(COUNTIF(B27:H27,"工場9-15"))*(5.5)+(COUNTIF(B27:H27,"受9-/Y10-"))*(5.5)+(COUNTIF(B27:H27,"Y10-"))*(4.5)+(COUNTIF(B27:H27,"ﾏ安9-14"))*(4.5)</f>
        <v>13.5</v>
      </c>
      <c r="K27" s="692"/>
    </row>
    <row r="28" spans="1:11" ht="15" customHeight="1" x14ac:dyDescent="0.15">
      <c r="A28" s="20" t="s">
        <v>115</v>
      </c>
      <c r="B28" s="12" t="s">
        <v>21</v>
      </c>
      <c r="C28" s="38"/>
      <c r="D28" s="38"/>
      <c r="E28" s="12"/>
      <c r="F28" s="40"/>
      <c r="G28" s="12" t="s">
        <v>21</v>
      </c>
      <c r="H28" s="12" t="s">
        <v>21</v>
      </c>
      <c r="I28" s="5">
        <f t="shared" ref="I28:I31" si="4">COUNTIFS(B28:H28,"&lt;&gt;空",B28:H28,"&lt;&gt;休",B28:H28,"&lt;&gt;調",B28:H28,"&lt;&gt;",B28:H28,"&lt;&gt;調整休")</f>
        <v>3</v>
      </c>
      <c r="J28" s="682">
        <f t="shared" ref="J28:J31" si="5">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COUNTIF(B28:H28,"工場9:30-15"))*(5)+(COUNTIF(B28:H28,"工場9-15"))*(5.5)+(COUNTIF(B28:H28,"受9-/Y10-"))*(5.5)+(COUNTIF(B28:H28,"Y10-"))*(4.5)+(COUNTIF(B28:H28,"ﾏ安9-14"))*(4.5)</f>
        <v>13.5</v>
      </c>
      <c r="K28" s="692"/>
    </row>
    <row r="29" spans="1:11" ht="15" customHeight="1" x14ac:dyDescent="0.15">
      <c r="A29" s="47" t="s">
        <v>128</v>
      </c>
      <c r="B29" s="12"/>
      <c r="C29" s="38"/>
      <c r="D29" s="38"/>
      <c r="E29" s="29"/>
      <c r="F29" s="12"/>
      <c r="G29" s="12"/>
      <c r="H29" s="12"/>
      <c r="I29" s="5">
        <f t="shared" si="4"/>
        <v>0</v>
      </c>
      <c r="J29" s="682">
        <f t="shared" si="5"/>
        <v>0</v>
      </c>
      <c r="K29" s="692"/>
    </row>
    <row r="30" spans="1:11" ht="15" customHeight="1" x14ac:dyDescent="0.15">
      <c r="A30" s="20" t="s">
        <v>339</v>
      </c>
      <c r="B30" s="12" t="s">
        <v>20</v>
      </c>
      <c r="C30" s="38"/>
      <c r="D30" s="38"/>
      <c r="E30" s="12"/>
      <c r="F30" s="29"/>
      <c r="G30" s="12" t="s">
        <v>20</v>
      </c>
      <c r="H30" s="12" t="s">
        <v>20</v>
      </c>
      <c r="I30" s="5">
        <f t="shared" si="4"/>
        <v>3</v>
      </c>
      <c r="J30" s="682">
        <f t="shared" si="5"/>
        <v>13.5</v>
      </c>
      <c r="K30" s="692"/>
    </row>
    <row r="31" spans="1:11" ht="15" customHeight="1" x14ac:dyDescent="0.15">
      <c r="A31" s="20" t="s">
        <v>457</v>
      </c>
      <c r="B31" s="117"/>
      <c r="C31" s="38"/>
      <c r="D31" s="38"/>
      <c r="E31" s="12"/>
      <c r="F31" s="12" t="s">
        <v>21</v>
      </c>
      <c r="G31" s="12" t="s">
        <v>21</v>
      </c>
      <c r="H31" s="12" t="s">
        <v>21</v>
      </c>
      <c r="I31" s="5">
        <f t="shared" si="4"/>
        <v>3</v>
      </c>
      <c r="J31" s="682">
        <f t="shared" si="5"/>
        <v>13.5</v>
      </c>
      <c r="K31" s="692"/>
    </row>
    <row r="32" spans="1:11" ht="15" customHeight="1" x14ac:dyDescent="0.15">
      <c r="A32" s="114" t="s">
        <v>66</v>
      </c>
      <c r="B32" s="117"/>
      <c r="C32" s="38"/>
      <c r="D32" s="38"/>
      <c r="E32" s="258" t="s">
        <v>182</v>
      </c>
      <c r="F32" s="258"/>
      <c r="G32" s="117"/>
      <c r="H32" s="117"/>
      <c r="I32" s="27"/>
      <c r="J32" s="48"/>
      <c r="K32" s="102"/>
    </row>
    <row r="33" spans="1:11" ht="15" customHeight="1" x14ac:dyDescent="0.15">
      <c r="A33" s="22" t="s">
        <v>0</v>
      </c>
      <c r="B33" s="90">
        <v>46195</v>
      </c>
      <c r="C33" s="90">
        <v>46196</v>
      </c>
      <c r="D33" s="90">
        <v>46197</v>
      </c>
      <c r="E33" s="90">
        <v>46198</v>
      </c>
      <c r="F33" s="90">
        <v>46199</v>
      </c>
      <c r="G33" s="90">
        <v>46200</v>
      </c>
      <c r="H33" s="90">
        <v>46201</v>
      </c>
      <c r="I33" s="7"/>
      <c r="J33" s="717" t="s">
        <v>2</v>
      </c>
      <c r="K33" s="718"/>
    </row>
    <row r="34" spans="1:11" ht="15" customHeight="1" x14ac:dyDescent="0.15">
      <c r="A34" s="22" t="s">
        <v>3</v>
      </c>
      <c r="B34" s="2" t="s">
        <v>4</v>
      </c>
      <c r="C34" s="21" t="s">
        <v>5</v>
      </c>
      <c r="D34" s="21" t="s">
        <v>6</v>
      </c>
      <c r="E34" s="2" t="s">
        <v>7</v>
      </c>
      <c r="F34" s="2" t="s">
        <v>8</v>
      </c>
      <c r="G34" s="2" t="s">
        <v>9</v>
      </c>
      <c r="H34" s="24" t="s">
        <v>10</v>
      </c>
      <c r="I34" s="8"/>
      <c r="J34" s="719"/>
      <c r="K34" s="720"/>
    </row>
    <row r="35" spans="1:11" ht="15" customHeight="1" x14ac:dyDescent="0.15">
      <c r="A35" s="17" t="s">
        <v>13</v>
      </c>
      <c r="B35" s="12"/>
      <c r="C35" s="2"/>
      <c r="D35" s="2"/>
      <c r="E35" s="12"/>
      <c r="F35" s="12"/>
      <c r="G35" s="12"/>
      <c r="H35" s="12"/>
      <c r="I35" s="5"/>
      <c r="J35" s="682"/>
      <c r="K35" s="692"/>
    </row>
    <row r="36" spans="1:11" ht="15" customHeight="1" x14ac:dyDescent="0.15">
      <c r="A36" s="19" t="s">
        <v>112</v>
      </c>
      <c r="B36" s="12" t="s">
        <v>20</v>
      </c>
      <c r="C36" s="26"/>
      <c r="D36" s="32"/>
      <c r="E36" s="54" t="s">
        <v>67</v>
      </c>
      <c r="F36" s="242" t="s">
        <v>496</v>
      </c>
      <c r="G36" s="54" t="s">
        <v>67</v>
      </c>
      <c r="H36" s="54"/>
      <c r="I36" s="5">
        <f>COUNTIFS(B36:H36,"&lt;&gt;空",B36:H36,"&lt;&gt;休",B36:H36,"&lt;&gt;調",B36:H36,"&lt;&gt;",B36:H36,"&lt;&gt;調整休")</f>
        <v>4</v>
      </c>
      <c r="J36" s="682">
        <f>SUM(COUNTIF(B36:H36,"9-14:30"))*(5)+(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13:30-19"))*(5)+(COUNTIF(B36:H36,"14-17"))*(4)+(COUNTIF(B36:H36,"16-19"))*(4)+(COUNTIF(B36:H36,"13-16"))*(3)+(COUNTIF(B36:H36,"工場9:30-15"))*(5)+(COUNTIF(B36:H36,"工場9-15"))*(5.5)+(COUNTIF(B36:H36,"受9-/Y10-"))*(5.5)+(COUNTIF(B36:H36,"Y10-"))*(4.5)+(COUNTIF(B36:H36,"ﾏ安9-14"))*(4.5)</f>
        <v>24.5</v>
      </c>
      <c r="K36" s="692"/>
    </row>
    <row r="37" spans="1:11" ht="15" customHeight="1" x14ac:dyDescent="0.15">
      <c r="A37" s="20" t="s">
        <v>113</v>
      </c>
      <c r="B37" s="401" t="s">
        <v>402</v>
      </c>
      <c r="C37" s="2"/>
      <c r="D37" s="32"/>
      <c r="E37" s="401" t="s">
        <v>402</v>
      </c>
      <c r="F37" s="12" t="s">
        <v>20</v>
      </c>
      <c r="G37" s="54"/>
      <c r="H37" s="12"/>
      <c r="I37" s="5">
        <f>COUNTIFS(B37:H37,"&lt;&gt;空",B37:H37,"&lt;&gt;休",B37:H37,"&lt;&gt;調",B37:H37,"&lt;&gt;",B37:H37,"&lt;&gt;調整休")</f>
        <v>3</v>
      </c>
      <c r="J37" s="682">
        <f>SUM(COUNTIF(B37:H37,"9-14:30"))*(5)+(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COUNTIF(B37:H37,"13:30-19"))*(5)+(COUNTIF(B37:H37,"14-17"))*(4)+(COUNTIF(B37:H37,"16-19"))*(4)+(COUNTIF(B37:H37,"13-16"))*(3)+(COUNTIF(B37:H37,"工場9:30-15"))*(5)+(COUNTIF(B37:H37,"工場9-15"))*(5.5)+(COUNTIF(B37:H37,"受9-/Y10-"))*(5.5)+(COUNTIF(B37:H37,"Y10-"))*(4.5)+(COUNTIF(B37:H37,"ﾏ安9-14"))*(4.5)</f>
        <v>13.5</v>
      </c>
      <c r="K37" s="692"/>
    </row>
    <row r="38" spans="1:11" ht="15" customHeight="1" x14ac:dyDescent="0.15">
      <c r="A38" s="20" t="s">
        <v>115</v>
      </c>
      <c r="B38" s="12" t="s">
        <v>21</v>
      </c>
      <c r="C38" s="38"/>
      <c r="D38" s="38"/>
      <c r="E38" s="12"/>
      <c r="F38" s="40"/>
      <c r="G38" s="12" t="s">
        <v>21</v>
      </c>
      <c r="H38" s="12" t="s">
        <v>21</v>
      </c>
      <c r="I38" s="5">
        <f t="shared" ref="I38:I41" si="6">COUNTIFS(B38:H38,"&lt;&gt;空",B38:H38,"&lt;&gt;休",B38:H38,"&lt;&gt;調",B38:H38,"&lt;&gt;",B38:H38,"&lt;&gt;調整休")</f>
        <v>3</v>
      </c>
      <c r="J38" s="682">
        <f t="shared" ref="J38:J41" si="7">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COUNTIF(B38:H38,"13-16"))*(3)+(COUNTIF(B38:H38,"工場9:30-15"))*(5)+(COUNTIF(B38:H38,"工場9-15"))*(5.5)+(COUNTIF(B38:H38,"受9-/Y10-"))*(5.5)+(COUNTIF(B38:H38,"Y10-"))*(4.5)+(COUNTIF(B38:H38,"ﾏ安9-14"))*(4.5)</f>
        <v>13.5</v>
      </c>
      <c r="K38" s="692"/>
    </row>
    <row r="39" spans="1:11" ht="15" customHeight="1" x14ac:dyDescent="0.15">
      <c r="A39" s="47" t="s">
        <v>128</v>
      </c>
      <c r="B39" s="12"/>
      <c r="C39" s="38"/>
      <c r="D39" s="38"/>
      <c r="E39" s="29"/>
      <c r="F39" s="12"/>
      <c r="G39" s="12"/>
      <c r="H39" s="12"/>
      <c r="I39" s="5">
        <f t="shared" si="6"/>
        <v>0</v>
      </c>
      <c r="J39" s="682">
        <f t="shared" si="7"/>
        <v>0</v>
      </c>
      <c r="K39" s="692"/>
    </row>
    <row r="40" spans="1:11" ht="15" customHeight="1" x14ac:dyDescent="0.15">
      <c r="A40" s="20" t="s">
        <v>339</v>
      </c>
      <c r="B40" s="12"/>
      <c r="C40" s="38"/>
      <c r="D40" s="38"/>
      <c r="E40" s="12" t="s">
        <v>20</v>
      </c>
      <c r="F40" s="29"/>
      <c r="G40" s="12" t="s">
        <v>20</v>
      </c>
      <c r="H40" s="12" t="s">
        <v>20</v>
      </c>
      <c r="I40" s="5">
        <f t="shared" si="6"/>
        <v>3</v>
      </c>
      <c r="J40" s="682">
        <f t="shared" si="7"/>
        <v>13.5</v>
      </c>
      <c r="K40" s="692"/>
    </row>
    <row r="41" spans="1:11" ht="15" customHeight="1" x14ac:dyDescent="0.15">
      <c r="A41" s="20" t="s">
        <v>457</v>
      </c>
      <c r="B41" s="117"/>
      <c r="C41" s="38"/>
      <c r="D41" s="38"/>
      <c r="E41" s="12"/>
      <c r="F41" s="12" t="s">
        <v>21</v>
      </c>
      <c r="G41" s="12" t="s">
        <v>21</v>
      </c>
      <c r="H41" s="12" t="s">
        <v>21</v>
      </c>
      <c r="I41" s="5">
        <f t="shared" si="6"/>
        <v>3</v>
      </c>
      <c r="J41" s="682">
        <f t="shared" si="7"/>
        <v>13.5</v>
      </c>
      <c r="K41" s="692"/>
    </row>
    <row r="42" spans="1:11" ht="15" customHeight="1" x14ac:dyDescent="0.15">
      <c r="A42" s="114" t="s">
        <v>66</v>
      </c>
      <c r="B42" s="117"/>
      <c r="C42" s="38"/>
      <c r="D42" s="38"/>
      <c r="E42" s="258" t="s">
        <v>182</v>
      </c>
      <c r="F42" s="258"/>
      <c r="G42" s="117"/>
      <c r="H42" s="117"/>
      <c r="I42" s="27"/>
      <c r="J42" s="48"/>
      <c r="K42" s="102"/>
    </row>
    <row r="43" spans="1:11" ht="15" customHeight="1" x14ac:dyDescent="0.15">
      <c r="A43" s="22" t="s">
        <v>0</v>
      </c>
      <c r="B43" s="23">
        <v>46202</v>
      </c>
      <c r="C43" s="23">
        <v>46203</v>
      </c>
      <c r="D43" s="23"/>
      <c r="E43" s="23"/>
      <c r="F43" s="23"/>
      <c r="G43" s="23"/>
      <c r="H43" s="23"/>
      <c r="I43" s="7"/>
      <c r="J43" s="717" t="s">
        <v>2</v>
      </c>
      <c r="K43" s="718"/>
    </row>
    <row r="44" spans="1:11" ht="15" customHeight="1" x14ac:dyDescent="0.15">
      <c r="A44" s="22" t="s">
        <v>3</v>
      </c>
      <c r="B44" s="2" t="s">
        <v>4</v>
      </c>
      <c r="C44" s="316" t="s">
        <v>5</v>
      </c>
      <c r="D44" s="316"/>
      <c r="E44" s="2"/>
      <c r="F44" s="2"/>
      <c r="G44" s="2"/>
      <c r="H44" s="24"/>
      <c r="I44" s="8"/>
      <c r="J44" s="719"/>
      <c r="K44" s="720"/>
    </row>
    <row r="45" spans="1:11" ht="15" customHeight="1" x14ac:dyDescent="0.15">
      <c r="A45" s="17" t="s">
        <v>12</v>
      </c>
      <c r="B45" s="12"/>
      <c r="C45" s="2"/>
      <c r="D45" s="2"/>
      <c r="E45" s="2"/>
      <c r="F45" s="2"/>
      <c r="G45" s="2"/>
      <c r="H45" s="2"/>
      <c r="I45" s="51"/>
      <c r="J45" s="721"/>
      <c r="K45" s="722"/>
    </row>
    <row r="46" spans="1:11" ht="15" customHeight="1" x14ac:dyDescent="0.15">
      <c r="A46" s="19" t="s">
        <v>112</v>
      </c>
      <c r="B46" s="12" t="s">
        <v>20</v>
      </c>
      <c r="C46" s="26"/>
      <c r="D46" s="32"/>
      <c r="E46" s="32"/>
      <c r="F46" s="32"/>
      <c r="G46" s="32"/>
      <c r="H46" s="32"/>
      <c r="I46" s="5">
        <f>COUNTIFS(B46:H46,"&lt;&gt;空",B46:H46,"&lt;&gt;休",B46:H46,"&lt;&gt;調",B46:H46,"&lt;&gt;",B46:H46,"&lt;&gt;調整休")</f>
        <v>1</v>
      </c>
      <c r="J46" s="682">
        <f>SUM(COUNTIF(B46:H46,"9-14:30"))*(5)+(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13:30-19"))*(5)+(COUNTIF(B46:H46,"14-17"))*(4)+(COUNTIF(B46:H46,"16-19"))*(4)+(COUNTIF(B46:H46,"13-16"))*(3)+(COUNTIF(B46:H46,"工場9:30-15"))*(5)+(COUNTIF(B46:H46,"工場9-15"))*(5.5)+(COUNTIF(B46:H46,"受9-/Y10-"))*(5.5)+(COUNTIF(B46:H46,"Y10-"))*(4.5)+(COUNTIF(B46:H46,"ﾏ安9-14"))*(4.5)</f>
        <v>4.5</v>
      </c>
      <c r="K46" s="692"/>
    </row>
    <row r="47" spans="1:11" ht="15" customHeight="1" x14ac:dyDescent="0.15">
      <c r="A47" s="20" t="s">
        <v>113</v>
      </c>
      <c r="B47" s="401" t="s">
        <v>402</v>
      </c>
      <c r="C47" s="2"/>
      <c r="D47" s="32"/>
      <c r="E47" s="32"/>
      <c r="F47" s="32"/>
      <c r="G47" s="32"/>
      <c r="H47" s="32"/>
      <c r="I47" s="5">
        <f>COUNTIFS(B47:H47,"&lt;&gt;空",B47:H47,"&lt;&gt;休",B47:H47,"&lt;&gt;調",B47:H47,"&lt;&gt;",B47:H47,"&lt;&gt;調整休")</f>
        <v>1</v>
      </c>
      <c r="J47" s="682">
        <f>SUM(COUNTIF(B47:H47,"9-14:30"))*(5)+(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COUNTIF(B47:H47,"13:30-19"))*(5)+(COUNTIF(B47:H47,"14-17"))*(4)+(COUNTIF(B47:H47,"16-19"))*(4)+(COUNTIF(B47:H47,"13-16"))*(3)+(COUNTIF(B47:H47,"工場9:30-15"))*(5)+(COUNTIF(B47:H47,"工場9-15"))*(5.5)+(COUNTIF(B47:H47,"受9-/Y10-"))*(5.5)+(COUNTIF(B47:H47,"Y10-"))*(4.5)+(COUNTIF(B47:H47,"ﾏ安9-14"))*(4.5)</f>
        <v>4.5</v>
      </c>
      <c r="K47" s="692"/>
    </row>
    <row r="48" spans="1:11" ht="15" customHeight="1" x14ac:dyDescent="0.15">
      <c r="A48" s="20" t="s">
        <v>115</v>
      </c>
      <c r="B48" s="12" t="s">
        <v>21</v>
      </c>
      <c r="C48" s="38"/>
      <c r="D48" s="38"/>
      <c r="E48" s="38"/>
      <c r="F48" s="38"/>
      <c r="G48" s="38"/>
      <c r="H48" s="38"/>
      <c r="I48" s="5">
        <f t="shared" ref="I48:I51" si="8">COUNTIFS(B48:H48,"&lt;&gt;空",B48:H48,"&lt;&gt;休",B48:H48,"&lt;&gt;調",B48:H48,"&lt;&gt;",B48:H48,"&lt;&gt;調整休")</f>
        <v>1</v>
      </c>
      <c r="J48" s="682">
        <f t="shared" ref="J48:J51" si="9">SUM(COUNTIF(B48:H48,"9-14:30"))*(5)+(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COUNTIF(B48:H48,"13:30-19"))*(5)+(COUNTIF(B48:H48,"14-17"))*(4)+(COUNTIF(B48:H48,"16-19"))*(4)+(COUNTIF(B48:H48,"13-16"))*(3)+(COUNTIF(B48:H48,"工場9:30-15"))*(5)+(COUNTIF(B48:H48,"工場9-15"))*(5.5)+(COUNTIF(B48:H48,"受9-/Y10-"))*(5.5)+(COUNTIF(B48:H48,"Y10-"))*(4.5)+(COUNTIF(B48:H48,"ﾏ安9-14"))*(4.5)</f>
        <v>4.5</v>
      </c>
      <c r="K48" s="692"/>
    </row>
    <row r="49" spans="1:14" ht="15" customHeight="1" x14ac:dyDescent="0.15">
      <c r="A49" s="47" t="s">
        <v>128</v>
      </c>
      <c r="B49" s="12"/>
      <c r="C49" s="38"/>
      <c r="D49" s="38"/>
      <c r="E49" s="38"/>
      <c r="F49" s="38"/>
      <c r="G49" s="38"/>
      <c r="H49" s="38"/>
      <c r="I49" s="5">
        <f t="shared" si="8"/>
        <v>0</v>
      </c>
      <c r="J49" s="682">
        <f t="shared" si="9"/>
        <v>0</v>
      </c>
      <c r="K49" s="692"/>
    </row>
    <row r="50" spans="1:14" ht="15" customHeight="1" x14ac:dyDescent="0.15">
      <c r="A50" s="20" t="s">
        <v>339</v>
      </c>
      <c r="B50" s="12" t="s">
        <v>20</v>
      </c>
      <c r="C50" s="38"/>
      <c r="D50" s="38"/>
      <c r="E50" s="38"/>
      <c r="F50" s="38"/>
      <c r="G50" s="38"/>
      <c r="H50" s="38"/>
      <c r="I50" s="5">
        <f t="shared" si="8"/>
        <v>1</v>
      </c>
      <c r="J50" s="682">
        <f t="shared" si="9"/>
        <v>4.5</v>
      </c>
      <c r="K50" s="692"/>
    </row>
    <row r="51" spans="1:14" ht="15" customHeight="1" x14ac:dyDescent="0.15">
      <c r="A51" s="20" t="s">
        <v>457</v>
      </c>
      <c r="B51" s="117"/>
      <c r="C51" s="38"/>
      <c r="D51" s="38"/>
      <c r="E51" s="38"/>
      <c r="F51" s="38"/>
      <c r="G51" s="38"/>
      <c r="H51" s="38"/>
      <c r="I51" s="5">
        <f t="shared" si="8"/>
        <v>0</v>
      </c>
      <c r="J51" s="682">
        <f t="shared" si="9"/>
        <v>0</v>
      </c>
      <c r="K51" s="692"/>
    </row>
    <row r="52" spans="1:14" ht="15" customHeight="1" x14ac:dyDescent="0.15">
      <c r="A52" s="114" t="s">
        <v>66</v>
      </c>
      <c r="B52" s="117"/>
      <c r="C52" s="38"/>
      <c r="D52" s="38"/>
      <c r="E52" s="38"/>
      <c r="F52" s="38"/>
      <c r="G52" s="38"/>
      <c r="H52" s="38"/>
      <c r="I52" s="115"/>
      <c r="J52" s="91"/>
      <c r="K52" s="92"/>
    </row>
    <row r="53" spans="1:14" ht="12" customHeight="1" x14ac:dyDescent="0.15">
      <c r="A53" s="41"/>
      <c r="B53" s="42"/>
      <c r="C53" s="42"/>
      <c r="D53" s="42"/>
      <c r="E53" s="42"/>
      <c r="F53" s="42"/>
      <c r="G53" s="42"/>
      <c r="H53" s="42"/>
      <c r="I53" s="716" t="s">
        <v>609</v>
      </c>
      <c r="J53" s="716"/>
      <c r="K53" s="716"/>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706" t="s">
        <v>612</v>
      </c>
      <c r="B59" s="707"/>
      <c r="C59" s="696" t="s">
        <v>91</v>
      </c>
      <c r="D59" s="697"/>
      <c r="E59" s="697"/>
      <c r="F59" s="697"/>
      <c r="G59" s="697"/>
      <c r="H59" s="697"/>
      <c r="I59" s="697"/>
      <c r="J59" s="697"/>
      <c r="K59" s="697"/>
    </row>
    <row r="60" spans="1:14" ht="14.45" customHeight="1" x14ac:dyDescent="0.15">
      <c r="A60" s="708" t="s">
        <v>616</v>
      </c>
      <c r="B60" s="709"/>
      <c r="C60" s="98" t="s">
        <v>35</v>
      </c>
      <c r="D60" s="98"/>
      <c r="E60" s="98"/>
      <c r="F60" s="98"/>
      <c r="G60" s="98"/>
      <c r="H60" s="98"/>
      <c r="I60" s="98"/>
      <c r="J60" s="98"/>
      <c r="K60" s="98"/>
    </row>
    <row r="61" spans="1:14" ht="14.45" customHeight="1" x14ac:dyDescent="0.15">
      <c r="A61" s="710"/>
      <c r="B61" s="711"/>
      <c r="C61" s="697" t="s">
        <v>92</v>
      </c>
      <c r="D61" s="697"/>
      <c r="E61" s="697"/>
      <c r="F61" s="697"/>
      <c r="G61" s="697"/>
      <c r="H61" s="697"/>
      <c r="I61" s="697"/>
      <c r="J61" s="697"/>
      <c r="K61" s="697"/>
    </row>
    <row r="62" spans="1:14" ht="28.5" customHeight="1" x14ac:dyDescent="0.15">
      <c r="A62" s="712"/>
      <c r="B62" s="713"/>
      <c r="C62" s="714" t="s">
        <v>613</v>
      </c>
      <c r="D62" s="715"/>
      <c r="E62" s="715"/>
      <c r="F62" s="715"/>
      <c r="G62" s="715"/>
      <c r="H62" s="715"/>
      <c r="I62" s="715"/>
      <c r="J62" s="676"/>
      <c r="K62" s="676"/>
    </row>
  </sheetData>
  <mergeCells count="57">
    <mergeCell ref="J11:K11"/>
    <mergeCell ref="B1:F1"/>
    <mergeCell ref="H1:K1"/>
    <mergeCell ref="I3:I4"/>
    <mergeCell ref="J3:K4"/>
    <mergeCell ref="J5:K5"/>
    <mergeCell ref="J6:K6"/>
    <mergeCell ref="J7:K7"/>
    <mergeCell ref="J8:K8"/>
    <mergeCell ref="J9:K9"/>
    <mergeCell ref="J10:K10"/>
    <mergeCell ref="J27:K27"/>
    <mergeCell ref="J13:K14"/>
    <mergeCell ref="J15:K15"/>
    <mergeCell ref="J16:K16"/>
    <mergeCell ref="J17:K17"/>
    <mergeCell ref="J18:K18"/>
    <mergeCell ref="J19:K19"/>
    <mergeCell ref="J20:K20"/>
    <mergeCell ref="J21:K21"/>
    <mergeCell ref="J23:K24"/>
    <mergeCell ref="J25:K25"/>
    <mergeCell ref="J26:K26"/>
    <mergeCell ref="J36:K36"/>
    <mergeCell ref="J37:K37"/>
    <mergeCell ref="J38:K38"/>
    <mergeCell ref="J39:K39"/>
    <mergeCell ref="J40:K40"/>
    <mergeCell ref="J29:K29"/>
    <mergeCell ref="J30:K30"/>
    <mergeCell ref="J31:K31"/>
    <mergeCell ref="J33:K34"/>
    <mergeCell ref="J35:K35"/>
    <mergeCell ref="A60:B62"/>
    <mergeCell ref="C62:I62"/>
    <mergeCell ref="C61:K61"/>
    <mergeCell ref="J49:K49"/>
    <mergeCell ref="J41:K41"/>
    <mergeCell ref="J43:K44"/>
    <mergeCell ref="J45:K45"/>
    <mergeCell ref="J46:K46"/>
    <mergeCell ref="F25:H25"/>
    <mergeCell ref="A56:B56"/>
    <mergeCell ref="C56:K56"/>
    <mergeCell ref="C57:K57"/>
    <mergeCell ref="A59:B59"/>
    <mergeCell ref="C59:K59"/>
    <mergeCell ref="J50:K50"/>
    <mergeCell ref="J51:K51"/>
    <mergeCell ref="I53:K53"/>
    <mergeCell ref="A54:B54"/>
    <mergeCell ref="D54:E54"/>
    <mergeCell ref="A55:B55"/>
    <mergeCell ref="C55:K55"/>
    <mergeCell ref="J47:K47"/>
    <mergeCell ref="J48:K48"/>
    <mergeCell ref="J28:K28"/>
  </mergeCells>
  <phoneticPr fontId="13"/>
  <pageMargins left="0.39370078740157483" right="0.27559055118110237" top="0.31496062992125984" bottom="0.11811023622047245" header="0.51181102362204722" footer="0.51181102362204722"/>
  <pageSetup paperSize="9" scale="88"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DB6CEE9-98A9-4EC3-96A5-781C40BD5CF0}">
          <x14:formula1>
            <xm:f>'F:\Users\clmiwa-three\Downloads\[《中村》新田・草加 エリア 仮シフト【12月16日～1月15日】.xlsx]参照データベース'!#REF!</xm:f>
          </x14:formula1>
          <xm:sqref>G1:G2 C28:D32 C38:D42 C48:H53 C18:D22 C8:D12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4A6B-2F47-45C2-9AC1-1AC4A69541F7}">
  <dimension ref="A1:K55"/>
  <sheetViews>
    <sheetView zoomScale="115" zoomScaleNormal="115" workbookViewId="0">
      <selection activeCell="N47" sqref="N47"/>
    </sheetView>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50" t="s">
        <v>59</v>
      </c>
      <c r="B1" s="753" t="s">
        <v>610</v>
      </c>
      <c r="C1" s="753"/>
      <c r="D1" s="753"/>
      <c r="E1" s="753"/>
      <c r="F1" s="753"/>
      <c r="G1" s="754"/>
      <c r="H1" s="755" t="s">
        <v>154</v>
      </c>
      <c r="I1" s="756"/>
      <c r="J1" s="756"/>
      <c r="K1" s="757"/>
    </row>
    <row r="2" spans="1:11" ht="9" customHeight="1" x14ac:dyDescent="0.15">
      <c r="A2" s="189"/>
    </row>
    <row r="3" spans="1:11" s="191" customFormat="1" ht="15" customHeight="1" x14ac:dyDescent="0.15">
      <c r="A3" s="153" t="s">
        <v>0</v>
      </c>
      <c r="B3" s="183">
        <v>46174</v>
      </c>
      <c r="C3" s="183">
        <v>46175</v>
      </c>
      <c r="D3" s="183">
        <v>46176</v>
      </c>
      <c r="E3" s="183">
        <v>46177</v>
      </c>
      <c r="F3" s="183">
        <v>46178</v>
      </c>
      <c r="G3" s="183">
        <v>46179</v>
      </c>
      <c r="H3" s="183">
        <v>46180</v>
      </c>
      <c r="I3" s="747" t="s">
        <v>1</v>
      </c>
      <c r="J3" s="749" t="s">
        <v>2</v>
      </c>
      <c r="K3" s="750"/>
    </row>
    <row r="4" spans="1:11" s="192" customFormat="1" ht="15" customHeight="1" x14ac:dyDescent="0.15">
      <c r="A4" s="155" t="s">
        <v>3</v>
      </c>
      <c r="B4" s="157" t="s">
        <v>4</v>
      </c>
      <c r="C4" s="157" t="s">
        <v>5</v>
      </c>
      <c r="D4" s="157" t="s">
        <v>6</v>
      </c>
      <c r="E4" s="157" t="s">
        <v>7</v>
      </c>
      <c r="F4" s="157" t="s">
        <v>8</v>
      </c>
      <c r="G4" s="157" t="s">
        <v>9</v>
      </c>
      <c r="H4" s="158" t="s">
        <v>10</v>
      </c>
      <c r="I4" s="748"/>
      <c r="J4" s="749"/>
      <c r="K4" s="750"/>
    </row>
    <row r="5" spans="1:11" s="151" customFormat="1" ht="13.5" customHeight="1" x14ac:dyDescent="0.15">
      <c r="A5" s="206" t="s">
        <v>142</v>
      </c>
      <c r="B5" s="195">
        <v>4</v>
      </c>
      <c r="C5" s="195"/>
      <c r="D5" s="195"/>
      <c r="E5" s="153">
        <v>3</v>
      </c>
      <c r="F5" s="195">
        <v>3</v>
      </c>
      <c r="G5" s="153">
        <v>4</v>
      </c>
      <c r="H5" s="153">
        <v>3</v>
      </c>
      <c r="I5" s="628"/>
      <c r="J5" s="871"/>
      <c r="K5" s="872"/>
    </row>
    <row r="6" spans="1:11" ht="13.5" customHeight="1" x14ac:dyDescent="0.15">
      <c r="A6" s="197" t="s">
        <v>155</v>
      </c>
      <c r="B6" s="239"/>
      <c r="C6" s="241"/>
      <c r="D6" s="241"/>
      <c r="E6" s="239" t="s">
        <v>369</v>
      </c>
      <c r="F6" s="16"/>
      <c r="G6" s="240" t="s">
        <v>319</v>
      </c>
      <c r="H6" s="240" t="s">
        <v>319</v>
      </c>
      <c r="I6" s="199">
        <f>COUNTA(B6:H6)</f>
        <v>3</v>
      </c>
      <c r="J6" s="733">
        <f>SUM(COUNTIF(B6:H6,"10-"))*(4.5)+SUM(COUNTIF(B6:H6,"9:30-"))*(5)+SUM(COUNTIF(B6:H6,"9-16"))*(6.25)+SUM(COUNTIF(B6:H6,"9:30-15"))*(5)+SUM(COUNTIF(B6:H6,"10-16"))*(5.5)+SUM(COUNTIF(B6:H6,"10-14"))*(4)</f>
        <v>4.5</v>
      </c>
      <c r="K6" s="734"/>
    </row>
    <row r="7" spans="1:11" ht="13.5" customHeight="1" x14ac:dyDescent="0.15">
      <c r="A7" s="197" t="s">
        <v>158</v>
      </c>
      <c r="B7" s="239" t="s">
        <v>369</v>
      </c>
      <c r="C7" s="241"/>
      <c r="D7" s="241"/>
      <c r="E7" s="239"/>
      <c r="F7" s="239"/>
      <c r="G7" s="239" t="s">
        <v>369</v>
      </c>
      <c r="H7" s="239" t="s">
        <v>369</v>
      </c>
      <c r="I7" s="200">
        <f>COUNTA(B7:H7)</f>
        <v>3</v>
      </c>
      <c r="J7" s="733">
        <f>SUM(COUNTIF(B7:H7,"10-"))*(4.5)+SUM(COUNTIF(B7:H7,"9:30-"))*(5)+SUM(COUNTIF(B7:H7,"9-16"))*(6.25)+SUM(COUNTIF(B7:H7,"9:30-15"))*(5)+SUM(COUNTIF(B7:H7,"10-16"))*(5.5)+SUM(COUNTIF(B7:H7,"10-14"))*(4)</f>
        <v>13.5</v>
      </c>
      <c r="K7" s="734"/>
    </row>
    <row r="8" spans="1:11" ht="13.5" customHeight="1" x14ac:dyDescent="0.15">
      <c r="A8" s="197" t="s">
        <v>494</v>
      </c>
      <c r="B8" s="240" t="s">
        <v>319</v>
      </c>
      <c r="C8" s="241"/>
      <c r="D8" s="241"/>
      <c r="E8" s="240" t="s">
        <v>319</v>
      </c>
      <c r="F8" s="240" t="s">
        <v>319</v>
      </c>
      <c r="G8" s="242"/>
      <c r="H8" s="239"/>
      <c r="I8" s="200">
        <f>COUNTA(B8:H8)</f>
        <v>3</v>
      </c>
      <c r="J8" s="733">
        <f>SUM(COUNTIF(B8:H8,"10-"))*(4.5)+SUM(COUNTIF(B8:H8,"9:30-"))*(5)+SUM(COUNTIF(B8:H8,"9-16"))*(6.25)+SUM(COUNTIF(B8:H8,"9:30-15"))*(5)+SUM(COUNTIF(B8:H8,"10-16"))*(5.5)+SUM(COUNTIF(B8:H8,"10-14"))*(4)</f>
        <v>0</v>
      </c>
      <c r="K8" s="734"/>
    </row>
    <row r="9" spans="1:11" ht="13.5" customHeight="1" x14ac:dyDescent="0.15">
      <c r="A9" s="197" t="s">
        <v>160</v>
      </c>
      <c r="B9" s="242" t="s">
        <v>176</v>
      </c>
      <c r="C9" s="241"/>
      <c r="D9" s="241"/>
      <c r="E9" s="242" t="s">
        <v>161</v>
      </c>
      <c r="F9" s="239" t="s">
        <v>369</v>
      </c>
      <c r="G9" s="242" t="s">
        <v>161</v>
      </c>
      <c r="H9" s="239"/>
      <c r="I9" s="200">
        <f>COUNTA(B9:H9)</f>
        <v>4</v>
      </c>
      <c r="J9" s="733">
        <f>SUM(COUNTIF(B9:H9,"10-"))*(4.5)+SUM(COUNTIF(B9:H9,"9:30-"))*(5)+SUM(COUNTIF(B9:H9,"9-16"))*(6.25)+SUM(COUNTIF(B9:H9,"9:30-15"))*(5)+SUM(COUNTIF(B9:H9,"10-16"))*(5.5)+SUM(COUNTIF(B9:H9,"10-14"))*(4)+SUM(COUNTIF(B9:H9,"受付9-17"))*(7)+SUM(COUNTIF(B9:H9,"受付9-14"))*(4.5)</f>
        <v>23</v>
      </c>
      <c r="K9" s="734"/>
    </row>
    <row r="10" spans="1:11" ht="13.5" customHeight="1" x14ac:dyDescent="0.15">
      <c r="A10" s="88" t="s">
        <v>426</v>
      </c>
      <c r="B10" s="239" t="s">
        <v>369</v>
      </c>
      <c r="C10" s="282"/>
      <c r="D10" s="198"/>
      <c r="E10" s="239"/>
      <c r="F10" s="239" t="s">
        <v>369</v>
      </c>
      <c r="G10" s="239" t="s">
        <v>369</v>
      </c>
      <c r="H10" s="239"/>
      <c r="I10" s="200">
        <f t="shared" ref="I10:I11" si="0">COUNTA(B10:H10)</f>
        <v>3</v>
      </c>
      <c r="J10" s="733">
        <f>SUM(COUNTIF(B10:H10,"10-"))*(4.5)+SUM(COUNTIF(B10:H10,"9:30-"))*(5)+SUM(COUNTIF(B10:H10,"9-16"))*(6.25)+SUM(COUNTIF(B10:H10,"9:30-15"))*(5)+SUM(COUNTIF(B10:H10,"10-16"))*(5.5)+SUM(COUNTIF(B10:H10,"10-14"))*(4)</f>
        <v>13.5</v>
      </c>
      <c r="K10" s="734"/>
    </row>
    <row r="11" spans="1:11" ht="13.5" customHeight="1" x14ac:dyDescent="0.15">
      <c r="A11" s="88" t="s">
        <v>578</v>
      </c>
      <c r="B11" s="239" t="s">
        <v>369</v>
      </c>
      <c r="C11" s="282"/>
      <c r="D11" s="198"/>
      <c r="E11" s="239" t="s">
        <v>369</v>
      </c>
      <c r="F11" s="239"/>
      <c r="G11" s="239" t="s">
        <v>369</v>
      </c>
      <c r="H11" s="239"/>
      <c r="I11" s="200">
        <f t="shared" si="0"/>
        <v>3</v>
      </c>
      <c r="J11" s="733">
        <f>SUM(COUNTIF(B11:H11,"10-"))*(4.5)+SUM(COUNTIF(B11:H11,"9:30-"))*(5)+SUM(COUNTIF(B11:H11,"9-16"))*(6.25)+SUM(COUNTIF(B11:H11,"9:30-15"))*(5)+SUM(COUNTIF(B11:H11,"10-16"))*(5.5)+SUM(COUNTIF(B11:H11,"10-14"))*(4)</f>
        <v>13.5</v>
      </c>
      <c r="K11" s="734"/>
    </row>
    <row r="12" spans="1:11" ht="13.5" customHeight="1" x14ac:dyDescent="0.15">
      <c r="A12" s="484" t="s">
        <v>66</v>
      </c>
      <c r="B12" s="239"/>
      <c r="C12" s="282"/>
      <c r="D12" s="198"/>
      <c r="E12" s="239"/>
      <c r="F12" s="239"/>
      <c r="G12" s="239"/>
      <c r="H12" s="239"/>
      <c r="I12" s="200"/>
      <c r="J12" s="733"/>
      <c r="K12" s="734"/>
    </row>
    <row r="13" spans="1:11" s="191" customFormat="1" ht="15" customHeight="1" x14ac:dyDescent="0.15">
      <c r="A13" s="175" t="s">
        <v>0</v>
      </c>
      <c r="B13" s="176">
        <v>46181</v>
      </c>
      <c r="C13" s="176">
        <v>46182</v>
      </c>
      <c r="D13" s="176">
        <v>46183</v>
      </c>
      <c r="E13" s="176">
        <v>46184</v>
      </c>
      <c r="F13" s="176">
        <v>46185</v>
      </c>
      <c r="G13" s="176">
        <v>46186</v>
      </c>
      <c r="H13" s="176">
        <v>46187</v>
      </c>
      <c r="I13" s="747" t="s">
        <v>1</v>
      </c>
      <c r="J13" s="749" t="s">
        <v>2</v>
      </c>
      <c r="K13" s="750"/>
    </row>
    <row r="14" spans="1:11" s="192" customFormat="1" ht="15" customHeight="1" x14ac:dyDescent="0.15">
      <c r="A14" s="155" t="s">
        <v>3</v>
      </c>
      <c r="B14" s="157" t="s">
        <v>4</v>
      </c>
      <c r="C14" s="157" t="s">
        <v>5</v>
      </c>
      <c r="D14" s="157" t="s">
        <v>6</v>
      </c>
      <c r="E14" s="157" t="s">
        <v>7</v>
      </c>
      <c r="F14" s="157" t="s">
        <v>8</v>
      </c>
      <c r="G14" s="157" t="s">
        <v>9</v>
      </c>
      <c r="H14" s="158" t="s">
        <v>10</v>
      </c>
      <c r="I14" s="748"/>
      <c r="J14" s="749"/>
      <c r="K14" s="750"/>
    </row>
    <row r="15" spans="1:11" s="151" customFormat="1" ht="13.5" customHeight="1" x14ac:dyDescent="0.15">
      <c r="A15" s="193" t="s">
        <v>131</v>
      </c>
      <c r="B15" s="195">
        <v>4</v>
      </c>
      <c r="C15" s="195"/>
      <c r="D15" s="195"/>
      <c r="E15" s="153">
        <v>3</v>
      </c>
      <c r="F15" s="195">
        <v>3</v>
      </c>
      <c r="G15" s="153">
        <v>4</v>
      </c>
      <c r="H15" s="153">
        <v>2</v>
      </c>
      <c r="I15" s="196"/>
      <c r="J15" s="751"/>
      <c r="K15" s="752"/>
    </row>
    <row r="16" spans="1:11" s="151" customFormat="1" ht="13.5" customHeight="1" x14ac:dyDescent="0.15">
      <c r="A16" s="197" t="s">
        <v>155</v>
      </c>
      <c r="B16" s="239"/>
      <c r="C16" s="241"/>
      <c r="D16" s="241"/>
      <c r="E16" s="239" t="s">
        <v>369</v>
      </c>
      <c r="F16" s="16"/>
      <c r="G16" s="240" t="s">
        <v>319</v>
      </c>
      <c r="H16" s="240" t="s">
        <v>319</v>
      </c>
      <c r="I16" s="200">
        <f t="shared" ref="I16:I21" si="1">COUNTA(B16:H16)</f>
        <v>3</v>
      </c>
      <c r="J16" s="733">
        <f>SUM(COUNTIF(B16:H16,"10-"))*(4.5)+SUM(COUNTIF(B16:H16,"9:30-"))*(5)+SUM(COUNTIF(B16:H16,"9-16"))*(6.25)+SUM(COUNTIF(B16:H16,"9:30-15"))*(5)+SUM(COUNTIF(B16:H16,"10-16"))*(5.5)+SUM(COUNTIF(B16:H16,"10-14"))*(4)</f>
        <v>4.5</v>
      </c>
      <c r="K16" s="734"/>
    </row>
    <row r="17" spans="1:11" ht="13.5" customHeight="1" x14ac:dyDescent="0.15">
      <c r="A17" s="197" t="s">
        <v>158</v>
      </c>
      <c r="B17" s="239" t="s">
        <v>369</v>
      </c>
      <c r="C17" s="241"/>
      <c r="D17" s="241"/>
      <c r="E17" s="239"/>
      <c r="F17" s="239"/>
      <c r="G17" s="239" t="s">
        <v>369</v>
      </c>
      <c r="H17" s="239" t="s">
        <v>369</v>
      </c>
      <c r="I17" s="200">
        <f t="shared" si="1"/>
        <v>3</v>
      </c>
      <c r="J17" s="733">
        <f>SUM(COUNTIF(B17:H17,"10-"))*(4.5)+SUM(COUNTIF(B17:H17,"9:30-"))*(5)+SUM(COUNTIF(B17:H17,"9-16"))*(6.25)+SUM(COUNTIF(B17:H17,"9:30-15"))*(5)+SUM(COUNTIF(B17:H17,"10-16"))*(5.5)+SUM(COUNTIF(B17:H17,"10-14"))*(4)</f>
        <v>13.5</v>
      </c>
      <c r="K17" s="734"/>
    </row>
    <row r="18" spans="1:11" ht="13.5" customHeight="1" x14ac:dyDescent="0.15">
      <c r="A18" s="197" t="s">
        <v>494</v>
      </c>
      <c r="B18" s="240" t="s">
        <v>319</v>
      </c>
      <c r="C18" s="241"/>
      <c r="D18" s="241"/>
      <c r="E18" s="240" t="s">
        <v>319</v>
      </c>
      <c r="F18" s="240" t="s">
        <v>319</v>
      </c>
      <c r="G18" s="242"/>
      <c r="H18" s="239"/>
      <c r="I18" s="200">
        <f t="shared" si="1"/>
        <v>3</v>
      </c>
      <c r="J18" s="733">
        <f>SUM(COUNTIF(B18:H18,"10-"))*(4.5)+SUM(COUNTIF(B18:H18,"9:30-"))*(5)+SUM(COUNTIF(B18:H18,"9-16"))*(6.25)+SUM(COUNTIF(B18:H18,"9:30-15"))*(5)+SUM(COUNTIF(B18:H18,"10-16"))*(5.5)+SUM(COUNTIF(B18:H18,"10-14"))*(4)</f>
        <v>0</v>
      </c>
      <c r="K18" s="734"/>
    </row>
    <row r="19" spans="1:11" ht="13.5" customHeight="1" x14ac:dyDescent="0.15">
      <c r="A19" s="197" t="s">
        <v>160</v>
      </c>
      <c r="B19" s="242" t="s">
        <v>176</v>
      </c>
      <c r="C19" s="241"/>
      <c r="D19" s="241"/>
      <c r="E19" s="242" t="s">
        <v>161</v>
      </c>
      <c r="F19" s="239" t="s">
        <v>369</v>
      </c>
      <c r="G19" s="242" t="s">
        <v>161</v>
      </c>
      <c r="H19" s="239"/>
      <c r="I19" s="200">
        <f t="shared" si="1"/>
        <v>4</v>
      </c>
      <c r="J19" s="733">
        <f>SUM(COUNTIF(B19:H19,"10-"))*(4.5)+SUM(COUNTIF(B19:H19,"9:30-"))*(5)+SUM(COUNTIF(B19:H19,"9-16"))*(6.25)+SUM(COUNTIF(B19:H19,"9:30-15"))*(5)+SUM(COUNTIF(B19:H19,"10-16"))*(5.5)+SUM(COUNTIF(B19:H19,"10-14"))*(4)+SUM(COUNTIF(B19:H19,"受付9-17"))*(7)+SUM(COUNTIF(B19:H19,"受付9-14"))*(4.5)</f>
        <v>23</v>
      </c>
      <c r="K19" s="734"/>
    </row>
    <row r="20" spans="1:11" ht="13.5" customHeight="1" x14ac:dyDescent="0.15">
      <c r="A20" s="88" t="s">
        <v>426</v>
      </c>
      <c r="B20" s="239" t="s">
        <v>369</v>
      </c>
      <c r="C20" s="282"/>
      <c r="D20" s="198"/>
      <c r="E20" s="239"/>
      <c r="F20" s="239" t="s">
        <v>369</v>
      </c>
      <c r="G20" s="239" t="s">
        <v>369</v>
      </c>
      <c r="H20" s="239"/>
      <c r="I20" s="200">
        <f t="shared" si="1"/>
        <v>3</v>
      </c>
      <c r="J20" s="733">
        <f>SUM(COUNTIF(B20:H20,"10-"))*(4.5)+SUM(COUNTIF(B20:H20,"9:30-"))*(5)+SUM(COUNTIF(B20:H20,"9-16"))*(6.25)+SUM(COUNTIF(B20:H20,"9:30-15"))*(5)+SUM(COUNTIF(B20:H20,"10-16"))*(5.5)+SUM(COUNTIF(B20:H20,"10-14"))*(4)</f>
        <v>13.5</v>
      </c>
      <c r="K20" s="734"/>
    </row>
    <row r="21" spans="1:11" ht="13.5" customHeight="1" x14ac:dyDescent="0.15">
      <c r="A21" s="88" t="s">
        <v>578</v>
      </c>
      <c r="B21" s="239" t="s">
        <v>369</v>
      </c>
      <c r="C21" s="282"/>
      <c r="D21" s="198"/>
      <c r="E21" s="239" t="s">
        <v>369</v>
      </c>
      <c r="F21" s="239"/>
      <c r="G21" s="239" t="s">
        <v>369</v>
      </c>
      <c r="H21" s="239"/>
      <c r="I21" s="200">
        <f t="shared" si="1"/>
        <v>3</v>
      </c>
      <c r="J21" s="733">
        <f>SUM(COUNTIF(B21:H21,"10-"))*(4.5)+SUM(COUNTIF(B21:H21,"9:30-"))*(5)+SUM(COUNTIF(B21:H21,"9-16"))*(6.25)+SUM(COUNTIF(B21:H21,"9:30-15"))*(5)+SUM(COUNTIF(B21:H21,"10-16"))*(5.5)+SUM(COUNTIF(B21:H21,"10-14"))*(4)</f>
        <v>13.5</v>
      </c>
      <c r="K21" s="734"/>
    </row>
    <row r="22" spans="1:11" ht="13.5" customHeight="1" x14ac:dyDescent="0.15">
      <c r="A22" s="484" t="s">
        <v>66</v>
      </c>
      <c r="B22" s="239"/>
      <c r="C22" s="282"/>
      <c r="D22" s="198"/>
      <c r="E22" s="239"/>
      <c r="F22" s="239"/>
      <c r="G22" s="239"/>
      <c r="H22" s="239"/>
      <c r="I22" s="200"/>
      <c r="J22" s="733"/>
      <c r="K22" s="734"/>
    </row>
    <row r="23" spans="1:11" s="191" customFormat="1" ht="15" customHeight="1" x14ac:dyDescent="0.15">
      <c r="A23" s="153" t="s">
        <v>0</v>
      </c>
      <c r="B23" s="183">
        <v>46188</v>
      </c>
      <c r="C23" s="183">
        <v>46189</v>
      </c>
      <c r="D23" s="183">
        <v>46190</v>
      </c>
      <c r="E23" s="183">
        <v>46191</v>
      </c>
      <c r="F23" s="183">
        <v>46192</v>
      </c>
      <c r="G23" s="183">
        <v>46193</v>
      </c>
      <c r="H23" s="183">
        <v>46194</v>
      </c>
      <c r="I23" s="747" t="s">
        <v>1</v>
      </c>
      <c r="J23" s="749" t="s">
        <v>2</v>
      </c>
      <c r="K23" s="750"/>
    </row>
    <row r="24" spans="1:11" s="192" customFormat="1" ht="15" customHeight="1" x14ac:dyDescent="0.15">
      <c r="A24" s="155" t="s">
        <v>3</v>
      </c>
      <c r="B24" s="157" t="s">
        <v>4</v>
      </c>
      <c r="C24" s="157" t="s">
        <v>5</v>
      </c>
      <c r="D24" s="157" t="s">
        <v>6</v>
      </c>
      <c r="E24" s="157" t="s">
        <v>7</v>
      </c>
      <c r="F24" s="157" t="s">
        <v>8</v>
      </c>
      <c r="G24" s="157" t="s">
        <v>9</v>
      </c>
      <c r="H24" s="158" t="s">
        <v>10</v>
      </c>
      <c r="I24" s="748"/>
      <c r="J24" s="749"/>
      <c r="K24" s="750"/>
    </row>
    <row r="25" spans="1:11" s="151" customFormat="1" ht="14.25" customHeight="1" x14ac:dyDescent="0.15">
      <c r="A25" s="206" t="s">
        <v>142</v>
      </c>
      <c r="B25" s="195">
        <v>4</v>
      </c>
      <c r="C25" s="195"/>
      <c r="D25" s="195"/>
      <c r="E25" s="153">
        <v>3</v>
      </c>
      <c r="F25" s="195">
        <v>3</v>
      </c>
      <c r="G25" s="153">
        <v>4</v>
      </c>
      <c r="H25" s="153">
        <v>2</v>
      </c>
      <c r="I25" s="196"/>
      <c r="J25" s="751"/>
      <c r="K25" s="752"/>
    </row>
    <row r="26" spans="1:11" ht="13.5" customHeight="1" x14ac:dyDescent="0.15">
      <c r="A26" s="197" t="s">
        <v>155</v>
      </c>
      <c r="B26" s="239"/>
      <c r="C26" s="241"/>
      <c r="D26" s="241"/>
      <c r="E26" s="239" t="s">
        <v>369</v>
      </c>
      <c r="F26" s="16"/>
      <c r="G26" s="240" t="s">
        <v>319</v>
      </c>
      <c r="H26" s="240" t="s">
        <v>319</v>
      </c>
      <c r="I26" s="199">
        <f>COUNTA(B26:H26)</f>
        <v>3</v>
      </c>
      <c r="J26" s="733">
        <f>SUM(COUNTIF(B26:H26,"10-"))*(4.5)+SUM(COUNTIF(B26:H26,"9:30-"))*(5)+SUM(COUNTIF(B26:H26,"9-16"))*(6.25)+SUM(COUNTIF(B26:H26,"9:30-15"))*(5)+SUM(COUNTIF(B26:H26,"10-16"))*(5.5)+SUM(COUNTIF(B26:H26,"10-14"))*(4)</f>
        <v>4.5</v>
      </c>
      <c r="K26" s="734"/>
    </row>
    <row r="27" spans="1:11" ht="13.5" customHeight="1" x14ac:dyDescent="0.15">
      <c r="A27" s="197" t="s">
        <v>158</v>
      </c>
      <c r="B27" s="239" t="s">
        <v>369</v>
      </c>
      <c r="C27" s="241"/>
      <c r="D27" s="241"/>
      <c r="E27" s="239"/>
      <c r="F27" s="239"/>
      <c r="G27" s="239" t="s">
        <v>369</v>
      </c>
      <c r="H27" s="239" t="s">
        <v>369</v>
      </c>
      <c r="I27" s="200">
        <f t="shared" ref="I27:I31" si="2">COUNTA(B27:H27)</f>
        <v>3</v>
      </c>
      <c r="J27" s="733">
        <f>SUM(COUNTIF(B27:H27,"10-"))*(4.5)+SUM(COUNTIF(B27:H27,"9:30-"))*(5)+SUM(COUNTIF(B27:H27,"9-16"))*(6.25)+SUM(COUNTIF(B27:H27,"9:30-15"))*(5)+SUM(COUNTIF(B27:H27,"10-16"))*(5.5)+SUM(COUNTIF(B27:H27,"10-14"))*(4)</f>
        <v>13.5</v>
      </c>
      <c r="K27" s="734"/>
    </row>
    <row r="28" spans="1:11" ht="13.5" customHeight="1" x14ac:dyDescent="0.15">
      <c r="A28" s="197" t="s">
        <v>494</v>
      </c>
      <c r="B28" s="240" t="s">
        <v>319</v>
      </c>
      <c r="C28" s="241"/>
      <c r="D28" s="241"/>
      <c r="E28" s="240" t="s">
        <v>319</v>
      </c>
      <c r="F28" s="240" t="s">
        <v>319</v>
      </c>
      <c r="G28" s="242"/>
      <c r="H28" s="239"/>
      <c r="I28" s="200">
        <f t="shared" si="2"/>
        <v>3</v>
      </c>
      <c r="J28" s="733">
        <f>SUM(COUNTIF(B28:H28,"10-"))*(4.5)+SUM(COUNTIF(B28:H28,"9:30-"))*(5)+SUM(COUNTIF(B28:H28,"9-16"))*(6.25)+SUM(COUNTIF(B28:H28,"9:30-15"))*(5)+SUM(COUNTIF(B28:H28,"10-16"))*(5.5)+SUM(COUNTIF(B28:H28,"10-14"))*(4)</f>
        <v>0</v>
      </c>
      <c r="K28" s="734"/>
    </row>
    <row r="29" spans="1:11" ht="13.5" customHeight="1" x14ac:dyDescent="0.15">
      <c r="A29" s="197" t="s">
        <v>160</v>
      </c>
      <c r="B29" s="242" t="s">
        <v>176</v>
      </c>
      <c r="C29" s="241"/>
      <c r="D29" s="241"/>
      <c r="E29" s="242" t="s">
        <v>161</v>
      </c>
      <c r="F29" s="239" t="s">
        <v>369</v>
      </c>
      <c r="G29" s="242" t="s">
        <v>161</v>
      </c>
      <c r="H29" s="239"/>
      <c r="I29" s="200">
        <f t="shared" si="2"/>
        <v>4</v>
      </c>
      <c r="J29" s="733">
        <f>SUM(COUNTIF(B29:H29,"10-"))*(4.5)+SUM(COUNTIF(B29:H29,"9:30-"))*(5)+SUM(COUNTIF(B29:H29,"9-16"))*(6.25)+SUM(COUNTIF(B29:H29,"9:30-15"))*(5)+SUM(COUNTIF(B29:H29,"10-16"))*(5.5)+SUM(COUNTIF(B29:H29,"10-14"))*(4)+SUM(COUNTIF(B29:H29,"受付9-17"))*(7)+SUM(COUNTIF(B29:H29,"受付9-14"))*(4.5)</f>
        <v>23</v>
      </c>
      <c r="K29" s="734"/>
    </row>
    <row r="30" spans="1:11" ht="13.5" customHeight="1" x14ac:dyDescent="0.15">
      <c r="A30" s="88" t="s">
        <v>426</v>
      </c>
      <c r="B30" s="239" t="s">
        <v>369</v>
      </c>
      <c r="C30" s="282"/>
      <c r="D30" s="198"/>
      <c r="E30" s="239"/>
      <c r="F30" s="239" t="s">
        <v>369</v>
      </c>
      <c r="G30" s="239" t="s">
        <v>369</v>
      </c>
      <c r="H30" s="239"/>
      <c r="I30" s="200">
        <f t="shared" si="2"/>
        <v>3</v>
      </c>
      <c r="J30" s="733">
        <f>SUM(COUNTIF(B30:H30,"10-"))*(4.5)+SUM(COUNTIF(B30:H30,"9:30-"))*(5)+SUM(COUNTIF(B30:H30,"9-16"))*(6.25)+SUM(COUNTIF(B30:H30,"9:30-15"))*(5)+SUM(COUNTIF(B30:H30,"10-16"))*(5.5)+SUM(COUNTIF(B30:H30,"10-14"))*(4)</f>
        <v>13.5</v>
      </c>
      <c r="K30" s="734"/>
    </row>
    <row r="31" spans="1:11" ht="13.5" customHeight="1" x14ac:dyDescent="0.15">
      <c r="A31" s="88" t="s">
        <v>578</v>
      </c>
      <c r="B31" s="239" t="s">
        <v>369</v>
      </c>
      <c r="C31" s="282"/>
      <c r="D31" s="198"/>
      <c r="E31" s="239" t="s">
        <v>369</v>
      </c>
      <c r="F31" s="239"/>
      <c r="G31" s="239" t="s">
        <v>369</v>
      </c>
      <c r="H31" s="239"/>
      <c r="I31" s="200">
        <f t="shared" si="2"/>
        <v>3</v>
      </c>
      <c r="J31" s="733">
        <f>SUM(COUNTIF(B31:H31,"10-"))*(4.5)+SUM(COUNTIF(B31:H31,"9:30-"))*(5)+SUM(COUNTIF(B31:H31,"9-16"))*(6.25)+SUM(COUNTIF(B31:H31,"9:30-15"))*(5)+SUM(COUNTIF(B31:H31,"10-16"))*(5.5)+SUM(COUNTIF(B31:H31,"10-14"))*(4)</f>
        <v>13.5</v>
      </c>
      <c r="K31" s="734"/>
    </row>
    <row r="32" spans="1:11" ht="13.5" customHeight="1" x14ac:dyDescent="0.15">
      <c r="A32" s="484" t="s">
        <v>66</v>
      </c>
      <c r="B32" s="239"/>
      <c r="C32" s="282"/>
      <c r="D32" s="198"/>
      <c r="E32" s="239"/>
      <c r="F32" s="239"/>
      <c r="G32" s="239"/>
      <c r="H32" s="239"/>
      <c r="I32" s="200"/>
      <c r="J32" s="733"/>
      <c r="K32" s="734"/>
    </row>
    <row r="33" spans="1:11" s="191" customFormat="1" ht="15" customHeight="1" x14ac:dyDescent="0.15">
      <c r="A33" s="153" t="s">
        <v>0</v>
      </c>
      <c r="B33" s="183">
        <v>46195</v>
      </c>
      <c r="C33" s="183">
        <v>46196</v>
      </c>
      <c r="D33" s="183">
        <v>46197</v>
      </c>
      <c r="E33" s="183">
        <v>46198</v>
      </c>
      <c r="F33" s="183">
        <v>46199</v>
      </c>
      <c r="G33" s="183">
        <v>46200</v>
      </c>
      <c r="H33" s="183">
        <v>46201</v>
      </c>
      <c r="I33" s="747" t="s">
        <v>1</v>
      </c>
      <c r="J33" s="749" t="s">
        <v>2</v>
      </c>
      <c r="K33" s="750"/>
    </row>
    <row r="34" spans="1:11" s="192" customFormat="1" ht="15" customHeight="1" x14ac:dyDescent="0.15">
      <c r="A34" s="155" t="s">
        <v>3</v>
      </c>
      <c r="B34" s="157" t="s">
        <v>4</v>
      </c>
      <c r="C34" s="157" t="s">
        <v>5</v>
      </c>
      <c r="D34" s="157" t="s">
        <v>6</v>
      </c>
      <c r="E34" s="157" t="s">
        <v>7</v>
      </c>
      <c r="F34" s="157" t="s">
        <v>8</v>
      </c>
      <c r="G34" s="157" t="s">
        <v>9</v>
      </c>
      <c r="H34" s="158" t="s">
        <v>10</v>
      </c>
      <c r="I34" s="748"/>
      <c r="J34" s="749"/>
      <c r="K34" s="750"/>
    </row>
    <row r="35" spans="1:11" s="151" customFormat="1" ht="13.5" customHeight="1" x14ac:dyDescent="0.15">
      <c r="A35" s="193" t="s">
        <v>131</v>
      </c>
      <c r="B35" s="195">
        <v>4</v>
      </c>
      <c r="C35" s="195"/>
      <c r="D35" s="195"/>
      <c r="E35" s="153">
        <v>3</v>
      </c>
      <c r="F35" s="195">
        <v>3</v>
      </c>
      <c r="G35" s="153">
        <v>4</v>
      </c>
      <c r="H35" s="153">
        <v>2</v>
      </c>
      <c r="I35" s="196"/>
      <c r="J35" s="751"/>
      <c r="K35" s="752"/>
    </row>
    <row r="36" spans="1:11" ht="13.5" customHeight="1" x14ac:dyDescent="0.15">
      <c r="A36" s="197" t="s">
        <v>155</v>
      </c>
      <c r="B36" s="239"/>
      <c r="C36" s="241"/>
      <c r="D36" s="241"/>
      <c r="E36" s="239" t="s">
        <v>369</v>
      </c>
      <c r="F36" s="16"/>
      <c r="G36" s="240" t="s">
        <v>319</v>
      </c>
      <c r="H36" s="240" t="s">
        <v>319</v>
      </c>
      <c r="I36" s="199">
        <f>COUNTA(B36:H36)</f>
        <v>3</v>
      </c>
      <c r="J36" s="733">
        <f>SUM(COUNTIF(B36:H36,"10-"))*(4.5)+SUM(COUNTIF(B36:H36,"9:30-"))*(5)+SUM(COUNTIF(B36:H36,"9-16"))*(6.25)+SUM(COUNTIF(B36:H36,"9:30-15"))*(5)+SUM(COUNTIF(B36:H36,"10-16"))*(5.5)+SUM(COUNTIF(B36:H36,"10-14"))*(4)</f>
        <v>4.5</v>
      </c>
      <c r="K36" s="734"/>
    </row>
    <row r="37" spans="1:11" s="151" customFormat="1" ht="13.5" customHeight="1" x14ac:dyDescent="0.15">
      <c r="A37" s="197" t="s">
        <v>158</v>
      </c>
      <c r="B37" s="239" t="s">
        <v>369</v>
      </c>
      <c r="C37" s="241"/>
      <c r="D37" s="241"/>
      <c r="E37" s="239"/>
      <c r="F37" s="239"/>
      <c r="G37" s="239" t="s">
        <v>369</v>
      </c>
      <c r="H37" s="239" t="s">
        <v>369</v>
      </c>
      <c r="I37" s="200">
        <f t="shared" ref="I37:I41" si="3">COUNTA(B37:H37)</f>
        <v>3</v>
      </c>
      <c r="J37" s="733">
        <f>SUM(COUNTIF(B37:H37,"10-"))*(4.5)+SUM(COUNTIF(B37:H37,"9:30-"))*(5)+SUM(COUNTIF(B37:H37,"9-16"))*(6.25)+SUM(COUNTIF(B37:H37,"9:30-15"))*(5)+SUM(COUNTIF(B37:H37,"10-16"))*(5.5)+SUM(COUNTIF(B37:H37,"10-14"))*(4)</f>
        <v>13.5</v>
      </c>
      <c r="K37" s="734"/>
    </row>
    <row r="38" spans="1:11" ht="13.5" customHeight="1" x14ac:dyDescent="0.15">
      <c r="A38" s="197" t="s">
        <v>494</v>
      </c>
      <c r="B38" s="240" t="s">
        <v>319</v>
      </c>
      <c r="C38" s="241"/>
      <c r="D38" s="241"/>
      <c r="E38" s="240" t="s">
        <v>319</v>
      </c>
      <c r="F38" s="240" t="s">
        <v>319</v>
      </c>
      <c r="G38" s="242"/>
      <c r="H38" s="239"/>
      <c r="I38" s="200">
        <f t="shared" si="3"/>
        <v>3</v>
      </c>
      <c r="J38" s="733">
        <f>SUM(COUNTIF(B38:H38,"10-"))*(4.5)+SUM(COUNTIF(B38:H38,"9:30-"))*(5)+SUM(COUNTIF(B38:H38,"9-16"))*(6.25)+SUM(COUNTIF(B38:H38,"9:30-15"))*(5)+SUM(COUNTIF(B38:H38,"10-16"))*(5.5)+SUM(COUNTIF(B38:H38,"10-14"))*(4)</f>
        <v>0</v>
      </c>
      <c r="K38" s="734"/>
    </row>
    <row r="39" spans="1:11" ht="13.5" customHeight="1" x14ac:dyDescent="0.15">
      <c r="A39" s="197" t="s">
        <v>160</v>
      </c>
      <c r="B39" s="242" t="s">
        <v>176</v>
      </c>
      <c r="C39" s="241"/>
      <c r="D39" s="241"/>
      <c r="E39" s="242" t="s">
        <v>161</v>
      </c>
      <c r="F39" s="239" t="s">
        <v>369</v>
      </c>
      <c r="G39" s="242" t="s">
        <v>161</v>
      </c>
      <c r="H39" s="239"/>
      <c r="I39" s="200">
        <f t="shared" si="3"/>
        <v>4</v>
      </c>
      <c r="J39" s="733">
        <f>SUM(COUNTIF(B39:H39,"10-"))*(4.5)+SUM(COUNTIF(B39:H39,"9:30-"))*(5)+SUM(COUNTIF(B39:H39,"9-16"))*(6.25)+SUM(COUNTIF(B39:H39,"9:30-15"))*(5)+SUM(COUNTIF(B39:H39,"10-16"))*(5.5)+SUM(COUNTIF(B39:H39,"10-14"))*(4)+SUM(COUNTIF(B39:H39,"受付9-17"))*(7)+SUM(COUNTIF(B39:H39,"受付9-14"))*(4.5)</f>
        <v>23</v>
      </c>
      <c r="K39" s="734"/>
    </row>
    <row r="40" spans="1:11" ht="13.5" customHeight="1" x14ac:dyDescent="0.15">
      <c r="A40" s="88" t="s">
        <v>426</v>
      </c>
      <c r="B40" s="239" t="s">
        <v>369</v>
      </c>
      <c r="C40" s="282"/>
      <c r="D40" s="198"/>
      <c r="E40" s="239"/>
      <c r="F40" s="239" t="s">
        <v>369</v>
      </c>
      <c r="G40" s="239" t="s">
        <v>369</v>
      </c>
      <c r="H40" s="239"/>
      <c r="I40" s="200">
        <f t="shared" si="3"/>
        <v>3</v>
      </c>
      <c r="J40" s="733">
        <f>SUM(COUNTIF(B40:H40,"10-"))*(4.5)+SUM(COUNTIF(B40:H40,"9:30-"))*(5)+SUM(COUNTIF(B40:H40,"9-16"))*(6.25)+SUM(COUNTIF(B40:H40,"9:30-15"))*(5)+SUM(COUNTIF(B40:H40,"10-16"))*(5.5)+SUM(COUNTIF(B40:H40,"10-14"))*(4)</f>
        <v>13.5</v>
      </c>
      <c r="K40" s="734"/>
    </row>
    <row r="41" spans="1:11" ht="13.5" customHeight="1" x14ac:dyDescent="0.15">
      <c r="A41" s="88" t="s">
        <v>578</v>
      </c>
      <c r="B41" s="239" t="s">
        <v>369</v>
      </c>
      <c r="C41" s="282"/>
      <c r="D41" s="198"/>
      <c r="E41" s="239" t="s">
        <v>369</v>
      </c>
      <c r="F41" s="239"/>
      <c r="G41" s="239" t="s">
        <v>369</v>
      </c>
      <c r="H41" s="239"/>
      <c r="I41" s="200">
        <f t="shared" si="3"/>
        <v>3</v>
      </c>
      <c r="J41" s="733">
        <f>SUM(COUNTIF(B41:H41,"10-"))*(4.5)+SUM(COUNTIF(B41:H41,"9:30-"))*(5)+SUM(COUNTIF(B41:H41,"9-16"))*(6.25)+SUM(COUNTIF(B41:H41,"9:30-15"))*(5)+SUM(COUNTIF(B41:H41,"10-16"))*(5.5)+SUM(COUNTIF(B41:H41,"10-14"))*(4)</f>
        <v>13.5</v>
      </c>
      <c r="K41" s="734"/>
    </row>
    <row r="42" spans="1:11" ht="13.5" customHeight="1" x14ac:dyDescent="0.15">
      <c r="A42" s="484" t="s">
        <v>66</v>
      </c>
      <c r="B42" s="239"/>
      <c r="C42" s="202"/>
      <c r="D42" s="198"/>
      <c r="E42" s="239"/>
      <c r="F42" s="239"/>
      <c r="G42" s="239"/>
      <c r="H42" s="239"/>
      <c r="I42" s="200"/>
      <c r="J42" s="733"/>
      <c r="K42" s="734"/>
    </row>
    <row r="43" spans="1:11" s="191" customFormat="1" ht="15" customHeight="1" x14ac:dyDescent="0.15">
      <c r="A43" s="175" t="s">
        <v>0</v>
      </c>
      <c r="B43" s="176">
        <v>46202</v>
      </c>
      <c r="C43" s="176">
        <v>46203</v>
      </c>
      <c r="D43" s="176"/>
      <c r="E43" s="176"/>
      <c r="F43" s="176"/>
      <c r="G43" s="176"/>
      <c r="H43" s="176"/>
      <c r="I43" s="747" t="s">
        <v>1</v>
      </c>
      <c r="J43" s="749" t="s">
        <v>2</v>
      </c>
      <c r="K43" s="750"/>
    </row>
    <row r="44" spans="1:11" s="192" customFormat="1" ht="15" customHeight="1" x14ac:dyDescent="0.15">
      <c r="A44" s="155" t="s">
        <v>3</v>
      </c>
      <c r="B44" s="157" t="s">
        <v>4</v>
      </c>
      <c r="C44" s="157" t="s">
        <v>5</v>
      </c>
      <c r="D44" s="448"/>
      <c r="E44" s="448"/>
      <c r="F44" s="448"/>
      <c r="G44" s="448"/>
      <c r="H44" s="448"/>
      <c r="I44" s="748"/>
      <c r="J44" s="749"/>
      <c r="K44" s="750"/>
    </row>
    <row r="45" spans="1:11" s="151" customFormat="1" ht="13.5" customHeight="1" x14ac:dyDescent="0.15">
      <c r="A45" s="206" t="s">
        <v>142</v>
      </c>
      <c r="B45" s="195">
        <v>4</v>
      </c>
      <c r="C45" s="195"/>
      <c r="D45" s="195"/>
      <c r="E45" s="195"/>
      <c r="F45" s="195"/>
      <c r="G45" s="195"/>
      <c r="H45" s="195"/>
      <c r="I45" s="196"/>
      <c r="J45" s="751"/>
      <c r="K45" s="752"/>
    </row>
    <row r="46" spans="1:11" ht="13.5" customHeight="1" x14ac:dyDescent="0.15">
      <c r="A46" s="197" t="s">
        <v>155</v>
      </c>
      <c r="B46" s="239"/>
      <c r="C46" s="241"/>
      <c r="D46" s="241"/>
      <c r="E46" s="241"/>
      <c r="F46" s="241"/>
      <c r="G46" s="241"/>
      <c r="H46" s="241"/>
      <c r="I46" s="199">
        <f>COUNTA(B46:H46)</f>
        <v>0</v>
      </c>
      <c r="J46" s="733">
        <f>SUM(COUNTIF(B46:H46,"10-"))*(4.5)+SUM(COUNTIF(B46:H46,"9:30-"))*(5)+SUM(COUNTIF(B46:H46,"9-16"))*(6.25)+SUM(COUNTIF(B46:H46,"9:30-15"))*(5)+SUM(COUNTIF(B46:H46,"10-16"))*(5.5)+SUM(COUNTIF(B46:H46,"10-14"))*(4)</f>
        <v>0</v>
      </c>
      <c r="K46" s="734"/>
    </row>
    <row r="47" spans="1:11" ht="13.5" customHeight="1" x14ac:dyDescent="0.15">
      <c r="A47" s="197" t="s">
        <v>158</v>
      </c>
      <c r="B47" s="239" t="s">
        <v>369</v>
      </c>
      <c r="C47" s="241"/>
      <c r="D47" s="241"/>
      <c r="E47" s="241"/>
      <c r="F47" s="241"/>
      <c r="G47" s="241"/>
      <c r="H47" s="241"/>
      <c r="I47" s="200">
        <f t="shared" ref="I47:I48" si="4">COUNTA(B47:H47)</f>
        <v>1</v>
      </c>
      <c r="J47" s="733">
        <f>SUM(COUNTIF(B47:H47,"10-"))*(4.5)+SUM(COUNTIF(B47:H47,"9:30-"))*(5)+SUM(COUNTIF(B47:H47,"9-16"))*(6.25)+SUM(COUNTIF(B47:H47,"9:30-15"))*(5)+SUM(COUNTIF(B47:H47,"10-16"))*(5.5)+SUM(COUNTIF(B47:H47,"10-14"))*(4)</f>
        <v>4.5</v>
      </c>
      <c r="K47" s="734"/>
    </row>
    <row r="48" spans="1:11" ht="13.5" customHeight="1" x14ac:dyDescent="0.15">
      <c r="A48" s="197" t="s">
        <v>494</v>
      </c>
      <c r="B48" s="240" t="s">
        <v>319</v>
      </c>
      <c r="C48" s="241"/>
      <c r="D48" s="241"/>
      <c r="E48" s="241"/>
      <c r="F48" s="241"/>
      <c r="G48" s="241"/>
      <c r="H48" s="241"/>
      <c r="I48" s="200">
        <f t="shared" si="4"/>
        <v>1</v>
      </c>
      <c r="J48" s="733">
        <f>SUM(COUNTIF(B48:H48,"10-"))*(4.5)+SUM(COUNTIF(B48:H48,"9:30-"))*(5)+SUM(COUNTIF(B48:H48,"9-16"))*(6.25)+SUM(COUNTIF(B48:H48,"9:30-15"))*(5)+SUM(COUNTIF(B48:H48,"10-16"))*(5.5)+SUM(COUNTIF(B48:H48,"10-14"))*(4)</f>
        <v>0</v>
      </c>
      <c r="K48" s="734"/>
    </row>
    <row r="49" spans="1:11" ht="13.5" customHeight="1" x14ac:dyDescent="0.15">
      <c r="A49" s="197" t="s">
        <v>160</v>
      </c>
      <c r="B49" s="242" t="s">
        <v>176</v>
      </c>
      <c r="C49" s="241"/>
      <c r="D49" s="241"/>
      <c r="E49" s="241"/>
      <c r="F49" s="241"/>
      <c r="G49" s="241"/>
      <c r="H49" s="241"/>
      <c r="I49" s="200">
        <f>COUNTA(B49:H49)</f>
        <v>1</v>
      </c>
      <c r="J49" s="733">
        <f>SUM(COUNTIF(B49:H49,"10-"))*(4.5)+SUM(COUNTIF(B49:H49,"9:30-"))*(5)+SUM(COUNTIF(B49:H49,"9-16"))*(6.25)+SUM(COUNTIF(B49:H49,"9:30-15"))*(5)+SUM(COUNTIF(B49:H49,"10-16"))*(5.5)+SUM(COUNTIF(B49:H49,"10-14"))*(4)+SUM(COUNTIF(B49:H49,"受付9-17"))*(7)+SUM(COUNTIF(B49:H49,"受付9-14"))*(4.5)</f>
        <v>4.5</v>
      </c>
      <c r="K49" s="734"/>
    </row>
    <row r="50" spans="1:11" ht="13.5" customHeight="1" x14ac:dyDescent="0.15">
      <c r="A50" s="88" t="s">
        <v>426</v>
      </c>
      <c r="B50" s="239" t="s">
        <v>369</v>
      </c>
      <c r="C50" s="282"/>
      <c r="D50" s="198"/>
      <c r="E50" s="198"/>
      <c r="F50" s="198"/>
      <c r="G50" s="198"/>
      <c r="H50" s="198"/>
      <c r="I50" s="200">
        <f t="shared" ref="I50:I51" si="5">COUNTA(B50:H50)</f>
        <v>1</v>
      </c>
      <c r="J50" s="733">
        <f>SUM(COUNTIF(B50:H50,"10-"))*(4.5)+SUM(COUNTIF(B50:H50,"9:30-"))*(5)+SUM(COUNTIF(B50:H50,"9-16"))*(6.25)+SUM(COUNTIF(B50:H50,"9:30-15"))*(5)+SUM(COUNTIF(B50:H50,"10-16"))*(5.5)+SUM(COUNTIF(B50:H50,"10-14"))*(4)</f>
        <v>4.5</v>
      </c>
      <c r="K50" s="734"/>
    </row>
    <row r="51" spans="1:11" ht="13.5" customHeight="1" x14ac:dyDescent="0.15">
      <c r="A51" s="88" t="s">
        <v>578</v>
      </c>
      <c r="B51" s="239" t="s">
        <v>369</v>
      </c>
      <c r="C51" s="282"/>
      <c r="D51" s="198"/>
      <c r="E51" s="198"/>
      <c r="F51" s="198"/>
      <c r="G51" s="198"/>
      <c r="H51" s="198"/>
      <c r="I51" s="200">
        <f t="shared" si="5"/>
        <v>1</v>
      </c>
      <c r="J51" s="733">
        <f>SUM(COUNTIF(B51:H51,"10-"))*(4.5)+SUM(COUNTIF(B51:H51,"9:30-"))*(5)+SUM(COUNTIF(B51:H51,"9-16"))*(6.25)+SUM(COUNTIF(B51:H51,"9:30-15"))*(5)+SUM(COUNTIF(B51:H51,"10-16"))*(5.5)+SUM(COUNTIF(B51:H51,"10-14"))*(4)</f>
        <v>4.5</v>
      </c>
      <c r="K51" s="734"/>
    </row>
    <row r="52" spans="1:11" ht="13.5" customHeight="1" x14ac:dyDescent="0.15">
      <c r="A52" s="484" t="s">
        <v>66</v>
      </c>
      <c r="B52" s="239"/>
      <c r="C52" s="282"/>
      <c r="D52" s="198"/>
      <c r="E52" s="198"/>
      <c r="F52" s="198"/>
      <c r="G52" s="198"/>
      <c r="H52" s="198"/>
      <c r="I52" s="200"/>
      <c r="J52" s="733"/>
      <c r="K52" s="734"/>
    </row>
    <row r="53" spans="1:11" ht="7.5" customHeight="1" x14ac:dyDescent="0.15">
      <c r="A53" s="207"/>
      <c r="B53" s="208"/>
      <c r="C53" s="208"/>
      <c r="D53" s="208"/>
      <c r="E53" s="208"/>
      <c r="F53" s="208"/>
      <c r="G53" s="208"/>
      <c r="H53" s="208"/>
      <c r="I53" s="209"/>
      <c r="J53" s="735" t="s">
        <v>609</v>
      </c>
      <c r="K53" s="735"/>
    </row>
    <row r="54" spans="1:11" s="1" customFormat="1" ht="18" customHeight="1" x14ac:dyDescent="0.15">
      <c r="A54" s="737" t="s">
        <v>143</v>
      </c>
      <c r="B54" s="738"/>
      <c r="C54" s="741" t="s">
        <v>162</v>
      </c>
      <c r="D54" s="742"/>
      <c r="E54" s="742"/>
      <c r="F54" s="742" t="s">
        <v>149</v>
      </c>
      <c r="G54" s="742"/>
      <c r="H54" s="743"/>
      <c r="I54" s="10"/>
      <c r="J54" s="736"/>
      <c r="K54" s="736"/>
    </row>
    <row r="55" spans="1:11" s="1" customFormat="1" ht="18" customHeight="1" x14ac:dyDescent="0.15">
      <c r="A55" s="739"/>
      <c r="B55" s="740"/>
      <c r="C55" s="744" t="s">
        <v>163</v>
      </c>
      <c r="D55" s="745"/>
      <c r="E55" s="745"/>
      <c r="F55" s="745" t="s">
        <v>164</v>
      </c>
      <c r="G55" s="745"/>
      <c r="H55" s="746"/>
      <c r="I55" s="210"/>
      <c r="J55" s="210"/>
      <c r="K55" s="210"/>
    </row>
  </sheetData>
  <mergeCells count="58">
    <mergeCell ref="J12:K12"/>
    <mergeCell ref="J6:K6"/>
    <mergeCell ref="B1:G1"/>
    <mergeCell ref="H1:K1"/>
    <mergeCell ref="I3:I4"/>
    <mergeCell ref="J3:K4"/>
    <mergeCell ref="J5:K5"/>
    <mergeCell ref="J7:K7"/>
    <mergeCell ref="J8:K8"/>
    <mergeCell ref="J9:K9"/>
    <mergeCell ref="J10:K10"/>
    <mergeCell ref="J11:K11"/>
    <mergeCell ref="I23:I24"/>
    <mergeCell ref="J23:K24"/>
    <mergeCell ref="I13:I14"/>
    <mergeCell ref="J13:K14"/>
    <mergeCell ref="J15:K15"/>
    <mergeCell ref="J16:K16"/>
    <mergeCell ref="J17:K17"/>
    <mergeCell ref="J18:K18"/>
    <mergeCell ref="J30:K30"/>
    <mergeCell ref="J31:K31"/>
    <mergeCell ref="J32:K32"/>
    <mergeCell ref="J19:K19"/>
    <mergeCell ref="J20:K20"/>
    <mergeCell ref="J21:K21"/>
    <mergeCell ref="J22:K22"/>
    <mergeCell ref="J25:K25"/>
    <mergeCell ref="J26:K26"/>
    <mergeCell ref="J27:K27"/>
    <mergeCell ref="J28:K28"/>
    <mergeCell ref="J29:K29"/>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A54:B55"/>
    <mergeCell ref="C54:E54"/>
    <mergeCell ref="F54:H54"/>
    <mergeCell ref="C55:E55"/>
    <mergeCell ref="F55:H55"/>
    <mergeCell ref="J49:K49"/>
    <mergeCell ref="J50:K50"/>
    <mergeCell ref="J51:K51"/>
    <mergeCell ref="J52:K52"/>
    <mergeCell ref="J53:K54"/>
  </mergeCells>
  <phoneticPr fontId="13"/>
  <pageMargins left="0.51181102362204722" right="0.51181102362204722" top="0.15748031496062992" bottom="0.15748031496062992"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504E1-8241-4378-9585-F454CE8DBC1F}">
  <dimension ref="A1:K55"/>
  <sheetViews>
    <sheetView zoomScaleNormal="100" workbookViewId="0">
      <selection activeCell="N47" sqref="N47"/>
    </sheetView>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50" t="s">
        <v>59</v>
      </c>
      <c r="B1" s="753" t="s">
        <v>610</v>
      </c>
      <c r="C1" s="753"/>
      <c r="D1" s="753"/>
      <c r="E1" s="753"/>
      <c r="F1" s="753"/>
      <c r="G1" s="754"/>
      <c r="H1" s="812" t="s">
        <v>165</v>
      </c>
      <c r="I1" s="813"/>
      <c r="J1" s="813"/>
      <c r="K1" s="814"/>
    </row>
    <row r="2" spans="1:11" x14ac:dyDescent="0.15">
      <c r="A2" s="212"/>
    </row>
    <row r="3" spans="1:11" s="214" customFormat="1" ht="11.25" x14ac:dyDescent="0.15">
      <c r="A3" s="153" t="s">
        <v>0</v>
      </c>
      <c r="B3" s="183">
        <v>46174</v>
      </c>
      <c r="C3" s="183">
        <v>46175</v>
      </c>
      <c r="D3" s="183">
        <v>46176</v>
      </c>
      <c r="E3" s="183">
        <v>46177</v>
      </c>
      <c r="F3" s="183">
        <v>46178</v>
      </c>
      <c r="G3" s="183">
        <v>46179</v>
      </c>
      <c r="H3" s="183">
        <v>46180</v>
      </c>
      <c r="I3" s="815" t="s">
        <v>1</v>
      </c>
      <c r="J3" s="817" t="s">
        <v>2</v>
      </c>
      <c r="K3" s="818"/>
    </row>
    <row r="4" spans="1:11" s="213" customFormat="1" x14ac:dyDescent="0.15">
      <c r="A4" s="155" t="s">
        <v>3</v>
      </c>
      <c r="B4" s="157" t="s">
        <v>4</v>
      </c>
      <c r="C4" s="157" t="s">
        <v>5</v>
      </c>
      <c r="D4" s="157" t="s">
        <v>6</v>
      </c>
      <c r="E4" s="157" t="s">
        <v>7</v>
      </c>
      <c r="F4" s="157" t="s">
        <v>8</v>
      </c>
      <c r="G4" s="157" t="s">
        <v>9</v>
      </c>
      <c r="H4" s="158" t="s">
        <v>10</v>
      </c>
      <c r="I4" s="816"/>
      <c r="J4" s="819"/>
      <c r="K4" s="820"/>
    </row>
    <row r="5" spans="1:11" x14ac:dyDescent="0.15">
      <c r="A5" s="193" t="s">
        <v>142</v>
      </c>
      <c r="B5" s="218"/>
      <c r="C5" s="226"/>
      <c r="D5" s="226"/>
      <c r="E5" s="226"/>
      <c r="F5" s="228"/>
      <c r="G5" s="218"/>
      <c r="H5" s="218"/>
      <c r="I5" s="219"/>
      <c r="J5" s="821"/>
      <c r="K5" s="821"/>
    </row>
    <row r="6" spans="1:11" ht="15.75" customHeight="1" x14ac:dyDescent="0.15">
      <c r="A6" s="225" t="s">
        <v>167</v>
      </c>
      <c r="B6" s="246"/>
      <c r="C6" s="247"/>
      <c r="D6" s="247"/>
      <c r="E6" s="246"/>
      <c r="F6" s="244"/>
      <c r="G6" s="224" t="s">
        <v>431</v>
      </c>
      <c r="H6" s="224" t="s">
        <v>431</v>
      </c>
      <c r="I6" s="221">
        <f>COUNTA(B6:H6)</f>
        <v>2</v>
      </c>
      <c r="J6" s="811">
        <f>SUM(COUNTIF(B6:H6,"D 10:30-17"))*(6)+(COUNTIF(B6:H6,"Y 10:30-17"))*(6)+(COUNTIF(B6:H6,"Y工場10-"))*(4.5)</f>
        <v>12</v>
      </c>
      <c r="K6" s="811"/>
    </row>
    <row r="7" spans="1:11" ht="15.75" customHeight="1" x14ac:dyDescent="0.15">
      <c r="A7" s="225" t="s">
        <v>169</v>
      </c>
      <c r="B7" s="224" t="s">
        <v>168</v>
      </c>
      <c r="C7" s="247"/>
      <c r="D7" s="247"/>
      <c r="E7" s="224" t="s">
        <v>168</v>
      </c>
      <c r="F7" s="224" t="s">
        <v>168</v>
      </c>
      <c r="G7" s="244"/>
      <c r="H7" s="244"/>
      <c r="I7" s="221">
        <f t="shared" ref="I7:I8" si="0">COUNTA(B7:H7)</f>
        <v>3</v>
      </c>
      <c r="J7" s="811">
        <f>SUM(COUNTIF(B7:H7,"D 10:30-17"))*(6)+(COUNTIF(B7:H7,"Y 10:30-17"))*(6)+(COUNTIF(B7:H7,"Y工場10-"))*(4.5)+(COUNTIF(B7:H7,"Y 10-17"))*(6.25)</f>
        <v>18.75</v>
      </c>
      <c r="K7" s="811"/>
    </row>
    <row r="8" spans="1:11" ht="15.75" customHeight="1" x14ac:dyDescent="0.15">
      <c r="A8" s="225" t="s">
        <v>598</v>
      </c>
      <c r="B8" s="220" t="s">
        <v>599</v>
      </c>
      <c r="C8" s="247"/>
      <c r="D8" s="247"/>
      <c r="E8" s="220" t="s">
        <v>599</v>
      </c>
      <c r="F8" s="220" t="s">
        <v>599</v>
      </c>
      <c r="G8" s="220"/>
      <c r="H8" s="244"/>
      <c r="I8" s="221">
        <f t="shared" si="0"/>
        <v>3</v>
      </c>
      <c r="J8" s="811">
        <f>SUM(COUNTIF(B8:H8,"D 10:30-17"))*(6)+(COUNTIF(B8:H8,"Y 10:30-17"))*(6)+(COUNTIF(B8:H8,"Y工場10-"))*(4.5)+(COUNTIF(B8:H8,"D 10:45-17"))*(5.5)+(COUNTIF(B8:H8,"D 9-17"))*(7)</f>
        <v>16.5</v>
      </c>
      <c r="K8" s="811"/>
    </row>
    <row r="9" spans="1:11" ht="15.75" customHeight="1" x14ac:dyDescent="0.15">
      <c r="A9" s="225"/>
      <c r="B9" s="220"/>
      <c r="C9" s="247"/>
      <c r="D9" s="247"/>
      <c r="E9" s="220"/>
      <c r="F9" s="220"/>
      <c r="G9" s="220"/>
      <c r="H9" s="244"/>
      <c r="I9" s="221"/>
      <c r="J9" s="811"/>
      <c r="K9" s="811"/>
    </row>
    <row r="10" spans="1:11" ht="15.75" customHeight="1" x14ac:dyDescent="0.15">
      <c r="A10" s="193"/>
      <c r="B10" s="215"/>
      <c r="C10" s="215"/>
      <c r="D10" s="215"/>
      <c r="E10" s="226"/>
      <c r="F10" s="226"/>
      <c r="G10" s="226"/>
      <c r="H10" s="226"/>
      <c r="I10" s="219"/>
      <c r="J10" s="821"/>
      <c r="K10" s="821"/>
    </row>
    <row r="11" spans="1:11" ht="15.75" customHeight="1" x14ac:dyDescent="0.15">
      <c r="A11" s="220" t="s">
        <v>433</v>
      </c>
      <c r="B11" s="220"/>
      <c r="C11" s="223"/>
      <c r="D11" s="223"/>
      <c r="E11" s="220"/>
      <c r="F11" s="220" t="s">
        <v>172</v>
      </c>
      <c r="G11" s="336"/>
      <c r="H11" s="220" t="s">
        <v>172</v>
      </c>
      <c r="I11" s="227"/>
      <c r="J11" s="810"/>
      <c r="K11" s="810"/>
    </row>
    <row r="12" spans="1:11" ht="15.75" customHeight="1" x14ac:dyDescent="0.15">
      <c r="A12" s="224" t="s">
        <v>434</v>
      </c>
      <c r="B12" s="220"/>
      <c r="C12" s="223"/>
      <c r="D12" s="223"/>
      <c r="E12" s="220"/>
      <c r="F12" s="224"/>
      <c r="G12" s="220"/>
      <c r="H12" s="220"/>
      <c r="I12" s="221"/>
      <c r="J12" s="810"/>
      <c r="K12" s="810"/>
    </row>
    <row r="13" spans="1:11" s="214" customFormat="1" ht="11.25" x14ac:dyDescent="0.15">
      <c r="A13" s="175" t="s">
        <v>0</v>
      </c>
      <c r="B13" s="176">
        <v>46181</v>
      </c>
      <c r="C13" s="176">
        <v>46182</v>
      </c>
      <c r="D13" s="176">
        <v>46183</v>
      </c>
      <c r="E13" s="176">
        <v>46184</v>
      </c>
      <c r="F13" s="176">
        <v>46185</v>
      </c>
      <c r="G13" s="176">
        <v>46186</v>
      </c>
      <c r="H13" s="176">
        <v>46187</v>
      </c>
      <c r="I13" s="815" t="s">
        <v>1</v>
      </c>
      <c r="J13" s="822" t="s">
        <v>2</v>
      </c>
      <c r="K13" s="823"/>
    </row>
    <row r="14" spans="1:11" s="213" customFormat="1" x14ac:dyDescent="0.15">
      <c r="A14" s="155" t="s">
        <v>3</v>
      </c>
      <c r="B14" s="157" t="s">
        <v>4</v>
      </c>
      <c r="C14" s="157" t="s">
        <v>5</v>
      </c>
      <c r="D14" s="157" t="s">
        <v>6</v>
      </c>
      <c r="E14" s="157" t="s">
        <v>7</v>
      </c>
      <c r="F14" s="157" t="s">
        <v>8</v>
      </c>
      <c r="G14" s="157" t="s">
        <v>9</v>
      </c>
      <c r="H14" s="158" t="s">
        <v>10</v>
      </c>
      <c r="I14" s="816"/>
      <c r="J14" s="819"/>
      <c r="K14" s="820"/>
    </row>
    <row r="15" spans="1:11" x14ac:dyDescent="0.15">
      <c r="A15" s="217" t="s">
        <v>131</v>
      </c>
      <c r="B15" s="216"/>
      <c r="C15" s="226"/>
      <c r="D15" s="216"/>
      <c r="E15" s="226"/>
      <c r="F15" s="228"/>
      <c r="G15" s="218"/>
      <c r="H15" s="218"/>
      <c r="I15" s="219"/>
      <c r="J15" s="821"/>
      <c r="K15" s="821"/>
    </row>
    <row r="16" spans="1:11" ht="15.75" customHeight="1" x14ac:dyDescent="0.15">
      <c r="A16" s="225" t="s">
        <v>167</v>
      </c>
      <c r="B16" s="246"/>
      <c r="C16" s="247"/>
      <c r="D16" s="247"/>
      <c r="E16" s="246"/>
      <c r="F16" s="244"/>
      <c r="G16" s="224" t="s">
        <v>431</v>
      </c>
      <c r="H16" s="224" t="s">
        <v>431</v>
      </c>
      <c r="I16" s="221">
        <f>COUNTA(B16:H16)</f>
        <v>2</v>
      </c>
      <c r="J16" s="811">
        <f>SUM(COUNTIF(B16:H16,"D 10:30-17"))*(6)+(COUNTIF(B16:H16,"Y 10:30-17"))*(6)+(COUNTIF(B16:H16,"Y工場10-"))*(4.5)</f>
        <v>12</v>
      </c>
      <c r="K16" s="811"/>
    </row>
    <row r="17" spans="1:11" ht="15.75" customHeight="1" x14ac:dyDescent="0.15">
      <c r="A17" s="225" t="s">
        <v>169</v>
      </c>
      <c r="B17" s="224" t="s">
        <v>168</v>
      </c>
      <c r="C17" s="247"/>
      <c r="D17" s="247"/>
      <c r="E17" s="224" t="s">
        <v>168</v>
      </c>
      <c r="F17" s="224" t="s">
        <v>168</v>
      </c>
      <c r="G17" s="244"/>
      <c r="H17" s="244"/>
      <c r="I17" s="221">
        <f t="shared" ref="I17:I18" si="1">COUNTA(B17:H17)</f>
        <v>3</v>
      </c>
      <c r="J17" s="811">
        <f>SUM(COUNTIF(B17:H17,"D 10:30-17"))*(6)+(COUNTIF(B17:H17,"Y 10:30-17"))*(6)+(COUNTIF(B17:H17,"Y工場10-"))*(4.5)+(COUNTIF(B17:H17,"Y 10-17"))*(6.25)</f>
        <v>18.75</v>
      </c>
      <c r="K17" s="811"/>
    </row>
    <row r="18" spans="1:11" ht="15.75" customHeight="1" x14ac:dyDescent="0.15">
      <c r="A18" s="225" t="s">
        <v>598</v>
      </c>
      <c r="B18" s="220" t="s">
        <v>599</v>
      </c>
      <c r="C18" s="247"/>
      <c r="D18" s="247"/>
      <c r="E18" s="220" t="s">
        <v>599</v>
      </c>
      <c r="F18" s="220" t="s">
        <v>599</v>
      </c>
      <c r="G18" s="220"/>
      <c r="H18" s="244"/>
      <c r="I18" s="221">
        <f t="shared" si="1"/>
        <v>3</v>
      </c>
      <c r="J18" s="811">
        <f>SUM(COUNTIF(B18:H18,"D 10:30-17"))*(6)+(COUNTIF(B18:H18,"Y 10:30-17"))*(6)+(COUNTIF(B18:H18,"Y工場10-"))*(4.5)+(COUNTIF(B18:H18,"D 10:45-17"))*(5.5)+(COUNTIF(B18:H18,"D 9-17"))*(7)</f>
        <v>16.5</v>
      </c>
      <c r="K18" s="811"/>
    </row>
    <row r="19" spans="1:11" ht="15.75" customHeight="1" x14ac:dyDescent="0.15">
      <c r="A19" s="225"/>
      <c r="B19" s="220"/>
      <c r="C19" s="247"/>
      <c r="D19" s="247"/>
      <c r="E19" s="220"/>
      <c r="F19" s="220"/>
      <c r="G19" s="220"/>
      <c r="H19" s="244"/>
      <c r="I19" s="221"/>
      <c r="J19" s="811"/>
      <c r="K19" s="811"/>
    </row>
    <row r="20" spans="1:11" ht="15.75" customHeight="1" x14ac:dyDescent="0.15">
      <c r="A20" s="193"/>
      <c r="B20" s="215"/>
      <c r="C20" s="215"/>
      <c r="D20" s="215"/>
      <c r="E20" s="226"/>
      <c r="F20" s="226"/>
      <c r="G20" s="226"/>
      <c r="H20" s="226"/>
      <c r="I20" s="219"/>
      <c r="J20" s="821"/>
      <c r="K20" s="821"/>
    </row>
    <row r="21" spans="1:11" ht="15.75" customHeight="1" x14ac:dyDescent="0.15">
      <c r="A21" s="220" t="s">
        <v>433</v>
      </c>
      <c r="B21" s="220"/>
      <c r="C21" s="223"/>
      <c r="D21" s="223"/>
      <c r="E21" s="220"/>
      <c r="F21" s="220"/>
      <c r="G21" s="220" t="s">
        <v>172</v>
      </c>
      <c r="H21" s="220" t="s">
        <v>172</v>
      </c>
      <c r="I21" s="227"/>
      <c r="J21" s="810"/>
      <c r="K21" s="810"/>
    </row>
    <row r="22" spans="1:11" ht="15.75" customHeight="1" x14ac:dyDescent="0.15">
      <c r="A22" s="224" t="s">
        <v>434</v>
      </c>
      <c r="B22" s="220"/>
      <c r="C22" s="223"/>
      <c r="D22" s="223"/>
      <c r="E22" s="220"/>
      <c r="F22" s="224"/>
      <c r="G22" s="220"/>
      <c r="H22" s="220"/>
      <c r="I22" s="221"/>
      <c r="J22" s="810"/>
      <c r="K22" s="810"/>
    </row>
    <row r="23" spans="1:11" s="214" customFormat="1" ht="11.25" x14ac:dyDescent="0.15">
      <c r="A23" s="153" t="s">
        <v>0</v>
      </c>
      <c r="B23" s="183">
        <v>46188</v>
      </c>
      <c r="C23" s="183">
        <v>46189</v>
      </c>
      <c r="D23" s="183">
        <v>46190</v>
      </c>
      <c r="E23" s="183">
        <v>46191</v>
      </c>
      <c r="F23" s="183">
        <v>46192</v>
      </c>
      <c r="G23" s="183">
        <v>46193</v>
      </c>
      <c r="H23" s="183">
        <v>46194</v>
      </c>
      <c r="I23" s="815" t="s">
        <v>1</v>
      </c>
      <c r="J23" s="822" t="s">
        <v>2</v>
      </c>
      <c r="K23" s="823"/>
    </row>
    <row r="24" spans="1:11" s="213" customFormat="1" x14ac:dyDescent="0.15">
      <c r="A24" s="155" t="s">
        <v>3</v>
      </c>
      <c r="B24" s="157" t="s">
        <v>4</v>
      </c>
      <c r="C24" s="157" t="s">
        <v>5</v>
      </c>
      <c r="D24" s="157" t="s">
        <v>6</v>
      </c>
      <c r="E24" s="157" t="s">
        <v>7</v>
      </c>
      <c r="F24" s="157" t="s">
        <v>8</v>
      </c>
      <c r="G24" s="157" t="s">
        <v>9</v>
      </c>
      <c r="H24" s="158" t="s">
        <v>10</v>
      </c>
      <c r="I24" s="816"/>
      <c r="J24" s="819"/>
      <c r="K24" s="820"/>
    </row>
    <row r="25" spans="1:11" x14ac:dyDescent="0.15">
      <c r="A25" s="193" t="s">
        <v>142</v>
      </c>
      <c r="B25" s="218"/>
      <c r="C25" s="226"/>
      <c r="D25" s="216"/>
      <c r="E25" s="226"/>
      <c r="F25" s="228"/>
      <c r="G25" s="218"/>
      <c r="H25" s="218"/>
      <c r="I25" s="219"/>
      <c r="J25" s="821"/>
      <c r="K25" s="821"/>
    </row>
    <row r="26" spans="1:11" ht="15.75" customHeight="1" x14ac:dyDescent="0.15">
      <c r="A26" s="225" t="s">
        <v>167</v>
      </c>
      <c r="B26" s="246"/>
      <c r="C26" s="247"/>
      <c r="D26" s="247"/>
      <c r="E26" s="246"/>
      <c r="F26" s="244"/>
      <c r="G26" s="224" t="s">
        <v>431</v>
      </c>
      <c r="H26" s="224" t="s">
        <v>431</v>
      </c>
      <c r="I26" s="221">
        <f>COUNTA(B26:H26)</f>
        <v>2</v>
      </c>
      <c r="J26" s="811">
        <f>SUM(COUNTIF(B26:H26,"D 10:30-17"))*(6)+(COUNTIF(B26:H26,"Y 10:30-17"))*(6)+(COUNTIF(B26:H26,"Y工場10-"))*(4.5)</f>
        <v>12</v>
      </c>
      <c r="K26" s="811"/>
    </row>
    <row r="27" spans="1:11" ht="15.75" customHeight="1" x14ac:dyDescent="0.15">
      <c r="A27" s="225" t="s">
        <v>169</v>
      </c>
      <c r="B27" s="224" t="s">
        <v>168</v>
      </c>
      <c r="C27" s="247"/>
      <c r="D27" s="247"/>
      <c r="E27" s="224" t="s">
        <v>168</v>
      </c>
      <c r="F27" s="224" t="s">
        <v>168</v>
      </c>
      <c r="G27" s="244"/>
      <c r="H27" s="244"/>
      <c r="I27" s="221">
        <f t="shared" ref="I27:I28" si="2">COUNTA(B27:H27)</f>
        <v>3</v>
      </c>
      <c r="J27" s="811">
        <f>SUM(COUNTIF(B27:H27,"D 10:30-17"))*(6)+(COUNTIF(B27:H27,"Y 10:30-17"))*(6)+(COUNTIF(B27:H27,"Y工場10-"))*(4.5)+(COUNTIF(B27:H27,"Y 10-17"))*(6.25)</f>
        <v>18.75</v>
      </c>
      <c r="K27" s="811"/>
    </row>
    <row r="28" spans="1:11" ht="15.75" customHeight="1" x14ac:dyDescent="0.15">
      <c r="A28" s="225" t="s">
        <v>598</v>
      </c>
      <c r="B28" s="220" t="s">
        <v>599</v>
      </c>
      <c r="C28" s="247"/>
      <c r="D28" s="247"/>
      <c r="E28" s="220" t="s">
        <v>599</v>
      </c>
      <c r="F28" s="220" t="s">
        <v>599</v>
      </c>
      <c r="G28" s="220"/>
      <c r="H28" s="244"/>
      <c r="I28" s="221">
        <f t="shared" si="2"/>
        <v>3</v>
      </c>
      <c r="J28" s="811">
        <f>SUM(COUNTIF(B28:H28,"D 10:30-17"))*(6)+(COUNTIF(B28:H28,"Y 10:30-17"))*(6)+(COUNTIF(B28:H28,"Y工場10-"))*(4.5)+(COUNTIF(B28:H28,"D 10:45-17"))*(5.5)+(COUNTIF(B28:H28,"D 9-17"))*(7)</f>
        <v>16.5</v>
      </c>
      <c r="K28" s="811"/>
    </row>
    <row r="29" spans="1:11" ht="15.75" customHeight="1" x14ac:dyDescent="0.15">
      <c r="A29" s="225"/>
      <c r="B29" s="220"/>
      <c r="C29" s="247"/>
      <c r="D29" s="247"/>
      <c r="E29" s="220"/>
      <c r="F29" s="220"/>
      <c r="G29" s="220"/>
      <c r="H29" s="244"/>
      <c r="I29" s="221"/>
      <c r="J29" s="811"/>
      <c r="K29" s="811"/>
    </row>
    <row r="30" spans="1:11" ht="15.75" customHeight="1" x14ac:dyDescent="0.15">
      <c r="A30" s="193"/>
      <c r="B30" s="215"/>
      <c r="C30" s="215"/>
      <c r="D30" s="215"/>
      <c r="E30" s="226"/>
      <c r="F30" s="226"/>
      <c r="G30" s="226"/>
      <c r="H30" s="226"/>
      <c r="I30" s="219"/>
      <c r="J30" s="821"/>
      <c r="K30" s="821"/>
    </row>
    <row r="31" spans="1:11" ht="15.75" customHeight="1" x14ac:dyDescent="0.15">
      <c r="A31" s="220" t="s">
        <v>433</v>
      </c>
      <c r="B31" s="220"/>
      <c r="C31" s="223"/>
      <c r="D31" s="223"/>
      <c r="E31" s="220"/>
      <c r="F31" s="220"/>
      <c r="G31" s="220" t="s">
        <v>172</v>
      </c>
      <c r="H31" s="220" t="s">
        <v>172</v>
      </c>
      <c r="I31" s="227"/>
      <c r="J31" s="810"/>
      <c r="K31" s="810"/>
    </row>
    <row r="32" spans="1:11" ht="15.75" customHeight="1" x14ac:dyDescent="0.15">
      <c r="A32" s="224" t="s">
        <v>434</v>
      </c>
      <c r="B32" s="220"/>
      <c r="C32" s="223"/>
      <c r="D32" s="223"/>
      <c r="E32" s="220"/>
      <c r="F32" s="224"/>
      <c r="G32" s="220"/>
      <c r="H32" s="220"/>
      <c r="I32" s="229"/>
      <c r="J32" s="810"/>
      <c r="K32" s="810"/>
    </row>
    <row r="33" spans="1:11" s="214" customFormat="1" ht="11.25" x14ac:dyDescent="0.15">
      <c r="A33" s="153" t="s">
        <v>0</v>
      </c>
      <c r="B33" s="183">
        <v>46195</v>
      </c>
      <c r="C33" s="183">
        <v>46196</v>
      </c>
      <c r="D33" s="183">
        <v>46197</v>
      </c>
      <c r="E33" s="183">
        <v>46198</v>
      </c>
      <c r="F33" s="183">
        <v>46199</v>
      </c>
      <c r="G33" s="183">
        <v>46200</v>
      </c>
      <c r="H33" s="183">
        <v>46201</v>
      </c>
      <c r="I33" s="815" t="s">
        <v>1</v>
      </c>
      <c r="J33" s="817" t="s">
        <v>2</v>
      </c>
      <c r="K33" s="818"/>
    </row>
    <row r="34" spans="1:11" s="213" customFormat="1" x14ac:dyDescent="0.15">
      <c r="A34" s="155" t="s">
        <v>3</v>
      </c>
      <c r="B34" s="157" t="s">
        <v>4</v>
      </c>
      <c r="C34" s="157" t="s">
        <v>5</v>
      </c>
      <c r="D34" s="157" t="s">
        <v>6</v>
      </c>
      <c r="E34" s="157" t="s">
        <v>7</v>
      </c>
      <c r="F34" s="157" t="s">
        <v>8</v>
      </c>
      <c r="G34" s="157" t="s">
        <v>9</v>
      </c>
      <c r="H34" s="158" t="s">
        <v>10</v>
      </c>
      <c r="I34" s="816"/>
      <c r="J34" s="819"/>
      <c r="K34" s="820"/>
    </row>
    <row r="35" spans="1:11" x14ac:dyDescent="0.15">
      <c r="A35" s="217" t="s">
        <v>131</v>
      </c>
      <c r="B35" s="218"/>
      <c r="C35" s="216"/>
      <c r="D35" s="216"/>
      <c r="E35" s="226"/>
      <c r="F35" s="228"/>
      <c r="G35" s="218"/>
      <c r="H35" s="218"/>
      <c r="I35" s="219"/>
      <c r="J35" s="821"/>
      <c r="K35" s="821"/>
    </row>
    <row r="36" spans="1:11" ht="15.75" customHeight="1" x14ac:dyDescent="0.15">
      <c r="A36" s="225" t="s">
        <v>167</v>
      </c>
      <c r="B36" s="246"/>
      <c r="C36" s="247"/>
      <c r="D36" s="247"/>
      <c r="E36" s="246"/>
      <c r="F36" s="244"/>
      <c r="G36" s="224" t="s">
        <v>431</v>
      </c>
      <c r="H36" s="224" t="s">
        <v>431</v>
      </c>
      <c r="I36" s="221">
        <f>COUNTA(B36:H36)</f>
        <v>2</v>
      </c>
      <c r="J36" s="811">
        <f>SUM(COUNTIF(B36:H36,"D 10:30-17"))*(6)+(COUNTIF(B36:H36,"Y 10:30-17"))*(6)+(COUNTIF(B36:H36,"Y工場10-"))*(4.5)</f>
        <v>12</v>
      </c>
      <c r="K36" s="811"/>
    </row>
    <row r="37" spans="1:11" ht="15.75" customHeight="1" x14ac:dyDescent="0.15">
      <c r="A37" s="225" t="s">
        <v>169</v>
      </c>
      <c r="B37" s="224" t="s">
        <v>168</v>
      </c>
      <c r="C37" s="247"/>
      <c r="D37" s="247"/>
      <c r="E37" s="224" t="s">
        <v>168</v>
      </c>
      <c r="F37" s="224" t="s">
        <v>168</v>
      </c>
      <c r="G37" s="244"/>
      <c r="H37" s="244"/>
      <c r="I37" s="221">
        <f t="shared" ref="I37:I38" si="3">COUNTA(B37:H37)</f>
        <v>3</v>
      </c>
      <c r="J37" s="811">
        <f>SUM(COUNTIF(B37:H37,"D 10:30-17"))*(6)+(COUNTIF(B37:H37,"Y 10:30-17"))*(6)+(COUNTIF(B37:H37,"Y工場10-"))*(4.5)+(COUNTIF(B37:H37,"Y 10-17"))*(6.25)</f>
        <v>18.75</v>
      </c>
      <c r="K37" s="811"/>
    </row>
    <row r="38" spans="1:11" ht="15.75" customHeight="1" x14ac:dyDescent="0.15">
      <c r="A38" s="225" t="s">
        <v>598</v>
      </c>
      <c r="B38" s="220" t="s">
        <v>599</v>
      </c>
      <c r="C38" s="247"/>
      <c r="D38" s="247"/>
      <c r="E38" s="220" t="s">
        <v>599</v>
      </c>
      <c r="F38" s="220" t="s">
        <v>599</v>
      </c>
      <c r="G38" s="220"/>
      <c r="H38" s="244"/>
      <c r="I38" s="221">
        <f t="shared" si="3"/>
        <v>3</v>
      </c>
      <c r="J38" s="811">
        <f>SUM(COUNTIF(B38:H38,"D 10:30-17"))*(6)+(COUNTIF(B38:H38,"Y 10:30-17"))*(6)+(COUNTIF(B38:H38,"Y工場10-"))*(4.5)+(COUNTIF(B38:H38,"D 10:45-17"))*(5.5)+(COUNTIF(B38:H38,"D 9-17"))*(7)</f>
        <v>16.5</v>
      </c>
      <c r="K38" s="811"/>
    </row>
    <row r="39" spans="1:11" ht="15.75" customHeight="1" x14ac:dyDescent="0.15">
      <c r="A39" s="225"/>
      <c r="B39" s="220"/>
      <c r="C39" s="247"/>
      <c r="D39" s="247"/>
      <c r="E39" s="220"/>
      <c r="F39" s="220"/>
      <c r="G39" s="220"/>
      <c r="H39" s="244"/>
      <c r="I39" s="221"/>
      <c r="J39" s="811"/>
      <c r="K39" s="811"/>
    </row>
    <row r="40" spans="1:11" ht="15.75" customHeight="1" x14ac:dyDescent="0.15">
      <c r="A40" s="193"/>
      <c r="B40" s="215"/>
      <c r="C40" s="215"/>
      <c r="D40" s="215"/>
      <c r="E40" s="226"/>
      <c r="F40" s="226"/>
      <c r="G40" s="226"/>
      <c r="H40" s="226"/>
      <c r="I40" s="219"/>
      <c r="J40" s="821"/>
      <c r="K40" s="821"/>
    </row>
    <row r="41" spans="1:11" ht="15.75" customHeight="1" x14ac:dyDescent="0.15">
      <c r="A41" s="220" t="s">
        <v>433</v>
      </c>
      <c r="B41" s="220"/>
      <c r="C41" s="223"/>
      <c r="D41" s="223"/>
      <c r="E41" s="220"/>
      <c r="F41" s="220"/>
      <c r="G41" s="220" t="s">
        <v>172</v>
      </c>
      <c r="H41" s="220" t="s">
        <v>172</v>
      </c>
      <c r="I41" s="227"/>
      <c r="J41" s="810"/>
      <c r="K41" s="810"/>
    </row>
    <row r="42" spans="1:11" ht="15.75" customHeight="1" x14ac:dyDescent="0.15">
      <c r="A42" s="224" t="s">
        <v>434</v>
      </c>
      <c r="B42" s="220"/>
      <c r="C42" s="223"/>
      <c r="D42" s="223"/>
      <c r="E42" s="220"/>
      <c r="F42" s="224"/>
      <c r="G42" s="220"/>
      <c r="H42" s="220"/>
      <c r="I42" s="221"/>
      <c r="J42" s="810"/>
      <c r="K42" s="810"/>
    </row>
    <row r="43" spans="1:11" s="214" customFormat="1" ht="11.25" x14ac:dyDescent="0.15">
      <c r="A43" s="175" t="s">
        <v>0</v>
      </c>
      <c r="B43" s="176">
        <v>46202</v>
      </c>
      <c r="C43" s="176">
        <v>46203</v>
      </c>
      <c r="D43" s="176"/>
      <c r="E43" s="176"/>
      <c r="F43" s="176"/>
      <c r="G43" s="176"/>
      <c r="H43" s="176"/>
      <c r="I43" s="815" t="s">
        <v>1</v>
      </c>
      <c r="J43" s="822" t="s">
        <v>2</v>
      </c>
      <c r="K43" s="823"/>
    </row>
    <row r="44" spans="1:11" s="213" customFormat="1" x14ac:dyDescent="0.15">
      <c r="A44" s="155" t="s">
        <v>3</v>
      </c>
      <c r="B44" s="157" t="s">
        <v>4</v>
      </c>
      <c r="C44" s="157" t="s">
        <v>5</v>
      </c>
      <c r="D44" s="157"/>
      <c r="E44" s="157"/>
      <c r="F44" s="157"/>
      <c r="G44" s="157"/>
      <c r="H44" s="157"/>
      <c r="I44" s="816"/>
      <c r="J44" s="819"/>
      <c r="K44" s="820"/>
    </row>
    <row r="45" spans="1:11" x14ac:dyDescent="0.15">
      <c r="A45" s="193" t="s">
        <v>142</v>
      </c>
      <c r="B45" s="218"/>
      <c r="C45" s="216"/>
      <c r="D45" s="216"/>
      <c r="E45" s="216"/>
      <c r="F45" s="216"/>
      <c r="G45" s="216"/>
      <c r="H45" s="216"/>
      <c r="I45" s="219"/>
      <c r="J45" s="821"/>
      <c r="K45" s="821"/>
    </row>
    <row r="46" spans="1:11" ht="15.75" customHeight="1" x14ac:dyDescent="0.15">
      <c r="A46" s="225" t="s">
        <v>167</v>
      </c>
      <c r="B46" s="246"/>
      <c r="C46" s="247"/>
      <c r="D46" s="247"/>
      <c r="E46" s="247"/>
      <c r="F46" s="247"/>
      <c r="G46" s="247"/>
      <c r="H46" s="247"/>
      <c r="I46" s="221">
        <f>COUNTA(B46:H46)</f>
        <v>0</v>
      </c>
      <c r="J46" s="811">
        <f>SUM(COUNTIF(B46:H46,"D 10:30-17"))*(6)+(COUNTIF(B46:H46,"Y 10:30-17"))*(6)+(COUNTIF(B46:H46,"Y工場10-"))*(4.5)</f>
        <v>0</v>
      </c>
      <c r="K46" s="811"/>
    </row>
    <row r="47" spans="1:11" ht="15.75" customHeight="1" x14ac:dyDescent="0.15">
      <c r="A47" s="225" t="s">
        <v>169</v>
      </c>
      <c r="B47" s="224" t="s">
        <v>168</v>
      </c>
      <c r="C47" s="247"/>
      <c r="D47" s="247"/>
      <c r="E47" s="247"/>
      <c r="F47" s="247"/>
      <c r="G47" s="247"/>
      <c r="H47" s="247"/>
      <c r="I47" s="221">
        <f t="shared" ref="I47:I48" si="4">COUNTA(B47:H47)</f>
        <v>1</v>
      </c>
      <c r="J47" s="811">
        <f>SUM(COUNTIF(B47:H47,"D 10:30-17"))*(6)+(COUNTIF(B47:H47,"Y 10:30-17"))*(6)+(COUNTIF(B47:H47,"Y工場10-"))*(4.5)+(COUNTIF(B47:H47,"Y 10-17"))*(6.25)</f>
        <v>6.25</v>
      </c>
      <c r="K47" s="811"/>
    </row>
    <row r="48" spans="1:11" ht="15.75" customHeight="1" x14ac:dyDescent="0.15">
      <c r="A48" s="225" t="s">
        <v>598</v>
      </c>
      <c r="B48" s="220" t="s">
        <v>599</v>
      </c>
      <c r="C48" s="247"/>
      <c r="D48" s="247"/>
      <c r="E48" s="247"/>
      <c r="F48" s="247"/>
      <c r="G48" s="247"/>
      <c r="H48" s="247"/>
      <c r="I48" s="221">
        <f t="shared" si="4"/>
        <v>1</v>
      </c>
      <c r="J48" s="811">
        <f>SUM(COUNTIF(B48:H48,"D 10:30-17"))*(6)+(COUNTIF(B48:H48,"Y 10:30-17"))*(6)+(COUNTIF(B48:H48,"Y工場10-"))*(4.5)+(COUNTIF(B48:H48,"D 10:45-17"))*(5.5)+(COUNTIF(B48:H48,"D 9-17"))*(7)</f>
        <v>5.5</v>
      </c>
      <c r="K48" s="811"/>
    </row>
    <row r="49" spans="1:11" ht="15.75" customHeight="1" x14ac:dyDescent="0.15">
      <c r="A49" s="225"/>
      <c r="B49" s="220"/>
      <c r="C49" s="247"/>
      <c r="D49" s="247"/>
      <c r="E49" s="247"/>
      <c r="F49" s="247"/>
      <c r="G49" s="247"/>
      <c r="H49" s="247"/>
      <c r="I49" s="221"/>
      <c r="J49" s="811"/>
      <c r="K49" s="811"/>
    </row>
    <row r="50" spans="1:11" ht="15.75" customHeight="1" x14ac:dyDescent="0.15">
      <c r="A50" s="193"/>
      <c r="B50" s="215"/>
      <c r="C50" s="215"/>
      <c r="D50" s="215"/>
      <c r="E50" s="215"/>
      <c r="F50" s="215"/>
      <c r="G50" s="215"/>
      <c r="H50" s="215"/>
      <c r="I50" s="219"/>
      <c r="J50" s="821"/>
      <c r="K50" s="821"/>
    </row>
    <row r="51" spans="1:11" ht="15.75" customHeight="1" x14ac:dyDescent="0.15">
      <c r="A51" s="220" t="s">
        <v>433</v>
      </c>
      <c r="B51" s="220"/>
      <c r="C51" s="223"/>
      <c r="D51" s="223"/>
      <c r="E51" s="223"/>
      <c r="F51" s="223"/>
      <c r="G51" s="223"/>
      <c r="H51" s="223"/>
      <c r="I51" s="227"/>
      <c r="J51" s="810"/>
      <c r="K51" s="810"/>
    </row>
    <row r="52" spans="1:11" ht="15.75" customHeight="1" x14ac:dyDescent="0.15">
      <c r="A52" s="224" t="s">
        <v>434</v>
      </c>
      <c r="B52" s="220"/>
      <c r="C52" s="223"/>
      <c r="D52" s="223"/>
      <c r="E52" s="223"/>
      <c r="F52" s="223"/>
      <c r="G52" s="223"/>
      <c r="H52" s="223"/>
      <c r="I52" s="221"/>
      <c r="J52" s="810"/>
      <c r="K52" s="810"/>
    </row>
    <row r="53" spans="1:11" x14ac:dyDescent="0.15">
      <c r="A53" s="230"/>
      <c r="B53" s="230"/>
      <c r="C53" s="230"/>
      <c r="D53" s="230"/>
      <c r="E53" s="231"/>
      <c r="F53" s="231"/>
      <c r="G53" s="232"/>
      <c r="H53" s="232"/>
      <c r="I53" s="230"/>
      <c r="J53" s="735" t="s">
        <v>609</v>
      </c>
      <c r="K53" s="735"/>
    </row>
    <row r="54" spans="1:11" s="1" customFormat="1" ht="17.25" customHeight="1" x14ac:dyDescent="0.15">
      <c r="A54" s="737" t="s">
        <v>143</v>
      </c>
      <c r="B54" s="738"/>
      <c r="C54" s="741" t="s">
        <v>162</v>
      </c>
      <c r="D54" s="742"/>
      <c r="E54" s="742"/>
      <c r="F54" s="742" t="s">
        <v>149</v>
      </c>
      <c r="G54" s="742"/>
      <c r="H54" s="743"/>
      <c r="I54" s="10"/>
      <c r="J54" s="736"/>
      <c r="K54" s="736"/>
    </row>
    <row r="55" spans="1:11" s="1" customFormat="1" ht="17.25" customHeight="1" x14ac:dyDescent="0.15">
      <c r="A55" s="739"/>
      <c r="B55" s="740"/>
      <c r="C55" s="744" t="s">
        <v>163</v>
      </c>
      <c r="D55" s="745"/>
      <c r="E55" s="745"/>
      <c r="F55" s="745" t="s">
        <v>164</v>
      </c>
      <c r="G55" s="745"/>
      <c r="H55" s="746"/>
      <c r="I55" s="210"/>
      <c r="J55" s="210"/>
      <c r="K55" s="210"/>
    </row>
  </sheetData>
  <mergeCells count="58">
    <mergeCell ref="J12:K12"/>
    <mergeCell ref="J6:K6"/>
    <mergeCell ref="B1:G1"/>
    <mergeCell ref="H1:K1"/>
    <mergeCell ref="I3:I4"/>
    <mergeCell ref="J3:K4"/>
    <mergeCell ref="J5:K5"/>
    <mergeCell ref="J7:K7"/>
    <mergeCell ref="J8:K8"/>
    <mergeCell ref="J9:K9"/>
    <mergeCell ref="J10:K10"/>
    <mergeCell ref="J11:K11"/>
    <mergeCell ref="I23:I24"/>
    <mergeCell ref="J23:K24"/>
    <mergeCell ref="I13:I14"/>
    <mergeCell ref="J13:K14"/>
    <mergeCell ref="J15:K15"/>
    <mergeCell ref="J16:K16"/>
    <mergeCell ref="J17:K17"/>
    <mergeCell ref="J18:K18"/>
    <mergeCell ref="J30:K30"/>
    <mergeCell ref="J31:K31"/>
    <mergeCell ref="J32:K32"/>
    <mergeCell ref="J19:K19"/>
    <mergeCell ref="J20:K20"/>
    <mergeCell ref="J21:K21"/>
    <mergeCell ref="J22:K22"/>
    <mergeCell ref="J25:K25"/>
    <mergeCell ref="J26:K26"/>
    <mergeCell ref="J27:K27"/>
    <mergeCell ref="J28:K28"/>
    <mergeCell ref="J29:K29"/>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A54:B55"/>
    <mergeCell ref="C54:E54"/>
    <mergeCell ref="F54:H54"/>
    <mergeCell ref="C55:E55"/>
    <mergeCell ref="F55:H55"/>
    <mergeCell ref="J49:K49"/>
    <mergeCell ref="J50:K50"/>
    <mergeCell ref="J51:K51"/>
    <mergeCell ref="J52:K52"/>
    <mergeCell ref="J53:K54"/>
  </mergeCells>
  <phoneticPr fontId="13"/>
  <pageMargins left="0.51181102362204722" right="0.51181102362204722" top="0.55118110236220474" bottom="0.55118110236220474"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D11C9-21C8-4DAB-B81F-D355ECE2478C}">
  <dimension ref="A1:N66"/>
  <sheetViews>
    <sheetView zoomScaleNormal="100" workbookViewId="0">
      <selection activeCell="M18" sqref="M18"/>
    </sheetView>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1" ht="15" thickBot="1" x14ac:dyDescent="0.2">
      <c r="A1" s="50" t="s">
        <v>59</v>
      </c>
      <c r="B1" s="753" t="s">
        <v>610</v>
      </c>
      <c r="C1" s="753"/>
      <c r="D1" s="753"/>
      <c r="E1" s="753"/>
      <c r="F1" s="753"/>
      <c r="G1" s="754"/>
      <c r="H1" s="832" t="s">
        <v>130</v>
      </c>
      <c r="I1" s="833"/>
      <c r="J1" s="834"/>
      <c r="K1" s="835"/>
    </row>
    <row r="2" spans="1:11" ht="9" customHeight="1" x14ac:dyDescent="0.15">
      <c r="A2" s="152"/>
    </row>
    <row r="3" spans="1:11" s="13" customFormat="1" ht="14.25" customHeight="1" x14ac:dyDescent="0.15">
      <c r="A3" s="153" t="s">
        <v>0</v>
      </c>
      <c r="B3" s="183">
        <v>46174</v>
      </c>
      <c r="C3" s="183">
        <v>46175</v>
      </c>
      <c r="D3" s="183">
        <v>46176</v>
      </c>
      <c r="E3" s="183">
        <v>46177</v>
      </c>
      <c r="F3" s="183">
        <v>46178</v>
      </c>
      <c r="G3" s="183">
        <v>46179</v>
      </c>
      <c r="H3" s="183">
        <v>46180</v>
      </c>
      <c r="I3" s="836" t="s">
        <v>1</v>
      </c>
      <c r="J3" s="817" t="s">
        <v>2</v>
      </c>
      <c r="K3" s="818"/>
    </row>
    <row r="4" spans="1:11" s="159" customFormat="1" ht="14.25" customHeight="1" x14ac:dyDescent="0.15">
      <c r="A4" s="155" t="s">
        <v>3</v>
      </c>
      <c r="B4" s="157" t="s">
        <v>4</v>
      </c>
      <c r="C4" s="157" t="s">
        <v>5</v>
      </c>
      <c r="D4" s="157" t="s">
        <v>6</v>
      </c>
      <c r="E4" s="157" t="s">
        <v>7</v>
      </c>
      <c r="F4" s="157" t="s">
        <v>8</v>
      </c>
      <c r="G4" s="157" t="s">
        <v>9</v>
      </c>
      <c r="H4" s="158" t="s">
        <v>10</v>
      </c>
      <c r="I4" s="837"/>
      <c r="J4" s="819"/>
      <c r="K4" s="820"/>
    </row>
    <row r="5" spans="1:11" s="159" customFormat="1" ht="14.25" customHeight="1" x14ac:dyDescent="0.15">
      <c r="A5" s="179" t="s">
        <v>142</v>
      </c>
      <c r="B5" s="160">
        <v>6</v>
      </c>
      <c r="C5" s="157"/>
      <c r="D5" s="156"/>
      <c r="E5" s="160">
        <v>7</v>
      </c>
      <c r="F5" s="160">
        <v>7</v>
      </c>
      <c r="G5" s="160">
        <v>7</v>
      </c>
      <c r="H5" s="160">
        <v>6</v>
      </c>
      <c r="I5" s="161"/>
      <c r="J5" s="162"/>
      <c r="K5" s="163"/>
    </row>
    <row r="6" spans="1:11" ht="13.5" customHeight="1" x14ac:dyDescent="0.15">
      <c r="A6" s="276" t="s">
        <v>546</v>
      </c>
      <c r="B6" s="40" t="s">
        <v>140</v>
      </c>
      <c r="C6" s="180"/>
      <c r="D6" s="165"/>
      <c r="E6" s="40" t="s">
        <v>140</v>
      </c>
      <c r="F6" s="40" t="s">
        <v>140</v>
      </c>
      <c r="G6" s="40" t="s">
        <v>140</v>
      </c>
      <c r="H6" s="40" t="s">
        <v>140</v>
      </c>
      <c r="I6" s="166"/>
      <c r="J6" s="873"/>
      <c r="K6" s="874"/>
    </row>
    <row r="7" spans="1:11" ht="13.5" customHeight="1" x14ac:dyDescent="0.15">
      <c r="A7" s="563" t="s">
        <v>134</v>
      </c>
      <c r="B7" s="40" t="s">
        <v>135</v>
      </c>
      <c r="C7" s="137"/>
      <c r="D7" s="234"/>
      <c r="E7" s="40" t="s">
        <v>135</v>
      </c>
      <c r="F7" s="40" t="s">
        <v>135</v>
      </c>
      <c r="G7" s="40" t="s">
        <v>136</v>
      </c>
      <c r="H7" s="40" t="s">
        <v>135</v>
      </c>
      <c r="I7" s="168">
        <f>COUNTA(B7:H7)</f>
        <v>5</v>
      </c>
      <c r="J7" s="838">
        <f>SUM(COUNTIF(B7:H7,"9-15"))*(5.5)+SUM(COUNTIF(B7:H7,"10-15"))*(4.5)+SUM(COUNTIF(B7:H7,"12-15"))*(3)+SUM(COUNTIF(B7:H7,"9-12"))*(3)+SUM(COUNTIF(B7:H7,"9-17"))*(7.25)+SUM(COUNTIF(B7:H7,"13-15"))*(2)</f>
        <v>29.25</v>
      </c>
      <c r="K7" s="838"/>
    </row>
    <row r="8" spans="1:11" ht="13.5" customHeight="1" x14ac:dyDescent="0.15">
      <c r="A8" s="565" t="s">
        <v>137</v>
      </c>
      <c r="B8" s="40"/>
      <c r="C8" s="235"/>
      <c r="D8" s="236"/>
      <c r="E8" s="16" t="s">
        <v>72</v>
      </c>
      <c r="F8" s="16"/>
      <c r="G8" s="16" t="s">
        <v>72</v>
      </c>
      <c r="H8" s="40"/>
      <c r="I8" s="166">
        <f>COUNTA(B8:H8)</f>
        <v>2</v>
      </c>
      <c r="J8" s="838">
        <f>SUM(COUNTIF(B8:H8,"9-15"))*(5.5)+SUM(COUNTIF(B8:H8,"10-15"))*(4.5)+SUM(COUNTIF(B8:H8,"12-15"))*(3)+SUM(COUNTIF(B8:H8,"9-12"))*(3)+SUM(COUNTIF(B8:H8,"9-17"))*(7.25)+SUM(COUNTIF(B8:H8,"13-15"))*(2)+SUM(COUNTIF(B8:H8,"10-12"))*(2)</f>
        <v>6</v>
      </c>
      <c r="K8" s="838"/>
    </row>
    <row r="9" spans="1:11" ht="13.5" customHeight="1" x14ac:dyDescent="0.15">
      <c r="A9" s="276" t="s">
        <v>138</v>
      </c>
      <c r="B9" s="16" t="s">
        <v>20</v>
      </c>
      <c r="C9" s="235"/>
      <c r="D9" s="236"/>
      <c r="E9" s="16"/>
      <c r="F9" s="16" t="s">
        <v>20</v>
      </c>
      <c r="G9" s="16" t="s">
        <v>20</v>
      </c>
      <c r="H9" s="16" t="s">
        <v>20</v>
      </c>
      <c r="I9" s="166">
        <f>COUNTA(B9:H9)</f>
        <v>4</v>
      </c>
      <c r="J9" s="838">
        <f>SUM(COUNTIF(B9:H9,"9-15"))*(5.5)+SUM(COUNTIF(B9:H9,"10-15"))*(4.5)+SUM(COUNTIF(B9:H9,"12-15"))*(3)+SUM(COUNTIF(B9:H9,"9-12"))*(3)+SUM(COUNTIF(B9:H9,"9-17"))*(7.25)+SUM(COUNTIF(B9:H9,"13-15"))*(2)+SUM(COUNTIF(B9:H9,"9-14"))*(4.5)+SUM(COUNTIF(B9:H9,"10-14"))*(4)</f>
        <v>18</v>
      </c>
      <c r="K9" s="838"/>
    </row>
    <row r="10" spans="1:11" ht="13.5" customHeight="1" x14ac:dyDescent="0.15">
      <c r="A10" s="276" t="s">
        <v>39</v>
      </c>
      <c r="B10" s="40" t="s">
        <v>58</v>
      </c>
      <c r="C10" s="234"/>
      <c r="D10" s="234"/>
      <c r="E10" s="40" t="s">
        <v>58</v>
      </c>
      <c r="F10" s="40" t="s">
        <v>58</v>
      </c>
      <c r="G10" s="40"/>
      <c r="H10" s="40" t="s">
        <v>20</v>
      </c>
      <c r="I10" s="166">
        <f>COUNTA(B10:H10)</f>
        <v>4</v>
      </c>
      <c r="J10" s="838">
        <f>SUM(COUNTIF(B10:H10,"9-15"))*(5.5)+SUM(COUNTIF(B10:H10,"10-15"))*(4.5)+SUM(COUNTIF(B10:H10,"12-15"))*(3)+SUM(COUNTIF(B10:H10,"9-12"))*(3)+SUM(COUNTIF(B10:H10,"9-17"))*(7.25)+SUM(COUNTIF(B10:H10,"13-15"))*(2)+SUM(COUNTIF(B10:H10,"9-14"))*(4.5)+SUM(COUNTIF(B10:H10,"10-14"))*(4)</f>
        <v>4.5</v>
      </c>
      <c r="K10" s="838"/>
    </row>
    <row r="11" spans="1:11" ht="13.5" customHeight="1" x14ac:dyDescent="0.15">
      <c r="A11" s="71" t="s">
        <v>447</v>
      </c>
      <c r="B11" s="40"/>
      <c r="C11" s="234"/>
      <c r="D11" s="234"/>
      <c r="E11" s="16" t="s">
        <v>20</v>
      </c>
      <c r="F11" s="16" t="s">
        <v>20</v>
      </c>
      <c r="G11" s="16" t="s">
        <v>20</v>
      </c>
      <c r="H11" s="16" t="s">
        <v>20</v>
      </c>
      <c r="I11" s="166">
        <f>COUNTA(B11:H11)</f>
        <v>4</v>
      </c>
      <c r="J11" s="838">
        <f>SUM(COUNTIF(B11:H11,"9-15"))*(5.5)+SUM(COUNTIF(B11:H11,"10-15"))*(4.5)+SUM(COUNTIF(B11:H11,"12-15"))*(3)+SUM(COUNTIF(B11:H11,"9-12"))*(3)+SUM(COUNTIF(B11:H11,"9-17"))*(7.25)+SUM(COUNTIF(B11:H11,"13-15"))*(2)+SUM(COUNTIF(B11:H11,"9-14"))*(4.5)+SUM(COUNTIF(B11:H11,"10-14"))*(4)</f>
        <v>18</v>
      </c>
      <c r="K11" s="838"/>
    </row>
    <row r="12" spans="1:11" ht="13.5" customHeight="1" thickBot="1" x14ac:dyDescent="0.2">
      <c r="A12" s="568" t="s">
        <v>481</v>
      </c>
      <c r="B12" s="396" t="s">
        <v>140</v>
      </c>
      <c r="C12" s="234"/>
      <c r="D12" s="234"/>
      <c r="E12" s="586" t="s">
        <v>140</v>
      </c>
      <c r="F12" s="396" t="s">
        <v>140</v>
      </c>
      <c r="G12" s="586" t="s">
        <v>140</v>
      </c>
      <c r="H12" s="586" t="s">
        <v>140</v>
      </c>
      <c r="I12" s="253"/>
      <c r="J12" s="873"/>
      <c r="K12" s="874"/>
    </row>
    <row r="13" spans="1:11" ht="13.5" customHeight="1" x14ac:dyDescent="0.15">
      <c r="A13" s="824" t="s">
        <v>547</v>
      </c>
      <c r="B13" s="40" t="s">
        <v>140</v>
      </c>
      <c r="C13" s="237"/>
      <c r="D13" s="237"/>
      <c r="E13" s="40" t="s">
        <v>140</v>
      </c>
      <c r="F13" s="40" t="s">
        <v>140</v>
      </c>
      <c r="G13" s="629" t="s">
        <v>133</v>
      </c>
      <c r="H13" s="629" t="s">
        <v>133</v>
      </c>
      <c r="I13" s="826"/>
      <c r="J13" s="828"/>
      <c r="K13" s="829"/>
    </row>
    <row r="14" spans="1:11" ht="13.5" customHeight="1" thickBot="1" x14ac:dyDescent="0.2">
      <c r="A14" s="825"/>
      <c r="B14" s="173"/>
      <c r="C14" s="170"/>
      <c r="D14" s="171"/>
      <c r="E14" s="173"/>
      <c r="F14" s="173"/>
      <c r="G14" s="173"/>
      <c r="H14" s="174"/>
      <c r="I14" s="827"/>
      <c r="J14" s="830"/>
      <c r="K14" s="831"/>
    </row>
    <row r="15" spans="1:11" s="13" customFormat="1" ht="14.25" customHeight="1" x14ac:dyDescent="0.15">
      <c r="A15" s="153" t="s">
        <v>0</v>
      </c>
      <c r="B15" s="176">
        <v>46181</v>
      </c>
      <c r="C15" s="176">
        <v>46182</v>
      </c>
      <c r="D15" s="176">
        <v>46183</v>
      </c>
      <c r="E15" s="176">
        <v>46184</v>
      </c>
      <c r="F15" s="176">
        <v>46185</v>
      </c>
      <c r="G15" s="176">
        <v>46186</v>
      </c>
      <c r="H15" s="176">
        <v>46187</v>
      </c>
      <c r="I15" s="177"/>
      <c r="J15" s="822" t="s">
        <v>2</v>
      </c>
      <c r="K15" s="823"/>
    </row>
    <row r="16" spans="1:11" s="159" customFormat="1" ht="14.25" customHeight="1" x14ac:dyDescent="0.15">
      <c r="A16" s="155" t="s">
        <v>3</v>
      </c>
      <c r="B16" s="157" t="s">
        <v>4</v>
      </c>
      <c r="C16" s="157" t="s">
        <v>5</v>
      </c>
      <c r="D16" s="157" t="s">
        <v>6</v>
      </c>
      <c r="E16" s="157" t="s">
        <v>7</v>
      </c>
      <c r="F16" s="157" t="s">
        <v>8</v>
      </c>
      <c r="G16" s="157" t="s">
        <v>9</v>
      </c>
      <c r="H16" s="158" t="s">
        <v>10</v>
      </c>
      <c r="I16" s="178"/>
      <c r="J16" s="819"/>
      <c r="K16" s="820"/>
    </row>
    <row r="17" spans="1:11" s="159" customFormat="1" ht="14.25" customHeight="1" x14ac:dyDescent="0.15">
      <c r="A17" s="179" t="s">
        <v>131</v>
      </c>
      <c r="B17" s="160">
        <v>6</v>
      </c>
      <c r="C17" s="157"/>
      <c r="D17" s="156"/>
      <c r="E17" s="160">
        <v>7</v>
      </c>
      <c r="F17" s="160">
        <v>7</v>
      </c>
      <c r="G17" s="160">
        <v>7</v>
      </c>
      <c r="H17" s="160">
        <v>6</v>
      </c>
      <c r="I17" s="161"/>
      <c r="J17" s="162"/>
      <c r="K17" s="163"/>
    </row>
    <row r="18" spans="1:11" ht="13.5" customHeight="1" x14ac:dyDescent="0.15">
      <c r="A18" s="276" t="s">
        <v>546</v>
      </c>
      <c r="B18" s="40" t="s">
        <v>140</v>
      </c>
      <c r="C18" s="180"/>
      <c r="D18" s="165"/>
      <c r="E18" s="40" t="s">
        <v>140</v>
      </c>
      <c r="F18" s="40" t="s">
        <v>140</v>
      </c>
      <c r="G18" s="40" t="s">
        <v>140</v>
      </c>
      <c r="H18" s="40" t="s">
        <v>140</v>
      </c>
      <c r="I18" s="166">
        <f t="shared" ref="I18:I21" si="0">COUNTA(B18:H18)</f>
        <v>5</v>
      </c>
      <c r="J18" s="873"/>
      <c r="K18" s="874"/>
    </row>
    <row r="19" spans="1:11" ht="13.5" customHeight="1" x14ac:dyDescent="0.15">
      <c r="A19" s="563" t="s">
        <v>134</v>
      </c>
      <c r="B19" s="40" t="s">
        <v>135</v>
      </c>
      <c r="C19" s="137"/>
      <c r="D19" s="234"/>
      <c r="E19" s="40" t="s">
        <v>135</v>
      </c>
      <c r="F19" s="40" t="s">
        <v>135</v>
      </c>
      <c r="G19" s="40" t="s">
        <v>136</v>
      </c>
      <c r="H19" s="40" t="s">
        <v>135</v>
      </c>
      <c r="I19" s="168">
        <f t="shared" si="0"/>
        <v>5</v>
      </c>
      <c r="J19" s="838">
        <f>SUM(COUNTIF(B19:H19,"9-15"))*(5.5)+SUM(COUNTIF(B19:H19,"10-15"))*(4.5)+SUM(COUNTIF(B19:H19,"12-15"))*(3)+SUM(COUNTIF(B19:H19,"9-12"))*(3)+SUM(COUNTIF(B19:H19,"9-17"))*(7.25)+SUM(COUNTIF(B19:H19,"13-15"))*(2)</f>
        <v>29.25</v>
      </c>
      <c r="K19" s="838"/>
    </row>
    <row r="20" spans="1:11" ht="13.5" customHeight="1" x14ac:dyDescent="0.15">
      <c r="A20" s="565" t="s">
        <v>137</v>
      </c>
      <c r="B20" s="40"/>
      <c r="C20" s="235"/>
      <c r="D20" s="236"/>
      <c r="E20" s="16" t="s">
        <v>72</v>
      </c>
      <c r="F20" s="16"/>
      <c r="G20" s="16" t="s">
        <v>72</v>
      </c>
      <c r="H20" s="40"/>
      <c r="I20" s="166">
        <f t="shared" si="0"/>
        <v>2</v>
      </c>
      <c r="J20" s="838">
        <f>SUM(COUNTIF(B20:H20,"9-15"))*(5.5)+SUM(COUNTIF(B20:H20,"10-15"))*(4.5)+SUM(COUNTIF(B20:H20,"12-15"))*(3)+SUM(COUNTIF(B20:H20,"9-12"))*(3)+SUM(COUNTIF(B20:H20,"9-17"))*(7.25)+SUM(COUNTIF(B20:H20,"13-15"))*(2)+SUM(COUNTIF(B20:H20,"10-12"))*(2)</f>
        <v>6</v>
      </c>
      <c r="K20" s="838"/>
    </row>
    <row r="21" spans="1:11" ht="13.5" customHeight="1" x14ac:dyDescent="0.15">
      <c r="A21" s="276" t="s">
        <v>138</v>
      </c>
      <c r="B21" s="16" t="s">
        <v>20</v>
      </c>
      <c r="C21" s="235"/>
      <c r="D21" s="236"/>
      <c r="E21" s="16"/>
      <c r="F21" s="16" t="s">
        <v>20</v>
      </c>
      <c r="G21" s="16" t="s">
        <v>20</v>
      </c>
      <c r="H21" s="16" t="s">
        <v>20</v>
      </c>
      <c r="I21" s="166">
        <f t="shared" si="0"/>
        <v>4</v>
      </c>
      <c r="J21" s="838">
        <f>SUM(COUNTIF(B21:H21,"9-15"))*(5.5)+SUM(COUNTIF(B21:H21,"10-15"))*(4.5)+SUM(COUNTIF(B21:H21,"12-15"))*(3)+SUM(COUNTIF(B21:H21,"9-12"))*(3)+SUM(COUNTIF(B21:H21,"9-17"))*(7.25)+SUM(COUNTIF(B21:H21,"13-15"))*(2)+SUM(COUNTIF(B21:H21,"9-14"))*(4.5)+SUM(COUNTIF(B21:H21,"10-14"))*(4)</f>
        <v>18</v>
      </c>
      <c r="K21" s="838"/>
    </row>
    <row r="22" spans="1:11" ht="13.5" customHeight="1" x14ac:dyDescent="0.15">
      <c r="A22" s="276" t="s">
        <v>39</v>
      </c>
      <c r="B22" s="40" t="s">
        <v>58</v>
      </c>
      <c r="C22" s="234"/>
      <c r="D22" s="234"/>
      <c r="E22" s="40" t="s">
        <v>58</v>
      </c>
      <c r="F22" s="40" t="s">
        <v>58</v>
      </c>
      <c r="G22" s="40"/>
      <c r="H22" s="40" t="s">
        <v>20</v>
      </c>
      <c r="I22" s="166">
        <f>COUNTA(B22:H22)</f>
        <v>4</v>
      </c>
      <c r="J22" s="838">
        <v>14.75</v>
      </c>
      <c r="K22" s="838"/>
    </row>
    <row r="23" spans="1:11" ht="13.5" customHeight="1" x14ac:dyDescent="0.15">
      <c r="A23" s="71" t="s">
        <v>447</v>
      </c>
      <c r="B23" s="40"/>
      <c r="C23" s="234"/>
      <c r="D23" s="234"/>
      <c r="E23" s="16" t="s">
        <v>20</v>
      </c>
      <c r="F23" s="16" t="s">
        <v>20</v>
      </c>
      <c r="G23" s="16" t="s">
        <v>20</v>
      </c>
      <c r="H23" s="16" t="s">
        <v>20</v>
      </c>
      <c r="I23" s="166">
        <f>COUNTA(B23:H23)</f>
        <v>4</v>
      </c>
      <c r="J23" s="838">
        <f>SUM(COUNTIF(B23:H23,"9-15"))*(5.5)+SUM(COUNTIF(B23:H23,"10-15"))*(4.5)+SUM(COUNTIF(B23:H23,"12-15"))*(3)+SUM(COUNTIF(B23:H23,"9-12"))*(3)+SUM(COUNTIF(B23:H23,"9-17"))*(7.25)+SUM(COUNTIF(B23:H23,"13-15"))*(2)+SUM(COUNTIF(B23:H23,"9-14"))*(4.5)+SUM(COUNTIF(B23:H23,"10-14"))*(4)</f>
        <v>18</v>
      </c>
      <c r="K23" s="838"/>
    </row>
    <row r="24" spans="1:11" ht="13.5" customHeight="1" thickBot="1" x14ac:dyDescent="0.2">
      <c r="A24" s="568" t="s">
        <v>481</v>
      </c>
      <c r="B24" s="396" t="s">
        <v>140</v>
      </c>
      <c r="C24" s="234"/>
      <c r="D24" s="234"/>
      <c r="E24" s="586" t="s">
        <v>140</v>
      </c>
      <c r="F24" s="396" t="s">
        <v>140</v>
      </c>
      <c r="G24" s="586" t="s">
        <v>140</v>
      </c>
      <c r="H24" s="586" t="s">
        <v>140</v>
      </c>
      <c r="I24" s="253"/>
      <c r="J24" s="873"/>
      <c r="K24" s="874"/>
    </row>
    <row r="25" spans="1:11" ht="13.5" customHeight="1" x14ac:dyDescent="0.15">
      <c r="A25" s="824" t="s">
        <v>547</v>
      </c>
      <c r="B25" s="40" t="s">
        <v>140</v>
      </c>
      <c r="C25" s="237"/>
      <c r="D25" s="237"/>
      <c r="E25" s="40" t="s">
        <v>140</v>
      </c>
      <c r="F25" s="40" t="s">
        <v>140</v>
      </c>
      <c r="G25" s="629" t="s">
        <v>133</v>
      </c>
      <c r="H25" s="629" t="s">
        <v>133</v>
      </c>
      <c r="I25" s="826"/>
      <c r="J25" s="828"/>
      <c r="K25" s="829"/>
    </row>
    <row r="26" spans="1:11" ht="13.5" customHeight="1" thickBot="1" x14ac:dyDescent="0.2">
      <c r="A26" s="825"/>
      <c r="B26" s="173"/>
      <c r="C26" s="170"/>
      <c r="D26" s="171"/>
      <c r="E26" s="173"/>
      <c r="F26" s="173"/>
      <c r="G26" s="173"/>
      <c r="H26" s="174"/>
      <c r="I26" s="827"/>
      <c r="J26" s="830"/>
      <c r="K26" s="831"/>
    </row>
    <row r="27" spans="1:11" s="13" customFormat="1" ht="14.25" customHeight="1" x14ac:dyDescent="0.15">
      <c r="A27" s="153" t="s">
        <v>0</v>
      </c>
      <c r="B27" s="183">
        <v>46188</v>
      </c>
      <c r="C27" s="183">
        <v>46189</v>
      </c>
      <c r="D27" s="183">
        <v>46190</v>
      </c>
      <c r="E27" s="183">
        <v>46191</v>
      </c>
      <c r="F27" s="183">
        <v>46192</v>
      </c>
      <c r="G27" s="183">
        <v>46193</v>
      </c>
      <c r="H27" s="183">
        <v>46194</v>
      </c>
      <c r="I27" s="177"/>
      <c r="J27" s="822" t="s">
        <v>2</v>
      </c>
      <c r="K27" s="823"/>
    </row>
    <row r="28" spans="1:11" s="159" customFormat="1" ht="14.25" customHeight="1" x14ac:dyDescent="0.15">
      <c r="A28" s="155" t="s">
        <v>3</v>
      </c>
      <c r="B28" s="157" t="s">
        <v>4</v>
      </c>
      <c r="C28" s="157" t="s">
        <v>5</v>
      </c>
      <c r="D28" s="157" t="s">
        <v>6</v>
      </c>
      <c r="E28" s="157" t="s">
        <v>7</v>
      </c>
      <c r="F28" s="157" t="s">
        <v>8</v>
      </c>
      <c r="G28" s="157" t="s">
        <v>9</v>
      </c>
      <c r="H28" s="158" t="s">
        <v>10</v>
      </c>
      <c r="I28" s="178"/>
      <c r="J28" s="819"/>
      <c r="K28" s="820"/>
    </row>
    <row r="29" spans="1:11" s="123" customFormat="1" ht="14.25" customHeight="1" x14ac:dyDescent="0.15">
      <c r="A29" s="179" t="s">
        <v>142</v>
      </c>
      <c r="B29" s="160">
        <v>6</v>
      </c>
      <c r="C29" s="157"/>
      <c r="D29" s="156"/>
      <c r="E29" s="160">
        <v>7</v>
      </c>
      <c r="F29" s="160">
        <v>7</v>
      </c>
      <c r="G29" s="160">
        <v>7</v>
      </c>
      <c r="H29" s="160">
        <v>6</v>
      </c>
      <c r="I29" s="161"/>
      <c r="J29" s="162"/>
      <c r="K29" s="163"/>
    </row>
    <row r="30" spans="1:11" ht="13.5" customHeight="1" x14ac:dyDescent="0.15">
      <c r="A30" s="276" t="s">
        <v>546</v>
      </c>
      <c r="B30" s="40" t="s">
        <v>140</v>
      </c>
      <c r="C30" s="180"/>
      <c r="D30" s="165"/>
      <c r="E30" s="40" t="s">
        <v>140</v>
      </c>
      <c r="F30" s="40" t="s">
        <v>140</v>
      </c>
      <c r="G30" s="40" t="s">
        <v>140</v>
      </c>
      <c r="H30" s="40" t="s">
        <v>140</v>
      </c>
      <c r="I30" s="166">
        <f t="shared" ref="I30:I33" si="1">COUNTA(B30:H30)</f>
        <v>5</v>
      </c>
      <c r="J30" s="873"/>
      <c r="K30" s="874"/>
    </row>
    <row r="31" spans="1:11" ht="13.5" customHeight="1" x14ac:dyDescent="0.15">
      <c r="A31" s="563" t="s">
        <v>134</v>
      </c>
      <c r="B31" s="40" t="s">
        <v>135</v>
      </c>
      <c r="C31" s="137"/>
      <c r="D31" s="234"/>
      <c r="E31" s="40" t="s">
        <v>135</v>
      </c>
      <c r="F31" s="40" t="s">
        <v>135</v>
      </c>
      <c r="G31" s="40" t="s">
        <v>136</v>
      </c>
      <c r="H31" s="40" t="s">
        <v>135</v>
      </c>
      <c r="I31" s="168">
        <f t="shared" si="1"/>
        <v>5</v>
      </c>
      <c r="J31" s="838">
        <f>SUM(COUNTIF(B31:H31,"9-15"))*(5.5)+SUM(COUNTIF(B31:H31,"10-15"))*(4.5)+SUM(COUNTIF(B31:H31,"12-15"))*(3)+SUM(COUNTIF(B31:H31,"9-12"))*(3)+SUM(COUNTIF(B31:H31,"9-17"))*(7.25)+SUM(COUNTIF(B31:H31,"13-15"))*(2)</f>
        <v>29.25</v>
      </c>
      <c r="K31" s="838"/>
    </row>
    <row r="32" spans="1:11" ht="13.5" customHeight="1" x14ac:dyDescent="0.15">
      <c r="A32" s="565" t="s">
        <v>137</v>
      </c>
      <c r="B32" s="40"/>
      <c r="C32" s="235"/>
      <c r="D32" s="236"/>
      <c r="E32" s="16" t="s">
        <v>72</v>
      </c>
      <c r="F32" s="16"/>
      <c r="G32" s="16" t="s">
        <v>72</v>
      </c>
      <c r="H32" s="40"/>
      <c r="I32" s="166">
        <f t="shared" si="1"/>
        <v>2</v>
      </c>
      <c r="J32" s="838">
        <f>SUM(COUNTIF(B32:H32,"9-15"))*(5.5)+SUM(COUNTIF(B32:H32,"10-15"))*(4.5)+SUM(COUNTIF(B32:H32,"12-15"))*(3)+SUM(COUNTIF(B32:H32,"9-12"))*(3)+SUM(COUNTIF(B32:H32,"9-17"))*(7.25)+SUM(COUNTIF(B32:H32,"13-15"))*(2)+SUM(COUNTIF(B32:H32,"10-12"))*(2)</f>
        <v>6</v>
      </c>
      <c r="K32" s="838"/>
    </row>
    <row r="33" spans="1:11" ht="13.5" customHeight="1" x14ac:dyDescent="0.15">
      <c r="A33" s="276" t="s">
        <v>138</v>
      </c>
      <c r="B33" s="16" t="s">
        <v>20</v>
      </c>
      <c r="C33" s="235"/>
      <c r="D33" s="236"/>
      <c r="E33" s="16"/>
      <c r="F33" s="16" t="s">
        <v>20</v>
      </c>
      <c r="G33" s="16" t="s">
        <v>20</v>
      </c>
      <c r="H33" s="16" t="s">
        <v>20</v>
      </c>
      <c r="I33" s="166">
        <f t="shared" si="1"/>
        <v>4</v>
      </c>
      <c r="J33" s="838">
        <f>SUM(COUNTIF(B33:H33,"9-15"))*(5.5)+SUM(COUNTIF(B33:H33,"10-15"))*(4.5)+SUM(COUNTIF(B33:H33,"12-15"))*(3)+SUM(COUNTIF(B33:H33,"9-12"))*(3)+SUM(COUNTIF(B33:H33,"9-17"))*(7.25)+SUM(COUNTIF(B33:H33,"13-15"))*(2)+SUM(COUNTIF(B33:H33,"9-14"))*(4.5)+SUM(COUNTIF(B33:H33,"10-14"))*(4)</f>
        <v>18</v>
      </c>
      <c r="K33" s="838"/>
    </row>
    <row r="34" spans="1:11" ht="13.5" customHeight="1" x14ac:dyDescent="0.15">
      <c r="A34" s="276" t="s">
        <v>39</v>
      </c>
      <c r="B34" s="40" t="s">
        <v>58</v>
      </c>
      <c r="C34" s="234"/>
      <c r="D34" s="234"/>
      <c r="E34" s="40" t="s">
        <v>58</v>
      </c>
      <c r="F34" s="40" t="s">
        <v>58</v>
      </c>
      <c r="G34" s="40"/>
      <c r="H34" s="40" t="s">
        <v>20</v>
      </c>
      <c r="I34" s="166">
        <f>COUNTA(B34:H34)</f>
        <v>4</v>
      </c>
      <c r="J34" s="838">
        <f>SUM(COUNTIF(B34:H34,"9-15"))*(5.5)+SUM(COUNTIF(B34:H34,"10-15"))*(4.5)+SUM(COUNTIF(B34:H34,"12-15"))*(3)+SUM(COUNTIF(B34:H34,"9-12"))*(3)+SUM(COUNTIF(B34:H34,"9-17"))*(7.25)+SUM(COUNTIF(B34:H34,"13-15"))*(2)+SUM(COUNTIF(B34:H34,"9-16"))*(6.25)+SUM(COUNTIF(B34:H34,"9-14"))*(4.5)</f>
        <v>23.25</v>
      </c>
      <c r="K34" s="838"/>
    </row>
    <row r="35" spans="1:11" ht="13.5" customHeight="1" x14ac:dyDescent="0.15">
      <c r="A35" s="71" t="s">
        <v>447</v>
      </c>
      <c r="B35" s="40"/>
      <c r="C35" s="234"/>
      <c r="D35" s="234"/>
      <c r="E35" s="16" t="s">
        <v>20</v>
      </c>
      <c r="F35" s="16" t="s">
        <v>20</v>
      </c>
      <c r="G35" s="16" t="s">
        <v>20</v>
      </c>
      <c r="H35" s="16" t="s">
        <v>20</v>
      </c>
      <c r="I35" s="166">
        <f>COUNTA(B35:H35)</f>
        <v>4</v>
      </c>
      <c r="J35" s="838">
        <f>SUM(COUNTIF(B35:H35,"9-15"))*(5.5)+SUM(COUNTIF(B35:H35,"10-15"))*(4.5)+SUM(COUNTIF(B35:H35,"12-15"))*(3)+SUM(COUNTIF(B35:H35,"9-12"))*(3)+SUM(COUNTIF(B35:H35,"9-17"))*(7.25)+SUM(COUNTIF(B35:H35,"13-15"))*(2)+SUM(COUNTIF(B35:H35,"9-14"))*(4.5)+SUM(COUNTIF(B35:H35,"10-14"))*(4)</f>
        <v>18</v>
      </c>
      <c r="K35" s="838"/>
    </row>
    <row r="36" spans="1:11" ht="13.5" customHeight="1" thickBot="1" x14ac:dyDescent="0.2">
      <c r="A36" s="568" t="s">
        <v>481</v>
      </c>
      <c r="B36" s="396" t="s">
        <v>140</v>
      </c>
      <c r="C36" s="234"/>
      <c r="D36" s="234"/>
      <c r="E36" s="586" t="s">
        <v>140</v>
      </c>
      <c r="F36" s="396" t="s">
        <v>140</v>
      </c>
      <c r="G36" s="586" t="s">
        <v>140</v>
      </c>
      <c r="H36" s="586" t="s">
        <v>140</v>
      </c>
      <c r="I36" s="253"/>
      <c r="J36" s="873"/>
      <c r="K36" s="874"/>
    </row>
    <row r="37" spans="1:11" ht="13.5" customHeight="1" x14ac:dyDescent="0.15">
      <c r="A37" s="824" t="s">
        <v>547</v>
      </c>
      <c r="B37" s="40" t="s">
        <v>140</v>
      </c>
      <c r="C37" s="237"/>
      <c r="D37" s="237"/>
      <c r="E37" s="40" t="s">
        <v>140</v>
      </c>
      <c r="F37" s="40" t="s">
        <v>140</v>
      </c>
      <c r="G37" s="629" t="s">
        <v>133</v>
      </c>
      <c r="H37" s="629" t="s">
        <v>133</v>
      </c>
      <c r="I37" s="826"/>
      <c r="J37" s="828"/>
      <c r="K37" s="829"/>
    </row>
    <row r="38" spans="1:11" ht="13.5" customHeight="1" thickBot="1" x14ac:dyDescent="0.2">
      <c r="A38" s="825"/>
      <c r="B38" s="173"/>
      <c r="C38" s="170"/>
      <c r="D38" s="171"/>
      <c r="E38" s="173"/>
      <c r="F38" s="173"/>
      <c r="G38" s="173"/>
      <c r="H38" s="174"/>
      <c r="I38" s="827"/>
      <c r="J38" s="830"/>
      <c r="K38" s="831"/>
    </row>
    <row r="39" spans="1:11" s="13" customFormat="1" ht="14.25" customHeight="1" x14ac:dyDescent="0.15">
      <c r="A39" s="153" t="s">
        <v>0</v>
      </c>
      <c r="B39" s="183">
        <v>46195</v>
      </c>
      <c r="C39" s="183">
        <v>46196</v>
      </c>
      <c r="D39" s="183">
        <v>46197</v>
      </c>
      <c r="E39" s="183">
        <v>46198</v>
      </c>
      <c r="F39" s="183">
        <v>46199</v>
      </c>
      <c r="G39" s="183">
        <v>46200</v>
      </c>
      <c r="H39" s="183">
        <v>46201</v>
      </c>
      <c r="I39" s="177"/>
      <c r="J39" s="822" t="s">
        <v>2</v>
      </c>
      <c r="K39" s="823"/>
    </row>
    <row r="40" spans="1:11" s="159" customFormat="1" ht="14.25" customHeight="1" x14ac:dyDescent="0.15">
      <c r="A40" s="155" t="s">
        <v>3</v>
      </c>
      <c r="B40" s="157" t="s">
        <v>4</v>
      </c>
      <c r="C40" s="157" t="s">
        <v>5</v>
      </c>
      <c r="D40" s="157" t="s">
        <v>6</v>
      </c>
      <c r="E40" s="157" t="s">
        <v>7</v>
      </c>
      <c r="F40" s="157" t="s">
        <v>8</v>
      </c>
      <c r="G40" s="157" t="s">
        <v>9</v>
      </c>
      <c r="H40" s="158" t="s">
        <v>10</v>
      </c>
      <c r="I40" s="178"/>
      <c r="J40" s="819"/>
      <c r="K40" s="820"/>
    </row>
    <row r="41" spans="1:11" s="159" customFormat="1" ht="14.25" customHeight="1" x14ac:dyDescent="0.15">
      <c r="A41" s="179" t="s">
        <v>131</v>
      </c>
      <c r="B41" s="160">
        <v>6</v>
      </c>
      <c r="C41" s="157"/>
      <c r="D41" s="156"/>
      <c r="E41" s="160">
        <v>7</v>
      </c>
      <c r="F41" s="160">
        <v>7</v>
      </c>
      <c r="G41" s="160">
        <v>7</v>
      </c>
      <c r="H41" s="160">
        <v>6</v>
      </c>
      <c r="I41" s="161"/>
      <c r="J41" s="162"/>
      <c r="K41" s="163"/>
    </row>
    <row r="42" spans="1:11" ht="13.5" customHeight="1" x14ac:dyDescent="0.15">
      <c r="A42" s="276" t="s">
        <v>546</v>
      </c>
      <c r="B42" s="40" t="s">
        <v>140</v>
      </c>
      <c r="C42" s="180"/>
      <c r="D42" s="165"/>
      <c r="E42" s="40" t="s">
        <v>140</v>
      </c>
      <c r="F42" s="40" t="s">
        <v>140</v>
      </c>
      <c r="G42" s="40" t="s">
        <v>140</v>
      </c>
      <c r="H42" s="40" t="s">
        <v>140</v>
      </c>
      <c r="I42" s="166">
        <f t="shared" ref="I42:I45" si="2">COUNTA(B42:H42)</f>
        <v>5</v>
      </c>
      <c r="J42" s="873"/>
      <c r="K42" s="874"/>
    </row>
    <row r="43" spans="1:11" ht="13.5" customHeight="1" x14ac:dyDescent="0.15">
      <c r="A43" s="563" t="s">
        <v>134</v>
      </c>
      <c r="B43" s="40" t="s">
        <v>135</v>
      </c>
      <c r="C43" s="137"/>
      <c r="D43" s="234"/>
      <c r="E43" s="40" t="s">
        <v>135</v>
      </c>
      <c r="F43" s="40" t="s">
        <v>135</v>
      </c>
      <c r="G43" s="40" t="s">
        <v>136</v>
      </c>
      <c r="H43" s="40" t="s">
        <v>135</v>
      </c>
      <c r="I43" s="168">
        <f t="shared" si="2"/>
        <v>5</v>
      </c>
      <c r="J43" s="838">
        <f>SUM(COUNTIF(B43:H43,"9-15"))*(5.5)+SUM(COUNTIF(B43:H43,"10-15"))*(4.5)+SUM(COUNTIF(B43:H43,"12-15"))*(3)+SUM(COUNTIF(B43:H43,"9-12"))*(3)+SUM(COUNTIF(B43:H43,"9-17"))*(7.25)+SUM(COUNTIF(B43:H43,"13-15"))*(2)</f>
        <v>29.25</v>
      </c>
      <c r="K43" s="838"/>
    </row>
    <row r="44" spans="1:11" ht="13.5" customHeight="1" x14ac:dyDescent="0.15">
      <c r="A44" s="565" t="s">
        <v>137</v>
      </c>
      <c r="B44" s="40"/>
      <c r="C44" s="235"/>
      <c r="D44" s="236"/>
      <c r="E44" s="16" t="s">
        <v>72</v>
      </c>
      <c r="F44" s="16"/>
      <c r="G44" s="16" t="s">
        <v>72</v>
      </c>
      <c r="H44" s="40"/>
      <c r="I44" s="166">
        <f t="shared" si="2"/>
        <v>2</v>
      </c>
      <c r="J44" s="838">
        <f>SUM(COUNTIF(B44:H44,"9-15"))*(5.5)+SUM(COUNTIF(B44:H44,"10-15"))*(4.5)+SUM(COUNTIF(B44:H44,"12-15"))*(3)+SUM(COUNTIF(B44:H44,"9-12"))*(3)+SUM(COUNTIF(B44:H44,"9-17"))*(7.25)+SUM(COUNTIF(B44:H44,"13-15"))*(2)+SUM(COUNTIF(B44:H44,"10-12"))*(2)</f>
        <v>6</v>
      </c>
      <c r="K44" s="838"/>
    </row>
    <row r="45" spans="1:11" ht="13.5" customHeight="1" x14ac:dyDescent="0.15">
      <c r="A45" s="276" t="s">
        <v>138</v>
      </c>
      <c r="B45" s="16" t="s">
        <v>20</v>
      </c>
      <c r="C45" s="235"/>
      <c r="D45" s="236"/>
      <c r="E45" s="16"/>
      <c r="F45" s="16" t="s">
        <v>20</v>
      </c>
      <c r="G45" s="16" t="s">
        <v>20</v>
      </c>
      <c r="H45" s="16" t="s">
        <v>20</v>
      </c>
      <c r="I45" s="166">
        <f t="shared" si="2"/>
        <v>4</v>
      </c>
      <c r="J45" s="838">
        <f>SUM(COUNTIF(B45:H45,"9-15"))*(5.5)+SUM(COUNTIF(B45:H45,"10-15"))*(4.5)+SUM(COUNTIF(B45:H45,"12-15"))*(3)+SUM(COUNTIF(B45:H45,"9-12"))*(3)+SUM(COUNTIF(B45:H45,"9-17"))*(7.25)+SUM(COUNTIF(B45:H45,"13-15"))*(2)+SUM(COUNTIF(B45:H45,"9-14"))*(4.5)+SUM(COUNTIF(B45:H45,"10-14"))*(4)</f>
        <v>18</v>
      </c>
      <c r="K45" s="838"/>
    </row>
    <row r="46" spans="1:11" ht="13.5" customHeight="1" x14ac:dyDescent="0.15">
      <c r="A46" s="276" t="s">
        <v>39</v>
      </c>
      <c r="B46" s="40" t="s">
        <v>58</v>
      </c>
      <c r="C46" s="234"/>
      <c r="D46" s="234"/>
      <c r="E46" s="40" t="s">
        <v>58</v>
      </c>
      <c r="F46" s="40" t="s">
        <v>58</v>
      </c>
      <c r="G46" s="40"/>
      <c r="H46" s="40" t="s">
        <v>20</v>
      </c>
      <c r="I46" s="166">
        <f>COUNTA(B46:H46)</f>
        <v>4</v>
      </c>
      <c r="J46" s="838">
        <f>SUM(COUNTIF(B46:H46,"9-15"))*(5.5)+SUM(COUNTIF(B46:H46,"10-15"))*(4.5)+SUM(COUNTIF(B46:H46,"12-15"))*(3)+SUM(COUNTIF(B46:H46,"9-12"))*(3)+SUM(COUNTIF(B46:H46,"9-17"))*(7.25)+SUM(COUNTIF(B46:H46,"13-15"))*(2)+SUM(COUNTIF(B46:H46,"9-16"))*(6.25)+SUM(COUNTIF(B46:H46,"9-14"))*(4.5)</f>
        <v>23.25</v>
      </c>
      <c r="K46" s="838"/>
    </row>
    <row r="47" spans="1:11" ht="13.5" customHeight="1" x14ac:dyDescent="0.15">
      <c r="A47" s="71" t="s">
        <v>447</v>
      </c>
      <c r="B47" s="40"/>
      <c r="C47" s="234"/>
      <c r="D47" s="234"/>
      <c r="E47" s="16" t="s">
        <v>20</v>
      </c>
      <c r="F47" s="16" t="s">
        <v>20</v>
      </c>
      <c r="G47" s="16" t="s">
        <v>20</v>
      </c>
      <c r="H47" s="16" t="s">
        <v>20</v>
      </c>
      <c r="I47" s="166">
        <f>COUNTA(B47:H47)</f>
        <v>4</v>
      </c>
      <c r="J47" s="838">
        <f>SUM(COUNTIF(B47:H47,"9-15"))*(5.5)+SUM(COUNTIF(B47:H47,"10-15"))*(4.5)+SUM(COUNTIF(B47:H47,"12-15"))*(3)+SUM(COUNTIF(B47:H47,"9-12"))*(3)+SUM(COUNTIF(B47:H47,"9-17"))*(7.25)+SUM(COUNTIF(B47:H47,"13-15"))*(2)+SUM(COUNTIF(B47:H47,"9-14"))*(4.5)+SUM(COUNTIF(B47:H47,"10-14"))*(4)</f>
        <v>18</v>
      </c>
      <c r="K47" s="838"/>
    </row>
    <row r="48" spans="1:11" ht="13.5" customHeight="1" thickBot="1" x14ac:dyDescent="0.2">
      <c r="A48" s="568" t="s">
        <v>481</v>
      </c>
      <c r="B48" s="396" t="s">
        <v>140</v>
      </c>
      <c r="C48" s="234"/>
      <c r="D48" s="234"/>
      <c r="E48" s="586" t="s">
        <v>140</v>
      </c>
      <c r="F48" s="396" t="s">
        <v>140</v>
      </c>
      <c r="G48" s="586" t="s">
        <v>140</v>
      </c>
      <c r="H48" s="586" t="s">
        <v>140</v>
      </c>
      <c r="I48" s="253"/>
      <c r="J48" s="873"/>
      <c r="K48" s="874"/>
    </row>
    <row r="49" spans="1:11" ht="13.5" customHeight="1" x14ac:dyDescent="0.15">
      <c r="A49" s="824" t="s">
        <v>547</v>
      </c>
      <c r="B49" s="40" t="s">
        <v>140</v>
      </c>
      <c r="C49" s="237"/>
      <c r="D49" s="237"/>
      <c r="E49" s="40" t="s">
        <v>140</v>
      </c>
      <c r="F49" s="40" t="s">
        <v>140</v>
      </c>
      <c r="G49" s="629" t="s">
        <v>133</v>
      </c>
      <c r="H49" s="629" t="s">
        <v>133</v>
      </c>
      <c r="I49" s="826"/>
      <c r="J49" s="828"/>
      <c r="K49" s="829"/>
    </row>
    <row r="50" spans="1:11" ht="13.5" customHeight="1" thickBot="1" x14ac:dyDescent="0.2">
      <c r="A50" s="825"/>
      <c r="B50" s="173"/>
      <c r="C50" s="170"/>
      <c r="D50" s="171"/>
      <c r="E50" s="173"/>
      <c r="F50" s="173"/>
      <c r="G50" s="173"/>
      <c r="H50" s="174"/>
      <c r="I50" s="827"/>
      <c r="J50" s="830"/>
      <c r="K50" s="831"/>
    </row>
    <row r="51" spans="1:11" s="13" customFormat="1" ht="12.75" customHeight="1" x14ac:dyDescent="0.15">
      <c r="A51" s="175" t="s">
        <v>0</v>
      </c>
      <c r="B51" s="176">
        <v>46202</v>
      </c>
      <c r="C51" s="176">
        <v>46203</v>
      </c>
      <c r="D51" s="176"/>
      <c r="E51" s="176"/>
      <c r="F51" s="176"/>
      <c r="G51" s="176"/>
      <c r="H51" s="176"/>
      <c r="I51" s="177"/>
      <c r="J51" s="822" t="s">
        <v>2</v>
      </c>
      <c r="K51" s="823"/>
    </row>
    <row r="52" spans="1:11" s="159" customFormat="1" ht="12.75" customHeight="1" x14ac:dyDescent="0.15">
      <c r="A52" s="155" t="s">
        <v>3</v>
      </c>
      <c r="B52" s="157" t="s">
        <v>4</v>
      </c>
      <c r="C52" s="157" t="s">
        <v>5</v>
      </c>
      <c r="D52" s="157"/>
      <c r="E52" s="157"/>
      <c r="F52" s="157"/>
      <c r="G52" s="157"/>
      <c r="H52" s="158"/>
      <c r="I52" s="178"/>
      <c r="J52" s="819"/>
      <c r="K52" s="820"/>
    </row>
    <row r="53" spans="1:11" s="123" customFormat="1" ht="12.75" customHeight="1" x14ac:dyDescent="0.15">
      <c r="A53" s="179" t="s">
        <v>142</v>
      </c>
      <c r="B53" s="160">
        <v>6</v>
      </c>
      <c r="C53" s="157"/>
      <c r="D53" s="156"/>
      <c r="E53" s="156"/>
      <c r="F53" s="156"/>
      <c r="G53" s="156"/>
      <c r="H53" s="156"/>
      <c r="I53" s="161"/>
      <c r="J53" s="162"/>
      <c r="K53" s="163"/>
    </row>
    <row r="54" spans="1:11" ht="13.5" customHeight="1" x14ac:dyDescent="0.15">
      <c r="A54" s="276" t="s">
        <v>546</v>
      </c>
      <c r="B54" s="40" t="s">
        <v>140</v>
      </c>
      <c r="C54" s="180"/>
      <c r="D54" s="165"/>
      <c r="E54" s="165"/>
      <c r="F54" s="165"/>
      <c r="G54" s="165"/>
      <c r="H54" s="165"/>
      <c r="I54" s="166">
        <f t="shared" ref="I54:I57" si="3">COUNTA(B54:H54)</f>
        <v>1</v>
      </c>
      <c r="J54" s="873"/>
      <c r="K54" s="874"/>
    </row>
    <row r="55" spans="1:11" ht="13.5" customHeight="1" x14ac:dyDescent="0.15">
      <c r="A55" s="563" t="s">
        <v>134</v>
      </c>
      <c r="B55" s="40" t="s">
        <v>135</v>
      </c>
      <c r="C55" s="137"/>
      <c r="D55" s="234"/>
      <c r="E55" s="234"/>
      <c r="F55" s="234"/>
      <c r="G55" s="234"/>
      <c r="H55" s="234"/>
      <c r="I55" s="168">
        <f t="shared" si="3"/>
        <v>1</v>
      </c>
      <c r="J55" s="838">
        <f>SUM(COUNTIF(B55:H55,"9-15"))*(5.5)+SUM(COUNTIF(B55:H55,"10-15"))*(4.5)+SUM(COUNTIF(B55:H55,"12-15"))*(3)+SUM(COUNTIF(B55:H55,"9-12"))*(3)+SUM(COUNTIF(B55:H55,"9-17"))*(7.25)+SUM(COUNTIF(B55:H55,"13-15"))*(2)</f>
        <v>5.5</v>
      </c>
      <c r="K55" s="838"/>
    </row>
    <row r="56" spans="1:11" ht="13.5" customHeight="1" x14ac:dyDescent="0.15">
      <c r="A56" s="565" t="s">
        <v>137</v>
      </c>
      <c r="B56" s="40"/>
      <c r="C56" s="235"/>
      <c r="D56" s="236"/>
      <c r="E56" s="236"/>
      <c r="F56" s="236"/>
      <c r="G56" s="236"/>
      <c r="H56" s="236"/>
      <c r="I56" s="166">
        <f t="shared" si="3"/>
        <v>0</v>
      </c>
      <c r="J56" s="838">
        <f>SUM(COUNTIF(B56:H56,"9-15"))*(5.5)+SUM(COUNTIF(B56:H56,"10-15"))*(4.5)+SUM(COUNTIF(B56:H56,"12-15"))*(3)+SUM(COUNTIF(B56:H56,"9-12"))*(3)+SUM(COUNTIF(B56:H56,"9-17"))*(7.25)+SUM(COUNTIF(B56:H56,"13-15"))*(2)+SUM(COUNTIF(B56:H56,"10-12"))*(2)</f>
        <v>0</v>
      </c>
      <c r="K56" s="838"/>
    </row>
    <row r="57" spans="1:11" ht="13.5" customHeight="1" x14ac:dyDescent="0.15">
      <c r="A57" s="276" t="s">
        <v>138</v>
      </c>
      <c r="B57" s="16" t="s">
        <v>20</v>
      </c>
      <c r="C57" s="235"/>
      <c r="D57" s="236"/>
      <c r="E57" s="236"/>
      <c r="F57" s="236"/>
      <c r="G57" s="236"/>
      <c r="H57" s="236"/>
      <c r="I57" s="166">
        <f t="shared" si="3"/>
        <v>1</v>
      </c>
      <c r="J57" s="838">
        <f>SUM(COUNTIF(B57:H57,"9-15"))*(5.5)+SUM(COUNTIF(B57:H57,"10-15"))*(4.5)+SUM(COUNTIF(B57:H57,"12-15"))*(3)+SUM(COUNTIF(B57:H57,"9-12"))*(3)+SUM(COUNTIF(B57:H57,"9-17"))*(7.25)+SUM(COUNTIF(B57:H57,"13-15"))*(2)+SUM(COUNTIF(B57:H57,"9-14"))*(4.5)+SUM(COUNTIF(B57:H57,"10-14"))*(4)</f>
        <v>4.5</v>
      </c>
      <c r="K57" s="838"/>
    </row>
    <row r="58" spans="1:11" ht="13.5" customHeight="1" x14ac:dyDescent="0.15">
      <c r="A58" s="276" t="s">
        <v>39</v>
      </c>
      <c r="B58" s="40" t="s">
        <v>58</v>
      </c>
      <c r="C58" s="234"/>
      <c r="D58" s="234"/>
      <c r="E58" s="234"/>
      <c r="F58" s="234"/>
      <c r="G58" s="234"/>
      <c r="H58" s="234"/>
      <c r="I58" s="166">
        <f>COUNTA(B58:H58)</f>
        <v>1</v>
      </c>
      <c r="J58" s="838">
        <f>SUM(COUNTIF(B58:H58,"9-15"))*(5.5)+SUM(COUNTIF(B58:H58,"10-15"))*(4.5)+SUM(COUNTIF(B58:H58,"12-15"))*(3)+SUM(COUNTIF(B58:H58,"9-12"))*(3)+SUM(COUNTIF(B58:H58,"9-17"))*(7.25)+SUM(COUNTIF(B58:H58,"13-15"))*(2)+SUM(COUNTIF(B58:H58,"9-16"))*(6.25)+SUM(COUNTIF(B58:H58,"9-14"))*(4.5)</f>
        <v>6.25</v>
      </c>
      <c r="K58" s="838"/>
    </row>
    <row r="59" spans="1:11" ht="13.5" customHeight="1" x14ac:dyDescent="0.15">
      <c r="A59" s="71" t="s">
        <v>447</v>
      </c>
      <c r="B59" s="40"/>
      <c r="C59" s="234"/>
      <c r="D59" s="234"/>
      <c r="E59" s="234"/>
      <c r="F59" s="234"/>
      <c r="G59" s="234"/>
      <c r="H59" s="234"/>
      <c r="I59" s="166">
        <f>COUNTA(B59:H59)</f>
        <v>0</v>
      </c>
      <c r="J59" s="838">
        <f>SUM(COUNTIF(B59:H59,"9-15"))*(5.5)+SUM(COUNTIF(B59:H59,"10-15"))*(4.5)+SUM(COUNTIF(B59:H59,"12-15"))*(3)+SUM(COUNTIF(B59:H59,"9-12"))*(3)+SUM(COUNTIF(B59:H59,"9-17"))*(7.25)+SUM(COUNTIF(B59:H59,"13-15"))*(2)+SUM(COUNTIF(B59:H59,"9-14"))*(4.5)+SUM(COUNTIF(B59:H59,"10-14"))*(4)</f>
        <v>0</v>
      </c>
      <c r="K59" s="838"/>
    </row>
    <row r="60" spans="1:11" ht="13.5" customHeight="1" thickBot="1" x14ac:dyDescent="0.2">
      <c r="A60" s="568" t="s">
        <v>481</v>
      </c>
      <c r="B60" s="396" t="s">
        <v>140</v>
      </c>
      <c r="C60" s="234"/>
      <c r="D60" s="234"/>
      <c r="E60" s="234"/>
      <c r="F60" s="234"/>
      <c r="G60" s="234"/>
      <c r="H60" s="234"/>
      <c r="I60" s="253"/>
      <c r="J60" s="873"/>
      <c r="K60" s="874"/>
    </row>
    <row r="61" spans="1:11" ht="13.5" customHeight="1" x14ac:dyDescent="0.15">
      <c r="A61" s="824" t="s">
        <v>547</v>
      </c>
      <c r="B61" s="40" t="s">
        <v>140</v>
      </c>
      <c r="C61" s="237"/>
      <c r="D61" s="237"/>
      <c r="E61" s="237"/>
      <c r="F61" s="237"/>
      <c r="G61" s="237"/>
      <c r="H61" s="237"/>
      <c r="I61" s="826"/>
      <c r="J61" s="828"/>
      <c r="K61" s="829"/>
    </row>
    <row r="62" spans="1:11" ht="13.5" customHeight="1" thickBot="1" x14ac:dyDescent="0.2">
      <c r="A62" s="825"/>
      <c r="B62" s="173"/>
      <c r="C62" s="170"/>
      <c r="D62" s="171"/>
      <c r="E62" s="171"/>
      <c r="F62" s="171"/>
      <c r="G62" s="171"/>
      <c r="H62" s="171"/>
      <c r="I62" s="827"/>
      <c r="J62" s="830"/>
      <c r="K62" s="831"/>
    </row>
    <row r="63" spans="1:11" ht="12.75" customHeight="1" x14ac:dyDescent="0.15">
      <c r="J63" s="736" t="s">
        <v>609</v>
      </c>
      <c r="K63" s="736"/>
    </row>
    <row r="64" spans="1:11" s="1" customFormat="1" x14ac:dyDescent="0.15">
      <c r="A64" s="841" t="s">
        <v>143</v>
      </c>
      <c r="B64" s="842"/>
      <c r="C64" s="842"/>
      <c r="D64" s="843"/>
      <c r="E64" s="372" t="s">
        <v>146</v>
      </c>
      <c r="F64" s="186"/>
      <c r="G64" s="14"/>
      <c r="H64" s="10"/>
      <c r="I64" s="10"/>
      <c r="J64" s="736"/>
      <c r="K64" s="736"/>
    </row>
    <row r="65" spans="1:14" s="1" customFormat="1" ht="15" customHeight="1" x14ac:dyDescent="0.15">
      <c r="A65" s="741" t="s">
        <v>283</v>
      </c>
      <c r="B65" s="742"/>
      <c r="C65" s="742"/>
      <c r="D65" s="743"/>
      <c r="E65" s="371" t="s">
        <v>282</v>
      </c>
      <c r="F65" s="367"/>
      <c r="G65" s="368"/>
      <c r="H65" s="368"/>
      <c r="I65" s="368"/>
      <c r="J65" s="368"/>
      <c r="K65" s="368"/>
      <c r="L65" s="368"/>
      <c r="M65" s="368"/>
      <c r="N65" s="368"/>
    </row>
    <row r="66" spans="1:14" s="1" customFormat="1" ht="15" customHeight="1" x14ac:dyDescent="0.15">
      <c r="A66" s="844" t="s">
        <v>284</v>
      </c>
      <c r="B66" s="845"/>
      <c r="C66" s="845"/>
      <c r="D66" s="846"/>
      <c r="E66" s="373" t="s">
        <v>285</v>
      </c>
      <c r="F66" s="369"/>
      <c r="G66" s="370"/>
      <c r="H66" s="370"/>
      <c r="I66" s="370"/>
      <c r="J66" s="370"/>
      <c r="K66" s="370"/>
      <c r="L66" s="370"/>
      <c r="M66" s="370"/>
      <c r="N66" s="370"/>
    </row>
  </sheetData>
  <mergeCells count="62">
    <mergeCell ref="J12:K12"/>
    <mergeCell ref="J7:K7"/>
    <mergeCell ref="J8:K8"/>
    <mergeCell ref="J9:K9"/>
    <mergeCell ref="J10:K10"/>
    <mergeCell ref="J11:K11"/>
    <mergeCell ref="B1:G1"/>
    <mergeCell ref="H1:K1"/>
    <mergeCell ref="I3:I4"/>
    <mergeCell ref="J3:K4"/>
    <mergeCell ref="J6:K6"/>
    <mergeCell ref="J22:K22"/>
    <mergeCell ref="J23:K23"/>
    <mergeCell ref="J24:K24"/>
    <mergeCell ref="A13:A14"/>
    <mergeCell ref="I13:I14"/>
    <mergeCell ref="J13:K14"/>
    <mergeCell ref="J15:K16"/>
    <mergeCell ref="J18:K18"/>
    <mergeCell ref="J19:K19"/>
    <mergeCell ref="J20:K20"/>
    <mergeCell ref="J21:K21"/>
    <mergeCell ref="A25:A26"/>
    <mergeCell ref="I25:I26"/>
    <mergeCell ref="J25:K26"/>
    <mergeCell ref="J42:K42"/>
    <mergeCell ref="J30:K30"/>
    <mergeCell ref="J31:K31"/>
    <mergeCell ref="J32:K32"/>
    <mergeCell ref="J33:K33"/>
    <mergeCell ref="J34:K34"/>
    <mergeCell ref="J35:K35"/>
    <mergeCell ref="J36:K36"/>
    <mergeCell ref="A37:A38"/>
    <mergeCell ref="I37:I38"/>
    <mergeCell ref="J37:K38"/>
    <mergeCell ref="J39:K40"/>
    <mergeCell ref="J27:K28"/>
    <mergeCell ref="J55:K55"/>
    <mergeCell ref="J43:K43"/>
    <mergeCell ref="J44:K44"/>
    <mergeCell ref="J45:K45"/>
    <mergeCell ref="J46:K46"/>
    <mergeCell ref="J47:K47"/>
    <mergeCell ref="J48:K48"/>
    <mergeCell ref="A49:A50"/>
    <mergeCell ref="I49:I50"/>
    <mergeCell ref="J49:K50"/>
    <mergeCell ref="J51:K52"/>
    <mergeCell ref="J54:K54"/>
    <mergeCell ref="J63:K64"/>
    <mergeCell ref="A64:D64"/>
    <mergeCell ref="A65:D65"/>
    <mergeCell ref="A66:D66"/>
    <mergeCell ref="J56:K56"/>
    <mergeCell ref="J57:K57"/>
    <mergeCell ref="J58:K58"/>
    <mergeCell ref="J59:K59"/>
    <mergeCell ref="J60:K60"/>
    <mergeCell ref="A61:A62"/>
    <mergeCell ref="I61:I62"/>
    <mergeCell ref="J61:K62"/>
  </mergeCells>
  <phoneticPr fontId="13"/>
  <pageMargins left="0.51181102362204722" right="0.51181102362204722" top="0.15748031496062992" bottom="0.15748031496062992"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DF02A-EA30-433A-AC83-B25D94134FFC}">
  <sheetPr>
    <pageSetUpPr fitToPage="1"/>
  </sheetPr>
  <dimension ref="A1:K49"/>
  <sheetViews>
    <sheetView zoomScale="85" zoomScaleNormal="85" workbookViewId="0">
      <selection activeCell="O22" sqref="O22"/>
    </sheetView>
  </sheetViews>
  <sheetFormatPr defaultColWidth="9" defaultRowHeight="16.5" customHeight="1" x14ac:dyDescent="0.15"/>
  <cols>
    <col min="1" max="1" width="11.5" style="1" customWidth="1"/>
    <col min="2" max="8" width="9.625" style="14" customWidth="1"/>
    <col min="9" max="9" width="7.625" style="1" customWidth="1"/>
    <col min="10" max="10" width="8.375" style="1" customWidth="1"/>
    <col min="11" max="11" width="2.375" style="1" customWidth="1"/>
    <col min="12" max="16384" width="9" style="1"/>
  </cols>
  <sheetData>
    <row r="1" spans="1:11" ht="16.5" customHeight="1" thickBot="1" x14ac:dyDescent="0.2">
      <c r="A1" s="50" t="s">
        <v>59</v>
      </c>
      <c r="B1" s="683" t="s">
        <v>610</v>
      </c>
      <c r="C1" s="683"/>
      <c r="D1" s="683"/>
      <c r="E1" s="683"/>
      <c r="F1" s="683"/>
      <c r="H1" s="760" t="s">
        <v>190</v>
      </c>
      <c r="I1" s="761"/>
      <c r="J1" s="761"/>
      <c r="K1" s="762"/>
    </row>
    <row r="2" spans="1:11" ht="8.4499999999999993" customHeight="1" x14ac:dyDescent="0.15">
      <c r="A2" s="14"/>
      <c r="I2" s="14"/>
      <c r="J2" s="3"/>
      <c r="K2" s="4"/>
    </row>
    <row r="3" spans="1:11" ht="19.5" customHeight="1" x14ac:dyDescent="0.15">
      <c r="A3" s="763" t="s">
        <v>522</v>
      </c>
      <c r="B3" s="763"/>
      <c r="C3" s="763"/>
      <c r="D3" s="764"/>
      <c r="E3" s="764"/>
      <c r="F3" s="764"/>
      <c r="G3" s="764"/>
      <c r="H3" s="764"/>
      <c r="I3" s="764"/>
      <c r="J3" s="3"/>
      <c r="K3" s="4"/>
    </row>
    <row r="4" spans="1:11" ht="16.5" customHeight="1" x14ac:dyDescent="0.15">
      <c r="A4" s="22" t="s">
        <v>0</v>
      </c>
      <c r="B4" s="23">
        <v>46174</v>
      </c>
      <c r="C4" s="23">
        <v>46175</v>
      </c>
      <c r="D4" s="23">
        <v>46176</v>
      </c>
      <c r="E4" s="23">
        <v>46177</v>
      </c>
      <c r="F4" s="23">
        <v>46178</v>
      </c>
      <c r="G4" s="23">
        <v>46179</v>
      </c>
      <c r="H4" s="23">
        <v>46180</v>
      </c>
      <c r="I4" s="727" t="s">
        <v>1</v>
      </c>
      <c r="J4" s="717" t="s">
        <v>2</v>
      </c>
      <c r="K4" s="718"/>
    </row>
    <row r="5" spans="1:11" ht="16.5" customHeight="1" x14ac:dyDescent="0.15">
      <c r="A5" s="22" t="s">
        <v>3</v>
      </c>
      <c r="B5" s="2" t="s">
        <v>4</v>
      </c>
      <c r="C5" s="21" t="s">
        <v>5</v>
      </c>
      <c r="D5" s="21" t="s">
        <v>6</v>
      </c>
      <c r="E5" s="2" t="s">
        <v>7</v>
      </c>
      <c r="F5" s="2" t="s">
        <v>8</v>
      </c>
      <c r="G5" s="2" t="s">
        <v>9</v>
      </c>
      <c r="H5" s="24" t="s">
        <v>10</v>
      </c>
      <c r="I5" s="728"/>
      <c r="J5" s="719"/>
      <c r="K5" s="720"/>
    </row>
    <row r="6" spans="1:11" ht="18" customHeight="1" x14ac:dyDescent="0.15">
      <c r="A6" s="17" t="s">
        <v>12</v>
      </c>
      <c r="B6" s="12"/>
      <c r="C6" s="11"/>
      <c r="D6" s="11"/>
      <c r="E6" s="12"/>
      <c r="F6" s="12"/>
      <c r="G6" s="12"/>
      <c r="H6" s="12"/>
      <c r="I6" s="5"/>
      <c r="J6" s="682"/>
      <c r="K6" s="692"/>
    </row>
    <row r="7" spans="1:11" ht="17.25" customHeight="1" x14ac:dyDescent="0.15">
      <c r="A7" s="20" t="s">
        <v>192</v>
      </c>
      <c r="B7" s="355" t="s">
        <v>21</v>
      </c>
      <c r="C7" s="357"/>
      <c r="D7" s="357"/>
      <c r="E7" s="355"/>
      <c r="F7" s="355" t="s">
        <v>21</v>
      </c>
      <c r="G7" s="306"/>
      <c r="H7" s="355" t="s">
        <v>21</v>
      </c>
      <c r="I7" s="5">
        <f t="shared" ref="I7:I11" si="0">COUNTIFS(B7:H7,"&lt;&gt;空",B7:H7,"&lt;&gt;休",B7:H7,"&lt;&gt;調",B7:H7,"&lt;&gt;",B7:H7,"&lt;&gt;調整休")</f>
        <v>3</v>
      </c>
      <c r="J7" s="758">
        <f>SUM(COUNTIF(B7:H7,"9-14"))*(5)+(COUNTIF(B7:H7,"14-19"))*(5)+(COUNTIF(B7:H7,"13-18"))*(5)+(COUNTIF(B7:H7,"13-19"))*(5.25)+(COUNTIF(B7:H7,"13-17"))*(4)+(COUNTIF(B7:H7,"12-16"))*(4)+(COUNTIF(B7:H7,"9-15"))*(5.25)+(COUNTIF(B7:H7,"東9-14"))*(4.5)</f>
        <v>15</v>
      </c>
      <c r="K7" s="759"/>
    </row>
    <row r="8" spans="1:11" ht="17.25" customHeight="1" x14ac:dyDescent="0.15">
      <c r="A8" s="20" t="s">
        <v>95</v>
      </c>
      <c r="B8" s="355"/>
      <c r="C8" s="357"/>
      <c r="D8" s="357"/>
      <c r="E8" s="355"/>
      <c r="F8" s="355" t="s">
        <v>20</v>
      </c>
      <c r="G8" s="355" t="s">
        <v>341</v>
      </c>
      <c r="H8" s="355" t="s">
        <v>20</v>
      </c>
      <c r="I8" s="5">
        <f t="shared" si="0"/>
        <v>3</v>
      </c>
      <c r="J8" s="758">
        <f>SUM(COUNTIF(B8:H8,"9-14"))*(4.5)+(COUNTIF(B8:H8,"14-19"))*(4.5)+(COUNTIF(B8:H8,"13-18"))*(5)+(COUNTIF(B8:H8,"13-19"))*(5.25)+(COUNTIF(B8:H8,"13-17"))*(4)+(COUNTIF(B8:H8,"12-16"))*(4)+(COUNTIF(B8:H8,"9-15"))*(5.25)+(COUNTIF(B8:H8,"東9-14"))*(4.5)+(COUNTIF(B8:H8,"9-13"))*(4)+(COUNTIF(B8:H8,"9-11"))*(2)</f>
        <v>11</v>
      </c>
      <c r="K8" s="759"/>
    </row>
    <row r="9" spans="1:11" ht="17.25" customHeight="1" x14ac:dyDescent="0.15">
      <c r="A9" s="20" t="s">
        <v>427</v>
      </c>
      <c r="B9" s="355"/>
      <c r="C9" s="357"/>
      <c r="D9" s="357"/>
      <c r="E9" s="355" t="s">
        <v>21</v>
      </c>
      <c r="F9" s="355"/>
      <c r="G9" s="355" t="s">
        <v>21</v>
      </c>
      <c r="H9" s="355" t="s">
        <v>20</v>
      </c>
      <c r="I9" s="5">
        <f t="shared" si="0"/>
        <v>3</v>
      </c>
      <c r="J9" s="758">
        <f>SUM(COUNTIF(B9:H9,"9-14"))*(4.5)+(COUNTIF(B9:H9,"14-19"))*(4.5)+(COUNTIF(B9:H9,"13-18"))*(5)+(COUNTIF(B9:H9,"13-19"))*(5.25)+(COUNTIF(B9:H9,"13-17"))*(4)+(COUNTIF(B9:H9,"12-16"))*(4)+(COUNTIF(B9:H9,"9-15"))*(5.25)+(COUNTIF(B9:H9,"東9-14"))*(4.5)+(COUNTIF(B9:H9,"9-13"))*(4)</f>
        <v>13.5</v>
      </c>
      <c r="K9" s="759"/>
    </row>
    <row r="10" spans="1:11" ht="17.25" customHeight="1" x14ac:dyDescent="0.15">
      <c r="A10" s="20" t="s">
        <v>521</v>
      </c>
      <c r="B10" s="355" t="s">
        <v>441</v>
      </c>
      <c r="C10" s="357"/>
      <c r="D10" s="357"/>
      <c r="E10" s="355"/>
      <c r="F10" s="355" t="s">
        <v>21</v>
      </c>
      <c r="G10" s="355" t="s">
        <v>20</v>
      </c>
      <c r="H10" s="355"/>
      <c r="I10" s="5">
        <f t="shared" si="0"/>
        <v>3</v>
      </c>
      <c r="J10" s="758">
        <f>SUM(COUNTIF(B10:H10,"9-14"))*(4.5)+(COUNTIF(B10:H10,"14-19"))*(4.5)+(COUNTIF(B10:H10,"13-18"))*(5)+(COUNTIF(B10:H10,"13-19"))*(5.25)+(COUNTIF(B10:H10,"13-17"))*(4)+(COUNTIF(B10:H10,"12-16"))*(4)+(COUNTIF(B10:H10,"9-15"))*(5.25)+(COUNTIF(B10:H10,"東9-14"))*(4.5)+(COUNTIF(B10:H10,"9-13"))*(4)</f>
        <v>9</v>
      </c>
      <c r="K10" s="759"/>
    </row>
    <row r="11" spans="1:11" ht="17.25" customHeight="1" x14ac:dyDescent="0.15">
      <c r="A11" s="20" t="s">
        <v>428</v>
      </c>
      <c r="B11" s="355" t="s">
        <v>20</v>
      </c>
      <c r="C11" s="357"/>
      <c r="D11" s="357"/>
      <c r="E11" s="355" t="s">
        <v>20</v>
      </c>
      <c r="F11" s="593" t="s">
        <v>394</v>
      </c>
      <c r="G11" s="355"/>
      <c r="H11" s="355"/>
      <c r="I11" s="5">
        <f t="shared" si="0"/>
        <v>3</v>
      </c>
      <c r="J11" s="758">
        <f>SUM(COUNTIF(B11:H11,"9-14"))*(4.5)+(COUNTIF(B11:H11,"14-19"))*(4.5)+(COUNTIF(B11:H11,"13-18"))*(5)+(COUNTIF(B11:H11,"13-19"))*(5.25)+(COUNTIF(B11:H11,"13-17"))*(4)+(COUNTIF(B11:H11,"12-16"))*(4)+(COUNTIF(B11:H11,"9-15"))*(5.25)+(COUNTIF(B11:H11,"東9-14"))*(4.5)+(COUNTIF(B11:H11,"9-13"))*(4)</f>
        <v>13.5</v>
      </c>
      <c r="K11" s="759"/>
    </row>
    <row r="12" spans="1:11" ht="17.25" customHeight="1" x14ac:dyDescent="0.15">
      <c r="A12" s="31" t="s">
        <v>66</v>
      </c>
      <c r="B12" s="355"/>
      <c r="C12" s="357"/>
      <c r="D12" s="357"/>
      <c r="E12" s="355"/>
      <c r="F12" s="355"/>
      <c r="G12" s="306"/>
      <c r="H12" s="355"/>
      <c r="I12" s="5"/>
      <c r="J12" s="91"/>
      <c r="K12" s="92"/>
    </row>
    <row r="13" spans="1:11" ht="16.5" customHeight="1" x14ac:dyDescent="0.15">
      <c r="A13" s="33" t="s">
        <v>0</v>
      </c>
      <c r="B13" s="53">
        <v>46181</v>
      </c>
      <c r="C13" s="53">
        <v>46182</v>
      </c>
      <c r="D13" s="53">
        <v>46183</v>
      </c>
      <c r="E13" s="53">
        <v>46184</v>
      </c>
      <c r="F13" s="53">
        <v>46185</v>
      </c>
      <c r="G13" s="53">
        <v>46186</v>
      </c>
      <c r="H13" s="53">
        <v>46187</v>
      </c>
      <c r="I13" s="727" t="s">
        <v>1</v>
      </c>
      <c r="J13" s="717" t="s">
        <v>2</v>
      </c>
      <c r="K13" s="718"/>
    </row>
    <row r="14" spans="1:11" ht="16.5" customHeight="1" x14ac:dyDescent="0.15">
      <c r="A14" s="22" t="s">
        <v>3</v>
      </c>
      <c r="B14" s="2" t="s">
        <v>4</v>
      </c>
      <c r="C14" s="21" t="s">
        <v>5</v>
      </c>
      <c r="D14" s="21" t="s">
        <v>6</v>
      </c>
      <c r="E14" s="2" t="s">
        <v>7</v>
      </c>
      <c r="F14" s="2" t="s">
        <v>8</v>
      </c>
      <c r="G14" s="2" t="s">
        <v>9</v>
      </c>
      <c r="H14" s="24" t="s">
        <v>10</v>
      </c>
      <c r="I14" s="728"/>
      <c r="J14" s="719"/>
      <c r="K14" s="720"/>
    </row>
    <row r="15" spans="1:11" ht="18" customHeight="1" x14ac:dyDescent="0.15">
      <c r="A15" s="17" t="s">
        <v>13</v>
      </c>
      <c r="B15" s="12"/>
      <c r="C15" s="11"/>
      <c r="D15" s="11"/>
      <c r="E15" s="12"/>
      <c r="F15" s="12"/>
      <c r="G15" s="12"/>
      <c r="H15" s="12"/>
      <c r="I15" s="5"/>
      <c r="J15" s="682"/>
      <c r="K15" s="692"/>
    </row>
    <row r="16" spans="1:11" ht="17.25" customHeight="1" x14ac:dyDescent="0.15">
      <c r="A16" s="20" t="s">
        <v>192</v>
      </c>
      <c r="B16" s="355" t="s">
        <v>21</v>
      </c>
      <c r="C16" s="357"/>
      <c r="D16" s="357"/>
      <c r="E16" s="355"/>
      <c r="F16" s="355" t="s">
        <v>21</v>
      </c>
      <c r="G16" s="306"/>
      <c r="H16" s="355" t="s">
        <v>21</v>
      </c>
      <c r="I16" s="5">
        <f t="shared" ref="I16:I20" si="1">COUNTIFS(B16:H16,"&lt;&gt;空",B16:H16,"&lt;&gt;休",B16:H16,"&lt;&gt;調",B16:H16,"&lt;&gt;",B16:H16,"&lt;&gt;調整休")</f>
        <v>3</v>
      </c>
      <c r="J16" s="758">
        <f>SUM(COUNTIF(B16:H16,"9-14"))*(5)+(COUNTIF(B16:H16,"14-19"))*(5)+(COUNTIF(B16:H16,"13-18"))*(5)+(COUNTIF(B16:H16,"13-19"))*(5.25)+(COUNTIF(B16:H16,"13-17"))*(4)+(COUNTIF(B16:H16,"12-16"))*(4)+(COUNTIF(B16:H16,"9-15"))*(5.25)+(COUNTIF(B16:H16,"東9-14"))*(4.5)</f>
        <v>15</v>
      </c>
      <c r="K16" s="759"/>
    </row>
    <row r="17" spans="1:11" ht="17.25" customHeight="1" x14ac:dyDescent="0.15">
      <c r="A17" s="20" t="s">
        <v>95</v>
      </c>
      <c r="B17" s="355"/>
      <c r="C17" s="357"/>
      <c r="D17" s="357"/>
      <c r="E17" s="355"/>
      <c r="F17" s="355" t="s">
        <v>20</v>
      </c>
      <c r="G17" s="355" t="s">
        <v>341</v>
      </c>
      <c r="H17" s="355" t="s">
        <v>20</v>
      </c>
      <c r="I17" s="5">
        <f t="shared" si="1"/>
        <v>3</v>
      </c>
      <c r="J17" s="758">
        <f>SUM(COUNTIF(B17:H17,"9-14"))*(4.5)+(COUNTIF(B17:H17,"14-19"))*(4.5)+(COUNTIF(B17:H17,"13-18"))*(5)+(COUNTIF(B17:H17,"13-19"))*(5.25)+(COUNTIF(B17:H17,"13-17"))*(4)+(COUNTIF(B17:H17,"12-16"))*(4)+(COUNTIF(B17:H17,"9-15"))*(5.25)+(COUNTIF(B17:H17,"東9-14"))*(4.5)+(COUNTIF(B17:H17,"9-13"))*(4)+(COUNTIF(B17:H17,"9-11"))*(2)</f>
        <v>11</v>
      </c>
      <c r="K17" s="759"/>
    </row>
    <row r="18" spans="1:11" ht="17.25" customHeight="1" x14ac:dyDescent="0.15">
      <c r="A18" s="20" t="s">
        <v>427</v>
      </c>
      <c r="B18" s="355"/>
      <c r="C18" s="357"/>
      <c r="D18" s="357"/>
      <c r="E18" s="355" t="s">
        <v>21</v>
      </c>
      <c r="F18" s="355"/>
      <c r="G18" s="355" t="s">
        <v>21</v>
      </c>
      <c r="H18" s="355" t="s">
        <v>20</v>
      </c>
      <c r="I18" s="5">
        <f t="shared" si="1"/>
        <v>3</v>
      </c>
      <c r="J18" s="758">
        <f t="shared" ref="J18:J20" si="2">SUM(COUNTIF(B18:H18,"9-14"))*(4.5)+(COUNTIF(B18:H18,"14-19"))*(4.5)+(COUNTIF(B18:H18,"13-18"))*(5)+(COUNTIF(B18:H18,"13-19"))*(5.25)+(COUNTIF(B18:H18,"13-17"))*(4)+(COUNTIF(B18:H18,"12-16"))*(4)+(COUNTIF(B18:H18,"9-15"))*(5.25)+(COUNTIF(B18:H18,"東9-14"))*(4.5)</f>
        <v>13.5</v>
      </c>
      <c r="K18" s="759"/>
    </row>
    <row r="19" spans="1:11" ht="17.25" customHeight="1" x14ac:dyDescent="0.15">
      <c r="A19" s="20" t="s">
        <v>521</v>
      </c>
      <c r="B19" s="355" t="s">
        <v>441</v>
      </c>
      <c r="C19" s="357"/>
      <c r="D19" s="357"/>
      <c r="E19" s="355"/>
      <c r="F19" s="355" t="s">
        <v>21</v>
      </c>
      <c r="G19" s="355" t="s">
        <v>20</v>
      </c>
      <c r="H19" s="355"/>
      <c r="I19" s="5">
        <f t="shared" si="1"/>
        <v>3</v>
      </c>
      <c r="J19" s="758">
        <f t="shared" si="2"/>
        <v>9</v>
      </c>
      <c r="K19" s="759"/>
    </row>
    <row r="20" spans="1:11" ht="17.25" customHeight="1" x14ac:dyDescent="0.15">
      <c r="A20" s="20" t="s">
        <v>428</v>
      </c>
      <c r="B20" s="355" t="s">
        <v>20</v>
      </c>
      <c r="C20" s="357"/>
      <c r="D20" s="357"/>
      <c r="E20" s="355" t="s">
        <v>20</v>
      </c>
      <c r="F20" s="593" t="s">
        <v>394</v>
      </c>
      <c r="G20" s="355"/>
      <c r="H20" s="355"/>
      <c r="I20" s="5">
        <f t="shared" si="1"/>
        <v>3</v>
      </c>
      <c r="J20" s="758">
        <f t="shared" si="2"/>
        <v>13.5</v>
      </c>
      <c r="K20" s="759"/>
    </row>
    <row r="21" spans="1:11" ht="17.25" customHeight="1" x14ac:dyDescent="0.15">
      <c r="A21" s="31" t="s">
        <v>66</v>
      </c>
      <c r="B21" s="355"/>
      <c r="C21" s="357"/>
      <c r="D21" s="357"/>
      <c r="E21" s="355"/>
      <c r="F21" s="355"/>
      <c r="G21" s="306"/>
      <c r="H21" s="355"/>
      <c r="I21" s="5"/>
      <c r="J21" s="91"/>
      <c r="K21" s="92"/>
    </row>
    <row r="22" spans="1:11" ht="16.5" customHeight="1" x14ac:dyDescent="0.15">
      <c r="A22" s="22" t="s">
        <v>0</v>
      </c>
      <c r="B22" s="23">
        <v>46188</v>
      </c>
      <c r="C22" s="23">
        <v>46189</v>
      </c>
      <c r="D22" s="23">
        <v>46190</v>
      </c>
      <c r="E22" s="23">
        <v>46191</v>
      </c>
      <c r="F22" s="23">
        <v>46192</v>
      </c>
      <c r="G22" s="23">
        <v>46193</v>
      </c>
      <c r="H22" s="23">
        <v>46194</v>
      </c>
      <c r="I22" s="727" t="s">
        <v>1</v>
      </c>
      <c r="J22" s="717" t="s">
        <v>2</v>
      </c>
      <c r="K22" s="718"/>
    </row>
    <row r="23" spans="1:11" ht="16.5" customHeight="1" x14ac:dyDescent="0.15">
      <c r="A23" s="22" t="s">
        <v>3</v>
      </c>
      <c r="B23" s="2" t="s">
        <v>4</v>
      </c>
      <c r="C23" s="21" t="s">
        <v>5</v>
      </c>
      <c r="D23" s="21" t="s">
        <v>6</v>
      </c>
      <c r="E23" s="2" t="s">
        <v>7</v>
      </c>
      <c r="F23" s="2" t="s">
        <v>8</v>
      </c>
      <c r="G23" s="2" t="s">
        <v>9</v>
      </c>
      <c r="H23" s="24" t="s">
        <v>10</v>
      </c>
      <c r="I23" s="728"/>
      <c r="J23" s="719"/>
      <c r="K23" s="720"/>
    </row>
    <row r="24" spans="1:11" ht="18" customHeight="1" x14ac:dyDescent="0.15">
      <c r="A24" s="17" t="s">
        <v>12</v>
      </c>
      <c r="B24" s="12"/>
      <c r="C24" s="11"/>
      <c r="D24" s="11"/>
      <c r="E24" s="12"/>
      <c r="F24" s="691" t="s">
        <v>60</v>
      </c>
      <c r="G24" s="691"/>
      <c r="H24" s="691"/>
      <c r="I24" s="5"/>
      <c r="J24" s="693"/>
      <c r="K24" s="692"/>
    </row>
    <row r="25" spans="1:11" ht="17.25" customHeight="1" x14ac:dyDescent="0.15">
      <c r="A25" s="20" t="s">
        <v>192</v>
      </c>
      <c r="B25" s="355" t="s">
        <v>21</v>
      </c>
      <c r="C25" s="357"/>
      <c r="D25" s="357"/>
      <c r="E25" s="355"/>
      <c r="F25" s="355" t="s">
        <v>21</v>
      </c>
      <c r="G25" s="306"/>
      <c r="H25" s="355" t="s">
        <v>21</v>
      </c>
      <c r="I25" s="5">
        <f t="shared" ref="I25:I29" si="3">COUNTIFS(B25:H25,"&lt;&gt;空",B25:H25,"&lt;&gt;休",B25:H25,"&lt;&gt;調",B25:H25,"&lt;&gt;",B25:H25,"&lt;&gt;調整休")</f>
        <v>3</v>
      </c>
      <c r="J25" s="758">
        <f t="shared" ref="J25" si="4">SUM(COUNTIF(B25:H25,"9-14"))*(5)+(COUNTIF(B25:H25,"14-19"))*(5)+(COUNTIF(B25:H25,"9-14・17-19"))*(7)</f>
        <v>15</v>
      </c>
      <c r="K25" s="759"/>
    </row>
    <row r="26" spans="1:11" ht="17.25" customHeight="1" x14ac:dyDescent="0.15">
      <c r="A26" s="20" t="s">
        <v>95</v>
      </c>
      <c r="B26" s="355"/>
      <c r="C26" s="357"/>
      <c r="D26" s="357"/>
      <c r="E26" s="355"/>
      <c r="F26" s="355" t="s">
        <v>20</v>
      </c>
      <c r="G26" s="355" t="s">
        <v>341</v>
      </c>
      <c r="H26" s="355" t="s">
        <v>20</v>
      </c>
      <c r="I26" s="5">
        <f t="shared" si="3"/>
        <v>3</v>
      </c>
      <c r="J26" s="758">
        <f>SUM(COUNTIF(B26:H26,"9-14"))*(4.5)+(COUNTIF(B26:H26,"14-19"))*(4.5)+(COUNTIF(B26:H26,"13-18"))*(5)+(COUNTIF(B26:H26,"13-19"))*(5.25)+(COUNTIF(B26:H26,"13-17"))*(4)+(COUNTIF(B26:H26,"12-16"))*(4)+(COUNTIF(B26:H26,"9-15"))*(5.25)+(COUNTIF(B26:H26,"東9-14"))*(4.5)+(COUNTIF(B26:H26,"9-13"))*(4)+(COUNTIF(B26:H26,"9-11"))*(2)</f>
        <v>11</v>
      </c>
      <c r="K26" s="759"/>
    </row>
    <row r="27" spans="1:11" ht="17.25" customHeight="1" x14ac:dyDescent="0.15">
      <c r="A27" s="20" t="s">
        <v>427</v>
      </c>
      <c r="B27" s="355"/>
      <c r="C27" s="357"/>
      <c r="D27" s="357"/>
      <c r="E27" s="355" t="s">
        <v>21</v>
      </c>
      <c r="F27" s="355"/>
      <c r="G27" s="355" t="s">
        <v>21</v>
      </c>
      <c r="H27" s="355" t="s">
        <v>20</v>
      </c>
      <c r="I27" s="5">
        <f t="shared" si="3"/>
        <v>3</v>
      </c>
      <c r="J27" s="758">
        <f>SUM(COUNTIF(B27:H27,"9-14"))*(4.5)+(COUNTIF(B27:H27,"14-19"))*(4.5)+(COUNTIF(B27:H27,"15-19"))*(4)</f>
        <v>13.5</v>
      </c>
      <c r="K27" s="759"/>
    </row>
    <row r="28" spans="1:11" ht="17.25" customHeight="1" x14ac:dyDescent="0.15">
      <c r="A28" s="20" t="s">
        <v>521</v>
      </c>
      <c r="B28" s="355" t="s">
        <v>441</v>
      </c>
      <c r="C28" s="357"/>
      <c r="D28" s="357"/>
      <c r="E28" s="355"/>
      <c r="F28" s="355" t="s">
        <v>21</v>
      </c>
      <c r="G28" s="355" t="s">
        <v>20</v>
      </c>
      <c r="H28" s="355"/>
      <c r="I28" s="5">
        <f t="shared" si="3"/>
        <v>3</v>
      </c>
      <c r="J28" s="758">
        <f>SUM(COUNTIF(B28:H28,"9-14"))*(4.5)+(COUNTIF(B28:H28,"14-19"))*(4.5)+(COUNTIF(B28:H28,"15-19"))*(4)</f>
        <v>9</v>
      </c>
      <c r="K28" s="759"/>
    </row>
    <row r="29" spans="1:11" ht="17.25" customHeight="1" x14ac:dyDescent="0.15">
      <c r="A29" s="20" t="s">
        <v>428</v>
      </c>
      <c r="B29" s="355" t="s">
        <v>20</v>
      </c>
      <c r="C29" s="357"/>
      <c r="D29" s="357"/>
      <c r="E29" s="355" t="s">
        <v>20</v>
      </c>
      <c r="F29" s="593" t="s">
        <v>394</v>
      </c>
      <c r="G29" s="355"/>
      <c r="H29" s="355"/>
      <c r="I29" s="5">
        <f t="shared" si="3"/>
        <v>3</v>
      </c>
      <c r="J29" s="758">
        <f>SUM(COUNTIF(B29:H29,"9-14"))*(4.5)+(COUNTIF(B29:H29,"14-19"))*(4.5)+(COUNTIF(B29:H29,"15-19"))*(4)</f>
        <v>9</v>
      </c>
      <c r="K29" s="759"/>
    </row>
    <row r="30" spans="1:11" ht="17.25" customHeight="1" x14ac:dyDescent="0.15">
      <c r="A30" s="31" t="s">
        <v>66</v>
      </c>
      <c r="B30" s="355"/>
      <c r="C30" s="357"/>
      <c r="D30" s="357"/>
      <c r="E30" s="355"/>
      <c r="F30" s="355"/>
      <c r="G30" s="306"/>
      <c r="H30" s="355"/>
      <c r="I30" s="5"/>
      <c r="J30" s="91"/>
      <c r="K30" s="92"/>
    </row>
    <row r="31" spans="1:11" ht="16.5" customHeight="1" x14ac:dyDescent="0.15">
      <c r="A31" s="22" t="s">
        <v>0</v>
      </c>
      <c r="B31" s="90">
        <v>46195</v>
      </c>
      <c r="C31" s="90">
        <v>46196</v>
      </c>
      <c r="D31" s="90">
        <v>46197</v>
      </c>
      <c r="E31" s="90">
        <v>46198</v>
      </c>
      <c r="F31" s="90">
        <v>46199</v>
      </c>
      <c r="G31" s="90">
        <v>46200</v>
      </c>
      <c r="H31" s="90">
        <v>46201</v>
      </c>
      <c r="I31" s="727" t="s">
        <v>1</v>
      </c>
      <c r="J31" s="717" t="s">
        <v>2</v>
      </c>
      <c r="K31" s="718"/>
    </row>
    <row r="32" spans="1:11" ht="16.5" customHeight="1" x14ac:dyDescent="0.15">
      <c r="A32" s="22" t="s">
        <v>3</v>
      </c>
      <c r="B32" s="2" t="s">
        <v>4</v>
      </c>
      <c r="C32" s="21" t="s">
        <v>5</v>
      </c>
      <c r="D32" s="21" t="s">
        <v>6</v>
      </c>
      <c r="E32" s="2" t="s">
        <v>7</v>
      </c>
      <c r="F32" s="2" t="s">
        <v>8</v>
      </c>
      <c r="G32" s="2" t="s">
        <v>9</v>
      </c>
      <c r="H32" s="24" t="s">
        <v>10</v>
      </c>
      <c r="I32" s="728"/>
      <c r="J32" s="719"/>
      <c r="K32" s="720"/>
    </row>
    <row r="33" spans="1:11" ht="18" customHeight="1" x14ac:dyDescent="0.15">
      <c r="A33" s="17" t="s">
        <v>13</v>
      </c>
      <c r="B33" s="12"/>
      <c r="C33" s="11"/>
      <c r="D33" s="11"/>
      <c r="E33" s="12"/>
      <c r="F33" s="12"/>
      <c r="G33" s="12"/>
      <c r="H33" s="12"/>
      <c r="I33" s="5"/>
      <c r="J33" s="682"/>
      <c r="K33" s="692"/>
    </row>
    <row r="34" spans="1:11" ht="17.25" customHeight="1" x14ac:dyDescent="0.15">
      <c r="A34" s="20" t="s">
        <v>192</v>
      </c>
      <c r="B34" s="355" t="s">
        <v>21</v>
      </c>
      <c r="C34" s="357"/>
      <c r="D34" s="357"/>
      <c r="E34" s="355"/>
      <c r="F34" s="355" t="s">
        <v>21</v>
      </c>
      <c r="G34" s="306"/>
      <c r="H34" s="355" t="s">
        <v>21</v>
      </c>
      <c r="I34" s="5">
        <f t="shared" ref="I34:I38" si="5">COUNTIFS(B34:H34,"&lt;&gt;空",B34:H34,"&lt;&gt;休",B34:H34,"&lt;&gt;調",B34:H34,"&lt;&gt;",B34:H34,"&lt;&gt;調整休")</f>
        <v>3</v>
      </c>
      <c r="J34" s="758">
        <f t="shared" ref="J34" si="6">SUM(COUNTIF(B34:H34,"9-14"))*(5)+(COUNTIF(B34:H34,"14-19"))*(5)+(COUNTIF(B34:H34,"9-14・17-19"))*(7)</f>
        <v>15</v>
      </c>
      <c r="K34" s="759"/>
    </row>
    <row r="35" spans="1:11" ht="17.25" customHeight="1" x14ac:dyDescent="0.15">
      <c r="A35" s="20" t="s">
        <v>95</v>
      </c>
      <c r="B35" s="355"/>
      <c r="C35" s="357"/>
      <c r="D35" s="357"/>
      <c r="E35" s="355"/>
      <c r="F35" s="355" t="s">
        <v>20</v>
      </c>
      <c r="G35" s="355" t="s">
        <v>341</v>
      </c>
      <c r="H35" s="355" t="s">
        <v>20</v>
      </c>
      <c r="I35" s="5">
        <f t="shared" si="5"/>
        <v>3</v>
      </c>
      <c r="J35" s="758">
        <f>SUM(COUNTIF(B35:H35,"9-14"))*(4.5)+(COUNTIF(B35:H35,"14-19"))*(4.5)+(COUNTIF(B35:H35,"13-18"))*(5)+(COUNTIF(B35:H35,"13-19"))*(5.25)+(COUNTIF(B35:H35,"13-17"))*(4)+(COUNTIF(B35:H35,"12-16"))*(4)+(COUNTIF(B35:H35,"9-15"))*(5.25)+(COUNTIF(B35:H35,"東9-14"))*(4.5)+(COUNTIF(B35:H35,"9-13"))*(4)+(COUNTIF(B35:H35,"9-11"))*(2)</f>
        <v>11</v>
      </c>
      <c r="K35" s="759"/>
    </row>
    <row r="36" spans="1:11" ht="17.25" customHeight="1" x14ac:dyDescent="0.15">
      <c r="A36" s="20" t="s">
        <v>427</v>
      </c>
      <c r="B36" s="355"/>
      <c r="C36" s="357"/>
      <c r="D36" s="357"/>
      <c r="E36" s="355" t="s">
        <v>21</v>
      </c>
      <c r="F36" s="355"/>
      <c r="G36" s="355" t="s">
        <v>21</v>
      </c>
      <c r="H36" s="355" t="s">
        <v>20</v>
      </c>
      <c r="I36" s="5">
        <f t="shared" si="5"/>
        <v>3</v>
      </c>
      <c r="J36" s="758">
        <f>SUM(COUNTIF(B36:H36,"9-14"))*(4.5)+(COUNTIF(B36:H36,"14-19"))*(4.5)+(COUNTIF(B36:H36,"15-19"))*(4)</f>
        <v>13.5</v>
      </c>
      <c r="K36" s="759"/>
    </row>
    <row r="37" spans="1:11" ht="17.25" customHeight="1" x14ac:dyDescent="0.15">
      <c r="A37" s="20" t="s">
        <v>521</v>
      </c>
      <c r="B37" s="355" t="s">
        <v>441</v>
      </c>
      <c r="C37" s="357"/>
      <c r="D37" s="357"/>
      <c r="E37" s="355"/>
      <c r="F37" s="355" t="s">
        <v>21</v>
      </c>
      <c r="G37" s="355" t="s">
        <v>20</v>
      </c>
      <c r="H37" s="355"/>
      <c r="I37" s="5">
        <f t="shared" si="5"/>
        <v>3</v>
      </c>
      <c r="J37" s="758">
        <f>SUM(COUNTIF(B37:H37,"9-14"))*(4.5)+(COUNTIF(B37:H37,"14-19"))*(4.5)+(COUNTIF(B37:H37,"15-19"))*(4)</f>
        <v>9</v>
      </c>
      <c r="K37" s="759"/>
    </row>
    <row r="38" spans="1:11" ht="17.25" customHeight="1" x14ac:dyDescent="0.15">
      <c r="A38" s="20" t="s">
        <v>428</v>
      </c>
      <c r="B38" s="355" t="s">
        <v>20</v>
      </c>
      <c r="C38" s="357"/>
      <c r="D38" s="357"/>
      <c r="E38" s="355" t="s">
        <v>20</v>
      </c>
      <c r="F38" s="593" t="s">
        <v>394</v>
      </c>
      <c r="G38" s="355"/>
      <c r="H38" s="355"/>
      <c r="I38" s="5">
        <f t="shared" si="5"/>
        <v>3</v>
      </c>
      <c r="J38" s="758">
        <f>SUM(COUNTIF(B38:H38,"9-14"))*(4.5)+(COUNTIF(B38:H38,"14-19"))*(4.5)+(COUNTIF(B38:H38,"15-19"))*(4)</f>
        <v>9</v>
      </c>
      <c r="K38" s="759"/>
    </row>
    <row r="39" spans="1:11" ht="17.25" customHeight="1" x14ac:dyDescent="0.15">
      <c r="A39" s="31" t="s">
        <v>66</v>
      </c>
      <c r="B39" s="355"/>
      <c r="C39" s="357"/>
      <c r="D39" s="357"/>
      <c r="E39" s="355"/>
      <c r="F39" s="355"/>
      <c r="G39" s="306"/>
      <c r="H39" s="355"/>
      <c r="I39" s="5"/>
      <c r="J39" s="91"/>
      <c r="K39" s="92"/>
    </row>
    <row r="40" spans="1:11" ht="16.5" customHeight="1" x14ac:dyDescent="0.15">
      <c r="A40" s="22" t="s">
        <v>0</v>
      </c>
      <c r="B40" s="23">
        <v>46202</v>
      </c>
      <c r="C40" s="23">
        <v>46203</v>
      </c>
      <c r="D40" s="23"/>
      <c r="E40" s="23"/>
      <c r="F40" s="23"/>
      <c r="G40" s="23"/>
      <c r="H40" s="23"/>
      <c r="I40" s="727" t="s">
        <v>1</v>
      </c>
      <c r="J40" s="717" t="s">
        <v>2</v>
      </c>
      <c r="K40" s="718"/>
    </row>
    <row r="41" spans="1:11" ht="16.5" customHeight="1" x14ac:dyDescent="0.15">
      <c r="A41" s="22" t="s">
        <v>3</v>
      </c>
      <c r="B41" s="2" t="s">
        <v>4</v>
      </c>
      <c r="C41" s="316" t="s">
        <v>5</v>
      </c>
      <c r="D41" s="21"/>
      <c r="E41" s="2"/>
      <c r="F41" s="2"/>
      <c r="G41" s="2"/>
      <c r="H41" s="24"/>
      <c r="I41" s="728"/>
      <c r="J41" s="719"/>
      <c r="K41" s="720"/>
    </row>
    <row r="42" spans="1:11" ht="16.5" customHeight="1" x14ac:dyDescent="0.15">
      <c r="A42" s="17" t="s">
        <v>12</v>
      </c>
      <c r="B42" s="12"/>
      <c r="C42" s="11"/>
      <c r="D42" s="11"/>
      <c r="E42" s="11"/>
      <c r="F42" s="11"/>
      <c r="G42" s="11"/>
      <c r="H42" s="11"/>
      <c r="I42" s="5"/>
      <c r="J42" s="693"/>
      <c r="K42" s="692"/>
    </row>
    <row r="43" spans="1:11" ht="17.25" customHeight="1" x14ac:dyDescent="0.15">
      <c r="A43" s="20" t="s">
        <v>192</v>
      </c>
      <c r="B43" s="355" t="s">
        <v>21</v>
      </c>
      <c r="C43" s="357"/>
      <c r="D43" s="357"/>
      <c r="E43" s="357"/>
      <c r="F43" s="357"/>
      <c r="G43" s="357"/>
      <c r="H43" s="357"/>
      <c r="I43" s="5">
        <f t="shared" ref="I43:I47" si="7">COUNTIFS(B43:H43,"&lt;&gt;空",B43:H43,"&lt;&gt;休",B43:H43,"&lt;&gt;調",B43:H43,"&lt;&gt;",B43:H43,"&lt;&gt;調整休")</f>
        <v>1</v>
      </c>
      <c r="J43" s="758">
        <f t="shared" ref="J43" si="8">SUM(COUNTIF(B43:H43,"9-14"))*(5)+(COUNTIF(B43:H43,"14-19"))*(5)+(COUNTIF(B43:H43,"9-14・17-19"))*(7)</f>
        <v>5</v>
      </c>
      <c r="K43" s="759"/>
    </row>
    <row r="44" spans="1:11" ht="17.25" customHeight="1" x14ac:dyDescent="0.15">
      <c r="A44" s="20" t="s">
        <v>95</v>
      </c>
      <c r="B44" s="355"/>
      <c r="C44" s="357"/>
      <c r="D44" s="357"/>
      <c r="E44" s="357"/>
      <c r="F44" s="357"/>
      <c r="G44" s="357"/>
      <c r="H44" s="357"/>
      <c r="I44" s="5">
        <f t="shared" si="7"/>
        <v>0</v>
      </c>
      <c r="J44" s="758">
        <f>SUM(COUNTIF(B44:H44,"9-14"))*(4.5)+(COUNTIF(B44:H44,"14-19"))*(4.5)+(COUNTIF(B44:H44,"13-18"))*(5)+(COUNTIF(B44:H44,"13-19"))*(5.25)+(COUNTIF(B44:H44,"13-17"))*(4)+(COUNTIF(B44:H44,"12-16"))*(4)+(COUNTIF(B44:H44,"9-15"))*(5.25)+(COUNTIF(B44:H44,"東9-14"))*(4.5)+(COUNTIF(B44:H44,"9-13"))*(4)+(COUNTIF(B44:H44,"9-11"))*(2)</f>
        <v>0</v>
      </c>
      <c r="K44" s="759"/>
    </row>
    <row r="45" spans="1:11" ht="17.25" customHeight="1" x14ac:dyDescent="0.15">
      <c r="A45" s="20" t="s">
        <v>427</v>
      </c>
      <c r="B45" s="355"/>
      <c r="C45" s="357"/>
      <c r="D45" s="357"/>
      <c r="E45" s="357"/>
      <c r="F45" s="357"/>
      <c r="G45" s="357"/>
      <c r="H45" s="357"/>
      <c r="I45" s="5">
        <f t="shared" si="7"/>
        <v>0</v>
      </c>
      <c r="J45" s="758">
        <f>SUM(COUNTIF(B45:H45,"9-14"))*(4.5)+(COUNTIF(B45:H45,"14-19"))*(4.5)+(COUNTIF(B45:H45,"15-19"))*(4)</f>
        <v>0</v>
      </c>
      <c r="K45" s="759"/>
    </row>
    <row r="46" spans="1:11" ht="17.25" customHeight="1" x14ac:dyDescent="0.15">
      <c r="A46" s="20" t="s">
        <v>521</v>
      </c>
      <c r="B46" s="355" t="s">
        <v>441</v>
      </c>
      <c r="C46" s="357"/>
      <c r="D46" s="357"/>
      <c r="E46" s="357"/>
      <c r="F46" s="357"/>
      <c r="G46" s="357"/>
      <c r="H46" s="357"/>
      <c r="I46" s="5">
        <f t="shared" si="7"/>
        <v>1</v>
      </c>
      <c r="J46" s="758">
        <f>SUM(COUNTIF(B46:H46,"9-14"))*(4.5)+(COUNTIF(B46:H46,"14-19"))*(4.5)+(COUNTIF(B46:H46,"15-19"))*(4)</f>
        <v>0</v>
      </c>
      <c r="K46" s="759"/>
    </row>
    <row r="47" spans="1:11" ht="17.25" customHeight="1" x14ac:dyDescent="0.15">
      <c r="A47" s="20" t="s">
        <v>428</v>
      </c>
      <c r="B47" s="355" t="s">
        <v>20</v>
      </c>
      <c r="C47" s="357"/>
      <c r="D47" s="357"/>
      <c r="E47" s="357"/>
      <c r="F47" s="357"/>
      <c r="G47" s="357"/>
      <c r="H47" s="357"/>
      <c r="I47" s="5">
        <f t="shared" si="7"/>
        <v>1</v>
      </c>
      <c r="J47" s="758">
        <f>SUM(COUNTIF(B47:H47,"9-14"))*(4.5)+(COUNTIF(B47:H47,"14-19"))*(4.5)+(COUNTIF(B47:H47,"15-19"))*(4)</f>
        <v>4.5</v>
      </c>
      <c r="K47" s="759"/>
    </row>
    <row r="48" spans="1:11" ht="17.25" customHeight="1" x14ac:dyDescent="0.15">
      <c r="A48" s="31" t="s">
        <v>66</v>
      </c>
      <c r="B48" s="355"/>
      <c r="C48" s="357"/>
      <c r="D48" s="357"/>
      <c r="E48" s="357"/>
      <c r="F48" s="357"/>
      <c r="G48" s="357"/>
      <c r="H48" s="357"/>
      <c r="I48" s="5"/>
      <c r="J48" s="91"/>
      <c r="K48" s="92"/>
    </row>
    <row r="49" spans="1:11" ht="9.75" customHeight="1" x14ac:dyDescent="0.15">
      <c r="A49" s="41"/>
      <c r="B49" s="42"/>
      <c r="C49" s="42"/>
      <c r="D49" s="42"/>
      <c r="E49" s="42"/>
      <c r="F49" s="42"/>
      <c r="G49" s="42"/>
      <c r="H49" s="42"/>
      <c r="I49" s="716" t="s">
        <v>609</v>
      </c>
      <c r="J49" s="716"/>
      <c r="K49" s="716"/>
    </row>
  </sheetData>
  <mergeCells count="45">
    <mergeCell ref="I13:I14"/>
    <mergeCell ref="J13:K14"/>
    <mergeCell ref="B1:F1"/>
    <mergeCell ref="H1:K1"/>
    <mergeCell ref="A3:I3"/>
    <mergeCell ref="I4:I5"/>
    <mergeCell ref="J4:K5"/>
    <mergeCell ref="J6:K6"/>
    <mergeCell ref="J7:K7"/>
    <mergeCell ref="J8:K8"/>
    <mergeCell ref="J9:K9"/>
    <mergeCell ref="J10:K10"/>
    <mergeCell ref="J11:K11"/>
    <mergeCell ref="J26:K26"/>
    <mergeCell ref="J15:K15"/>
    <mergeCell ref="J16:K16"/>
    <mergeCell ref="J17:K17"/>
    <mergeCell ref="J18:K18"/>
    <mergeCell ref="J19:K19"/>
    <mergeCell ref="J20:K20"/>
    <mergeCell ref="I22:I23"/>
    <mergeCell ref="J22:K23"/>
    <mergeCell ref="F24:H24"/>
    <mergeCell ref="J24:K24"/>
    <mergeCell ref="J25:K25"/>
    <mergeCell ref="I40:I41"/>
    <mergeCell ref="J40:K41"/>
    <mergeCell ref="J27:K27"/>
    <mergeCell ref="J28:K28"/>
    <mergeCell ref="J29:K29"/>
    <mergeCell ref="I31:I32"/>
    <mergeCell ref="J31:K32"/>
    <mergeCell ref="J33:K33"/>
    <mergeCell ref="J34:K34"/>
    <mergeCell ref="J35:K35"/>
    <mergeCell ref="J36:K36"/>
    <mergeCell ref="J37:K37"/>
    <mergeCell ref="J38:K38"/>
    <mergeCell ref="I49:K49"/>
    <mergeCell ref="J42:K42"/>
    <mergeCell ref="J43:K43"/>
    <mergeCell ref="J44:K44"/>
    <mergeCell ref="J45:K45"/>
    <mergeCell ref="J46:K46"/>
    <mergeCell ref="J47:K47"/>
  </mergeCells>
  <phoneticPr fontId="13"/>
  <pageMargins left="0.39370078740157483" right="0.27559055118110237" top="0.31496062992125984" bottom="0.11811023622047245" header="0.51181102362204722" footer="0.51181102362204722"/>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DD95D66-A253-4CEA-A94D-C28FAB909F30}">
          <x14:formula1>
            <xm:f>'F:\Users\clmiwa-three\Downloads\[《中村》新田・草加 エリア 仮シフト【12月16日～1月15日】.xlsx]参照データベース'!#REF!</xm:f>
          </x14:formula1>
          <xm:sqref>G1 C49:H49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84120-F9BB-4948-B6EA-74EAF4C79F76}">
  <sheetPr>
    <pageSetUpPr fitToPage="1"/>
  </sheetPr>
  <dimension ref="A1:N57"/>
  <sheetViews>
    <sheetView zoomScale="90" zoomScaleNormal="90" workbookViewId="0">
      <selection activeCell="B1" sqref="B1:F1"/>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610</v>
      </c>
      <c r="C1" s="683"/>
      <c r="D1" s="683"/>
      <c r="E1" s="683"/>
      <c r="F1" s="683"/>
      <c r="H1" s="847" t="s">
        <v>110</v>
      </c>
      <c r="I1" s="848"/>
      <c r="J1" s="849"/>
      <c r="K1" s="850"/>
    </row>
    <row r="2" spans="1:11" ht="9.75" customHeight="1" x14ac:dyDescent="0.15">
      <c r="A2" s="50"/>
      <c r="B2" s="501"/>
      <c r="C2" s="501"/>
      <c r="D2" s="501"/>
      <c r="E2" s="501"/>
      <c r="F2" s="501"/>
      <c r="H2" s="521"/>
      <c r="I2" s="521"/>
      <c r="J2" s="522"/>
      <c r="K2" s="521"/>
    </row>
    <row r="3" spans="1:11" ht="19.5" customHeight="1" x14ac:dyDescent="0.15">
      <c r="A3" s="22" t="s">
        <v>0</v>
      </c>
      <c r="B3" s="23">
        <v>46174</v>
      </c>
      <c r="C3" s="23">
        <v>46175</v>
      </c>
      <c r="D3" s="23">
        <v>46176</v>
      </c>
      <c r="E3" s="23">
        <v>46177</v>
      </c>
      <c r="F3" s="23">
        <v>46178</v>
      </c>
      <c r="G3" s="23">
        <v>46179</v>
      </c>
      <c r="H3" s="23">
        <v>46180</v>
      </c>
      <c r="I3" s="851" t="s">
        <v>1</v>
      </c>
      <c r="J3" s="853" t="s">
        <v>2</v>
      </c>
      <c r="K3" s="853"/>
    </row>
    <row r="4" spans="1:11" ht="19.5" customHeight="1" x14ac:dyDescent="0.15">
      <c r="A4" s="22" t="s">
        <v>3</v>
      </c>
      <c r="B4" s="2" t="s">
        <v>4</v>
      </c>
      <c r="C4" s="21" t="s">
        <v>5</v>
      </c>
      <c r="D4" s="21" t="s">
        <v>6</v>
      </c>
      <c r="E4" s="2" t="s">
        <v>7</v>
      </c>
      <c r="F4" s="2" t="s">
        <v>8</v>
      </c>
      <c r="G4" s="2" t="s">
        <v>9</v>
      </c>
      <c r="H4" s="24" t="s">
        <v>10</v>
      </c>
      <c r="I4" s="852"/>
      <c r="J4" s="853"/>
      <c r="K4" s="853"/>
    </row>
    <row r="5" spans="1:11" ht="19.5" customHeight="1" x14ac:dyDescent="0.15">
      <c r="A5" s="17" t="s">
        <v>12</v>
      </c>
      <c r="B5" s="12"/>
      <c r="C5" s="2"/>
      <c r="D5" s="2"/>
      <c r="E5" s="12"/>
      <c r="F5" s="12"/>
      <c r="G5" s="12"/>
      <c r="H5" s="12"/>
      <c r="I5" s="5"/>
      <c r="J5" s="682"/>
      <c r="K5" s="692"/>
    </row>
    <row r="6" spans="1:11" ht="19.5" customHeight="1" x14ac:dyDescent="0.15">
      <c r="A6" s="20" t="s">
        <v>108</v>
      </c>
      <c r="B6" s="12" t="s">
        <v>20</v>
      </c>
      <c r="C6" s="26"/>
      <c r="D6" s="11"/>
      <c r="E6" s="12" t="s">
        <v>20</v>
      </c>
      <c r="F6" s="12"/>
      <c r="G6" s="12"/>
      <c r="H6" s="12" t="s">
        <v>20</v>
      </c>
      <c r="I6" s="5">
        <f>COUNTIFS(B6:H6,"&lt;&gt;空",B6:H6,"&lt;&gt;休",B6:H6,"&lt;&gt;調",B6:H6,"&lt;&gt;",B6:H6,"&lt;&gt;調整休")</f>
        <v>3</v>
      </c>
      <c r="J6" s="682">
        <f>SUM(COUNTIF(B6:H6,"9-19"))*(9)+(COUNTIF(B6:H6,"9-18"))*(8)+(COUNTIF(B6:H6,"9-17"))*(7.25)+(COUNTIF(B6:H6,"9-16"))*(6.25)+(COUNTIF(B6:H6,"9-15"))*(5.5)+(COUNTIF(B6:H6,"9-14"))*(4.5)+(COUNTIF(B6:H6,"9-13"))*(4)+(COUNTIF(B6:H6,"9-12"))*(3)+(COUNTIF(B6:H6,"9-11"))*(2)+(COUNTIF(B6:H6,"15-19"))*(4)+(COUNTIF(B6:H6,"14-19"))*(4.5)+(COUNTIF(B6:H6,"13-19"))*(5.5)+(COUNTIF(B6:H6,"13-18"))*(4.5)+(COUNTIF(B6:H6,"13:30-19"))*(5)+(COUNTIF(B6:H6,"16-19"))*(3)+(COUNTIF(B6:H6,"11-18"))*(6.25)+(COUNTIF(B6:H6,"11-19"))*(7)</f>
        <v>13.5</v>
      </c>
      <c r="K6" s="692"/>
    </row>
    <row r="7" spans="1:11" ht="19.5" customHeight="1" x14ac:dyDescent="0.15">
      <c r="A7" s="20" t="s">
        <v>127</v>
      </c>
      <c r="B7" s="12" t="s">
        <v>21</v>
      </c>
      <c r="C7" s="2"/>
      <c r="D7" s="11"/>
      <c r="E7" s="12" t="s">
        <v>21</v>
      </c>
      <c r="F7" s="12" t="s">
        <v>21</v>
      </c>
      <c r="G7" s="12"/>
      <c r="H7" s="12" t="s">
        <v>184</v>
      </c>
      <c r="I7" s="5">
        <f>COUNTIFS(B7:H7,"&lt;&gt;空",B7:H7,"&lt;&gt;休",B7:H7,"&lt;&gt;調",B7:H7,"&lt;&gt;",B7:H7,"&lt;&gt;調整休")</f>
        <v>4</v>
      </c>
      <c r="J7" s="682">
        <v>20.25</v>
      </c>
      <c r="K7" s="692"/>
    </row>
    <row r="8" spans="1:11" ht="19.5" customHeight="1" x14ac:dyDescent="0.15">
      <c r="A8" s="20" t="s">
        <v>518</v>
      </c>
      <c r="B8" s="12" t="s">
        <v>21</v>
      </c>
      <c r="C8" s="2"/>
      <c r="D8" s="11"/>
      <c r="E8" s="12"/>
      <c r="F8" s="12" t="s">
        <v>21</v>
      </c>
      <c r="G8" s="12" t="s">
        <v>72</v>
      </c>
      <c r="H8" s="12" t="s">
        <v>21</v>
      </c>
      <c r="I8" s="5">
        <f>COUNTIFS(B8:H8,"&lt;&gt;空",B8:H8,"&lt;&gt;休",B8:H8,"&lt;&gt;調",B8:H8,"&lt;&gt;",B8:H8,"&lt;&gt;調整休")</f>
        <v>4</v>
      </c>
      <c r="J8" s="682">
        <f>SUM(COUNTIF(B8:H8,"9-19"))*(9)+(COUNTIF(B8:H8,"9-18"))*(8)+(COUNTIF(B8:H8,"9-17"))*(7.25)+(COUNTIF(B8:H8,"9-16"))*(6.25)+(COUNTIF(B8:H8,"9-15"))*(5.5)+(COUNTIF(B8:H8,"9-14"))*(4.5)+(COUNTIF(B8:H8,"9-13"))*(4)+(COUNTIF(B8:H8,"9-12"))*(3)+(COUNTIF(B8:H8,"9-11"))*(2)+(COUNTIF(B8:H8,"9:30-11:30,16-19"))*(5)+(COUNTIF(B8:H8,"15-19"))*(4)+(COUNTIF(B8:H8,"14-19"))*(4.5)+(COUNTIF(B8:H8,"13-19"))*(5.5)+(COUNTIF(B8:H8,"13-18"))*(4.5)+(COUNTIF(B8:H8,"13-17"))*(4)+(COUNTIF(B8:H8,"12-18"))*(5.5)+(COUNTIF(B8:H8,"13:30-19"))*(5)+(COUNTIF(B8:H8,"16-19"))*(3)+(COUNTIF(B8:H8,"11-18"))*(6.25)</f>
        <v>16.5</v>
      </c>
      <c r="K8" s="692"/>
    </row>
    <row r="9" spans="1:11" ht="19.5" customHeight="1" thickBot="1" x14ac:dyDescent="0.2">
      <c r="A9" s="20" t="s">
        <v>573</v>
      </c>
      <c r="B9" s="465"/>
      <c r="C9" s="467"/>
      <c r="D9" s="464"/>
      <c r="E9" s="465"/>
      <c r="F9" s="111"/>
      <c r="G9" s="642"/>
      <c r="H9" s="642"/>
      <c r="I9" s="100"/>
      <c r="J9" s="765"/>
      <c r="K9" s="766"/>
    </row>
    <row r="10" spans="1:11" ht="19.5" customHeight="1" x14ac:dyDescent="0.15">
      <c r="A10" s="854" t="s">
        <v>109</v>
      </c>
      <c r="B10" s="447"/>
      <c r="C10" s="417"/>
      <c r="D10" s="418"/>
      <c r="E10" s="447"/>
      <c r="F10" s="393" t="s">
        <v>20</v>
      </c>
      <c r="G10" s="773" t="s">
        <v>83</v>
      </c>
      <c r="H10" s="415"/>
      <c r="I10" s="394"/>
      <c r="J10" s="856"/>
      <c r="K10" s="857"/>
    </row>
    <row r="11" spans="1:11" ht="19.5" customHeight="1" thickBot="1" x14ac:dyDescent="0.2">
      <c r="A11" s="855"/>
      <c r="B11" s="111"/>
      <c r="C11" s="395"/>
      <c r="D11" s="395"/>
      <c r="E11" s="364"/>
      <c r="F11" s="400"/>
      <c r="G11" s="774"/>
      <c r="H11" s="111"/>
      <c r="I11" s="397"/>
      <c r="J11" s="858"/>
      <c r="K11" s="859"/>
    </row>
    <row r="12" spans="1:11" ht="19.5" customHeight="1" x14ac:dyDescent="0.15">
      <c r="A12" s="33" t="s">
        <v>0</v>
      </c>
      <c r="B12" s="53">
        <v>46181</v>
      </c>
      <c r="C12" s="53">
        <v>46182</v>
      </c>
      <c r="D12" s="53">
        <v>46183</v>
      </c>
      <c r="E12" s="53">
        <v>46184</v>
      </c>
      <c r="F12" s="53">
        <v>46185</v>
      </c>
      <c r="G12" s="53">
        <v>46186</v>
      </c>
      <c r="H12" s="53">
        <v>46187</v>
      </c>
      <c r="I12" s="860" t="s">
        <v>1</v>
      </c>
      <c r="J12" s="861" t="s">
        <v>2</v>
      </c>
      <c r="K12" s="861"/>
    </row>
    <row r="13" spans="1:11" ht="19.5" customHeight="1" x14ac:dyDescent="0.15">
      <c r="A13" s="22" t="s">
        <v>3</v>
      </c>
      <c r="B13" s="2" t="s">
        <v>4</v>
      </c>
      <c r="C13" s="21" t="s">
        <v>5</v>
      </c>
      <c r="D13" s="21" t="s">
        <v>6</v>
      </c>
      <c r="E13" s="2" t="s">
        <v>7</v>
      </c>
      <c r="F13" s="2" t="s">
        <v>8</v>
      </c>
      <c r="G13" s="2" t="s">
        <v>9</v>
      </c>
      <c r="H13" s="24" t="s">
        <v>10</v>
      </c>
      <c r="I13" s="852"/>
      <c r="J13" s="853"/>
      <c r="K13" s="853"/>
    </row>
    <row r="14" spans="1:11" ht="19.5" customHeight="1" x14ac:dyDescent="0.15">
      <c r="A14" s="17" t="s">
        <v>13</v>
      </c>
      <c r="B14" s="12"/>
      <c r="C14" s="2"/>
      <c r="D14" s="2"/>
      <c r="E14" s="12"/>
      <c r="F14" s="12"/>
      <c r="G14" s="12"/>
      <c r="H14" s="12"/>
      <c r="I14" s="5"/>
      <c r="J14" s="682"/>
      <c r="K14" s="692"/>
    </row>
    <row r="15" spans="1:11" ht="19.5" customHeight="1" x14ac:dyDescent="0.15">
      <c r="A15" s="20" t="s">
        <v>108</v>
      </c>
      <c r="B15" s="12" t="s">
        <v>20</v>
      </c>
      <c r="C15" s="26"/>
      <c r="D15" s="11"/>
      <c r="E15" s="12" t="s">
        <v>20</v>
      </c>
      <c r="F15" s="12"/>
      <c r="G15" s="12"/>
      <c r="H15" s="12" t="s">
        <v>20</v>
      </c>
      <c r="I15" s="5">
        <f>COUNTIFS(B15:H15,"&lt;&gt;空",B15:H15,"&lt;&gt;休",B15:H15,"&lt;&gt;調",B15:H15,"&lt;&gt;",B15:H15,"&lt;&gt;調整休")</f>
        <v>3</v>
      </c>
      <c r="J15" s="682">
        <f>SUM(COUNTIF(B15:H15,"9-19"))*(9)+(COUNTIF(B15:H15,"9-18"))*(8)+(COUNTIF(B15:H15,"9-17"))*(7.25)+(COUNTIF(B15:H15,"9-16"))*(6.25)+(COUNTIF(B15:H15,"9-15"))*(5.5)+(COUNTIF(B15:H15,"9-14"))*(4.5)+(COUNTIF(B15:H15,"9-13"))*(4)+(COUNTIF(B15:H15,"9-12"))*(3)+(COUNTIF(B15:H15,"9-11"))*(2)+(COUNTIF(B15:H15,"15-19"))*(4)+(COUNTIF(B15:H15,"14-19"))*(4.5)+(COUNTIF(B15:H15,"13-19"))*(5.5)+(COUNTIF(B15:H15,"13-18"))*(4.5)+(COUNTIF(B15:H15,"13:30-19"))*(5)+(COUNTIF(B15:H15,"16-19"))*(3)+(COUNTIF(B15:H15,"11-18"))*(6.25)+(COUNTIF(B15:H15,"11-19"))*(7)</f>
        <v>13.5</v>
      </c>
      <c r="K15" s="692"/>
    </row>
    <row r="16" spans="1:11" ht="19.5" customHeight="1" x14ac:dyDescent="0.15">
      <c r="A16" s="20" t="s">
        <v>127</v>
      </c>
      <c r="B16" s="12" t="s">
        <v>21</v>
      </c>
      <c r="C16" s="2"/>
      <c r="D16" s="11"/>
      <c r="E16" s="12" t="s">
        <v>21</v>
      </c>
      <c r="F16" s="12" t="s">
        <v>21</v>
      </c>
      <c r="G16" s="12"/>
      <c r="H16" s="12" t="s">
        <v>184</v>
      </c>
      <c r="I16" s="5">
        <f>COUNTIFS(B16:H16,"&lt;&gt;空",B16:H16,"&lt;&gt;休",B16:H16,"&lt;&gt;調",B16:H16,"&lt;&gt;",B16:H16,"&lt;&gt;調整休")</f>
        <v>4</v>
      </c>
      <c r="J16" s="682">
        <v>16.5</v>
      </c>
      <c r="K16" s="692"/>
    </row>
    <row r="17" spans="1:11" ht="19.5" customHeight="1" x14ac:dyDescent="0.15">
      <c r="A17" s="20" t="s">
        <v>518</v>
      </c>
      <c r="B17" s="12" t="s">
        <v>21</v>
      </c>
      <c r="C17" s="2"/>
      <c r="D17" s="11"/>
      <c r="E17" s="12"/>
      <c r="F17" s="12" t="s">
        <v>21</v>
      </c>
      <c r="G17" s="12" t="s">
        <v>72</v>
      </c>
      <c r="H17" s="12" t="s">
        <v>21</v>
      </c>
      <c r="I17" s="5">
        <f>COUNTIFS(B17:H17,"&lt;&gt;空",B17:H17,"&lt;&gt;休",B17:H17,"&lt;&gt;調",B17:H17,"&lt;&gt;",B17:H17,"&lt;&gt;調整休")</f>
        <v>4</v>
      </c>
      <c r="J17" s="682">
        <f>SUM(COUNTIF(B17:H17,"9-19"))*(9)+(COUNTIF(B17:H17,"9-18"))*(8)+(COUNTIF(B17:H17,"9-17"))*(7.25)+(COUNTIF(B17:H17,"9-16"))*(6.25)+(COUNTIF(B17:H17,"9-15"))*(5.5)+(COUNTIF(B17:H17,"9-14"))*(4.5)+(COUNTIF(B17:H17,"9-13"))*(4)+(COUNTIF(B17:H17,"9-12"))*(3)+(COUNTIF(B17:H17,"9-11"))*(2)+(COUNTIF(B17:H17,"9:30-11:30,16-19"))*(5)+(COUNTIF(B17:H17,"15-19"))*(4)+(COUNTIF(B17:H17,"14-19"))*(4.5)+(COUNTIF(B17:H17,"13-19"))*(5.5)+(COUNTIF(B17:H17,"13-18"))*(4.5)+(COUNTIF(B17:H17,"13-17"))*(4)+(COUNTIF(B17:H17,"12-18"))*(5.5)+(COUNTIF(B17:H17,"13:30-19"))*(5)+(COUNTIF(B17:H17,"16-19"))*(3)+(COUNTIF(B17:H17,"11-18"))*(6.25)</f>
        <v>16.5</v>
      </c>
      <c r="K17" s="692"/>
    </row>
    <row r="18" spans="1:11" ht="19.5" customHeight="1" thickBot="1" x14ac:dyDescent="0.2">
      <c r="A18" s="389" t="s">
        <v>573</v>
      </c>
      <c r="B18" s="465"/>
      <c r="C18" s="467"/>
      <c r="D18" s="464"/>
      <c r="E18" s="465"/>
      <c r="F18" s="465"/>
      <c r="G18" s="643"/>
      <c r="H18" s="643"/>
      <c r="I18" s="468"/>
      <c r="J18" s="877"/>
      <c r="K18" s="878"/>
    </row>
    <row r="19" spans="1:11" ht="19.5" customHeight="1" x14ac:dyDescent="0.15">
      <c r="A19" s="797" t="s">
        <v>109</v>
      </c>
      <c r="B19" s="447"/>
      <c r="C19" s="417"/>
      <c r="D19" s="418"/>
      <c r="E19" s="447"/>
      <c r="F19" s="393" t="s">
        <v>20</v>
      </c>
      <c r="G19" s="773" t="s">
        <v>83</v>
      </c>
      <c r="H19" s="393"/>
      <c r="I19" s="394"/>
      <c r="J19" s="856"/>
      <c r="K19" s="857"/>
    </row>
    <row r="20" spans="1:11" ht="19.5" customHeight="1" thickBot="1" x14ac:dyDescent="0.2">
      <c r="A20" s="798"/>
      <c r="B20" s="111"/>
      <c r="C20" s="395"/>
      <c r="D20" s="395"/>
      <c r="E20" s="364"/>
      <c r="F20" s="400"/>
      <c r="G20" s="774"/>
      <c r="H20" s="111"/>
      <c r="I20" s="397"/>
      <c r="J20" s="858"/>
      <c r="K20" s="859"/>
    </row>
    <row r="21" spans="1:11" ht="19.5" customHeight="1" x14ac:dyDescent="0.15">
      <c r="A21" s="33" t="s">
        <v>0</v>
      </c>
      <c r="B21" s="23">
        <v>46188</v>
      </c>
      <c r="C21" s="23">
        <v>46189</v>
      </c>
      <c r="D21" s="23">
        <v>46190</v>
      </c>
      <c r="E21" s="23">
        <v>46191</v>
      </c>
      <c r="F21" s="23">
        <v>46192</v>
      </c>
      <c r="G21" s="23">
        <v>46193</v>
      </c>
      <c r="H21" s="23">
        <v>46194</v>
      </c>
      <c r="I21" s="860" t="s">
        <v>1</v>
      </c>
      <c r="J21" s="861" t="s">
        <v>2</v>
      </c>
      <c r="K21" s="861"/>
    </row>
    <row r="22" spans="1:11" ht="19.5" customHeight="1" x14ac:dyDescent="0.15">
      <c r="A22" s="22" t="s">
        <v>3</v>
      </c>
      <c r="B22" s="2" t="s">
        <v>4</v>
      </c>
      <c r="C22" s="21" t="s">
        <v>5</v>
      </c>
      <c r="D22" s="21" t="s">
        <v>6</v>
      </c>
      <c r="E22" s="2" t="s">
        <v>7</v>
      </c>
      <c r="F22" s="2" t="s">
        <v>8</v>
      </c>
      <c r="G22" s="2" t="s">
        <v>9</v>
      </c>
      <c r="H22" s="24" t="s">
        <v>10</v>
      </c>
      <c r="I22" s="852"/>
      <c r="J22" s="853"/>
      <c r="K22" s="853"/>
    </row>
    <row r="23" spans="1:11" ht="17.100000000000001" customHeight="1" x14ac:dyDescent="0.15">
      <c r="A23" s="17" t="s">
        <v>12</v>
      </c>
      <c r="B23" s="12"/>
      <c r="C23" s="2"/>
      <c r="D23" s="2"/>
      <c r="E23" s="12"/>
      <c r="F23" s="691" t="s">
        <v>60</v>
      </c>
      <c r="G23" s="691"/>
      <c r="H23" s="691"/>
      <c r="I23" s="346"/>
      <c r="J23" s="692"/>
      <c r="K23" s="692"/>
    </row>
    <row r="24" spans="1:11" ht="19.5" customHeight="1" x14ac:dyDescent="0.15">
      <c r="A24" s="20" t="s">
        <v>108</v>
      </c>
      <c r="B24" s="12" t="s">
        <v>20</v>
      </c>
      <c r="C24" s="26"/>
      <c r="D24" s="11"/>
      <c r="E24" s="12" t="s">
        <v>20</v>
      </c>
      <c r="F24" s="12"/>
      <c r="G24" s="12"/>
      <c r="H24" s="12" t="s">
        <v>20</v>
      </c>
      <c r="I24" s="5">
        <f>COUNTIFS(B24:H24,"&lt;&gt;空",B24:H24,"&lt;&gt;休",B24:H24,"&lt;&gt;調",B24:H24,"&lt;&gt;",B24:H24,"&lt;&gt;調整休")</f>
        <v>3</v>
      </c>
      <c r="J24" s="682">
        <f>SUM(COUNTIF(B24:H24,"9-19"))*(9)+(COUNTIF(B24:H24,"9-18"))*(8)+(COUNTIF(B24:H24,"9-17"))*(7.25)+(COUNTIF(B24:H24,"9-16"))*(6.25)+(COUNTIF(B24:H24,"9-15"))*(5.5)+(COUNTIF(B24:H24,"9-14"))*(4.5)+(COUNTIF(B24:H24,"9-13"))*(4)+(COUNTIF(B24:H24,"9-12"))*(3)+(COUNTIF(B24:H24,"9-11"))*(2)+(COUNTIF(B24:H24,"15-19"))*(4)+(COUNTIF(B24:H24,"14-19"))*(4.5)+(COUNTIF(B24:H24,"13-19"))*(5.5)+(COUNTIF(B24:H24,"13-18"))*(4.5)+(COUNTIF(B24:H24,"13:30-19"))*(5)+(COUNTIF(B24:H24,"16-19"))*(3)+(COUNTIF(B24:H24,"11-18"))*(6.25)+(COUNTIF(B24:H24,"11-19"))*(7)</f>
        <v>13.5</v>
      </c>
      <c r="K24" s="692"/>
    </row>
    <row r="25" spans="1:11" ht="19.5" customHeight="1" x14ac:dyDescent="0.15">
      <c r="A25" s="20" t="s">
        <v>127</v>
      </c>
      <c r="B25" s="12" t="s">
        <v>21</v>
      </c>
      <c r="C25" s="2"/>
      <c r="D25" s="11"/>
      <c r="E25" s="12" t="s">
        <v>21</v>
      </c>
      <c r="F25" s="12" t="s">
        <v>21</v>
      </c>
      <c r="G25" s="12"/>
      <c r="H25" s="12" t="s">
        <v>184</v>
      </c>
      <c r="I25" s="5">
        <f>COUNTIFS(B25:H25,"&lt;&gt;空",B25:H25,"&lt;&gt;休",B25:H25,"&lt;&gt;調",B25:H25,"&lt;&gt;",B25:H25,"&lt;&gt;調整休")</f>
        <v>4</v>
      </c>
      <c r="J25" s="682">
        <v>24.75</v>
      </c>
      <c r="K25" s="692"/>
    </row>
    <row r="26" spans="1:11" ht="19.5" customHeight="1" x14ac:dyDescent="0.15">
      <c r="A26" s="20" t="s">
        <v>518</v>
      </c>
      <c r="B26" s="12" t="s">
        <v>21</v>
      </c>
      <c r="C26" s="2"/>
      <c r="D26" s="11"/>
      <c r="E26" s="12"/>
      <c r="F26" s="12" t="s">
        <v>21</v>
      </c>
      <c r="G26" s="12" t="s">
        <v>72</v>
      </c>
      <c r="H26" s="12" t="s">
        <v>21</v>
      </c>
      <c r="I26" s="5">
        <f>COUNTIFS(B26:H26,"&lt;&gt;空",B26:H26,"&lt;&gt;休",B26:H26,"&lt;&gt;調",B26:H26,"&lt;&gt;",B26:H26,"&lt;&gt;調整休")</f>
        <v>4</v>
      </c>
      <c r="J26" s="682">
        <f>SUM(COUNTIF(B26:H26,"9-19"))*(9)+(COUNTIF(B26:H26,"9-18"))*(8)+(COUNTIF(B26:H26,"9-17"))*(7.25)+(COUNTIF(B26:H26,"9-16"))*(6.25)+(COUNTIF(B26:H26,"9-15"))*(5.5)+(COUNTIF(B26:H26,"9-14"))*(4.5)+(COUNTIF(B26:H26,"9-13"))*(4)+(COUNTIF(B26:H26,"9-12"))*(3)+(COUNTIF(B26:H26,"9-11"))*(2)+(COUNTIF(B26:H26,"9:30-11:30,16-19"))*(5)+(COUNTIF(B26:H26,"15-19"))*(4)+(COUNTIF(B26:H26,"14-19"))*(4.5)+(COUNTIF(B26:H26,"13-19"))*(5.5)+(COUNTIF(B26:H26,"13-18"))*(4.5)+(COUNTIF(B26:H26,"13-17"))*(4)+(COUNTIF(B26:H26,"12-18"))*(5.5)+(COUNTIF(B26:H26,"13:30-19"))*(5)+(COUNTIF(B26:H26,"16-19"))*(3)+(COUNTIF(B26:H26,"11-18"))*(6.25)</f>
        <v>16.5</v>
      </c>
      <c r="K26" s="692"/>
    </row>
    <row r="27" spans="1:11" ht="19.5" customHeight="1" thickBot="1" x14ac:dyDescent="0.2">
      <c r="A27" s="389" t="s">
        <v>573</v>
      </c>
      <c r="B27" s="465"/>
      <c r="C27" s="467"/>
      <c r="D27" s="464"/>
      <c r="E27" s="465"/>
      <c r="F27" s="465"/>
      <c r="G27" s="643"/>
      <c r="H27" s="643"/>
      <c r="I27" s="468"/>
      <c r="J27" s="877"/>
      <c r="K27" s="878"/>
    </row>
    <row r="28" spans="1:11" ht="19.5" customHeight="1" x14ac:dyDescent="0.15">
      <c r="A28" s="797" t="s">
        <v>109</v>
      </c>
      <c r="B28" s="447"/>
      <c r="C28" s="417"/>
      <c r="D28" s="418"/>
      <c r="E28" s="447"/>
      <c r="F28" s="393" t="s">
        <v>20</v>
      </c>
      <c r="G28" s="773" t="s">
        <v>83</v>
      </c>
      <c r="H28" s="393"/>
      <c r="I28" s="394"/>
      <c r="J28" s="856"/>
      <c r="K28" s="857"/>
    </row>
    <row r="29" spans="1:11" ht="19.5" customHeight="1" thickBot="1" x14ac:dyDescent="0.2">
      <c r="A29" s="798"/>
      <c r="B29" s="111"/>
      <c r="C29" s="395"/>
      <c r="D29" s="395"/>
      <c r="E29" s="364"/>
      <c r="F29" s="400"/>
      <c r="G29" s="774"/>
      <c r="H29" s="111"/>
      <c r="I29" s="397"/>
      <c r="J29" s="858"/>
      <c r="K29" s="859"/>
    </row>
    <row r="30" spans="1:11" ht="19.5" customHeight="1" x14ac:dyDescent="0.15">
      <c r="A30" s="33" t="s">
        <v>0</v>
      </c>
      <c r="B30" s="90">
        <v>46195</v>
      </c>
      <c r="C30" s="90">
        <v>46196</v>
      </c>
      <c r="D30" s="90">
        <v>46197</v>
      </c>
      <c r="E30" s="90">
        <v>46198</v>
      </c>
      <c r="F30" s="90">
        <v>46199</v>
      </c>
      <c r="G30" s="90">
        <v>46200</v>
      </c>
      <c r="H30" s="90">
        <v>46201</v>
      </c>
      <c r="I30" s="860" t="s">
        <v>1</v>
      </c>
      <c r="J30" s="861" t="s">
        <v>2</v>
      </c>
      <c r="K30" s="861"/>
    </row>
    <row r="31" spans="1:11" ht="19.5" customHeight="1" x14ac:dyDescent="0.15">
      <c r="A31" s="22" t="s">
        <v>3</v>
      </c>
      <c r="B31" s="2" t="s">
        <v>4</v>
      </c>
      <c r="C31" s="21" t="s">
        <v>5</v>
      </c>
      <c r="D31" s="21" t="s">
        <v>6</v>
      </c>
      <c r="E31" s="2" t="s">
        <v>7</v>
      </c>
      <c r="F31" s="2" t="s">
        <v>8</v>
      </c>
      <c r="G31" s="2" t="s">
        <v>9</v>
      </c>
      <c r="H31" s="24" t="s">
        <v>10</v>
      </c>
      <c r="I31" s="852"/>
      <c r="J31" s="853"/>
      <c r="K31" s="853"/>
    </row>
    <row r="32" spans="1:11" ht="19.5" customHeight="1" x14ac:dyDescent="0.15">
      <c r="A32" s="17" t="s">
        <v>13</v>
      </c>
      <c r="B32" s="12"/>
      <c r="C32" s="2"/>
      <c r="D32" s="2"/>
      <c r="E32" s="12"/>
      <c r="F32" s="12"/>
      <c r="G32" s="12"/>
      <c r="H32" s="12"/>
      <c r="I32" s="5"/>
      <c r="J32" s="682"/>
      <c r="K32" s="692"/>
    </row>
    <row r="33" spans="1:11" ht="19.5" customHeight="1" x14ac:dyDescent="0.15">
      <c r="A33" s="20" t="s">
        <v>108</v>
      </c>
      <c r="B33" s="12" t="s">
        <v>20</v>
      </c>
      <c r="C33" s="26"/>
      <c r="D33" s="11"/>
      <c r="E33" s="12" t="s">
        <v>20</v>
      </c>
      <c r="F33" s="12"/>
      <c r="G33" s="12"/>
      <c r="H33" s="12" t="s">
        <v>20</v>
      </c>
      <c r="I33" s="5">
        <f>COUNTIFS(B33:H33,"&lt;&gt;空",B33:H33,"&lt;&gt;休",B33:H33,"&lt;&gt;調",B33:H33,"&lt;&gt;",B33:H33,"&lt;&gt;調整休")</f>
        <v>3</v>
      </c>
      <c r="J33" s="682">
        <f>SUM(COUNTIF(B33:H33,"9-19"))*(9)+(COUNTIF(B33:H33,"9-18"))*(8)+(COUNTIF(B33:H33,"9-17"))*(7.25)+(COUNTIF(B33:H33,"9-16"))*(6.25)+(COUNTIF(B33:H33,"9-15"))*(5.5)+(COUNTIF(B33:H33,"9-14"))*(4.5)+(COUNTIF(B33:H33,"9-13"))*(4)+(COUNTIF(B33:H33,"9-12"))*(3)+(COUNTIF(B33:H33,"9-11"))*(2)+(COUNTIF(B33:H33,"15-19"))*(4)+(COUNTIF(B33:H33,"14-19"))*(4.5)+(COUNTIF(B33:H33,"13-19"))*(5.5)+(COUNTIF(B33:H33,"13-18"))*(4.5)+(COUNTIF(B33:H33,"13:30-19"))*(5)+(COUNTIF(B33:H33,"16-19"))*(3)+(COUNTIF(B33:H33,"11-18"))*(6.25)+(COUNTIF(B33:H33,"11-19"))*(7)</f>
        <v>13.5</v>
      </c>
      <c r="K33" s="692"/>
    </row>
    <row r="34" spans="1:11" ht="19.5" customHeight="1" x14ac:dyDescent="0.15">
      <c r="A34" s="20" t="s">
        <v>127</v>
      </c>
      <c r="B34" s="12" t="s">
        <v>21</v>
      </c>
      <c r="C34" s="2"/>
      <c r="D34" s="11"/>
      <c r="E34" s="12" t="s">
        <v>21</v>
      </c>
      <c r="F34" s="12" t="s">
        <v>21</v>
      </c>
      <c r="G34" s="12"/>
      <c r="H34" s="12" t="s">
        <v>184</v>
      </c>
      <c r="I34" s="5">
        <f>COUNTIFS(B34:H34,"&lt;&gt;空",B34:H34,"&lt;&gt;休",B34:H34,"&lt;&gt;調",B34:H34,"&lt;&gt;",B34:H34,"&lt;&gt;調整休")</f>
        <v>4</v>
      </c>
      <c r="J34" s="682">
        <v>19.5</v>
      </c>
      <c r="K34" s="692"/>
    </row>
    <row r="35" spans="1:11" ht="19.5" customHeight="1" x14ac:dyDescent="0.15">
      <c r="A35" s="20" t="s">
        <v>518</v>
      </c>
      <c r="B35" s="12" t="s">
        <v>21</v>
      </c>
      <c r="C35" s="2"/>
      <c r="D35" s="11"/>
      <c r="E35" s="12"/>
      <c r="F35" s="12" t="s">
        <v>21</v>
      </c>
      <c r="G35" s="12" t="s">
        <v>72</v>
      </c>
      <c r="H35" s="12" t="s">
        <v>21</v>
      </c>
      <c r="I35" s="5">
        <f>COUNTIFS(B35:H35,"&lt;&gt;空",B35:H35,"&lt;&gt;休",B35:H35,"&lt;&gt;調",B35:H35,"&lt;&gt;",B35:H35,"&lt;&gt;調整休")</f>
        <v>4</v>
      </c>
      <c r="J35" s="682">
        <f>SUM(COUNTIF(B35:H35,"9-19"))*(9)+(COUNTIF(B35:H35,"9-18"))*(8)+(COUNTIF(B35:H35,"9-17"))*(7.25)+(COUNTIF(B35:H35,"9-16"))*(6.25)+(COUNTIF(B35:H35,"9-15"))*(5.5)+(COUNTIF(B35:H35,"9-14"))*(4.5)+(COUNTIF(B35:H35,"9-13"))*(4)+(COUNTIF(B35:H35,"9-12"))*(3)+(COUNTIF(B35:H35,"9-11"))*(2)+(COUNTIF(B35:H35,"9:30-11:30,16-19"))*(5)+(COUNTIF(B35:H35,"15-19"))*(4)+(COUNTIF(B35:H35,"14-19"))*(4.5)+(COUNTIF(B35:H35,"13-19"))*(5.5)+(COUNTIF(B35:H35,"13-18"))*(4.5)+(COUNTIF(B35:H35,"13-17"))*(4)+(COUNTIF(B35:H35,"12-18"))*(5.5)+(COUNTIF(B35:H35,"13:30-19"))*(5)+(COUNTIF(B35:H35,"16-19"))*(3)+(COUNTIF(B35:H35,"11-18"))*(6.25)</f>
        <v>16.5</v>
      </c>
      <c r="K35" s="692"/>
    </row>
    <row r="36" spans="1:11" ht="19.5" customHeight="1" thickBot="1" x14ac:dyDescent="0.2">
      <c r="A36" s="389" t="s">
        <v>573</v>
      </c>
      <c r="B36" s="465"/>
      <c r="C36" s="467"/>
      <c r="D36" s="464"/>
      <c r="E36" s="465"/>
      <c r="F36" s="465"/>
      <c r="G36" s="643"/>
      <c r="H36" s="643"/>
      <c r="I36" s="468"/>
      <c r="J36" s="877"/>
      <c r="K36" s="878"/>
    </row>
    <row r="37" spans="1:11" ht="19.5" customHeight="1" x14ac:dyDescent="0.15">
      <c r="A37" s="797" t="s">
        <v>109</v>
      </c>
      <c r="B37" s="447"/>
      <c r="C37" s="417"/>
      <c r="D37" s="418"/>
      <c r="E37" s="447"/>
      <c r="F37" s="393" t="s">
        <v>20</v>
      </c>
      <c r="G37" s="773" t="s">
        <v>83</v>
      </c>
      <c r="H37" s="393"/>
      <c r="I37" s="394"/>
      <c r="J37" s="856"/>
      <c r="K37" s="857"/>
    </row>
    <row r="38" spans="1:11" ht="19.5" customHeight="1" thickBot="1" x14ac:dyDescent="0.2">
      <c r="A38" s="798"/>
      <c r="B38" s="111"/>
      <c r="C38" s="395"/>
      <c r="D38" s="395"/>
      <c r="E38" s="364"/>
      <c r="F38" s="400"/>
      <c r="G38" s="774"/>
      <c r="H38" s="111"/>
      <c r="I38" s="397"/>
      <c r="J38" s="858"/>
      <c r="K38" s="859"/>
    </row>
    <row r="39" spans="1:11" ht="19.5" customHeight="1" x14ac:dyDescent="0.15">
      <c r="A39" s="33" t="s">
        <v>0</v>
      </c>
      <c r="B39" s="23">
        <v>46202</v>
      </c>
      <c r="C39" s="23">
        <v>46203</v>
      </c>
      <c r="D39" s="23"/>
      <c r="E39" s="23"/>
      <c r="F39" s="23"/>
      <c r="G39" s="23"/>
      <c r="H39" s="23"/>
      <c r="I39" s="860" t="s">
        <v>1</v>
      </c>
      <c r="J39" s="861" t="s">
        <v>2</v>
      </c>
      <c r="K39" s="861"/>
    </row>
    <row r="40" spans="1:11" ht="19.5" customHeight="1" x14ac:dyDescent="0.15">
      <c r="A40" s="22" t="s">
        <v>3</v>
      </c>
      <c r="B40" s="2" t="s">
        <v>4</v>
      </c>
      <c r="C40" s="316" t="s">
        <v>5</v>
      </c>
      <c r="D40" s="316"/>
      <c r="E40" s="2"/>
      <c r="F40" s="2"/>
      <c r="G40" s="2"/>
      <c r="H40" s="24"/>
      <c r="I40" s="852"/>
      <c r="J40" s="853"/>
      <c r="K40" s="853"/>
    </row>
    <row r="41" spans="1:11" ht="17.100000000000001" customHeight="1" x14ac:dyDescent="0.15">
      <c r="A41" s="17" t="s">
        <v>12</v>
      </c>
      <c r="B41" s="12"/>
      <c r="C41" s="2"/>
      <c r="D41" s="2"/>
      <c r="E41" s="2"/>
      <c r="F41" s="2"/>
      <c r="G41" s="2"/>
      <c r="H41" s="2"/>
      <c r="I41" s="346"/>
      <c r="J41" s="692"/>
      <c r="K41" s="692"/>
    </row>
    <row r="42" spans="1:11" ht="19.5" customHeight="1" x14ac:dyDescent="0.15">
      <c r="A42" s="20" t="s">
        <v>108</v>
      </c>
      <c r="B42" s="12" t="s">
        <v>20</v>
      </c>
      <c r="C42" s="26"/>
      <c r="D42" s="11"/>
      <c r="E42" s="11"/>
      <c r="F42" s="11"/>
      <c r="G42" s="11"/>
      <c r="H42" s="11"/>
      <c r="I42" s="5">
        <f>COUNTIFS(B42:H42,"&lt;&gt;空",B42:H42,"&lt;&gt;休",B42:H42,"&lt;&gt;調",B42:H42,"&lt;&gt;",B42:H42,"&lt;&gt;調整休")</f>
        <v>1</v>
      </c>
      <c r="J42" s="682">
        <f>SUM(COUNTIF(B42:H42,"9-19"))*(9)+(COUNTIF(B42:H42,"9-18"))*(8)+(COUNTIF(B42:H42,"9-17"))*(7.25)+(COUNTIF(B42:H42,"9-16"))*(6.25)+(COUNTIF(B42:H42,"9-15"))*(5.5)+(COUNTIF(B42:H42,"9-14"))*(4.5)+(COUNTIF(B42:H42,"9-13"))*(4)+(COUNTIF(B42:H42,"9-12"))*(3)+(COUNTIF(B42:H42,"9-11"))*(2)+(COUNTIF(B42:H42,"15-19"))*(4)+(COUNTIF(B42:H42,"14-19"))*(4.5)+(COUNTIF(B42:H42,"13-19"))*(5.5)+(COUNTIF(B42:H42,"13-18"))*(4.5)+(COUNTIF(B42:H42,"13:30-19"))*(5)+(COUNTIF(B42:H42,"16-19"))*(3)+(COUNTIF(B42:H42,"11-18"))*(6.25)+(COUNTIF(B42:H42,"11-19"))*(7)</f>
        <v>4.5</v>
      </c>
      <c r="K42" s="692"/>
    </row>
    <row r="43" spans="1:11" ht="19.5" customHeight="1" x14ac:dyDescent="0.15">
      <c r="A43" s="20" t="s">
        <v>127</v>
      </c>
      <c r="B43" s="12" t="s">
        <v>21</v>
      </c>
      <c r="C43" s="2"/>
      <c r="D43" s="11"/>
      <c r="E43" s="11"/>
      <c r="F43" s="11"/>
      <c r="G43" s="11"/>
      <c r="H43" s="11"/>
      <c r="I43" s="5">
        <f>COUNTIFS(B43:H43,"&lt;&gt;空",B43:H43,"&lt;&gt;休",B43:H43,"&lt;&gt;調",B43:H43,"&lt;&gt;",B43:H43,"&lt;&gt;調整休")</f>
        <v>1</v>
      </c>
      <c r="J43" s="682">
        <f>SUM(COUNTIF(B43:H43,"9-19"))*(9)+(COUNTIF(B43:H43,"9-18"))*(8)+(COUNTIF(B43:H43,"9-17"))*(7.25)+(COUNTIF(B43:H43,"9-16"))*(6.25)+(COUNTIF(B43:H43,"9-15"))*(5.5)+(COUNTIF(B43:H43,"9-14"))*(4.5)+(COUNTIF(B43:H43,"9-13"))*(4)+(COUNTIF(B43:H43,"9-12"))*(3)+(COUNTIF(B43:H43,"9-11"))*(2)+(COUNTIF(B43:H43,"15-19"))*(4)+(COUNTIF(B43:H43,"14-19"))*(4.5)+(COUNTIF(B43:H43,"13-19"))*(5.5)+(COUNTIF(B43:H43,"13-18"))*(4.5)+(COUNTIF(B43:H43,"13:30-19"))*(5)+(COUNTIF(B43:H43,"16-19"))*(3)+(COUNTIF(B43:H43,"11-18"))*(6.25)+(COUNTIF(B43:H43,"11-19"))*(7)</f>
        <v>4.5</v>
      </c>
      <c r="K43" s="692"/>
    </row>
    <row r="44" spans="1:11" ht="19.5" customHeight="1" x14ac:dyDescent="0.15">
      <c r="A44" s="20" t="s">
        <v>518</v>
      </c>
      <c r="B44" s="12" t="s">
        <v>21</v>
      </c>
      <c r="C44" s="2"/>
      <c r="D44" s="11"/>
      <c r="E44" s="11"/>
      <c r="F44" s="11"/>
      <c r="G44" s="11"/>
      <c r="H44" s="11"/>
      <c r="I44" s="5">
        <f>COUNTIFS(B44:H44,"&lt;&gt;空",B44:H44,"&lt;&gt;休",B44:H44,"&lt;&gt;調",B44:H44,"&lt;&gt;",B44:H44,"&lt;&gt;調整休")</f>
        <v>1</v>
      </c>
      <c r="J44" s="682">
        <f>SUM(COUNTIF(B44:H44,"9-19"))*(9)+(COUNTIF(B44:H44,"9-18"))*(8)+(COUNTIF(B44:H44,"9-17"))*(7.25)+(COUNTIF(B44:H44,"9-16"))*(6.25)+(COUNTIF(B44:H44,"9-15"))*(5.5)+(COUNTIF(B44:H44,"9-14"))*(4.5)+(COUNTIF(B44:H44,"9-13"))*(4)+(COUNTIF(B44:H44,"9-12"))*(3)+(COUNTIF(B44:H44,"9-11"))*(2)+(COUNTIF(B44:H44,"9:30-11:30,16-19"))*(5)+(COUNTIF(B44:H44,"15-19"))*(4)+(COUNTIF(B44:H44,"14-19"))*(4.5)+(COUNTIF(B44:H44,"13-19"))*(5.5)+(COUNTIF(B44:H44,"13-18"))*(4.5)+(COUNTIF(B44:H44,"13-17"))*(4)+(COUNTIF(B44:H44,"12-18"))*(5.5)+(COUNTIF(B44:H44,"13:30-19"))*(5)+(COUNTIF(B44:H44,"16-19"))*(3)+(COUNTIF(B44:H44,"11-18"))*(6.25)</f>
        <v>4.5</v>
      </c>
      <c r="K44" s="692"/>
    </row>
    <row r="45" spans="1:11" ht="19.5" customHeight="1" thickBot="1" x14ac:dyDescent="0.2">
      <c r="A45" s="389" t="s">
        <v>573</v>
      </c>
      <c r="B45" s="465"/>
      <c r="C45" s="467"/>
      <c r="D45" s="464"/>
      <c r="E45" s="464"/>
      <c r="F45" s="464"/>
      <c r="G45" s="464"/>
      <c r="H45" s="464"/>
      <c r="I45" s="468"/>
      <c r="J45" s="877"/>
      <c r="K45" s="878"/>
    </row>
    <row r="46" spans="1:11" ht="19.5" customHeight="1" x14ac:dyDescent="0.15">
      <c r="A46" s="797" t="s">
        <v>109</v>
      </c>
      <c r="B46" s="447"/>
      <c r="C46" s="417"/>
      <c r="D46" s="418"/>
      <c r="E46" s="418"/>
      <c r="F46" s="418"/>
      <c r="G46" s="418"/>
      <c r="H46" s="418"/>
      <c r="I46" s="394"/>
      <c r="J46" s="856"/>
      <c r="K46" s="857"/>
    </row>
    <row r="47" spans="1:11" ht="19.5" customHeight="1" thickBot="1" x14ac:dyDescent="0.2">
      <c r="A47" s="798"/>
      <c r="B47" s="111"/>
      <c r="C47" s="395"/>
      <c r="D47" s="395"/>
      <c r="E47" s="395"/>
      <c r="F47" s="395"/>
      <c r="G47" s="395"/>
      <c r="H47" s="395"/>
      <c r="I47" s="397"/>
      <c r="J47" s="858"/>
      <c r="K47" s="859"/>
    </row>
    <row r="48" spans="1:11" ht="19.5" customHeight="1" x14ac:dyDescent="0.15">
      <c r="A48" s="41"/>
      <c r="B48" s="42"/>
      <c r="C48" s="42"/>
      <c r="D48" s="42"/>
      <c r="E48" s="42"/>
      <c r="F48" s="42"/>
      <c r="G48" s="42"/>
      <c r="H48" s="42"/>
      <c r="I48" s="791" t="s">
        <v>609</v>
      </c>
      <c r="J48" s="791"/>
      <c r="K48" s="791"/>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92</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72">
    <mergeCell ref="J6:K6"/>
    <mergeCell ref="B1:F1"/>
    <mergeCell ref="H1:K1"/>
    <mergeCell ref="I3:I4"/>
    <mergeCell ref="J3:K4"/>
    <mergeCell ref="J5:K5"/>
    <mergeCell ref="J17:K17"/>
    <mergeCell ref="J7:K7"/>
    <mergeCell ref="J8:K8"/>
    <mergeCell ref="J9:K9"/>
    <mergeCell ref="A10:A11"/>
    <mergeCell ref="G10:G11"/>
    <mergeCell ref="J10:K10"/>
    <mergeCell ref="J11:K11"/>
    <mergeCell ref="I12:I13"/>
    <mergeCell ref="J12:K13"/>
    <mergeCell ref="J14:K14"/>
    <mergeCell ref="J15:K15"/>
    <mergeCell ref="J16:K16"/>
    <mergeCell ref="J27:K27"/>
    <mergeCell ref="J18:K18"/>
    <mergeCell ref="A19:A20"/>
    <mergeCell ref="G19:G20"/>
    <mergeCell ref="J19:K19"/>
    <mergeCell ref="J20:K20"/>
    <mergeCell ref="I21:I22"/>
    <mergeCell ref="J21:K22"/>
    <mergeCell ref="F23:H23"/>
    <mergeCell ref="J23:K23"/>
    <mergeCell ref="J24:K24"/>
    <mergeCell ref="J25:K25"/>
    <mergeCell ref="J26:K26"/>
    <mergeCell ref="A37:A38"/>
    <mergeCell ref="G37:G38"/>
    <mergeCell ref="J37:K37"/>
    <mergeCell ref="J38:K38"/>
    <mergeCell ref="A28:A29"/>
    <mergeCell ref="G28:G29"/>
    <mergeCell ref="J28:K28"/>
    <mergeCell ref="J29:K29"/>
    <mergeCell ref="I30:I31"/>
    <mergeCell ref="J30:K31"/>
    <mergeCell ref="J44:K44"/>
    <mergeCell ref="J32:K32"/>
    <mergeCell ref="J33:K33"/>
    <mergeCell ref="J34:K34"/>
    <mergeCell ref="J35:K35"/>
    <mergeCell ref="J36:K36"/>
    <mergeCell ref="I39:I40"/>
    <mergeCell ref="J39:K40"/>
    <mergeCell ref="J41:K41"/>
    <mergeCell ref="J42:K42"/>
    <mergeCell ref="J43:K43"/>
    <mergeCell ref="J45:K45"/>
    <mergeCell ref="A46:A47"/>
    <mergeCell ref="J46:K46"/>
    <mergeCell ref="J47:K47"/>
    <mergeCell ref="I48:K48"/>
    <mergeCell ref="A49:B49"/>
    <mergeCell ref="D49:E49"/>
    <mergeCell ref="A50:B50"/>
    <mergeCell ref="C50:K50"/>
    <mergeCell ref="A51:B51"/>
    <mergeCell ref="C51:K51"/>
    <mergeCell ref="A57:B57"/>
    <mergeCell ref="C57:K57"/>
    <mergeCell ref="C52:K52"/>
    <mergeCell ref="A54:B54"/>
    <mergeCell ref="C54:K54"/>
    <mergeCell ref="A55:B55"/>
    <mergeCell ref="A56:B56"/>
    <mergeCell ref="C56:K56"/>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1F3A733-236D-427B-A2DE-D3B3A3E7CB8E}">
          <x14:formula1>
            <xm:f>'F:\Users\clmiwa-three\Downloads\[《中村》新田・草加 エリア 仮シフト【12月16日～1月15日】.xlsx]参照データベース'!#REF!</xm:f>
          </x14:formula1>
          <xm:sqref>G1:G2 C38:D38 C20:D20 C29:D29 C11:D11 C47:H48</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314DD-BDC4-48B6-BA78-96EA45C5AB47}">
  <sheetPr>
    <pageSetUpPr fitToPage="1"/>
  </sheetPr>
  <dimension ref="A1:X52"/>
  <sheetViews>
    <sheetView zoomScaleNormal="100" workbookViewId="0">
      <selection activeCell="O15" sqref="O15"/>
    </sheetView>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50" t="s">
        <v>59</v>
      </c>
      <c r="B1" s="683" t="s">
        <v>610</v>
      </c>
      <c r="C1" s="683"/>
      <c r="D1" s="683"/>
      <c r="E1" s="683"/>
      <c r="F1" s="683"/>
      <c r="H1" s="803" t="s">
        <v>42</v>
      </c>
      <c r="I1" s="804"/>
      <c r="J1" s="805"/>
      <c r="K1" s="806"/>
    </row>
    <row r="2" spans="1:24" ht="17.100000000000001" customHeight="1" x14ac:dyDescent="0.15">
      <c r="A2" s="14"/>
      <c r="I2" s="14"/>
      <c r="J2" s="3"/>
      <c r="K2" s="4"/>
    </row>
    <row r="3" spans="1:24" ht="17.100000000000001" customHeight="1" x14ac:dyDescent="0.15">
      <c r="A3" s="22" t="s">
        <v>0</v>
      </c>
      <c r="B3" s="90">
        <v>46174</v>
      </c>
      <c r="C3" s="90">
        <v>46175</v>
      </c>
      <c r="D3" s="90">
        <v>46176</v>
      </c>
      <c r="E3" s="90">
        <v>46177</v>
      </c>
      <c r="F3" s="90">
        <v>46178</v>
      </c>
      <c r="G3" s="90">
        <v>46179</v>
      </c>
      <c r="H3" s="90">
        <v>46180</v>
      </c>
      <c r="I3" s="807" t="s">
        <v>1</v>
      </c>
      <c r="J3" s="799" t="s">
        <v>2</v>
      </c>
      <c r="K3" s="800"/>
    </row>
    <row r="4" spans="1:24" ht="17.100000000000001" customHeight="1" x14ac:dyDescent="0.15">
      <c r="A4" s="22" t="s">
        <v>3</v>
      </c>
      <c r="B4" s="2" t="s">
        <v>4</v>
      </c>
      <c r="C4" s="21" t="s">
        <v>5</v>
      </c>
      <c r="D4" s="21" t="s">
        <v>6</v>
      </c>
      <c r="E4" s="2" t="s">
        <v>7</v>
      </c>
      <c r="F4" s="2" t="s">
        <v>8</v>
      </c>
      <c r="G4" s="2" t="s">
        <v>9</v>
      </c>
      <c r="H4" s="24" t="s">
        <v>10</v>
      </c>
      <c r="I4" s="808"/>
      <c r="J4" s="801"/>
      <c r="K4" s="802"/>
    </row>
    <row r="5" spans="1:24" ht="15.75" customHeight="1" thickBot="1" x14ac:dyDescent="0.2">
      <c r="A5" s="406" t="s">
        <v>12</v>
      </c>
      <c r="B5" s="99"/>
      <c r="C5" s="407"/>
      <c r="D5" s="408"/>
      <c r="E5" s="99"/>
      <c r="F5" s="809" t="s">
        <v>60</v>
      </c>
      <c r="G5" s="809"/>
      <c r="H5" s="809"/>
      <c r="I5" s="100"/>
      <c r="J5" s="765"/>
      <c r="K5" s="766"/>
    </row>
    <row r="6" spans="1:24" ht="17.100000000000001" customHeight="1" x14ac:dyDescent="0.15">
      <c r="A6" s="797" t="s">
        <v>16</v>
      </c>
      <c r="B6" s="107" t="s">
        <v>20</v>
      </c>
      <c r="C6" s="351"/>
      <c r="D6" s="109"/>
      <c r="E6" s="233" t="s">
        <v>385</v>
      </c>
      <c r="F6" s="233" t="s">
        <v>385</v>
      </c>
      <c r="G6" s="107"/>
      <c r="H6" s="107"/>
      <c r="I6" s="775">
        <f t="shared" ref="I6" si="0">COUNTIFS(B6:H6,"&lt;&gt;空",B6:H6,"&lt;&gt;休",B6:H6,"&lt;&gt;調",B6:H6,"&lt;&gt;",B6:H6,"&lt;&gt;調整休")</f>
        <v>3</v>
      </c>
      <c r="J6" s="777">
        <v>9</v>
      </c>
      <c r="K6" s="778"/>
      <c r="N6" s="6"/>
      <c r="O6" s="6"/>
      <c r="P6" s="6"/>
      <c r="Q6" s="6"/>
      <c r="R6" s="6"/>
      <c r="S6" s="6"/>
      <c r="T6" s="6"/>
      <c r="U6" s="6"/>
      <c r="V6" s="6"/>
      <c r="W6" s="6"/>
      <c r="X6" s="6"/>
    </row>
    <row r="7" spans="1:24" ht="17.100000000000001" customHeight="1" thickBot="1" x14ac:dyDescent="0.2">
      <c r="A7" s="798"/>
      <c r="B7" s="122"/>
      <c r="C7" s="409"/>
      <c r="D7" s="113"/>
      <c r="E7" s="111" t="s">
        <v>21</v>
      </c>
      <c r="F7" s="111" t="s">
        <v>21</v>
      </c>
      <c r="G7" s="111" t="s">
        <v>21</v>
      </c>
      <c r="H7" s="111"/>
      <c r="I7" s="776"/>
      <c r="J7" s="779"/>
      <c r="K7" s="780"/>
      <c r="N7" s="6"/>
      <c r="O7" s="6"/>
      <c r="P7" s="6"/>
      <c r="Q7" s="6"/>
      <c r="R7" s="6"/>
      <c r="S7" s="6"/>
      <c r="T7" s="6"/>
      <c r="U7" s="6"/>
      <c r="V7" s="6"/>
      <c r="W7" s="6"/>
      <c r="X7" s="6"/>
    </row>
    <row r="8" spans="1:24" ht="17.100000000000001" customHeight="1" x14ac:dyDescent="0.15">
      <c r="A8" s="47" t="s">
        <v>17</v>
      </c>
      <c r="B8" s="29" t="s">
        <v>21</v>
      </c>
      <c r="C8" s="350"/>
      <c r="D8" s="36"/>
      <c r="E8" s="55" t="s">
        <v>20</v>
      </c>
      <c r="F8" s="55" t="s">
        <v>20</v>
      </c>
      <c r="G8" s="55"/>
      <c r="H8" s="29" t="s">
        <v>20</v>
      </c>
      <c r="I8" s="43">
        <f t="shared" ref="I8:I9" si="1">COUNTIFS(B8:H8,"&lt;&gt;空",B8:H8,"&lt;&gt;休",B8:H8,"&lt;&gt;調",B8:H8,"&lt;&gt;",B8:H8,"&lt;&gt;調整休")</f>
        <v>4</v>
      </c>
      <c r="J8" s="758">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18</v>
      </c>
      <c r="K8" s="759"/>
    </row>
    <row r="9" spans="1:24" ht="17.100000000000001" customHeight="1" x14ac:dyDescent="0.15">
      <c r="A9" s="20" t="s">
        <v>18</v>
      </c>
      <c r="B9" s="12"/>
      <c r="C9" s="21"/>
      <c r="D9" s="32"/>
      <c r="E9" s="12"/>
      <c r="F9" s="54"/>
      <c r="G9" s="54" t="s">
        <v>20</v>
      </c>
      <c r="H9" s="12" t="s">
        <v>21</v>
      </c>
      <c r="I9" s="5">
        <f t="shared" si="1"/>
        <v>2</v>
      </c>
      <c r="J9" s="758">
        <f t="shared" ref="J9" si="2">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10-15"))*(4.5)</f>
        <v>9</v>
      </c>
      <c r="K9" s="759"/>
    </row>
    <row r="10" spans="1:24" ht="17.100000000000001" customHeight="1" x14ac:dyDescent="0.15">
      <c r="A10" s="44"/>
      <c r="B10" s="29"/>
      <c r="C10" s="106"/>
      <c r="D10" s="36"/>
      <c r="E10" s="12"/>
      <c r="F10" s="16"/>
      <c r="G10" s="16"/>
      <c r="H10" s="40"/>
      <c r="I10" s="5"/>
      <c r="J10" s="758"/>
      <c r="K10" s="759"/>
    </row>
    <row r="11" spans="1:24" ht="17.100000000000001" customHeight="1" x14ac:dyDescent="0.15">
      <c r="A11" s="33" t="s">
        <v>0</v>
      </c>
      <c r="B11" s="53">
        <v>46181</v>
      </c>
      <c r="C11" s="53">
        <v>46182</v>
      </c>
      <c r="D11" s="53">
        <v>46183</v>
      </c>
      <c r="E11" s="53">
        <v>46184</v>
      </c>
      <c r="F11" s="53">
        <v>46185</v>
      </c>
      <c r="G11" s="53">
        <v>46186</v>
      </c>
      <c r="H11" s="53">
        <v>46187</v>
      </c>
      <c r="I11" s="131"/>
      <c r="J11" s="799" t="s">
        <v>2</v>
      </c>
      <c r="K11" s="800"/>
    </row>
    <row r="12" spans="1:24" ht="17.100000000000001" customHeight="1" x14ac:dyDescent="0.15">
      <c r="A12" s="22" t="s">
        <v>3</v>
      </c>
      <c r="B12" s="2" t="s">
        <v>4</v>
      </c>
      <c r="C12" s="21" t="s">
        <v>5</v>
      </c>
      <c r="D12" s="21" t="s">
        <v>6</v>
      </c>
      <c r="E12" s="2" t="s">
        <v>7</v>
      </c>
      <c r="F12" s="2" t="s">
        <v>8</v>
      </c>
      <c r="G12" s="2" t="s">
        <v>9</v>
      </c>
      <c r="H12" s="24" t="s">
        <v>10</v>
      </c>
      <c r="I12" s="133"/>
      <c r="J12" s="801"/>
      <c r="K12" s="802"/>
    </row>
    <row r="13" spans="1:24" ht="17.100000000000001" customHeight="1" thickBot="1" x14ac:dyDescent="0.2">
      <c r="A13" s="406" t="s">
        <v>13</v>
      </c>
      <c r="B13" s="99"/>
      <c r="C13" s="407"/>
      <c r="D13" s="408"/>
      <c r="E13" s="99"/>
      <c r="F13" s="99"/>
      <c r="G13" s="99"/>
      <c r="H13" s="99"/>
      <c r="I13" s="100"/>
      <c r="J13" s="785"/>
      <c r="K13" s="766"/>
    </row>
    <row r="14" spans="1:24" ht="17.100000000000001" customHeight="1" x14ac:dyDescent="0.15">
      <c r="A14" s="797" t="s">
        <v>16</v>
      </c>
      <c r="B14" s="107" t="s">
        <v>20</v>
      </c>
      <c r="C14" s="351"/>
      <c r="D14" s="109"/>
      <c r="E14" s="233" t="s">
        <v>385</v>
      </c>
      <c r="F14" s="233" t="s">
        <v>385</v>
      </c>
      <c r="G14" s="393" t="s">
        <v>20</v>
      </c>
      <c r="H14" s="107"/>
      <c r="I14" s="775">
        <f t="shared" ref="I14" si="3">COUNTIFS(B14:H14,"&lt;&gt;空",B14:H14,"&lt;&gt;休",B14:H14,"&lt;&gt;調",B14:H14,"&lt;&gt;",B14:H14,"&lt;&gt;調整休")</f>
        <v>4</v>
      </c>
      <c r="J14" s="777">
        <v>13.5</v>
      </c>
      <c r="K14" s="778"/>
    </row>
    <row r="15" spans="1:24" ht="17.100000000000001" customHeight="1" thickBot="1" x14ac:dyDescent="0.2">
      <c r="A15" s="798"/>
      <c r="B15" s="122"/>
      <c r="C15" s="409"/>
      <c r="D15" s="113"/>
      <c r="E15" s="111" t="s">
        <v>21</v>
      </c>
      <c r="F15" s="111" t="s">
        <v>21</v>
      </c>
      <c r="G15" s="410"/>
      <c r="H15" s="111"/>
      <c r="I15" s="776"/>
      <c r="J15" s="779"/>
      <c r="K15" s="780"/>
    </row>
    <row r="16" spans="1:24" ht="17.100000000000001" customHeight="1" x14ac:dyDescent="0.15">
      <c r="A16" s="47" t="s">
        <v>17</v>
      </c>
      <c r="B16" s="29" t="s">
        <v>21</v>
      </c>
      <c r="C16" s="350"/>
      <c r="D16" s="36"/>
      <c r="E16" s="55" t="s">
        <v>20</v>
      </c>
      <c r="F16" s="55" t="s">
        <v>20</v>
      </c>
      <c r="G16" s="55"/>
      <c r="H16" s="29" t="s">
        <v>20</v>
      </c>
      <c r="I16" s="43">
        <f t="shared" ref="I16:I17" si="4">COUNTIFS(B16:H16,"&lt;&gt;空",B16:H16,"&lt;&gt;休",B16:H16,"&lt;&gt;調",B16:H16,"&lt;&gt;",B16:H16,"&lt;&gt;調整休")</f>
        <v>4</v>
      </c>
      <c r="J16" s="795">
        <f t="shared" ref="J16:J17" si="5">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18</v>
      </c>
      <c r="K16" s="796"/>
    </row>
    <row r="17" spans="1:11" ht="17.100000000000001" customHeight="1" x14ac:dyDescent="0.15">
      <c r="A17" s="20" t="s">
        <v>18</v>
      </c>
      <c r="B17" s="12"/>
      <c r="C17" s="21"/>
      <c r="D17" s="32"/>
      <c r="E17" s="12"/>
      <c r="F17" s="54"/>
      <c r="G17" s="54" t="s">
        <v>21</v>
      </c>
      <c r="H17" s="12" t="s">
        <v>21</v>
      </c>
      <c r="I17" s="5">
        <f t="shared" si="4"/>
        <v>2</v>
      </c>
      <c r="J17" s="758">
        <f t="shared" si="5"/>
        <v>9</v>
      </c>
      <c r="K17" s="759"/>
    </row>
    <row r="18" spans="1:11" ht="17.100000000000001" customHeight="1" x14ac:dyDescent="0.15">
      <c r="A18" s="44"/>
      <c r="B18" s="29"/>
      <c r="C18" s="106"/>
      <c r="D18" s="36"/>
      <c r="E18" s="12"/>
      <c r="F18" s="16"/>
      <c r="G18" s="16"/>
      <c r="H18" s="40"/>
      <c r="I18" s="5"/>
      <c r="J18" s="758"/>
      <c r="K18" s="759"/>
    </row>
    <row r="19" spans="1:11" ht="17.100000000000001" customHeight="1" x14ac:dyDescent="0.15">
      <c r="A19" s="22" t="s">
        <v>0</v>
      </c>
      <c r="B19" s="23">
        <v>46188</v>
      </c>
      <c r="C19" s="23">
        <v>46189</v>
      </c>
      <c r="D19" s="23">
        <v>46190</v>
      </c>
      <c r="E19" s="23">
        <v>46191</v>
      </c>
      <c r="F19" s="23">
        <v>46192</v>
      </c>
      <c r="G19" s="23">
        <v>46193</v>
      </c>
      <c r="H19" s="23">
        <v>46194</v>
      </c>
      <c r="I19" s="131"/>
      <c r="J19" s="799" t="s">
        <v>2</v>
      </c>
      <c r="K19" s="800"/>
    </row>
    <row r="20" spans="1:11" ht="17.100000000000001" customHeight="1" x14ac:dyDescent="0.15">
      <c r="A20" s="22" t="s">
        <v>3</v>
      </c>
      <c r="B20" s="2" t="s">
        <v>4</v>
      </c>
      <c r="C20" s="21" t="s">
        <v>5</v>
      </c>
      <c r="D20" s="21" t="s">
        <v>6</v>
      </c>
      <c r="E20" s="2" t="s">
        <v>7</v>
      </c>
      <c r="F20" s="2" t="s">
        <v>8</v>
      </c>
      <c r="G20" s="2" t="s">
        <v>9</v>
      </c>
      <c r="H20" s="24" t="s">
        <v>10</v>
      </c>
      <c r="I20" s="133"/>
      <c r="J20" s="801"/>
      <c r="K20" s="802"/>
    </row>
    <row r="21" spans="1:11" ht="17.100000000000001" customHeight="1" thickBot="1" x14ac:dyDescent="0.2">
      <c r="A21" s="406" t="s">
        <v>12</v>
      </c>
      <c r="B21" s="99"/>
      <c r="C21" s="407"/>
      <c r="D21" s="408"/>
      <c r="E21" s="99"/>
      <c r="F21" s="99"/>
      <c r="G21" s="99"/>
      <c r="H21" s="99"/>
      <c r="I21" s="100"/>
      <c r="J21" s="765"/>
      <c r="K21" s="766"/>
    </row>
    <row r="22" spans="1:11" ht="17.100000000000001" customHeight="1" x14ac:dyDescent="0.15">
      <c r="A22" s="797" t="s">
        <v>16</v>
      </c>
      <c r="B22" s="107" t="s">
        <v>20</v>
      </c>
      <c r="C22" s="351"/>
      <c r="D22" s="109"/>
      <c r="E22" s="233" t="s">
        <v>385</v>
      </c>
      <c r="F22" s="233" t="s">
        <v>385</v>
      </c>
      <c r="G22" s="107"/>
      <c r="H22" s="107"/>
      <c r="I22" s="775">
        <f t="shared" ref="I22" si="6">COUNTIFS(B22:H22,"&lt;&gt;空",B22:H22,"&lt;&gt;休",B22:H22,"&lt;&gt;調",B22:H22,"&lt;&gt;",B22:H22,"&lt;&gt;調整休")</f>
        <v>3</v>
      </c>
      <c r="J22" s="777">
        <v>18</v>
      </c>
      <c r="K22" s="778"/>
    </row>
    <row r="23" spans="1:11" ht="17.100000000000001" customHeight="1" thickBot="1" x14ac:dyDescent="0.2">
      <c r="A23" s="798"/>
      <c r="B23" s="122"/>
      <c r="C23" s="409"/>
      <c r="D23" s="113"/>
      <c r="E23" s="111" t="s">
        <v>21</v>
      </c>
      <c r="F23" s="111" t="s">
        <v>21</v>
      </c>
      <c r="G23" s="111" t="s">
        <v>21</v>
      </c>
      <c r="H23" s="111"/>
      <c r="I23" s="776"/>
      <c r="J23" s="779"/>
      <c r="K23" s="780"/>
    </row>
    <row r="24" spans="1:11" ht="17.100000000000001" customHeight="1" x14ac:dyDescent="0.15">
      <c r="A24" s="47" t="s">
        <v>17</v>
      </c>
      <c r="B24" s="29" t="s">
        <v>21</v>
      </c>
      <c r="C24" s="350"/>
      <c r="D24" s="36"/>
      <c r="E24" s="55" t="s">
        <v>20</v>
      </c>
      <c r="F24" s="55" t="s">
        <v>20</v>
      </c>
      <c r="G24" s="55"/>
      <c r="H24" s="29" t="s">
        <v>20</v>
      </c>
      <c r="I24" s="43">
        <f t="shared" ref="I24:I25" si="7">COUNTIFS(B24:H24,"&lt;&gt;空",B24:H24,"&lt;&gt;休",B24:H24,"&lt;&gt;調",B24:H24,"&lt;&gt;",B24:H24,"&lt;&gt;調整休")</f>
        <v>4</v>
      </c>
      <c r="J24" s="795">
        <f t="shared" ref="J24:J25" si="8">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18</v>
      </c>
      <c r="K24" s="796"/>
    </row>
    <row r="25" spans="1:11" ht="17.100000000000001" customHeight="1" x14ac:dyDescent="0.15">
      <c r="A25" s="20" t="s">
        <v>18</v>
      </c>
      <c r="B25" s="12"/>
      <c r="C25" s="21"/>
      <c r="D25" s="32"/>
      <c r="E25" s="12"/>
      <c r="F25" s="54"/>
      <c r="G25" s="54" t="s">
        <v>20</v>
      </c>
      <c r="H25" s="12" t="s">
        <v>21</v>
      </c>
      <c r="I25" s="5">
        <f t="shared" si="7"/>
        <v>2</v>
      </c>
      <c r="J25" s="758">
        <f t="shared" si="8"/>
        <v>9</v>
      </c>
      <c r="K25" s="759"/>
    </row>
    <row r="26" spans="1:11" ht="17.100000000000001" customHeight="1" x14ac:dyDescent="0.15">
      <c r="A26" s="44"/>
      <c r="B26" s="29"/>
      <c r="C26" s="106"/>
      <c r="D26" s="36"/>
      <c r="E26" s="12"/>
      <c r="F26" s="16"/>
      <c r="G26" s="16"/>
      <c r="H26" s="40"/>
      <c r="I26" s="5"/>
      <c r="J26" s="758"/>
      <c r="K26" s="759"/>
    </row>
    <row r="27" spans="1:11" ht="17.100000000000001" customHeight="1" x14ac:dyDescent="0.15">
      <c r="A27" s="22" t="s">
        <v>0</v>
      </c>
      <c r="B27" s="90">
        <v>46195</v>
      </c>
      <c r="C27" s="90">
        <v>46196</v>
      </c>
      <c r="D27" s="90">
        <v>46197</v>
      </c>
      <c r="E27" s="90">
        <v>46198</v>
      </c>
      <c r="F27" s="90">
        <v>46199</v>
      </c>
      <c r="G27" s="90">
        <v>46200</v>
      </c>
      <c r="H27" s="90">
        <v>46201</v>
      </c>
      <c r="I27" s="131"/>
      <c r="J27" s="799" t="s">
        <v>2</v>
      </c>
      <c r="K27" s="800"/>
    </row>
    <row r="28" spans="1:11" ht="17.100000000000001" customHeight="1" x14ac:dyDescent="0.15">
      <c r="A28" s="22" t="s">
        <v>3</v>
      </c>
      <c r="B28" s="2" t="s">
        <v>4</v>
      </c>
      <c r="C28" s="21" t="s">
        <v>5</v>
      </c>
      <c r="D28" s="21" t="s">
        <v>6</v>
      </c>
      <c r="E28" s="2" t="s">
        <v>7</v>
      </c>
      <c r="F28" s="2" t="s">
        <v>8</v>
      </c>
      <c r="G28" s="2" t="s">
        <v>9</v>
      </c>
      <c r="H28" s="24" t="s">
        <v>10</v>
      </c>
      <c r="I28" s="133"/>
      <c r="J28" s="801"/>
      <c r="K28" s="802"/>
    </row>
    <row r="29" spans="1:11" ht="17.100000000000001" customHeight="1" thickBot="1" x14ac:dyDescent="0.2">
      <c r="A29" s="406" t="s">
        <v>13</v>
      </c>
      <c r="B29" s="99"/>
      <c r="C29" s="407"/>
      <c r="D29" s="408"/>
      <c r="E29" s="99"/>
      <c r="F29" s="99"/>
      <c r="G29" s="99"/>
      <c r="H29" s="99"/>
      <c r="I29" s="100"/>
      <c r="J29" s="785"/>
      <c r="K29" s="766"/>
    </row>
    <row r="30" spans="1:11" ht="17.100000000000001" customHeight="1" x14ac:dyDescent="0.15">
      <c r="A30" s="797" t="s">
        <v>16</v>
      </c>
      <c r="B30" s="107" t="s">
        <v>20</v>
      </c>
      <c r="C30" s="351"/>
      <c r="D30" s="109"/>
      <c r="E30" s="233" t="s">
        <v>385</v>
      </c>
      <c r="F30" s="233" t="s">
        <v>385</v>
      </c>
      <c r="G30" s="393" t="s">
        <v>20</v>
      </c>
      <c r="H30" s="107"/>
      <c r="I30" s="775">
        <f t="shared" ref="I30" si="9">COUNTIFS(B30:H30,"&lt;&gt;空",B30:H30,"&lt;&gt;休",B30:H30,"&lt;&gt;調",B30:H30,"&lt;&gt;",B30:H30,"&lt;&gt;調整休")</f>
        <v>4</v>
      </c>
      <c r="J30" s="777">
        <v>18</v>
      </c>
      <c r="K30" s="778"/>
    </row>
    <row r="31" spans="1:11" ht="17.100000000000001" customHeight="1" thickBot="1" x14ac:dyDescent="0.2">
      <c r="A31" s="798"/>
      <c r="B31" s="122"/>
      <c r="C31" s="409"/>
      <c r="D31" s="113"/>
      <c r="E31" s="111" t="s">
        <v>21</v>
      </c>
      <c r="F31" s="111" t="s">
        <v>21</v>
      </c>
      <c r="G31" s="410"/>
      <c r="H31" s="111"/>
      <c r="I31" s="776"/>
      <c r="J31" s="779"/>
      <c r="K31" s="780"/>
    </row>
    <row r="32" spans="1:11" ht="17.100000000000001" customHeight="1" x14ac:dyDescent="0.15">
      <c r="A32" s="47" t="s">
        <v>17</v>
      </c>
      <c r="B32" s="29" t="s">
        <v>21</v>
      </c>
      <c r="C32" s="350"/>
      <c r="D32" s="36"/>
      <c r="E32" s="55" t="s">
        <v>20</v>
      </c>
      <c r="F32" s="55" t="s">
        <v>20</v>
      </c>
      <c r="G32" s="55"/>
      <c r="H32" s="29" t="s">
        <v>20</v>
      </c>
      <c r="I32" s="43">
        <f t="shared" ref="I32:I33" si="10">COUNTIFS(B32:H32,"&lt;&gt;空",B32:H32,"&lt;&gt;休",B32:H32,"&lt;&gt;調",B32:H32,"&lt;&gt;",B32:H32,"&lt;&gt;調整休")</f>
        <v>4</v>
      </c>
      <c r="J32" s="795">
        <f t="shared" ref="J32:J33" si="11">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18</v>
      </c>
      <c r="K32" s="796"/>
    </row>
    <row r="33" spans="1:14" ht="17.100000000000001" customHeight="1" x14ac:dyDescent="0.15">
      <c r="A33" s="20" t="s">
        <v>18</v>
      </c>
      <c r="B33" s="12"/>
      <c r="C33" s="21"/>
      <c r="D33" s="32"/>
      <c r="E33" s="12"/>
      <c r="F33" s="54"/>
      <c r="G33" s="54" t="s">
        <v>21</v>
      </c>
      <c r="H33" s="12" t="s">
        <v>21</v>
      </c>
      <c r="I33" s="5">
        <f t="shared" si="10"/>
        <v>2</v>
      </c>
      <c r="J33" s="758">
        <f t="shared" si="11"/>
        <v>9</v>
      </c>
      <c r="K33" s="759"/>
    </row>
    <row r="34" spans="1:14" ht="17.100000000000001" customHeight="1" x14ac:dyDescent="0.15">
      <c r="A34" s="44"/>
      <c r="B34" s="29"/>
      <c r="C34" s="106"/>
      <c r="D34" s="36"/>
      <c r="E34" s="12"/>
      <c r="F34" s="16"/>
      <c r="G34" s="16"/>
      <c r="H34" s="40"/>
      <c r="I34" s="5"/>
      <c r="J34" s="758"/>
      <c r="K34" s="759"/>
    </row>
    <row r="35" spans="1:14" ht="17.100000000000001" customHeight="1" x14ac:dyDescent="0.15">
      <c r="A35" s="22" t="s">
        <v>0</v>
      </c>
      <c r="B35" s="23">
        <v>46202</v>
      </c>
      <c r="C35" s="23">
        <v>46203</v>
      </c>
      <c r="D35" s="23"/>
      <c r="E35" s="23"/>
      <c r="F35" s="23"/>
      <c r="G35" s="23"/>
      <c r="H35" s="23"/>
      <c r="I35" s="131"/>
      <c r="J35" s="799" t="s">
        <v>2</v>
      </c>
      <c r="K35" s="800"/>
    </row>
    <row r="36" spans="1:14" ht="17.100000000000001" customHeight="1" x14ac:dyDescent="0.15">
      <c r="A36" s="22" t="s">
        <v>3</v>
      </c>
      <c r="B36" s="2" t="s">
        <v>4</v>
      </c>
      <c r="C36" s="316" t="s">
        <v>5</v>
      </c>
      <c r="D36" s="316"/>
      <c r="E36" s="2"/>
      <c r="F36" s="2"/>
      <c r="G36" s="2"/>
      <c r="H36" s="24"/>
      <c r="I36" s="133"/>
      <c r="J36" s="801"/>
      <c r="K36" s="802"/>
    </row>
    <row r="37" spans="1:14" ht="17.100000000000001" customHeight="1" thickBot="1" x14ac:dyDescent="0.2">
      <c r="A37" s="406" t="s">
        <v>12</v>
      </c>
      <c r="B37" s="99"/>
      <c r="C37" s="407"/>
      <c r="D37" s="408"/>
      <c r="E37" s="408"/>
      <c r="F37" s="408"/>
      <c r="G37" s="408"/>
      <c r="H37" s="408"/>
      <c r="I37" s="100"/>
      <c r="J37" s="785"/>
      <c r="K37" s="766"/>
    </row>
    <row r="38" spans="1:14" ht="17.100000000000001" customHeight="1" x14ac:dyDescent="0.15">
      <c r="A38" s="797" t="s">
        <v>16</v>
      </c>
      <c r="B38" s="107" t="s">
        <v>20</v>
      </c>
      <c r="C38" s="351"/>
      <c r="D38" s="109"/>
      <c r="E38" s="109"/>
      <c r="F38" s="109"/>
      <c r="G38" s="109"/>
      <c r="H38" s="109"/>
      <c r="I38" s="775">
        <f t="shared" ref="I38" si="12">COUNTIFS(B38:H38,"&lt;&gt;空",B38:H38,"&lt;&gt;休",B38:H38,"&lt;&gt;調",B38:H38,"&lt;&gt;",B38:H38,"&lt;&gt;調整休")</f>
        <v>1</v>
      </c>
      <c r="J38" s="777">
        <v>18</v>
      </c>
      <c r="K38" s="778"/>
    </row>
    <row r="39" spans="1:14" ht="17.100000000000001" customHeight="1" thickBot="1" x14ac:dyDescent="0.2">
      <c r="A39" s="798"/>
      <c r="B39" s="122"/>
      <c r="C39" s="409"/>
      <c r="D39" s="113"/>
      <c r="E39" s="113"/>
      <c r="F39" s="113"/>
      <c r="G39" s="113"/>
      <c r="H39" s="113"/>
      <c r="I39" s="776"/>
      <c r="J39" s="779"/>
      <c r="K39" s="780"/>
    </row>
    <row r="40" spans="1:14" ht="17.100000000000001" customHeight="1" x14ac:dyDescent="0.15">
      <c r="A40" s="47" t="s">
        <v>17</v>
      </c>
      <c r="B40" s="29" t="s">
        <v>21</v>
      </c>
      <c r="C40" s="350"/>
      <c r="D40" s="36"/>
      <c r="E40" s="36"/>
      <c r="F40" s="36"/>
      <c r="G40" s="36"/>
      <c r="H40" s="36"/>
      <c r="I40" s="43">
        <f t="shared" ref="I40:I41" si="13">COUNTIFS(B40:H40,"&lt;&gt;空",B40:H40,"&lt;&gt;休",B40:H40,"&lt;&gt;調",B40:H40,"&lt;&gt;",B40:H40,"&lt;&gt;調整休")</f>
        <v>1</v>
      </c>
      <c r="J40" s="795">
        <f t="shared" ref="J40:J41" si="14">SUM(COUNTIF(B40:H40,"9-11,15-19"))*(6)+(COUNTIF(B40:H40,"9-12,16-19"))*(6)+(COUNTIF(B40:H40,"9-13,17-19"))*(6)+(COUNTIF(B40:H40,"9-19"))*(9)+(COUNTIF(B40:H40,"9-17"))*(7.25)+(COUNTIF(B40:H40,"9-16"))*(6.25)+(COUNTIF(B40:H40,"9-15"))*(5.5)+(COUNTIF(B40:H40,"9-14"))*(4.5)+(COUNTIF(B40:H40,"9-13"))*(4)+(COUNTIF(B40:H40,"9-12"))*(3)+(COUNTIF(B40:H40,"9-11:30"))*(2.5)+(COUNTIF(B40:H40,"13-19"))*(5.5)+(COUNTIF(B40:H40,"14-19"))*(4.5)+(COUNTIF(B40:H40,"15-19"))*(4)+(COUNTIF(B40:H40,"16-19"))*(3)+(COUNTIF(B40:H40,"16:30-19"))*(2.5)+(COUNTIF(B40:H40,"10-14"))*(4)+(COUNTIF(B40:H40,"10-15"))*(4.5)</f>
        <v>4.5</v>
      </c>
      <c r="K40" s="796"/>
    </row>
    <row r="41" spans="1:14" ht="17.100000000000001" customHeight="1" x14ac:dyDescent="0.15">
      <c r="A41" s="20" t="s">
        <v>18</v>
      </c>
      <c r="B41" s="12"/>
      <c r="C41" s="21"/>
      <c r="D41" s="32"/>
      <c r="E41" s="32"/>
      <c r="F41" s="32"/>
      <c r="G41" s="32"/>
      <c r="H41" s="32"/>
      <c r="I41" s="5">
        <f t="shared" si="13"/>
        <v>0</v>
      </c>
      <c r="J41" s="758">
        <f t="shared" si="14"/>
        <v>0</v>
      </c>
      <c r="K41" s="759"/>
    </row>
    <row r="42" spans="1:14" ht="17.100000000000001" customHeight="1" x14ac:dyDescent="0.15">
      <c r="A42" s="44"/>
      <c r="B42" s="29"/>
      <c r="C42" s="106"/>
      <c r="D42" s="36"/>
      <c r="E42" s="36"/>
      <c r="F42" s="36"/>
      <c r="G42" s="36"/>
      <c r="H42" s="36"/>
      <c r="I42" s="5"/>
      <c r="J42" s="758"/>
      <c r="K42" s="759"/>
    </row>
    <row r="43" spans="1:14" ht="17.100000000000001" customHeight="1" x14ac:dyDescent="0.15">
      <c r="A43" s="41"/>
      <c r="B43" s="42"/>
      <c r="C43" s="42"/>
      <c r="D43" s="42"/>
      <c r="E43" s="42"/>
      <c r="F43" s="42"/>
      <c r="G43" s="42"/>
      <c r="H43" s="42"/>
      <c r="I43" s="698" t="s">
        <v>609</v>
      </c>
      <c r="J43" s="698"/>
      <c r="K43" s="698"/>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59">
    <mergeCell ref="B1:F1"/>
    <mergeCell ref="H1:K1"/>
    <mergeCell ref="I3:I4"/>
    <mergeCell ref="J3:K4"/>
    <mergeCell ref="F5:H5"/>
    <mergeCell ref="J5:K5"/>
    <mergeCell ref="J16:K16"/>
    <mergeCell ref="A6:A7"/>
    <mergeCell ref="I6:I7"/>
    <mergeCell ref="J6:K7"/>
    <mergeCell ref="J8:K8"/>
    <mergeCell ref="J9:K9"/>
    <mergeCell ref="J10:K10"/>
    <mergeCell ref="J11:K12"/>
    <mergeCell ref="J13:K13"/>
    <mergeCell ref="A14:A15"/>
    <mergeCell ref="I14:I15"/>
    <mergeCell ref="J14:K15"/>
    <mergeCell ref="J17:K17"/>
    <mergeCell ref="J18:K18"/>
    <mergeCell ref="J19:K20"/>
    <mergeCell ref="J21:K21"/>
    <mergeCell ref="A22:A23"/>
    <mergeCell ref="I22:I23"/>
    <mergeCell ref="J22:K23"/>
    <mergeCell ref="A38:A39"/>
    <mergeCell ref="I38:I39"/>
    <mergeCell ref="J38:K39"/>
    <mergeCell ref="J24:K24"/>
    <mergeCell ref="J25:K25"/>
    <mergeCell ref="J26:K26"/>
    <mergeCell ref="J27:K28"/>
    <mergeCell ref="J29:K29"/>
    <mergeCell ref="A30:A31"/>
    <mergeCell ref="I30:I31"/>
    <mergeCell ref="J30:K31"/>
    <mergeCell ref="J32:K32"/>
    <mergeCell ref="J33:K33"/>
    <mergeCell ref="J34:K34"/>
    <mergeCell ref="J35:K36"/>
    <mergeCell ref="J37:K37"/>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CE8F-D0C5-4555-B497-24EA2BED9DCA}">
  <sheetPr>
    <pageSetUpPr fitToPage="1"/>
  </sheetPr>
  <dimension ref="A1:N67"/>
  <sheetViews>
    <sheetView zoomScaleNormal="100" workbookViewId="0">
      <selection activeCell="B1" sqref="B1:F1"/>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50" t="s">
        <v>59</v>
      </c>
      <c r="B1" s="683" t="s">
        <v>610</v>
      </c>
      <c r="C1" s="683"/>
      <c r="D1" s="683"/>
      <c r="E1" s="683"/>
      <c r="F1" s="683"/>
      <c r="H1" s="684" t="s">
        <v>43</v>
      </c>
      <c r="I1" s="685"/>
      <c r="J1" s="686"/>
      <c r="K1" s="687"/>
    </row>
    <row r="2" spans="1:11" ht="8.4499999999999993" customHeight="1" x14ac:dyDescent="0.15">
      <c r="A2" s="14"/>
      <c r="I2" s="14"/>
      <c r="J2" s="3"/>
      <c r="K2" s="4"/>
    </row>
    <row r="3" spans="1:11" ht="14.45" customHeight="1" x14ac:dyDescent="0.15">
      <c r="A3" s="22" t="s">
        <v>0</v>
      </c>
      <c r="B3" s="23">
        <v>46174</v>
      </c>
      <c r="C3" s="23">
        <v>46175</v>
      </c>
      <c r="D3" s="23">
        <v>46176</v>
      </c>
      <c r="E3" s="23">
        <v>46177</v>
      </c>
      <c r="F3" s="23">
        <v>46178</v>
      </c>
      <c r="G3" s="23">
        <v>46179</v>
      </c>
      <c r="H3" s="23">
        <v>46180</v>
      </c>
      <c r="I3" s="688" t="s">
        <v>1</v>
      </c>
      <c r="J3" s="690" t="s">
        <v>2</v>
      </c>
      <c r="K3" s="690"/>
    </row>
    <row r="4" spans="1:11" ht="14.45" customHeight="1" x14ac:dyDescent="0.15">
      <c r="A4" s="22" t="s">
        <v>3</v>
      </c>
      <c r="B4" s="2" t="s">
        <v>4</v>
      </c>
      <c r="C4" s="21" t="s">
        <v>5</v>
      </c>
      <c r="D4" s="21" t="s">
        <v>6</v>
      </c>
      <c r="E4" s="2" t="s">
        <v>7</v>
      </c>
      <c r="F4" s="2" t="s">
        <v>8</v>
      </c>
      <c r="G4" s="2" t="s">
        <v>9</v>
      </c>
      <c r="H4" s="24" t="s">
        <v>10</v>
      </c>
      <c r="I4" s="689"/>
      <c r="J4" s="690"/>
      <c r="K4" s="690"/>
    </row>
    <row r="5" spans="1:11" ht="14.45" customHeight="1" x14ac:dyDescent="0.15">
      <c r="A5" s="126" t="s">
        <v>12</v>
      </c>
      <c r="B5" s="12"/>
      <c r="C5" s="21"/>
      <c r="D5" s="21"/>
      <c r="E5" s="12"/>
      <c r="F5" s="691" t="s">
        <v>60</v>
      </c>
      <c r="G5" s="691"/>
      <c r="H5" s="691"/>
      <c r="I5" s="5"/>
      <c r="J5" s="682"/>
      <c r="K5" s="692"/>
    </row>
    <row r="6" spans="1:11" ht="14.45" customHeight="1" x14ac:dyDescent="0.15">
      <c r="A6" s="20" t="s">
        <v>37</v>
      </c>
      <c r="B6" s="12" t="s">
        <v>21</v>
      </c>
      <c r="C6" s="21"/>
      <c r="D6" s="11"/>
      <c r="E6" s="12" t="s">
        <v>21</v>
      </c>
      <c r="F6" s="12"/>
      <c r="G6" s="12" t="s">
        <v>21</v>
      </c>
      <c r="H6" s="12" t="s">
        <v>20</v>
      </c>
      <c r="I6" s="5">
        <f t="shared" ref="I6:I12" si="0">COUNTIFS(B6:H6,"&lt;&gt;空",B6:H6,"&lt;&gt;休",B6:H6,"&lt;&gt;調",B6:H6,"&lt;&gt;",B6:H6,"&lt;&gt;調整休")</f>
        <v>4</v>
      </c>
      <c r="J6" s="682">
        <f t="shared" ref="J6"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18</v>
      </c>
      <c r="K6" s="682"/>
    </row>
    <row r="7" spans="1:11" ht="14.45" customHeight="1" x14ac:dyDescent="0.15">
      <c r="A7" s="20" t="s">
        <v>19</v>
      </c>
      <c r="B7" s="12"/>
      <c r="C7" s="21"/>
      <c r="D7" s="11"/>
      <c r="E7" s="121" t="s">
        <v>497</v>
      </c>
      <c r="F7" s="12"/>
      <c r="G7" s="12" t="s">
        <v>20</v>
      </c>
      <c r="H7" s="12" t="s">
        <v>21</v>
      </c>
      <c r="I7" s="5">
        <f t="shared" si="0"/>
        <v>3</v>
      </c>
      <c r="J7" s="682">
        <f>SUM(COUNTIF(B7:H7,"9-11,15-19"))*(6)+(COUNTIF(B7:H7,"9-12,16-19"))*(6)+(COUNTIF(B7:H7,"9-13,17-19"))*(6)+(COUNTIF(B7:H7,"9-19"))*(9)+(COUNTIF(B7:H7,"9-17"))*(7.25)+(COUNTIF(B7:H7,"9-16"))*(6.25)+(COUNTIF(B7:H7,"9-15"))*(5.5)+(COUNTIF(B7:H7,"9-14"))*(4.5)+(COUNTIF(B7:H7,"9-13"))*(4)+(COUNTIF(B7:H7,"9-12"))*(3)+(COUNTIF(B7:H7,"9-11:30"))*(2.5)+(COUNTIF(B7:H7,"13-19"))*(5.5)+(COUNTIF(B7:H7,"14-19"))*(4.5)+(COUNTIF(B7:H7,"15-19"))*(4)+(COUNTIF(B7:H7,"16-19"))*(3)+(COUNTIF(B7:H7,"16:30-19"))*(2.5)+(COUNTIF(B7:H7,"10-14"))*(4)+(COUNTIF(B7:H7,"草加9-14"))*(4.5)+(COUNTIF(B7:H7,"新田9-14"))*(4.5)+(COUNTIF(B7:H7,"新田14-19"))*(4.5)+(COUNTIF(B7:H7,"受付9-/事務"))*(4.5)</f>
        <v>13.5</v>
      </c>
      <c r="K7" s="682"/>
    </row>
    <row r="8" spans="1:11" ht="14.45" customHeight="1" x14ac:dyDescent="0.15">
      <c r="A8" s="20" t="s">
        <v>62</v>
      </c>
      <c r="B8" s="12" t="s">
        <v>20</v>
      </c>
      <c r="C8" s="21"/>
      <c r="D8" s="32"/>
      <c r="E8" s="93" t="s">
        <v>84</v>
      </c>
      <c r="F8" s="12" t="s">
        <v>20</v>
      </c>
      <c r="G8" s="12" t="s">
        <v>21</v>
      </c>
      <c r="H8" s="12"/>
      <c r="I8" s="5">
        <f t="shared" si="0"/>
        <v>4</v>
      </c>
      <c r="J8" s="682">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草加9-14"))*(4.5)+(COUNTIF(B8:H8,"新田9-14"))*(4.5)+(COUNTIF(B8:H8,"新田14-19"))*(4.5)</f>
        <v>18</v>
      </c>
      <c r="K8" s="682"/>
    </row>
    <row r="9" spans="1:11" ht="14.45" customHeight="1" x14ac:dyDescent="0.15">
      <c r="A9" s="20" t="s">
        <v>225</v>
      </c>
      <c r="B9" s="12" t="s">
        <v>21</v>
      </c>
      <c r="C9" s="32"/>
      <c r="D9" s="32"/>
      <c r="E9" s="12"/>
      <c r="F9" s="12" t="s">
        <v>21</v>
      </c>
      <c r="G9" s="12"/>
      <c r="H9" s="12" t="s">
        <v>21</v>
      </c>
      <c r="I9" s="5">
        <f t="shared" si="0"/>
        <v>3</v>
      </c>
      <c r="J9" s="682">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13.5</v>
      </c>
      <c r="K9" s="682"/>
    </row>
    <row r="10" spans="1:11" ht="14.45" customHeight="1" x14ac:dyDescent="0.15">
      <c r="A10" s="20" t="s">
        <v>291</v>
      </c>
      <c r="B10" s="12"/>
      <c r="C10" s="32"/>
      <c r="D10" s="32"/>
      <c r="E10" s="12" t="s">
        <v>20</v>
      </c>
      <c r="F10" s="12"/>
      <c r="G10" s="12" t="s">
        <v>20</v>
      </c>
      <c r="H10" s="12" t="s">
        <v>20</v>
      </c>
      <c r="I10" s="5">
        <f t="shared" si="0"/>
        <v>3</v>
      </c>
      <c r="J10" s="682">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13.5</v>
      </c>
      <c r="K10" s="682"/>
    </row>
    <row r="11" spans="1:11" ht="14.45" customHeight="1" x14ac:dyDescent="0.15">
      <c r="A11" s="20" t="s">
        <v>38</v>
      </c>
      <c r="B11" s="12" t="s">
        <v>20</v>
      </c>
      <c r="C11" s="11"/>
      <c r="D11" s="11"/>
      <c r="E11" s="12"/>
      <c r="F11" s="12" t="s">
        <v>21</v>
      </c>
      <c r="G11" s="103" t="s">
        <v>57</v>
      </c>
      <c r="H11" s="103" t="s">
        <v>56</v>
      </c>
      <c r="I11" s="5">
        <f t="shared" si="0"/>
        <v>4</v>
      </c>
      <c r="J11" s="682">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18</v>
      </c>
      <c r="K11" s="682"/>
    </row>
    <row r="12" spans="1:11" ht="14.45" customHeight="1" x14ac:dyDescent="0.15">
      <c r="A12" s="20" t="s">
        <v>611</v>
      </c>
      <c r="B12" s="12"/>
      <c r="C12" s="11"/>
      <c r="D12" s="11"/>
      <c r="E12" s="12"/>
      <c r="F12" s="12"/>
      <c r="G12" s="12"/>
      <c r="H12" s="386"/>
      <c r="I12" s="5">
        <f t="shared" si="0"/>
        <v>0</v>
      </c>
      <c r="J12" s="682">
        <f>SUM(COUNTIF(B12:H12,"9-11,15-19"))*(6)+(COUNTIF(B12:H12,"9-12,16-19"))*(6)+(COUNTIF(B12:H12,"9-13,17-19"))*(6)+(COUNTIF(B12:H12,"9-19"))*(9)+(COUNTIF(B12:H12,"9-17"))*(7.25)+(COUNTIF(B12:H12,"9-16"))*(6.25)+(COUNTIF(B12:H12,"9-15"))*(5.5)+(COUNTIF(B12:H12,"9-14"))*(4.5)+(COUNTIF(B12:H12,"9-13"))*(4)+(COUNTIF(B12:H12,"9-12"))*(3)+(COUNTIF(B12:H12,"9-11:30"))*(2.5)+(COUNTIF(B12:H12,"13-19"))*(5.5)+(COUNTIF(B12:H12,"14-19"))*(4.5)+(COUNTIF(B12:H12,"15-19"))*(4)+(COUNTIF(B12:H12,"16-19"))*(3)+(COUNTIF(B12:H12,"16:30-19"))*(2.5)+(COUNTIF(B12:H12,"10-14"))*(4)+(COUNTIF(B12:H12,"草加9-14"))*(4.5)+(COUNTIF(B12:H12,"新田9-14"))*(4.5)+(COUNTIF(B12:H12,"新田14-19"))*(4.5)</f>
        <v>0</v>
      </c>
      <c r="K12" s="682"/>
    </row>
    <row r="13" spans="1:11" ht="14.45" customHeight="1" x14ac:dyDescent="0.15">
      <c r="A13" s="321" t="s">
        <v>66</v>
      </c>
      <c r="B13" s="12"/>
      <c r="C13" s="11"/>
      <c r="D13" s="11"/>
      <c r="E13" s="12"/>
      <c r="F13" s="12"/>
      <c r="G13" s="12"/>
      <c r="H13" s="386"/>
      <c r="I13" s="5"/>
      <c r="J13" s="682"/>
      <c r="K13" s="682"/>
    </row>
    <row r="14" spans="1:11" ht="14.45" customHeight="1" x14ac:dyDescent="0.15">
      <c r="A14" s="33" t="s">
        <v>0</v>
      </c>
      <c r="B14" s="53">
        <v>46181</v>
      </c>
      <c r="C14" s="53">
        <v>46182</v>
      </c>
      <c r="D14" s="53">
        <v>46183</v>
      </c>
      <c r="E14" s="53">
        <v>46184</v>
      </c>
      <c r="F14" s="53">
        <v>46185</v>
      </c>
      <c r="G14" s="53">
        <v>46186</v>
      </c>
      <c r="H14" s="53">
        <v>46187</v>
      </c>
      <c r="I14" s="688" t="s">
        <v>1</v>
      </c>
      <c r="J14" s="690" t="s">
        <v>2</v>
      </c>
      <c r="K14" s="690"/>
    </row>
    <row r="15" spans="1:11" ht="14.45" customHeight="1" x14ac:dyDescent="0.15">
      <c r="A15" s="22" t="s">
        <v>3</v>
      </c>
      <c r="B15" s="2" t="s">
        <v>4</v>
      </c>
      <c r="C15" s="21" t="s">
        <v>5</v>
      </c>
      <c r="D15" s="21" t="s">
        <v>6</v>
      </c>
      <c r="E15" s="2" t="s">
        <v>7</v>
      </c>
      <c r="F15" s="2" t="s">
        <v>8</v>
      </c>
      <c r="G15" s="2" t="s">
        <v>9</v>
      </c>
      <c r="H15" s="24" t="s">
        <v>10</v>
      </c>
      <c r="I15" s="689"/>
      <c r="J15" s="690"/>
      <c r="K15" s="690"/>
    </row>
    <row r="16" spans="1:11" ht="14.45" customHeight="1" x14ac:dyDescent="0.15">
      <c r="A16" s="126" t="s">
        <v>13</v>
      </c>
      <c r="B16" s="12"/>
      <c r="C16" s="21"/>
      <c r="D16" s="21"/>
      <c r="E16" s="12"/>
      <c r="F16" s="12"/>
      <c r="G16" s="12"/>
      <c r="H16" s="12"/>
      <c r="I16" s="5"/>
      <c r="J16" s="682"/>
      <c r="K16" s="692"/>
    </row>
    <row r="17" spans="1:11" ht="14.45" customHeight="1" x14ac:dyDescent="0.15">
      <c r="A17" s="20" t="s">
        <v>37</v>
      </c>
      <c r="B17" s="12" t="s">
        <v>21</v>
      </c>
      <c r="C17" s="21"/>
      <c r="D17" s="11"/>
      <c r="E17" s="12" t="s">
        <v>21</v>
      </c>
      <c r="F17" s="12"/>
      <c r="G17" s="12" t="s">
        <v>21</v>
      </c>
      <c r="H17" s="12"/>
      <c r="I17" s="5">
        <f t="shared" ref="I17:I23" si="2">COUNTIFS(B17:H17,"&lt;&gt;空",B17:H17,"&lt;&gt;休",B17:H17,"&lt;&gt;調",B17:H17,"&lt;&gt;",B17:H17,"&lt;&gt;調整休")</f>
        <v>3</v>
      </c>
      <c r="J17" s="682">
        <f t="shared" ref="J17" si="3">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草加9-14"))*(4.5)+(COUNTIF(B17:H17,"新田9-14"))*(4.5)+(COUNTIF(B17:H17,"新田14-19"))*(4.5)</f>
        <v>13.5</v>
      </c>
      <c r="K17" s="682"/>
    </row>
    <row r="18" spans="1:11" ht="14.45" customHeight="1" x14ac:dyDescent="0.15">
      <c r="A18" s="20" t="s">
        <v>19</v>
      </c>
      <c r="B18" s="12" t="s">
        <v>20</v>
      </c>
      <c r="C18" s="21"/>
      <c r="D18" s="11"/>
      <c r="E18" s="121" t="s">
        <v>497</v>
      </c>
      <c r="F18" s="12"/>
      <c r="G18" s="12" t="s">
        <v>20</v>
      </c>
      <c r="H18" s="12" t="s">
        <v>21</v>
      </c>
      <c r="I18" s="5">
        <f t="shared" si="2"/>
        <v>4</v>
      </c>
      <c r="J18" s="682">
        <f>SUM(COUNTIF(B18:H18,"9-11,15-19"))*(6)+(COUNTIF(B18:H18,"9-12,16-19"))*(6)+(COUNTIF(B18:H18,"9-13,17-19"))*(6)+(COUNTIF(B18:H18,"9-19"))*(9)+(COUNTIF(B18:H18,"9-17"))*(7.25)+(COUNTIF(B18:H18,"9-16"))*(6.25)+(COUNTIF(B18:H18,"9-15"))*(5.5)+(COUNTIF(B18:H18,"9-14"))*(4.5)+(COUNTIF(B18:H18,"9-13"))*(4)+(COUNTIF(B18:H18,"9-12"))*(3)+(COUNTIF(B18:H18,"9-11:30"))*(2.5)+(COUNTIF(B18:H18,"13-19"))*(5.5)+(COUNTIF(B18:H18,"14-19"))*(4.5)+(COUNTIF(B18:H18,"15-19"))*(4)+(COUNTIF(B18:H18,"16-19"))*(3)+(COUNTIF(B18:H18,"16:30-19"))*(2.5)+(COUNTIF(B18:H18,"10-14"))*(4)+(COUNTIF(B18:H18,"草加9-14"))*(4.5)+(COUNTIF(B18:H18,"新田9-14"))*(4.5)+(COUNTIF(B18:H18,"新田14-19"))*(4.5)+(COUNTIF(B18:H18,"受付9-/事務"))*(4.5)</f>
        <v>18</v>
      </c>
      <c r="K18" s="682"/>
    </row>
    <row r="19" spans="1:11" ht="14.45" customHeight="1" x14ac:dyDescent="0.15">
      <c r="A19" s="20" t="s">
        <v>62</v>
      </c>
      <c r="B19" s="12" t="s">
        <v>20</v>
      </c>
      <c r="C19" s="21"/>
      <c r="D19" s="32"/>
      <c r="E19" s="93" t="s">
        <v>84</v>
      </c>
      <c r="F19" s="12" t="s">
        <v>20</v>
      </c>
      <c r="G19" s="12" t="s">
        <v>21</v>
      </c>
      <c r="H19" s="12"/>
      <c r="I19" s="5">
        <f t="shared" si="2"/>
        <v>4</v>
      </c>
      <c r="J19" s="682">
        <f>SUM(COUNTIF(B19:H19,"9-11,15-19"))*(6)+(COUNTIF(B19:H19,"9-12,16-19"))*(6)+(COUNTIF(B19:H19,"9-13,17-19"))*(6)+(COUNTIF(B19:H19,"9-19"))*(9)+(COUNTIF(B19:H19,"9-17"))*(7.25)+(COUNTIF(B19:H19,"9-16"))*(6.25)+(COUNTIF(B19:H19,"9-15"))*(5.5)+(COUNTIF(B19:H19,"9-14"))*(4.5)+(COUNTIF(B19:H19,"9-13"))*(4)+(COUNTIF(B19:H19,"9-12"))*(3)+(COUNTIF(B19:H19,"9-11:30"))*(2.5)+(COUNTIF(B19:H19,"13-19"))*(5.5)+(COUNTIF(B19:H19,"14-19"))*(4.5)+(COUNTIF(B19:H19,"15-19"))*(4)+(COUNTIF(B19:H19,"16-19"))*(3)+(COUNTIF(B19:H19,"16:30-19"))*(2.5)+(COUNTIF(B19:H19,"10-14"))*(4)+(COUNTIF(B19:H19,"草加9-14"))*(4.5)+(COUNTIF(B19:H19,"新田9-14"))*(4.5)+(COUNTIF(B19:H19,"新田14-19"))*(4.5)</f>
        <v>18</v>
      </c>
      <c r="K19" s="682"/>
    </row>
    <row r="20" spans="1:11" ht="14.45" customHeight="1" x14ac:dyDescent="0.15">
      <c r="A20" s="20" t="s">
        <v>225</v>
      </c>
      <c r="B20" s="12" t="s">
        <v>21</v>
      </c>
      <c r="C20" s="32"/>
      <c r="D20" s="32"/>
      <c r="E20" s="12"/>
      <c r="F20" s="12" t="s">
        <v>21</v>
      </c>
      <c r="G20" s="12"/>
      <c r="H20" s="12" t="s">
        <v>21</v>
      </c>
      <c r="I20" s="5">
        <f t="shared" si="2"/>
        <v>3</v>
      </c>
      <c r="J20" s="682">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草加9-14"))*(4.5)+(COUNTIF(B20:H20,"新田9-14"))*(4.5)+(COUNTIF(B20:H20,"新田14-19"))*(4.5)</f>
        <v>13.5</v>
      </c>
      <c r="K20" s="682"/>
    </row>
    <row r="21" spans="1:11" ht="14.45" customHeight="1" x14ac:dyDescent="0.15">
      <c r="A21" s="20" t="s">
        <v>291</v>
      </c>
      <c r="B21" s="12"/>
      <c r="C21" s="32"/>
      <c r="D21" s="32"/>
      <c r="E21" s="12" t="s">
        <v>20</v>
      </c>
      <c r="F21" s="12"/>
      <c r="G21" s="12" t="s">
        <v>20</v>
      </c>
      <c r="H21" s="12" t="s">
        <v>20</v>
      </c>
      <c r="I21" s="5">
        <f t="shared" si="2"/>
        <v>3</v>
      </c>
      <c r="J21" s="682">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13.5</v>
      </c>
      <c r="K21" s="682"/>
    </row>
    <row r="22" spans="1:11" ht="14.45" customHeight="1" x14ac:dyDescent="0.15">
      <c r="A22" s="20" t="s">
        <v>38</v>
      </c>
      <c r="B22" s="12" t="s">
        <v>21</v>
      </c>
      <c r="C22" s="11"/>
      <c r="D22" s="11"/>
      <c r="E22" s="12"/>
      <c r="F22" s="12" t="s">
        <v>21</v>
      </c>
      <c r="G22" s="103" t="s">
        <v>56</v>
      </c>
      <c r="H22" s="103" t="s">
        <v>56</v>
      </c>
      <c r="I22" s="5">
        <f t="shared" si="2"/>
        <v>4</v>
      </c>
      <c r="J22" s="682">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草加9-14"))*(4.5)+(COUNTIF(B22:H22,"新田9-14"))*(4.5)+(COUNTIF(B22:H22,"新田14-19"))*(4.5)</f>
        <v>18</v>
      </c>
      <c r="K22" s="682"/>
    </row>
    <row r="23" spans="1:11" ht="14.45" customHeight="1" x14ac:dyDescent="0.15">
      <c r="A23" s="321" t="s">
        <v>66</v>
      </c>
      <c r="B23" s="12"/>
      <c r="C23" s="11"/>
      <c r="D23" s="11"/>
      <c r="E23" s="12"/>
      <c r="F23" s="12"/>
      <c r="G23" s="12"/>
      <c r="H23" s="386"/>
      <c r="I23" s="5">
        <f t="shared" si="2"/>
        <v>0</v>
      </c>
      <c r="J23" s="682">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草加9-14"))*(4.5)+(COUNTIF(B23:H23,"新田9-14"))*(4.5)+(COUNTIF(B23:H23,"新田14-19"))*(4.5)</f>
        <v>0</v>
      </c>
      <c r="K23" s="682"/>
    </row>
    <row r="24" spans="1:11" ht="14.45" customHeight="1" x14ac:dyDescent="0.15">
      <c r="A24" s="321"/>
      <c r="B24" s="12"/>
      <c r="C24" s="11"/>
      <c r="D24" s="11"/>
      <c r="E24" s="12"/>
      <c r="F24" s="12"/>
      <c r="G24" s="12"/>
      <c r="H24" s="386"/>
      <c r="I24" s="5"/>
      <c r="J24" s="682"/>
      <c r="K24" s="682"/>
    </row>
    <row r="25" spans="1:11" ht="14.45" customHeight="1" x14ac:dyDescent="0.15">
      <c r="A25" s="22" t="s">
        <v>0</v>
      </c>
      <c r="B25" s="23">
        <v>46188</v>
      </c>
      <c r="C25" s="23">
        <v>46189</v>
      </c>
      <c r="D25" s="23">
        <v>46190</v>
      </c>
      <c r="E25" s="23">
        <v>46191</v>
      </c>
      <c r="F25" s="23">
        <v>46192</v>
      </c>
      <c r="G25" s="23">
        <v>46193</v>
      </c>
      <c r="H25" s="23">
        <v>46194</v>
      </c>
      <c r="I25" s="688" t="s">
        <v>1</v>
      </c>
      <c r="J25" s="690" t="s">
        <v>2</v>
      </c>
      <c r="K25" s="690"/>
    </row>
    <row r="26" spans="1:11" ht="14.45" customHeight="1" x14ac:dyDescent="0.15">
      <c r="A26" s="22" t="s">
        <v>3</v>
      </c>
      <c r="B26" s="2" t="s">
        <v>4</v>
      </c>
      <c r="C26" s="21" t="s">
        <v>5</v>
      </c>
      <c r="D26" s="21" t="s">
        <v>6</v>
      </c>
      <c r="E26" s="2" t="s">
        <v>7</v>
      </c>
      <c r="F26" s="2" t="s">
        <v>8</v>
      </c>
      <c r="G26" s="2" t="s">
        <v>9</v>
      </c>
      <c r="H26" s="24" t="s">
        <v>10</v>
      </c>
      <c r="I26" s="689"/>
      <c r="J26" s="690"/>
      <c r="K26" s="690"/>
    </row>
    <row r="27" spans="1:11" ht="14.45" customHeight="1" x14ac:dyDescent="0.15">
      <c r="A27" s="126" t="s">
        <v>12</v>
      </c>
      <c r="B27" s="12"/>
      <c r="C27" s="21"/>
      <c r="D27" s="21"/>
      <c r="E27" s="12"/>
      <c r="F27" s="12"/>
      <c r="G27" s="12"/>
      <c r="H27" s="12"/>
      <c r="I27" s="5"/>
      <c r="J27" s="693"/>
      <c r="K27" s="692"/>
    </row>
    <row r="28" spans="1:11" ht="14.45" customHeight="1" x14ac:dyDescent="0.15">
      <c r="A28" s="20" t="s">
        <v>37</v>
      </c>
      <c r="B28" s="12" t="s">
        <v>21</v>
      </c>
      <c r="C28" s="21"/>
      <c r="D28" s="11"/>
      <c r="E28" s="12" t="s">
        <v>21</v>
      </c>
      <c r="F28" s="12"/>
      <c r="G28" s="12" t="s">
        <v>21</v>
      </c>
      <c r="H28" s="12" t="s">
        <v>20</v>
      </c>
      <c r="I28" s="5">
        <f t="shared" ref="I28:I34" si="4">COUNTIFS(B28:H28,"&lt;&gt;空",B28:H28,"&lt;&gt;休",B28:H28,"&lt;&gt;調",B28:H28,"&lt;&gt;",B28:H28,"&lt;&gt;調整休")</f>
        <v>4</v>
      </c>
      <c r="J28" s="682">
        <f t="shared" ref="J28" si="5">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草加9-14"))*(4.5)+(COUNTIF(B28:H28,"新田9-14"))*(4.5)+(COUNTIF(B28:H28,"新田14-19"))*(4.5)</f>
        <v>18</v>
      </c>
      <c r="K28" s="682"/>
    </row>
    <row r="29" spans="1:11" ht="14.45" customHeight="1" x14ac:dyDescent="0.15">
      <c r="A29" s="20" t="s">
        <v>19</v>
      </c>
      <c r="B29" s="12"/>
      <c r="C29" s="21"/>
      <c r="D29" s="11"/>
      <c r="E29" s="121" t="s">
        <v>497</v>
      </c>
      <c r="F29" s="12"/>
      <c r="G29" s="12" t="s">
        <v>20</v>
      </c>
      <c r="H29" s="12" t="s">
        <v>21</v>
      </c>
      <c r="I29" s="5">
        <f t="shared" si="4"/>
        <v>3</v>
      </c>
      <c r="J29" s="682">
        <f>SUM(COUNTIF(B29:H29,"9-11,15-19"))*(6)+(COUNTIF(B29:H29,"9-12,16-19"))*(6)+(COUNTIF(B29:H29,"9-13,17-19"))*(6)+(COUNTIF(B29:H29,"9-19"))*(9)+(COUNTIF(B29:H29,"9-17"))*(7.25)+(COUNTIF(B29:H29,"9-16"))*(6.25)+(COUNTIF(B29:H29,"9-15"))*(5.5)+(COUNTIF(B29:H29,"9-14"))*(4.5)+(COUNTIF(B29:H29,"9-13"))*(4)+(COUNTIF(B29:H29,"9-12"))*(3)+(COUNTIF(B29:H29,"9-11:30"))*(2.5)+(COUNTIF(B29:H29,"13-19"))*(5.5)+(COUNTIF(B29:H29,"14-19"))*(4.5)+(COUNTIF(B29:H29,"15-19"))*(4)+(COUNTIF(B29:H29,"16-19"))*(3)+(COUNTIF(B29:H29,"16:30-19"))*(2.5)+(COUNTIF(B29:H29,"10-14"))*(4)+(COUNTIF(B29:H29,"草加9-14"))*(4.5)+(COUNTIF(B29:H29,"新田9-14"))*(4.5)+(COUNTIF(B29:H29,"新田14-19"))*(4.5)+(COUNTIF(B29:H29,"受付9-/事務"))*(4.5)</f>
        <v>13.5</v>
      </c>
      <c r="K29" s="682"/>
    </row>
    <row r="30" spans="1:11" ht="14.45" customHeight="1" x14ac:dyDescent="0.15">
      <c r="A30" s="20" t="s">
        <v>62</v>
      </c>
      <c r="B30" s="12" t="s">
        <v>20</v>
      </c>
      <c r="C30" s="21"/>
      <c r="D30" s="32"/>
      <c r="E30" s="93" t="s">
        <v>84</v>
      </c>
      <c r="F30" s="12" t="s">
        <v>20</v>
      </c>
      <c r="G30" s="12" t="s">
        <v>21</v>
      </c>
      <c r="H30" s="12"/>
      <c r="I30" s="5">
        <f t="shared" si="4"/>
        <v>4</v>
      </c>
      <c r="J30" s="682">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18</v>
      </c>
      <c r="K30" s="682"/>
    </row>
    <row r="31" spans="1:11" ht="14.45" customHeight="1" x14ac:dyDescent="0.15">
      <c r="A31" s="20" t="s">
        <v>225</v>
      </c>
      <c r="B31" s="12" t="s">
        <v>21</v>
      </c>
      <c r="C31" s="32"/>
      <c r="D31" s="32"/>
      <c r="E31" s="12"/>
      <c r="F31" s="12" t="s">
        <v>21</v>
      </c>
      <c r="G31" s="12"/>
      <c r="H31" s="12" t="s">
        <v>21</v>
      </c>
      <c r="I31" s="5">
        <f t="shared" si="4"/>
        <v>3</v>
      </c>
      <c r="J31" s="682">
        <f>SUM(COUNTIF(B31:H31,"9-11,15-19"))*(6)+(COUNTIF(B31:H31,"9-12,16-19"))*(6)+(COUNTIF(B31:H31,"9-13,17-19"))*(6)+(COUNTIF(B31:H31,"9-19"))*(9)+(COUNTIF(B31:H31,"9-17"))*(7.25)+(COUNTIF(B31:H31,"9-16"))*(6.25)+(COUNTIF(B31:H31,"9-15"))*(5.5)+(COUNTIF(B31:H31,"9-14"))*(4.5)+(COUNTIF(B31:H31,"9-13"))*(4)+(COUNTIF(B31:H31,"9-12"))*(3)+(COUNTIF(B31:H31,"9-11:30"))*(2.5)+(COUNTIF(B31:H31,"13-19"))*(5.5)+(COUNTIF(B31:H31,"14-19"))*(4.5)+(COUNTIF(B31:H31,"15-19"))*(4)+(COUNTIF(B31:H31,"16-19"))*(3)+(COUNTIF(B31:H31,"16:30-19"))*(2.5)+(COUNTIF(B31:H31,"10-14"))*(4)+(COUNTIF(B31:H31,"草加9-14"))*(4.5)+(COUNTIF(B31:H31,"新田9-14"))*(4.5)+(COUNTIF(B31:H31,"新田14-19"))*(4.5)</f>
        <v>13.5</v>
      </c>
      <c r="K31" s="682"/>
    </row>
    <row r="32" spans="1:11" ht="14.45" customHeight="1" x14ac:dyDescent="0.15">
      <c r="A32" s="20" t="s">
        <v>291</v>
      </c>
      <c r="B32" s="12"/>
      <c r="C32" s="32"/>
      <c r="D32" s="32"/>
      <c r="E32" s="12" t="s">
        <v>20</v>
      </c>
      <c r="F32" s="12"/>
      <c r="G32" s="12" t="s">
        <v>20</v>
      </c>
      <c r="H32" s="12" t="s">
        <v>20</v>
      </c>
      <c r="I32" s="5">
        <f t="shared" si="4"/>
        <v>3</v>
      </c>
      <c r="J32" s="682">
        <f>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草加9-14"))*(4.5)+(COUNTIF(B32:H32,"新田9-14"))*(4.5)+(COUNTIF(B32:H32,"新田14-19"))*(4.5)</f>
        <v>13.5</v>
      </c>
      <c r="K32" s="682"/>
    </row>
    <row r="33" spans="1:11" ht="14.45" customHeight="1" x14ac:dyDescent="0.15">
      <c r="A33" s="20" t="s">
        <v>38</v>
      </c>
      <c r="B33" s="12" t="s">
        <v>20</v>
      </c>
      <c r="C33" s="11"/>
      <c r="D33" s="11"/>
      <c r="E33" s="12"/>
      <c r="F33" s="12" t="s">
        <v>21</v>
      </c>
      <c r="G33" s="103" t="s">
        <v>57</v>
      </c>
      <c r="H33" s="103" t="s">
        <v>56</v>
      </c>
      <c r="I33" s="5">
        <f t="shared" si="4"/>
        <v>4</v>
      </c>
      <c r="J33" s="682">
        <f>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草加9-14"))*(4.5)+(COUNTIF(B33:H33,"新田9-14"))*(4.5)+(COUNTIF(B33:H33,"新田14-19"))*(4.5)</f>
        <v>18</v>
      </c>
      <c r="K33" s="682"/>
    </row>
    <row r="34" spans="1:11" ht="14.45" customHeight="1" x14ac:dyDescent="0.15">
      <c r="A34" s="321" t="s">
        <v>66</v>
      </c>
      <c r="B34" s="12"/>
      <c r="C34" s="11"/>
      <c r="D34" s="11"/>
      <c r="E34" s="12"/>
      <c r="F34" s="12"/>
      <c r="G34" s="12"/>
      <c r="H34" s="386"/>
      <c r="I34" s="5">
        <f t="shared" si="4"/>
        <v>0</v>
      </c>
      <c r="J34" s="682">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草加9-14"))*(4.5)+(COUNTIF(B34:H34,"新田9-14"))*(4.5)+(COUNTIF(B34:H34,"新田14-19"))*(4.5)</f>
        <v>0</v>
      </c>
      <c r="K34" s="682"/>
    </row>
    <row r="35" spans="1:11" ht="14.45" customHeight="1" x14ac:dyDescent="0.15">
      <c r="A35" s="321"/>
      <c r="B35" s="12"/>
      <c r="C35" s="11"/>
      <c r="D35" s="11"/>
      <c r="E35" s="12"/>
      <c r="F35" s="12"/>
      <c r="G35" s="12"/>
      <c r="H35" s="386"/>
      <c r="I35" s="5"/>
      <c r="J35" s="682"/>
      <c r="K35" s="682"/>
    </row>
    <row r="36" spans="1:11" ht="14.45" customHeight="1" x14ac:dyDescent="0.15">
      <c r="A36" s="22" t="s">
        <v>0</v>
      </c>
      <c r="B36" s="90">
        <v>46195</v>
      </c>
      <c r="C36" s="90">
        <v>46196</v>
      </c>
      <c r="D36" s="90">
        <v>46197</v>
      </c>
      <c r="E36" s="90">
        <v>46198</v>
      </c>
      <c r="F36" s="90">
        <v>46199</v>
      </c>
      <c r="G36" s="90">
        <v>46200</v>
      </c>
      <c r="H36" s="90">
        <v>46201</v>
      </c>
      <c r="I36" s="688" t="s">
        <v>1</v>
      </c>
      <c r="J36" s="690" t="s">
        <v>2</v>
      </c>
      <c r="K36" s="690"/>
    </row>
    <row r="37" spans="1:11" ht="14.45" customHeight="1" x14ac:dyDescent="0.15">
      <c r="A37" s="22" t="s">
        <v>3</v>
      </c>
      <c r="B37" s="2" t="s">
        <v>4</v>
      </c>
      <c r="C37" s="21" t="s">
        <v>5</v>
      </c>
      <c r="D37" s="21" t="s">
        <v>6</v>
      </c>
      <c r="E37" s="2" t="s">
        <v>7</v>
      </c>
      <c r="F37" s="2" t="s">
        <v>8</v>
      </c>
      <c r="G37" s="2" t="s">
        <v>9</v>
      </c>
      <c r="H37" s="24" t="s">
        <v>10</v>
      </c>
      <c r="I37" s="689"/>
      <c r="J37" s="690"/>
      <c r="K37" s="690"/>
    </row>
    <row r="38" spans="1:11" ht="14.45" customHeight="1" x14ac:dyDescent="0.15">
      <c r="A38" s="126" t="s">
        <v>13</v>
      </c>
      <c r="B38" s="12"/>
      <c r="C38" s="21"/>
      <c r="D38" s="21"/>
      <c r="E38" s="12"/>
      <c r="F38" s="12"/>
      <c r="G38" s="12"/>
      <c r="H38" s="12"/>
      <c r="I38" s="5"/>
      <c r="J38" s="682"/>
      <c r="K38" s="692"/>
    </row>
    <row r="39" spans="1:11" ht="14.45" customHeight="1" x14ac:dyDescent="0.15">
      <c r="A39" s="20" t="s">
        <v>37</v>
      </c>
      <c r="B39" s="12" t="s">
        <v>21</v>
      </c>
      <c r="C39" s="21"/>
      <c r="D39" s="11"/>
      <c r="E39" s="12" t="s">
        <v>21</v>
      </c>
      <c r="F39" s="12"/>
      <c r="G39" s="12" t="s">
        <v>21</v>
      </c>
      <c r="H39" s="12"/>
      <c r="I39" s="5">
        <f t="shared" ref="I39:I45" si="6">COUNTIFS(B39:H39,"&lt;&gt;空",B39:H39,"&lt;&gt;休",B39:H39,"&lt;&gt;調",B39:H39,"&lt;&gt;",B39:H39,"&lt;&gt;調整休")</f>
        <v>3</v>
      </c>
      <c r="J39" s="682">
        <f t="shared" ref="J39" si="7">SUM(COUNTIF(B39:H39,"9-11,15-19"))*(6)+(COUNTIF(B39:H39,"9-12,16-19"))*(6)+(COUNTIF(B39:H39,"9-13,17-19"))*(6)+(COUNTIF(B39:H39,"9-19"))*(9)+(COUNTIF(B39:H39,"9-17"))*(7.25)+(COUNTIF(B39:H39,"9-16"))*(6.25)+(COUNTIF(B39:H39,"9-15"))*(5.5)+(COUNTIF(B39:H39,"9-14"))*(4.5)+(COUNTIF(B39:H39,"9-13"))*(4)+(COUNTIF(B39:H39,"9-12"))*(3)+(COUNTIF(B39:H39,"9-11:30"))*(2.5)+(COUNTIF(B39:H39,"13-19"))*(5.5)+(COUNTIF(B39:H39,"14-19"))*(4.5)+(COUNTIF(B39:H39,"15-19"))*(4)+(COUNTIF(B39:H39,"16-19"))*(3)+(COUNTIF(B39:H39,"16:30-19"))*(2.5)+(COUNTIF(B39:H39,"10-14"))*(4)+(COUNTIF(B39:H39,"草加9-14"))*(4.5)+(COUNTIF(B39:H39,"新田9-14"))*(4.5)+(COUNTIF(B39:H39,"新田14-19"))*(4.5)</f>
        <v>13.5</v>
      </c>
      <c r="K39" s="682"/>
    </row>
    <row r="40" spans="1:11" ht="14.45" customHeight="1" x14ac:dyDescent="0.15">
      <c r="A40" s="20" t="s">
        <v>19</v>
      </c>
      <c r="B40" s="12" t="s">
        <v>20</v>
      </c>
      <c r="C40" s="21"/>
      <c r="D40" s="11"/>
      <c r="E40" s="121" t="s">
        <v>497</v>
      </c>
      <c r="F40" s="12"/>
      <c r="G40" s="12" t="s">
        <v>20</v>
      </c>
      <c r="H40" s="12" t="s">
        <v>21</v>
      </c>
      <c r="I40" s="5">
        <f t="shared" si="6"/>
        <v>4</v>
      </c>
      <c r="J40" s="682">
        <f>SUM(COUNTIF(B40:H40,"9-11,15-19"))*(6)+(COUNTIF(B40:H40,"9-12,16-19"))*(6)+(COUNTIF(B40:H40,"9-13,17-19"))*(6)+(COUNTIF(B40:H40,"9-19"))*(9)+(COUNTIF(B40:H40,"9-17"))*(7.25)+(COUNTIF(B40:H40,"9-16"))*(6.25)+(COUNTIF(B40:H40,"9-15"))*(5.5)+(COUNTIF(B40:H40,"9-14"))*(4.5)+(COUNTIF(B40:H40,"9-13"))*(4)+(COUNTIF(B40:H40,"9-12"))*(3)+(COUNTIF(B40:H40,"9-11:30"))*(2.5)+(COUNTIF(B40:H40,"13-19"))*(5.5)+(COUNTIF(B40:H40,"14-19"))*(4.5)+(COUNTIF(B40:H40,"15-19"))*(4)+(COUNTIF(B40:H40,"16-19"))*(3)+(COUNTIF(B40:H40,"16:30-19"))*(2.5)+(COUNTIF(B40:H40,"10-14"))*(4)+(COUNTIF(B40:H40,"草加9-14"))*(4.5)+(COUNTIF(B40:H40,"新田9-14"))*(4.5)+(COUNTIF(B40:H40,"新田14-19"))*(4.5)+(COUNTIF(B40:H40,"受付9-/事務"))*(4.5)</f>
        <v>18</v>
      </c>
      <c r="K40" s="682"/>
    </row>
    <row r="41" spans="1:11" ht="14.45" customHeight="1" x14ac:dyDescent="0.15">
      <c r="A41" s="20" t="s">
        <v>62</v>
      </c>
      <c r="B41" s="12" t="s">
        <v>20</v>
      </c>
      <c r="C41" s="21"/>
      <c r="D41" s="32"/>
      <c r="E41" s="93" t="s">
        <v>84</v>
      </c>
      <c r="F41" s="12" t="s">
        <v>20</v>
      </c>
      <c r="G41" s="12" t="s">
        <v>21</v>
      </c>
      <c r="H41" s="12"/>
      <c r="I41" s="5">
        <f t="shared" si="6"/>
        <v>4</v>
      </c>
      <c r="J41" s="682">
        <f>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草加9-14"))*(4.5)+(COUNTIF(B41:H41,"新田9-14"))*(4.5)+(COUNTIF(B41:H41,"新田14-19"))*(4.5)</f>
        <v>18</v>
      </c>
      <c r="K41" s="682"/>
    </row>
    <row r="42" spans="1:11" ht="14.45" customHeight="1" x14ac:dyDescent="0.15">
      <c r="A42" s="20" t="s">
        <v>225</v>
      </c>
      <c r="B42" s="12" t="s">
        <v>21</v>
      </c>
      <c r="C42" s="32"/>
      <c r="D42" s="32"/>
      <c r="E42" s="12"/>
      <c r="F42" s="12" t="s">
        <v>21</v>
      </c>
      <c r="G42" s="12"/>
      <c r="H42" s="12" t="s">
        <v>21</v>
      </c>
      <c r="I42" s="5">
        <f t="shared" si="6"/>
        <v>3</v>
      </c>
      <c r="J42" s="682">
        <f>SUM(COUNTIF(B42:H42,"9-11,15-19"))*(6)+(COUNTIF(B42:H42,"9-12,16-19"))*(6)+(COUNTIF(B42:H42,"9-13,17-19"))*(6)+(COUNTIF(B42:H42,"9-19"))*(9)+(COUNTIF(B42:H42,"9-17"))*(7.25)+(COUNTIF(B42:H42,"9-16"))*(6.25)+(COUNTIF(B42:H42,"9-15"))*(5.5)+(COUNTIF(B42:H42,"9-14"))*(4.5)+(COUNTIF(B42:H42,"9-13"))*(4)+(COUNTIF(B42:H42,"9-12"))*(3)+(COUNTIF(B42:H42,"9-11:30"))*(2.5)+(COUNTIF(B42:H42,"13-19"))*(5.5)+(COUNTIF(B42:H42,"14-19"))*(4.5)+(COUNTIF(B42:H42,"15-19"))*(4)+(COUNTIF(B42:H42,"16-19"))*(3)+(COUNTIF(B42:H42,"16:30-19"))*(2.5)+(COUNTIF(B42:H42,"10-14"))*(4)+(COUNTIF(B42:H42,"草加9-14"))*(4.5)+(COUNTIF(B42:H42,"新田9-14"))*(4.5)+(COUNTIF(B42:H42,"新田14-19"))*(4.5)</f>
        <v>13.5</v>
      </c>
      <c r="K42" s="682"/>
    </row>
    <row r="43" spans="1:11" ht="14.45" customHeight="1" x14ac:dyDescent="0.15">
      <c r="A43" s="20" t="s">
        <v>291</v>
      </c>
      <c r="B43" s="12"/>
      <c r="C43" s="32"/>
      <c r="D43" s="32"/>
      <c r="E43" s="12" t="s">
        <v>20</v>
      </c>
      <c r="F43" s="12"/>
      <c r="G43" s="12" t="s">
        <v>20</v>
      </c>
      <c r="H43" s="12" t="s">
        <v>20</v>
      </c>
      <c r="I43" s="5">
        <f t="shared" si="6"/>
        <v>3</v>
      </c>
      <c r="J43" s="682">
        <f>SUM(COUNTIF(B43:H43,"9-11,15-19"))*(6)+(COUNTIF(B43:H43,"9-12,16-19"))*(6)+(COUNTIF(B43:H43,"9-13,17-19"))*(6)+(COUNTIF(B43:H43,"9-19"))*(9)+(COUNTIF(B43:H43,"9-17"))*(7.25)+(COUNTIF(B43:H43,"9-16"))*(6.25)+(COUNTIF(B43:H43,"9-15"))*(5.5)+(COUNTIF(B43:H43,"9-14"))*(4.5)+(COUNTIF(B43:H43,"9-13"))*(4)+(COUNTIF(B43:H43,"9-12"))*(3)+(COUNTIF(B43:H43,"9-11:30"))*(2.5)+(COUNTIF(B43:H43,"13-19"))*(5.5)+(COUNTIF(B43:H43,"14-19"))*(4.5)+(COUNTIF(B43:H43,"15-19"))*(4)+(COUNTIF(B43:H43,"16-19"))*(3)+(COUNTIF(B43:H43,"16:30-19"))*(2.5)+(COUNTIF(B43:H43,"10-14"))*(4)+(COUNTIF(B43:H43,"草加9-14"))*(4.5)+(COUNTIF(B43:H43,"新田9-14"))*(4.5)+(COUNTIF(B43:H43,"新田14-19"))*(4.5)</f>
        <v>13.5</v>
      </c>
      <c r="K43" s="682"/>
    </row>
    <row r="44" spans="1:11" ht="14.45" customHeight="1" x14ac:dyDescent="0.15">
      <c r="A44" s="20" t="s">
        <v>38</v>
      </c>
      <c r="B44" s="12" t="s">
        <v>21</v>
      </c>
      <c r="C44" s="11"/>
      <c r="D44" s="11"/>
      <c r="E44" s="12"/>
      <c r="F44" s="12" t="s">
        <v>21</v>
      </c>
      <c r="G44" s="103" t="s">
        <v>56</v>
      </c>
      <c r="H44" s="103" t="s">
        <v>56</v>
      </c>
      <c r="I44" s="5">
        <f t="shared" si="6"/>
        <v>4</v>
      </c>
      <c r="J44" s="682">
        <f>SUM(COUNTIF(B44:H44,"9-11,15-19"))*(6)+(COUNTIF(B44:H44,"9-12,16-19"))*(6)+(COUNTIF(B44:H44,"9-13,17-19"))*(6)+(COUNTIF(B44:H44,"9-19"))*(9)+(COUNTIF(B44:H44,"9-17"))*(7.25)+(COUNTIF(B44:H44,"9-16"))*(6.25)+(COUNTIF(B44:H44,"9-15"))*(5.5)+(COUNTIF(B44:H44,"9-14"))*(4.5)+(COUNTIF(B44:H44,"9-13"))*(4)+(COUNTIF(B44:H44,"9-12"))*(3)+(COUNTIF(B44:H44,"9-11:30"))*(2.5)+(COUNTIF(B44:H44,"13-19"))*(5.5)+(COUNTIF(B44:H44,"14-19"))*(4.5)+(COUNTIF(B44:H44,"15-19"))*(4)+(COUNTIF(B44:H44,"16-19"))*(3)+(COUNTIF(B44:H44,"16:30-19"))*(2.5)+(COUNTIF(B44:H44,"10-14"))*(4)+(COUNTIF(B44:H44,"草加9-14"))*(4.5)+(COUNTIF(B44:H44,"新田9-14"))*(4.5)+(COUNTIF(B44:H44,"新田14-19"))*(4.5)</f>
        <v>18</v>
      </c>
      <c r="K44" s="682"/>
    </row>
    <row r="45" spans="1:11" ht="14.45" customHeight="1" x14ac:dyDescent="0.15">
      <c r="A45" s="321" t="s">
        <v>66</v>
      </c>
      <c r="B45" s="12"/>
      <c r="C45" s="11"/>
      <c r="D45" s="11"/>
      <c r="E45" s="12"/>
      <c r="F45" s="12"/>
      <c r="G45" s="12"/>
      <c r="H45" s="386"/>
      <c r="I45" s="5">
        <f t="shared" si="6"/>
        <v>0</v>
      </c>
      <c r="J45" s="682">
        <f>SUM(COUNTIF(B45:H45,"9-11,15-19"))*(6)+(COUNTIF(B45:H45,"9-12,16-19"))*(6)+(COUNTIF(B45:H45,"9-13,17-19"))*(6)+(COUNTIF(B45:H45,"9-19"))*(9)+(COUNTIF(B45:H45,"9-17"))*(7.25)+(COUNTIF(B45:H45,"9-16"))*(6.25)+(COUNTIF(B45:H45,"9-15"))*(5.5)+(COUNTIF(B45:H45,"9-14"))*(4.5)+(COUNTIF(B45:H45,"9-13"))*(4)+(COUNTIF(B45:H45,"9-12"))*(3)+(COUNTIF(B45:H45,"9-11:30"))*(2.5)+(COUNTIF(B45:H45,"13-19"))*(5.5)+(COUNTIF(B45:H45,"14-19"))*(4.5)+(COUNTIF(B45:H45,"15-19"))*(4)+(COUNTIF(B45:H45,"16-19"))*(3)+(COUNTIF(B45:H45,"16:30-19"))*(2.5)+(COUNTIF(B45:H45,"10-14"))*(4)+(COUNTIF(B45:H45,"草加9-14"))*(4.5)+(COUNTIF(B45:H45,"新田9-14"))*(4.5)+(COUNTIF(B45:H45,"新田14-19"))*(4.5)</f>
        <v>0</v>
      </c>
      <c r="K45" s="682"/>
    </row>
    <row r="46" spans="1:11" ht="14.45" customHeight="1" x14ac:dyDescent="0.15">
      <c r="A46" s="321"/>
      <c r="B46" s="12"/>
      <c r="C46" s="11"/>
      <c r="D46" s="11"/>
      <c r="E46" s="12"/>
      <c r="F46" s="12"/>
      <c r="G46" s="12"/>
      <c r="H46" s="386"/>
      <c r="I46" s="5"/>
      <c r="J46" s="682"/>
      <c r="K46" s="682"/>
    </row>
    <row r="47" spans="1:11" ht="14.45" customHeight="1" x14ac:dyDescent="0.15">
      <c r="A47" s="22" t="s">
        <v>0</v>
      </c>
      <c r="B47" s="23">
        <v>46202</v>
      </c>
      <c r="C47" s="23">
        <v>46203</v>
      </c>
      <c r="D47" s="23"/>
      <c r="E47" s="23"/>
      <c r="F47" s="23"/>
      <c r="G47" s="23"/>
      <c r="H47" s="23"/>
      <c r="I47" s="688" t="s">
        <v>1</v>
      </c>
      <c r="J47" s="690" t="s">
        <v>2</v>
      </c>
      <c r="K47" s="690"/>
    </row>
    <row r="48" spans="1:11" ht="14.45" customHeight="1" x14ac:dyDescent="0.15">
      <c r="A48" s="22" t="s">
        <v>3</v>
      </c>
      <c r="B48" s="2" t="s">
        <v>4</v>
      </c>
      <c r="C48" s="316" t="s">
        <v>5</v>
      </c>
      <c r="D48" s="21"/>
      <c r="E48" s="2"/>
      <c r="F48" s="2"/>
      <c r="G48" s="2"/>
      <c r="H48" s="24"/>
      <c r="I48" s="689"/>
      <c r="J48" s="690"/>
      <c r="K48" s="690"/>
    </row>
    <row r="49" spans="1:14" ht="14.45" customHeight="1" x14ac:dyDescent="0.15">
      <c r="A49" s="126" t="s">
        <v>12</v>
      </c>
      <c r="B49" s="12"/>
      <c r="C49" s="21"/>
      <c r="D49" s="21"/>
      <c r="E49" s="21"/>
      <c r="F49" s="21"/>
      <c r="G49" s="21"/>
      <c r="H49" s="21"/>
      <c r="I49" s="5"/>
      <c r="J49" s="693"/>
      <c r="K49" s="692"/>
    </row>
    <row r="50" spans="1:14" ht="14.45" customHeight="1" x14ac:dyDescent="0.15">
      <c r="A50" s="20" t="s">
        <v>37</v>
      </c>
      <c r="B50" s="12" t="s">
        <v>21</v>
      </c>
      <c r="C50" s="21"/>
      <c r="D50" s="11"/>
      <c r="E50" s="11"/>
      <c r="F50" s="11"/>
      <c r="G50" s="11"/>
      <c r="H50" s="11"/>
      <c r="I50" s="5">
        <f t="shared" ref="I50:I56" si="8">COUNTIFS(B50:H50,"&lt;&gt;空",B50:H50,"&lt;&gt;休",B50:H50,"&lt;&gt;調",B50:H50,"&lt;&gt;",B50:H50,"&lt;&gt;調整休")</f>
        <v>1</v>
      </c>
      <c r="J50" s="682">
        <f t="shared" ref="J50" si="9">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COUNTIF(B50:H50,"草加9-14"))*(4.5)+(COUNTIF(B50:H50,"新田9-14"))*(4.5)+(COUNTIF(B50:H50,"新田14-19"))*(4.5)</f>
        <v>4.5</v>
      </c>
      <c r="K50" s="682"/>
    </row>
    <row r="51" spans="1:14" ht="14.45" customHeight="1" x14ac:dyDescent="0.15">
      <c r="A51" s="20" t="s">
        <v>19</v>
      </c>
      <c r="B51" s="12"/>
      <c r="C51" s="21"/>
      <c r="D51" s="11"/>
      <c r="E51" s="11"/>
      <c r="F51" s="11"/>
      <c r="G51" s="11"/>
      <c r="H51" s="11"/>
      <c r="I51" s="5">
        <f t="shared" si="8"/>
        <v>0</v>
      </c>
      <c r="J51" s="682">
        <f>SUM(COUNTIF(B51:H51,"9-11,15-19"))*(6)+(COUNTIF(B51:H51,"9-12,16-19"))*(6)+(COUNTIF(B51:H51,"9-13,17-19"))*(6)+(COUNTIF(B51:H51,"9-19"))*(9)+(COUNTIF(B51:H51,"9-17"))*(7.25)+(COUNTIF(B51:H51,"9-16"))*(6.25)+(COUNTIF(B51:H51,"9-15"))*(5.5)+(COUNTIF(B51:H51,"9-14"))*(4.5)+(COUNTIF(B51:H51,"9-13"))*(4)+(COUNTIF(B51:H51,"9-12"))*(3)+(COUNTIF(B51:H51,"9-11:30"))*(2.5)+(COUNTIF(B51:H51,"13-19"))*(5.5)+(COUNTIF(B51:H51,"14-19"))*(4.5)+(COUNTIF(B51:H51,"15-19"))*(4)+(COUNTIF(B51:H51,"16-19"))*(3)+(COUNTIF(B51:H51,"16:30-19"))*(2.5)+(COUNTIF(B51:H51,"10-14"))*(4)+(COUNTIF(B51:H51,"草加9-14"))*(4.5)+(COUNTIF(B51:H51,"新田9-14"))*(4.5)+(COUNTIF(B51:H51,"新田14-19"))*(4.5)+(COUNTIF(B51:H51,"受付9-/事務"))*(4.5)</f>
        <v>0</v>
      </c>
      <c r="K51" s="682"/>
    </row>
    <row r="52" spans="1:14" ht="14.45" customHeight="1" x14ac:dyDescent="0.15">
      <c r="A52" s="20" t="s">
        <v>62</v>
      </c>
      <c r="B52" s="12" t="s">
        <v>20</v>
      </c>
      <c r="C52" s="21"/>
      <c r="D52" s="32"/>
      <c r="E52" s="32"/>
      <c r="F52" s="32"/>
      <c r="G52" s="32"/>
      <c r="H52" s="32"/>
      <c r="I52" s="5">
        <f t="shared" si="8"/>
        <v>1</v>
      </c>
      <c r="J52" s="682">
        <f>SUM(COUNTIF(B52:H52,"9-11,15-19"))*(6)+(COUNTIF(B52:H52,"9-12,16-19"))*(6)+(COUNTIF(B52:H52,"9-13,17-19"))*(6)+(COUNTIF(B52:H52,"9-19"))*(9)+(COUNTIF(B52:H52,"9-17"))*(7.25)+(COUNTIF(B52:H52,"9-16"))*(6.25)+(COUNTIF(B52:H52,"9-15"))*(5.5)+(COUNTIF(B52:H52,"9-14"))*(4.5)+(COUNTIF(B52:H52,"9-13"))*(4)+(COUNTIF(B52:H52,"9-12"))*(3)+(COUNTIF(B52:H52,"9-11:30"))*(2.5)+(COUNTIF(B52:H52,"13-19"))*(5.5)+(COUNTIF(B52:H52,"14-19"))*(4.5)+(COUNTIF(B52:H52,"15-19"))*(4)+(COUNTIF(B52:H52,"16-19"))*(3)+(COUNTIF(B52:H52,"16:30-19"))*(2.5)+(COUNTIF(B52:H52,"10-14"))*(4)+(COUNTIF(B52:H52,"草加9-14"))*(4.5)+(COUNTIF(B52:H52,"新田9-14"))*(4.5)+(COUNTIF(B52:H52,"新田14-19"))*(4.5)</f>
        <v>4.5</v>
      </c>
      <c r="K52" s="682"/>
    </row>
    <row r="53" spans="1:14" ht="14.45" customHeight="1" x14ac:dyDescent="0.15">
      <c r="A53" s="20" t="s">
        <v>225</v>
      </c>
      <c r="B53" s="12" t="s">
        <v>21</v>
      </c>
      <c r="C53" s="32"/>
      <c r="D53" s="32"/>
      <c r="E53" s="32"/>
      <c r="F53" s="32"/>
      <c r="G53" s="32"/>
      <c r="H53" s="32"/>
      <c r="I53" s="5">
        <f t="shared" si="8"/>
        <v>1</v>
      </c>
      <c r="J53" s="682">
        <f>SUM(COUNTIF(B53:H53,"9-11,15-19"))*(6)+(COUNTIF(B53:H53,"9-12,16-19"))*(6)+(COUNTIF(B53:H53,"9-13,17-19"))*(6)+(COUNTIF(B53:H53,"9-19"))*(9)+(COUNTIF(B53:H53,"9-17"))*(7.25)+(COUNTIF(B53:H53,"9-16"))*(6.25)+(COUNTIF(B53:H53,"9-15"))*(5.5)+(COUNTIF(B53:H53,"9-14"))*(4.5)+(COUNTIF(B53:H53,"9-13"))*(4)+(COUNTIF(B53:H53,"9-12"))*(3)+(COUNTIF(B53:H53,"9-11:30"))*(2.5)+(COUNTIF(B53:H53,"13-19"))*(5.5)+(COUNTIF(B53:H53,"14-19"))*(4.5)+(COUNTIF(B53:H53,"15-19"))*(4)+(COUNTIF(B53:H53,"16-19"))*(3)+(COUNTIF(B53:H53,"16:30-19"))*(2.5)+(COUNTIF(B53:H53,"10-14"))*(4)+(COUNTIF(B53:H53,"草加9-14"))*(4.5)+(COUNTIF(B53:H53,"新田9-14"))*(4.5)+(COUNTIF(B53:H53,"新田14-19"))*(4.5)</f>
        <v>4.5</v>
      </c>
      <c r="K53" s="682"/>
    </row>
    <row r="54" spans="1:14" ht="14.45" customHeight="1" x14ac:dyDescent="0.15">
      <c r="A54" s="20" t="s">
        <v>291</v>
      </c>
      <c r="B54" s="12"/>
      <c r="C54" s="32"/>
      <c r="D54" s="32"/>
      <c r="E54" s="32"/>
      <c r="F54" s="32"/>
      <c r="G54" s="32"/>
      <c r="H54" s="32"/>
      <c r="I54" s="5">
        <f t="shared" si="8"/>
        <v>0</v>
      </c>
      <c r="J54" s="682">
        <f>SUM(COUNTIF(B54:H54,"9-11,15-19"))*(6)+(COUNTIF(B54:H54,"9-12,16-19"))*(6)+(COUNTIF(B54:H54,"9-13,17-19"))*(6)+(COUNTIF(B54:H54,"9-19"))*(9)+(COUNTIF(B54:H54,"9-17"))*(7.25)+(COUNTIF(B54:H54,"9-16"))*(6.25)+(COUNTIF(B54:H54,"9-15"))*(5.5)+(COUNTIF(B54:H54,"9-14"))*(4.5)+(COUNTIF(B54:H54,"9-13"))*(4)+(COUNTIF(B54:H54,"9-12"))*(3)+(COUNTIF(B54:H54,"9-11:30"))*(2.5)+(COUNTIF(B54:H54,"13-19"))*(5.5)+(COUNTIF(B54:H54,"14-19"))*(4.5)+(COUNTIF(B54:H54,"15-19"))*(4)+(COUNTIF(B54:H54,"16-19"))*(3)+(COUNTIF(B54:H54,"16:30-19"))*(2.5)+(COUNTIF(B54:H54,"10-14"))*(4)+(COUNTIF(B54:H54,"草加9-14"))*(4.5)+(COUNTIF(B54:H54,"新田9-14"))*(4.5)+(COUNTIF(B54:H54,"新田14-19"))*(4.5)</f>
        <v>0</v>
      </c>
      <c r="K54" s="682"/>
    </row>
    <row r="55" spans="1:14" ht="14.45" customHeight="1" x14ac:dyDescent="0.15">
      <c r="A55" s="20" t="s">
        <v>38</v>
      </c>
      <c r="B55" s="12" t="s">
        <v>20</v>
      </c>
      <c r="C55" s="11"/>
      <c r="D55" s="11"/>
      <c r="E55" s="11"/>
      <c r="F55" s="11"/>
      <c r="G55" s="11"/>
      <c r="H55" s="11"/>
      <c r="I55" s="5">
        <f t="shared" si="8"/>
        <v>1</v>
      </c>
      <c r="J55" s="682">
        <f>SUM(COUNTIF(B55:H55,"9-11,15-19"))*(6)+(COUNTIF(B55:H55,"9-12,16-19"))*(6)+(COUNTIF(B55:H55,"9-13,17-19"))*(6)+(COUNTIF(B55:H55,"9-19"))*(9)+(COUNTIF(B55:H55,"9-17"))*(7.25)+(COUNTIF(B55:H55,"9-16"))*(6.25)+(COUNTIF(B55:H55,"9-15"))*(5.5)+(COUNTIF(B55:H55,"9-14"))*(4.5)+(COUNTIF(B55:H55,"9-13"))*(4)+(COUNTIF(B55:H55,"9-12"))*(3)+(COUNTIF(B55:H55,"9-11:30"))*(2.5)+(COUNTIF(B55:H55,"13-19"))*(5.5)+(COUNTIF(B55:H55,"14-19"))*(4.5)+(COUNTIF(B55:H55,"15-19"))*(4)+(COUNTIF(B55:H55,"16-19"))*(3)+(COUNTIF(B55:H55,"16:30-19"))*(2.5)+(COUNTIF(B55:H55,"10-14"))*(4)+(COUNTIF(B55:H55,"草加9-14"))*(4.5)+(COUNTIF(B55:H55,"新田9-14"))*(4.5)+(COUNTIF(B55:H55,"新田14-19"))*(4.5)</f>
        <v>4.5</v>
      </c>
      <c r="K55" s="682"/>
    </row>
    <row r="56" spans="1:14" ht="14.45" customHeight="1" x14ac:dyDescent="0.15">
      <c r="A56" s="20"/>
      <c r="B56" s="12"/>
      <c r="C56" s="11"/>
      <c r="D56" s="11"/>
      <c r="E56" s="11"/>
      <c r="F56" s="11"/>
      <c r="G56" s="11"/>
      <c r="H56" s="11"/>
      <c r="I56" s="5">
        <f t="shared" si="8"/>
        <v>0</v>
      </c>
      <c r="J56" s="682">
        <f>SUM(COUNTIF(B56:H56,"9-11,15-19"))*(6)+(COUNTIF(B56:H56,"9-12,16-19"))*(6)+(COUNTIF(B56:H56,"9-13,17-19"))*(6)+(COUNTIF(B56:H56,"9-19"))*(9)+(COUNTIF(B56:H56,"9-17"))*(7.25)+(COUNTIF(B56:H56,"9-16"))*(6.25)+(COUNTIF(B56:H56,"9-15"))*(5.5)+(COUNTIF(B56:H56,"9-14"))*(4.5)+(COUNTIF(B56:H56,"9-13"))*(4)+(COUNTIF(B56:H56,"9-12"))*(3)+(COUNTIF(B56:H56,"9-11:30"))*(2.5)+(COUNTIF(B56:H56,"13-19"))*(5.5)+(COUNTIF(B56:H56,"14-19"))*(4.5)+(COUNTIF(B56:H56,"15-19"))*(4)+(COUNTIF(B56:H56,"16-19"))*(3)+(COUNTIF(B56:H56,"16:30-19"))*(2.5)+(COUNTIF(B56:H56,"10-14"))*(4)+(COUNTIF(B56:H56,"草加9-14"))*(4.5)+(COUNTIF(B56:H56,"新田9-14"))*(4.5)+(COUNTIF(B56:H56,"新田14-19"))*(4.5)</f>
        <v>0</v>
      </c>
      <c r="K56" s="682"/>
    </row>
    <row r="57" spans="1:14" ht="14.45" customHeight="1" x14ac:dyDescent="0.15">
      <c r="A57" s="321" t="s">
        <v>66</v>
      </c>
      <c r="B57" s="12"/>
      <c r="C57" s="11"/>
      <c r="D57" s="11"/>
      <c r="E57" s="11"/>
      <c r="F57" s="11"/>
      <c r="G57" s="11"/>
      <c r="H57" s="11"/>
      <c r="I57" s="5"/>
      <c r="J57" s="682"/>
      <c r="K57" s="682"/>
    </row>
    <row r="58" spans="1:14" ht="14.45" customHeight="1" x14ac:dyDescent="0.15">
      <c r="A58" s="41"/>
      <c r="B58" s="42"/>
      <c r="C58" s="42"/>
      <c r="D58" s="42"/>
      <c r="E58" s="42"/>
      <c r="F58" s="42"/>
      <c r="G58" s="42"/>
      <c r="H58" s="42"/>
      <c r="I58" s="698" t="s">
        <v>609</v>
      </c>
      <c r="J58" s="698"/>
      <c r="K58" s="698"/>
    </row>
    <row r="59" spans="1:14" ht="14.45" customHeight="1" x14ac:dyDescent="0.15">
      <c r="A59" s="699" t="s">
        <v>36</v>
      </c>
      <c r="B59" s="700"/>
      <c r="C59" s="13"/>
      <c r="D59" s="701" t="s">
        <v>31</v>
      </c>
      <c r="E59" s="701"/>
      <c r="H59" s="10"/>
      <c r="I59" s="10"/>
      <c r="M59" s="14"/>
      <c r="N59" s="15"/>
    </row>
    <row r="60" spans="1:14" ht="14.45" customHeight="1" x14ac:dyDescent="0.15">
      <c r="A60" s="702" t="s">
        <v>85</v>
      </c>
      <c r="B60" s="703"/>
      <c r="C60" s="704" t="s">
        <v>89</v>
      </c>
      <c r="D60" s="705"/>
      <c r="E60" s="705"/>
      <c r="F60" s="705"/>
      <c r="G60" s="705"/>
      <c r="H60" s="705"/>
      <c r="I60" s="705"/>
      <c r="J60" s="705"/>
      <c r="K60" s="705"/>
      <c r="M60" s="14"/>
      <c r="N60" s="15"/>
    </row>
    <row r="61" spans="1:14" ht="14.45" customHeight="1" x14ac:dyDescent="0.15">
      <c r="A61" s="702" t="s">
        <v>86</v>
      </c>
      <c r="B61" s="703"/>
      <c r="C61" s="704" t="s">
        <v>90</v>
      </c>
      <c r="D61" s="705"/>
      <c r="E61" s="705"/>
      <c r="F61" s="705"/>
      <c r="G61" s="705"/>
      <c r="H61" s="705"/>
      <c r="I61" s="705"/>
      <c r="J61" s="705"/>
      <c r="K61" s="705"/>
    </row>
    <row r="62" spans="1:14" ht="14.45" customHeight="1" x14ac:dyDescent="0.15">
      <c r="A62" s="95" t="s">
        <v>87</v>
      </c>
      <c r="B62" s="96"/>
      <c r="C62" s="696" t="s">
        <v>30</v>
      </c>
      <c r="D62" s="697"/>
      <c r="E62" s="697"/>
      <c r="F62" s="697"/>
      <c r="G62" s="697"/>
      <c r="H62" s="697"/>
      <c r="I62" s="697"/>
      <c r="J62" s="697"/>
      <c r="K62" s="697"/>
    </row>
    <row r="63" spans="1:14" ht="14.45" customHeight="1" x14ac:dyDescent="0.15">
      <c r="A63" s="95" t="s">
        <v>88</v>
      </c>
      <c r="B63" s="96"/>
      <c r="C63" s="97" t="s">
        <v>32</v>
      </c>
      <c r="D63" s="98"/>
      <c r="E63" s="98"/>
      <c r="F63" s="98"/>
      <c r="G63" s="98"/>
      <c r="H63" s="98"/>
      <c r="I63" s="98"/>
      <c r="J63" s="98"/>
      <c r="K63" s="98"/>
    </row>
    <row r="64" spans="1:14" ht="14.45" customHeight="1" x14ac:dyDescent="0.15">
      <c r="A64" s="694"/>
      <c r="B64" s="695"/>
      <c r="C64" s="696" t="s">
        <v>91</v>
      </c>
      <c r="D64" s="697"/>
      <c r="E64" s="697"/>
      <c r="F64" s="697"/>
      <c r="G64" s="697"/>
      <c r="H64" s="697"/>
      <c r="I64" s="697"/>
      <c r="J64" s="697"/>
      <c r="K64" s="697"/>
    </row>
    <row r="65" spans="1:11" ht="14.45" customHeight="1" x14ac:dyDescent="0.15">
      <c r="A65" s="876"/>
      <c r="B65" s="876"/>
      <c r="C65" s="98" t="s">
        <v>35</v>
      </c>
      <c r="D65" s="98"/>
      <c r="E65" s="98"/>
      <c r="F65" s="98"/>
      <c r="G65" s="98"/>
      <c r="H65" s="98"/>
      <c r="I65" s="98"/>
      <c r="J65" s="98"/>
      <c r="K65" s="98"/>
    </row>
    <row r="66" spans="1:11" ht="14.45" customHeight="1" x14ac:dyDescent="0.15">
      <c r="A66" s="875"/>
      <c r="B66" s="875"/>
      <c r="C66" s="697" t="s">
        <v>104</v>
      </c>
      <c r="D66" s="697"/>
      <c r="E66" s="697"/>
      <c r="F66" s="697"/>
      <c r="G66" s="697"/>
      <c r="H66" s="697"/>
      <c r="I66" s="697"/>
      <c r="J66" s="697"/>
      <c r="K66" s="697"/>
    </row>
    <row r="67" spans="1:11" ht="14.45" customHeight="1" x14ac:dyDescent="0.15">
      <c r="A67" s="875"/>
      <c r="B67" s="875"/>
      <c r="C67" s="697" t="s">
        <v>106</v>
      </c>
      <c r="D67" s="697"/>
      <c r="E67" s="697"/>
      <c r="F67" s="697"/>
      <c r="G67" s="697"/>
      <c r="H67" s="697"/>
      <c r="I67" s="697"/>
      <c r="J67" s="697"/>
      <c r="K67" s="697"/>
    </row>
  </sheetData>
  <mergeCells count="73">
    <mergeCell ref="B1:F1"/>
    <mergeCell ref="H1:K1"/>
    <mergeCell ref="I3:I4"/>
    <mergeCell ref="J3:K4"/>
    <mergeCell ref="F5:H5"/>
    <mergeCell ref="J5:K5"/>
    <mergeCell ref="J17:K17"/>
    <mergeCell ref="J6:K6"/>
    <mergeCell ref="J7:K7"/>
    <mergeCell ref="J8:K8"/>
    <mergeCell ref="J9:K9"/>
    <mergeCell ref="J10:K10"/>
    <mergeCell ref="J11:K11"/>
    <mergeCell ref="J12:K12"/>
    <mergeCell ref="J13:K13"/>
    <mergeCell ref="I14:I15"/>
    <mergeCell ref="J14:K15"/>
    <mergeCell ref="J16:K16"/>
    <mergeCell ref="J30:K30"/>
    <mergeCell ref="J18:K18"/>
    <mergeCell ref="J19:K19"/>
    <mergeCell ref="J20:K20"/>
    <mergeCell ref="J21:K21"/>
    <mergeCell ref="J22:K22"/>
    <mergeCell ref="J23:K23"/>
    <mergeCell ref="I25:I26"/>
    <mergeCell ref="J25:K26"/>
    <mergeCell ref="J27:K27"/>
    <mergeCell ref="J28:K28"/>
    <mergeCell ref="J29:K29"/>
    <mergeCell ref="J24:K24"/>
    <mergeCell ref="J31:K31"/>
    <mergeCell ref="J32:K32"/>
    <mergeCell ref="J33:K33"/>
    <mergeCell ref="J34:K34"/>
    <mergeCell ref="I36:I37"/>
    <mergeCell ref="J36:K37"/>
    <mergeCell ref="J39:K39"/>
    <mergeCell ref="J40:K40"/>
    <mergeCell ref="J41:K41"/>
    <mergeCell ref="J42:K42"/>
    <mergeCell ref="J43:K43"/>
    <mergeCell ref="J54:K54"/>
    <mergeCell ref="A67:B67"/>
    <mergeCell ref="C67:K67"/>
    <mergeCell ref="J56:K56"/>
    <mergeCell ref="C62:K62"/>
    <mergeCell ref="A64:B64"/>
    <mergeCell ref="C64:K64"/>
    <mergeCell ref="A65:B65"/>
    <mergeCell ref="I58:K58"/>
    <mergeCell ref="A59:B59"/>
    <mergeCell ref="D59:E59"/>
    <mergeCell ref="A60:B60"/>
    <mergeCell ref="C60:K60"/>
    <mergeCell ref="A61:B61"/>
    <mergeCell ref="C61:K61"/>
    <mergeCell ref="J46:K46"/>
    <mergeCell ref="J35:K35"/>
    <mergeCell ref="A66:B66"/>
    <mergeCell ref="C66:K66"/>
    <mergeCell ref="J55:K55"/>
    <mergeCell ref="J57:K57"/>
    <mergeCell ref="J44:K44"/>
    <mergeCell ref="J45:K45"/>
    <mergeCell ref="I47:I48"/>
    <mergeCell ref="J47:K48"/>
    <mergeCell ref="J49:K49"/>
    <mergeCell ref="J50:K50"/>
    <mergeCell ref="J38:K38"/>
    <mergeCell ref="J51:K51"/>
    <mergeCell ref="J52:K52"/>
    <mergeCell ref="J53:K53"/>
  </mergeCells>
  <phoneticPr fontId="13"/>
  <pageMargins left="0.59055118110236227" right="0.27559055118110237" top="0.31496062992125984" bottom="0.11811023622047245" header="0.51181102362204722" footer="0.51181102362204722"/>
  <pageSetup paperSize="9" scale="9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6EBC8-649F-4BCE-907D-F975BEC20B6A}">
  <sheetPr>
    <pageSetUpPr fitToPage="1"/>
  </sheetPr>
  <dimension ref="A1:N52"/>
  <sheetViews>
    <sheetView zoomScale="90" zoomScaleNormal="90" workbookViewId="0">
      <selection activeCell="B1" sqref="B1:F1"/>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610</v>
      </c>
      <c r="C1" s="683"/>
      <c r="D1" s="683"/>
      <c r="E1" s="683"/>
      <c r="F1" s="683"/>
      <c r="H1" s="867" t="s">
        <v>45</v>
      </c>
      <c r="I1" s="868"/>
      <c r="J1" s="869"/>
      <c r="K1" s="870"/>
    </row>
    <row r="2" spans="1:11" ht="9.9499999999999993" customHeight="1" x14ac:dyDescent="0.15">
      <c r="A2" s="14"/>
      <c r="I2" s="14"/>
      <c r="J2" s="3"/>
      <c r="K2" s="4"/>
    </row>
    <row r="3" spans="1:11" ht="19.5" customHeight="1" x14ac:dyDescent="0.15">
      <c r="A3" s="22" t="s">
        <v>0</v>
      </c>
      <c r="B3" s="90">
        <v>46174</v>
      </c>
      <c r="C3" s="90">
        <v>46175</v>
      </c>
      <c r="D3" s="90">
        <v>46176</v>
      </c>
      <c r="E3" s="90">
        <v>46177</v>
      </c>
      <c r="F3" s="90">
        <v>46178</v>
      </c>
      <c r="G3" s="90">
        <v>46179</v>
      </c>
      <c r="H3" s="90">
        <v>46180</v>
      </c>
      <c r="I3" s="727" t="s">
        <v>1</v>
      </c>
      <c r="J3" s="717" t="s">
        <v>2</v>
      </c>
      <c r="K3" s="718"/>
    </row>
    <row r="4" spans="1:11" ht="19.5" customHeight="1" x14ac:dyDescent="0.15">
      <c r="A4" s="22" t="s">
        <v>3</v>
      </c>
      <c r="B4" s="2" t="s">
        <v>4</v>
      </c>
      <c r="C4" s="21" t="s">
        <v>5</v>
      </c>
      <c r="D4" s="21" t="s">
        <v>6</v>
      </c>
      <c r="E4" s="2" t="s">
        <v>7</v>
      </c>
      <c r="F4" s="2" t="s">
        <v>8</v>
      </c>
      <c r="G4" s="2" t="s">
        <v>9</v>
      </c>
      <c r="H4" s="24" t="s">
        <v>10</v>
      </c>
      <c r="I4" s="728"/>
      <c r="J4" s="719"/>
      <c r="K4" s="720"/>
    </row>
    <row r="5" spans="1:11" ht="19.5" customHeight="1" x14ac:dyDescent="0.15">
      <c r="A5" s="17" t="s">
        <v>12</v>
      </c>
      <c r="B5" s="12"/>
      <c r="C5" s="21"/>
      <c r="D5" s="21"/>
      <c r="E5" s="12"/>
      <c r="F5" s="12"/>
      <c r="G5" s="12"/>
      <c r="H5" s="12"/>
      <c r="I5" s="5"/>
      <c r="J5" s="682"/>
      <c r="K5" s="692"/>
    </row>
    <row r="6" spans="1:11" ht="19.5" customHeight="1" x14ac:dyDescent="0.15">
      <c r="A6" s="19" t="s">
        <v>61</v>
      </c>
      <c r="B6" s="12"/>
      <c r="C6" s="127"/>
      <c r="D6" s="127"/>
      <c r="E6" s="54" t="s">
        <v>20</v>
      </c>
      <c r="F6" s="54" t="s">
        <v>20</v>
      </c>
      <c r="G6" s="54" t="s">
        <v>21</v>
      </c>
      <c r="H6" s="54"/>
      <c r="I6" s="5">
        <f>COUNTIFS(B6:H6,"&lt;&gt;空",B6:H6,"&lt;&gt;休",B6:H6,"&lt;&gt;調",B6:H6,"&lt;&gt;",B6:H6,"&lt;&gt;調整休")</f>
        <v>3</v>
      </c>
      <c r="J6" s="682">
        <f t="shared" ref="J6:J8" si="0">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(3)</f>
        <v>13.5</v>
      </c>
      <c r="K6" s="692"/>
    </row>
    <row r="7" spans="1:11" ht="19.5" customHeight="1" x14ac:dyDescent="0.15">
      <c r="A7" s="20" t="s">
        <v>44</v>
      </c>
      <c r="B7" s="54" t="s">
        <v>58</v>
      </c>
      <c r="C7" s="21"/>
      <c r="D7" s="21"/>
      <c r="E7" s="54"/>
      <c r="F7" s="54" t="s">
        <v>21</v>
      </c>
      <c r="G7" s="54" t="s">
        <v>20</v>
      </c>
      <c r="H7" s="54" t="s">
        <v>58</v>
      </c>
      <c r="I7" s="5">
        <f>COUNTIFS(B7:H7,"&lt;&gt;空",B7:H7,"&lt;&gt;休",B7:H7,"&lt;&gt;調",B7:H7,"&lt;&gt;",B7:H7,"&lt;&gt;調整休")</f>
        <v>4</v>
      </c>
      <c r="J7" s="682">
        <f t="shared" si="0"/>
        <v>21.5</v>
      </c>
      <c r="K7" s="692"/>
    </row>
    <row r="8" spans="1:11" ht="19.5" customHeight="1" x14ac:dyDescent="0.15">
      <c r="A8" s="19" t="s">
        <v>71</v>
      </c>
      <c r="B8" s="12" t="s">
        <v>27</v>
      </c>
      <c r="C8" s="21"/>
      <c r="D8" s="21"/>
      <c r="E8" s="12" t="s">
        <v>27</v>
      </c>
      <c r="F8" s="54"/>
      <c r="G8" s="54"/>
      <c r="H8" s="12" t="s">
        <v>27</v>
      </c>
      <c r="I8" s="5">
        <f>COUNTIFS(B8:H8,"&lt;&gt;空",B8:H8,"&lt;&gt;休",B8:H8,"&lt;&gt;調",B8:H8,"&lt;&gt;",B8:H8,"&lt;&gt;調整休")</f>
        <v>3</v>
      </c>
      <c r="J8" s="682">
        <f t="shared" si="0"/>
        <v>9</v>
      </c>
      <c r="K8" s="692"/>
    </row>
    <row r="9" spans="1:11" ht="19.5" customHeight="1" x14ac:dyDescent="0.15">
      <c r="A9" s="56" t="s">
        <v>66</v>
      </c>
      <c r="B9" s="16"/>
      <c r="C9" s="21"/>
      <c r="D9" s="21"/>
      <c r="E9" s="16" t="s">
        <v>367</v>
      </c>
      <c r="F9" s="54"/>
      <c r="G9" s="54"/>
      <c r="H9" s="57"/>
      <c r="I9" s="5"/>
      <c r="J9" s="682"/>
      <c r="K9" s="692"/>
    </row>
    <row r="10" spans="1:11" ht="19.5" customHeight="1" x14ac:dyDescent="0.15">
      <c r="A10" s="44"/>
      <c r="B10" s="12"/>
      <c r="C10" s="106"/>
      <c r="D10" s="106"/>
      <c r="E10" s="12"/>
      <c r="F10" s="40"/>
      <c r="G10" s="12"/>
      <c r="H10" s="40"/>
      <c r="I10" s="5"/>
      <c r="J10" s="758"/>
      <c r="K10" s="759"/>
    </row>
    <row r="11" spans="1:11" ht="19.5" customHeight="1" x14ac:dyDescent="0.15">
      <c r="A11" s="33" t="s">
        <v>0</v>
      </c>
      <c r="B11" s="53">
        <v>46146</v>
      </c>
      <c r="C11" s="53">
        <v>46147</v>
      </c>
      <c r="D11" s="53">
        <v>46148</v>
      </c>
      <c r="E11" s="53">
        <v>46149</v>
      </c>
      <c r="F11" s="53">
        <v>46150</v>
      </c>
      <c r="G11" s="53">
        <v>46151</v>
      </c>
      <c r="H11" s="53">
        <v>46152</v>
      </c>
      <c r="I11" s="7"/>
      <c r="J11" s="717" t="s">
        <v>2</v>
      </c>
      <c r="K11" s="718"/>
    </row>
    <row r="12" spans="1:11" ht="19.5" customHeight="1" x14ac:dyDescent="0.15">
      <c r="A12" s="22" t="s">
        <v>3</v>
      </c>
      <c r="B12" s="2" t="s">
        <v>4</v>
      </c>
      <c r="C12" s="21" t="s">
        <v>5</v>
      </c>
      <c r="D12" s="21" t="s">
        <v>6</v>
      </c>
      <c r="E12" s="2" t="s">
        <v>7</v>
      </c>
      <c r="F12" s="2" t="s">
        <v>8</v>
      </c>
      <c r="G12" s="2" t="s">
        <v>9</v>
      </c>
      <c r="H12" s="24" t="s">
        <v>10</v>
      </c>
      <c r="I12" s="8"/>
      <c r="J12" s="719"/>
      <c r="K12" s="720"/>
    </row>
    <row r="13" spans="1:11" ht="19.5" customHeight="1" x14ac:dyDescent="0.15">
      <c r="A13" s="17" t="s">
        <v>13</v>
      </c>
      <c r="B13" s="12"/>
      <c r="C13" s="21"/>
      <c r="D13" s="21"/>
      <c r="E13" s="12"/>
      <c r="F13" s="12"/>
      <c r="G13" s="12"/>
      <c r="H13" s="12"/>
      <c r="I13" s="5"/>
      <c r="J13" s="682"/>
      <c r="K13" s="692"/>
    </row>
    <row r="14" spans="1:11" ht="19.5" customHeight="1" x14ac:dyDescent="0.15">
      <c r="A14" s="19" t="s">
        <v>61</v>
      </c>
      <c r="B14" s="12" t="s">
        <v>58</v>
      </c>
      <c r="C14" s="127"/>
      <c r="D14" s="32"/>
      <c r="E14" s="54"/>
      <c r="F14" s="54" t="s">
        <v>21</v>
      </c>
      <c r="G14" s="54" t="s">
        <v>20</v>
      </c>
      <c r="H14" s="54" t="s">
        <v>58</v>
      </c>
      <c r="I14" s="5">
        <f t="shared" ref="I14:I16" si="1">COUNTIFS(B14:H14,"&lt;&gt;空",B14:H14,"&lt;&gt;休",B14:H14,"&lt;&gt;調",B14:H14,"&lt;&gt;",B14:H14,"&lt;&gt;調整休")</f>
        <v>4</v>
      </c>
      <c r="J14" s="682">
        <f t="shared" ref="J14:J16" si="2">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13:30-19"))*(5)+(COUNTIF(B14:H14,"14-17"))*(4)+(COUNTIF(B14:H14,"16-19"))*(3)</f>
        <v>21.5</v>
      </c>
      <c r="K14" s="692"/>
    </row>
    <row r="15" spans="1:11" ht="19.5" customHeight="1" x14ac:dyDescent="0.15">
      <c r="A15" s="20" t="s">
        <v>44</v>
      </c>
      <c r="B15" s="16"/>
      <c r="C15" s="21"/>
      <c r="D15" s="32"/>
      <c r="E15" s="54" t="s">
        <v>20</v>
      </c>
      <c r="F15" s="54" t="s">
        <v>20</v>
      </c>
      <c r="G15" s="54" t="s">
        <v>21</v>
      </c>
      <c r="H15" s="54"/>
      <c r="I15" s="5">
        <f t="shared" si="1"/>
        <v>3</v>
      </c>
      <c r="J15" s="682">
        <f t="shared" si="2"/>
        <v>13.5</v>
      </c>
      <c r="K15" s="692"/>
    </row>
    <row r="16" spans="1:11" ht="19.5" customHeight="1" x14ac:dyDescent="0.15">
      <c r="A16" s="19" t="s">
        <v>71</v>
      </c>
      <c r="B16" s="12" t="s">
        <v>27</v>
      </c>
      <c r="C16" s="21"/>
      <c r="D16" s="32"/>
      <c r="E16" s="12" t="s">
        <v>27</v>
      </c>
      <c r="F16" s="54"/>
      <c r="G16" s="54"/>
      <c r="H16" s="12" t="s">
        <v>27</v>
      </c>
      <c r="I16" s="5">
        <f t="shared" si="1"/>
        <v>3</v>
      </c>
      <c r="J16" s="682">
        <f t="shared" si="2"/>
        <v>9</v>
      </c>
      <c r="K16" s="692"/>
    </row>
    <row r="17" spans="1:11" ht="19.5" customHeight="1" x14ac:dyDescent="0.15">
      <c r="A17" s="56" t="s">
        <v>66</v>
      </c>
      <c r="B17" s="16"/>
      <c r="C17" s="21"/>
      <c r="D17" s="32"/>
      <c r="E17" s="16" t="s">
        <v>367</v>
      </c>
      <c r="F17" s="54"/>
      <c r="G17" s="54"/>
      <c r="H17" s="57"/>
      <c r="I17" s="5"/>
      <c r="J17" s="682"/>
      <c r="K17" s="692"/>
    </row>
    <row r="18" spans="1:11" ht="19.5" customHeight="1" x14ac:dyDescent="0.15">
      <c r="A18" s="44"/>
      <c r="B18" s="12"/>
      <c r="C18" s="106"/>
      <c r="D18" s="106"/>
      <c r="E18" s="12"/>
      <c r="F18" s="40"/>
      <c r="G18" s="12"/>
      <c r="H18" s="40"/>
      <c r="I18" s="5"/>
      <c r="J18" s="758"/>
      <c r="K18" s="759"/>
    </row>
    <row r="19" spans="1:11" ht="19.5" customHeight="1" x14ac:dyDescent="0.15">
      <c r="A19" s="22" t="s">
        <v>0</v>
      </c>
      <c r="B19" s="90">
        <v>46153</v>
      </c>
      <c r="C19" s="90">
        <v>46154</v>
      </c>
      <c r="D19" s="90">
        <v>46155</v>
      </c>
      <c r="E19" s="90">
        <v>46156</v>
      </c>
      <c r="F19" s="90">
        <v>46157</v>
      </c>
      <c r="G19" s="90">
        <v>46158</v>
      </c>
      <c r="H19" s="90">
        <v>46159</v>
      </c>
      <c r="I19" s="7"/>
      <c r="J19" s="717" t="s">
        <v>2</v>
      </c>
      <c r="K19" s="718"/>
    </row>
    <row r="20" spans="1:11" ht="19.5" customHeight="1" x14ac:dyDescent="0.15">
      <c r="A20" s="22" t="s">
        <v>3</v>
      </c>
      <c r="B20" s="2" t="s">
        <v>4</v>
      </c>
      <c r="C20" s="21" t="s">
        <v>5</v>
      </c>
      <c r="D20" s="21" t="s">
        <v>6</v>
      </c>
      <c r="E20" s="2" t="s">
        <v>7</v>
      </c>
      <c r="F20" s="2" t="s">
        <v>8</v>
      </c>
      <c r="G20" s="2" t="s">
        <v>9</v>
      </c>
      <c r="H20" s="24" t="s">
        <v>10</v>
      </c>
      <c r="I20" s="8"/>
      <c r="J20" s="719"/>
      <c r="K20" s="720"/>
    </row>
    <row r="21" spans="1:11" ht="17.100000000000001" customHeight="1" x14ac:dyDescent="0.15">
      <c r="A21" s="17" t="s">
        <v>12</v>
      </c>
      <c r="B21" s="12"/>
      <c r="C21" s="21"/>
      <c r="D21" s="21"/>
      <c r="E21" s="12"/>
      <c r="F21" s="12"/>
      <c r="G21" s="12"/>
      <c r="H21" s="12"/>
      <c r="I21" s="51"/>
      <c r="J21" s="721"/>
      <c r="K21" s="722"/>
    </row>
    <row r="22" spans="1:11" ht="19.5" customHeight="1" x14ac:dyDescent="0.15">
      <c r="A22" s="19" t="s">
        <v>61</v>
      </c>
      <c r="B22" s="12"/>
      <c r="C22" s="127"/>
      <c r="D22" s="127"/>
      <c r="E22" s="54" t="s">
        <v>20</v>
      </c>
      <c r="F22" s="54" t="s">
        <v>20</v>
      </c>
      <c r="G22" s="54" t="s">
        <v>21</v>
      </c>
      <c r="H22" s="54"/>
      <c r="I22" s="5">
        <f t="shared" ref="I22:I24" si="3">COUNTIFS(B22:H22,"&lt;&gt;空",B22:H22,"&lt;&gt;休",B22:H22,"&lt;&gt;調",B22:H22,"&lt;&gt;",B22:H22,"&lt;&gt;調整休")</f>
        <v>3</v>
      </c>
      <c r="J22" s="682">
        <f t="shared" ref="J22:J24" si="4">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(3)</f>
        <v>13.5</v>
      </c>
      <c r="K22" s="692"/>
    </row>
    <row r="23" spans="1:11" ht="19.5" customHeight="1" x14ac:dyDescent="0.15">
      <c r="A23" s="20" t="s">
        <v>44</v>
      </c>
      <c r="B23" s="54" t="s">
        <v>58</v>
      </c>
      <c r="C23" s="21"/>
      <c r="D23" s="21"/>
      <c r="E23" s="54"/>
      <c r="F23" s="54" t="s">
        <v>21</v>
      </c>
      <c r="G23" s="54" t="s">
        <v>20</v>
      </c>
      <c r="H23" s="54" t="s">
        <v>58</v>
      </c>
      <c r="I23" s="5">
        <f t="shared" si="3"/>
        <v>4</v>
      </c>
      <c r="J23" s="682">
        <f t="shared" si="4"/>
        <v>21.5</v>
      </c>
      <c r="K23" s="692"/>
    </row>
    <row r="24" spans="1:11" ht="19.5" customHeight="1" x14ac:dyDescent="0.15">
      <c r="A24" s="19" t="s">
        <v>71</v>
      </c>
      <c r="B24" s="12" t="s">
        <v>27</v>
      </c>
      <c r="C24" s="21"/>
      <c r="D24" s="21"/>
      <c r="E24" s="12" t="s">
        <v>27</v>
      </c>
      <c r="F24" s="54"/>
      <c r="G24" s="54"/>
      <c r="H24" s="12" t="s">
        <v>27</v>
      </c>
      <c r="I24" s="5">
        <f t="shared" si="3"/>
        <v>3</v>
      </c>
      <c r="J24" s="682">
        <f t="shared" si="4"/>
        <v>9</v>
      </c>
      <c r="K24" s="692"/>
    </row>
    <row r="25" spans="1:11" ht="19.5" customHeight="1" x14ac:dyDescent="0.15">
      <c r="A25" s="56" t="s">
        <v>66</v>
      </c>
      <c r="B25" s="16"/>
      <c r="C25" s="21"/>
      <c r="D25" s="21"/>
      <c r="E25" s="16" t="s">
        <v>367</v>
      </c>
      <c r="F25" s="54"/>
      <c r="G25" s="54"/>
      <c r="H25" s="57"/>
      <c r="I25" s="5"/>
      <c r="J25" s="682"/>
      <c r="K25" s="692"/>
    </row>
    <row r="26" spans="1:11" ht="19.5" customHeight="1" x14ac:dyDescent="0.15">
      <c r="A26" s="44"/>
      <c r="B26" s="12"/>
      <c r="C26" s="106"/>
      <c r="D26" s="106"/>
      <c r="E26" s="12"/>
      <c r="F26" s="40"/>
      <c r="G26" s="12"/>
      <c r="H26" s="40"/>
      <c r="I26" s="5"/>
      <c r="J26" s="758"/>
      <c r="K26" s="759"/>
    </row>
    <row r="27" spans="1:11" ht="19.5" customHeight="1" x14ac:dyDescent="0.15">
      <c r="A27" s="22" t="s">
        <v>0</v>
      </c>
      <c r="B27" s="90">
        <v>46160</v>
      </c>
      <c r="C27" s="90">
        <v>46161</v>
      </c>
      <c r="D27" s="90">
        <v>46162</v>
      </c>
      <c r="E27" s="90">
        <v>46163</v>
      </c>
      <c r="F27" s="90">
        <v>46164</v>
      </c>
      <c r="G27" s="90">
        <v>46165</v>
      </c>
      <c r="H27" s="90">
        <v>46166</v>
      </c>
      <c r="I27" s="7"/>
      <c r="J27" s="717" t="s">
        <v>2</v>
      </c>
      <c r="K27" s="718"/>
    </row>
    <row r="28" spans="1:11" ht="19.5" customHeight="1" x14ac:dyDescent="0.15">
      <c r="A28" s="22" t="s">
        <v>3</v>
      </c>
      <c r="B28" s="2" t="s">
        <v>4</v>
      </c>
      <c r="C28" s="21" t="s">
        <v>5</v>
      </c>
      <c r="D28" s="21" t="s">
        <v>6</v>
      </c>
      <c r="E28" s="2" t="s">
        <v>7</v>
      </c>
      <c r="F28" s="2" t="s">
        <v>8</v>
      </c>
      <c r="G28" s="2" t="s">
        <v>9</v>
      </c>
      <c r="H28" s="24" t="s">
        <v>10</v>
      </c>
      <c r="I28" s="8"/>
      <c r="J28" s="719"/>
      <c r="K28" s="720"/>
    </row>
    <row r="29" spans="1:11" ht="19.5" customHeight="1" x14ac:dyDescent="0.15">
      <c r="A29" s="17" t="s">
        <v>13</v>
      </c>
      <c r="B29" s="12"/>
      <c r="C29" s="21"/>
      <c r="D29" s="21"/>
      <c r="E29" s="12"/>
      <c r="F29" s="691" t="s">
        <v>60</v>
      </c>
      <c r="G29" s="691"/>
      <c r="H29" s="691"/>
      <c r="I29" s="5"/>
      <c r="J29" s="682"/>
      <c r="K29" s="692"/>
    </row>
    <row r="30" spans="1:11" ht="19.5" customHeight="1" x14ac:dyDescent="0.15">
      <c r="A30" s="19" t="s">
        <v>61</v>
      </c>
      <c r="B30" s="12" t="s">
        <v>58</v>
      </c>
      <c r="C30" s="127"/>
      <c r="D30" s="32"/>
      <c r="E30" s="54"/>
      <c r="F30" s="54" t="s">
        <v>21</v>
      </c>
      <c r="G30" s="54" t="s">
        <v>20</v>
      </c>
      <c r="H30" s="54" t="s">
        <v>58</v>
      </c>
      <c r="I30" s="5">
        <f t="shared" ref="I30:I32" si="5">COUNTIFS(B30:H30,"&lt;&gt;空",B30:H30,"&lt;&gt;休",B30:H30,"&lt;&gt;調",B30:H30,"&lt;&gt;",B30:H30,"&lt;&gt;調整休")</f>
        <v>4</v>
      </c>
      <c r="J30" s="682">
        <f t="shared" ref="J30:J32" si="6">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(3)</f>
        <v>21.5</v>
      </c>
      <c r="K30" s="692"/>
    </row>
    <row r="31" spans="1:11" ht="19.5" customHeight="1" x14ac:dyDescent="0.15">
      <c r="A31" s="20" t="s">
        <v>44</v>
      </c>
      <c r="B31" s="16"/>
      <c r="C31" s="21"/>
      <c r="D31" s="32"/>
      <c r="E31" s="54" t="s">
        <v>20</v>
      </c>
      <c r="F31" s="54" t="s">
        <v>20</v>
      </c>
      <c r="G31" s="54" t="s">
        <v>21</v>
      </c>
      <c r="H31" s="54"/>
      <c r="I31" s="5">
        <f t="shared" si="5"/>
        <v>3</v>
      </c>
      <c r="J31" s="682">
        <f t="shared" si="6"/>
        <v>13.5</v>
      </c>
      <c r="K31" s="692"/>
    </row>
    <row r="32" spans="1:11" ht="19.5" customHeight="1" x14ac:dyDescent="0.15">
      <c r="A32" s="19" t="s">
        <v>71</v>
      </c>
      <c r="B32" s="12" t="s">
        <v>27</v>
      </c>
      <c r="C32" s="21"/>
      <c r="D32" s="32"/>
      <c r="E32" s="12" t="s">
        <v>27</v>
      </c>
      <c r="F32" s="54"/>
      <c r="G32" s="54"/>
      <c r="H32" s="12" t="s">
        <v>27</v>
      </c>
      <c r="I32" s="5">
        <f t="shared" si="5"/>
        <v>3</v>
      </c>
      <c r="J32" s="682">
        <f t="shared" si="6"/>
        <v>9</v>
      </c>
      <c r="K32" s="692"/>
    </row>
    <row r="33" spans="1:14" ht="19.5" customHeight="1" x14ac:dyDescent="0.15">
      <c r="A33" s="56" t="s">
        <v>66</v>
      </c>
      <c r="B33" s="16"/>
      <c r="C33" s="21"/>
      <c r="D33" s="32"/>
      <c r="E33" s="16" t="s">
        <v>367</v>
      </c>
      <c r="F33" s="54"/>
      <c r="G33" s="54"/>
      <c r="H33" s="57"/>
      <c r="I33" s="5"/>
      <c r="J33" s="682"/>
      <c r="K33" s="692"/>
    </row>
    <row r="34" spans="1:14" ht="19.5" customHeight="1" x14ac:dyDescent="0.15">
      <c r="A34" s="44"/>
      <c r="B34" s="12"/>
      <c r="C34" s="106"/>
      <c r="D34" s="106"/>
      <c r="E34" s="12"/>
      <c r="F34" s="40"/>
      <c r="G34" s="12"/>
      <c r="H34" s="40"/>
      <c r="I34" s="5"/>
      <c r="J34" s="758"/>
      <c r="K34" s="759"/>
    </row>
    <row r="35" spans="1:14" ht="19.5" customHeight="1" x14ac:dyDescent="0.15">
      <c r="A35" s="22" t="s">
        <v>0</v>
      </c>
      <c r="B35" s="23">
        <v>46167</v>
      </c>
      <c r="C35" s="23">
        <v>46168</v>
      </c>
      <c r="D35" s="23"/>
      <c r="E35" s="23"/>
      <c r="F35" s="23"/>
      <c r="G35" s="23"/>
      <c r="H35" s="23"/>
      <c r="I35" s="7"/>
      <c r="J35" s="717" t="s">
        <v>2</v>
      </c>
      <c r="K35" s="718"/>
    </row>
    <row r="36" spans="1:14" ht="19.5" customHeight="1" x14ac:dyDescent="0.15">
      <c r="A36" s="22" t="s">
        <v>3</v>
      </c>
      <c r="B36" s="2" t="s">
        <v>4</v>
      </c>
      <c r="C36" s="316" t="s">
        <v>5</v>
      </c>
      <c r="D36" s="21"/>
      <c r="E36" s="2"/>
      <c r="F36" s="2"/>
      <c r="G36" s="2"/>
      <c r="H36" s="24"/>
      <c r="I36" s="8"/>
      <c r="J36" s="719"/>
      <c r="K36" s="720"/>
    </row>
    <row r="37" spans="1:14" ht="17.100000000000001" customHeight="1" x14ac:dyDescent="0.15">
      <c r="A37" s="17" t="s">
        <v>12</v>
      </c>
      <c r="B37" s="12"/>
      <c r="C37" s="21"/>
      <c r="D37" s="21"/>
      <c r="E37" s="21"/>
      <c r="F37" s="21"/>
      <c r="G37" s="21"/>
      <c r="H37" s="21"/>
      <c r="I37" s="51"/>
      <c r="J37" s="27"/>
      <c r="K37" s="49"/>
    </row>
    <row r="38" spans="1:14" ht="19.5" customHeight="1" x14ac:dyDescent="0.15">
      <c r="A38" s="19" t="s">
        <v>61</v>
      </c>
      <c r="B38" s="12"/>
      <c r="C38" s="127"/>
      <c r="D38" s="32"/>
      <c r="E38" s="32"/>
      <c r="F38" s="32"/>
      <c r="G38" s="32"/>
      <c r="H38" s="32"/>
      <c r="I38" s="5">
        <f t="shared" ref="I38:I40" si="7">COUNTIFS(B38:H38,"&lt;&gt;空",B38:H38,"&lt;&gt;休",B38:H38,"&lt;&gt;調",B38:H38,"&lt;&gt;",B38:H38,"&lt;&gt;調整休")</f>
        <v>0</v>
      </c>
      <c r="J38" s="682">
        <f t="shared" ref="J38:J40" si="8">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(3)</f>
        <v>0</v>
      </c>
      <c r="K38" s="692"/>
    </row>
    <row r="39" spans="1:14" ht="19.5" customHeight="1" x14ac:dyDescent="0.15">
      <c r="A39" s="20" t="s">
        <v>44</v>
      </c>
      <c r="B39" s="54" t="s">
        <v>58</v>
      </c>
      <c r="C39" s="21"/>
      <c r="D39" s="32"/>
      <c r="E39" s="32"/>
      <c r="F39" s="32"/>
      <c r="G39" s="32"/>
      <c r="H39" s="32"/>
      <c r="I39" s="5">
        <f t="shared" si="7"/>
        <v>1</v>
      </c>
      <c r="J39" s="682">
        <f t="shared" si="8"/>
        <v>6.25</v>
      </c>
      <c r="K39" s="692"/>
    </row>
    <row r="40" spans="1:14" ht="19.5" customHeight="1" x14ac:dyDescent="0.15">
      <c r="A40" s="19" t="s">
        <v>71</v>
      </c>
      <c r="B40" s="12" t="s">
        <v>27</v>
      </c>
      <c r="C40" s="21"/>
      <c r="D40" s="32"/>
      <c r="E40" s="32"/>
      <c r="F40" s="32"/>
      <c r="G40" s="32"/>
      <c r="H40" s="32"/>
      <c r="I40" s="5">
        <f t="shared" si="7"/>
        <v>1</v>
      </c>
      <c r="J40" s="682">
        <f t="shared" si="8"/>
        <v>3</v>
      </c>
      <c r="K40" s="692"/>
    </row>
    <row r="41" spans="1:14" ht="19.5" customHeight="1" x14ac:dyDescent="0.15">
      <c r="A41" s="56" t="s">
        <v>66</v>
      </c>
      <c r="B41" s="16"/>
      <c r="C41" s="21"/>
      <c r="D41" s="32"/>
      <c r="E41" s="32"/>
      <c r="F41" s="32"/>
      <c r="G41" s="32"/>
      <c r="H41" s="32"/>
      <c r="I41" s="5"/>
      <c r="J41" s="682"/>
      <c r="K41" s="692"/>
    </row>
    <row r="42" spans="1:14" ht="19.5" customHeight="1" x14ac:dyDescent="0.15">
      <c r="A42" s="44"/>
      <c r="B42" s="12"/>
      <c r="C42" s="106"/>
      <c r="D42" s="106"/>
      <c r="E42" s="106"/>
      <c r="F42" s="106"/>
      <c r="G42" s="106"/>
      <c r="H42" s="106"/>
      <c r="I42" s="5"/>
      <c r="J42" s="758"/>
      <c r="K42" s="759"/>
    </row>
    <row r="43" spans="1:14" ht="19.5" customHeight="1" x14ac:dyDescent="0.15">
      <c r="A43" s="41"/>
      <c r="B43" s="42"/>
      <c r="C43" s="42"/>
      <c r="D43" s="42"/>
      <c r="E43" s="42"/>
      <c r="F43" s="42"/>
      <c r="G43" s="42"/>
      <c r="H43" s="42"/>
      <c r="I43" s="698" t="s">
        <v>609</v>
      </c>
      <c r="J43" s="698"/>
      <c r="K43" s="698"/>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J6:K6"/>
    <mergeCell ref="B1:F1"/>
    <mergeCell ref="H1:K1"/>
    <mergeCell ref="I3:I4"/>
    <mergeCell ref="J3:K4"/>
    <mergeCell ref="J5:K5"/>
    <mergeCell ref="J19:K20"/>
    <mergeCell ref="J7:K7"/>
    <mergeCell ref="J8:K8"/>
    <mergeCell ref="J9:K9"/>
    <mergeCell ref="J10:K10"/>
    <mergeCell ref="J11:K12"/>
    <mergeCell ref="J13:K13"/>
    <mergeCell ref="J14:K14"/>
    <mergeCell ref="J15:K15"/>
    <mergeCell ref="J16:K16"/>
    <mergeCell ref="J17:K17"/>
    <mergeCell ref="J18:K18"/>
    <mergeCell ref="J32:K32"/>
    <mergeCell ref="J21:K21"/>
    <mergeCell ref="J22:K22"/>
    <mergeCell ref="J23:K23"/>
    <mergeCell ref="J24:K24"/>
    <mergeCell ref="J25:K25"/>
    <mergeCell ref="J26:K26"/>
    <mergeCell ref="J27:K28"/>
    <mergeCell ref="F29:H29"/>
    <mergeCell ref="J29:K29"/>
    <mergeCell ref="J30:K30"/>
    <mergeCell ref="J31:K31"/>
    <mergeCell ref="A45:B45"/>
    <mergeCell ref="C45:K45"/>
    <mergeCell ref="J33:K33"/>
    <mergeCell ref="J34:K34"/>
    <mergeCell ref="J35:K36"/>
    <mergeCell ref="J38:K38"/>
    <mergeCell ref="J39:K39"/>
    <mergeCell ref="J40:K40"/>
    <mergeCell ref="J41:K41"/>
    <mergeCell ref="J42:K42"/>
    <mergeCell ref="I43:K43"/>
    <mergeCell ref="A44:B44"/>
    <mergeCell ref="D44:E44"/>
    <mergeCell ref="A51:B51"/>
    <mergeCell ref="C51:K51"/>
    <mergeCell ref="A52:B52"/>
    <mergeCell ref="C52:K52"/>
    <mergeCell ref="A46:B46"/>
    <mergeCell ref="C46:K46"/>
    <mergeCell ref="C47:K47"/>
    <mergeCell ref="A49:B49"/>
    <mergeCell ref="C49:K49"/>
    <mergeCell ref="A50:B50"/>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E47C244-A02F-46CC-B50A-8607AF088726}">
          <x14:formula1>
            <xm:f>'F:\Users\clmiwa-three\Downloads\[《中村》新田・草加 エリア 仮シフト【12月16日～1月15日】.xlsx]参照データベース'!#REF!</xm:f>
          </x14:formula1>
          <xm:sqref>G1 C43:H43</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12B71-74E1-4A98-93F6-79FCF9DEBCA0}">
  <sheetPr>
    <pageSetUpPr fitToPage="1"/>
  </sheetPr>
  <dimension ref="A1:X52"/>
  <sheetViews>
    <sheetView zoomScale="90" zoomScaleNormal="90" workbookViewId="0">
      <selection activeCell="B1" sqref="B1:F1"/>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610</v>
      </c>
      <c r="C1" s="683"/>
      <c r="D1" s="683"/>
      <c r="E1" s="683"/>
      <c r="F1" s="683"/>
      <c r="H1" s="723" t="s">
        <v>49</v>
      </c>
      <c r="I1" s="724"/>
      <c r="J1" s="725"/>
      <c r="K1" s="726"/>
    </row>
    <row r="2" spans="1:24" ht="9.75" customHeight="1" x14ac:dyDescent="0.15">
      <c r="A2" s="50"/>
      <c r="B2" s="501"/>
      <c r="C2" s="501"/>
      <c r="D2" s="501"/>
      <c r="E2" s="501"/>
      <c r="F2" s="501"/>
      <c r="H2" s="571"/>
      <c r="I2" s="571"/>
      <c r="J2" s="572"/>
      <c r="K2" s="571"/>
    </row>
    <row r="3" spans="1:24" ht="18" customHeight="1" x14ac:dyDescent="0.15">
      <c r="A3" s="22" t="s">
        <v>0</v>
      </c>
      <c r="B3" s="23">
        <v>46174</v>
      </c>
      <c r="C3" s="23">
        <v>46175</v>
      </c>
      <c r="D3" s="23">
        <v>46176</v>
      </c>
      <c r="E3" s="23">
        <v>46177</v>
      </c>
      <c r="F3" s="23">
        <v>46178</v>
      </c>
      <c r="G3" s="23">
        <v>46179</v>
      </c>
      <c r="H3" s="23">
        <v>46180</v>
      </c>
      <c r="I3" s="727" t="s">
        <v>1</v>
      </c>
      <c r="J3" s="717" t="s">
        <v>2</v>
      </c>
      <c r="K3" s="718"/>
    </row>
    <row r="4" spans="1:24" ht="18" customHeight="1" x14ac:dyDescent="0.15">
      <c r="A4" s="22" t="s">
        <v>3</v>
      </c>
      <c r="B4" s="2" t="s">
        <v>4</v>
      </c>
      <c r="C4" s="21" t="s">
        <v>5</v>
      </c>
      <c r="D4" s="21" t="s">
        <v>6</v>
      </c>
      <c r="E4" s="2" t="s">
        <v>7</v>
      </c>
      <c r="F4" s="2" t="s">
        <v>8</v>
      </c>
      <c r="G4" s="2" t="s">
        <v>9</v>
      </c>
      <c r="H4" s="24" t="s">
        <v>10</v>
      </c>
      <c r="I4" s="728"/>
      <c r="J4" s="719"/>
      <c r="K4" s="720"/>
    </row>
    <row r="5" spans="1:24" ht="18" customHeight="1" x14ac:dyDescent="0.15">
      <c r="A5" s="17" t="s">
        <v>12</v>
      </c>
      <c r="B5" s="12"/>
      <c r="C5" s="26"/>
      <c r="D5" s="37"/>
      <c r="E5" s="12"/>
      <c r="F5" s="12"/>
      <c r="G5" s="12"/>
      <c r="H5" s="12"/>
      <c r="I5" s="5"/>
      <c r="J5" s="682"/>
      <c r="K5" s="692"/>
    </row>
    <row r="6" spans="1:24" ht="18" customHeight="1" x14ac:dyDescent="0.15">
      <c r="A6" s="5" t="s">
        <v>73</v>
      </c>
      <c r="B6" s="12" t="s">
        <v>20</v>
      </c>
      <c r="C6" s="127"/>
      <c r="D6" s="32"/>
      <c r="E6" s="54"/>
      <c r="F6" s="12" t="s">
        <v>21</v>
      </c>
      <c r="G6" s="12" t="s">
        <v>20</v>
      </c>
      <c r="H6" s="12" t="s">
        <v>41</v>
      </c>
      <c r="I6" s="5">
        <f>COUNTIFS(B6:H6,"&lt;&gt;空",B6:H6,"&lt;&gt;休",B6:H6,"&lt;&gt;調",B6:H6,"&lt;&gt;",B6:H6,"&lt;&gt;調整休")</f>
        <v>4</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16-19"))*(3)</f>
        <v>19.5</v>
      </c>
      <c r="K6" s="692"/>
      <c r="N6" s="6"/>
      <c r="O6" s="6"/>
      <c r="P6" s="6"/>
      <c r="Q6" s="6"/>
      <c r="R6" s="6"/>
      <c r="S6" s="6"/>
      <c r="T6" s="6"/>
      <c r="U6" s="6"/>
      <c r="V6" s="6"/>
      <c r="W6" s="6"/>
      <c r="X6" s="6"/>
    </row>
    <row r="7" spans="1:24" ht="18" customHeight="1" x14ac:dyDescent="0.15">
      <c r="A7" s="5" t="s">
        <v>46</v>
      </c>
      <c r="B7" s="12"/>
      <c r="C7" s="21"/>
      <c r="D7" s="32"/>
      <c r="E7" s="54" t="s">
        <v>21</v>
      </c>
      <c r="F7" s="18"/>
      <c r="G7" s="12" t="s">
        <v>21</v>
      </c>
      <c r="H7" s="12"/>
      <c r="I7" s="5">
        <f>COUNTIFS(B7:H7,"&lt;&gt;空",B7:H7,"&lt;&gt;休",B7:H7,"&lt;&gt;調",B7:H7,"&lt;&gt;",B7:H7,"&lt;&gt;調整休")</f>
        <v>2</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9</v>
      </c>
      <c r="K7" s="692"/>
      <c r="N7" s="6"/>
      <c r="O7" s="6"/>
      <c r="P7" s="6"/>
      <c r="Q7" s="6"/>
      <c r="R7" s="6"/>
      <c r="S7" s="6"/>
      <c r="T7" s="6"/>
      <c r="U7" s="6"/>
      <c r="V7" s="6"/>
      <c r="W7" s="6"/>
      <c r="X7" s="6"/>
    </row>
    <row r="8" spans="1:24" ht="18" customHeight="1" x14ac:dyDescent="0.15">
      <c r="A8" s="5" t="s">
        <v>47</v>
      </c>
      <c r="B8" s="12"/>
      <c r="C8" s="21"/>
      <c r="D8" s="32"/>
      <c r="E8" s="54" t="s">
        <v>20</v>
      </c>
      <c r="F8" s="12" t="s">
        <v>20</v>
      </c>
      <c r="G8" s="12"/>
      <c r="H8" s="12" t="s">
        <v>20</v>
      </c>
      <c r="I8" s="5">
        <f>COUNTIFS(B8:H8,"&lt;&gt;空",B8:H8,"&lt;&gt;休",B8:H8,"&lt;&gt;調",B8:H8,"&lt;&gt;",B8:H8,"&lt;&gt;調整休")</f>
        <v>3</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13.5</v>
      </c>
      <c r="K8" s="692"/>
    </row>
    <row r="9" spans="1:24" ht="18" customHeight="1" x14ac:dyDescent="0.15">
      <c r="A9" s="5" t="s">
        <v>48</v>
      </c>
      <c r="B9" s="12"/>
      <c r="C9" s="106"/>
      <c r="D9" s="106"/>
      <c r="E9" s="55"/>
      <c r="F9" s="40"/>
      <c r="G9" s="12" t="s">
        <v>41</v>
      </c>
      <c r="H9" s="29" t="s">
        <v>21</v>
      </c>
      <c r="I9" s="5">
        <f>COUNTIFS(B9:H9,"&lt;&gt;空",B9:H9,"&lt;&gt;休",B9:H9,"&lt;&gt;調",B9:H9,"&lt;&gt;",B9:H9,"&lt;&gt;調整休")</f>
        <v>2</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10.5</v>
      </c>
      <c r="K9" s="692"/>
    </row>
    <row r="10" spans="1:24" ht="18" customHeight="1" x14ac:dyDescent="0.15">
      <c r="A10" s="321"/>
      <c r="B10" s="502" t="s">
        <v>21</v>
      </c>
      <c r="C10" s="38"/>
      <c r="D10" s="39"/>
      <c r="E10" s="12"/>
      <c r="F10" s="40"/>
      <c r="G10" s="29"/>
      <c r="H10" s="12"/>
      <c r="I10" s="5">
        <f>COUNTIFS(B10:H10,"&lt;&gt;空",B10:H10,"&lt;&gt;休",B10:H10,"&lt;&gt;調",B10:H10,"&lt;&gt;",B10:H10,"&lt;&gt;調整休")</f>
        <v>1</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16-19"))*(3)</f>
        <v>4.5</v>
      </c>
      <c r="K10" s="692"/>
    </row>
    <row r="11" spans="1:24" ht="18" customHeight="1" x14ac:dyDescent="0.15">
      <c r="A11" s="33" t="s">
        <v>0</v>
      </c>
      <c r="B11" s="53">
        <v>46181</v>
      </c>
      <c r="C11" s="53">
        <v>46182</v>
      </c>
      <c r="D11" s="53">
        <v>46183</v>
      </c>
      <c r="E11" s="53">
        <v>46184</v>
      </c>
      <c r="F11" s="53">
        <v>46185</v>
      </c>
      <c r="G11" s="53">
        <v>46186</v>
      </c>
      <c r="H11" s="53">
        <v>46187</v>
      </c>
      <c r="I11" s="7"/>
      <c r="J11" s="717" t="s">
        <v>2</v>
      </c>
      <c r="K11" s="718"/>
    </row>
    <row r="12" spans="1:24" ht="18" customHeight="1" x14ac:dyDescent="0.15">
      <c r="A12" s="22" t="s">
        <v>3</v>
      </c>
      <c r="B12" s="2" t="s">
        <v>4</v>
      </c>
      <c r="C12" s="21" t="s">
        <v>5</v>
      </c>
      <c r="D12" s="21" t="s">
        <v>6</v>
      </c>
      <c r="E12" s="2" t="s">
        <v>7</v>
      </c>
      <c r="F12" s="2" t="s">
        <v>8</v>
      </c>
      <c r="G12" s="2" t="s">
        <v>9</v>
      </c>
      <c r="H12" s="24" t="s">
        <v>10</v>
      </c>
      <c r="I12" s="8"/>
      <c r="J12" s="719"/>
      <c r="K12" s="720"/>
    </row>
    <row r="13" spans="1:24" ht="18" customHeight="1" x14ac:dyDescent="0.15">
      <c r="A13" s="17" t="s">
        <v>13</v>
      </c>
      <c r="B13" s="12"/>
      <c r="C13" s="26"/>
      <c r="D13" s="37"/>
      <c r="E13" s="12"/>
      <c r="F13" s="12"/>
      <c r="G13" s="12"/>
      <c r="H13" s="12"/>
      <c r="I13" s="5"/>
      <c r="J13" s="682"/>
      <c r="K13" s="692"/>
    </row>
    <row r="14" spans="1:24" ht="18" customHeight="1" x14ac:dyDescent="0.15">
      <c r="A14" s="5" t="s">
        <v>73</v>
      </c>
      <c r="B14" s="12" t="s">
        <v>20</v>
      </c>
      <c r="C14" s="127"/>
      <c r="D14" s="32"/>
      <c r="E14" s="54"/>
      <c r="F14" s="12" t="s">
        <v>21</v>
      </c>
      <c r="G14" s="12" t="s">
        <v>20</v>
      </c>
      <c r="H14" s="12" t="s">
        <v>41</v>
      </c>
      <c r="I14" s="5">
        <f t="shared" ref="I14:I16" si="0">COUNTIFS(B14:H14,"&lt;&gt;空",B14:H14,"&lt;&gt;休",B14:H14,"&lt;&gt;調",B14:H14,"&lt;&gt;",B14:H14,"&lt;&gt;調整休")</f>
        <v>4</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f>
        <v>19.5</v>
      </c>
      <c r="K14" s="692"/>
    </row>
    <row r="15" spans="1:24" ht="18" customHeight="1" x14ac:dyDescent="0.15">
      <c r="A15" s="5" t="s">
        <v>46</v>
      </c>
      <c r="B15" s="12"/>
      <c r="C15" s="21"/>
      <c r="D15" s="32"/>
      <c r="E15" s="54" t="s">
        <v>21</v>
      </c>
      <c r="F15" s="18"/>
      <c r="G15" s="12" t="s">
        <v>21</v>
      </c>
      <c r="H15" s="12"/>
      <c r="I15" s="5">
        <f t="shared" si="0"/>
        <v>2</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9</v>
      </c>
      <c r="K15" s="692"/>
    </row>
    <row r="16" spans="1:24" ht="18" customHeight="1" x14ac:dyDescent="0.15">
      <c r="A16" s="5" t="s">
        <v>47</v>
      </c>
      <c r="B16" s="12"/>
      <c r="C16" s="21"/>
      <c r="D16" s="32"/>
      <c r="E16" s="54" t="s">
        <v>20</v>
      </c>
      <c r="F16" s="12" t="s">
        <v>20</v>
      </c>
      <c r="G16" s="12"/>
      <c r="H16" s="12" t="s">
        <v>20</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16-19"))*(3)</f>
        <v>13.5</v>
      </c>
      <c r="K16" s="692"/>
    </row>
    <row r="17" spans="1:11" ht="18" customHeight="1" x14ac:dyDescent="0.15">
      <c r="A17" s="5" t="s">
        <v>48</v>
      </c>
      <c r="B17" s="12"/>
      <c r="C17" s="106"/>
      <c r="D17" s="106"/>
      <c r="E17" s="55"/>
      <c r="F17" s="40"/>
      <c r="G17" s="12" t="s">
        <v>41</v>
      </c>
      <c r="H17" s="29" t="s">
        <v>21</v>
      </c>
      <c r="I17" s="5">
        <f>COUNTIFS(B17:H17,"&lt;&gt;空",B17:H17,"&lt;&gt;休",B17:H17,"&lt;&gt;調",B17:H17,"&lt;&gt;",B17:H17,"&lt;&gt;調整休")</f>
        <v>2</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10.5</v>
      </c>
      <c r="K17" s="692"/>
    </row>
    <row r="18" spans="1:11" ht="18" customHeight="1" x14ac:dyDescent="0.15">
      <c r="A18" s="321"/>
      <c r="B18" s="502" t="s">
        <v>21</v>
      </c>
      <c r="C18" s="38"/>
      <c r="D18" s="39"/>
      <c r="E18" s="12"/>
      <c r="F18" s="40"/>
      <c r="G18" s="29"/>
      <c r="H18" s="12"/>
      <c r="I18" s="5"/>
      <c r="J18" s="682"/>
      <c r="K18" s="692"/>
    </row>
    <row r="19" spans="1:11" ht="18" customHeight="1" x14ac:dyDescent="0.15">
      <c r="A19" s="22" t="s">
        <v>0</v>
      </c>
      <c r="B19" s="23">
        <v>46188</v>
      </c>
      <c r="C19" s="23">
        <v>46189</v>
      </c>
      <c r="D19" s="23">
        <v>46190</v>
      </c>
      <c r="E19" s="23">
        <v>46191</v>
      </c>
      <c r="F19" s="23">
        <v>46192</v>
      </c>
      <c r="G19" s="23">
        <v>46193</v>
      </c>
      <c r="H19" s="23">
        <v>46194</v>
      </c>
      <c r="I19" s="7"/>
      <c r="J19" s="717" t="s">
        <v>2</v>
      </c>
      <c r="K19" s="718"/>
    </row>
    <row r="20" spans="1:11" ht="18" customHeight="1" x14ac:dyDescent="0.15">
      <c r="A20" s="22" t="s">
        <v>3</v>
      </c>
      <c r="B20" s="2" t="s">
        <v>4</v>
      </c>
      <c r="C20" s="21" t="s">
        <v>5</v>
      </c>
      <c r="D20" s="21" t="s">
        <v>6</v>
      </c>
      <c r="E20" s="2" t="s">
        <v>7</v>
      </c>
      <c r="F20" s="2" t="s">
        <v>8</v>
      </c>
      <c r="G20" s="2" t="s">
        <v>9</v>
      </c>
      <c r="H20" s="24" t="s">
        <v>10</v>
      </c>
      <c r="I20" s="8"/>
      <c r="J20" s="719"/>
      <c r="K20" s="720"/>
    </row>
    <row r="21" spans="1:11" ht="18.95" customHeight="1" x14ac:dyDescent="0.15">
      <c r="A21" s="17" t="s">
        <v>12</v>
      </c>
      <c r="B21" s="12"/>
      <c r="C21" s="26"/>
      <c r="D21" s="37"/>
      <c r="E21" s="12"/>
      <c r="F21" s="12"/>
      <c r="G21" s="12"/>
      <c r="H21" s="12"/>
      <c r="I21" s="51"/>
      <c r="J21" s="721"/>
      <c r="K21" s="722"/>
    </row>
    <row r="22" spans="1:11" ht="18" customHeight="1" x14ac:dyDescent="0.15">
      <c r="A22" s="5" t="s">
        <v>73</v>
      </c>
      <c r="B22" s="12" t="s">
        <v>20</v>
      </c>
      <c r="C22" s="127"/>
      <c r="D22" s="32"/>
      <c r="E22" s="54"/>
      <c r="F22" s="12" t="s">
        <v>21</v>
      </c>
      <c r="G22" s="12" t="s">
        <v>20</v>
      </c>
      <c r="H22" s="12" t="s">
        <v>41</v>
      </c>
      <c r="I22" s="5">
        <f>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19.5</v>
      </c>
      <c r="K22" s="692"/>
    </row>
    <row r="23" spans="1:11" ht="18" customHeight="1" x14ac:dyDescent="0.15">
      <c r="A23" s="5" t="s">
        <v>46</v>
      </c>
      <c r="B23" s="12"/>
      <c r="C23" s="21"/>
      <c r="D23" s="32"/>
      <c r="E23" s="54" t="s">
        <v>21</v>
      </c>
      <c r="F23" s="18"/>
      <c r="G23" s="12" t="s">
        <v>21</v>
      </c>
      <c r="H23" s="12"/>
      <c r="I23" s="5">
        <f>COUNTIFS(B23:H23,"&lt;&gt;空",B23:H23,"&lt;&gt;休",B23:H23,"&lt;&gt;調",B23:H23,"&lt;&gt;",B23:H23,"&lt;&gt;調整休")</f>
        <v>2</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9</v>
      </c>
      <c r="K23" s="692"/>
    </row>
    <row r="24" spans="1:11" ht="18" customHeight="1" x14ac:dyDescent="0.15">
      <c r="A24" s="5" t="s">
        <v>47</v>
      </c>
      <c r="B24" s="12"/>
      <c r="C24" s="21"/>
      <c r="D24" s="32"/>
      <c r="E24" s="54" t="s">
        <v>20</v>
      </c>
      <c r="F24" s="12" t="s">
        <v>20</v>
      </c>
      <c r="G24" s="12"/>
      <c r="H24" s="12" t="s">
        <v>20</v>
      </c>
      <c r="I24" s="5">
        <f>COUNTIFS(B24:H24,"&lt;&gt;空",B24:H24,"&lt;&gt;休",B24:H24,"&lt;&gt;調",B24:H24,"&lt;&gt;",B24:H24,"&lt;&gt;調整休")</f>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13.5</v>
      </c>
      <c r="K24" s="692"/>
    </row>
    <row r="25" spans="1:11" ht="18" customHeight="1" x14ac:dyDescent="0.15">
      <c r="A25" s="5" t="s">
        <v>48</v>
      </c>
      <c r="B25" s="12"/>
      <c r="C25" s="106"/>
      <c r="D25" s="106"/>
      <c r="E25" s="55"/>
      <c r="F25" s="40"/>
      <c r="G25" s="12" t="s">
        <v>41</v>
      </c>
      <c r="H25" s="29" t="s">
        <v>21</v>
      </c>
      <c r="I25" s="5">
        <f>COUNTIFS(B25:H25,"&lt;&gt;空",B25:H25,"&lt;&gt;休",B25:H25,"&lt;&gt;調",B25:H25,"&lt;&gt;",B25:H25,"&lt;&gt;調整休")</f>
        <v>2</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10.5</v>
      </c>
      <c r="K25" s="692"/>
    </row>
    <row r="26" spans="1:11" ht="18" customHeight="1" x14ac:dyDescent="0.15">
      <c r="A26" s="321"/>
      <c r="B26" s="502" t="s">
        <v>21</v>
      </c>
      <c r="C26" s="38"/>
      <c r="D26" s="39"/>
      <c r="E26" s="12"/>
      <c r="F26" s="40"/>
      <c r="G26" s="29"/>
      <c r="H26" s="12"/>
      <c r="I26" s="5">
        <f>COUNTIFS(B26:H26,"&lt;&gt;空",B26:H26,"&lt;&gt;休",B26:H26,"&lt;&gt;調",B26:H26,"&lt;&gt;",B26:H26,"&lt;&gt;調整休")</f>
        <v>1</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16-19"))*(3)</f>
        <v>4.5</v>
      </c>
      <c r="K26" s="692"/>
    </row>
    <row r="27" spans="1:11" ht="18" customHeight="1" x14ac:dyDescent="0.15">
      <c r="A27" s="22" t="s">
        <v>0</v>
      </c>
      <c r="B27" s="90">
        <v>46195</v>
      </c>
      <c r="C27" s="90">
        <v>46196</v>
      </c>
      <c r="D27" s="90">
        <v>46197</v>
      </c>
      <c r="E27" s="90">
        <v>46198</v>
      </c>
      <c r="F27" s="90">
        <v>46199</v>
      </c>
      <c r="G27" s="90">
        <v>46200</v>
      </c>
      <c r="H27" s="90">
        <v>46201</v>
      </c>
      <c r="I27" s="7"/>
      <c r="J27" s="717" t="s">
        <v>2</v>
      </c>
      <c r="K27" s="718"/>
    </row>
    <row r="28" spans="1:11" ht="18" customHeight="1" x14ac:dyDescent="0.15">
      <c r="A28" s="22" t="s">
        <v>3</v>
      </c>
      <c r="B28" s="2" t="s">
        <v>4</v>
      </c>
      <c r="C28" s="21" t="s">
        <v>5</v>
      </c>
      <c r="D28" s="21" t="s">
        <v>6</v>
      </c>
      <c r="E28" s="2" t="s">
        <v>7</v>
      </c>
      <c r="F28" s="2" t="s">
        <v>8</v>
      </c>
      <c r="G28" s="2" t="s">
        <v>9</v>
      </c>
      <c r="H28" s="24" t="s">
        <v>10</v>
      </c>
      <c r="I28" s="8"/>
      <c r="J28" s="719"/>
      <c r="K28" s="720"/>
    </row>
    <row r="29" spans="1:11" ht="18" customHeight="1" x14ac:dyDescent="0.15">
      <c r="A29" s="17" t="s">
        <v>13</v>
      </c>
      <c r="B29" s="12"/>
      <c r="C29" s="26"/>
      <c r="D29" s="37"/>
      <c r="E29" s="12"/>
      <c r="F29" s="691" t="s">
        <v>60</v>
      </c>
      <c r="G29" s="691"/>
      <c r="H29" s="691"/>
      <c r="I29" s="5"/>
      <c r="J29" s="682"/>
      <c r="K29" s="692"/>
    </row>
    <row r="30" spans="1:11" ht="18" customHeight="1" x14ac:dyDescent="0.15">
      <c r="A30" s="5" t="s">
        <v>73</v>
      </c>
      <c r="B30" s="12" t="s">
        <v>20</v>
      </c>
      <c r="C30" s="127"/>
      <c r="D30" s="32"/>
      <c r="E30" s="54"/>
      <c r="F30" s="12" t="s">
        <v>21</v>
      </c>
      <c r="G30" s="12" t="s">
        <v>20</v>
      </c>
      <c r="H30" s="12" t="s">
        <v>41</v>
      </c>
      <c r="I30" s="5">
        <f t="shared" ref="I30:I32" si="1">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16-19"))*(3)</f>
        <v>19.5</v>
      </c>
      <c r="K30" s="692"/>
    </row>
    <row r="31" spans="1:11" ht="18" customHeight="1" x14ac:dyDescent="0.15">
      <c r="A31" s="5" t="s">
        <v>46</v>
      </c>
      <c r="B31" s="12"/>
      <c r="C31" s="21"/>
      <c r="D31" s="32"/>
      <c r="E31" s="54" t="s">
        <v>21</v>
      </c>
      <c r="F31" s="18"/>
      <c r="G31" s="12" t="s">
        <v>21</v>
      </c>
      <c r="H31" s="12"/>
      <c r="I31" s="5">
        <f t="shared" si="1"/>
        <v>2</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9</v>
      </c>
      <c r="K31" s="692"/>
    </row>
    <row r="32" spans="1:11" ht="18" customHeight="1" x14ac:dyDescent="0.15">
      <c r="A32" s="5" t="s">
        <v>47</v>
      </c>
      <c r="B32" s="12"/>
      <c r="C32" s="21"/>
      <c r="D32" s="32"/>
      <c r="E32" s="54" t="s">
        <v>20</v>
      </c>
      <c r="F32" s="12" t="s">
        <v>20</v>
      </c>
      <c r="G32" s="12"/>
      <c r="H32" s="12" t="s">
        <v>20</v>
      </c>
      <c r="I32" s="5">
        <f t="shared" si="1"/>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16-19"))*(3)</f>
        <v>13.5</v>
      </c>
      <c r="K32" s="692"/>
    </row>
    <row r="33" spans="1:14" ht="18" customHeight="1" x14ac:dyDescent="0.15">
      <c r="A33" s="5" t="s">
        <v>48</v>
      </c>
      <c r="B33" s="12"/>
      <c r="C33" s="106"/>
      <c r="D33" s="106"/>
      <c r="E33" s="55"/>
      <c r="F33" s="40"/>
      <c r="G33" s="12" t="s">
        <v>41</v>
      </c>
      <c r="H33" s="29" t="s">
        <v>21</v>
      </c>
      <c r="I33" s="5">
        <f>COUNTIFS(B33:H33,"&lt;&gt;空",B33:H33,"&lt;&gt;休",B33:H33,"&lt;&gt;調",B33:H33,"&lt;&gt;",B33:H33,"&lt;&gt;調整休")</f>
        <v>2</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10.5</v>
      </c>
      <c r="K33" s="692"/>
    </row>
    <row r="34" spans="1:14" ht="18" customHeight="1" x14ac:dyDescent="0.15">
      <c r="A34" s="321"/>
      <c r="B34" s="502" t="s">
        <v>21</v>
      </c>
      <c r="C34" s="38"/>
      <c r="D34" s="39"/>
      <c r="E34" s="12"/>
      <c r="F34" s="40"/>
      <c r="G34" s="29"/>
      <c r="H34" s="12"/>
      <c r="I34" s="5">
        <f>COUNTIFS(B34:H34,"&lt;&gt;空",B34:H34,"&lt;&gt;休",B34:H34,"&lt;&gt;調",B34:H34,"&lt;&gt;",B34:H34,"&lt;&gt;調整休")</f>
        <v>1</v>
      </c>
      <c r="J34" s="682">
        <f>SUM(COUNTIF(B34:H34,"9-14:30"))*(5)+(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16-19"))*(3)</f>
        <v>4.5</v>
      </c>
      <c r="K34" s="692"/>
    </row>
    <row r="35" spans="1:14" ht="18" customHeight="1" x14ac:dyDescent="0.15">
      <c r="A35" s="22" t="s">
        <v>0</v>
      </c>
      <c r="B35" s="23">
        <v>46202</v>
      </c>
      <c r="C35" s="23">
        <v>46203</v>
      </c>
      <c r="D35" s="23"/>
      <c r="E35" s="23"/>
      <c r="F35" s="23"/>
      <c r="G35" s="23"/>
      <c r="H35" s="23"/>
      <c r="I35" s="7"/>
      <c r="J35" s="717" t="s">
        <v>2</v>
      </c>
      <c r="K35" s="718"/>
    </row>
    <row r="36" spans="1:14" ht="18" customHeight="1" x14ac:dyDescent="0.15">
      <c r="A36" s="22" t="s">
        <v>3</v>
      </c>
      <c r="B36" s="2" t="s">
        <v>4</v>
      </c>
      <c r="C36" s="316" t="s">
        <v>5</v>
      </c>
      <c r="D36" s="21"/>
      <c r="E36" s="2"/>
      <c r="F36" s="2"/>
      <c r="G36" s="2"/>
      <c r="H36" s="24"/>
      <c r="I36" s="8"/>
      <c r="J36" s="719"/>
      <c r="K36" s="720"/>
    </row>
    <row r="37" spans="1:14" ht="18.95" customHeight="1" x14ac:dyDescent="0.15">
      <c r="A37" s="17" t="s">
        <v>12</v>
      </c>
      <c r="B37" s="12"/>
      <c r="C37" s="26"/>
      <c r="D37" s="37"/>
      <c r="E37" s="37"/>
      <c r="F37" s="37"/>
      <c r="G37" s="37"/>
      <c r="H37" s="37"/>
      <c r="I37" s="51"/>
      <c r="J37" s="27"/>
      <c r="K37" s="49"/>
    </row>
    <row r="38" spans="1:14" ht="18" customHeight="1" x14ac:dyDescent="0.15">
      <c r="A38" s="5" t="s">
        <v>73</v>
      </c>
      <c r="B38" s="12" t="s">
        <v>20</v>
      </c>
      <c r="C38" s="127"/>
      <c r="D38" s="32"/>
      <c r="E38" s="32"/>
      <c r="F38" s="32"/>
      <c r="G38" s="32"/>
      <c r="H38" s="32"/>
      <c r="I38" s="5">
        <f>COUNTIFS(B38:H38,"&lt;&gt;空",B38:H38,"&lt;&gt;休",B38:H38,"&lt;&gt;調",B38:H38,"&lt;&gt;",B38:H38,"&lt;&gt;調整休")</f>
        <v>1</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f>
        <v>4.5</v>
      </c>
      <c r="K38" s="692"/>
    </row>
    <row r="39" spans="1:14" ht="18" customHeight="1" x14ac:dyDescent="0.15">
      <c r="A39" s="5" t="s">
        <v>46</v>
      </c>
      <c r="B39" s="12"/>
      <c r="C39" s="21"/>
      <c r="D39" s="32"/>
      <c r="E39" s="32"/>
      <c r="F39" s="32"/>
      <c r="G39" s="32"/>
      <c r="H39" s="32"/>
      <c r="I39" s="5">
        <f>COUNTIFS(B39:H39,"&lt;&gt;空",B39:H39,"&lt;&gt;休",B39:H39,"&lt;&gt;調",B39:H39,"&lt;&gt;",B39:H39,"&lt;&gt;調整休")</f>
        <v>0</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0</v>
      </c>
      <c r="K39" s="692"/>
    </row>
    <row r="40" spans="1:14" ht="18" customHeight="1" x14ac:dyDescent="0.15">
      <c r="A40" s="5" t="s">
        <v>47</v>
      </c>
      <c r="B40" s="12"/>
      <c r="C40" s="21"/>
      <c r="D40" s="32"/>
      <c r="E40" s="32"/>
      <c r="F40" s="32"/>
      <c r="G40" s="32"/>
      <c r="H40" s="32"/>
      <c r="I40" s="5">
        <f>COUNTIFS(B40:H40,"&lt;&gt;空",B40:H40,"&lt;&gt;休",B40:H40,"&lt;&gt;調",B40:H40,"&lt;&gt;",B40:H40,"&lt;&gt;調整休")</f>
        <v>0</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0</v>
      </c>
      <c r="K40" s="692"/>
    </row>
    <row r="41" spans="1:14" ht="18" customHeight="1" x14ac:dyDescent="0.15">
      <c r="A41" s="5" t="s">
        <v>48</v>
      </c>
      <c r="B41" s="12"/>
      <c r="C41" s="106"/>
      <c r="D41" s="106"/>
      <c r="E41" s="106"/>
      <c r="F41" s="106"/>
      <c r="G41" s="106"/>
      <c r="H41" s="106"/>
      <c r="I41" s="5">
        <f>COUNTIFS(B41:H41,"&lt;&gt;空",B41:H41,"&lt;&gt;休",B41:H41,"&lt;&gt;調",B41:H41,"&lt;&gt;",B41:H41,"&lt;&gt;調整休")</f>
        <v>0</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0</v>
      </c>
      <c r="K41" s="692"/>
    </row>
    <row r="42" spans="1:14" ht="18" customHeight="1" x14ac:dyDescent="0.15">
      <c r="A42" s="321"/>
      <c r="B42" s="502" t="s">
        <v>21</v>
      </c>
      <c r="C42" s="38"/>
      <c r="D42" s="39"/>
      <c r="E42" s="39"/>
      <c r="F42" s="39"/>
      <c r="G42" s="39"/>
      <c r="H42" s="39"/>
      <c r="I42" s="5">
        <f>COUNTIFS(B42:H42,"&lt;&gt;空",B42:H42,"&lt;&gt;休",B42:H42,"&lt;&gt;調",B42:H42,"&lt;&gt;",B42:H42,"&lt;&gt;調整休")</f>
        <v>1</v>
      </c>
      <c r="J42" s="682">
        <f>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16-19"))*(3)</f>
        <v>4.5</v>
      </c>
      <c r="K42" s="692"/>
    </row>
    <row r="43" spans="1:14" ht="18" customHeight="1" x14ac:dyDescent="0.15">
      <c r="A43" s="41"/>
      <c r="B43" s="42"/>
      <c r="C43" s="42"/>
      <c r="D43" s="42"/>
      <c r="E43" s="42"/>
      <c r="F43" s="42"/>
      <c r="G43" s="42"/>
      <c r="H43" s="42"/>
      <c r="I43" s="716" t="s">
        <v>609</v>
      </c>
      <c r="J43" s="716"/>
      <c r="K43" s="716"/>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J6:K6"/>
    <mergeCell ref="B1:F1"/>
    <mergeCell ref="H1:K1"/>
    <mergeCell ref="I3:I4"/>
    <mergeCell ref="J3:K4"/>
    <mergeCell ref="J5:K5"/>
    <mergeCell ref="J19:K20"/>
    <mergeCell ref="J7:K7"/>
    <mergeCell ref="J8:K8"/>
    <mergeCell ref="J9:K9"/>
    <mergeCell ref="J10:K10"/>
    <mergeCell ref="J11:K12"/>
    <mergeCell ref="J13:K13"/>
    <mergeCell ref="J14:K14"/>
    <mergeCell ref="J15:K15"/>
    <mergeCell ref="J16:K16"/>
    <mergeCell ref="J17:K17"/>
    <mergeCell ref="J18:K18"/>
    <mergeCell ref="J32:K32"/>
    <mergeCell ref="J21:K21"/>
    <mergeCell ref="J22:K22"/>
    <mergeCell ref="J23:K23"/>
    <mergeCell ref="J24:K24"/>
    <mergeCell ref="J25:K25"/>
    <mergeCell ref="J26:K26"/>
    <mergeCell ref="J27:K28"/>
    <mergeCell ref="F29:H29"/>
    <mergeCell ref="J29:K29"/>
    <mergeCell ref="J30:K30"/>
    <mergeCell ref="J31:K31"/>
    <mergeCell ref="A45:B45"/>
    <mergeCell ref="C45:K45"/>
    <mergeCell ref="J33:K33"/>
    <mergeCell ref="J34:K34"/>
    <mergeCell ref="J35:K36"/>
    <mergeCell ref="J38:K38"/>
    <mergeCell ref="J39:K39"/>
    <mergeCell ref="J40:K40"/>
    <mergeCell ref="J41:K41"/>
    <mergeCell ref="J42:K42"/>
    <mergeCell ref="I43:K43"/>
    <mergeCell ref="A44:B44"/>
    <mergeCell ref="D44:E44"/>
    <mergeCell ref="A51:B51"/>
    <mergeCell ref="C51:K51"/>
    <mergeCell ref="A52:B52"/>
    <mergeCell ref="C52:K52"/>
    <mergeCell ref="A46:B46"/>
    <mergeCell ref="C46:K46"/>
    <mergeCell ref="C47:K47"/>
    <mergeCell ref="A49:B49"/>
    <mergeCell ref="C49:K49"/>
    <mergeCell ref="A50:B50"/>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3512ECF-5EA5-4031-A146-1D7135EE5AAF}">
          <x14:formula1>
            <xm:f>'F:\Users\clmiwa-three\Downloads\[《中村》新田・草加 エリア 仮シフト【12月16日～1月15日】.xlsx]参照データベース'!#REF!</xm:f>
          </x14:formula1>
          <xm:sqref>C26:D26 C18:D18 C34:D34 G1:G2 C10:D10 C42:H43</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996DE-35E4-4CEF-B546-029107644490}">
  <sheetPr>
    <pageSetUpPr fitToPage="1"/>
  </sheetPr>
  <dimension ref="A1:Q62"/>
  <sheetViews>
    <sheetView zoomScale="96" zoomScaleNormal="96" workbookViewId="0">
      <selection activeCell="E32" sqref="E32"/>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50" t="s">
        <v>59</v>
      </c>
      <c r="B1" s="683" t="s">
        <v>610</v>
      </c>
      <c r="C1" s="683"/>
      <c r="D1" s="683"/>
      <c r="E1" s="683"/>
      <c r="F1" s="683"/>
      <c r="H1" s="792" t="s">
        <v>50</v>
      </c>
      <c r="I1" s="793"/>
      <c r="J1" s="793"/>
      <c r="K1" s="794"/>
    </row>
    <row r="2" spans="1:17" ht="10.5" customHeight="1" x14ac:dyDescent="0.15">
      <c r="A2" s="14"/>
      <c r="B2" s="763"/>
      <c r="C2" s="763"/>
      <c r="D2" s="764"/>
      <c r="E2" s="764"/>
      <c r="I2" s="14"/>
      <c r="J2" s="3"/>
      <c r="K2" s="4"/>
    </row>
    <row r="3" spans="1:17" ht="16.5" customHeight="1" x14ac:dyDescent="0.15">
      <c r="A3" s="22" t="s">
        <v>0</v>
      </c>
      <c r="B3" s="23">
        <v>46174</v>
      </c>
      <c r="C3" s="23">
        <v>46175</v>
      </c>
      <c r="D3" s="23">
        <v>46176</v>
      </c>
      <c r="E3" s="23">
        <v>46177</v>
      </c>
      <c r="F3" s="23">
        <v>46178</v>
      </c>
      <c r="G3" s="23">
        <v>46179</v>
      </c>
      <c r="H3" s="23">
        <v>46180</v>
      </c>
      <c r="I3" s="727" t="s">
        <v>1</v>
      </c>
      <c r="J3" s="717" t="s">
        <v>2</v>
      </c>
      <c r="K3" s="718"/>
    </row>
    <row r="4" spans="1:17" ht="16.5" customHeight="1" x14ac:dyDescent="0.15">
      <c r="A4" s="22" t="s">
        <v>3</v>
      </c>
      <c r="B4" s="2" t="s">
        <v>4</v>
      </c>
      <c r="C4" s="21" t="s">
        <v>5</v>
      </c>
      <c r="D4" s="21" t="s">
        <v>6</v>
      </c>
      <c r="E4" s="2" t="s">
        <v>7</v>
      </c>
      <c r="F4" s="2" t="s">
        <v>8</v>
      </c>
      <c r="G4" s="2" t="s">
        <v>9</v>
      </c>
      <c r="H4" s="24" t="s">
        <v>10</v>
      </c>
      <c r="I4" s="728"/>
      <c r="J4" s="719"/>
      <c r="K4" s="720"/>
    </row>
    <row r="5" spans="1:17" ht="18" customHeight="1" x14ac:dyDescent="0.15">
      <c r="A5" s="17" t="s">
        <v>12</v>
      </c>
      <c r="B5" s="12"/>
      <c r="C5" s="2"/>
      <c r="D5" s="2"/>
      <c r="E5" s="12"/>
      <c r="F5" s="12"/>
      <c r="G5" s="12"/>
      <c r="H5" s="12"/>
      <c r="I5" s="5"/>
      <c r="J5" s="682"/>
      <c r="K5" s="692"/>
    </row>
    <row r="6" spans="1:17" ht="18" customHeight="1" x14ac:dyDescent="0.15">
      <c r="A6" s="5" t="s">
        <v>14</v>
      </c>
      <c r="B6" s="12"/>
      <c r="C6" s="127"/>
      <c r="D6" s="32"/>
      <c r="E6" s="12" t="s">
        <v>21</v>
      </c>
      <c r="F6" s="12" t="s">
        <v>21</v>
      </c>
      <c r="G6" s="12" t="s">
        <v>21</v>
      </c>
      <c r="H6" s="16" t="s">
        <v>221</v>
      </c>
      <c r="I6" s="5">
        <f t="shared" ref="I6:I10" si="0">COUNTIFS(B6:H6,"&lt;&gt;空",B6:H6,"&lt;&gt;休",B6:H6,"&lt;&gt;調",B6:H6,"&lt;&gt;",B6:H6,"&lt;&gt;調整休")</f>
        <v>4</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20</v>
      </c>
      <c r="K6" s="759"/>
    </row>
    <row r="7" spans="1:17" ht="18" customHeight="1" x14ac:dyDescent="0.15">
      <c r="A7" s="20" t="s">
        <v>100</v>
      </c>
      <c r="B7" s="12" t="s">
        <v>20</v>
      </c>
      <c r="C7" s="350"/>
      <c r="D7" s="36"/>
      <c r="E7" s="12"/>
      <c r="F7" s="12" t="s">
        <v>20</v>
      </c>
      <c r="G7" s="12" t="s">
        <v>20</v>
      </c>
      <c r="H7" s="12" t="s">
        <v>20</v>
      </c>
      <c r="I7" s="5">
        <f t="shared" si="0"/>
        <v>4</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18</v>
      </c>
      <c r="K7" s="759"/>
    </row>
    <row r="8" spans="1:17" ht="18" customHeight="1" x14ac:dyDescent="0.15">
      <c r="A8" s="20" t="s">
        <v>377</v>
      </c>
      <c r="B8" s="12"/>
      <c r="C8" s="45"/>
      <c r="D8" s="46"/>
      <c r="E8" s="16"/>
      <c r="F8" s="12"/>
      <c r="G8" s="12" t="s">
        <v>184</v>
      </c>
      <c r="H8" s="12" t="s">
        <v>184</v>
      </c>
      <c r="I8" s="5">
        <f t="shared" si="0"/>
        <v>2</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11-19"))*(7)</f>
        <v>14</v>
      </c>
      <c r="K8" s="759"/>
      <c r="Q8" s="349"/>
    </row>
    <row r="9" spans="1:17" ht="18" customHeight="1" x14ac:dyDescent="0.15">
      <c r="A9" s="653" t="s">
        <v>590</v>
      </c>
      <c r="B9" s="12" t="s">
        <v>21</v>
      </c>
      <c r="C9" s="45"/>
      <c r="D9" s="46"/>
      <c r="E9" s="12" t="s">
        <v>21</v>
      </c>
      <c r="F9" s="12" t="s">
        <v>21</v>
      </c>
      <c r="G9" s="12" t="s">
        <v>21</v>
      </c>
      <c r="H9" s="430"/>
      <c r="I9" s="5">
        <f t="shared" si="0"/>
        <v>4</v>
      </c>
      <c r="J9" s="758">
        <f t="shared" ref="J9" si="2">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18</v>
      </c>
      <c r="K9" s="759"/>
      <c r="Q9" s="349"/>
    </row>
    <row r="10" spans="1:17" ht="18" customHeight="1" x14ac:dyDescent="0.15">
      <c r="A10" s="653" t="s">
        <v>611</v>
      </c>
      <c r="B10" s="12"/>
      <c r="C10" s="45"/>
      <c r="D10" s="46"/>
      <c r="E10" s="12"/>
      <c r="F10" s="12"/>
      <c r="G10" s="12"/>
      <c r="H10" s="12"/>
      <c r="I10" s="5">
        <f t="shared" si="0"/>
        <v>0</v>
      </c>
      <c r="J10" s="758">
        <f t="shared" ref="J10" si="3">SUM(COUNTIF(B10:H10,"9-11,15-19"))*(6)+(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11-19"))*(7)</f>
        <v>0</v>
      </c>
      <c r="K10" s="759"/>
      <c r="Q10" s="349"/>
    </row>
    <row r="11" spans="1:17" ht="19.5" customHeight="1" x14ac:dyDescent="0.15">
      <c r="A11" s="31" t="s">
        <v>66</v>
      </c>
      <c r="B11" s="16"/>
      <c r="C11" s="45"/>
      <c r="D11" s="46"/>
      <c r="E11" s="16" t="s">
        <v>523</v>
      </c>
      <c r="F11" s="16" t="s">
        <v>566</v>
      </c>
      <c r="G11" s="16" t="s">
        <v>528</v>
      </c>
      <c r="H11" s="16"/>
      <c r="I11" s="5"/>
      <c r="J11" s="758"/>
      <c r="K11" s="759"/>
    </row>
    <row r="12" spans="1:17" ht="18" customHeight="1" x14ac:dyDescent="0.15">
      <c r="A12" s="31" t="s">
        <v>66</v>
      </c>
      <c r="B12" s="633" t="s">
        <v>215</v>
      </c>
      <c r="C12" s="45"/>
      <c r="D12" s="46"/>
      <c r="E12" s="633"/>
      <c r="F12" s="16"/>
      <c r="G12" s="633"/>
      <c r="H12" s="633"/>
      <c r="I12" s="5"/>
      <c r="J12" s="682"/>
      <c r="K12" s="692"/>
    </row>
    <row r="13" spans="1:17" ht="16.5" customHeight="1" x14ac:dyDescent="0.15">
      <c r="A13" s="33" t="s">
        <v>0</v>
      </c>
      <c r="B13" s="53">
        <v>46181</v>
      </c>
      <c r="C13" s="53">
        <v>46182</v>
      </c>
      <c r="D13" s="53">
        <v>46183</v>
      </c>
      <c r="E13" s="53">
        <v>46184</v>
      </c>
      <c r="F13" s="53">
        <v>46185</v>
      </c>
      <c r="G13" s="53">
        <v>46186</v>
      </c>
      <c r="H13" s="53">
        <v>46187</v>
      </c>
      <c r="I13" s="727" t="s">
        <v>1</v>
      </c>
      <c r="J13" s="717" t="s">
        <v>2</v>
      </c>
      <c r="K13" s="718"/>
    </row>
    <row r="14" spans="1:17" ht="16.5" customHeight="1" x14ac:dyDescent="0.15">
      <c r="A14" s="22" t="s">
        <v>3</v>
      </c>
      <c r="B14" s="2" t="s">
        <v>4</v>
      </c>
      <c r="C14" s="21" t="s">
        <v>5</v>
      </c>
      <c r="D14" s="21" t="s">
        <v>6</v>
      </c>
      <c r="E14" s="2" t="s">
        <v>7</v>
      </c>
      <c r="F14" s="2" t="s">
        <v>8</v>
      </c>
      <c r="G14" s="2" t="s">
        <v>9</v>
      </c>
      <c r="H14" s="24" t="s">
        <v>10</v>
      </c>
      <c r="I14" s="728"/>
      <c r="J14" s="719"/>
      <c r="K14" s="720"/>
    </row>
    <row r="15" spans="1:17" ht="18" customHeight="1" x14ac:dyDescent="0.15">
      <c r="A15" s="17" t="s">
        <v>13</v>
      </c>
      <c r="B15" s="12"/>
      <c r="C15" s="2"/>
      <c r="D15" s="2"/>
      <c r="E15" s="12"/>
      <c r="F15" s="691" t="s">
        <v>60</v>
      </c>
      <c r="G15" s="691"/>
      <c r="H15" s="691"/>
      <c r="I15" s="5"/>
      <c r="J15" s="682"/>
      <c r="K15" s="692"/>
    </row>
    <row r="16" spans="1:17" ht="18" customHeight="1" x14ac:dyDescent="0.15">
      <c r="A16" s="5" t="s">
        <v>14</v>
      </c>
      <c r="B16" s="12"/>
      <c r="C16" s="127"/>
      <c r="D16" s="32"/>
      <c r="E16" s="12" t="s">
        <v>21</v>
      </c>
      <c r="F16" s="12" t="s">
        <v>21</v>
      </c>
      <c r="G16" s="12" t="s">
        <v>21</v>
      </c>
      <c r="H16" s="16" t="s">
        <v>221</v>
      </c>
      <c r="I16" s="5">
        <f t="shared" ref="I16:I20" si="4">COUNTIFS(B16:H16,"&lt;&gt;空",B16:H16,"&lt;&gt;休",B16:H16,"&lt;&gt;調",B16:H16,"&lt;&gt;",B16:H16,"&lt;&gt;調整休")</f>
        <v>4</v>
      </c>
      <c r="J16" s="758">
        <v>30.5</v>
      </c>
      <c r="K16" s="759"/>
    </row>
    <row r="17" spans="1:11" ht="18" customHeight="1" x14ac:dyDescent="0.15">
      <c r="A17" s="20" t="s">
        <v>100</v>
      </c>
      <c r="B17" s="12" t="s">
        <v>20</v>
      </c>
      <c r="C17" s="350"/>
      <c r="D17" s="36"/>
      <c r="E17" s="12"/>
      <c r="F17" s="12" t="s">
        <v>20</v>
      </c>
      <c r="G17" s="12" t="s">
        <v>20</v>
      </c>
      <c r="H17" s="12" t="s">
        <v>20</v>
      </c>
      <c r="I17" s="5">
        <f t="shared" si="4"/>
        <v>4</v>
      </c>
      <c r="J17" s="758">
        <f t="shared" ref="J17" si="5">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f>
        <v>18</v>
      </c>
      <c r="K17" s="759"/>
    </row>
    <row r="18" spans="1:11" ht="18" customHeight="1" x14ac:dyDescent="0.15">
      <c r="A18" s="20" t="s">
        <v>377</v>
      </c>
      <c r="B18" s="12"/>
      <c r="C18" s="45"/>
      <c r="D18" s="46"/>
      <c r="E18" s="16"/>
      <c r="F18" s="12"/>
      <c r="G18" s="12" t="s">
        <v>184</v>
      </c>
      <c r="H18" s="12" t="s">
        <v>184</v>
      </c>
      <c r="I18" s="5">
        <f t="shared" si="4"/>
        <v>2</v>
      </c>
      <c r="J18" s="758">
        <f>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11-19"))*(7)</f>
        <v>14</v>
      </c>
      <c r="K18" s="759"/>
    </row>
    <row r="19" spans="1:11" ht="18" customHeight="1" x14ac:dyDescent="0.15">
      <c r="A19" s="653" t="s">
        <v>590</v>
      </c>
      <c r="B19" s="12" t="s">
        <v>21</v>
      </c>
      <c r="C19" s="45"/>
      <c r="D19" s="46"/>
      <c r="E19" s="12" t="s">
        <v>21</v>
      </c>
      <c r="F19" s="12" t="s">
        <v>21</v>
      </c>
      <c r="G19" s="12" t="s">
        <v>21</v>
      </c>
      <c r="H19" s="430"/>
      <c r="I19" s="5">
        <f t="shared" si="4"/>
        <v>4</v>
      </c>
      <c r="J19" s="758">
        <f t="shared" ref="J19:J20" si="6">SUM(COUNTIF(B19:H19,"9-11,15-19"))*(6)+(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11-19"))*(7)</f>
        <v>18</v>
      </c>
      <c r="K19" s="759"/>
    </row>
    <row r="20" spans="1:11" ht="18" customHeight="1" x14ac:dyDescent="0.15">
      <c r="A20" s="653" t="s">
        <v>611</v>
      </c>
      <c r="B20" s="12"/>
      <c r="C20" s="45"/>
      <c r="D20" s="46"/>
      <c r="E20" s="12"/>
      <c r="F20" s="12"/>
      <c r="G20" s="12"/>
      <c r="H20" s="12"/>
      <c r="I20" s="5">
        <f t="shared" si="4"/>
        <v>0</v>
      </c>
      <c r="J20" s="758">
        <f t="shared" si="6"/>
        <v>0</v>
      </c>
      <c r="K20" s="759"/>
    </row>
    <row r="21" spans="1:11" ht="18" customHeight="1" x14ac:dyDescent="0.15">
      <c r="A21" s="31" t="s">
        <v>66</v>
      </c>
      <c r="B21" s="16"/>
      <c r="C21" s="45"/>
      <c r="D21" s="46"/>
      <c r="E21" s="16" t="s">
        <v>523</v>
      </c>
      <c r="F21" s="16" t="s">
        <v>566</v>
      </c>
      <c r="G21" s="16" t="s">
        <v>528</v>
      </c>
      <c r="H21" s="16"/>
      <c r="I21" s="5"/>
      <c r="J21" s="758"/>
      <c r="K21" s="759"/>
    </row>
    <row r="22" spans="1:11" ht="18" customHeight="1" x14ac:dyDescent="0.15">
      <c r="A22" s="31" t="s">
        <v>66</v>
      </c>
      <c r="B22" s="633" t="s">
        <v>215</v>
      </c>
      <c r="C22" s="45"/>
      <c r="D22" s="46"/>
      <c r="E22" s="633"/>
      <c r="F22" s="16"/>
      <c r="G22" s="633"/>
      <c r="H22" s="633"/>
      <c r="I22" s="5"/>
      <c r="J22" s="682"/>
      <c r="K22" s="692"/>
    </row>
    <row r="23" spans="1:11" ht="16.5" customHeight="1" x14ac:dyDescent="0.15">
      <c r="A23" s="22" t="s">
        <v>0</v>
      </c>
      <c r="B23" s="23">
        <v>46188</v>
      </c>
      <c r="C23" s="23">
        <v>46189</v>
      </c>
      <c r="D23" s="23">
        <v>46190</v>
      </c>
      <c r="E23" s="23">
        <v>46191</v>
      </c>
      <c r="F23" s="23">
        <v>46192</v>
      </c>
      <c r="G23" s="23">
        <v>46193</v>
      </c>
      <c r="H23" s="23">
        <v>46194</v>
      </c>
      <c r="I23" s="727" t="s">
        <v>1</v>
      </c>
      <c r="J23" s="717" t="s">
        <v>2</v>
      </c>
      <c r="K23" s="718"/>
    </row>
    <row r="24" spans="1:11" ht="16.5" customHeight="1" x14ac:dyDescent="0.15">
      <c r="A24" s="22" t="s">
        <v>3</v>
      </c>
      <c r="B24" s="2" t="s">
        <v>4</v>
      </c>
      <c r="C24" s="21" t="s">
        <v>5</v>
      </c>
      <c r="D24" s="21" t="s">
        <v>6</v>
      </c>
      <c r="E24" s="2" t="s">
        <v>7</v>
      </c>
      <c r="F24" s="2" t="s">
        <v>8</v>
      </c>
      <c r="G24" s="2" t="s">
        <v>9</v>
      </c>
      <c r="H24" s="24" t="s">
        <v>10</v>
      </c>
      <c r="I24" s="728"/>
      <c r="J24" s="719"/>
      <c r="K24" s="720"/>
    </row>
    <row r="25" spans="1:11" ht="18" customHeight="1" x14ac:dyDescent="0.15">
      <c r="A25" s="17" t="s">
        <v>12</v>
      </c>
      <c r="B25" s="12"/>
      <c r="C25" s="2"/>
      <c r="D25" s="2"/>
      <c r="E25" s="12"/>
      <c r="F25" s="12"/>
      <c r="G25" s="12"/>
      <c r="H25" s="12"/>
      <c r="I25" s="5"/>
      <c r="J25" s="693"/>
      <c r="K25" s="692"/>
    </row>
    <row r="26" spans="1:11" ht="18" customHeight="1" x14ac:dyDescent="0.15">
      <c r="A26" s="5" t="s">
        <v>14</v>
      </c>
      <c r="B26" s="12"/>
      <c r="C26" s="127"/>
      <c r="D26" s="32"/>
      <c r="E26" s="12" t="s">
        <v>21</v>
      </c>
      <c r="F26" s="12" t="s">
        <v>21</v>
      </c>
      <c r="G26" s="12" t="s">
        <v>21</v>
      </c>
      <c r="H26" s="16" t="s">
        <v>221</v>
      </c>
      <c r="I26" s="5">
        <f t="shared" ref="I26:I30" si="7">COUNTIFS(B26:H26,"&lt;&gt;空",B26:H26,"&lt;&gt;休",B26:H26,"&lt;&gt;調",B26:H26,"&lt;&gt;",B26:H26,"&lt;&gt;調整休")</f>
        <v>4</v>
      </c>
      <c r="J26" s="758">
        <v>24.5</v>
      </c>
      <c r="K26" s="759"/>
    </row>
    <row r="27" spans="1:11" ht="18" customHeight="1" x14ac:dyDescent="0.15">
      <c r="A27" s="20" t="s">
        <v>100</v>
      </c>
      <c r="B27" s="12" t="s">
        <v>20</v>
      </c>
      <c r="C27" s="350"/>
      <c r="D27" s="36"/>
      <c r="E27" s="12"/>
      <c r="F27" s="12" t="s">
        <v>20</v>
      </c>
      <c r="G27" s="12" t="s">
        <v>20</v>
      </c>
      <c r="H27" s="12" t="s">
        <v>20</v>
      </c>
      <c r="I27" s="5">
        <f t="shared" si="7"/>
        <v>4</v>
      </c>
      <c r="J27" s="758">
        <f t="shared" ref="J27" si="8">SUM(COUNTIF(B27:H27,"9-11,15-19"))*(6)+(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f>
        <v>18</v>
      </c>
      <c r="K27" s="759"/>
    </row>
    <row r="28" spans="1:11" ht="18" customHeight="1" x14ac:dyDescent="0.15">
      <c r="A28" s="20" t="s">
        <v>377</v>
      </c>
      <c r="B28" s="12"/>
      <c r="C28" s="45"/>
      <c r="D28" s="46"/>
      <c r="E28" s="16"/>
      <c r="F28" s="12"/>
      <c r="G28" s="12" t="s">
        <v>184</v>
      </c>
      <c r="H28" s="12" t="s">
        <v>184</v>
      </c>
      <c r="I28" s="5">
        <f t="shared" si="7"/>
        <v>2</v>
      </c>
      <c r="J28" s="758">
        <f>SUM(COUNTIF(B28:H28,"9-11,15-19"))*(6)+(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11-19"))*(7)</f>
        <v>14</v>
      </c>
      <c r="K28" s="759"/>
    </row>
    <row r="29" spans="1:11" ht="18" customHeight="1" x14ac:dyDescent="0.15">
      <c r="A29" s="653" t="s">
        <v>590</v>
      </c>
      <c r="B29" s="12" t="s">
        <v>21</v>
      </c>
      <c r="C29" s="45"/>
      <c r="D29" s="46"/>
      <c r="E29" s="12" t="s">
        <v>21</v>
      </c>
      <c r="F29" s="12" t="s">
        <v>21</v>
      </c>
      <c r="G29" s="12" t="s">
        <v>21</v>
      </c>
      <c r="H29" s="430"/>
      <c r="I29" s="5">
        <f t="shared" si="7"/>
        <v>4</v>
      </c>
      <c r="J29" s="758">
        <f t="shared" ref="J29:J30" si="9">SUM(COUNTIF(B29:H29,"9-11,15-19"))*(6)+(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11-19"))*(7)</f>
        <v>18</v>
      </c>
      <c r="K29" s="759"/>
    </row>
    <row r="30" spans="1:11" ht="18" customHeight="1" x14ac:dyDescent="0.15">
      <c r="A30" s="653" t="s">
        <v>611</v>
      </c>
      <c r="B30" s="12"/>
      <c r="C30" s="45"/>
      <c r="D30" s="46"/>
      <c r="E30" s="12"/>
      <c r="F30" s="12"/>
      <c r="G30" s="12"/>
      <c r="H30" s="12"/>
      <c r="I30" s="5">
        <f t="shared" si="7"/>
        <v>0</v>
      </c>
      <c r="J30" s="758">
        <f t="shared" si="9"/>
        <v>0</v>
      </c>
      <c r="K30" s="759"/>
    </row>
    <row r="31" spans="1:11" ht="18" customHeight="1" x14ac:dyDescent="0.15">
      <c r="A31" s="31" t="s">
        <v>66</v>
      </c>
      <c r="B31" s="16"/>
      <c r="C31" s="45"/>
      <c r="D31" s="46"/>
      <c r="E31" s="16" t="s">
        <v>523</v>
      </c>
      <c r="F31" s="16" t="s">
        <v>566</v>
      </c>
      <c r="G31" s="16" t="s">
        <v>528</v>
      </c>
      <c r="H31" s="16"/>
      <c r="I31" s="5"/>
      <c r="J31" s="758"/>
      <c r="K31" s="759"/>
    </row>
    <row r="32" spans="1:11" ht="18" customHeight="1" x14ac:dyDescent="0.15">
      <c r="A32" s="31" t="s">
        <v>66</v>
      </c>
      <c r="B32" s="633" t="s">
        <v>215</v>
      </c>
      <c r="C32" s="45"/>
      <c r="D32" s="46"/>
      <c r="E32" s="633"/>
      <c r="F32" s="16"/>
      <c r="G32" s="633"/>
      <c r="H32" s="633"/>
      <c r="I32" s="5"/>
      <c r="J32" s="682"/>
      <c r="K32" s="692"/>
    </row>
    <row r="33" spans="1:11" ht="16.5" customHeight="1" x14ac:dyDescent="0.15">
      <c r="A33" s="22" t="s">
        <v>0</v>
      </c>
      <c r="B33" s="90">
        <v>46195</v>
      </c>
      <c r="C33" s="90">
        <v>46196</v>
      </c>
      <c r="D33" s="90">
        <v>46197</v>
      </c>
      <c r="E33" s="90">
        <v>46198</v>
      </c>
      <c r="F33" s="90">
        <v>46199</v>
      </c>
      <c r="G33" s="90">
        <v>46200</v>
      </c>
      <c r="H33" s="90">
        <v>46201</v>
      </c>
      <c r="I33" s="727" t="s">
        <v>1</v>
      </c>
      <c r="J33" s="717" t="s">
        <v>2</v>
      </c>
      <c r="K33" s="718"/>
    </row>
    <row r="34" spans="1:11" ht="16.5" customHeight="1" x14ac:dyDescent="0.15">
      <c r="A34" s="22" t="s">
        <v>3</v>
      </c>
      <c r="B34" s="2" t="s">
        <v>4</v>
      </c>
      <c r="C34" s="21" t="s">
        <v>5</v>
      </c>
      <c r="D34" s="21" t="s">
        <v>6</v>
      </c>
      <c r="E34" s="2" t="s">
        <v>7</v>
      </c>
      <c r="F34" s="2" t="s">
        <v>8</v>
      </c>
      <c r="G34" s="2" t="s">
        <v>9</v>
      </c>
      <c r="H34" s="24" t="s">
        <v>10</v>
      </c>
      <c r="I34" s="728"/>
      <c r="J34" s="719"/>
      <c r="K34" s="720"/>
    </row>
    <row r="35" spans="1:11" ht="18" customHeight="1" x14ac:dyDescent="0.15">
      <c r="A35" s="17" t="s">
        <v>13</v>
      </c>
      <c r="B35" s="12"/>
      <c r="C35" s="2"/>
      <c r="D35" s="2"/>
      <c r="E35" s="12"/>
      <c r="F35" s="12"/>
      <c r="G35" s="12"/>
      <c r="H35" s="12"/>
      <c r="I35" s="5"/>
      <c r="J35" s="682"/>
      <c r="K35" s="692"/>
    </row>
    <row r="36" spans="1:11" ht="18" customHeight="1" x14ac:dyDescent="0.15">
      <c r="A36" s="5" t="s">
        <v>14</v>
      </c>
      <c r="B36" s="12"/>
      <c r="C36" s="127"/>
      <c r="D36" s="32"/>
      <c r="E36" s="12" t="s">
        <v>21</v>
      </c>
      <c r="F36" s="12" t="s">
        <v>21</v>
      </c>
      <c r="G36" s="12" t="s">
        <v>21</v>
      </c>
      <c r="H36" s="16" t="s">
        <v>221</v>
      </c>
      <c r="I36" s="5">
        <f t="shared" ref="I36:I40" si="10">COUNTIFS(B36:H36,"&lt;&gt;空",B36:H36,"&lt;&gt;休",B36:H36,"&lt;&gt;調",B36:H36,"&lt;&gt;",B36:H36,"&lt;&gt;調整休")</f>
        <v>4</v>
      </c>
      <c r="J36" s="758">
        <f>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9-11・14-19"))*(6.5)</f>
        <v>20</v>
      </c>
      <c r="K36" s="759"/>
    </row>
    <row r="37" spans="1:11" ht="18" customHeight="1" x14ac:dyDescent="0.15">
      <c r="A37" s="20" t="s">
        <v>100</v>
      </c>
      <c r="B37" s="12" t="s">
        <v>20</v>
      </c>
      <c r="C37" s="350"/>
      <c r="D37" s="36"/>
      <c r="E37" s="12"/>
      <c r="F37" s="12" t="s">
        <v>20</v>
      </c>
      <c r="G37" s="12" t="s">
        <v>20</v>
      </c>
      <c r="H37" s="12" t="s">
        <v>20</v>
      </c>
      <c r="I37" s="5">
        <f t="shared" si="10"/>
        <v>4</v>
      </c>
      <c r="J37" s="758">
        <f t="shared" ref="J37" si="11">SUM(COUNTIF(B37:H37,"9-11,15-19"))*(6)+(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f>
        <v>18</v>
      </c>
      <c r="K37" s="759"/>
    </row>
    <row r="38" spans="1:11" ht="18" customHeight="1" x14ac:dyDescent="0.15">
      <c r="A38" s="20" t="s">
        <v>377</v>
      </c>
      <c r="B38" s="12"/>
      <c r="C38" s="45"/>
      <c r="D38" s="46"/>
      <c r="E38" s="16"/>
      <c r="F38" s="12"/>
      <c r="G38" s="12" t="s">
        <v>184</v>
      </c>
      <c r="H38" s="12" t="s">
        <v>184</v>
      </c>
      <c r="I38" s="5">
        <f t="shared" si="10"/>
        <v>2</v>
      </c>
      <c r="J38" s="758">
        <f>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11-19"))*(7)</f>
        <v>14</v>
      </c>
      <c r="K38" s="759"/>
    </row>
    <row r="39" spans="1:11" ht="18" customHeight="1" x14ac:dyDescent="0.15">
      <c r="A39" s="653" t="s">
        <v>590</v>
      </c>
      <c r="B39" s="12" t="s">
        <v>21</v>
      </c>
      <c r="C39" s="45"/>
      <c r="D39" s="46"/>
      <c r="E39" s="12" t="s">
        <v>21</v>
      </c>
      <c r="F39" s="12" t="s">
        <v>21</v>
      </c>
      <c r="G39" s="12" t="s">
        <v>21</v>
      </c>
      <c r="H39" s="430"/>
      <c r="I39" s="5">
        <f t="shared" si="10"/>
        <v>4</v>
      </c>
      <c r="J39" s="758">
        <f t="shared" ref="J39:J40" si="12">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11-19"))*(7)</f>
        <v>18</v>
      </c>
      <c r="K39" s="759"/>
    </row>
    <row r="40" spans="1:11" ht="18" customHeight="1" x14ac:dyDescent="0.15">
      <c r="A40" s="653" t="s">
        <v>611</v>
      </c>
      <c r="B40" s="12"/>
      <c r="C40" s="45"/>
      <c r="D40" s="46"/>
      <c r="E40" s="12"/>
      <c r="F40" s="12"/>
      <c r="G40" s="12"/>
      <c r="H40" s="12"/>
      <c r="I40" s="5">
        <f t="shared" si="10"/>
        <v>0</v>
      </c>
      <c r="J40" s="758">
        <f t="shared" si="12"/>
        <v>0</v>
      </c>
      <c r="K40" s="759"/>
    </row>
    <row r="41" spans="1:11" ht="18" customHeight="1" x14ac:dyDescent="0.15">
      <c r="A41" s="31" t="s">
        <v>66</v>
      </c>
      <c r="B41" s="16"/>
      <c r="C41" s="45"/>
      <c r="D41" s="46"/>
      <c r="E41" s="16" t="s">
        <v>523</v>
      </c>
      <c r="F41" s="16" t="s">
        <v>566</v>
      </c>
      <c r="G41" s="16" t="s">
        <v>528</v>
      </c>
      <c r="H41" s="16"/>
      <c r="I41" s="5"/>
      <c r="J41" s="758"/>
      <c r="K41" s="759"/>
    </row>
    <row r="42" spans="1:11" ht="18" customHeight="1" x14ac:dyDescent="0.15">
      <c r="A42" s="31" t="s">
        <v>66</v>
      </c>
      <c r="B42" s="633" t="s">
        <v>215</v>
      </c>
      <c r="C42" s="45"/>
      <c r="D42" s="46"/>
      <c r="E42" s="633"/>
      <c r="F42" s="16"/>
      <c r="G42" s="633"/>
      <c r="H42" s="633"/>
      <c r="I42" s="5"/>
      <c r="J42" s="682"/>
      <c r="K42" s="692"/>
    </row>
    <row r="43" spans="1:11" ht="16.5" customHeight="1" x14ac:dyDescent="0.15">
      <c r="A43" s="22" t="s">
        <v>0</v>
      </c>
      <c r="B43" s="23">
        <v>46202</v>
      </c>
      <c r="C43" s="23">
        <v>46203</v>
      </c>
      <c r="D43" s="23"/>
      <c r="E43" s="23"/>
      <c r="F43" s="23"/>
      <c r="G43" s="23"/>
      <c r="H43" s="23"/>
      <c r="I43" s="727" t="s">
        <v>1</v>
      </c>
      <c r="J43" s="717" t="s">
        <v>2</v>
      </c>
      <c r="K43" s="718"/>
    </row>
    <row r="44" spans="1:11" ht="16.5" customHeight="1" x14ac:dyDescent="0.15">
      <c r="A44" s="22" t="s">
        <v>3</v>
      </c>
      <c r="B44" s="2" t="s">
        <v>4</v>
      </c>
      <c r="C44" s="316" t="s">
        <v>5</v>
      </c>
      <c r="D44" s="316"/>
      <c r="E44" s="2"/>
      <c r="F44" s="2"/>
      <c r="G44" s="2"/>
      <c r="H44" s="24"/>
      <c r="I44" s="728"/>
      <c r="J44" s="719"/>
      <c r="K44" s="720"/>
    </row>
    <row r="45" spans="1:11" ht="18" customHeight="1" x14ac:dyDescent="0.15">
      <c r="A45" s="17" t="s">
        <v>12</v>
      </c>
      <c r="B45" s="12"/>
      <c r="C45" s="2"/>
      <c r="D45" s="2"/>
      <c r="E45" s="2"/>
      <c r="F45" s="2"/>
      <c r="G45" s="2"/>
      <c r="H45" s="2"/>
      <c r="I45" s="5"/>
      <c r="J45" s="693"/>
      <c r="K45" s="692"/>
    </row>
    <row r="46" spans="1:11" ht="18" customHeight="1" x14ac:dyDescent="0.15">
      <c r="A46" s="5" t="s">
        <v>14</v>
      </c>
      <c r="B46" s="12"/>
      <c r="C46" s="127"/>
      <c r="D46" s="32"/>
      <c r="E46" s="32"/>
      <c r="F46" s="32"/>
      <c r="G46" s="32"/>
      <c r="H46" s="32"/>
      <c r="I46" s="5">
        <f t="shared" ref="I46:I50" si="13">COUNTIFS(B46:H46,"&lt;&gt;空",B46:H46,"&lt;&gt;休",B46:H46,"&lt;&gt;調",B46:H46,"&lt;&gt;",B46:H46,"&lt;&gt;調整休")</f>
        <v>0</v>
      </c>
      <c r="J46" s="758">
        <f>SUM(COUNTIF(B46:H46,"9-11,15-19"))*(6)+(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9-11・14-19"))*(6.5)</f>
        <v>0</v>
      </c>
      <c r="K46" s="759"/>
    </row>
    <row r="47" spans="1:11" ht="18" customHeight="1" x14ac:dyDescent="0.15">
      <c r="A47" s="20" t="s">
        <v>100</v>
      </c>
      <c r="B47" s="12" t="s">
        <v>20</v>
      </c>
      <c r="C47" s="350"/>
      <c r="D47" s="36"/>
      <c r="E47" s="36"/>
      <c r="F47" s="36"/>
      <c r="G47" s="36"/>
      <c r="H47" s="36"/>
      <c r="I47" s="5">
        <f t="shared" si="13"/>
        <v>1</v>
      </c>
      <c r="J47" s="758">
        <f t="shared" ref="J47" si="14">SUM(COUNTIF(B47:H47,"9-11,15-19"))*(6)+(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f>
        <v>4.5</v>
      </c>
      <c r="K47" s="759"/>
    </row>
    <row r="48" spans="1:11" ht="18" customHeight="1" x14ac:dyDescent="0.15">
      <c r="A48" s="20" t="s">
        <v>377</v>
      </c>
      <c r="B48" s="12"/>
      <c r="C48" s="45"/>
      <c r="D48" s="46"/>
      <c r="E48" s="46"/>
      <c r="F48" s="46"/>
      <c r="G48" s="46"/>
      <c r="H48" s="46"/>
      <c r="I48" s="5">
        <f t="shared" si="13"/>
        <v>0</v>
      </c>
      <c r="J48" s="758">
        <f>SUM(COUNTIF(B48:H48,"9-11,15-19"))*(6)+(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COUNTIF(B48:H48,"11-19"))*(7)</f>
        <v>0</v>
      </c>
      <c r="K48" s="759"/>
    </row>
    <row r="49" spans="1:14" ht="18" customHeight="1" x14ac:dyDescent="0.15">
      <c r="A49" s="653" t="s">
        <v>590</v>
      </c>
      <c r="B49" s="12" t="s">
        <v>21</v>
      </c>
      <c r="C49" s="45"/>
      <c r="D49" s="46"/>
      <c r="E49" s="46"/>
      <c r="F49" s="46"/>
      <c r="G49" s="46"/>
      <c r="H49" s="46"/>
      <c r="I49" s="5">
        <f t="shared" si="13"/>
        <v>1</v>
      </c>
      <c r="J49" s="758">
        <f t="shared" ref="J49:J50" si="15">SUM(COUNTIF(B49:H49,"9-11,15-19"))*(6)+(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COUNTIF(B49:H49,"11-19"))*(7)</f>
        <v>4.5</v>
      </c>
      <c r="K49" s="759"/>
    </row>
    <row r="50" spans="1:14" ht="18" customHeight="1" x14ac:dyDescent="0.15">
      <c r="A50" s="653" t="s">
        <v>611</v>
      </c>
      <c r="B50" s="12"/>
      <c r="C50" s="45"/>
      <c r="D50" s="46"/>
      <c r="E50" s="46"/>
      <c r="F50" s="46"/>
      <c r="G50" s="46"/>
      <c r="H50" s="46"/>
      <c r="I50" s="5">
        <f t="shared" si="13"/>
        <v>0</v>
      </c>
      <c r="J50" s="758">
        <f t="shared" si="15"/>
        <v>0</v>
      </c>
      <c r="K50" s="759"/>
    </row>
    <row r="51" spans="1:14" ht="18" customHeight="1" x14ac:dyDescent="0.15">
      <c r="A51" s="31" t="s">
        <v>66</v>
      </c>
      <c r="B51" s="16"/>
      <c r="C51" s="45"/>
      <c r="D51" s="46"/>
      <c r="E51" s="46"/>
      <c r="F51" s="46"/>
      <c r="G51" s="46"/>
      <c r="H51" s="46"/>
      <c r="I51" s="5"/>
      <c r="J51" s="758"/>
      <c r="K51" s="759"/>
    </row>
    <row r="52" spans="1:14" ht="18" customHeight="1" x14ac:dyDescent="0.15">
      <c r="A52" s="31" t="s">
        <v>66</v>
      </c>
      <c r="B52" s="633" t="s">
        <v>215</v>
      </c>
      <c r="C52" s="45"/>
      <c r="D52" s="46"/>
      <c r="E52" s="46"/>
      <c r="F52" s="46"/>
      <c r="G52" s="46"/>
      <c r="H52" s="46"/>
      <c r="I52" s="5"/>
      <c r="J52" s="682"/>
      <c r="K52" s="692"/>
    </row>
    <row r="53" spans="1:14" ht="16.5" customHeight="1" x14ac:dyDescent="0.15">
      <c r="A53" s="41"/>
      <c r="B53" s="42"/>
      <c r="C53" s="42"/>
      <c r="D53" s="42"/>
      <c r="E53" s="42"/>
      <c r="F53" s="42"/>
      <c r="G53" s="42"/>
      <c r="H53" s="42"/>
      <c r="I53" s="791" t="s">
        <v>609</v>
      </c>
      <c r="J53" s="791"/>
      <c r="K53" s="791"/>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69">
    <mergeCell ref="J5:K5"/>
    <mergeCell ref="B1:F1"/>
    <mergeCell ref="H1:K1"/>
    <mergeCell ref="B2:E2"/>
    <mergeCell ref="I3:I4"/>
    <mergeCell ref="J3:K4"/>
    <mergeCell ref="J16:K16"/>
    <mergeCell ref="J6:K6"/>
    <mergeCell ref="J7:K7"/>
    <mergeCell ref="J8:K8"/>
    <mergeCell ref="J9:K9"/>
    <mergeCell ref="J10:K10"/>
    <mergeCell ref="J11:K11"/>
    <mergeCell ref="J12:K12"/>
    <mergeCell ref="I13:I14"/>
    <mergeCell ref="J13:K14"/>
    <mergeCell ref="F15:H15"/>
    <mergeCell ref="J15:K15"/>
    <mergeCell ref="J28:K28"/>
    <mergeCell ref="J17:K17"/>
    <mergeCell ref="J18:K18"/>
    <mergeCell ref="J19:K19"/>
    <mergeCell ref="J20:K20"/>
    <mergeCell ref="J21:K21"/>
    <mergeCell ref="J22:K22"/>
    <mergeCell ref="I23:I24"/>
    <mergeCell ref="J23:K24"/>
    <mergeCell ref="J25:K25"/>
    <mergeCell ref="J26:K26"/>
    <mergeCell ref="J27:K27"/>
    <mergeCell ref="J29:K29"/>
    <mergeCell ref="J30:K30"/>
    <mergeCell ref="J31:K31"/>
    <mergeCell ref="J32:K32"/>
    <mergeCell ref="I33:I34"/>
    <mergeCell ref="J33:K34"/>
    <mergeCell ref="J46:K46"/>
    <mergeCell ref="J35:K35"/>
    <mergeCell ref="J36:K36"/>
    <mergeCell ref="J37:K37"/>
    <mergeCell ref="J38:K38"/>
    <mergeCell ref="J39:K39"/>
    <mergeCell ref="J40:K40"/>
    <mergeCell ref="J41:K41"/>
    <mergeCell ref="J42:K42"/>
    <mergeCell ref="I43:I44"/>
    <mergeCell ref="J43:K44"/>
    <mergeCell ref="J45:K45"/>
    <mergeCell ref="A56:B56"/>
    <mergeCell ref="C56:K56"/>
    <mergeCell ref="J47:K47"/>
    <mergeCell ref="J48:K48"/>
    <mergeCell ref="J49:K49"/>
    <mergeCell ref="J50:K50"/>
    <mergeCell ref="J51:K51"/>
    <mergeCell ref="J52:K52"/>
    <mergeCell ref="I53:K53"/>
    <mergeCell ref="A54:B54"/>
    <mergeCell ref="D54:E54"/>
    <mergeCell ref="A55:B55"/>
    <mergeCell ref="C55:K55"/>
    <mergeCell ref="A62:B62"/>
    <mergeCell ref="C62:K62"/>
    <mergeCell ref="C57:K57"/>
    <mergeCell ref="A59:B59"/>
    <mergeCell ref="C59:K59"/>
    <mergeCell ref="A60:B60"/>
    <mergeCell ref="A61:B61"/>
    <mergeCell ref="C61:K61"/>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BC5CE50-2E6C-4312-9817-64A665DCAA5D}">
          <x14:formula1>
            <xm:f>'F:\Users\clmiwa-three\Downloads\[《中村》新田・草加 エリア 仮シフト【12月16日～1月15日】.xlsx]参照データベース'!#REF!</xm:f>
          </x14:formula1>
          <xm:sqref>G1 C53:H53</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99148-E194-4AD7-BDF5-8383B4EC5C46}">
  <sheetPr>
    <pageSetUpPr fitToPage="1"/>
  </sheetPr>
  <dimension ref="A1:X57"/>
  <sheetViews>
    <sheetView zoomScale="85" zoomScaleNormal="85" workbookViewId="0">
      <selection activeCell="N19" sqref="N19"/>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610</v>
      </c>
      <c r="C1" s="683"/>
      <c r="D1" s="683"/>
      <c r="E1" s="683"/>
      <c r="F1" s="683"/>
      <c r="H1" s="767" t="s">
        <v>55</v>
      </c>
      <c r="I1" s="768"/>
      <c r="J1" s="769"/>
      <c r="K1" s="770"/>
    </row>
    <row r="2" spans="1:24" ht="9" customHeight="1" x14ac:dyDescent="0.15">
      <c r="A2" s="14"/>
      <c r="B2" s="763"/>
      <c r="C2" s="763"/>
      <c r="D2" s="764"/>
      <c r="E2" s="764"/>
      <c r="I2" s="14"/>
      <c r="J2" s="3"/>
      <c r="K2" s="4"/>
    </row>
    <row r="3" spans="1:24" ht="18" customHeight="1" x14ac:dyDescent="0.15">
      <c r="A3" s="22" t="s">
        <v>0</v>
      </c>
      <c r="B3" s="90">
        <v>46174</v>
      </c>
      <c r="C3" s="90">
        <v>46175</v>
      </c>
      <c r="D3" s="90">
        <v>46176</v>
      </c>
      <c r="E3" s="90">
        <v>46177</v>
      </c>
      <c r="F3" s="90">
        <v>46178</v>
      </c>
      <c r="G3" s="90">
        <v>46179</v>
      </c>
      <c r="H3" s="90">
        <v>46180</v>
      </c>
      <c r="I3" s="727" t="s">
        <v>1</v>
      </c>
      <c r="J3" s="717" t="s">
        <v>2</v>
      </c>
      <c r="K3" s="718"/>
    </row>
    <row r="4" spans="1:24" ht="18" customHeight="1" x14ac:dyDescent="0.15">
      <c r="A4" s="22" t="s">
        <v>3</v>
      </c>
      <c r="B4" s="2" t="s">
        <v>4</v>
      </c>
      <c r="C4" s="21" t="s">
        <v>5</v>
      </c>
      <c r="D4" s="21" t="s">
        <v>6</v>
      </c>
      <c r="E4" s="2" t="s">
        <v>7</v>
      </c>
      <c r="F4" s="2" t="s">
        <v>8</v>
      </c>
      <c r="G4" s="2" t="s">
        <v>9</v>
      </c>
      <c r="H4" s="24" t="s">
        <v>10</v>
      </c>
      <c r="I4" s="728"/>
      <c r="J4" s="719"/>
      <c r="K4" s="720"/>
    </row>
    <row r="5" spans="1:24" ht="18" customHeight="1" thickBot="1" x14ac:dyDescent="0.2">
      <c r="A5" s="104" t="s">
        <v>12</v>
      </c>
      <c r="B5" s="111"/>
      <c r="C5" s="105"/>
      <c r="D5" s="105"/>
      <c r="E5" s="99"/>
      <c r="F5" s="99"/>
      <c r="G5" s="99"/>
      <c r="H5" s="99"/>
      <c r="I5" s="100"/>
      <c r="J5" s="765"/>
      <c r="K5" s="766"/>
    </row>
    <row r="6" spans="1:24" ht="18" customHeight="1" x14ac:dyDescent="0.15">
      <c r="A6" s="771" t="s">
        <v>526</v>
      </c>
      <c r="B6" s="403"/>
      <c r="C6" s="141"/>
      <c r="D6" s="109"/>
      <c r="E6" s="107"/>
      <c r="F6" s="365" t="s">
        <v>373</v>
      </c>
      <c r="G6" s="365" t="s">
        <v>360</v>
      </c>
      <c r="H6" s="773" t="s">
        <v>83</v>
      </c>
      <c r="I6" s="775">
        <v>4</v>
      </c>
      <c r="J6" s="777">
        <v>29.25</v>
      </c>
      <c r="K6" s="778"/>
      <c r="N6" s="6"/>
      <c r="O6" s="6"/>
      <c r="P6" s="6"/>
      <c r="Q6" s="6"/>
      <c r="R6" s="6"/>
      <c r="S6" s="6"/>
      <c r="T6" s="6"/>
      <c r="U6" s="6"/>
      <c r="V6" s="6"/>
      <c r="W6" s="6"/>
      <c r="X6" s="6"/>
    </row>
    <row r="7" spans="1:24" ht="18" customHeight="1" thickBot="1" x14ac:dyDescent="0.2">
      <c r="A7" s="772"/>
      <c r="B7" s="111" t="s">
        <v>21</v>
      </c>
      <c r="C7" s="142"/>
      <c r="D7" s="113"/>
      <c r="E7" s="111"/>
      <c r="F7" s="364" t="s">
        <v>21</v>
      </c>
      <c r="G7" s="111" t="s">
        <v>78</v>
      </c>
      <c r="H7" s="774"/>
      <c r="I7" s="776"/>
      <c r="J7" s="779"/>
      <c r="K7" s="780"/>
      <c r="N7" s="6"/>
      <c r="O7" s="6"/>
      <c r="P7" s="6"/>
      <c r="Q7" s="6"/>
      <c r="R7" s="6"/>
      <c r="S7" s="6"/>
      <c r="T7" s="6"/>
      <c r="U7" s="6"/>
      <c r="V7" s="6"/>
      <c r="W7" s="6"/>
      <c r="X7" s="6"/>
    </row>
    <row r="8" spans="1:24" ht="18" customHeight="1" x14ac:dyDescent="0.15">
      <c r="A8" s="43" t="s">
        <v>53</v>
      </c>
      <c r="B8" s="29" t="s">
        <v>20</v>
      </c>
      <c r="C8" s="106"/>
      <c r="D8" s="106"/>
      <c r="E8" s="29" t="s">
        <v>20</v>
      </c>
      <c r="F8" s="29"/>
      <c r="G8" s="29" t="s">
        <v>20</v>
      </c>
      <c r="H8" s="29"/>
      <c r="I8" s="43">
        <f>COUNTIFS(B8:H8,"&lt;&gt;空",B8:H8,"&lt;&gt;休",B8:H8,"&lt;&gt;調",B8:H8,"&lt;&gt;",B8:H8,"&lt;&gt;調整休")</f>
        <v>3</v>
      </c>
      <c r="J8" s="781">
        <f>SUM(COUNTIF(B8:H8,"9-16"))*(6.25)+(COUNTIF(B8:H8,"9-15"))*(5.5)+(COUNTIF(B8:H8,"9-14"))*(4.5)+(COUNTIF(B8:H8,"16-19"))*(3)+(COUNTIF(B8:H8,"15-19"))*(4)+(COUNTIF(B8:H8,"14-19"))*(4.5)+(COUNTIF(B8:H8,"13-19"))*(5.5)+(COUNTIF(B8:H8,"12-19"))*(6.25)</f>
        <v>13.5</v>
      </c>
      <c r="K8" s="782"/>
      <c r="M8" s="349"/>
      <c r="N8" s="6"/>
      <c r="O8" s="6"/>
      <c r="P8" s="6"/>
      <c r="Q8" s="6"/>
      <c r="R8" s="6"/>
      <c r="S8" s="6"/>
      <c r="T8" s="6"/>
      <c r="U8" s="6"/>
      <c r="V8" s="6"/>
      <c r="W8" s="6"/>
      <c r="X8" s="6"/>
    </row>
    <row r="9" spans="1:24" ht="18" customHeight="1" x14ac:dyDescent="0.15">
      <c r="A9" s="100" t="s">
        <v>54</v>
      </c>
      <c r="B9" s="12"/>
      <c r="C9" s="332"/>
      <c r="D9" s="89"/>
      <c r="E9" s="12" t="s">
        <v>21</v>
      </c>
      <c r="F9" s="12" t="s">
        <v>20</v>
      </c>
      <c r="G9" s="12"/>
      <c r="H9" s="12"/>
      <c r="I9" s="100">
        <f>COUNTIFS(B9:H9,"&lt;&gt;空",B9:H9,"&lt;&gt;休",B9:H9,"&lt;&gt;調",B9:H9,"&lt;&gt;",B9:H9,"&lt;&gt;調整休")</f>
        <v>2</v>
      </c>
      <c r="J9" s="682">
        <f>SUM(COUNTIF(B9:H9,"9-16"))*(6.25)+(COUNTIF(B9:H9,"9-15"))*(5.5)+(COUNTIF(B9:H9,"9-14"))*(4.5)+(COUNTIF(B9:H9,"16-19"))*(3)+(COUNTIF(B9:H9,"15-19"))*(4)+(COUNTIF(B9:H9,"14-19"))*(4.5)+(COUNTIF(B9:H9,"13-19"))*(5.5)+(COUNTIF(B9:H9,"12-19"))*(6.25)</f>
        <v>9</v>
      </c>
      <c r="K9" s="692"/>
    </row>
    <row r="10" spans="1:24" ht="18" customHeight="1" x14ac:dyDescent="0.15">
      <c r="A10" s="647"/>
      <c r="B10" s="29"/>
      <c r="C10" s="648"/>
      <c r="D10" s="106"/>
      <c r="E10" s="29"/>
      <c r="F10" s="29"/>
      <c r="G10" s="29"/>
      <c r="H10" s="12"/>
      <c r="I10" s="12"/>
      <c r="J10" s="781"/>
      <c r="K10" s="782"/>
    </row>
    <row r="11" spans="1:24" ht="18" customHeight="1" x14ac:dyDescent="0.15">
      <c r="A11" s="647"/>
      <c r="B11" s="12"/>
      <c r="C11" s="26"/>
      <c r="D11" s="11"/>
      <c r="E11" s="12"/>
      <c r="F11" s="12"/>
      <c r="G11" s="12"/>
      <c r="H11" s="12"/>
      <c r="I11" s="12"/>
      <c r="J11" s="765"/>
      <c r="K11" s="766"/>
    </row>
    <row r="12" spans="1:24" ht="18" customHeight="1" x14ac:dyDescent="0.15">
      <c r="A12" s="33" t="s">
        <v>0</v>
      </c>
      <c r="B12" s="53">
        <v>46181</v>
      </c>
      <c r="C12" s="53">
        <v>46182</v>
      </c>
      <c r="D12" s="53">
        <v>46183</v>
      </c>
      <c r="E12" s="53">
        <v>46184</v>
      </c>
      <c r="F12" s="53">
        <v>46185</v>
      </c>
      <c r="G12" s="53">
        <v>46186</v>
      </c>
      <c r="H12" s="53">
        <v>46187</v>
      </c>
      <c r="I12" s="360"/>
      <c r="J12" s="783" t="s">
        <v>2</v>
      </c>
      <c r="K12" s="784"/>
    </row>
    <row r="13" spans="1:24" ht="18" customHeight="1" x14ac:dyDescent="0.15">
      <c r="A13" s="22" t="s">
        <v>3</v>
      </c>
      <c r="B13" s="2" t="s">
        <v>4</v>
      </c>
      <c r="C13" s="21" t="s">
        <v>5</v>
      </c>
      <c r="D13" s="21" t="s">
        <v>6</v>
      </c>
      <c r="E13" s="2" t="s">
        <v>7</v>
      </c>
      <c r="F13" s="2" t="s">
        <v>8</v>
      </c>
      <c r="G13" s="2" t="s">
        <v>9</v>
      </c>
      <c r="H13" s="24" t="s">
        <v>10</v>
      </c>
      <c r="I13" s="8"/>
      <c r="J13" s="719"/>
      <c r="K13" s="720"/>
    </row>
    <row r="14" spans="1:24" ht="18" customHeight="1" thickBot="1" x14ac:dyDescent="0.2">
      <c r="A14" s="104" t="s">
        <v>13</v>
      </c>
      <c r="B14" s="111"/>
      <c r="C14" s="105"/>
      <c r="D14" s="105"/>
      <c r="E14" s="99"/>
      <c r="F14" s="691" t="s">
        <v>60</v>
      </c>
      <c r="G14" s="691"/>
      <c r="H14" s="691"/>
      <c r="I14" s="100"/>
      <c r="J14" s="765"/>
      <c r="K14" s="766"/>
    </row>
    <row r="15" spans="1:24" ht="20.45" customHeight="1" x14ac:dyDescent="0.15">
      <c r="A15" s="771" t="s">
        <v>526</v>
      </c>
      <c r="B15" s="403"/>
      <c r="C15" s="141"/>
      <c r="D15" s="109"/>
      <c r="E15" s="107"/>
      <c r="F15" s="365" t="s">
        <v>373</v>
      </c>
      <c r="G15" s="365" t="s">
        <v>360</v>
      </c>
      <c r="H15" s="773" t="s">
        <v>83</v>
      </c>
      <c r="I15" s="775">
        <v>3</v>
      </c>
      <c r="J15" s="777">
        <v>29.25</v>
      </c>
      <c r="K15" s="778"/>
    </row>
    <row r="16" spans="1:24" ht="20.45" customHeight="1" thickBot="1" x14ac:dyDescent="0.2">
      <c r="A16" s="772"/>
      <c r="B16" s="111" t="s">
        <v>21</v>
      </c>
      <c r="C16" s="142"/>
      <c r="D16" s="113"/>
      <c r="E16" s="111"/>
      <c r="F16" s="364" t="s">
        <v>21</v>
      </c>
      <c r="G16" s="111" t="s">
        <v>78</v>
      </c>
      <c r="H16" s="774"/>
      <c r="I16" s="776"/>
      <c r="J16" s="779"/>
      <c r="K16" s="780"/>
    </row>
    <row r="17" spans="1:11" ht="18" customHeight="1" x14ac:dyDescent="0.15">
      <c r="A17" s="43" t="s">
        <v>53</v>
      </c>
      <c r="B17" s="29" t="s">
        <v>20</v>
      </c>
      <c r="C17" s="106"/>
      <c r="D17" s="106"/>
      <c r="E17" s="29" t="s">
        <v>20</v>
      </c>
      <c r="F17" s="29"/>
      <c r="G17" s="29" t="s">
        <v>20</v>
      </c>
      <c r="H17" s="29"/>
      <c r="I17" s="43">
        <f t="shared" ref="I17:I18" si="0">COUNTIFS(B17:H17,"&lt;&gt;空",B17:H17,"&lt;&gt;休",B17:H17,"&lt;&gt;調",B17:H17,"&lt;&gt;",B17:H17,"&lt;&gt;調整休")</f>
        <v>3</v>
      </c>
      <c r="J17" s="781">
        <f>SUM(COUNTIF(B17:H17,"9-16"))*(6.25)+(COUNTIF(B17:H17,"9-15"))*(5.5)+(COUNTIF(B17:H17,"9-14"))*(4.5)+(COUNTIF(B17:H17,"16-19"))*(3)+(COUNTIF(B17:H17,"15-19"))*(4)+(COUNTIF(B17:H17,"14-19"))*(4.5)+(COUNTIF(B17:H17,"13-19"))*(5.5)+(COUNTIF(B17:H17,"12-19"))*(6.25)</f>
        <v>13.5</v>
      </c>
      <c r="K17" s="782"/>
    </row>
    <row r="18" spans="1:11" ht="18" customHeight="1" x14ac:dyDescent="0.15">
      <c r="A18" s="5" t="s">
        <v>54</v>
      </c>
      <c r="B18" s="12"/>
      <c r="C18" s="332"/>
      <c r="D18" s="89"/>
      <c r="E18" s="12" t="s">
        <v>21</v>
      </c>
      <c r="F18" s="12" t="s">
        <v>20</v>
      </c>
      <c r="G18" s="12"/>
      <c r="H18" s="12"/>
      <c r="I18" s="5">
        <f t="shared" si="0"/>
        <v>2</v>
      </c>
      <c r="J18" s="682">
        <f>SUM(COUNTIF(B18:H18,"9-16"))*(6.25)+(COUNTIF(B18:H18,"9-15"))*(5.5)+(COUNTIF(B18:H18,"9-14"))*(4.5)+(COUNTIF(B18:H18,"16-19"))*(3)+(COUNTIF(B18:H18,"15-19"))*(4)+(COUNTIF(B18:H18,"14-19"))*(4.5)+(COUNTIF(B18:H18,"13-19"))*(5.5)+(COUNTIF(B18:H18,"12-19"))*(6.25)</f>
        <v>9</v>
      </c>
      <c r="K18" s="692"/>
    </row>
    <row r="19" spans="1:11" ht="18" customHeight="1" x14ac:dyDescent="0.15">
      <c r="A19" s="647"/>
      <c r="B19" s="29"/>
      <c r="C19" s="648"/>
      <c r="D19" s="106"/>
      <c r="E19" s="29"/>
      <c r="F19" s="29"/>
      <c r="G19" s="29"/>
      <c r="H19" s="12"/>
      <c r="I19" s="12"/>
      <c r="J19" s="781"/>
      <c r="K19" s="782"/>
    </row>
    <row r="20" spans="1:11" ht="18" customHeight="1" x14ac:dyDescent="0.15">
      <c r="A20" s="647"/>
      <c r="B20" s="12"/>
      <c r="C20" s="26"/>
      <c r="D20" s="11"/>
      <c r="E20" s="12"/>
      <c r="F20" s="12"/>
      <c r="G20" s="12"/>
      <c r="H20" s="12"/>
      <c r="I20" s="12"/>
      <c r="J20" s="765"/>
      <c r="K20" s="766"/>
    </row>
    <row r="21" spans="1:11" ht="18" customHeight="1" x14ac:dyDescent="0.15">
      <c r="A21" s="22" t="s">
        <v>0</v>
      </c>
      <c r="B21" s="23">
        <v>46188</v>
      </c>
      <c r="C21" s="23">
        <v>46189</v>
      </c>
      <c r="D21" s="23">
        <v>46190</v>
      </c>
      <c r="E21" s="23">
        <v>46191</v>
      </c>
      <c r="F21" s="23">
        <v>46192</v>
      </c>
      <c r="G21" s="23">
        <v>46193</v>
      </c>
      <c r="H21" s="23">
        <v>46194</v>
      </c>
      <c r="I21" s="7"/>
      <c r="J21" s="717" t="s">
        <v>2</v>
      </c>
      <c r="K21" s="718"/>
    </row>
    <row r="22" spans="1:11" ht="18" customHeight="1" x14ac:dyDescent="0.15">
      <c r="A22" s="22" t="s">
        <v>3</v>
      </c>
      <c r="B22" s="2" t="s">
        <v>4</v>
      </c>
      <c r="C22" s="21" t="s">
        <v>5</v>
      </c>
      <c r="D22" s="21" t="s">
        <v>6</v>
      </c>
      <c r="E22" s="2" t="s">
        <v>7</v>
      </c>
      <c r="F22" s="2" t="s">
        <v>8</v>
      </c>
      <c r="G22" s="2" t="s">
        <v>9</v>
      </c>
      <c r="H22" s="24" t="s">
        <v>10</v>
      </c>
      <c r="I22" s="8"/>
      <c r="J22" s="719"/>
      <c r="K22" s="720"/>
    </row>
    <row r="23" spans="1:11" ht="18" customHeight="1" thickBot="1" x14ac:dyDescent="0.2">
      <c r="A23" s="104" t="s">
        <v>12</v>
      </c>
      <c r="B23" s="111"/>
      <c r="C23" s="105"/>
      <c r="D23" s="105"/>
      <c r="E23" s="99"/>
      <c r="F23" s="99"/>
      <c r="G23" s="99"/>
      <c r="H23" s="99"/>
      <c r="I23" s="100"/>
      <c r="J23" s="765"/>
      <c r="K23" s="766"/>
    </row>
    <row r="24" spans="1:11" ht="19.5" customHeight="1" x14ac:dyDescent="0.15">
      <c r="A24" s="771" t="s">
        <v>526</v>
      </c>
      <c r="B24" s="403"/>
      <c r="C24" s="141"/>
      <c r="D24" s="109"/>
      <c r="E24" s="107"/>
      <c r="F24" s="365" t="s">
        <v>373</v>
      </c>
      <c r="G24" s="365" t="s">
        <v>360</v>
      </c>
      <c r="H24" s="773" t="s">
        <v>83</v>
      </c>
      <c r="I24" s="775">
        <v>3</v>
      </c>
      <c r="J24" s="777">
        <v>29.25</v>
      </c>
      <c r="K24" s="778"/>
    </row>
    <row r="25" spans="1:11" ht="19.5" customHeight="1" thickBot="1" x14ac:dyDescent="0.2">
      <c r="A25" s="772"/>
      <c r="B25" s="111" t="s">
        <v>21</v>
      </c>
      <c r="C25" s="142"/>
      <c r="D25" s="113"/>
      <c r="E25" s="111"/>
      <c r="F25" s="364" t="s">
        <v>21</v>
      </c>
      <c r="G25" s="111" t="s">
        <v>78</v>
      </c>
      <c r="H25" s="774"/>
      <c r="I25" s="776"/>
      <c r="J25" s="779"/>
      <c r="K25" s="780"/>
    </row>
    <row r="26" spans="1:11" ht="18" customHeight="1" x14ac:dyDescent="0.15">
      <c r="A26" s="43" t="s">
        <v>53</v>
      </c>
      <c r="B26" s="29" t="s">
        <v>20</v>
      </c>
      <c r="C26" s="106"/>
      <c r="D26" s="106"/>
      <c r="E26" s="29" t="s">
        <v>20</v>
      </c>
      <c r="F26" s="29"/>
      <c r="G26" s="29" t="s">
        <v>20</v>
      </c>
      <c r="H26" s="29"/>
      <c r="I26" s="43">
        <f>COUNTIFS(B26:H26,"&lt;&gt;空",B26:H26,"&lt;&gt;休",B26:H26,"&lt;&gt;調",B26:H26,"&lt;&gt;",B26:H26,"&lt;&gt;調整休")</f>
        <v>3</v>
      </c>
      <c r="J26" s="781">
        <f>SUM(COUNTIF(B26:H26,"9-16"))*(6.25)+(COUNTIF(B26:H26,"9-15"))*(5.5)+(COUNTIF(B26:H26,"9-14"))*(4.5)+(COUNTIF(B26:H26,"16-19"))*(3)+(COUNTIF(B26:H26,"15-19"))*(4)+(COUNTIF(B26:H26,"14-19"))*(4.5)+(COUNTIF(B26:H26,"13-19"))*(5.5)+(COUNTIF(B26:H26,"12-19"))*(6.25)</f>
        <v>13.5</v>
      </c>
      <c r="K26" s="782"/>
    </row>
    <row r="27" spans="1:11" ht="18" customHeight="1" x14ac:dyDescent="0.15">
      <c r="A27" s="5" t="s">
        <v>54</v>
      </c>
      <c r="B27" s="12"/>
      <c r="C27" s="332"/>
      <c r="D27" s="89"/>
      <c r="E27" s="12" t="s">
        <v>21</v>
      </c>
      <c r="F27" s="12" t="s">
        <v>20</v>
      </c>
      <c r="G27" s="12"/>
      <c r="H27" s="12"/>
      <c r="I27" s="5">
        <f>COUNTIFS(B27:H27,"&lt;&gt;空",B27:H27,"&lt;&gt;休",B27:H27,"&lt;&gt;調",B27:H27,"&lt;&gt;",B27:H27,"&lt;&gt;調整休")</f>
        <v>2</v>
      </c>
      <c r="J27" s="682">
        <f>SUM(COUNTIF(B27:H27,"9-16"))*(6.25)+(COUNTIF(B27:H27,"9-15"))*(5.5)+(COUNTIF(B27:H27,"9-14"))*(4.5)+(COUNTIF(B27:H27,"16-19"))*(3)+(COUNTIF(B27:H27,"15-19"))*(4)+(COUNTIF(B27:H27,"14-19"))*(4.5)+(COUNTIF(B27:H27,"13-19"))*(5.5)+(COUNTIF(B27:H27,"12-19"))*(6.25)</f>
        <v>9</v>
      </c>
      <c r="K27" s="692"/>
    </row>
    <row r="28" spans="1:11" ht="18" customHeight="1" x14ac:dyDescent="0.15">
      <c r="A28" s="647"/>
      <c r="B28" s="29"/>
      <c r="C28" s="648"/>
      <c r="D28" s="106"/>
      <c r="E28" s="29"/>
      <c r="F28" s="29"/>
      <c r="G28" s="29"/>
      <c r="H28" s="12"/>
      <c r="I28" s="12"/>
      <c r="J28" s="781"/>
      <c r="K28" s="782"/>
    </row>
    <row r="29" spans="1:11" ht="18" customHeight="1" x14ac:dyDescent="0.15">
      <c r="A29" s="647"/>
      <c r="B29" s="12"/>
      <c r="C29" s="26"/>
      <c r="D29" s="11"/>
      <c r="E29" s="12"/>
      <c r="F29" s="12"/>
      <c r="G29" s="12"/>
      <c r="H29" s="12"/>
      <c r="I29" s="12"/>
      <c r="J29" s="765"/>
      <c r="K29" s="766"/>
    </row>
    <row r="30" spans="1:11" ht="18" customHeight="1" x14ac:dyDescent="0.15">
      <c r="A30" s="22" t="s">
        <v>0</v>
      </c>
      <c r="B30" s="90">
        <v>46195</v>
      </c>
      <c r="C30" s="90">
        <v>46196</v>
      </c>
      <c r="D30" s="90">
        <v>46197</v>
      </c>
      <c r="E30" s="90">
        <v>46198</v>
      </c>
      <c r="F30" s="90">
        <v>46199</v>
      </c>
      <c r="G30" s="90">
        <v>46200</v>
      </c>
      <c r="H30" s="90">
        <v>46201</v>
      </c>
      <c r="I30" s="7"/>
      <c r="J30" s="717" t="s">
        <v>2</v>
      </c>
      <c r="K30" s="718"/>
    </row>
    <row r="31" spans="1:11" ht="18" customHeight="1" x14ac:dyDescent="0.15">
      <c r="A31" s="22" t="s">
        <v>3</v>
      </c>
      <c r="B31" s="2" t="s">
        <v>4</v>
      </c>
      <c r="C31" s="21" t="s">
        <v>5</v>
      </c>
      <c r="D31" s="21" t="s">
        <v>6</v>
      </c>
      <c r="E31" s="2" t="s">
        <v>7</v>
      </c>
      <c r="F31" s="2" t="s">
        <v>8</v>
      </c>
      <c r="G31" s="2" t="s">
        <v>9</v>
      </c>
      <c r="H31" s="24" t="s">
        <v>10</v>
      </c>
      <c r="I31" s="8"/>
      <c r="J31" s="719"/>
      <c r="K31" s="720"/>
    </row>
    <row r="32" spans="1:11" ht="18" customHeight="1" thickBot="1" x14ac:dyDescent="0.2">
      <c r="A32" s="104" t="s">
        <v>13</v>
      </c>
      <c r="B32" s="111"/>
      <c r="C32" s="105"/>
      <c r="D32" s="105"/>
      <c r="E32" s="99"/>
      <c r="F32" s="99"/>
      <c r="G32" s="99"/>
      <c r="H32" s="99"/>
      <c r="I32" s="100"/>
      <c r="J32" s="765"/>
      <c r="K32" s="766"/>
    </row>
    <row r="33" spans="1:11" ht="20.45" customHeight="1" x14ac:dyDescent="0.15">
      <c r="A33" s="771" t="s">
        <v>526</v>
      </c>
      <c r="B33" s="403"/>
      <c r="C33" s="141"/>
      <c r="D33" s="109"/>
      <c r="E33" s="107"/>
      <c r="F33" s="365" t="s">
        <v>373</v>
      </c>
      <c r="G33" s="365" t="s">
        <v>360</v>
      </c>
      <c r="H33" s="773" t="s">
        <v>83</v>
      </c>
      <c r="I33" s="775">
        <v>3</v>
      </c>
      <c r="J33" s="777">
        <v>29.25</v>
      </c>
      <c r="K33" s="778"/>
    </row>
    <row r="34" spans="1:11" ht="20.45" customHeight="1" thickBot="1" x14ac:dyDescent="0.2">
      <c r="A34" s="772"/>
      <c r="B34" s="111" t="s">
        <v>21</v>
      </c>
      <c r="C34" s="142"/>
      <c r="D34" s="113"/>
      <c r="E34" s="111"/>
      <c r="F34" s="364" t="s">
        <v>21</v>
      </c>
      <c r="G34" s="111" t="s">
        <v>78</v>
      </c>
      <c r="H34" s="774"/>
      <c r="I34" s="776"/>
      <c r="J34" s="779"/>
      <c r="K34" s="780"/>
    </row>
    <row r="35" spans="1:11" ht="18" customHeight="1" x14ac:dyDescent="0.15">
      <c r="A35" s="43" t="s">
        <v>53</v>
      </c>
      <c r="B35" s="29" t="s">
        <v>20</v>
      </c>
      <c r="C35" s="106"/>
      <c r="D35" s="106"/>
      <c r="E35" s="29" t="s">
        <v>20</v>
      </c>
      <c r="F35" s="29"/>
      <c r="G35" s="29" t="s">
        <v>20</v>
      </c>
      <c r="H35" s="29"/>
      <c r="I35" s="43">
        <f>COUNTIFS(B35:H35,"&lt;&gt;空",B35:H35,"&lt;&gt;休",B35:H35,"&lt;&gt;調",B35:H35,"&lt;&gt;",B35:H35,"&lt;&gt;調整休")</f>
        <v>3</v>
      </c>
      <c r="J35" s="781">
        <f>SUM(COUNTIF(B35:H35,"9-16"))*(6.25)+(COUNTIF(B35:H35,"9-15"))*(5.5)+(COUNTIF(B35:H35,"9-14"))*(4.5)+(COUNTIF(B35:H35,"16-19"))*(3)+(COUNTIF(B35:H35,"15-19"))*(4)+(COUNTIF(B35:H35,"14-19"))*(4.5)+(COUNTIF(B35:H35,"13-19"))*(5.5)+(COUNTIF(B35:H35,"12-19"))*(6.25)</f>
        <v>13.5</v>
      </c>
      <c r="K35" s="782"/>
    </row>
    <row r="36" spans="1:11" ht="18" customHeight="1" x14ac:dyDescent="0.15">
      <c r="A36" s="5" t="s">
        <v>54</v>
      </c>
      <c r="B36" s="12"/>
      <c r="C36" s="332"/>
      <c r="D36" s="89"/>
      <c r="E36" s="12" t="s">
        <v>21</v>
      </c>
      <c r="F36" s="12" t="s">
        <v>20</v>
      </c>
      <c r="G36" s="12"/>
      <c r="H36" s="12"/>
      <c r="I36" s="5">
        <f>COUNTIFS(B36:H36,"&lt;&gt;空",B36:H36,"&lt;&gt;休",B36:H36,"&lt;&gt;調",B36:H36,"&lt;&gt;",B36:H36,"&lt;&gt;調整休")</f>
        <v>2</v>
      </c>
      <c r="J36" s="682">
        <f>SUM(COUNTIF(B36:H36,"9-16"))*(6.25)+(COUNTIF(B36:H36,"9-15"))*(5.5)+(COUNTIF(B36:H36,"9-14"))*(4.5)+(COUNTIF(B36:H36,"16-19"))*(3)+(COUNTIF(B36:H36,"15-19"))*(4)+(COUNTIF(B36:H36,"14-19"))*(4.5)+(COUNTIF(B36:H36,"13-19"))*(5.5)+(COUNTIF(B36:H36,"12-19"))*(6.25)</f>
        <v>9</v>
      </c>
      <c r="K36" s="692"/>
    </row>
    <row r="37" spans="1:11" ht="18" customHeight="1" x14ac:dyDescent="0.15">
      <c r="A37" s="647"/>
      <c r="B37" s="12"/>
      <c r="C37" s="26"/>
      <c r="D37" s="11"/>
      <c r="E37" s="12"/>
      <c r="F37" s="12"/>
      <c r="G37" s="12"/>
      <c r="H37" s="12"/>
      <c r="I37" s="12"/>
      <c r="J37" s="682"/>
      <c r="K37" s="692"/>
    </row>
    <row r="38" spans="1:11" ht="18" customHeight="1" x14ac:dyDescent="0.15">
      <c r="A38" s="647"/>
      <c r="B38" s="12"/>
      <c r="C38" s="26"/>
      <c r="D38" s="11"/>
      <c r="E38" s="12"/>
      <c r="F38" s="12"/>
      <c r="G38" s="12"/>
      <c r="H38" s="12"/>
      <c r="I38" s="12"/>
      <c r="J38" s="682"/>
      <c r="K38" s="692"/>
    </row>
    <row r="39" spans="1:11" ht="18" customHeight="1" x14ac:dyDescent="0.15">
      <c r="A39" s="22" t="s">
        <v>0</v>
      </c>
      <c r="B39" s="23">
        <v>46202</v>
      </c>
      <c r="C39" s="23">
        <v>46203</v>
      </c>
      <c r="D39" s="23"/>
      <c r="E39" s="23"/>
      <c r="F39" s="23"/>
      <c r="G39" s="23"/>
      <c r="H39" s="23"/>
      <c r="I39" s="7"/>
      <c r="J39" s="717" t="s">
        <v>2</v>
      </c>
      <c r="K39" s="718"/>
    </row>
    <row r="40" spans="1:11" ht="18" customHeight="1" x14ac:dyDescent="0.15">
      <c r="A40" s="22" t="s">
        <v>3</v>
      </c>
      <c r="B40" s="2" t="s">
        <v>4</v>
      </c>
      <c r="C40" s="316" t="s">
        <v>5</v>
      </c>
      <c r="D40" s="21"/>
      <c r="E40" s="2"/>
      <c r="F40" s="2"/>
      <c r="G40" s="2"/>
      <c r="H40" s="24"/>
      <c r="I40" s="8"/>
      <c r="J40" s="719"/>
      <c r="K40" s="720"/>
    </row>
    <row r="41" spans="1:11" ht="18" customHeight="1" thickBot="1" x14ac:dyDescent="0.2">
      <c r="A41" s="104" t="s">
        <v>12</v>
      </c>
      <c r="B41" s="111"/>
      <c r="C41" s="105"/>
      <c r="D41" s="105"/>
      <c r="E41" s="105"/>
      <c r="F41" s="105"/>
      <c r="G41" s="105"/>
      <c r="H41" s="105"/>
      <c r="I41" s="100"/>
      <c r="J41" s="785"/>
      <c r="K41" s="766"/>
    </row>
    <row r="42" spans="1:11" ht="19.5" customHeight="1" x14ac:dyDescent="0.15">
      <c r="A42" s="771" t="s">
        <v>526</v>
      </c>
      <c r="B42" s="403"/>
      <c r="C42" s="141"/>
      <c r="D42" s="109"/>
      <c r="E42" s="109"/>
      <c r="F42" s="109"/>
      <c r="G42" s="109"/>
      <c r="H42" s="109"/>
      <c r="I42" s="775">
        <v>0</v>
      </c>
      <c r="J42" s="777">
        <v>4.5</v>
      </c>
      <c r="K42" s="778"/>
    </row>
    <row r="43" spans="1:11" ht="19.5" customHeight="1" thickBot="1" x14ac:dyDescent="0.2">
      <c r="A43" s="772"/>
      <c r="B43" s="111" t="s">
        <v>21</v>
      </c>
      <c r="C43" s="142"/>
      <c r="D43" s="113"/>
      <c r="E43" s="113"/>
      <c r="F43" s="113"/>
      <c r="G43" s="113"/>
      <c r="H43" s="113"/>
      <c r="I43" s="776"/>
      <c r="J43" s="779"/>
      <c r="K43" s="780"/>
    </row>
    <row r="44" spans="1:11" ht="18" customHeight="1" x14ac:dyDescent="0.15">
      <c r="A44" s="43" t="s">
        <v>53</v>
      </c>
      <c r="B44" s="29" t="s">
        <v>20</v>
      </c>
      <c r="C44" s="106"/>
      <c r="D44" s="106"/>
      <c r="E44" s="106"/>
      <c r="F44" s="106"/>
      <c r="G44" s="106"/>
      <c r="H44" s="106"/>
      <c r="I44" s="43">
        <f>COUNTIFS(B44:H44,"&lt;&gt;空",B44:H44,"&lt;&gt;休",B44:H44,"&lt;&gt;調",B44:H44,"&lt;&gt;",B44:H44,"&lt;&gt;調整休")</f>
        <v>1</v>
      </c>
      <c r="J44" s="781">
        <f>SUM(COUNTIF(B44:H44,"9-16"))*(6.25)+(COUNTIF(B44:H44,"9-15"))*(5.5)+(COUNTIF(B44:H44,"9-14"))*(4.5)+(COUNTIF(B44:H44,"16-19"))*(3)+(COUNTIF(B44:H44,"15-19"))*(4)+(COUNTIF(B44:H44,"14-19"))*(4.5)+(COUNTIF(B44:H44,"13-19"))*(5.5)+(COUNTIF(B44:H44,"12-19"))*(6.25)</f>
        <v>4.5</v>
      </c>
      <c r="K44" s="782"/>
    </row>
    <row r="45" spans="1:11" ht="18" customHeight="1" x14ac:dyDescent="0.15">
      <c r="A45" s="100" t="s">
        <v>54</v>
      </c>
      <c r="B45" s="12"/>
      <c r="C45" s="332"/>
      <c r="D45" s="89"/>
      <c r="E45" s="89"/>
      <c r="F45" s="89"/>
      <c r="G45" s="89"/>
      <c r="H45" s="89"/>
      <c r="I45" s="100">
        <f>COUNTIFS(B45:H45,"&lt;&gt;空",B45:H45,"&lt;&gt;休",B45:H45,"&lt;&gt;調",B45:H45,"&lt;&gt;",B45:H45,"&lt;&gt;調整休")</f>
        <v>0</v>
      </c>
      <c r="J45" s="765">
        <f>SUM(COUNTIF(B45:H45,"9-16"))*(6.25)+(COUNTIF(B45:H45,"9-15"))*(5.5)+(COUNTIF(B45:H45,"9-14"))*(4.5)+(COUNTIF(B45:H45,"16-19"))*(3)+(COUNTIF(B45:H45,"15-19"))*(4)+(COUNTIF(B45:H45,"14-19"))*(4.5)+(COUNTIF(B45:H45,"13-19"))*(5.5)+(COUNTIF(B45:H45,"12-19"))*(6.25)</f>
        <v>0</v>
      </c>
      <c r="K45" s="766"/>
    </row>
    <row r="46" spans="1:11" ht="18" customHeight="1" x14ac:dyDescent="0.15">
      <c r="A46" s="647"/>
      <c r="B46" s="12"/>
      <c r="C46" s="26"/>
      <c r="D46" s="11"/>
      <c r="E46" s="11"/>
      <c r="F46" s="11"/>
      <c r="G46" s="11"/>
      <c r="H46" s="11"/>
      <c r="I46" s="12"/>
      <c r="J46" s="682"/>
      <c r="K46" s="692"/>
    </row>
    <row r="47" spans="1:11" ht="18" customHeight="1" x14ac:dyDescent="0.15">
      <c r="A47" s="647"/>
      <c r="B47" s="12"/>
      <c r="C47" s="26"/>
      <c r="D47" s="11"/>
      <c r="E47" s="11"/>
      <c r="F47" s="11"/>
      <c r="G47" s="11"/>
      <c r="H47" s="11"/>
      <c r="I47" s="12"/>
      <c r="J47" s="682"/>
      <c r="K47" s="692"/>
    </row>
    <row r="48" spans="1:11" ht="18" customHeight="1" x14ac:dyDescent="0.15">
      <c r="A48" s="41"/>
      <c r="B48" s="42"/>
      <c r="C48" s="42"/>
      <c r="D48" s="42"/>
      <c r="E48" s="42"/>
      <c r="F48" s="42"/>
      <c r="G48" s="42"/>
      <c r="H48" s="42"/>
      <c r="I48" s="716" t="s">
        <v>609</v>
      </c>
      <c r="J48" s="716"/>
      <c r="K48" s="716"/>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93</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69">
    <mergeCell ref="J5:K5"/>
    <mergeCell ref="B1:F1"/>
    <mergeCell ref="H1:K1"/>
    <mergeCell ref="B2:E2"/>
    <mergeCell ref="I3:I4"/>
    <mergeCell ref="J3:K4"/>
    <mergeCell ref="A15:A16"/>
    <mergeCell ref="H15:H16"/>
    <mergeCell ref="I15:I16"/>
    <mergeCell ref="J15:K16"/>
    <mergeCell ref="A6:A7"/>
    <mergeCell ref="H6:H7"/>
    <mergeCell ref="I6:I7"/>
    <mergeCell ref="J6:K7"/>
    <mergeCell ref="J8:K8"/>
    <mergeCell ref="J9:K9"/>
    <mergeCell ref="J23:K23"/>
    <mergeCell ref="J10:K10"/>
    <mergeCell ref="J11:K11"/>
    <mergeCell ref="J12:K13"/>
    <mergeCell ref="F14:H14"/>
    <mergeCell ref="J14:K14"/>
    <mergeCell ref="J17:K17"/>
    <mergeCell ref="J18:K18"/>
    <mergeCell ref="J19:K19"/>
    <mergeCell ref="J20:K20"/>
    <mergeCell ref="J21:K22"/>
    <mergeCell ref="A33:A34"/>
    <mergeCell ref="H33:H34"/>
    <mergeCell ref="I33:I34"/>
    <mergeCell ref="J33:K34"/>
    <mergeCell ref="A24:A25"/>
    <mergeCell ref="H24:H25"/>
    <mergeCell ref="I24:I25"/>
    <mergeCell ref="J24:K25"/>
    <mergeCell ref="J26:K26"/>
    <mergeCell ref="J27:K27"/>
    <mergeCell ref="J41:K41"/>
    <mergeCell ref="J28:K28"/>
    <mergeCell ref="J29:K29"/>
    <mergeCell ref="J30:K31"/>
    <mergeCell ref="J32:K32"/>
    <mergeCell ref="J35:K35"/>
    <mergeCell ref="J36:K36"/>
    <mergeCell ref="J37:K37"/>
    <mergeCell ref="J38:K38"/>
    <mergeCell ref="J39:K40"/>
    <mergeCell ref="A50:B50"/>
    <mergeCell ref="C50:K50"/>
    <mergeCell ref="A42:A43"/>
    <mergeCell ref="I42:I43"/>
    <mergeCell ref="J42:K43"/>
    <mergeCell ref="J44:K44"/>
    <mergeCell ref="J45:K45"/>
    <mergeCell ref="J46:K46"/>
    <mergeCell ref="J47:K47"/>
    <mergeCell ref="I48:K48"/>
    <mergeCell ref="A49:B49"/>
    <mergeCell ref="D49:E49"/>
    <mergeCell ref="A56:B56"/>
    <mergeCell ref="C56:K56"/>
    <mergeCell ref="A57:B57"/>
    <mergeCell ref="C57:K57"/>
    <mergeCell ref="A51:B51"/>
    <mergeCell ref="C51:K51"/>
    <mergeCell ref="C52:K52"/>
    <mergeCell ref="A54:B54"/>
    <mergeCell ref="C54:K54"/>
    <mergeCell ref="A55:B55"/>
  </mergeCells>
  <phoneticPr fontId="13"/>
  <pageMargins left="0.59055118110236227" right="0.27559055118110237" top="0.31496062992125984" bottom="0.11811023622047245" header="0.51181102362204722" footer="0.51181102362204722"/>
  <pageSetup paperSize="9" scale="88"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44D0667-4505-490B-941B-362222A119CE}">
          <x14:formula1>
            <xm:f>'F:\Users\clmiwa-three\Downloads\[《中村》新田・草加 エリア 仮シフト【12月16日～1月15日】.xlsx]参照データベース'!#REF!</xm:f>
          </x14:formula1>
          <xm:sqref>G1 C48:H48</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E5DAF-9963-4F2F-8B08-8EA0A97686CA}">
  <sheetPr>
    <tabColor theme="7" tint="0.59999389629810485"/>
  </sheetPr>
  <dimension ref="A1:K55"/>
  <sheetViews>
    <sheetView zoomScaleNormal="100" workbookViewId="0"/>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60" t="s">
        <v>69</v>
      </c>
      <c r="B1" s="753" t="s">
        <v>594</v>
      </c>
      <c r="C1" s="753"/>
      <c r="D1" s="753"/>
      <c r="E1" s="753"/>
      <c r="F1" s="753"/>
      <c r="G1" s="754"/>
      <c r="H1" s="812" t="s">
        <v>165</v>
      </c>
      <c r="I1" s="813"/>
      <c r="J1" s="813"/>
      <c r="K1" s="814"/>
    </row>
    <row r="2" spans="1:11" x14ac:dyDescent="0.15">
      <c r="A2" s="212"/>
    </row>
    <row r="3" spans="1:11" s="214" customFormat="1" ht="11.25" x14ac:dyDescent="0.15">
      <c r="A3" s="153" t="s">
        <v>0</v>
      </c>
      <c r="B3" s="183"/>
      <c r="C3" s="183"/>
      <c r="D3" s="183"/>
      <c r="E3" s="183"/>
      <c r="F3" s="183">
        <v>46143</v>
      </c>
      <c r="G3" s="183">
        <v>46144</v>
      </c>
      <c r="H3" s="183">
        <v>46145</v>
      </c>
      <c r="I3" s="815" t="s">
        <v>1</v>
      </c>
      <c r="J3" s="817" t="s">
        <v>2</v>
      </c>
      <c r="K3" s="818"/>
    </row>
    <row r="4" spans="1:11" s="213" customFormat="1" x14ac:dyDescent="0.15">
      <c r="A4" s="155" t="s">
        <v>3</v>
      </c>
      <c r="B4" s="157"/>
      <c r="C4" s="157"/>
      <c r="D4" s="157"/>
      <c r="E4" s="157"/>
      <c r="F4" s="157" t="s">
        <v>8</v>
      </c>
      <c r="G4" s="157" t="s">
        <v>9</v>
      </c>
      <c r="H4" s="158" t="s">
        <v>10</v>
      </c>
      <c r="I4" s="816"/>
      <c r="J4" s="819"/>
      <c r="K4" s="820"/>
    </row>
    <row r="5" spans="1:11" x14ac:dyDescent="0.15">
      <c r="A5" s="217" t="s">
        <v>131</v>
      </c>
      <c r="B5" s="218"/>
      <c r="C5" s="226"/>
      <c r="D5" s="226"/>
      <c r="E5" s="226"/>
      <c r="F5" s="228"/>
      <c r="G5" s="218"/>
      <c r="H5" s="218"/>
      <c r="I5" s="219"/>
      <c r="J5" s="821"/>
      <c r="K5" s="821"/>
    </row>
    <row r="6" spans="1:11" ht="15.75" customHeight="1" x14ac:dyDescent="0.15">
      <c r="A6" s="225" t="s">
        <v>167</v>
      </c>
      <c r="B6" s="247"/>
      <c r="C6" s="247"/>
      <c r="D6" s="247"/>
      <c r="E6" s="247"/>
      <c r="F6" s="224" t="s">
        <v>431</v>
      </c>
      <c r="G6" s="224" t="s">
        <v>431</v>
      </c>
      <c r="H6" s="224" t="s">
        <v>431</v>
      </c>
      <c r="I6" s="221">
        <f>COUNTA(B6:H6)</f>
        <v>3</v>
      </c>
      <c r="J6" s="811">
        <f>SUM(COUNTIF(B6:H6,"D 10:30-17"))*(6)+(COUNTIF(B6:H6,"Y 10:30-17"))*(6)+(COUNTIF(B6:H6,"Y工場10-"))*(4.5)</f>
        <v>18</v>
      </c>
      <c r="K6" s="811"/>
    </row>
    <row r="7" spans="1:11" ht="15.75" customHeight="1" x14ac:dyDescent="0.15">
      <c r="A7" s="225" t="s">
        <v>169</v>
      </c>
      <c r="B7" s="247"/>
      <c r="C7" s="247"/>
      <c r="D7" s="247"/>
      <c r="E7" s="247"/>
      <c r="F7" s="662"/>
      <c r="G7" s="244"/>
      <c r="H7" s="244"/>
      <c r="I7" s="221">
        <f t="shared" ref="I7:I9" si="0">COUNTA(B7:H7)</f>
        <v>0</v>
      </c>
      <c r="J7" s="811">
        <f>SUM(COUNTIF(B7:H7,"D 10:30-17"))*(6)+(COUNTIF(B7:H7,"Y 10:30-17"))*(6)+(COUNTIF(B7:H7,"Y工場10-"))*(4.5)+(COUNTIF(B7:H7,"Y 10-17"))*(6.25)</f>
        <v>0</v>
      </c>
      <c r="K7" s="811"/>
    </row>
    <row r="8" spans="1:11" ht="15.75" customHeight="1" x14ac:dyDescent="0.15">
      <c r="A8" s="225" t="s">
        <v>516</v>
      </c>
      <c r="B8" s="247"/>
      <c r="C8" s="247"/>
      <c r="D8" s="247"/>
      <c r="E8" s="247"/>
      <c r="F8" s="245"/>
      <c r="G8" s="220" t="s">
        <v>517</v>
      </c>
      <c r="H8" s="244"/>
      <c r="I8" s="221">
        <f t="shared" si="0"/>
        <v>1</v>
      </c>
      <c r="J8" s="811">
        <f>SUM(COUNTIF(B8:H8,"D 10:30-17"))*(6)+(COUNTIF(B8:H8,"Y 10:30-17"))*(6)+(COUNTIF(B8:H8,"Y工場10-"))*(4.5)+(COUNTIF(B8:H8,"D 10:30-13"))*(2.5)+(COUNTIF(B8:H8,"D 9-17"))*(7)</f>
        <v>7</v>
      </c>
      <c r="K8" s="811"/>
    </row>
    <row r="9" spans="1:11" ht="15.75" customHeight="1" x14ac:dyDescent="0.15">
      <c r="A9" s="225" t="s">
        <v>598</v>
      </c>
      <c r="B9" s="247"/>
      <c r="C9" s="247"/>
      <c r="D9" s="247"/>
      <c r="E9" s="247"/>
      <c r="F9" s="662"/>
      <c r="G9" s="220"/>
      <c r="H9" s="244"/>
      <c r="I9" s="221">
        <f t="shared" si="0"/>
        <v>0</v>
      </c>
      <c r="J9" s="811">
        <f>SUM(COUNTIF(B9:H9,"D 10:30-17"))*(6)+(COUNTIF(B9:H9,"Y 10:30-17"))*(6)+(COUNTIF(B9:H9,"Y工場10-"))*(4.5)+(COUNTIF(B9:H9,"D 10:30-13"))*(2.5)+(COUNTIF(B9:H9,"D 9-17"))*(7)+(COUNTIF(B9:H9,"D 10:45-17"))*(5.5)</f>
        <v>0</v>
      </c>
      <c r="K9" s="811"/>
    </row>
    <row r="10" spans="1:11" ht="15.75" customHeight="1" x14ac:dyDescent="0.15">
      <c r="A10" s="193"/>
      <c r="B10" s="215"/>
      <c r="C10" s="215"/>
      <c r="D10" s="215"/>
      <c r="E10" s="215"/>
      <c r="F10" s="226"/>
      <c r="G10" s="226"/>
      <c r="H10" s="226"/>
      <c r="I10" s="219"/>
      <c r="J10" s="821"/>
      <c r="K10" s="821"/>
    </row>
    <row r="11" spans="1:11" ht="15.75" customHeight="1" x14ac:dyDescent="0.15">
      <c r="A11" s="220" t="s">
        <v>433</v>
      </c>
      <c r="B11" s="223"/>
      <c r="C11" s="223"/>
      <c r="D11" s="223"/>
      <c r="E11" s="223"/>
      <c r="F11" s="220" t="s">
        <v>172</v>
      </c>
      <c r="G11" s="336"/>
      <c r="H11" s="220" t="s">
        <v>172</v>
      </c>
      <c r="I11" s="227"/>
      <c r="J11" s="810"/>
      <c r="K11" s="810"/>
    </row>
    <row r="12" spans="1:11" ht="15.75" customHeight="1" x14ac:dyDescent="0.15">
      <c r="A12" s="224" t="s">
        <v>434</v>
      </c>
      <c r="B12" s="223"/>
      <c r="C12" s="223"/>
      <c r="D12" s="223"/>
      <c r="E12" s="223"/>
      <c r="F12" s="224"/>
      <c r="G12" s="220"/>
      <c r="H12" s="220"/>
      <c r="I12" s="221"/>
      <c r="J12" s="810"/>
      <c r="K12" s="810"/>
    </row>
    <row r="13" spans="1:11" s="214" customFormat="1" ht="11.25" x14ac:dyDescent="0.15">
      <c r="A13" s="175" t="s">
        <v>0</v>
      </c>
      <c r="B13" s="176">
        <v>46146</v>
      </c>
      <c r="C13" s="176">
        <v>46147</v>
      </c>
      <c r="D13" s="176">
        <v>46148</v>
      </c>
      <c r="E13" s="176">
        <v>46149</v>
      </c>
      <c r="F13" s="176">
        <v>46150</v>
      </c>
      <c r="G13" s="176">
        <v>46151</v>
      </c>
      <c r="H13" s="176">
        <v>46152</v>
      </c>
      <c r="I13" s="815" t="s">
        <v>1</v>
      </c>
      <c r="J13" s="822" t="s">
        <v>2</v>
      </c>
      <c r="K13" s="823"/>
    </row>
    <row r="14" spans="1:11" s="213" customFormat="1" x14ac:dyDescent="0.15">
      <c r="A14" s="155" t="s">
        <v>3</v>
      </c>
      <c r="B14" s="158" t="s">
        <v>4</v>
      </c>
      <c r="C14" s="158" t="s">
        <v>5</v>
      </c>
      <c r="D14" s="158" t="s">
        <v>6</v>
      </c>
      <c r="E14" s="157" t="s">
        <v>7</v>
      </c>
      <c r="F14" s="157" t="s">
        <v>8</v>
      </c>
      <c r="G14" s="157" t="s">
        <v>9</v>
      </c>
      <c r="H14" s="158" t="s">
        <v>10</v>
      </c>
      <c r="I14" s="816"/>
      <c r="J14" s="819"/>
      <c r="K14" s="820"/>
    </row>
    <row r="15" spans="1:11" x14ac:dyDescent="0.15">
      <c r="A15" s="193" t="s">
        <v>142</v>
      </c>
      <c r="B15" s="656" t="s">
        <v>596</v>
      </c>
      <c r="C15" s="226"/>
      <c r="D15" s="216"/>
      <c r="E15" s="226"/>
      <c r="F15" s="228"/>
      <c r="G15" s="218"/>
      <c r="H15" s="218"/>
      <c r="I15" s="219"/>
      <c r="J15" s="821"/>
      <c r="K15" s="821"/>
    </row>
    <row r="16" spans="1:11" ht="15.75" customHeight="1" x14ac:dyDescent="0.15">
      <c r="A16" s="225" t="s">
        <v>167</v>
      </c>
      <c r="B16" s="247"/>
      <c r="C16" s="247"/>
      <c r="D16" s="247"/>
      <c r="E16" s="246"/>
      <c r="F16" s="244"/>
      <c r="G16" s="224" t="s">
        <v>431</v>
      </c>
      <c r="H16" s="224" t="s">
        <v>431</v>
      </c>
      <c r="I16" s="221">
        <f>COUNTA(B16:H16)</f>
        <v>2</v>
      </c>
      <c r="J16" s="811">
        <f>SUM(COUNTIF(B16:H16,"D 10:30-17"))*(6)+(COUNTIF(B16:H16,"Y 10:30-17"))*(6)+(COUNTIF(B16:H16,"Y工場10-"))*(4.5)</f>
        <v>12</v>
      </c>
      <c r="K16" s="811"/>
    </row>
    <row r="17" spans="1:11" ht="15.75" customHeight="1" x14ac:dyDescent="0.15">
      <c r="A17" s="225" t="s">
        <v>169</v>
      </c>
      <c r="B17" s="247"/>
      <c r="C17" s="247"/>
      <c r="D17" s="247"/>
      <c r="E17" s="224" t="s">
        <v>168</v>
      </c>
      <c r="F17" s="224" t="s">
        <v>168</v>
      </c>
      <c r="G17" s="244"/>
      <c r="H17" s="244"/>
      <c r="I17" s="221">
        <f t="shared" ref="I17:I19" si="1">COUNTA(B17:H17)</f>
        <v>2</v>
      </c>
      <c r="J17" s="811">
        <f>SUM(COUNTIF(B17:H17,"D 10:30-17"))*(6)+(COUNTIF(B17:H17,"Y 10:30-17"))*(6)+(COUNTIF(B17:H17,"Y工場10-"))*(4.5)+(COUNTIF(B17:H17,"Y 10-17"))*(6.25)</f>
        <v>12.5</v>
      </c>
      <c r="K17" s="811"/>
    </row>
    <row r="18" spans="1:11" ht="15.75" customHeight="1" x14ac:dyDescent="0.15">
      <c r="A18" s="225" t="s">
        <v>516</v>
      </c>
      <c r="B18" s="247"/>
      <c r="C18" s="247"/>
      <c r="D18" s="247"/>
      <c r="E18" s="220"/>
      <c r="F18" s="245"/>
      <c r="G18" s="220" t="s">
        <v>517</v>
      </c>
      <c r="H18" s="244"/>
      <c r="I18" s="221">
        <f t="shared" si="1"/>
        <v>1</v>
      </c>
      <c r="J18" s="811">
        <f>SUM(COUNTIF(B18:H18,"D 10:30-17"))*(6)+(COUNTIF(B18:H18,"Y 10:30-17"))*(6)+(COUNTIF(B18:H18,"Y工場10-"))*(4.5)+(COUNTIF(B18:H18,"D 10:30-13"))*(2.5)+(COUNTIF(B18:H18,"D 9-17"))*(7)</f>
        <v>7</v>
      </c>
      <c r="K18" s="811"/>
    </row>
    <row r="19" spans="1:11" ht="15.75" customHeight="1" x14ac:dyDescent="0.15">
      <c r="A19" s="225" t="s">
        <v>598</v>
      </c>
      <c r="B19" s="247"/>
      <c r="C19" s="247"/>
      <c r="D19" s="247"/>
      <c r="E19" s="220" t="s">
        <v>599</v>
      </c>
      <c r="F19" s="220" t="s">
        <v>599</v>
      </c>
      <c r="G19" s="220"/>
      <c r="H19" s="244"/>
      <c r="I19" s="221">
        <f t="shared" si="1"/>
        <v>2</v>
      </c>
      <c r="J19" s="811">
        <f>SUM(COUNTIF(B19:H19,"D 10:30-17"))*(6)+(COUNTIF(B19:H19,"Y 10:30-17"))*(6)+(COUNTIF(B19:H19,"Y工場10-"))*(4.5)+(COUNTIF(B19:H19,"D 10:30-13"))*(2.5)+(COUNTIF(B19:H19,"D 9-17"))*(7)+(COUNTIF(B19:H19,"D 10:45-17"))*(5.5)</f>
        <v>11</v>
      </c>
      <c r="K19" s="811"/>
    </row>
    <row r="20" spans="1:11" ht="15.75" customHeight="1" x14ac:dyDescent="0.15">
      <c r="A20" s="193"/>
      <c r="B20" s="215"/>
      <c r="C20" s="215"/>
      <c r="D20" s="215"/>
      <c r="E20" s="226"/>
      <c r="F20" s="226"/>
      <c r="G20" s="226"/>
      <c r="H20" s="226"/>
      <c r="I20" s="219"/>
      <c r="J20" s="821"/>
      <c r="K20" s="821"/>
    </row>
    <row r="21" spans="1:11" ht="15.75" customHeight="1" x14ac:dyDescent="0.15">
      <c r="A21" s="220" t="s">
        <v>433</v>
      </c>
      <c r="B21" s="223"/>
      <c r="C21" s="223"/>
      <c r="D21" s="223"/>
      <c r="E21" s="220"/>
      <c r="F21" s="220"/>
      <c r="G21" s="336"/>
      <c r="H21" s="220" t="s">
        <v>172</v>
      </c>
      <c r="I21" s="227"/>
      <c r="J21" s="810"/>
      <c r="K21" s="810"/>
    </row>
    <row r="22" spans="1:11" ht="15.75" customHeight="1" x14ac:dyDescent="0.15">
      <c r="A22" s="224" t="s">
        <v>434</v>
      </c>
      <c r="B22" s="223"/>
      <c r="C22" s="223"/>
      <c r="D22" s="223"/>
      <c r="E22" s="220"/>
      <c r="F22" s="224"/>
      <c r="G22" s="220"/>
      <c r="H22" s="220"/>
      <c r="I22" s="221"/>
      <c r="J22" s="810"/>
      <c r="K22" s="810"/>
    </row>
    <row r="23" spans="1:11" s="214" customFormat="1" ht="11.25" x14ac:dyDescent="0.15">
      <c r="A23" s="153" t="s">
        <v>0</v>
      </c>
      <c r="B23" s="183">
        <v>46153</v>
      </c>
      <c r="C23" s="183">
        <v>46154</v>
      </c>
      <c r="D23" s="183">
        <v>46155</v>
      </c>
      <c r="E23" s="183">
        <v>46156</v>
      </c>
      <c r="F23" s="183">
        <v>46157</v>
      </c>
      <c r="G23" s="183">
        <v>46158</v>
      </c>
      <c r="H23" s="183">
        <v>46159</v>
      </c>
      <c r="I23" s="815" t="s">
        <v>1</v>
      </c>
      <c r="J23" s="822" t="s">
        <v>2</v>
      </c>
      <c r="K23" s="823"/>
    </row>
    <row r="24" spans="1:11" s="213" customFormat="1" x14ac:dyDescent="0.15">
      <c r="A24" s="155" t="s">
        <v>3</v>
      </c>
      <c r="B24" s="157" t="s">
        <v>4</v>
      </c>
      <c r="C24" s="157" t="s">
        <v>5</v>
      </c>
      <c r="D24" s="157" t="s">
        <v>6</v>
      </c>
      <c r="E24" s="157" t="s">
        <v>7</v>
      </c>
      <c r="F24" s="157" t="s">
        <v>8</v>
      </c>
      <c r="G24" s="157" t="s">
        <v>9</v>
      </c>
      <c r="H24" s="158" t="s">
        <v>10</v>
      </c>
      <c r="I24" s="816"/>
      <c r="J24" s="819"/>
      <c r="K24" s="820"/>
    </row>
    <row r="25" spans="1:11" x14ac:dyDescent="0.15">
      <c r="A25" s="217" t="s">
        <v>131</v>
      </c>
      <c r="B25" s="218"/>
      <c r="C25" s="226"/>
      <c r="D25" s="216"/>
      <c r="E25" s="226"/>
      <c r="F25" s="228"/>
      <c r="G25" s="218"/>
      <c r="H25" s="218"/>
      <c r="I25" s="219"/>
      <c r="J25" s="821"/>
      <c r="K25" s="821"/>
    </row>
    <row r="26" spans="1:11" ht="15.75" customHeight="1" x14ac:dyDescent="0.15">
      <c r="A26" s="225" t="s">
        <v>167</v>
      </c>
      <c r="B26" s="246"/>
      <c r="C26" s="247"/>
      <c r="D26" s="247"/>
      <c r="E26" s="246"/>
      <c r="F26" s="244"/>
      <c r="G26" s="224" t="s">
        <v>431</v>
      </c>
      <c r="H26" s="224" t="s">
        <v>431</v>
      </c>
      <c r="I26" s="221">
        <f>COUNTA(B26:H26)</f>
        <v>2</v>
      </c>
      <c r="J26" s="811">
        <f>SUM(COUNTIF(B26:H26,"D 10:30-17"))*(6)+(COUNTIF(B26:H26,"Y 10:30-17"))*(6)+(COUNTIF(B26:H26,"Y工場10-"))*(4.5)</f>
        <v>12</v>
      </c>
      <c r="K26" s="811"/>
    </row>
    <row r="27" spans="1:11" ht="15.75" customHeight="1" x14ac:dyDescent="0.15">
      <c r="A27" s="225" t="s">
        <v>169</v>
      </c>
      <c r="B27" s="224" t="s">
        <v>168</v>
      </c>
      <c r="C27" s="247"/>
      <c r="D27" s="247"/>
      <c r="E27" s="224" t="s">
        <v>168</v>
      </c>
      <c r="F27" s="224" t="s">
        <v>168</v>
      </c>
      <c r="G27" s="244"/>
      <c r="H27" s="244"/>
      <c r="I27" s="221">
        <f t="shared" ref="I27:I29" si="2">COUNTA(B27:H27)</f>
        <v>3</v>
      </c>
      <c r="J27" s="811">
        <f>SUM(COUNTIF(B27:H27,"D 10:30-17"))*(6)+(COUNTIF(B27:H27,"Y 10:30-17"))*(6)+(COUNTIF(B27:H27,"Y工場10-"))*(4.5)+(COUNTIF(B27:H27,"Y 10-17"))*(6.25)</f>
        <v>18.75</v>
      </c>
      <c r="K27" s="811"/>
    </row>
    <row r="28" spans="1:11" ht="15.75" customHeight="1" x14ac:dyDescent="0.15">
      <c r="A28" s="225" t="s">
        <v>516</v>
      </c>
      <c r="B28" s="220"/>
      <c r="C28" s="247"/>
      <c r="D28" s="247"/>
      <c r="E28" s="220"/>
      <c r="F28" s="245"/>
      <c r="G28" s="220" t="s">
        <v>517</v>
      </c>
      <c r="H28" s="244"/>
      <c r="I28" s="221">
        <f t="shared" si="2"/>
        <v>1</v>
      </c>
      <c r="J28" s="811">
        <f>SUM(COUNTIF(B28:H28,"D 10:30-17"))*(6)+(COUNTIF(B28:H28,"Y 10:30-17"))*(6)+(COUNTIF(B28:H28,"Y工場10-"))*(4.5)+(COUNTIF(B28:H28,"D 10:30-13"))*(2.5)+(COUNTIF(B28:H28,"D 9-17"))*(7)</f>
        <v>7</v>
      </c>
      <c r="K28" s="811"/>
    </row>
    <row r="29" spans="1:11" ht="15.75" customHeight="1" x14ac:dyDescent="0.15">
      <c r="A29" s="225" t="s">
        <v>598</v>
      </c>
      <c r="B29" s="220" t="s">
        <v>599</v>
      </c>
      <c r="C29" s="247"/>
      <c r="D29" s="247"/>
      <c r="E29" s="220" t="s">
        <v>599</v>
      </c>
      <c r="F29" s="220" t="s">
        <v>599</v>
      </c>
      <c r="G29" s="220"/>
      <c r="H29" s="244"/>
      <c r="I29" s="221">
        <f t="shared" si="2"/>
        <v>3</v>
      </c>
      <c r="J29" s="811">
        <f>SUM(COUNTIF(B29:H29,"D 10:30-17"))*(6)+(COUNTIF(B29:H29,"Y 10:30-17"))*(6)+(COUNTIF(B29:H29,"Y工場10-"))*(4.5)+(COUNTIF(B29:H29,"D 10:30-13"))*(2.5)+(COUNTIF(B29:H29,"D 9-17"))*(7)+(COUNTIF(B29:H29,"D 10:45-17"))*(5.5)</f>
        <v>16.5</v>
      </c>
      <c r="K29" s="811"/>
    </row>
    <row r="30" spans="1:11" ht="15.75" customHeight="1" x14ac:dyDescent="0.15">
      <c r="A30" s="193"/>
      <c r="B30" s="215"/>
      <c r="C30" s="215"/>
      <c r="D30" s="215"/>
      <c r="E30" s="226"/>
      <c r="F30" s="226"/>
      <c r="G30" s="226"/>
      <c r="H30" s="226"/>
      <c r="I30" s="219"/>
      <c r="J30" s="821"/>
      <c r="K30" s="821"/>
    </row>
    <row r="31" spans="1:11" ht="15.75" customHeight="1" x14ac:dyDescent="0.15">
      <c r="A31" s="220" t="s">
        <v>433</v>
      </c>
      <c r="B31" s="220"/>
      <c r="C31" s="223"/>
      <c r="D31" s="223"/>
      <c r="E31" s="220"/>
      <c r="F31" s="220"/>
      <c r="G31" s="336"/>
      <c r="H31" s="667" t="s">
        <v>66</v>
      </c>
      <c r="I31" s="227"/>
      <c r="J31" s="810"/>
      <c r="K31" s="810"/>
    </row>
    <row r="32" spans="1:11" ht="15.75" customHeight="1" x14ac:dyDescent="0.15">
      <c r="A32" s="224" t="s">
        <v>434</v>
      </c>
      <c r="B32" s="220"/>
      <c r="C32" s="223"/>
      <c r="D32" s="223"/>
      <c r="E32" s="220"/>
      <c r="F32" s="224"/>
      <c r="G32" s="220"/>
      <c r="H32" s="220"/>
      <c r="I32" s="229"/>
      <c r="J32" s="810"/>
      <c r="K32" s="810"/>
    </row>
    <row r="33" spans="1:11" s="214" customFormat="1" ht="11.25" x14ac:dyDescent="0.15">
      <c r="A33" s="153" t="s">
        <v>0</v>
      </c>
      <c r="B33" s="183">
        <v>46160</v>
      </c>
      <c r="C33" s="183">
        <v>46161</v>
      </c>
      <c r="D33" s="183">
        <v>46162</v>
      </c>
      <c r="E33" s="183">
        <v>46163</v>
      </c>
      <c r="F33" s="183">
        <v>46164</v>
      </c>
      <c r="G33" s="183">
        <v>46165</v>
      </c>
      <c r="H33" s="183">
        <v>46166</v>
      </c>
      <c r="I33" s="815" t="s">
        <v>1</v>
      </c>
      <c r="J33" s="817" t="s">
        <v>2</v>
      </c>
      <c r="K33" s="818"/>
    </row>
    <row r="34" spans="1:11" s="213" customFormat="1" x14ac:dyDescent="0.15">
      <c r="A34" s="155" t="s">
        <v>3</v>
      </c>
      <c r="B34" s="157" t="s">
        <v>4</v>
      </c>
      <c r="C34" s="157" t="s">
        <v>5</v>
      </c>
      <c r="D34" s="157" t="s">
        <v>6</v>
      </c>
      <c r="E34" s="157" t="s">
        <v>7</v>
      </c>
      <c r="F34" s="157" t="s">
        <v>8</v>
      </c>
      <c r="G34" s="157" t="s">
        <v>9</v>
      </c>
      <c r="H34" s="158" t="s">
        <v>10</v>
      </c>
      <c r="I34" s="816"/>
      <c r="J34" s="819"/>
      <c r="K34" s="820"/>
    </row>
    <row r="35" spans="1:11" x14ac:dyDescent="0.15">
      <c r="A35" s="193" t="s">
        <v>142</v>
      </c>
      <c r="B35" s="218"/>
      <c r="C35" s="216"/>
      <c r="D35" s="216"/>
      <c r="E35" s="226"/>
      <c r="F35" s="228"/>
      <c r="G35" s="218"/>
      <c r="H35" s="218"/>
      <c r="I35" s="219"/>
      <c r="J35" s="821"/>
      <c r="K35" s="821"/>
    </row>
    <row r="36" spans="1:11" ht="15.75" customHeight="1" x14ac:dyDescent="0.15">
      <c r="A36" s="225" t="s">
        <v>167</v>
      </c>
      <c r="B36" s="246"/>
      <c r="C36" s="247"/>
      <c r="D36" s="247"/>
      <c r="E36" s="246"/>
      <c r="F36" s="244"/>
      <c r="G36" s="224" t="s">
        <v>431</v>
      </c>
      <c r="H36" s="224" t="s">
        <v>431</v>
      </c>
      <c r="I36" s="221">
        <f>COUNTA(B36:H36)</f>
        <v>2</v>
      </c>
      <c r="J36" s="811">
        <f>SUM(COUNTIF(B36:H36,"D 10:30-17"))*(6)+(COUNTIF(B36:H36,"Y 10:30-17"))*(6)+(COUNTIF(B36:H36,"Y工場10-"))*(4.5)</f>
        <v>12</v>
      </c>
      <c r="K36" s="811"/>
    </row>
    <row r="37" spans="1:11" ht="15.75" customHeight="1" x14ac:dyDescent="0.15">
      <c r="A37" s="225" t="s">
        <v>169</v>
      </c>
      <c r="B37" s="224" t="s">
        <v>168</v>
      </c>
      <c r="C37" s="247"/>
      <c r="D37" s="247"/>
      <c r="E37" s="224" t="s">
        <v>168</v>
      </c>
      <c r="F37" s="224" t="s">
        <v>168</v>
      </c>
      <c r="G37" s="244"/>
      <c r="H37" s="244"/>
      <c r="I37" s="221">
        <f t="shared" ref="I37:I39" si="3">COUNTA(B37:H37)</f>
        <v>3</v>
      </c>
      <c r="J37" s="811">
        <f>SUM(COUNTIF(B37:H37,"D 10:30-17"))*(6)+(COUNTIF(B37:H37,"Y 10:30-17"))*(6)+(COUNTIF(B37:H37,"Y工場10-"))*(4.5)+(COUNTIF(B37:H37,"Y 10-17"))*(6.25)</f>
        <v>18.75</v>
      </c>
      <c r="K37" s="811"/>
    </row>
    <row r="38" spans="1:11" ht="15.75" customHeight="1" x14ac:dyDescent="0.15">
      <c r="A38" s="225" t="s">
        <v>516</v>
      </c>
      <c r="B38" s="220"/>
      <c r="C38" s="247"/>
      <c r="D38" s="247"/>
      <c r="E38" s="220"/>
      <c r="F38" s="245"/>
      <c r="G38" s="220" t="s">
        <v>517</v>
      </c>
      <c r="H38" s="244"/>
      <c r="I38" s="221">
        <f t="shared" si="3"/>
        <v>1</v>
      </c>
      <c r="J38" s="811">
        <f>SUM(COUNTIF(B38:H38,"D 10:30-17"))*(6)+(COUNTIF(B38:H38,"Y 10:30-17"))*(6)+(COUNTIF(B38:H38,"Y工場10-"))*(4.5)+(COUNTIF(B38:H38,"D 10:30-13"))*(2.5)+(COUNTIF(B38:H38,"D 9-17"))*(7)</f>
        <v>7</v>
      </c>
      <c r="K38" s="811"/>
    </row>
    <row r="39" spans="1:11" ht="15.75" customHeight="1" x14ac:dyDescent="0.15">
      <c r="A39" s="225" t="s">
        <v>598</v>
      </c>
      <c r="B39" s="220" t="s">
        <v>599</v>
      </c>
      <c r="C39" s="247"/>
      <c r="D39" s="247"/>
      <c r="E39" s="220" t="s">
        <v>599</v>
      </c>
      <c r="F39" s="220" t="s">
        <v>599</v>
      </c>
      <c r="G39" s="220"/>
      <c r="H39" s="244"/>
      <c r="I39" s="221">
        <f t="shared" si="3"/>
        <v>3</v>
      </c>
      <c r="J39" s="811">
        <f>SUM(COUNTIF(B39:H39,"D 10:30-17"))*(6)+(COUNTIF(B39:H39,"Y 10:30-17"))*(6)+(COUNTIF(B39:H39,"Y工場10-"))*(4.5)+(COUNTIF(B39:H39,"D 10:30-13"))*(2.5)+(COUNTIF(B39:H39,"D 9-17"))*(7)+(COUNTIF(B39:H39,"D 10:45-17"))*(5.5)</f>
        <v>16.5</v>
      </c>
      <c r="K39" s="811"/>
    </row>
    <row r="40" spans="1:11" ht="15.75" customHeight="1" x14ac:dyDescent="0.15">
      <c r="A40" s="193"/>
      <c r="B40" s="215"/>
      <c r="C40" s="215"/>
      <c r="D40" s="215"/>
      <c r="E40" s="226"/>
      <c r="F40" s="226"/>
      <c r="G40" s="226"/>
      <c r="H40" s="226"/>
      <c r="I40" s="219"/>
      <c r="J40" s="821"/>
      <c r="K40" s="821"/>
    </row>
    <row r="41" spans="1:11" ht="15.75" customHeight="1" x14ac:dyDescent="0.15">
      <c r="A41" s="220" t="s">
        <v>433</v>
      </c>
      <c r="B41" s="220"/>
      <c r="C41" s="223"/>
      <c r="D41" s="223"/>
      <c r="E41" s="220"/>
      <c r="F41" s="220"/>
      <c r="G41" s="336"/>
      <c r="H41" s="220" t="s">
        <v>172</v>
      </c>
      <c r="I41" s="227"/>
      <c r="J41" s="810"/>
      <c r="K41" s="810"/>
    </row>
    <row r="42" spans="1:11" ht="15.75" customHeight="1" x14ac:dyDescent="0.15">
      <c r="A42" s="224" t="s">
        <v>434</v>
      </c>
      <c r="B42" s="220"/>
      <c r="C42" s="223"/>
      <c r="D42" s="223"/>
      <c r="E42" s="220"/>
      <c r="F42" s="224"/>
      <c r="G42" s="220"/>
      <c r="H42" s="220"/>
      <c r="I42" s="221"/>
      <c r="J42" s="810"/>
      <c r="K42" s="810"/>
    </row>
    <row r="43" spans="1:11" s="214" customFormat="1" ht="11.25" x14ac:dyDescent="0.15">
      <c r="A43" s="175" t="s">
        <v>0</v>
      </c>
      <c r="B43" s="176">
        <v>46167</v>
      </c>
      <c r="C43" s="176">
        <v>46168</v>
      </c>
      <c r="D43" s="176">
        <v>46169</v>
      </c>
      <c r="E43" s="176">
        <v>46170</v>
      </c>
      <c r="F43" s="176">
        <v>46171</v>
      </c>
      <c r="G43" s="176">
        <v>46172</v>
      </c>
      <c r="H43" s="176">
        <v>46173</v>
      </c>
      <c r="I43" s="815" t="s">
        <v>1</v>
      </c>
      <c r="J43" s="822" t="s">
        <v>2</v>
      </c>
      <c r="K43" s="823"/>
    </row>
    <row r="44" spans="1:11" s="213" customFormat="1" x14ac:dyDescent="0.15">
      <c r="A44" s="155" t="s">
        <v>3</v>
      </c>
      <c r="B44" s="157" t="s">
        <v>4</v>
      </c>
      <c r="C44" s="157" t="s">
        <v>5</v>
      </c>
      <c r="D44" s="157" t="s">
        <v>6</v>
      </c>
      <c r="E44" s="157" t="s">
        <v>7</v>
      </c>
      <c r="F44" s="157" t="s">
        <v>8</v>
      </c>
      <c r="G44" s="157" t="s">
        <v>9</v>
      </c>
      <c r="H44" s="158" t="s">
        <v>10</v>
      </c>
      <c r="I44" s="816"/>
      <c r="J44" s="819"/>
      <c r="K44" s="820"/>
    </row>
    <row r="45" spans="1:11" x14ac:dyDescent="0.15">
      <c r="A45" s="217" t="s">
        <v>131</v>
      </c>
      <c r="B45" s="218"/>
      <c r="C45" s="216"/>
      <c r="D45" s="216"/>
      <c r="E45" s="226"/>
      <c r="F45" s="216"/>
      <c r="G45" s="216"/>
      <c r="H45" s="216"/>
      <c r="I45" s="219"/>
      <c r="J45" s="821"/>
      <c r="K45" s="821"/>
    </row>
    <row r="46" spans="1:11" ht="15.75" customHeight="1" x14ac:dyDescent="0.15">
      <c r="A46" s="225" t="s">
        <v>167</v>
      </c>
      <c r="B46" s="224" t="s">
        <v>431</v>
      </c>
      <c r="C46" s="247"/>
      <c r="D46" s="247"/>
      <c r="E46" s="246"/>
      <c r="F46" s="244"/>
      <c r="G46" s="224" t="s">
        <v>431</v>
      </c>
      <c r="H46" s="224" t="s">
        <v>431</v>
      </c>
      <c r="I46" s="221">
        <f>COUNTA(B46:H46)</f>
        <v>3</v>
      </c>
      <c r="J46" s="811">
        <f>SUM(COUNTIF(B46:H46,"D 10:30-17"))*(6)+(COUNTIF(B46:H46,"Y 10:30-17"))*(6)+(COUNTIF(B46:H46,"Y工場10-"))*(4.5)</f>
        <v>18</v>
      </c>
      <c r="K46" s="811"/>
    </row>
    <row r="47" spans="1:11" ht="15.75" customHeight="1" x14ac:dyDescent="0.15">
      <c r="A47" s="225" t="s">
        <v>169</v>
      </c>
      <c r="B47" s="498"/>
      <c r="C47" s="247"/>
      <c r="D47" s="247"/>
      <c r="E47" s="224" t="s">
        <v>168</v>
      </c>
      <c r="F47" s="224" t="s">
        <v>168</v>
      </c>
      <c r="G47" s="244"/>
      <c r="H47" s="244"/>
      <c r="I47" s="221">
        <f t="shared" ref="I47:I49" si="4">COUNTA(B47:H47)</f>
        <v>2</v>
      </c>
      <c r="J47" s="811">
        <f>SUM(COUNTIF(B47:H47,"D 10:30-17"))*(6)+(COUNTIF(B47:H47,"Y 10:30-17"))*(6)+(COUNTIF(B47:H47,"Y工場10-"))*(4.5)+(COUNTIF(B47:H47,"Y 10-17"))*(6.25)</f>
        <v>12.5</v>
      </c>
      <c r="K47" s="811"/>
    </row>
    <row r="48" spans="1:11" ht="15.75" customHeight="1" x14ac:dyDescent="0.15">
      <c r="A48" s="225" t="s">
        <v>516</v>
      </c>
      <c r="B48" s="220"/>
      <c r="C48" s="247"/>
      <c r="D48" s="247"/>
      <c r="E48" s="220"/>
      <c r="F48" s="245"/>
      <c r="G48" s="220" t="s">
        <v>517</v>
      </c>
      <c r="H48" s="244"/>
      <c r="I48" s="221">
        <f t="shared" si="4"/>
        <v>1</v>
      </c>
      <c r="J48" s="811">
        <f>SUM(COUNTIF(B48:H48,"D 10:30-17"))*(6)+(COUNTIF(B48:H48,"Y 10:30-17"))*(6)+(COUNTIF(B48:H48,"Y工場10-"))*(4.5)+(COUNTIF(B48:H48,"D 10:30-13"))*(2.5)+(COUNTIF(B48:H48,"D 9-17"))*(7)</f>
        <v>7</v>
      </c>
      <c r="K48" s="811"/>
    </row>
    <row r="49" spans="1:11" ht="15.75" customHeight="1" x14ac:dyDescent="0.15">
      <c r="A49" s="225" t="s">
        <v>598</v>
      </c>
      <c r="B49" s="220" t="s">
        <v>599</v>
      </c>
      <c r="C49" s="247"/>
      <c r="D49" s="247"/>
      <c r="E49" s="220" t="s">
        <v>599</v>
      </c>
      <c r="F49" s="220" t="s">
        <v>599</v>
      </c>
      <c r="G49" s="220"/>
      <c r="H49" s="244"/>
      <c r="I49" s="221">
        <f t="shared" si="4"/>
        <v>3</v>
      </c>
      <c r="J49" s="811">
        <f>SUM(COUNTIF(B49:H49,"D 10:30-17"))*(6)+(COUNTIF(B49:H49,"Y 10:30-17"))*(6)+(COUNTIF(B49:H49,"Y工場10-"))*(4.5)+(COUNTIF(B49:H49,"D 10:30-13"))*(2.5)+(COUNTIF(B49:H49,"D 9-17"))*(7)+(COUNTIF(B49:H49,"D 10:45-17"))*(5.5)</f>
        <v>16.5</v>
      </c>
      <c r="K49" s="811"/>
    </row>
    <row r="50" spans="1:11" ht="15.75" customHeight="1" x14ac:dyDescent="0.15">
      <c r="A50" s="193"/>
      <c r="B50" s="215"/>
      <c r="C50" s="215"/>
      <c r="D50" s="215"/>
      <c r="E50" s="226"/>
      <c r="F50" s="226"/>
      <c r="G50" s="226"/>
      <c r="H50" s="226"/>
      <c r="I50" s="219"/>
      <c r="J50" s="821"/>
      <c r="K50" s="821"/>
    </row>
    <row r="51" spans="1:11" ht="15.75" customHeight="1" x14ac:dyDescent="0.15">
      <c r="A51" s="220" t="s">
        <v>433</v>
      </c>
      <c r="B51" s="220"/>
      <c r="C51" s="223"/>
      <c r="D51" s="223"/>
      <c r="E51" s="220"/>
      <c r="F51" s="220"/>
      <c r="G51" s="336"/>
      <c r="H51" s="220" t="s">
        <v>172</v>
      </c>
      <c r="I51" s="227"/>
      <c r="J51" s="810"/>
      <c r="K51" s="810"/>
    </row>
    <row r="52" spans="1:11" ht="15.75" customHeight="1" x14ac:dyDescent="0.15">
      <c r="A52" s="224" t="s">
        <v>434</v>
      </c>
      <c r="B52" s="220"/>
      <c r="C52" s="223"/>
      <c r="D52" s="223"/>
      <c r="E52" s="220"/>
      <c r="F52" s="224"/>
      <c r="G52" s="220"/>
      <c r="H52" s="220"/>
      <c r="I52" s="221"/>
      <c r="J52" s="810"/>
      <c r="K52" s="810"/>
    </row>
    <row r="53" spans="1:11" x14ac:dyDescent="0.15">
      <c r="A53" s="230"/>
      <c r="B53" s="230"/>
      <c r="C53" s="230"/>
      <c r="D53" s="230"/>
      <c r="E53" s="231"/>
      <c r="F53" s="231"/>
      <c r="G53" s="232"/>
      <c r="H53" s="232"/>
      <c r="I53" s="230"/>
      <c r="J53" s="735" t="s">
        <v>606</v>
      </c>
      <c r="K53" s="735"/>
    </row>
    <row r="54" spans="1:11" s="1" customFormat="1" ht="17.25" customHeight="1" x14ac:dyDescent="0.15">
      <c r="A54" s="737" t="s">
        <v>143</v>
      </c>
      <c r="B54" s="738"/>
      <c r="C54" s="741" t="s">
        <v>162</v>
      </c>
      <c r="D54" s="742"/>
      <c r="E54" s="742"/>
      <c r="F54" s="742" t="s">
        <v>149</v>
      </c>
      <c r="G54" s="742"/>
      <c r="H54" s="743"/>
      <c r="I54" s="10"/>
      <c r="J54" s="736"/>
      <c r="K54" s="736"/>
    </row>
    <row r="55" spans="1:11" s="1" customFormat="1" ht="17.25" customHeight="1" x14ac:dyDescent="0.15">
      <c r="A55" s="739"/>
      <c r="B55" s="740"/>
      <c r="C55" s="744" t="s">
        <v>163</v>
      </c>
      <c r="D55" s="745"/>
      <c r="E55" s="745"/>
      <c r="F55" s="745" t="s">
        <v>164</v>
      </c>
      <c r="G55" s="745"/>
      <c r="H55" s="746"/>
      <c r="I55" s="210"/>
      <c r="J55" s="210"/>
      <c r="K55" s="210"/>
    </row>
  </sheetData>
  <mergeCells count="58">
    <mergeCell ref="J49:K49"/>
    <mergeCell ref="J50:K50"/>
    <mergeCell ref="J51:K51"/>
    <mergeCell ref="J52:K52"/>
    <mergeCell ref="J53:K54"/>
    <mergeCell ref="A54:B55"/>
    <mergeCell ref="C54:E54"/>
    <mergeCell ref="F54:H54"/>
    <mergeCell ref="C55:E55"/>
    <mergeCell ref="F55:H55"/>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J30:K30"/>
    <mergeCell ref="J31:K31"/>
    <mergeCell ref="J32:K32"/>
    <mergeCell ref="J19:K19"/>
    <mergeCell ref="J20:K20"/>
    <mergeCell ref="J21:K21"/>
    <mergeCell ref="J22:K22"/>
    <mergeCell ref="J25:K25"/>
    <mergeCell ref="J26:K26"/>
    <mergeCell ref="J27:K27"/>
    <mergeCell ref="J28:K28"/>
    <mergeCell ref="J29:K29"/>
    <mergeCell ref="I23:I24"/>
    <mergeCell ref="J23:K24"/>
    <mergeCell ref="I13:I14"/>
    <mergeCell ref="J13:K14"/>
    <mergeCell ref="J15:K15"/>
    <mergeCell ref="J16:K16"/>
    <mergeCell ref="J17:K17"/>
    <mergeCell ref="J18:K18"/>
    <mergeCell ref="J12:K12"/>
    <mergeCell ref="J6:K6"/>
    <mergeCell ref="B1:G1"/>
    <mergeCell ref="H1:K1"/>
    <mergeCell ref="I3:I4"/>
    <mergeCell ref="J3:K4"/>
    <mergeCell ref="J5:K5"/>
    <mergeCell ref="J7:K7"/>
    <mergeCell ref="J8:K8"/>
    <mergeCell ref="J9:K9"/>
    <mergeCell ref="J10:K10"/>
    <mergeCell ref="J11:K11"/>
  </mergeCells>
  <phoneticPr fontId="13"/>
  <pageMargins left="0.51181102362204722" right="0.51181102362204722" top="0.55118110236220474" bottom="0.55118110236220474" header="0.31496062992125984" footer="0.31496062992125984"/>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00148-D62B-4D12-AC32-AF262BA876A3}">
  <sheetPr>
    <tabColor theme="7" tint="0.59999389629810485"/>
  </sheetPr>
  <dimension ref="A1:K55"/>
  <sheetViews>
    <sheetView zoomScale="115" zoomScaleNormal="115" workbookViewId="0">
      <selection activeCell="M36" sqref="M36"/>
    </sheetView>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60" t="s">
        <v>69</v>
      </c>
      <c r="B1" s="753" t="s">
        <v>594</v>
      </c>
      <c r="C1" s="753"/>
      <c r="D1" s="753"/>
      <c r="E1" s="753"/>
      <c r="F1" s="753"/>
      <c r="G1" s="754"/>
      <c r="H1" s="755" t="s">
        <v>154</v>
      </c>
      <c r="I1" s="756"/>
      <c r="J1" s="756"/>
      <c r="K1" s="757"/>
    </row>
    <row r="2" spans="1:11" ht="9" customHeight="1" x14ac:dyDescent="0.15">
      <c r="A2" s="189"/>
    </row>
    <row r="3" spans="1:11" s="191" customFormat="1" ht="15" customHeight="1" x14ac:dyDescent="0.15">
      <c r="A3" s="153" t="s">
        <v>0</v>
      </c>
      <c r="B3" s="183"/>
      <c r="C3" s="183"/>
      <c r="D3" s="183"/>
      <c r="E3" s="183"/>
      <c r="F3" s="183">
        <v>46143</v>
      </c>
      <c r="G3" s="183">
        <v>46144</v>
      </c>
      <c r="H3" s="183">
        <v>46145</v>
      </c>
      <c r="I3" s="747" t="s">
        <v>1</v>
      </c>
      <c r="J3" s="749" t="s">
        <v>2</v>
      </c>
      <c r="K3" s="750"/>
    </row>
    <row r="4" spans="1:11" s="192" customFormat="1" ht="15" customHeight="1" x14ac:dyDescent="0.15">
      <c r="A4" s="155" t="s">
        <v>3</v>
      </c>
      <c r="B4" s="157"/>
      <c r="C4" s="157"/>
      <c r="D4" s="157"/>
      <c r="E4" s="157"/>
      <c r="F4" s="157" t="s">
        <v>8</v>
      </c>
      <c r="G4" s="157" t="s">
        <v>9</v>
      </c>
      <c r="H4" s="158" t="s">
        <v>10</v>
      </c>
      <c r="I4" s="748"/>
      <c r="J4" s="749"/>
      <c r="K4" s="750"/>
    </row>
    <row r="5" spans="1:11" s="151" customFormat="1" ht="13.5" customHeight="1" x14ac:dyDescent="0.15">
      <c r="A5" s="193" t="s">
        <v>131</v>
      </c>
      <c r="B5" s="195"/>
      <c r="C5" s="195"/>
      <c r="D5" s="195"/>
      <c r="E5" s="195"/>
      <c r="F5" s="665">
        <v>2</v>
      </c>
      <c r="G5" s="153">
        <v>4</v>
      </c>
      <c r="H5" s="666">
        <v>2</v>
      </c>
      <c r="I5" s="628"/>
      <c r="J5" s="871"/>
      <c r="K5" s="872"/>
    </row>
    <row r="6" spans="1:11" ht="13.5" customHeight="1" x14ac:dyDescent="0.15">
      <c r="A6" s="197" t="s">
        <v>155</v>
      </c>
      <c r="B6" s="241"/>
      <c r="C6" s="241"/>
      <c r="D6" s="241"/>
      <c r="E6" s="241"/>
      <c r="F6" s="16"/>
      <c r="G6" s="240" t="s">
        <v>319</v>
      </c>
      <c r="H6" s="240" t="s">
        <v>319</v>
      </c>
      <c r="I6" s="199">
        <f>COUNTA(B6:H6)</f>
        <v>2</v>
      </c>
      <c r="J6" s="733">
        <f>SUM(COUNTIF(B6:H6,"10-"))*(4.5)+SUM(COUNTIF(B6:H6,"9:30-"))*(5)+SUM(COUNTIF(B6:H6,"9-16"))*(6.25)+SUM(COUNTIF(B6:H6,"9:30-15"))*(5)+SUM(COUNTIF(B6:H6,"10-16"))*(5.5)+SUM(COUNTIF(B6:H6,"10-14"))*(4)+SUM(COUNTIF(B6:H6,"9-"))*(5.25)</f>
        <v>10.5</v>
      </c>
      <c r="K6" s="734"/>
    </row>
    <row r="7" spans="1:11" ht="13.5" customHeight="1" x14ac:dyDescent="0.15">
      <c r="A7" s="197" t="s">
        <v>158</v>
      </c>
      <c r="B7" s="241"/>
      <c r="C7" s="241"/>
      <c r="D7" s="241"/>
      <c r="E7" s="241"/>
      <c r="F7" s="239"/>
      <c r="G7" s="239" t="s">
        <v>257</v>
      </c>
      <c r="H7" s="239" t="s">
        <v>369</v>
      </c>
      <c r="I7" s="200">
        <f>COUNTA(B7:H7)</f>
        <v>2</v>
      </c>
      <c r="J7" s="733">
        <v>6.5</v>
      </c>
      <c r="K7" s="734"/>
    </row>
    <row r="8" spans="1:11" ht="13.5" customHeight="1" x14ac:dyDescent="0.15">
      <c r="A8" s="197" t="s">
        <v>494</v>
      </c>
      <c r="B8" s="241"/>
      <c r="C8" s="241"/>
      <c r="D8" s="241"/>
      <c r="E8" s="241"/>
      <c r="F8" s="435"/>
      <c r="G8" s="242"/>
      <c r="H8" s="239"/>
      <c r="I8" s="200">
        <f>COUNTA(B8:H8)</f>
        <v>0</v>
      </c>
      <c r="J8" s="733">
        <f>SUM(COUNTIF(B8:H8,"10-"))*(4.5)+SUM(COUNTIF(B8:H8,"9:30-"))*(5)+SUM(COUNTIF(B8:H8,"9-16"))*(6.25)+SUM(COUNTIF(B8:H8,"9:30-15"))*(5)+SUM(COUNTIF(B8:H8,"10-16"))*(5.5)+SUM(COUNTIF(B8:H8,"10-14"))*(4)+SUM(COUNTIF(B8:H8,"9-14"))*(4.5)</f>
        <v>0</v>
      </c>
      <c r="K8" s="734"/>
    </row>
    <row r="9" spans="1:11" ht="13.5" customHeight="1" x14ac:dyDescent="0.15">
      <c r="A9" s="197" t="s">
        <v>160</v>
      </c>
      <c r="B9" s="241"/>
      <c r="C9" s="241"/>
      <c r="D9" s="241"/>
      <c r="E9" s="241"/>
      <c r="F9" s="240" t="s">
        <v>319</v>
      </c>
      <c r="G9" s="242" t="s">
        <v>161</v>
      </c>
      <c r="H9" s="239"/>
      <c r="I9" s="200">
        <f>COUNTA(B9:H9)</f>
        <v>2</v>
      </c>
      <c r="J9" s="733">
        <f>SUM(COUNTIF(B9:H9,"10-"))*(4.5)+SUM(COUNTIF(B9:H9,"9:30-"))*(5)+SUM(COUNTIF(B9:H9,"9-16"))*(6.25)+SUM(COUNTIF(B9:H9,"9:30-15"))*(5)+SUM(COUNTIF(B9:H9,"10-16"))*(5.5)+SUM(COUNTIF(B9:H9,"10-14"))*(4)+SUM(COUNTIF(B9:H9,"受付9-17"))*(7)+SUM(COUNTIF(B9:H9,"受付9-14"))*(4.5)+SUM(COUNTIF(B9:H9,"9-"))*(5.25)</f>
        <v>12.25</v>
      </c>
      <c r="K9" s="734"/>
    </row>
    <row r="10" spans="1:11" ht="13.5" customHeight="1" x14ac:dyDescent="0.15">
      <c r="A10" s="88" t="s">
        <v>426</v>
      </c>
      <c r="B10" s="282"/>
      <c r="C10" s="282"/>
      <c r="D10" s="282"/>
      <c r="E10" s="282"/>
      <c r="F10" s="239" t="s">
        <v>369</v>
      </c>
      <c r="G10" s="239" t="s">
        <v>369</v>
      </c>
      <c r="H10" s="239"/>
      <c r="I10" s="200">
        <f t="shared" ref="I10:I12" si="0">COUNTA(B10:H10)</f>
        <v>2</v>
      </c>
      <c r="J10" s="733">
        <f>SUM(COUNTIF(B10:H10,"10-"))*(4.5)+SUM(COUNTIF(B10:H10,"9:30-"))*(5)+SUM(COUNTIF(B10:H10,"9-16"))*(6.25)+SUM(COUNTIF(B10:H10,"9:30-15"))*(5)+SUM(COUNTIF(B10:H10,"10-16"))*(5.5)+SUM(COUNTIF(B10:H10,"10-14"))*(4)</f>
        <v>9</v>
      </c>
      <c r="K10" s="734"/>
    </row>
    <row r="11" spans="1:11" ht="13.5" customHeight="1" x14ac:dyDescent="0.15">
      <c r="A11" s="88" t="s">
        <v>578</v>
      </c>
      <c r="B11" s="282"/>
      <c r="C11" s="282"/>
      <c r="D11" s="282"/>
      <c r="E11" s="282"/>
      <c r="F11" s="239"/>
      <c r="G11" s="239" t="s">
        <v>369</v>
      </c>
      <c r="H11" s="239"/>
      <c r="I11" s="200">
        <f t="shared" si="0"/>
        <v>1</v>
      </c>
      <c r="J11" s="733">
        <f>SUM(COUNTIF(B11:H11,"10-"))*(4.5)+SUM(COUNTIF(B11:H11,"9:30-"))*(5)+SUM(COUNTIF(B11:H11,"9-16"))*(6.25)+SUM(COUNTIF(B11:H11,"9:30-15"))*(5)+SUM(COUNTIF(B11:H11,"10-16"))*(5.5)+SUM(COUNTIF(B11:H11,"10-14"))*(4)</f>
        <v>4.5</v>
      </c>
      <c r="K11" s="734"/>
    </row>
    <row r="12" spans="1:11" ht="13.5" customHeight="1" x14ac:dyDescent="0.15">
      <c r="A12" s="484" t="s">
        <v>66</v>
      </c>
      <c r="B12" s="202"/>
      <c r="C12" s="202"/>
      <c r="D12" s="202"/>
      <c r="E12" s="202"/>
      <c r="F12" s="239"/>
      <c r="G12" s="239"/>
      <c r="H12" s="239"/>
      <c r="I12" s="200">
        <f t="shared" si="0"/>
        <v>0</v>
      </c>
      <c r="J12" s="733">
        <f>SUM(COUNTIF(B12:H12,"10-"))*(4.5)+SUM(COUNTIF(B12:H12,"9:30-"))*(5)+SUM(COUNTIF(B12:H12,"10-15:30"))*(5)+SUM(COUNTIF(B12:H12,"9:30-15"))*(5)+SUM(COUNTIF(B12:H12,"10-16"))*(5.5)+SUM(COUNTIF(B12:H12,"10-14"))*(4)</f>
        <v>0</v>
      </c>
      <c r="K12" s="734"/>
    </row>
    <row r="13" spans="1:11" s="191" customFormat="1" ht="15" customHeight="1" x14ac:dyDescent="0.15">
      <c r="A13" s="175" t="s">
        <v>0</v>
      </c>
      <c r="B13" s="176">
        <v>46146</v>
      </c>
      <c r="C13" s="176">
        <v>46147</v>
      </c>
      <c r="D13" s="176">
        <v>46148</v>
      </c>
      <c r="E13" s="176">
        <v>46149</v>
      </c>
      <c r="F13" s="176">
        <v>46150</v>
      </c>
      <c r="G13" s="176">
        <v>46151</v>
      </c>
      <c r="H13" s="176">
        <v>46152</v>
      </c>
      <c r="I13" s="747" t="s">
        <v>1</v>
      </c>
      <c r="J13" s="749" t="s">
        <v>2</v>
      </c>
      <c r="K13" s="750"/>
    </row>
    <row r="14" spans="1:11" s="192" customFormat="1" ht="15" customHeight="1" x14ac:dyDescent="0.15">
      <c r="A14" s="155" t="s">
        <v>3</v>
      </c>
      <c r="B14" s="158" t="s">
        <v>4</v>
      </c>
      <c r="C14" s="158" t="s">
        <v>5</v>
      </c>
      <c r="D14" s="158" t="s">
        <v>6</v>
      </c>
      <c r="E14" s="157" t="s">
        <v>7</v>
      </c>
      <c r="F14" s="157" t="s">
        <v>8</v>
      </c>
      <c r="G14" s="157" t="s">
        <v>9</v>
      </c>
      <c r="H14" s="158" t="s">
        <v>10</v>
      </c>
      <c r="I14" s="748"/>
      <c r="J14" s="749"/>
      <c r="K14" s="750"/>
    </row>
    <row r="15" spans="1:11" s="151" customFormat="1" ht="13.5" customHeight="1" x14ac:dyDescent="0.15">
      <c r="A15" s="206" t="s">
        <v>142</v>
      </c>
      <c r="B15" s="657" t="s">
        <v>596</v>
      </c>
      <c r="C15" s="195"/>
      <c r="D15" s="195"/>
      <c r="E15" s="153">
        <v>3</v>
      </c>
      <c r="F15" s="195">
        <v>3</v>
      </c>
      <c r="G15" s="153">
        <v>4</v>
      </c>
      <c r="H15" s="666">
        <v>2</v>
      </c>
      <c r="I15" s="196"/>
      <c r="J15" s="751"/>
      <c r="K15" s="752"/>
    </row>
    <row r="16" spans="1:11" s="151" customFormat="1" ht="13.5" customHeight="1" x14ac:dyDescent="0.15">
      <c r="A16" s="197" t="s">
        <v>155</v>
      </c>
      <c r="B16" s="241"/>
      <c r="C16" s="241"/>
      <c r="D16" s="241"/>
      <c r="E16" s="239" t="s">
        <v>369</v>
      </c>
      <c r="F16" s="16"/>
      <c r="G16" s="240" t="s">
        <v>319</v>
      </c>
      <c r="H16" s="240" t="s">
        <v>319</v>
      </c>
      <c r="I16" s="200">
        <f t="shared" ref="I16:I22" si="1">COUNTA(B16:H16)</f>
        <v>3</v>
      </c>
      <c r="J16" s="733">
        <f>SUM(COUNTIF(B16:H16,"10-"))*(4.5)+SUM(COUNTIF(B16:H16,"9:30-"))*(5)+SUM(COUNTIF(B16:H16,"9-16"))*(6.25)+SUM(COUNTIF(B16:H16,"9:30-15"))*(5)+SUM(COUNTIF(B16:H16,"10-16"))*(5.5)+SUM(COUNTIF(B16:H16,"10-14"))*(4)+SUM(COUNTIF(B16:H16,"9-"))*(5.25)</f>
        <v>15</v>
      </c>
      <c r="K16" s="734"/>
    </row>
    <row r="17" spans="1:11" ht="13.5" customHeight="1" x14ac:dyDescent="0.15">
      <c r="A17" s="197" t="s">
        <v>158</v>
      </c>
      <c r="B17" s="241"/>
      <c r="C17" s="241"/>
      <c r="D17" s="241"/>
      <c r="E17" s="239"/>
      <c r="F17" s="239"/>
      <c r="G17" s="239" t="s">
        <v>369</v>
      </c>
      <c r="H17" s="239" t="s">
        <v>369</v>
      </c>
      <c r="I17" s="200">
        <f t="shared" si="1"/>
        <v>2</v>
      </c>
      <c r="J17" s="733">
        <f>SUM(COUNTIF(B17:H17,"10-"))*(4.5)+SUM(COUNTIF(B17:H17,"9:30-"))*(5)+SUM(COUNTIF(B17:H17,"9-16"))*(6.25)+SUM(COUNTIF(B17:H17,"9:30-15"))*(5)+SUM(COUNTIF(B17:H17,"10-16"))*(5.5)+SUM(COUNTIF(B17:H17,"10-14"))*(4)</f>
        <v>9</v>
      </c>
      <c r="K17" s="734"/>
    </row>
    <row r="18" spans="1:11" ht="13.5" customHeight="1" x14ac:dyDescent="0.15">
      <c r="A18" s="197" t="s">
        <v>494</v>
      </c>
      <c r="B18" s="241"/>
      <c r="C18" s="241"/>
      <c r="D18" s="241"/>
      <c r="E18" s="240" t="s">
        <v>20</v>
      </c>
      <c r="F18" s="240" t="s">
        <v>20</v>
      </c>
      <c r="G18" s="242"/>
      <c r="H18" s="239"/>
      <c r="I18" s="200">
        <f t="shared" si="1"/>
        <v>2</v>
      </c>
      <c r="J18" s="733">
        <f>SUM(COUNTIF(B18:H18,"10-"))*(4.5)+SUM(COUNTIF(B18:H18,"9:30-"))*(5)+SUM(COUNTIF(B18:H18,"9-16"))*(6.25)+SUM(COUNTIF(B18:H18,"9:30-15"))*(5)+SUM(COUNTIF(B18:H18,"10-16"))*(5.5)+SUM(COUNTIF(B18:H18,"10-14"))*(4)+SUM(COUNTIF(B18:H18,"9-14"))*(4.5)</f>
        <v>9</v>
      </c>
      <c r="K18" s="734"/>
    </row>
    <row r="19" spans="1:11" ht="13.5" customHeight="1" x14ac:dyDescent="0.15">
      <c r="A19" s="197" t="s">
        <v>160</v>
      </c>
      <c r="B19" s="241"/>
      <c r="C19" s="241"/>
      <c r="D19" s="241"/>
      <c r="E19" s="242" t="s">
        <v>161</v>
      </c>
      <c r="F19" s="239" t="s">
        <v>369</v>
      </c>
      <c r="G19" s="242"/>
      <c r="H19" s="239"/>
      <c r="I19" s="200">
        <f t="shared" si="1"/>
        <v>2</v>
      </c>
      <c r="J19" s="733">
        <f>SUM(COUNTIF(B19:H19,"10-"))*(4.5)+SUM(COUNTIF(B19:H19,"9:30-"))*(5)+SUM(COUNTIF(B19:H19,"9-16"))*(6.25)+SUM(COUNTIF(B19:H19,"9:30-15"))*(5)+SUM(COUNTIF(B19:H19,"10-16"))*(5.5)+SUM(COUNTIF(B19:H19,"10-14"))*(4)+SUM(COUNTIF(B19:H19,"受付9-17"))*(7)+SUM(COUNTIF(B19:H19,"受付9-14"))*(4.5)</f>
        <v>11.5</v>
      </c>
      <c r="K19" s="734"/>
    </row>
    <row r="20" spans="1:11" ht="13.5" customHeight="1" x14ac:dyDescent="0.15">
      <c r="A20" s="88" t="s">
        <v>426</v>
      </c>
      <c r="B20" s="282"/>
      <c r="C20" s="282"/>
      <c r="D20" s="198"/>
      <c r="E20" s="239"/>
      <c r="F20" s="239" t="s">
        <v>369</v>
      </c>
      <c r="G20" s="239" t="s">
        <v>369</v>
      </c>
      <c r="H20" s="239"/>
      <c r="I20" s="200">
        <f t="shared" si="1"/>
        <v>2</v>
      </c>
      <c r="J20" s="733">
        <f>SUM(COUNTIF(B20:H20,"10-"))*(4.5)+SUM(COUNTIF(B20:H20,"9:30-"))*(5)+SUM(COUNTIF(B20:H20,"9-16"))*(6.25)+SUM(COUNTIF(B20:H20,"9:30-15"))*(5)+SUM(COUNTIF(B20:H20,"10-16"))*(5.5)+SUM(COUNTIF(B20:H20,"10-14"))*(4)</f>
        <v>9</v>
      </c>
      <c r="K20" s="734"/>
    </row>
    <row r="21" spans="1:11" ht="13.5" customHeight="1" x14ac:dyDescent="0.15">
      <c r="A21" s="88" t="s">
        <v>578</v>
      </c>
      <c r="B21" s="282"/>
      <c r="C21" s="282"/>
      <c r="D21" s="198"/>
      <c r="E21" s="239" t="s">
        <v>369</v>
      </c>
      <c r="F21" s="239"/>
      <c r="G21" s="239" t="s">
        <v>369</v>
      </c>
      <c r="H21" s="239"/>
      <c r="I21" s="200">
        <f t="shared" si="1"/>
        <v>2</v>
      </c>
      <c r="J21" s="733">
        <f>SUM(COUNTIF(B21:H21,"10-"))*(4.5)+SUM(COUNTIF(B21:H21,"9:30-"))*(5)+SUM(COUNTIF(B21:H21,"9-16"))*(6.25)+SUM(COUNTIF(B21:H21,"9:30-15"))*(5)+SUM(COUNTIF(B21:H21,"10-16"))*(5.5)+SUM(COUNTIF(B21:H21,"10-14"))*(4)</f>
        <v>9</v>
      </c>
      <c r="K21" s="734"/>
    </row>
    <row r="22" spans="1:11" ht="13.5" customHeight="1" x14ac:dyDescent="0.15">
      <c r="A22" s="484" t="s">
        <v>66</v>
      </c>
      <c r="B22" s="282"/>
      <c r="C22" s="282"/>
      <c r="D22" s="198"/>
      <c r="E22" s="239"/>
      <c r="F22" s="239"/>
      <c r="G22" s="239"/>
      <c r="H22" s="239"/>
      <c r="I22" s="200">
        <f t="shared" si="1"/>
        <v>0</v>
      </c>
      <c r="J22" s="733">
        <f>SUM(COUNTIF(B22:H22,"10-"))*(4.5)+SUM(COUNTIF(B22:H22,"9:30-"))*(5)+SUM(COUNTIF(B22:H22,"10-15:30"))*(5)+SUM(COUNTIF(B22:H22,"9:30-15"))*(5)+SUM(COUNTIF(B22:H22,"10-16"))*(5.5)+SUM(COUNTIF(B22:H22,"10-14"))*(4)</f>
        <v>0</v>
      </c>
      <c r="K22" s="734"/>
    </row>
    <row r="23" spans="1:11" s="191" customFormat="1" ht="15" customHeight="1" x14ac:dyDescent="0.15">
      <c r="A23" s="153" t="s">
        <v>0</v>
      </c>
      <c r="B23" s="183">
        <v>46153</v>
      </c>
      <c r="C23" s="183">
        <v>46154</v>
      </c>
      <c r="D23" s="183">
        <v>46155</v>
      </c>
      <c r="E23" s="183">
        <v>46156</v>
      </c>
      <c r="F23" s="183">
        <v>46157</v>
      </c>
      <c r="G23" s="183">
        <v>46158</v>
      </c>
      <c r="H23" s="183">
        <v>46159</v>
      </c>
      <c r="I23" s="747" t="s">
        <v>1</v>
      </c>
      <c r="J23" s="749" t="s">
        <v>2</v>
      </c>
      <c r="K23" s="750"/>
    </row>
    <row r="24" spans="1:11" s="192" customFormat="1" ht="15" customHeight="1" x14ac:dyDescent="0.15">
      <c r="A24" s="155" t="s">
        <v>3</v>
      </c>
      <c r="B24" s="157" t="s">
        <v>4</v>
      </c>
      <c r="C24" s="157" t="s">
        <v>5</v>
      </c>
      <c r="D24" s="157" t="s">
        <v>6</v>
      </c>
      <c r="E24" s="157" t="s">
        <v>7</v>
      </c>
      <c r="F24" s="157" t="s">
        <v>8</v>
      </c>
      <c r="G24" s="157" t="s">
        <v>9</v>
      </c>
      <c r="H24" s="158" t="s">
        <v>10</v>
      </c>
      <c r="I24" s="748"/>
      <c r="J24" s="749"/>
      <c r="K24" s="750"/>
    </row>
    <row r="25" spans="1:11" s="151" customFormat="1" ht="14.25" customHeight="1" x14ac:dyDescent="0.15">
      <c r="A25" s="193" t="s">
        <v>131</v>
      </c>
      <c r="B25" s="195">
        <v>4</v>
      </c>
      <c r="C25" s="195"/>
      <c r="D25" s="195"/>
      <c r="E25" s="153">
        <v>3</v>
      </c>
      <c r="F25" s="195">
        <v>3</v>
      </c>
      <c r="G25" s="153">
        <v>4</v>
      </c>
      <c r="H25" s="153">
        <v>3</v>
      </c>
      <c r="I25" s="196"/>
      <c r="J25" s="751"/>
      <c r="K25" s="752"/>
    </row>
    <row r="26" spans="1:11" ht="13.5" customHeight="1" x14ac:dyDescent="0.15">
      <c r="A26" s="197" t="s">
        <v>155</v>
      </c>
      <c r="B26" s="239"/>
      <c r="C26" s="241"/>
      <c r="D26" s="241"/>
      <c r="E26" s="239" t="s">
        <v>369</v>
      </c>
      <c r="F26" s="16"/>
      <c r="G26" s="240" t="s">
        <v>319</v>
      </c>
      <c r="H26" s="240" t="s">
        <v>319</v>
      </c>
      <c r="I26" s="199">
        <f>COUNTA(B26:H26)</f>
        <v>3</v>
      </c>
      <c r="J26" s="733">
        <f>SUM(COUNTIF(B26:H26,"10-"))*(4.5)+SUM(COUNTIF(B26:H26,"9:30-"))*(5)+SUM(COUNTIF(B26:H26,"9-16"))*(6.25)+SUM(COUNTIF(B26:H26,"9:30-15"))*(5)+SUM(COUNTIF(B26:H26,"10-16"))*(5.5)+SUM(COUNTIF(B26:H26,"10-14"))*(4)+SUM(COUNTIF(B26:H26,"9-"))*(5.25)</f>
        <v>15</v>
      </c>
      <c r="K26" s="734"/>
    </row>
    <row r="27" spans="1:11" ht="13.5" customHeight="1" x14ac:dyDescent="0.15">
      <c r="A27" s="197" t="s">
        <v>158</v>
      </c>
      <c r="B27" s="239" t="s">
        <v>369</v>
      </c>
      <c r="C27" s="241"/>
      <c r="D27" s="241"/>
      <c r="E27" s="239"/>
      <c r="F27" s="239"/>
      <c r="G27" s="239" t="s">
        <v>369</v>
      </c>
      <c r="H27" s="239" t="s">
        <v>369</v>
      </c>
      <c r="I27" s="200">
        <f t="shared" ref="I27:I32" si="2">COUNTA(B27:H27)</f>
        <v>3</v>
      </c>
      <c r="J27" s="733">
        <f>SUM(COUNTIF(B27:H27,"10-"))*(4.5)+SUM(COUNTIF(B27:H27,"9:30-"))*(5)+SUM(COUNTIF(B27:H27,"9-16"))*(6.25)+SUM(COUNTIF(B27:H27,"9:30-15"))*(5)+SUM(COUNTIF(B27:H27,"10-16"))*(5.5)+SUM(COUNTIF(B27:H27,"10-14"))*(4)</f>
        <v>13.5</v>
      </c>
      <c r="K27" s="734"/>
    </row>
    <row r="28" spans="1:11" ht="13.5" customHeight="1" x14ac:dyDescent="0.15">
      <c r="A28" s="197" t="s">
        <v>494</v>
      </c>
      <c r="B28" s="240" t="s">
        <v>20</v>
      </c>
      <c r="C28" s="241"/>
      <c r="D28" s="241"/>
      <c r="E28" s="240" t="s">
        <v>20</v>
      </c>
      <c r="F28" s="240" t="s">
        <v>20</v>
      </c>
      <c r="G28" s="242"/>
      <c r="H28" s="240" t="s">
        <v>20</v>
      </c>
      <c r="I28" s="200">
        <f t="shared" si="2"/>
        <v>4</v>
      </c>
      <c r="J28" s="733">
        <f>SUM(COUNTIF(B28:H28,"10-"))*(4.5)+SUM(COUNTIF(B28:H28,"9:30-"))*(5)+SUM(COUNTIF(B28:H28,"9-16"))*(6.25)+SUM(COUNTIF(B28:H28,"9:30-15"))*(5)+SUM(COUNTIF(B28:H28,"10-16"))*(5.5)+SUM(COUNTIF(B28:H28,"10-14"))*(4)+SUM(COUNTIF(B28:H28,"9-14"))*(4.5)</f>
        <v>18</v>
      </c>
      <c r="K28" s="734"/>
    </row>
    <row r="29" spans="1:11" ht="13.5" customHeight="1" x14ac:dyDescent="0.15">
      <c r="A29" s="197" t="s">
        <v>160</v>
      </c>
      <c r="B29" s="242"/>
      <c r="C29" s="241"/>
      <c r="D29" s="241"/>
      <c r="E29" s="242" t="s">
        <v>161</v>
      </c>
      <c r="F29" s="239" t="s">
        <v>369</v>
      </c>
      <c r="G29" s="242"/>
      <c r="H29" s="239"/>
      <c r="I29" s="200">
        <f t="shared" si="2"/>
        <v>2</v>
      </c>
      <c r="J29" s="733">
        <f>SUM(COUNTIF(B29:H29,"10-"))*(4.5)+SUM(COUNTIF(B29:H29,"9:30-"))*(5)+SUM(COUNTIF(B29:H29,"9-16"))*(6.25)+SUM(COUNTIF(B29:H29,"9:30-15"))*(5)+SUM(COUNTIF(B29:H29,"10-16"))*(5.5)+SUM(COUNTIF(B29:H29,"10-14"))*(4)+SUM(COUNTIF(B29:H29,"受付9-17"))*(7)+SUM(COUNTIF(B29:H29,"受付9-14"))*(4.5)</f>
        <v>11.5</v>
      </c>
      <c r="K29" s="734"/>
    </row>
    <row r="30" spans="1:11" ht="13.5" customHeight="1" x14ac:dyDescent="0.15">
      <c r="A30" s="88" t="s">
        <v>426</v>
      </c>
      <c r="B30" s="239" t="s">
        <v>369</v>
      </c>
      <c r="C30" s="282"/>
      <c r="D30" s="198"/>
      <c r="E30" s="239"/>
      <c r="F30" s="239" t="s">
        <v>369</v>
      </c>
      <c r="G30" s="239" t="s">
        <v>369</v>
      </c>
      <c r="H30" s="239"/>
      <c r="I30" s="200">
        <f t="shared" si="2"/>
        <v>3</v>
      </c>
      <c r="J30" s="733">
        <f>SUM(COUNTIF(B30:H30,"10-"))*(4.5)+SUM(COUNTIF(B30:H30,"9:30-"))*(5)+SUM(COUNTIF(B30:H30,"9-16"))*(6.25)+SUM(COUNTIF(B30:H30,"9:30-15"))*(5)+SUM(COUNTIF(B30:H30,"10-16"))*(5.5)+SUM(COUNTIF(B30:H30,"10-14"))*(4)</f>
        <v>13.5</v>
      </c>
      <c r="K30" s="734"/>
    </row>
    <row r="31" spans="1:11" ht="13.5" customHeight="1" x14ac:dyDescent="0.15">
      <c r="A31" s="88" t="s">
        <v>578</v>
      </c>
      <c r="B31" s="239" t="s">
        <v>369</v>
      </c>
      <c r="C31" s="282"/>
      <c r="D31" s="198"/>
      <c r="E31" s="239" t="s">
        <v>369</v>
      </c>
      <c r="F31" s="239"/>
      <c r="G31" s="239" t="s">
        <v>369</v>
      </c>
      <c r="H31" s="239"/>
      <c r="I31" s="200">
        <f t="shared" si="2"/>
        <v>3</v>
      </c>
      <c r="J31" s="733">
        <f>SUM(COUNTIF(B31:H31,"10-"))*(4.5)+SUM(COUNTIF(B31:H31,"9:30-"))*(5)+SUM(COUNTIF(B31:H31,"9-16"))*(6.25)+SUM(COUNTIF(B31:H31,"9:30-15"))*(5)+SUM(COUNTIF(B31:H31,"10-16"))*(5.5)+SUM(COUNTIF(B31:H31,"10-14"))*(4)</f>
        <v>13.5</v>
      </c>
      <c r="K31" s="734"/>
    </row>
    <row r="32" spans="1:11" ht="13.5" customHeight="1" x14ac:dyDescent="0.15">
      <c r="A32" s="484" t="s">
        <v>66</v>
      </c>
      <c r="B32" s="239"/>
      <c r="C32" s="282"/>
      <c r="D32" s="198"/>
      <c r="E32" s="239"/>
      <c r="F32" s="239"/>
      <c r="G32" s="239"/>
      <c r="H32" s="239"/>
      <c r="I32" s="200">
        <f t="shared" si="2"/>
        <v>0</v>
      </c>
      <c r="J32" s="733">
        <f>SUM(COUNTIF(B32:H32,"10-"))*(4.5)+SUM(COUNTIF(B32:H32,"9:30-"))*(5)+SUM(COUNTIF(B32:H32,"10-15:30"))*(5)+SUM(COUNTIF(B32:H32,"9:30-15"))*(5)+SUM(COUNTIF(B32:H32,"10-16"))*(5.5)+SUM(COUNTIF(B32:H32,"10-14"))*(4)</f>
        <v>0</v>
      </c>
      <c r="K32" s="734"/>
    </row>
    <row r="33" spans="1:11" s="191" customFormat="1" ht="15" customHeight="1" x14ac:dyDescent="0.15">
      <c r="A33" s="153" t="s">
        <v>0</v>
      </c>
      <c r="B33" s="183">
        <v>46160</v>
      </c>
      <c r="C33" s="183">
        <v>46161</v>
      </c>
      <c r="D33" s="183">
        <v>46162</v>
      </c>
      <c r="E33" s="183">
        <v>46163</v>
      </c>
      <c r="F33" s="183">
        <v>46164</v>
      </c>
      <c r="G33" s="183">
        <v>46165</v>
      </c>
      <c r="H33" s="183">
        <v>46166</v>
      </c>
      <c r="I33" s="747" t="s">
        <v>1</v>
      </c>
      <c r="J33" s="749" t="s">
        <v>2</v>
      </c>
      <c r="K33" s="750"/>
    </row>
    <row r="34" spans="1:11" s="192" customFormat="1" ht="15" customHeight="1" x14ac:dyDescent="0.15">
      <c r="A34" s="155" t="s">
        <v>3</v>
      </c>
      <c r="B34" s="157" t="s">
        <v>4</v>
      </c>
      <c r="C34" s="157" t="s">
        <v>5</v>
      </c>
      <c r="D34" s="157" t="s">
        <v>6</v>
      </c>
      <c r="E34" s="157" t="s">
        <v>7</v>
      </c>
      <c r="F34" s="157" t="s">
        <v>8</v>
      </c>
      <c r="G34" s="157" t="s">
        <v>9</v>
      </c>
      <c r="H34" s="158" t="s">
        <v>10</v>
      </c>
      <c r="I34" s="748"/>
      <c r="J34" s="749"/>
      <c r="K34" s="750"/>
    </row>
    <row r="35" spans="1:11" s="151" customFormat="1" ht="13.5" customHeight="1" x14ac:dyDescent="0.15">
      <c r="A35" s="206" t="s">
        <v>142</v>
      </c>
      <c r="B35" s="195">
        <v>4</v>
      </c>
      <c r="C35" s="195"/>
      <c r="D35" s="195"/>
      <c r="E35" s="153">
        <v>3</v>
      </c>
      <c r="F35" s="195">
        <v>3</v>
      </c>
      <c r="G35" s="153">
        <v>4</v>
      </c>
      <c r="H35" s="153">
        <v>3</v>
      </c>
      <c r="I35" s="196"/>
      <c r="J35" s="751"/>
      <c r="K35" s="752"/>
    </row>
    <row r="36" spans="1:11" ht="13.5" customHeight="1" x14ac:dyDescent="0.15">
      <c r="A36" s="197" t="s">
        <v>155</v>
      </c>
      <c r="B36" s="239"/>
      <c r="C36" s="241"/>
      <c r="D36" s="241"/>
      <c r="E36" s="239" t="s">
        <v>369</v>
      </c>
      <c r="F36" s="16"/>
      <c r="G36" s="240" t="s">
        <v>319</v>
      </c>
      <c r="H36" s="240" t="s">
        <v>319</v>
      </c>
      <c r="I36" s="199">
        <f>COUNTA(B36:H36)</f>
        <v>3</v>
      </c>
      <c r="J36" s="733">
        <f>SUM(COUNTIF(B36:H36,"10-"))*(4.5)+SUM(COUNTIF(B36:H36,"9:30-"))*(5)+SUM(COUNTIF(B36:H36,"9-16"))*(6.25)+SUM(COUNTIF(B36:H36,"9:30-15"))*(5)+SUM(COUNTIF(B36:H36,"10-16"))*(5.5)+SUM(COUNTIF(B36:H36,"10-14"))*(4)+SUM(COUNTIF(B36:H36,"9-"))*(5.25)</f>
        <v>15</v>
      </c>
      <c r="K36" s="734"/>
    </row>
    <row r="37" spans="1:11" s="151" customFormat="1" ht="13.5" customHeight="1" x14ac:dyDescent="0.15">
      <c r="A37" s="197" t="s">
        <v>158</v>
      </c>
      <c r="B37" s="239" t="s">
        <v>369</v>
      </c>
      <c r="C37" s="241"/>
      <c r="D37" s="241"/>
      <c r="E37" s="239"/>
      <c r="F37" s="239"/>
      <c r="G37" s="239" t="s">
        <v>369</v>
      </c>
      <c r="H37" s="239" t="s">
        <v>369</v>
      </c>
      <c r="I37" s="200">
        <f t="shared" ref="I37:I42" si="3">COUNTA(B37:H37)</f>
        <v>3</v>
      </c>
      <c r="J37" s="733">
        <f>SUM(COUNTIF(B37:H37,"10-"))*(4.5)+SUM(COUNTIF(B37:H37,"9:30-"))*(5)+SUM(COUNTIF(B37:H37,"9-16"))*(6.25)+SUM(COUNTIF(B37:H37,"9:30-15"))*(5)+SUM(COUNTIF(B37:H37,"10-16"))*(5.5)+SUM(COUNTIF(B37:H37,"10-14"))*(4)</f>
        <v>13.5</v>
      </c>
      <c r="K37" s="734"/>
    </row>
    <row r="38" spans="1:11" ht="13.5" customHeight="1" x14ac:dyDescent="0.15">
      <c r="A38" s="197" t="s">
        <v>494</v>
      </c>
      <c r="B38" s="240" t="s">
        <v>20</v>
      </c>
      <c r="C38" s="241"/>
      <c r="D38" s="241"/>
      <c r="E38" s="240" t="s">
        <v>20</v>
      </c>
      <c r="F38" s="240" t="s">
        <v>20</v>
      </c>
      <c r="G38" s="242"/>
      <c r="H38" s="240" t="s">
        <v>20</v>
      </c>
      <c r="I38" s="200">
        <f t="shared" si="3"/>
        <v>4</v>
      </c>
      <c r="J38" s="733">
        <f>SUM(COUNTIF(B38:H38,"10-"))*(4.5)+SUM(COUNTIF(B38:H38,"9:30-"))*(5)+SUM(COUNTIF(B38:H38,"9-16"))*(6.25)+SUM(COUNTIF(B38:H38,"9:30-15"))*(5)+SUM(COUNTIF(B38:H38,"10-16"))*(5.5)+SUM(COUNTIF(B38:H38,"10-14"))*(4)+SUM(COUNTIF(B38:H38,"9-14"))*(4.5)</f>
        <v>18</v>
      </c>
      <c r="K38" s="734"/>
    </row>
    <row r="39" spans="1:11" ht="13.5" customHeight="1" x14ac:dyDescent="0.15">
      <c r="A39" s="197" t="s">
        <v>160</v>
      </c>
      <c r="B39" s="242" t="s">
        <v>176</v>
      </c>
      <c r="C39" s="241"/>
      <c r="D39" s="241"/>
      <c r="E39" s="242" t="s">
        <v>161</v>
      </c>
      <c r="F39" s="239" t="s">
        <v>369</v>
      </c>
      <c r="G39" s="242" t="s">
        <v>161</v>
      </c>
      <c r="H39" s="239"/>
      <c r="I39" s="200">
        <f t="shared" si="3"/>
        <v>4</v>
      </c>
      <c r="J39" s="733">
        <f>SUM(COUNTIF(B39:H39,"10-"))*(4.5)+SUM(COUNTIF(B39:H39,"9:30-"))*(5)+SUM(COUNTIF(B39:H39,"9-16"))*(6.25)+SUM(COUNTIF(B39:H39,"9:30-15"))*(5)+SUM(COUNTIF(B39:H39,"10-16"))*(5.5)+SUM(COUNTIF(B39:H39,"10-14"))*(4)+SUM(COUNTIF(B39:H39,"受付9-17"))*(7)+SUM(COUNTIF(B39:H39,"受付9-14"))*(4.5)</f>
        <v>23</v>
      </c>
      <c r="K39" s="734"/>
    </row>
    <row r="40" spans="1:11" ht="13.5" customHeight="1" x14ac:dyDescent="0.15">
      <c r="A40" s="88" t="s">
        <v>426</v>
      </c>
      <c r="B40" s="239" t="s">
        <v>369</v>
      </c>
      <c r="C40" s="282"/>
      <c r="D40" s="198"/>
      <c r="E40" s="239"/>
      <c r="F40" s="239" t="s">
        <v>369</v>
      </c>
      <c r="G40" s="239" t="s">
        <v>369</v>
      </c>
      <c r="H40" s="239"/>
      <c r="I40" s="200">
        <f t="shared" si="3"/>
        <v>3</v>
      </c>
      <c r="J40" s="733">
        <f>SUM(COUNTIF(B40:H40,"10-"))*(4.5)+SUM(COUNTIF(B40:H40,"9:30-"))*(5)+SUM(COUNTIF(B40:H40,"9-16"))*(6.25)+SUM(COUNTIF(B40:H40,"9:30-15"))*(5)+SUM(COUNTIF(B40:H40,"10-16"))*(5.5)+SUM(COUNTIF(B40:H40,"10-14"))*(4)</f>
        <v>13.5</v>
      </c>
      <c r="K40" s="734"/>
    </row>
    <row r="41" spans="1:11" ht="13.5" customHeight="1" x14ac:dyDescent="0.15">
      <c r="A41" s="88" t="s">
        <v>578</v>
      </c>
      <c r="B41" s="239" t="s">
        <v>369</v>
      </c>
      <c r="C41" s="282"/>
      <c r="D41" s="198"/>
      <c r="E41" s="239" t="s">
        <v>369</v>
      </c>
      <c r="F41" s="239"/>
      <c r="G41" s="239" t="s">
        <v>369</v>
      </c>
      <c r="H41" s="239"/>
      <c r="I41" s="200">
        <f>COUNTA(B41:H41)</f>
        <v>3</v>
      </c>
      <c r="J41" s="733">
        <f>SUM(COUNTIF(B41:H41,"10-"))*(4.5)+SUM(COUNTIF(B41:H41,"9:30-"))*(5)+SUM(COUNTIF(B41:H41,"9-16"))*(6.25)+SUM(COUNTIF(B41:H41,"9:30-15"))*(5)+SUM(COUNTIF(B41:H41,"10-16"))*(5.5)+SUM(COUNTIF(B41:H41,"10-14"))*(4)</f>
        <v>13.5</v>
      </c>
      <c r="K41" s="734"/>
    </row>
    <row r="42" spans="1:11" ht="13.5" customHeight="1" x14ac:dyDescent="0.15">
      <c r="A42" s="484" t="s">
        <v>66</v>
      </c>
      <c r="B42" s="239"/>
      <c r="C42" s="202"/>
      <c r="D42" s="198"/>
      <c r="E42" s="239"/>
      <c r="F42" s="239"/>
      <c r="G42" s="239"/>
      <c r="H42" s="672"/>
      <c r="I42" s="200">
        <f t="shared" si="3"/>
        <v>0</v>
      </c>
      <c r="J42" s="733">
        <f>SUM(COUNTIF(B42:H42,"10-"))*(4.5)+SUM(COUNTIF(B42:H42,"9:30-"))*(5)+SUM(COUNTIF(B42:H42,"10-15:30"))*(5)+SUM(COUNTIF(B42:H42,"10-12"))*(2)+SUM(COUNTIF(B42:H42,"10-16"))*(5.5)+SUM(COUNTIF(B42:H42,"10-14"))*(4)</f>
        <v>0</v>
      </c>
      <c r="K42" s="734"/>
    </row>
    <row r="43" spans="1:11" s="191" customFormat="1" ht="15" customHeight="1" x14ac:dyDescent="0.15">
      <c r="A43" s="175" t="s">
        <v>0</v>
      </c>
      <c r="B43" s="176">
        <v>46167</v>
      </c>
      <c r="C43" s="176">
        <v>46168</v>
      </c>
      <c r="D43" s="176">
        <v>46169</v>
      </c>
      <c r="E43" s="176">
        <v>46170</v>
      </c>
      <c r="F43" s="176">
        <v>46171</v>
      </c>
      <c r="G43" s="176">
        <v>46172</v>
      </c>
      <c r="H43" s="176">
        <v>46173</v>
      </c>
      <c r="I43" s="747" t="s">
        <v>1</v>
      </c>
      <c r="J43" s="749" t="s">
        <v>2</v>
      </c>
      <c r="K43" s="750"/>
    </row>
    <row r="44" spans="1:11" s="192" customFormat="1" ht="15" customHeight="1" x14ac:dyDescent="0.15">
      <c r="A44" s="155" t="s">
        <v>3</v>
      </c>
      <c r="B44" s="157" t="s">
        <v>4</v>
      </c>
      <c r="C44" s="157" t="s">
        <v>5</v>
      </c>
      <c r="D44" s="448" t="s">
        <v>6</v>
      </c>
      <c r="E44" s="157" t="s">
        <v>7</v>
      </c>
      <c r="F44" s="157" t="s">
        <v>8</v>
      </c>
      <c r="G44" s="157" t="s">
        <v>9</v>
      </c>
      <c r="H44" s="158" t="s">
        <v>10</v>
      </c>
      <c r="I44" s="748"/>
      <c r="J44" s="749"/>
      <c r="K44" s="750"/>
    </row>
    <row r="45" spans="1:11" s="151" customFormat="1" ht="13.5" customHeight="1" x14ac:dyDescent="0.15">
      <c r="A45" s="193" t="s">
        <v>131</v>
      </c>
      <c r="B45" s="195">
        <v>4</v>
      </c>
      <c r="C45" s="195"/>
      <c r="D45" s="195"/>
      <c r="E45" s="153">
        <v>3</v>
      </c>
      <c r="F45" s="665">
        <v>2</v>
      </c>
      <c r="G45" s="153">
        <v>4</v>
      </c>
      <c r="H45" s="666">
        <v>2</v>
      </c>
      <c r="I45" s="196"/>
      <c r="J45" s="751"/>
      <c r="K45" s="752"/>
    </row>
    <row r="46" spans="1:11" ht="13.5" customHeight="1" x14ac:dyDescent="0.15">
      <c r="A46" s="197" t="s">
        <v>155</v>
      </c>
      <c r="B46" s="239"/>
      <c r="C46" s="241"/>
      <c r="D46" s="241"/>
      <c r="E46" s="239" t="s">
        <v>369</v>
      </c>
      <c r="F46" s="16"/>
      <c r="G46" s="240" t="s">
        <v>319</v>
      </c>
      <c r="H46" s="240" t="s">
        <v>319</v>
      </c>
      <c r="I46" s="199">
        <f>COUNTA(B46:H46)</f>
        <v>3</v>
      </c>
      <c r="J46" s="733">
        <f>SUM(COUNTIF(B46:H46,"10-"))*(4.5)+SUM(COUNTIF(B46:H46,"9:30-"))*(5)+SUM(COUNTIF(B46:H46,"9-16"))*(6.25)+SUM(COUNTIF(B46:H46,"9:30-15"))*(5)+SUM(COUNTIF(B46:H46,"10-16"))*(5.5)+SUM(COUNTIF(B46:H46,"10-14"))*(4)+SUM(COUNTIF(B46:H46,"9-"))*(5.25)</f>
        <v>15</v>
      </c>
      <c r="K46" s="734"/>
    </row>
    <row r="47" spans="1:11" ht="13.5" customHeight="1" x14ac:dyDescent="0.15">
      <c r="A47" s="197" t="s">
        <v>158</v>
      </c>
      <c r="B47" s="239" t="s">
        <v>369</v>
      </c>
      <c r="C47" s="241"/>
      <c r="D47" s="241"/>
      <c r="E47" s="239"/>
      <c r="F47" s="239"/>
      <c r="G47" s="239" t="s">
        <v>369</v>
      </c>
      <c r="H47" s="239" t="s">
        <v>369</v>
      </c>
      <c r="I47" s="200">
        <f t="shared" ref="I47:I48" si="4">COUNTA(B47:H47)</f>
        <v>3</v>
      </c>
      <c r="J47" s="733">
        <f>SUM(COUNTIF(B47:H47,"10-"))*(4.5)+SUM(COUNTIF(B47:H47,"9:30-"))*(5)+SUM(COUNTIF(B47:H47,"9-16"))*(6.25)+SUM(COUNTIF(B47:H47,"9:30-15"))*(5)+SUM(COUNTIF(B47:H47,"10-16"))*(5.5)+SUM(COUNTIF(B47:H47,"10-14"))*(4)</f>
        <v>13.5</v>
      </c>
      <c r="K47" s="734"/>
    </row>
    <row r="48" spans="1:11" ht="13.5" customHeight="1" x14ac:dyDescent="0.15">
      <c r="A48" s="197" t="s">
        <v>494</v>
      </c>
      <c r="B48" s="240" t="s">
        <v>20</v>
      </c>
      <c r="C48" s="241"/>
      <c r="D48" s="241"/>
      <c r="E48" s="240" t="s">
        <v>20</v>
      </c>
      <c r="F48" s="240" t="s">
        <v>20</v>
      </c>
      <c r="G48" s="242"/>
      <c r="H48" s="239"/>
      <c r="I48" s="200">
        <f t="shared" si="4"/>
        <v>3</v>
      </c>
      <c r="J48" s="733">
        <f>SUM(COUNTIF(B48:H48,"10-"))*(4.5)+SUM(COUNTIF(B48:H48,"9:30-"))*(5)+SUM(COUNTIF(B48:H48,"9-16"))*(6.25)+SUM(COUNTIF(B48:H48,"9:30-15"))*(5)+SUM(COUNTIF(B48:H48,"10-16"))*(5.5)+SUM(COUNTIF(B48:H48,"10-14"))*(4)+SUM(COUNTIF(B48:H48,"9-14"))*(4.5)</f>
        <v>13.5</v>
      </c>
      <c r="K48" s="734"/>
    </row>
    <row r="49" spans="1:11" ht="13.5" customHeight="1" x14ac:dyDescent="0.15">
      <c r="A49" s="197" t="s">
        <v>160</v>
      </c>
      <c r="B49" s="242" t="s">
        <v>176</v>
      </c>
      <c r="C49" s="241"/>
      <c r="D49" s="241"/>
      <c r="E49" s="242"/>
      <c r="F49" s="239"/>
      <c r="G49" s="242" t="s">
        <v>161</v>
      </c>
      <c r="H49" s="239"/>
      <c r="I49" s="200">
        <f>COUNTA(B49:H49)</f>
        <v>2</v>
      </c>
      <c r="J49" s="733">
        <f>SUM(COUNTIF(B49:H49,"10-"))*(4.5)+SUM(COUNTIF(B49:H49,"9:30-"))*(5)+SUM(COUNTIF(B49:H49,"9-16"))*(6.25)+SUM(COUNTIF(B49:H49,"9:30-15"))*(5)+SUM(COUNTIF(B49:H49,"10-16"))*(5.5)+SUM(COUNTIF(B49:H49,"10-14"))*(4)+SUM(COUNTIF(B49:H49,"受付9-17"))*(7)+SUM(COUNTIF(B49:H49,"受付9-14"))*(4.5)</f>
        <v>11.5</v>
      </c>
      <c r="K49" s="734"/>
    </row>
    <row r="50" spans="1:11" ht="13.5" customHeight="1" x14ac:dyDescent="0.15">
      <c r="A50" s="88" t="s">
        <v>426</v>
      </c>
      <c r="B50" s="239" t="s">
        <v>369</v>
      </c>
      <c r="C50" s="282"/>
      <c r="D50" s="198"/>
      <c r="E50" s="239"/>
      <c r="F50" s="239" t="s">
        <v>369</v>
      </c>
      <c r="G50" s="239" t="s">
        <v>369</v>
      </c>
      <c r="H50" s="239"/>
      <c r="I50" s="200">
        <f t="shared" ref="I50:I52" si="5">COUNTA(B50:H50)</f>
        <v>3</v>
      </c>
      <c r="J50" s="733">
        <f>SUM(COUNTIF(B50:H50,"10-"))*(4.5)+SUM(COUNTIF(B50:H50,"9:30-"))*(5)+SUM(COUNTIF(B50:H50,"9-16"))*(6.25)+SUM(COUNTIF(B50:H50,"9:30-15"))*(5)+SUM(COUNTIF(B50:H50,"10-16"))*(5.5)+SUM(COUNTIF(B50:H50,"10-14"))*(4)</f>
        <v>13.5</v>
      </c>
      <c r="K50" s="734"/>
    </row>
    <row r="51" spans="1:11" ht="13.5" customHeight="1" x14ac:dyDescent="0.15">
      <c r="A51" s="88" t="s">
        <v>578</v>
      </c>
      <c r="B51" s="239" t="s">
        <v>369</v>
      </c>
      <c r="C51" s="282"/>
      <c r="D51" s="198"/>
      <c r="E51" s="239" t="s">
        <v>369</v>
      </c>
      <c r="F51" s="239"/>
      <c r="G51" s="239" t="s">
        <v>369</v>
      </c>
      <c r="H51" s="239"/>
      <c r="I51" s="200">
        <f t="shared" si="5"/>
        <v>3</v>
      </c>
      <c r="J51" s="733">
        <f>SUM(COUNTIF(B51:H51,"10-"))*(4.5)+SUM(COUNTIF(B51:H51,"9:30-"))*(5)+SUM(COUNTIF(B51:H51,"9-16"))*(6.25)+SUM(COUNTIF(B51:H51,"9:30-15"))*(5)+SUM(COUNTIF(B51:H51,"10-16"))*(5.5)+SUM(COUNTIF(B51:H51,"10-14"))*(4)</f>
        <v>13.5</v>
      </c>
      <c r="K51" s="734"/>
    </row>
    <row r="52" spans="1:11" ht="13.5" customHeight="1" x14ac:dyDescent="0.15">
      <c r="A52" s="484" t="s">
        <v>66</v>
      </c>
      <c r="B52" s="239"/>
      <c r="C52" s="282"/>
      <c r="D52" s="198"/>
      <c r="E52" s="239"/>
      <c r="F52" s="239"/>
      <c r="G52" s="239"/>
      <c r="H52" s="239"/>
      <c r="I52" s="200">
        <f t="shared" si="5"/>
        <v>0</v>
      </c>
      <c r="J52" s="733">
        <f>SUM(COUNTIF(B52:H52,"10-"))*(4.5)+SUM(COUNTIF(B52:H52,"9:30-"))*(5)+SUM(COUNTIF(B52:H52,"10-15:30"))*(5)+SUM(COUNTIF(B52:H52,"9:30-15"))*(5)+SUM(COUNTIF(B52:H52,"10-16"))*(5.5)+SUM(COUNTIF(B52:H52,"10-14"))*(4)</f>
        <v>0</v>
      </c>
      <c r="K52" s="734"/>
    </row>
    <row r="53" spans="1:11" ht="7.5" customHeight="1" x14ac:dyDescent="0.15">
      <c r="A53" s="207"/>
      <c r="B53" s="208"/>
      <c r="C53" s="208"/>
      <c r="D53" s="208"/>
      <c r="E53" s="208"/>
      <c r="F53" s="208"/>
      <c r="G53" s="208"/>
      <c r="H53" s="208"/>
      <c r="I53" s="209"/>
      <c r="J53" s="735" t="s">
        <v>606</v>
      </c>
      <c r="K53" s="735"/>
    </row>
    <row r="54" spans="1:11" s="1" customFormat="1" ht="18" customHeight="1" x14ac:dyDescent="0.15">
      <c r="A54" s="737" t="s">
        <v>143</v>
      </c>
      <c r="B54" s="738"/>
      <c r="C54" s="741" t="s">
        <v>162</v>
      </c>
      <c r="D54" s="742"/>
      <c r="E54" s="742"/>
      <c r="F54" s="742" t="s">
        <v>149</v>
      </c>
      <c r="G54" s="742"/>
      <c r="H54" s="743"/>
      <c r="I54" s="10"/>
      <c r="J54" s="736"/>
      <c r="K54" s="736"/>
    </row>
    <row r="55" spans="1:11" s="1" customFormat="1" ht="18" customHeight="1" x14ac:dyDescent="0.15">
      <c r="A55" s="739"/>
      <c r="B55" s="740"/>
      <c r="C55" s="744" t="s">
        <v>163</v>
      </c>
      <c r="D55" s="745"/>
      <c r="E55" s="745"/>
      <c r="F55" s="745" t="s">
        <v>164</v>
      </c>
      <c r="G55" s="745"/>
      <c r="H55" s="746"/>
      <c r="I55" s="210"/>
      <c r="J55" s="210"/>
      <c r="K55" s="210"/>
    </row>
  </sheetData>
  <mergeCells count="58">
    <mergeCell ref="J49:K49"/>
    <mergeCell ref="J50:K50"/>
    <mergeCell ref="J51:K51"/>
    <mergeCell ref="J52:K52"/>
    <mergeCell ref="J53:K54"/>
    <mergeCell ref="A54:B55"/>
    <mergeCell ref="C54:E54"/>
    <mergeCell ref="F54:H54"/>
    <mergeCell ref="C55:E55"/>
    <mergeCell ref="F55:H55"/>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J30:K30"/>
    <mergeCell ref="J31:K31"/>
    <mergeCell ref="J32:K32"/>
    <mergeCell ref="J19:K19"/>
    <mergeCell ref="J20:K20"/>
    <mergeCell ref="J21:K21"/>
    <mergeCell ref="J22:K22"/>
    <mergeCell ref="J25:K25"/>
    <mergeCell ref="J26:K26"/>
    <mergeCell ref="J27:K27"/>
    <mergeCell ref="J28:K28"/>
    <mergeCell ref="J29:K29"/>
    <mergeCell ref="I23:I24"/>
    <mergeCell ref="J23:K24"/>
    <mergeCell ref="I13:I14"/>
    <mergeCell ref="J13:K14"/>
    <mergeCell ref="J15:K15"/>
    <mergeCell ref="J16:K16"/>
    <mergeCell ref="J17:K17"/>
    <mergeCell ref="J18:K18"/>
    <mergeCell ref="J12:K12"/>
    <mergeCell ref="J6:K6"/>
    <mergeCell ref="B1:G1"/>
    <mergeCell ref="H1:K1"/>
    <mergeCell ref="I3:I4"/>
    <mergeCell ref="J3:K4"/>
    <mergeCell ref="J5:K5"/>
    <mergeCell ref="J7:K7"/>
    <mergeCell ref="J8:K8"/>
    <mergeCell ref="J9:K9"/>
    <mergeCell ref="J10:K10"/>
    <mergeCell ref="J11:K11"/>
  </mergeCells>
  <phoneticPr fontId="13"/>
  <pageMargins left="0.51181102362204722" right="0.51181102362204722" top="0.15748031496062992" bottom="0.15748031496062992" header="0.31496062992125984" footer="0.31496062992125984"/>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B797C-41D5-4F4A-8850-C298DBCA7FC2}">
  <sheetPr>
    <tabColor theme="7" tint="0.59999389629810485"/>
    <pageSetUpPr fitToPage="1"/>
  </sheetPr>
  <dimension ref="A1:X57"/>
  <sheetViews>
    <sheetView topLeftCell="A16" zoomScale="85" zoomScaleNormal="85" workbookViewId="0">
      <selection activeCell="B34" sqref="B34"/>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594</v>
      </c>
      <c r="C1" s="683"/>
      <c r="D1" s="683"/>
      <c r="E1" s="683"/>
      <c r="F1" s="683"/>
      <c r="H1" s="767" t="s">
        <v>55</v>
      </c>
      <c r="I1" s="768"/>
      <c r="J1" s="769"/>
      <c r="K1" s="770"/>
    </row>
    <row r="2" spans="1:24" ht="9" customHeight="1" x14ac:dyDescent="0.15">
      <c r="A2" s="14"/>
      <c r="B2" s="763"/>
      <c r="C2" s="763"/>
      <c r="D2" s="764"/>
      <c r="E2" s="764"/>
      <c r="I2" s="14"/>
      <c r="J2" s="3"/>
      <c r="K2" s="4"/>
    </row>
    <row r="3" spans="1:24" ht="18" customHeight="1" x14ac:dyDescent="0.15">
      <c r="A3" s="22" t="s">
        <v>0</v>
      </c>
      <c r="B3" s="90"/>
      <c r="C3" s="90"/>
      <c r="D3" s="90"/>
      <c r="E3" s="90"/>
      <c r="F3" s="90">
        <v>46143</v>
      </c>
      <c r="G3" s="90">
        <v>46144</v>
      </c>
      <c r="H3" s="90">
        <v>46145</v>
      </c>
      <c r="I3" s="727" t="s">
        <v>1</v>
      </c>
      <c r="J3" s="717" t="s">
        <v>2</v>
      </c>
      <c r="K3" s="718"/>
    </row>
    <row r="4" spans="1:24" ht="18" customHeight="1" x14ac:dyDescent="0.15">
      <c r="A4" s="22" t="s">
        <v>3</v>
      </c>
      <c r="B4" s="2"/>
      <c r="C4" s="21"/>
      <c r="D4" s="21"/>
      <c r="E4" s="21"/>
      <c r="F4" s="2" t="s">
        <v>8</v>
      </c>
      <c r="G4" s="2" t="s">
        <v>9</v>
      </c>
      <c r="H4" s="24" t="s">
        <v>10</v>
      </c>
      <c r="I4" s="728"/>
      <c r="J4" s="719"/>
      <c r="K4" s="720"/>
    </row>
    <row r="5" spans="1:24" ht="18" customHeight="1" thickBot="1" x14ac:dyDescent="0.2">
      <c r="A5" s="104" t="s">
        <v>13</v>
      </c>
      <c r="B5" s="105"/>
      <c r="C5" s="105"/>
      <c r="D5" s="105"/>
      <c r="E5" s="105"/>
      <c r="F5" s="99"/>
      <c r="G5" s="99"/>
      <c r="H5" s="99"/>
      <c r="I5" s="100"/>
      <c r="J5" s="765"/>
      <c r="K5" s="766"/>
    </row>
    <row r="6" spans="1:24" ht="18" customHeight="1" x14ac:dyDescent="0.15">
      <c r="A6" s="771" t="s">
        <v>526</v>
      </c>
      <c r="B6" s="141"/>
      <c r="C6" s="141"/>
      <c r="D6" s="141"/>
      <c r="E6" s="141"/>
      <c r="F6" s="365" t="s">
        <v>373</v>
      </c>
      <c r="G6" s="365" t="s">
        <v>360</v>
      </c>
      <c r="H6" s="773" t="s">
        <v>83</v>
      </c>
      <c r="I6" s="775">
        <v>3</v>
      </c>
      <c r="J6" s="777">
        <v>25.5</v>
      </c>
      <c r="K6" s="778"/>
      <c r="N6" s="6"/>
      <c r="O6" s="6"/>
      <c r="P6" s="6"/>
      <c r="Q6" s="6"/>
      <c r="R6" s="6"/>
      <c r="S6" s="6"/>
      <c r="T6" s="6"/>
      <c r="U6" s="6"/>
      <c r="V6" s="6"/>
      <c r="W6" s="6"/>
      <c r="X6" s="6"/>
    </row>
    <row r="7" spans="1:24" ht="18" customHeight="1" thickBot="1" x14ac:dyDescent="0.2">
      <c r="A7" s="772"/>
      <c r="B7" s="142"/>
      <c r="C7" s="142"/>
      <c r="D7" s="142"/>
      <c r="E7" s="142"/>
      <c r="F7" s="364" t="s">
        <v>51</v>
      </c>
      <c r="G7" s="111" t="s">
        <v>78</v>
      </c>
      <c r="H7" s="774"/>
      <c r="I7" s="776"/>
      <c r="J7" s="779"/>
      <c r="K7" s="780"/>
      <c r="N7" s="6"/>
      <c r="O7" s="6"/>
      <c r="P7" s="6"/>
      <c r="Q7" s="6"/>
      <c r="R7" s="6"/>
      <c r="S7" s="6"/>
      <c r="T7" s="6"/>
      <c r="U7" s="6"/>
      <c r="V7" s="6"/>
      <c r="W7" s="6"/>
      <c r="X7" s="6"/>
    </row>
    <row r="8" spans="1:24" ht="18" customHeight="1" x14ac:dyDescent="0.15">
      <c r="A8" s="43" t="s">
        <v>53</v>
      </c>
      <c r="B8" s="106"/>
      <c r="C8" s="106"/>
      <c r="D8" s="106"/>
      <c r="E8" s="106"/>
      <c r="F8" s="29"/>
      <c r="G8" s="29" t="s">
        <v>22</v>
      </c>
      <c r="H8" s="29"/>
      <c r="I8" s="43">
        <f>COUNTIFS(B8:H8,"&lt;&gt;空",B8:H8,"&lt;&gt;休",B8:H8,"&lt;&gt;調",B8:H8,"&lt;&gt;",B8:H8,"&lt;&gt;調整休")</f>
        <v>1</v>
      </c>
      <c r="J8" s="781">
        <f>SUM(COUNTIF(B8:H8,"9-16"))*(6.25)+(COUNTIF(B8:H8,"9-15"))*(5.5)+(COUNTIF(B8:H8,"9-14"))*(4.5)+(COUNTIF(B8:H8,"16-19"))*(3)+(COUNTIF(B8:H8,"15-19"))*(4)+(COUNTIF(B8:H8,"14-19"))*(4.5)+(COUNTIF(B8:H8,"13-19"))*(5.5)+(COUNTIF(B8:H8,"12-19"))*(6.25)</f>
        <v>5.5</v>
      </c>
      <c r="K8" s="782"/>
      <c r="M8" s="349"/>
      <c r="N8" s="6"/>
      <c r="O8" s="6"/>
      <c r="P8" s="6"/>
      <c r="Q8" s="6"/>
      <c r="R8" s="6"/>
      <c r="S8" s="6"/>
      <c r="T8" s="6"/>
      <c r="U8" s="6"/>
      <c r="V8" s="6"/>
      <c r="W8" s="6"/>
      <c r="X8" s="6"/>
    </row>
    <row r="9" spans="1:24" ht="18" customHeight="1" x14ac:dyDescent="0.15">
      <c r="A9" s="100" t="s">
        <v>54</v>
      </c>
      <c r="B9" s="358"/>
      <c r="C9" s="358"/>
      <c r="D9" s="358"/>
      <c r="E9" s="358"/>
      <c r="F9" s="99" t="s">
        <v>20</v>
      </c>
      <c r="G9" s="99"/>
      <c r="H9" s="99"/>
      <c r="I9" s="100">
        <f>COUNTIFS(B9:H9,"&lt;&gt;空",B9:H9,"&lt;&gt;休",B9:H9,"&lt;&gt;調",B9:H9,"&lt;&gt;",B9:H9,"&lt;&gt;調整休")</f>
        <v>1</v>
      </c>
      <c r="J9" s="682">
        <f>SUM(COUNTIF(B9:H9,"9-16"))*(6.25)+(COUNTIF(B9:H9,"9-15"))*(5.5)+(COUNTIF(B9:H9,"9-14"))*(4.5)+(COUNTIF(B9:H9,"16-19"))*(3)+(COUNTIF(B9:H9,"15-19"))*(4)+(COUNTIF(B9:H9,"14-19"))*(4.5)+(COUNTIF(B9:H9,"13-19"))*(5.5)+(COUNTIF(B9:H9,"12-19"))*(6.25)</f>
        <v>4.5</v>
      </c>
      <c r="K9" s="692"/>
    </row>
    <row r="10" spans="1:24" ht="18" customHeight="1" x14ac:dyDescent="0.15">
      <c r="A10" s="647"/>
      <c r="B10" s="26"/>
      <c r="C10" s="26"/>
      <c r="D10" s="26"/>
      <c r="E10" s="26"/>
      <c r="F10" s="12"/>
      <c r="G10" s="12"/>
      <c r="H10" s="12"/>
      <c r="I10" s="12"/>
      <c r="J10" s="781"/>
      <c r="K10" s="782"/>
    </row>
    <row r="11" spans="1:24" ht="18" customHeight="1" x14ac:dyDescent="0.15">
      <c r="A11" s="647"/>
      <c r="B11" s="26"/>
      <c r="C11" s="26"/>
      <c r="D11" s="26"/>
      <c r="E11" s="26"/>
      <c r="F11" s="12"/>
      <c r="G11" s="12"/>
      <c r="H11" s="12"/>
      <c r="I11" s="12"/>
      <c r="J11" s="765"/>
      <c r="K11" s="766"/>
    </row>
    <row r="12" spans="1:24" ht="18" customHeight="1" x14ac:dyDescent="0.15">
      <c r="A12" s="33" t="s">
        <v>0</v>
      </c>
      <c r="B12" s="53">
        <v>46146</v>
      </c>
      <c r="C12" s="53">
        <v>46147</v>
      </c>
      <c r="D12" s="53">
        <v>46148</v>
      </c>
      <c r="E12" s="53">
        <v>46149</v>
      </c>
      <c r="F12" s="53">
        <v>46150</v>
      </c>
      <c r="G12" s="53">
        <v>46151</v>
      </c>
      <c r="H12" s="53">
        <v>46152</v>
      </c>
      <c r="I12" s="360"/>
      <c r="J12" s="783" t="s">
        <v>2</v>
      </c>
      <c r="K12" s="784"/>
    </row>
    <row r="13" spans="1:24" ht="18" customHeight="1" x14ac:dyDescent="0.15">
      <c r="A13" s="22" t="s">
        <v>3</v>
      </c>
      <c r="B13" s="24" t="s">
        <v>4</v>
      </c>
      <c r="C13" s="24" t="s">
        <v>5</v>
      </c>
      <c r="D13" s="376" t="s">
        <v>6</v>
      </c>
      <c r="E13" s="2" t="s">
        <v>7</v>
      </c>
      <c r="F13" s="2" t="s">
        <v>8</v>
      </c>
      <c r="G13" s="2" t="s">
        <v>9</v>
      </c>
      <c r="H13" s="24" t="s">
        <v>10</v>
      </c>
      <c r="I13" s="8"/>
      <c r="J13" s="719"/>
      <c r="K13" s="720"/>
    </row>
    <row r="14" spans="1:24" ht="18" customHeight="1" thickBot="1" x14ac:dyDescent="0.2">
      <c r="A14" s="104" t="s">
        <v>12</v>
      </c>
      <c r="B14" s="660" t="s">
        <v>596</v>
      </c>
      <c r="C14" s="105"/>
      <c r="D14" s="105"/>
      <c r="E14" s="99"/>
      <c r="F14" s="880" t="s">
        <v>60</v>
      </c>
      <c r="G14" s="880"/>
      <c r="H14" s="880"/>
      <c r="I14" s="100"/>
      <c r="J14" s="765"/>
      <c r="K14" s="766"/>
    </row>
    <row r="15" spans="1:24" ht="20.45" customHeight="1" x14ac:dyDescent="0.15">
      <c r="A15" s="771" t="s">
        <v>526</v>
      </c>
      <c r="B15" s="141"/>
      <c r="C15" s="141"/>
      <c r="D15" s="109"/>
      <c r="E15" s="107"/>
      <c r="F15" s="29" t="s">
        <v>341</v>
      </c>
      <c r="G15" s="433" t="s">
        <v>360</v>
      </c>
      <c r="H15" s="879" t="s">
        <v>83</v>
      </c>
      <c r="I15" s="775">
        <v>3</v>
      </c>
      <c r="J15" s="777">
        <v>19.25</v>
      </c>
      <c r="K15" s="778"/>
    </row>
    <row r="16" spans="1:24" ht="20.45" customHeight="1" thickBot="1" x14ac:dyDescent="0.2">
      <c r="A16" s="772"/>
      <c r="B16" s="142"/>
      <c r="C16" s="142"/>
      <c r="D16" s="113"/>
      <c r="E16" s="111"/>
      <c r="F16" s="661"/>
      <c r="G16" s="111" t="s">
        <v>78</v>
      </c>
      <c r="H16" s="774"/>
      <c r="I16" s="776"/>
      <c r="J16" s="779"/>
      <c r="K16" s="780"/>
    </row>
    <row r="17" spans="1:11" ht="18" customHeight="1" x14ac:dyDescent="0.15">
      <c r="A17" s="43" t="s">
        <v>53</v>
      </c>
      <c r="B17" s="106"/>
      <c r="C17" s="106"/>
      <c r="D17" s="106"/>
      <c r="E17" s="29" t="s">
        <v>20</v>
      </c>
      <c r="F17" s="29"/>
      <c r="G17" s="29" t="s">
        <v>22</v>
      </c>
      <c r="H17" s="29"/>
      <c r="I17" s="43">
        <f t="shared" ref="I17:I18" si="0">COUNTIFS(B17:H17,"&lt;&gt;空",B17:H17,"&lt;&gt;休",B17:H17,"&lt;&gt;調",B17:H17,"&lt;&gt;",B17:H17,"&lt;&gt;調整休")</f>
        <v>2</v>
      </c>
      <c r="J17" s="781">
        <f>SUM(COUNTIF(B17:H17,"9-16"))*(6.25)+(COUNTIF(B17:H17,"9-15"))*(5.5)+(COUNTIF(B17:H17,"9-14"))*(4.5)+(COUNTIF(B17:H17,"16-19"))*(3)+(COUNTIF(B17:H17,"15-19"))*(4)+(COUNTIF(B17:H17,"14-19"))*(4.5)+(COUNTIF(B17:H17,"13-19"))*(5.5)+(COUNTIF(B17:H17,"12-19"))*(6.25)</f>
        <v>10</v>
      </c>
      <c r="K17" s="782"/>
    </row>
    <row r="18" spans="1:11" ht="18" customHeight="1" x14ac:dyDescent="0.15">
      <c r="A18" s="5" t="s">
        <v>54</v>
      </c>
      <c r="B18" s="332"/>
      <c r="C18" s="332"/>
      <c r="D18" s="89"/>
      <c r="E18" s="12" t="s">
        <v>21</v>
      </c>
      <c r="F18" s="12" t="s">
        <v>184</v>
      </c>
      <c r="G18" s="12"/>
      <c r="H18" s="12"/>
      <c r="I18" s="5">
        <f t="shared" si="0"/>
        <v>2</v>
      </c>
      <c r="J18" s="682">
        <v>11.5</v>
      </c>
      <c r="K18" s="692"/>
    </row>
    <row r="19" spans="1:11" ht="18" customHeight="1" x14ac:dyDescent="0.15">
      <c r="A19" s="647"/>
      <c r="B19" s="26"/>
      <c r="C19" s="26"/>
      <c r="D19" s="11"/>
      <c r="E19" s="12"/>
      <c r="F19" s="12"/>
      <c r="G19" s="12"/>
      <c r="H19" s="12"/>
      <c r="I19" s="12"/>
      <c r="J19" s="781"/>
      <c r="K19" s="782"/>
    </row>
    <row r="20" spans="1:11" ht="18" customHeight="1" x14ac:dyDescent="0.15">
      <c r="A20" s="647"/>
      <c r="B20" s="26"/>
      <c r="C20" s="26"/>
      <c r="D20" s="11"/>
      <c r="E20" s="12"/>
      <c r="F20" s="12"/>
      <c r="G20" s="12"/>
      <c r="H20" s="12"/>
      <c r="I20" s="12"/>
      <c r="J20" s="765"/>
      <c r="K20" s="766"/>
    </row>
    <row r="21" spans="1:11" ht="18" customHeight="1" x14ac:dyDescent="0.15">
      <c r="A21" s="22" t="s">
        <v>0</v>
      </c>
      <c r="B21" s="23">
        <v>46153</v>
      </c>
      <c r="C21" s="23">
        <v>46154</v>
      </c>
      <c r="D21" s="23">
        <v>46155</v>
      </c>
      <c r="E21" s="23">
        <v>46156</v>
      </c>
      <c r="F21" s="23">
        <v>46157</v>
      </c>
      <c r="G21" s="23">
        <v>46158</v>
      </c>
      <c r="H21" s="23">
        <v>46159</v>
      </c>
      <c r="I21" s="7"/>
      <c r="J21" s="717" t="s">
        <v>2</v>
      </c>
      <c r="K21" s="718"/>
    </row>
    <row r="22" spans="1:11" ht="18" customHeight="1" x14ac:dyDescent="0.15">
      <c r="A22" s="22" t="s">
        <v>3</v>
      </c>
      <c r="B22" s="2" t="s">
        <v>4</v>
      </c>
      <c r="C22" s="21" t="s">
        <v>5</v>
      </c>
      <c r="D22" s="21" t="s">
        <v>6</v>
      </c>
      <c r="E22" s="2" t="s">
        <v>7</v>
      </c>
      <c r="F22" s="2" t="s">
        <v>8</v>
      </c>
      <c r="G22" s="2" t="s">
        <v>9</v>
      </c>
      <c r="H22" s="24" t="s">
        <v>10</v>
      </c>
      <c r="I22" s="8"/>
      <c r="J22" s="719"/>
      <c r="K22" s="720"/>
    </row>
    <row r="23" spans="1:11" ht="18" customHeight="1" thickBot="1" x14ac:dyDescent="0.2">
      <c r="A23" s="104" t="s">
        <v>13</v>
      </c>
      <c r="B23" s="111"/>
      <c r="C23" s="105"/>
      <c r="D23" s="105"/>
      <c r="E23" s="99"/>
      <c r="F23" s="99"/>
      <c r="G23" s="99"/>
      <c r="H23" s="99"/>
      <c r="I23" s="100"/>
      <c r="J23" s="765"/>
      <c r="K23" s="766"/>
    </row>
    <row r="24" spans="1:11" ht="19.5" customHeight="1" x14ac:dyDescent="0.15">
      <c r="A24" s="771" t="s">
        <v>526</v>
      </c>
      <c r="B24" s="403"/>
      <c r="C24" s="141"/>
      <c r="D24" s="109"/>
      <c r="E24" s="107"/>
      <c r="F24" s="365" t="s">
        <v>373</v>
      </c>
      <c r="G24" s="365" t="s">
        <v>360</v>
      </c>
      <c r="H24" s="773" t="s">
        <v>83</v>
      </c>
      <c r="I24" s="775">
        <v>4</v>
      </c>
      <c r="J24" s="777">
        <v>30</v>
      </c>
      <c r="K24" s="778"/>
    </row>
    <row r="25" spans="1:11" ht="19.5" customHeight="1" thickBot="1" x14ac:dyDescent="0.2">
      <c r="A25" s="772"/>
      <c r="B25" s="111" t="s">
        <v>569</v>
      </c>
      <c r="C25" s="142"/>
      <c r="D25" s="113"/>
      <c r="E25" s="111"/>
      <c r="F25" s="364" t="s">
        <v>51</v>
      </c>
      <c r="G25" s="111" t="s">
        <v>78</v>
      </c>
      <c r="H25" s="774"/>
      <c r="I25" s="776"/>
      <c r="J25" s="779"/>
      <c r="K25" s="780"/>
    </row>
    <row r="26" spans="1:11" ht="18" customHeight="1" x14ac:dyDescent="0.15">
      <c r="A26" s="43" t="s">
        <v>53</v>
      </c>
      <c r="B26" s="29" t="s">
        <v>20</v>
      </c>
      <c r="C26" s="106"/>
      <c r="D26" s="106"/>
      <c r="E26" s="29" t="s">
        <v>20</v>
      </c>
      <c r="F26" s="29"/>
      <c r="G26" s="29" t="s">
        <v>22</v>
      </c>
      <c r="H26" s="29"/>
      <c r="I26" s="43">
        <f>COUNTIFS(B26:H26,"&lt;&gt;空",B26:H26,"&lt;&gt;休",B26:H26,"&lt;&gt;調",B26:H26,"&lt;&gt;",B26:H26,"&lt;&gt;調整休")</f>
        <v>3</v>
      </c>
      <c r="J26" s="781">
        <f>SUM(COUNTIF(B26:H26,"9-16"))*(6.25)+(COUNTIF(B26:H26,"9-15"))*(5.5)+(COUNTIF(B26:H26,"9-14"))*(4.5)+(COUNTIF(B26:H26,"16-19"))*(3)+(COUNTIF(B26:H26,"15-19"))*(4)+(COUNTIF(B26:H26,"14-19"))*(4.5)+(COUNTIF(B26:H26,"13-19"))*(5.5)+(COUNTIF(B26:H26,"12-19"))*(6.25)</f>
        <v>14.5</v>
      </c>
      <c r="K26" s="782"/>
    </row>
    <row r="27" spans="1:11" ht="18" customHeight="1" x14ac:dyDescent="0.15">
      <c r="A27" s="5" t="s">
        <v>54</v>
      </c>
      <c r="B27" s="12" t="s">
        <v>21</v>
      </c>
      <c r="C27" s="332"/>
      <c r="D27" s="89"/>
      <c r="E27" s="12" t="s">
        <v>21</v>
      </c>
      <c r="F27" s="12" t="s">
        <v>20</v>
      </c>
      <c r="G27" s="12"/>
      <c r="H27" s="12"/>
      <c r="I27" s="5">
        <f>COUNTIFS(B27:H27,"&lt;&gt;空",B27:H27,"&lt;&gt;休",B27:H27,"&lt;&gt;調",B27:H27,"&lt;&gt;",B27:H27,"&lt;&gt;調整休")</f>
        <v>3</v>
      </c>
      <c r="J27" s="682">
        <f>SUM(COUNTIF(B27:H27,"9-16"))*(6.25)+(COUNTIF(B27:H27,"9-15"))*(5.5)+(COUNTIF(B27:H27,"9-14"))*(4.5)+(COUNTIF(B27:H27,"16-19"))*(3)+(COUNTIF(B27:H27,"15-19"))*(4)+(COUNTIF(B27:H27,"14-19"))*(4.5)+(COUNTIF(B27:H27,"13-19"))*(5.5)+(COUNTIF(B27:H27,"12-19"))*(6.25)</f>
        <v>13.5</v>
      </c>
      <c r="K27" s="692"/>
    </row>
    <row r="28" spans="1:11" ht="18" customHeight="1" x14ac:dyDescent="0.15">
      <c r="A28" s="647"/>
      <c r="B28" s="29"/>
      <c r="C28" s="648"/>
      <c r="D28" s="106"/>
      <c r="E28" s="29"/>
      <c r="F28" s="29"/>
      <c r="G28" s="29"/>
      <c r="H28" s="12"/>
      <c r="I28" s="12"/>
      <c r="J28" s="781"/>
      <c r="K28" s="782"/>
    </row>
    <row r="29" spans="1:11" ht="18" customHeight="1" x14ac:dyDescent="0.15">
      <c r="A29" s="647"/>
      <c r="B29" s="12"/>
      <c r="C29" s="26"/>
      <c r="D29" s="11"/>
      <c r="E29" s="12"/>
      <c r="F29" s="12"/>
      <c r="G29" s="12"/>
      <c r="H29" s="12"/>
      <c r="I29" s="12"/>
      <c r="J29" s="765"/>
      <c r="K29" s="766"/>
    </row>
    <row r="30" spans="1:11" ht="18" customHeight="1" x14ac:dyDescent="0.15">
      <c r="A30" s="22" t="s">
        <v>0</v>
      </c>
      <c r="B30" s="90">
        <v>46160</v>
      </c>
      <c r="C30" s="90">
        <v>46161</v>
      </c>
      <c r="D30" s="90">
        <v>46162</v>
      </c>
      <c r="E30" s="90">
        <v>46163</v>
      </c>
      <c r="F30" s="90">
        <v>46164</v>
      </c>
      <c r="G30" s="90">
        <v>46165</v>
      </c>
      <c r="H30" s="90">
        <v>46166</v>
      </c>
      <c r="I30" s="7"/>
      <c r="J30" s="717" t="s">
        <v>2</v>
      </c>
      <c r="K30" s="718"/>
    </row>
    <row r="31" spans="1:11" ht="18" customHeight="1" x14ac:dyDescent="0.15">
      <c r="A31" s="22" t="s">
        <v>3</v>
      </c>
      <c r="B31" s="2" t="s">
        <v>4</v>
      </c>
      <c r="C31" s="21" t="s">
        <v>5</v>
      </c>
      <c r="D31" s="21" t="s">
        <v>6</v>
      </c>
      <c r="E31" s="2" t="s">
        <v>7</v>
      </c>
      <c r="F31" s="2" t="s">
        <v>8</v>
      </c>
      <c r="G31" s="2" t="s">
        <v>9</v>
      </c>
      <c r="H31" s="24" t="s">
        <v>10</v>
      </c>
      <c r="I31" s="8"/>
      <c r="J31" s="719"/>
      <c r="K31" s="720"/>
    </row>
    <row r="32" spans="1:11" ht="18" customHeight="1" thickBot="1" x14ac:dyDescent="0.2">
      <c r="A32" s="104" t="s">
        <v>12</v>
      </c>
      <c r="B32" s="111"/>
      <c r="C32" s="105"/>
      <c r="D32" s="105"/>
      <c r="E32" s="99"/>
      <c r="F32" s="99"/>
      <c r="G32" s="99"/>
      <c r="H32" s="99"/>
      <c r="I32" s="100"/>
      <c r="J32" s="765"/>
      <c r="K32" s="766"/>
    </row>
    <row r="33" spans="1:11" ht="20.45" customHeight="1" x14ac:dyDescent="0.15">
      <c r="A33" s="771" t="s">
        <v>526</v>
      </c>
      <c r="B33" s="403"/>
      <c r="C33" s="141"/>
      <c r="D33" s="109"/>
      <c r="E33" s="107"/>
      <c r="F33" s="497"/>
      <c r="G33" s="365" t="s">
        <v>360</v>
      </c>
      <c r="H33" s="773" t="s">
        <v>83</v>
      </c>
      <c r="I33" s="775">
        <v>4</v>
      </c>
      <c r="J33" s="777">
        <v>29</v>
      </c>
      <c r="K33" s="778"/>
    </row>
    <row r="34" spans="1:11" ht="20.45" customHeight="1" thickBot="1" x14ac:dyDescent="0.2">
      <c r="A34" s="772"/>
      <c r="B34" s="111" t="s">
        <v>569</v>
      </c>
      <c r="C34" s="142"/>
      <c r="D34" s="113"/>
      <c r="E34" s="111"/>
      <c r="F34" s="364" t="s">
        <v>51</v>
      </c>
      <c r="G34" s="111" t="s">
        <v>78</v>
      </c>
      <c r="H34" s="774"/>
      <c r="I34" s="776"/>
      <c r="J34" s="779"/>
      <c r="K34" s="780"/>
    </row>
    <row r="35" spans="1:11" ht="18" customHeight="1" x14ac:dyDescent="0.15">
      <c r="A35" s="43" t="s">
        <v>53</v>
      </c>
      <c r="B35" s="29" t="s">
        <v>20</v>
      </c>
      <c r="C35" s="106"/>
      <c r="D35" s="106"/>
      <c r="E35" s="29" t="s">
        <v>20</v>
      </c>
      <c r="F35" s="29"/>
      <c r="G35" s="29" t="s">
        <v>22</v>
      </c>
      <c r="H35" s="29"/>
      <c r="I35" s="43">
        <f>COUNTIFS(B35:H35,"&lt;&gt;空",B35:H35,"&lt;&gt;休",B35:H35,"&lt;&gt;調",B35:H35,"&lt;&gt;",B35:H35,"&lt;&gt;調整休")</f>
        <v>3</v>
      </c>
      <c r="J35" s="781">
        <f>SUM(COUNTIF(B35:H35,"9-16"))*(6.25)+(COUNTIF(B35:H35,"9-15"))*(5.5)+(COUNTIF(B35:H35,"9-14"))*(4.5)+(COUNTIF(B35:H35,"16-19"))*(3)+(COUNTIF(B35:H35,"15-19"))*(4)+(COUNTIF(B35:H35,"14-19"))*(4.5)+(COUNTIF(B35:H35,"13-19"))*(5.5)+(COUNTIF(B35:H35,"12-19"))*(6.25)</f>
        <v>14.5</v>
      </c>
      <c r="K35" s="782"/>
    </row>
    <row r="36" spans="1:11" ht="18" customHeight="1" x14ac:dyDescent="0.15">
      <c r="A36" s="5" t="s">
        <v>54</v>
      </c>
      <c r="B36" s="12" t="s">
        <v>21</v>
      </c>
      <c r="C36" s="332"/>
      <c r="D36" s="89"/>
      <c r="E36" s="12" t="s">
        <v>21</v>
      </c>
      <c r="F36" s="12" t="s">
        <v>20</v>
      </c>
      <c r="G36" s="12"/>
      <c r="H36" s="12"/>
      <c r="I36" s="5">
        <f>COUNTIFS(B36:H36,"&lt;&gt;空",B36:H36,"&lt;&gt;休",B36:H36,"&lt;&gt;調",B36:H36,"&lt;&gt;",B36:H36,"&lt;&gt;調整休")</f>
        <v>3</v>
      </c>
      <c r="J36" s="682">
        <f>SUM(COUNTIF(B36:H36,"9-16"))*(6.25)+(COUNTIF(B36:H36,"9-15"))*(5.5)+(COUNTIF(B36:H36,"9-14"))*(4.5)+(COUNTIF(B36:H36,"16-19"))*(3)+(COUNTIF(B36:H36,"15-19"))*(4)+(COUNTIF(B36:H36,"14-19"))*(4.5)+(COUNTIF(B36:H36,"13-19"))*(5.5)+(COUNTIF(B36:H36,"12-19"))*(6.25)</f>
        <v>13.5</v>
      </c>
      <c r="K36" s="692"/>
    </row>
    <row r="37" spans="1:11" ht="18" customHeight="1" x14ac:dyDescent="0.15">
      <c r="A37" s="647"/>
      <c r="B37" s="12"/>
      <c r="C37" s="26"/>
      <c r="D37" s="11"/>
      <c r="E37" s="12"/>
      <c r="F37" s="12"/>
      <c r="G37" s="12"/>
      <c r="H37" s="12"/>
      <c r="I37" s="12"/>
      <c r="J37" s="682"/>
      <c r="K37" s="692"/>
    </row>
    <row r="38" spans="1:11" ht="18" customHeight="1" x14ac:dyDescent="0.15">
      <c r="A38" s="647"/>
      <c r="B38" s="12"/>
      <c r="C38" s="26"/>
      <c r="D38" s="11"/>
      <c r="E38" s="12"/>
      <c r="F38" s="12"/>
      <c r="G38" s="12"/>
      <c r="H38" s="12"/>
      <c r="I38" s="12"/>
      <c r="J38" s="682"/>
      <c r="K38" s="692"/>
    </row>
    <row r="39" spans="1:11" ht="18" customHeight="1" x14ac:dyDescent="0.15">
      <c r="A39" s="22" t="s">
        <v>0</v>
      </c>
      <c r="B39" s="23">
        <v>46167</v>
      </c>
      <c r="C39" s="23">
        <v>46168</v>
      </c>
      <c r="D39" s="23">
        <v>46169</v>
      </c>
      <c r="E39" s="23">
        <v>46170</v>
      </c>
      <c r="F39" s="23">
        <v>46171</v>
      </c>
      <c r="G39" s="23">
        <v>46172</v>
      </c>
      <c r="H39" s="23">
        <v>46173</v>
      </c>
      <c r="I39" s="7"/>
      <c r="J39" s="717" t="s">
        <v>2</v>
      </c>
      <c r="K39" s="718"/>
    </row>
    <row r="40" spans="1:11" ht="18" customHeight="1" x14ac:dyDescent="0.15">
      <c r="A40" s="22" t="s">
        <v>3</v>
      </c>
      <c r="B40" s="2" t="s">
        <v>4</v>
      </c>
      <c r="C40" s="316" t="s">
        <v>5</v>
      </c>
      <c r="D40" s="21" t="s">
        <v>6</v>
      </c>
      <c r="E40" s="2" t="s">
        <v>7</v>
      </c>
      <c r="F40" s="2" t="s">
        <v>8</v>
      </c>
      <c r="G40" s="2" t="s">
        <v>9</v>
      </c>
      <c r="H40" s="24" t="s">
        <v>10</v>
      </c>
      <c r="I40" s="8"/>
      <c r="J40" s="719"/>
      <c r="K40" s="720"/>
    </row>
    <row r="41" spans="1:11" ht="18" customHeight="1" thickBot="1" x14ac:dyDescent="0.2">
      <c r="A41" s="104" t="s">
        <v>13</v>
      </c>
      <c r="B41" s="111"/>
      <c r="C41" s="105"/>
      <c r="D41" s="105"/>
      <c r="E41" s="99"/>
      <c r="F41" s="99"/>
      <c r="G41" s="99"/>
      <c r="H41" s="99"/>
      <c r="I41" s="100"/>
      <c r="J41" s="785"/>
      <c r="K41" s="766"/>
    </row>
    <row r="42" spans="1:11" ht="19.5" customHeight="1" x14ac:dyDescent="0.15">
      <c r="A42" s="771" t="s">
        <v>526</v>
      </c>
      <c r="B42" s="403"/>
      <c r="C42" s="141"/>
      <c r="D42" s="109"/>
      <c r="E42" s="107"/>
      <c r="F42" s="497"/>
      <c r="G42" s="365" t="s">
        <v>360</v>
      </c>
      <c r="H42" s="773" t="s">
        <v>83</v>
      </c>
      <c r="I42" s="775">
        <v>4</v>
      </c>
      <c r="J42" s="777">
        <v>29</v>
      </c>
      <c r="K42" s="778"/>
    </row>
    <row r="43" spans="1:11" ht="19.5" customHeight="1" thickBot="1" x14ac:dyDescent="0.2">
      <c r="A43" s="772"/>
      <c r="B43" s="111" t="s">
        <v>569</v>
      </c>
      <c r="C43" s="142"/>
      <c r="D43" s="113"/>
      <c r="E43" s="111"/>
      <c r="F43" s="364" t="s">
        <v>51</v>
      </c>
      <c r="G43" s="111" t="s">
        <v>78</v>
      </c>
      <c r="H43" s="774"/>
      <c r="I43" s="776"/>
      <c r="J43" s="779"/>
      <c r="K43" s="780"/>
    </row>
    <row r="44" spans="1:11" ht="18" customHeight="1" x14ac:dyDescent="0.15">
      <c r="A44" s="43" t="s">
        <v>53</v>
      </c>
      <c r="B44" s="29" t="s">
        <v>20</v>
      </c>
      <c r="C44" s="106"/>
      <c r="D44" s="106"/>
      <c r="E44" s="29" t="s">
        <v>20</v>
      </c>
      <c r="F44" s="29"/>
      <c r="G44" s="29" t="s">
        <v>22</v>
      </c>
      <c r="H44" s="29"/>
      <c r="I44" s="43">
        <f>COUNTIFS(B44:H44,"&lt;&gt;空",B44:H44,"&lt;&gt;休",B44:H44,"&lt;&gt;調",B44:H44,"&lt;&gt;",B44:H44,"&lt;&gt;調整休")</f>
        <v>3</v>
      </c>
      <c r="J44" s="781">
        <f>SUM(COUNTIF(B44:H44,"9-16"))*(6.25)+(COUNTIF(B44:H44,"9-15"))*(5.5)+(COUNTIF(B44:H44,"9-14"))*(4.5)+(COUNTIF(B44:H44,"16-19"))*(3)+(COUNTIF(B44:H44,"15-19"))*(4)+(COUNTIF(B44:H44,"14-19"))*(4.5)+(COUNTIF(B44:H44,"13-19"))*(5.5)+(COUNTIF(B44:H44,"12-19"))*(6.25)</f>
        <v>14.5</v>
      </c>
      <c r="K44" s="782"/>
    </row>
    <row r="45" spans="1:11" ht="18" customHeight="1" x14ac:dyDescent="0.15">
      <c r="A45" s="100" t="s">
        <v>54</v>
      </c>
      <c r="B45" s="12" t="s">
        <v>21</v>
      </c>
      <c r="C45" s="332"/>
      <c r="D45" s="89"/>
      <c r="E45" s="12" t="s">
        <v>21</v>
      </c>
      <c r="F45" s="12" t="s">
        <v>20</v>
      </c>
      <c r="G45" s="12"/>
      <c r="H45" s="12"/>
      <c r="I45" s="100">
        <f>COUNTIFS(B45:H45,"&lt;&gt;空",B45:H45,"&lt;&gt;休",B45:H45,"&lt;&gt;調",B45:H45,"&lt;&gt;",B45:H45,"&lt;&gt;調整休")</f>
        <v>3</v>
      </c>
      <c r="J45" s="765">
        <f>SUM(COUNTIF(B45:H45,"9-16"))*(6.25)+(COUNTIF(B45:H45,"9-15"))*(5.5)+(COUNTIF(B45:H45,"9-14"))*(4.5)+(COUNTIF(B45:H45,"16-19"))*(3)+(COUNTIF(B45:H45,"15-19"))*(4)+(COUNTIF(B45:H45,"14-19"))*(4.5)+(COUNTIF(B45:H45,"13-19"))*(5.5)+(COUNTIF(B45:H45,"12-19"))*(6.25)</f>
        <v>13.5</v>
      </c>
      <c r="K45" s="766"/>
    </row>
    <row r="46" spans="1:11" ht="18" customHeight="1" x14ac:dyDescent="0.15">
      <c r="A46" s="647"/>
      <c r="B46" s="12"/>
      <c r="C46" s="26"/>
      <c r="D46" s="11"/>
      <c r="E46" s="12"/>
      <c r="F46" s="12"/>
      <c r="G46" s="12"/>
      <c r="H46" s="12"/>
      <c r="I46" s="12"/>
      <c r="J46" s="682"/>
      <c r="K46" s="692"/>
    </row>
    <row r="47" spans="1:11" ht="18" customHeight="1" x14ac:dyDescent="0.15">
      <c r="A47" s="647"/>
      <c r="B47" s="12"/>
      <c r="C47" s="26"/>
      <c r="D47" s="11"/>
      <c r="E47" s="12"/>
      <c r="F47" s="12"/>
      <c r="G47" s="12"/>
      <c r="H47" s="12"/>
      <c r="I47" s="12"/>
      <c r="J47" s="682"/>
      <c r="K47" s="692"/>
    </row>
    <row r="48" spans="1:11" ht="18" customHeight="1" x14ac:dyDescent="0.15">
      <c r="A48" s="41"/>
      <c r="B48" s="42"/>
      <c r="C48" s="42"/>
      <c r="D48" s="42"/>
      <c r="E48" s="42"/>
      <c r="F48" s="42"/>
      <c r="G48" s="42"/>
      <c r="H48" s="42"/>
      <c r="I48" s="716" t="s">
        <v>606</v>
      </c>
      <c r="J48" s="716"/>
      <c r="K48" s="716"/>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93</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70">
    <mergeCell ref="A56:B56"/>
    <mergeCell ref="C56:K56"/>
    <mergeCell ref="A57:B57"/>
    <mergeCell ref="C57:K57"/>
    <mergeCell ref="A51:B51"/>
    <mergeCell ref="C51:K51"/>
    <mergeCell ref="C52:K52"/>
    <mergeCell ref="A54:B54"/>
    <mergeCell ref="C54:K54"/>
    <mergeCell ref="A55:B55"/>
    <mergeCell ref="A50:B50"/>
    <mergeCell ref="C50:K50"/>
    <mergeCell ref="A42:A43"/>
    <mergeCell ref="H42:H43"/>
    <mergeCell ref="I42:I43"/>
    <mergeCell ref="J42:K43"/>
    <mergeCell ref="J44:K44"/>
    <mergeCell ref="J45:K45"/>
    <mergeCell ref="J46:K46"/>
    <mergeCell ref="J47:K47"/>
    <mergeCell ref="I48:K48"/>
    <mergeCell ref="A49:B49"/>
    <mergeCell ref="D49:E49"/>
    <mergeCell ref="J41:K41"/>
    <mergeCell ref="J28:K28"/>
    <mergeCell ref="J29:K29"/>
    <mergeCell ref="J30:K31"/>
    <mergeCell ref="J32:K32"/>
    <mergeCell ref="J35:K35"/>
    <mergeCell ref="J36:K36"/>
    <mergeCell ref="J37:K37"/>
    <mergeCell ref="J38:K38"/>
    <mergeCell ref="J39:K40"/>
    <mergeCell ref="A33:A34"/>
    <mergeCell ref="H33:H34"/>
    <mergeCell ref="I33:I34"/>
    <mergeCell ref="J33:K34"/>
    <mergeCell ref="A24:A25"/>
    <mergeCell ref="H24:H25"/>
    <mergeCell ref="I24:I25"/>
    <mergeCell ref="J24:K25"/>
    <mergeCell ref="J26:K26"/>
    <mergeCell ref="J27:K27"/>
    <mergeCell ref="J23:K23"/>
    <mergeCell ref="J10:K10"/>
    <mergeCell ref="J11:K11"/>
    <mergeCell ref="J12:K13"/>
    <mergeCell ref="F14:H14"/>
    <mergeCell ref="J14:K14"/>
    <mergeCell ref="J17:K17"/>
    <mergeCell ref="J18:K18"/>
    <mergeCell ref="J19:K19"/>
    <mergeCell ref="J20:K20"/>
    <mergeCell ref="J21:K22"/>
    <mergeCell ref="A15:A16"/>
    <mergeCell ref="H15:H16"/>
    <mergeCell ref="I15:I16"/>
    <mergeCell ref="J15:K16"/>
    <mergeCell ref="A6:A7"/>
    <mergeCell ref="H6:H7"/>
    <mergeCell ref="I6:I7"/>
    <mergeCell ref="J6:K7"/>
    <mergeCell ref="J8:K8"/>
    <mergeCell ref="J9:K9"/>
    <mergeCell ref="J5:K5"/>
    <mergeCell ref="B1:F1"/>
    <mergeCell ref="H1:K1"/>
    <mergeCell ref="B2:E2"/>
    <mergeCell ref="I3:I4"/>
    <mergeCell ref="J3:K4"/>
  </mergeCells>
  <phoneticPr fontId="13"/>
  <pageMargins left="0.59055118110236227" right="0.27559055118110237" top="0.31496062992125984" bottom="0.11811023622047245" header="0.51181102362204722" footer="0.51181102362204722"/>
  <pageSetup paperSize="9" scale="88"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061A44C-832E-492E-98A3-44C42ED08CD9}">
          <x14:formula1>
            <xm:f>'F:\Users\clmiwa-three\Downloads\[《中村》新田・草加 エリア 仮シフト【12月16日～1月15日】.xlsx]参照データベース'!#REF!</xm:f>
          </x14:formula1>
          <xm:sqref>G1 C48:H48</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25A02-01F6-4157-948A-8DA8ED95AFFB}">
  <sheetPr>
    <tabColor theme="7" tint="0.59999389629810485"/>
    <pageSetUpPr fitToPage="1"/>
  </sheetPr>
  <dimension ref="A1:K49"/>
  <sheetViews>
    <sheetView zoomScale="85" zoomScaleNormal="85" workbookViewId="0">
      <selection activeCell="O13" sqref="O13"/>
    </sheetView>
  </sheetViews>
  <sheetFormatPr defaultColWidth="9" defaultRowHeight="16.5" customHeight="1" x14ac:dyDescent="0.15"/>
  <cols>
    <col min="1" max="1" width="11.5" style="1" customWidth="1"/>
    <col min="2" max="8" width="9.625" style="14" customWidth="1"/>
    <col min="9" max="9" width="7.625" style="1" customWidth="1"/>
    <col min="10" max="10" width="8.375" style="1" customWidth="1"/>
    <col min="11" max="11" width="2.375" style="1" customWidth="1"/>
    <col min="12" max="16384" width="9" style="1"/>
  </cols>
  <sheetData>
    <row r="1" spans="1:11" ht="16.5" customHeight="1" thickBot="1" x14ac:dyDescent="0.2">
      <c r="A1" s="60" t="s">
        <v>69</v>
      </c>
      <c r="B1" s="683" t="s">
        <v>594</v>
      </c>
      <c r="C1" s="683"/>
      <c r="D1" s="683"/>
      <c r="E1" s="683"/>
      <c r="F1" s="683"/>
      <c r="H1" s="760" t="s">
        <v>190</v>
      </c>
      <c r="I1" s="761"/>
      <c r="J1" s="761"/>
      <c r="K1" s="762"/>
    </row>
    <row r="2" spans="1:11" ht="8.4499999999999993" customHeight="1" x14ac:dyDescent="0.15">
      <c r="A2" s="14"/>
      <c r="I2" s="14"/>
      <c r="J2" s="3"/>
      <c r="K2" s="4"/>
    </row>
    <row r="3" spans="1:11" ht="19.5" customHeight="1" x14ac:dyDescent="0.15">
      <c r="A3" s="763" t="s">
        <v>522</v>
      </c>
      <c r="B3" s="763"/>
      <c r="C3" s="763"/>
      <c r="D3" s="764"/>
      <c r="E3" s="764"/>
      <c r="F3" s="764"/>
      <c r="G3" s="764"/>
      <c r="H3" s="764"/>
      <c r="I3" s="764"/>
      <c r="J3" s="3"/>
      <c r="K3" s="4"/>
    </row>
    <row r="4" spans="1:11" ht="16.5" customHeight="1" x14ac:dyDescent="0.15">
      <c r="A4" s="22" t="s">
        <v>0</v>
      </c>
      <c r="B4" s="23"/>
      <c r="C4" s="23"/>
      <c r="D4" s="23"/>
      <c r="E4" s="23"/>
      <c r="F4" s="23">
        <v>46143</v>
      </c>
      <c r="G4" s="23">
        <v>46144</v>
      </c>
      <c r="H4" s="23">
        <v>46145</v>
      </c>
      <c r="I4" s="727" t="s">
        <v>1</v>
      </c>
      <c r="J4" s="717" t="s">
        <v>2</v>
      </c>
      <c r="K4" s="718"/>
    </row>
    <row r="5" spans="1:11" ht="16.5" customHeight="1" x14ac:dyDescent="0.15">
      <c r="A5" s="22" t="s">
        <v>3</v>
      </c>
      <c r="B5" s="2"/>
      <c r="C5" s="21"/>
      <c r="D5" s="21"/>
      <c r="E5" s="2"/>
      <c r="F5" s="2" t="s">
        <v>8</v>
      </c>
      <c r="G5" s="2" t="s">
        <v>9</v>
      </c>
      <c r="H5" s="24" t="s">
        <v>10</v>
      </c>
      <c r="I5" s="728"/>
      <c r="J5" s="719"/>
      <c r="K5" s="720"/>
    </row>
    <row r="6" spans="1:11" ht="18" customHeight="1" x14ac:dyDescent="0.15">
      <c r="A6" s="17" t="s">
        <v>13</v>
      </c>
      <c r="B6" s="11"/>
      <c r="C6" s="11"/>
      <c r="D6" s="11"/>
      <c r="E6" s="11"/>
      <c r="F6" s="12"/>
      <c r="G6" s="12"/>
      <c r="H6" s="12"/>
      <c r="I6" s="5"/>
      <c r="J6" s="682"/>
      <c r="K6" s="692"/>
    </row>
    <row r="7" spans="1:11" ht="17.25" customHeight="1" x14ac:dyDescent="0.15">
      <c r="A7" s="20" t="s">
        <v>192</v>
      </c>
      <c r="B7" s="357"/>
      <c r="C7" s="357"/>
      <c r="D7" s="357"/>
      <c r="E7" s="357"/>
      <c r="F7" s="355" t="s">
        <v>441</v>
      </c>
      <c r="G7" s="355" t="s">
        <v>441</v>
      </c>
      <c r="H7" s="494"/>
      <c r="I7" s="5">
        <f t="shared" ref="I7:I11" si="0">COUNTIFS(B7:H7,"&lt;&gt;空",B7:H7,"&lt;&gt;休",B7:H7,"&lt;&gt;調",B7:H7,"&lt;&gt;",B7:H7,"&lt;&gt;調整休")</f>
        <v>2</v>
      </c>
      <c r="J7" s="758">
        <f>SUM(COUNTIF(B7:H7,"9-14"))*(5)+(COUNTIF(B7:H7,"14-19"))*(5)+(COUNTIF(B7:H7,"12-17"))*(5)+(COUNTIF(B7:H7,"13-17"))*(4)+(COUNTIF(B7:H7,"13-16"))*(3)+(COUNTIF(B7:H7,"9-13"))*(4)+(COUNTIF(B7:H7,"東9-14"))*(4.5)</f>
        <v>10</v>
      </c>
      <c r="K7" s="759"/>
    </row>
    <row r="8" spans="1:11" ht="17.25" customHeight="1" x14ac:dyDescent="0.15">
      <c r="A8" s="20" t="s">
        <v>95</v>
      </c>
      <c r="B8" s="357"/>
      <c r="C8" s="357"/>
      <c r="D8" s="357"/>
      <c r="E8" s="357"/>
      <c r="F8" s="355" t="s">
        <v>20</v>
      </c>
      <c r="G8" s="355" t="s">
        <v>21</v>
      </c>
      <c r="H8" s="355" t="s">
        <v>20</v>
      </c>
      <c r="I8" s="5">
        <f t="shared" si="0"/>
        <v>3</v>
      </c>
      <c r="J8" s="758">
        <f>SUM(COUNTIF(B8:H8,"9-14"))*(5)+(COUNTIF(B8:H8,"14-19"))*(5)+(COUNTIF(B8:H8,"12-17"))*(5)+(COUNTIF(B8:H8,"13-17"))*(4)+(COUNTIF(B8:H8,"13-16"))*(3)+(COUNTIF(B8:H8,"9-13"))*(4)+(COUNTIF(B8:H8,"東9-14"))*(4.5)</f>
        <v>15</v>
      </c>
      <c r="K8" s="759"/>
    </row>
    <row r="9" spans="1:11" ht="17.25" customHeight="1" x14ac:dyDescent="0.15">
      <c r="A9" s="20" t="s">
        <v>427</v>
      </c>
      <c r="B9" s="357"/>
      <c r="C9" s="357"/>
      <c r="D9" s="357"/>
      <c r="E9" s="357"/>
      <c r="F9" s="355"/>
      <c r="G9" s="494"/>
      <c r="H9" s="355" t="s">
        <v>21</v>
      </c>
      <c r="I9" s="5">
        <f t="shared" si="0"/>
        <v>1</v>
      </c>
      <c r="J9" s="758">
        <f>SUM(COUNTIF(B9:H9,"9-14"))*(5)+(COUNTIF(B9:H9,"14-19"))*(5)+(COUNTIF(B9:H9,"12-17"))*(5)+(COUNTIF(B9:H9,"13-17"))*(4)+(COUNTIF(B9:H9,"13-16"))*(3)+(COUNTIF(B9:H9,"9-13"))*(4)+(COUNTIF(B9:H9,"東9-14"))*(4.5)</f>
        <v>5</v>
      </c>
      <c r="K9" s="759"/>
    </row>
    <row r="10" spans="1:11" ht="17.25" customHeight="1" x14ac:dyDescent="0.15">
      <c r="A10" s="20" t="s">
        <v>521</v>
      </c>
      <c r="B10" s="357"/>
      <c r="C10" s="357"/>
      <c r="D10" s="357"/>
      <c r="E10" s="357"/>
      <c r="F10" s="355" t="s">
        <v>21</v>
      </c>
      <c r="G10" s="355" t="s">
        <v>20</v>
      </c>
      <c r="H10" s="355"/>
      <c r="I10" s="5">
        <f t="shared" si="0"/>
        <v>2</v>
      </c>
      <c r="J10" s="758">
        <f>SUM(COUNTIF(B10:H10,"9-14"))*(5)+(COUNTIF(B10:H10,"14-19"))*(5)+(COUNTIF(B10:H10,"12-17"))*(5)+(COUNTIF(B10:H10,"13-17"))*(4)+(COUNTIF(B10:H10,"13-16"))*(3)+(COUNTIF(B10:H10,"9-13"))*(4)+(COUNTIF(B10:H10,"東9-14"))*(4.5)</f>
        <v>10</v>
      </c>
      <c r="K10" s="759"/>
    </row>
    <row r="11" spans="1:11" ht="17.25" customHeight="1" x14ac:dyDescent="0.15">
      <c r="A11" s="20" t="s">
        <v>428</v>
      </c>
      <c r="B11" s="357"/>
      <c r="C11" s="357"/>
      <c r="D11" s="357"/>
      <c r="E11" s="357"/>
      <c r="F11" s="593" t="s">
        <v>394</v>
      </c>
      <c r="G11" s="355"/>
      <c r="H11" s="355"/>
      <c r="I11" s="5">
        <f t="shared" si="0"/>
        <v>1</v>
      </c>
      <c r="J11" s="758">
        <f>SUM(COUNTIF(B11:H11,"9-14"))*(5)+(COUNTIF(B11:H11,"14-19"))*(5)+(COUNTIF(B11:H11,"12-17"))*(5)+(COUNTIF(B11:H11,"13-17"))*(4)+(COUNTIF(B11:H11,"13-16"))*(3)+(COUNTIF(B11:H11,"9-13"))*(4)+(COUNTIF(B11:H11,"東9-14"))*(4.5)</f>
        <v>4.5</v>
      </c>
      <c r="K11" s="759"/>
    </row>
    <row r="12" spans="1:11" ht="17.25" customHeight="1" x14ac:dyDescent="0.15">
      <c r="A12" s="31" t="s">
        <v>66</v>
      </c>
      <c r="B12" s="357"/>
      <c r="C12" s="357"/>
      <c r="D12" s="357"/>
      <c r="E12" s="357"/>
      <c r="F12" s="355"/>
      <c r="G12" s="306"/>
      <c r="H12" s="355"/>
      <c r="I12" s="5"/>
      <c r="J12" s="91"/>
      <c r="K12" s="92"/>
    </row>
    <row r="13" spans="1:11" ht="16.5" customHeight="1" x14ac:dyDescent="0.15">
      <c r="A13" s="33" t="s">
        <v>0</v>
      </c>
      <c r="B13" s="53">
        <v>46146</v>
      </c>
      <c r="C13" s="53">
        <v>46147</v>
      </c>
      <c r="D13" s="53">
        <v>46148</v>
      </c>
      <c r="E13" s="53">
        <v>46149</v>
      </c>
      <c r="F13" s="53">
        <v>46150</v>
      </c>
      <c r="G13" s="53">
        <v>46151</v>
      </c>
      <c r="H13" s="53">
        <v>46152</v>
      </c>
      <c r="I13" s="727" t="s">
        <v>1</v>
      </c>
      <c r="J13" s="717" t="s">
        <v>2</v>
      </c>
      <c r="K13" s="718"/>
    </row>
    <row r="14" spans="1:11" ht="16.5" customHeight="1" x14ac:dyDescent="0.15">
      <c r="A14" s="22" t="s">
        <v>3</v>
      </c>
      <c r="B14" s="24" t="s">
        <v>4</v>
      </c>
      <c r="C14" s="24" t="s">
        <v>5</v>
      </c>
      <c r="D14" s="376" t="s">
        <v>6</v>
      </c>
      <c r="E14" s="2" t="s">
        <v>7</v>
      </c>
      <c r="F14" s="2" t="s">
        <v>8</v>
      </c>
      <c r="G14" s="2" t="s">
        <v>9</v>
      </c>
      <c r="H14" s="24" t="s">
        <v>10</v>
      </c>
      <c r="I14" s="728"/>
      <c r="J14" s="719"/>
      <c r="K14" s="720"/>
    </row>
    <row r="15" spans="1:11" ht="18" customHeight="1" x14ac:dyDescent="0.15">
      <c r="A15" s="17" t="s">
        <v>12</v>
      </c>
      <c r="B15" s="654" t="s">
        <v>596</v>
      </c>
      <c r="C15" s="11"/>
      <c r="D15" s="11"/>
      <c r="E15" s="12"/>
      <c r="F15" s="12"/>
      <c r="G15" s="12"/>
      <c r="H15" s="12"/>
      <c r="I15" s="5"/>
      <c r="J15" s="682"/>
      <c r="K15" s="692"/>
    </row>
    <row r="16" spans="1:11" ht="17.25" customHeight="1" x14ac:dyDescent="0.15">
      <c r="A16" s="20" t="s">
        <v>192</v>
      </c>
      <c r="B16" s="357"/>
      <c r="C16" s="357"/>
      <c r="D16" s="357"/>
      <c r="E16" s="355" t="s">
        <v>570</v>
      </c>
      <c r="F16" s="355" t="s">
        <v>21</v>
      </c>
      <c r="G16" s="306"/>
      <c r="H16" s="355" t="s">
        <v>21</v>
      </c>
      <c r="I16" s="5">
        <f t="shared" ref="I16:I20" si="1">COUNTIFS(B16:H16,"&lt;&gt;空",B16:H16,"&lt;&gt;休",B16:H16,"&lt;&gt;調",B16:H16,"&lt;&gt;",B16:H16,"&lt;&gt;調整休")</f>
        <v>3</v>
      </c>
      <c r="J16" s="758">
        <f>SUM(COUNTIF(B16:H16,"9-14"))*(5)+(COUNTIF(B16:H16,"14-19"))*(5)+(COUNTIF(B16:H16,"12-17"))*(5)+(COUNTIF(B16:H16,"13-17"))*(4)+(COUNTIF(B16:H16,"13-16"))*(3)+(COUNTIF(B16:H16,"9-13"))*(4)+(COUNTIF(B16:H16,"東9-14"))*(4.5)</f>
        <v>13</v>
      </c>
      <c r="K16" s="759"/>
    </row>
    <row r="17" spans="1:11" ht="17.25" customHeight="1" x14ac:dyDescent="0.15">
      <c r="A17" s="20" t="s">
        <v>95</v>
      </c>
      <c r="B17" s="357"/>
      <c r="C17" s="357"/>
      <c r="D17" s="357"/>
      <c r="E17" s="355" t="s">
        <v>20</v>
      </c>
      <c r="F17" s="355" t="s">
        <v>20</v>
      </c>
      <c r="G17" s="355" t="s">
        <v>441</v>
      </c>
      <c r="H17" s="494"/>
      <c r="I17" s="5">
        <f t="shared" si="1"/>
        <v>3</v>
      </c>
      <c r="J17" s="758">
        <f>SUM(COUNTIF(B17:H17,"9-14"))*(5)+(COUNTIF(B17:H17,"14-19"))*(5)+(COUNTIF(B17:H17,"12-17"))*(5)+(COUNTIF(B17:H17,"13-17"))*(4)+(COUNTIF(B17:H17,"13-16"))*(3)+(COUNTIF(B17:H17,"9-13"))*(4)+(COUNTIF(B17:H17,"東9-14"))*(4.5)</f>
        <v>15</v>
      </c>
      <c r="K17" s="759"/>
    </row>
    <row r="18" spans="1:11" ht="17.25" customHeight="1" x14ac:dyDescent="0.15">
      <c r="A18" s="20" t="s">
        <v>427</v>
      </c>
      <c r="B18" s="357"/>
      <c r="C18" s="357"/>
      <c r="D18" s="357"/>
      <c r="E18" s="355" t="s">
        <v>21</v>
      </c>
      <c r="F18" s="355"/>
      <c r="G18" s="355" t="s">
        <v>21</v>
      </c>
      <c r="H18" s="355" t="s">
        <v>441</v>
      </c>
      <c r="I18" s="5">
        <f t="shared" si="1"/>
        <v>3</v>
      </c>
      <c r="J18" s="758">
        <f>SUM(COUNTIF(B18:H18,"9-14"))*(5)+(COUNTIF(B18:H18,"14-19"))*(5)+(COUNTIF(B18:H18,"12-17"))*(5)+(COUNTIF(B18:H18,"13-17"))*(4)+(COUNTIF(B18:H18,"13-16"))*(3)+(COUNTIF(B18:H18,"9-13"))*(4)+(COUNTIF(B18:H18,"東9-14"))*(4.5)</f>
        <v>15</v>
      </c>
      <c r="K18" s="759"/>
    </row>
    <row r="19" spans="1:11" ht="17.25" customHeight="1" x14ac:dyDescent="0.15">
      <c r="A19" s="20" t="s">
        <v>521</v>
      </c>
      <c r="B19" s="357"/>
      <c r="C19" s="357"/>
      <c r="D19" s="357"/>
      <c r="E19" s="355"/>
      <c r="F19" s="355" t="s">
        <v>441</v>
      </c>
      <c r="G19" s="355" t="s">
        <v>20</v>
      </c>
      <c r="H19" s="355"/>
      <c r="I19" s="5">
        <f t="shared" si="1"/>
        <v>2</v>
      </c>
      <c r="J19" s="758">
        <f>SUM(COUNTIF(B19:H19,"9-14"))*(5)+(COUNTIF(B19:H19,"14-19"))*(5)+(COUNTIF(B19:H19,"12-17"))*(5)+(COUNTIF(B19:H19,"13-17"))*(4)+(COUNTIF(B19:H19,"13-16"))*(3)+(COUNTIF(B19:H19,"9-13"))*(4)+(COUNTIF(B19:H19,"東9-14"))*(4.5)</f>
        <v>10</v>
      </c>
      <c r="K19" s="759"/>
    </row>
    <row r="20" spans="1:11" ht="17.25" customHeight="1" x14ac:dyDescent="0.15">
      <c r="A20" s="20" t="s">
        <v>428</v>
      </c>
      <c r="B20" s="357"/>
      <c r="C20" s="357"/>
      <c r="D20" s="357"/>
      <c r="E20" s="494"/>
      <c r="F20" s="593" t="s">
        <v>394</v>
      </c>
      <c r="G20" s="355"/>
      <c r="H20" s="355" t="s">
        <v>23</v>
      </c>
      <c r="I20" s="5">
        <f t="shared" si="1"/>
        <v>2</v>
      </c>
      <c r="J20" s="758">
        <f>SUM(COUNTIF(B20:H20,"9-14"))*(5)+(COUNTIF(B20:H20,"14-19"))*(5)+(COUNTIF(B20:H20,"12-17"))*(5)+(COUNTIF(B20:H20,"13-17"))*(4)+(COUNTIF(B20:H20,"13-16"))*(3)+(COUNTIF(B20:H20,"9-13"))*(4)+(COUNTIF(B20:H20,"東9-14"))*(4.5)</f>
        <v>8.5</v>
      </c>
      <c r="K20" s="759"/>
    </row>
    <row r="21" spans="1:11" ht="17.25" customHeight="1" x14ac:dyDescent="0.15">
      <c r="A21" s="31" t="s">
        <v>66</v>
      </c>
      <c r="B21" s="357"/>
      <c r="C21" s="357"/>
      <c r="D21" s="357"/>
      <c r="E21" s="355"/>
      <c r="F21" s="355"/>
      <c r="G21" s="306"/>
      <c r="H21" s="355"/>
      <c r="I21" s="5"/>
      <c r="J21" s="91"/>
      <c r="K21" s="92"/>
    </row>
    <row r="22" spans="1:11" ht="16.5" customHeight="1" x14ac:dyDescent="0.15">
      <c r="A22" s="22" t="s">
        <v>0</v>
      </c>
      <c r="B22" s="23">
        <v>46153</v>
      </c>
      <c r="C22" s="23">
        <v>46154</v>
      </c>
      <c r="D22" s="23">
        <v>46155</v>
      </c>
      <c r="E22" s="23">
        <v>46156</v>
      </c>
      <c r="F22" s="23">
        <v>46157</v>
      </c>
      <c r="G22" s="23">
        <v>46158</v>
      </c>
      <c r="H22" s="23">
        <v>46159</v>
      </c>
      <c r="I22" s="727" t="s">
        <v>1</v>
      </c>
      <c r="J22" s="717" t="s">
        <v>2</v>
      </c>
      <c r="K22" s="718"/>
    </row>
    <row r="23" spans="1:11" ht="16.5" customHeight="1" x14ac:dyDescent="0.15">
      <c r="A23" s="22" t="s">
        <v>3</v>
      </c>
      <c r="B23" s="2" t="s">
        <v>4</v>
      </c>
      <c r="C23" s="21" t="s">
        <v>5</v>
      </c>
      <c r="D23" s="21" t="s">
        <v>6</v>
      </c>
      <c r="E23" s="2" t="s">
        <v>7</v>
      </c>
      <c r="F23" s="2" t="s">
        <v>8</v>
      </c>
      <c r="G23" s="2" t="s">
        <v>9</v>
      </c>
      <c r="H23" s="24" t="s">
        <v>10</v>
      </c>
      <c r="I23" s="728"/>
      <c r="J23" s="719"/>
      <c r="K23" s="720"/>
    </row>
    <row r="24" spans="1:11" ht="18" customHeight="1" x14ac:dyDescent="0.15">
      <c r="A24" s="17" t="s">
        <v>13</v>
      </c>
      <c r="B24" s="12"/>
      <c r="C24" s="11"/>
      <c r="D24" s="11"/>
      <c r="E24" s="12"/>
      <c r="F24" s="691" t="s">
        <v>60</v>
      </c>
      <c r="G24" s="691"/>
      <c r="H24" s="691"/>
      <c r="I24" s="5"/>
      <c r="J24" s="693"/>
      <c r="K24" s="692"/>
    </row>
    <row r="25" spans="1:11" ht="17.25" customHeight="1" x14ac:dyDescent="0.15">
      <c r="A25" s="20" t="s">
        <v>192</v>
      </c>
      <c r="B25" s="355" t="s">
        <v>441</v>
      </c>
      <c r="C25" s="357"/>
      <c r="D25" s="357"/>
      <c r="E25" s="355"/>
      <c r="F25" s="355" t="s">
        <v>441</v>
      </c>
      <c r="G25" s="306"/>
      <c r="H25" s="355" t="s">
        <v>21</v>
      </c>
      <c r="I25" s="5">
        <f t="shared" ref="I25:I29" si="2">COUNTIFS(B25:H25,"&lt;&gt;空",B25:H25,"&lt;&gt;休",B25:H25,"&lt;&gt;調",B25:H25,"&lt;&gt;",B25:H25,"&lt;&gt;調整休")</f>
        <v>3</v>
      </c>
      <c r="J25" s="758">
        <f>SUM(COUNTIF(B25:H25,"9-14"))*(5)+(COUNTIF(B25:H25,"14-19"))*(5)+(COUNTIF(B25:H25,"12-17"))*(5)+(COUNTIF(B25:H25,"13-17"))*(4)+(COUNTIF(B25:H25,"13-16"))*(3)+(COUNTIF(B25:H25,"9-13"))*(4)+(COUNTIF(B25:H25,"東9-14"))*(4.5)</f>
        <v>15</v>
      </c>
      <c r="K25" s="759"/>
    </row>
    <row r="26" spans="1:11" ht="17.25" customHeight="1" x14ac:dyDescent="0.15">
      <c r="A26" s="20" t="s">
        <v>95</v>
      </c>
      <c r="B26" s="355"/>
      <c r="C26" s="357"/>
      <c r="D26" s="357"/>
      <c r="E26" s="355"/>
      <c r="F26" s="355" t="s">
        <v>20</v>
      </c>
      <c r="G26" s="355" t="s">
        <v>441</v>
      </c>
      <c r="H26" s="355" t="s">
        <v>441</v>
      </c>
      <c r="I26" s="5">
        <f t="shared" si="2"/>
        <v>3</v>
      </c>
      <c r="J26" s="758">
        <f>SUM(COUNTIF(B26:H26,"9-14"))*(5)+(COUNTIF(B26:H26,"14-19"))*(5)+(COUNTIF(B26:H26,"12-17"))*(5)+(COUNTIF(B26:H26,"13-17"))*(4)+(COUNTIF(B26:H26,"13-16"))*(3)+(COUNTIF(B26:H26,"9-13"))*(4)+(COUNTIF(B26:H26,"東9-14"))*(4.5)</f>
        <v>15</v>
      </c>
      <c r="K26" s="759"/>
    </row>
    <row r="27" spans="1:11" ht="17.25" customHeight="1" x14ac:dyDescent="0.15">
      <c r="A27" s="20" t="s">
        <v>427</v>
      </c>
      <c r="B27" s="355"/>
      <c r="C27" s="357"/>
      <c r="D27" s="357"/>
      <c r="E27" s="355" t="s">
        <v>21</v>
      </c>
      <c r="F27" s="355"/>
      <c r="G27" s="355" t="s">
        <v>21</v>
      </c>
      <c r="H27" s="355" t="s">
        <v>20</v>
      </c>
      <c r="I27" s="5">
        <f t="shared" si="2"/>
        <v>3</v>
      </c>
      <c r="J27" s="758">
        <f>SUM(COUNTIF(B27:H27,"9-14"))*(5)+(COUNTIF(B27:H27,"14-19"))*(5)+(COUNTIF(B27:H27,"12-17"))*(5)+(COUNTIF(B27:H27,"13-17"))*(4)+(COUNTIF(B27:H27,"13-16"))*(3)+(COUNTIF(B27:H27,"9-13"))*(4)+(COUNTIF(B27:H27,"東9-14"))*(4.5)</f>
        <v>15</v>
      </c>
      <c r="K27" s="759"/>
    </row>
    <row r="28" spans="1:11" ht="17.25" customHeight="1" x14ac:dyDescent="0.15">
      <c r="A28" s="20" t="s">
        <v>521</v>
      </c>
      <c r="B28" s="355" t="s">
        <v>21</v>
      </c>
      <c r="C28" s="357"/>
      <c r="D28" s="357"/>
      <c r="E28" s="355" t="s">
        <v>441</v>
      </c>
      <c r="F28" s="355" t="s">
        <v>21</v>
      </c>
      <c r="G28" s="355" t="s">
        <v>20</v>
      </c>
      <c r="H28" s="355"/>
      <c r="I28" s="5">
        <f t="shared" si="2"/>
        <v>4</v>
      </c>
      <c r="J28" s="758">
        <f>SUM(COUNTIF(B28:H28,"9-14"))*(5)+(COUNTIF(B28:H28,"14-19"))*(5)+(COUNTIF(B28:H28,"12-17"))*(5)+(COUNTIF(B28:H28,"13-17"))*(4)+(COUNTIF(B28:H28,"13-16"))*(3)+(COUNTIF(B28:H28,"9-13"))*(4)+(COUNTIF(B28:H28,"東9-14"))*(4.5)</f>
        <v>20</v>
      </c>
      <c r="K28" s="759"/>
    </row>
    <row r="29" spans="1:11" ht="17.25" customHeight="1" x14ac:dyDescent="0.15">
      <c r="A29" s="20" t="s">
        <v>428</v>
      </c>
      <c r="B29" s="355" t="s">
        <v>20</v>
      </c>
      <c r="C29" s="357"/>
      <c r="D29" s="357"/>
      <c r="E29" s="355" t="s">
        <v>20</v>
      </c>
      <c r="F29" s="593" t="s">
        <v>394</v>
      </c>
      <c r="G29" s="355"/>
      <c r="H29" s="355"/>
      <c r="I29" s="5">
        <f t="shared" si="2"/>
        <v>3</v>
      </c>
      <c r="J29" s="758">
        <f>SUM(COUNTIF(B29:H29,"9-14"))*(5)+(COUNTIF(B29:H29,"14-19"))*(5)+(COUNTIF(B29:H29,"12-17"))*(5)+(COUNTIF(B29:H29,"13-17"))*(4)+(COUNTIF(B29:H29,"13-16"))*(3)+(COUNTIF(B29:H29,"9-13"))*(4)+(COUNTIF(B29:H29,"東9-14"))*(4.5)</f>
        <v>14.5</v>
      </c>
      <c r="K29" s="759"/>
    </row>
    <row r="30" spans="1:11" ht="17.25" customHeight="1" x14ac:dyDescent="0.15">
      <c r="A30" s="31" t="s">
        <v>66</v>
      </c>
      <c r="B30" s="355"/>
      <c r="C30" s="357"/>
      <c r="D30" s="357"/>
      <c r="E30" s="355"/>
      <c r="F30" s="355"/>
      <c r="G30" s="306"/>
      <c r="H30" s="355"/>
      <c r="I30" s="5"/>
      <c r="J30" s="91"/>
      <c r="K30" s="92"/>
    </row>
    <row r="31" spans="1:11" ht="16.5" customHeight="1" x14ac:dyDescent="0.15">
      <c r="A31" s="22" t="s">
        <v>0</v>
      </c>
      <c r="B31" s="90">
        <v>46160</v>
      </c>
      <c r="C31" s="90">
        <v>46161</v>
      </c>
      <c r="D31" s="90">
        <v>46162</v>
      </c>
      <c r="E31" s="90">
        <v>46163</v>
      </c>
      <c r="F31" s="90">
        <v>46164</v>
      </c>
      <c r="G31" s="90">
        <v>46165</v>
      </c>
      <c r="H31" s="90">
        <v>46166</v>
      </c>
      <c r="I31" s="727" t="s">
        <v>1</v>
      </c>
      <c r="J31" s="717" t="s">
        <v>2</v>
      </c>
      <c r="K31" s="718"/>
    </row>
    <row r="32" spans="1:11" ht="16.5" customHeight="1" x14ac:dyDescent="0.15">
      <c r="A32" s="22" t="s">
        <v>3</v>
      </c>
      <c r="B32" s="2" t="s">
        <v>4</v>
      </c>
      <c r="C32" s="21" t="s">
        <v>5</v>
      </c>
      <c r="D32" s="21" t="s">
        <v>6</v>
      </c>
      <c r="E32" s="2" t="s">
        <v>7</v>
      </c>
      <c r="F32" s="2" t="s">
        <v>8</v>
      </c>
      <c r="G32" s="2" t="s">
        <v>9</v>
      </c>
      <c r="H32" s="24" t="s">
        <v>10</v>
      </c>
      <c r="I32" s="728"/>
      <c r="J32" s="719"/>
      <c r="K32" s="720"/>
    </row>
    <row r="33" spans="1:11" ht="18" customHeight="1" x14ac:dyDescent="0.15">
      <c r="A33" s="17" t="s">
        <v>12</v>
      </c>
      <c r="B33" s="12"/>
      <c r="C33" s="11"/>
      <c r="D33" s="11"/>
      <c r="E33" s="12"/>
      <c r="F33" s="12"/>
      <c r="G33" s="12"/>
      <c r="H33" s="12"/>
      <c r="I33" s="5"/>
      <c r="J33" s="682"/>
      <c r="K33" s="692"/>
    </row>
    <row r="34" spans="1:11" ht="17.25" customHeight="1" x14ac:dyDescent="0.15">
      <c r="A34" s="20" t="s">
        <v>192</v>
      </c>
      <c r="B34" s="355" t="s">
        <v>21</v>
      </c>
      <c r="C34" s="357"/>
      <c r="D34" s="357"/>
      <c r="E34" s="355"/>
      <c r="F34" s="355" t="s">
        <v>21</v>
      </c>
      <c r="G34" s="306"/>
      <c r="H34" s="355" t="s">
        <v>21</v>
      </c>
      <c r="I34" s="5">
        <f t="shared" ref="I34:I38" si="3">COUNTIFS(B34:H34,"&lt;&gt;空",B34:H34,"&lt;&gt;休",B34:H34,"&lt;&gt;調",B34:H34,"&lt;&gt;",B34:H34,"&lt;&gt;調整休")</f>
        <v>3</v>
      </c>
      <c r="J34" s="758">
        <f>SUM(COUNTIF(B34:H34,"9-14"))*(5)+(COUNTIF(B34:H34,"14-19"))*(5)+(COUNTIF(B34:H34,"12-17"))*(5)+(COUNTIF(B34:H34,"13-17"))*(4)+(COUNTIF(B34:H34,"13-16"))*(3)+(COUNTIF(B34:H34,"9-13"))*(4)+(COUNTIF(B34:H34,"東9-14"))*(4.5)</f>
        <v>15</v>
      </c>
      <c r="K34" s="759"/>
    </row>
    <row r="35" spans="1:11" ht="17.25" customHeight="1" x14ac:dyDescent="0.15">
      <c r="A35" s="20" t="s">
        <v>95</v>
      </c>
      <c r="B35" s="355"/>
      <c r="C35" s="357"/>
      <c r="D35" s="357"/>
      <c r="E35" s="355" t="s">
        <v>77</v>
      </c>
      <c r="F35" s="355" t="s">
        <v>20</v>
      </c>
      <c r="G35" s="494"/>
      <c r="H35" s="355" t="s">
        <v>20</v>
      </c>
      <c r="I35" s="5">
        <f t="shared" si="3"/>
        <v>3</v>
      </c>
      <c r="J35" s="758">
        <f>SUM(COUNTIF(B35:H35,"9-14"))*(5)+(COUNTIF(B35:H35,"14-19"))*(5)+(COUNTIF(B35:H35,"12-17"))*(5)+(COUNTIF(B35:H35,"13-17"))*(4)+(COUNTIF(B35:H35,"13-16"))*(3)+(COUNTIF(B35:H35,"9-13"))*(4)+(COUNTIF(B35:H35,"東9-14"))*(4.5)</f>
        <v>14</v>
      </c>
      <c r="K35" s="759"/>
    </row>
    <row r="36" spans="1:11" ht="17.25" customHeight="1" x14ac:dyDescent="0.15">
      <c r="A36" s="20" t="s">
        <v>427</v>
      </c>
      <c r="B36" s="355"/>
      <c r="C36" s="357"/>
      <c r="D36" s="357"/>
      <c r="E36" s="355" t="s">
        <v>21</v>
      </c>
      <c r="F36" s="355"/>
      <c r="G36" s="355" t="s">
        <v>21</v>
      </c>
      <c r="H36" s="355" t="s">
        <v>441</v>
      </c>
      <c r="I36" s="5">
        <f t="shared" si="3"/>
        <v>3</v>
      </c>
      <c r="J36" s="758">
        <f>SUM(COUNTIF(B36:H36,"9-14"))*(5)+(COUNTIF(B36:H36,"14-19"))*(5)+(COUNTIF(B36:H36,"12-17"))*(5)+(COUNTIF(B36:H36,"13-17"))*(4)+(COUNTIF(B36:H36,"13-16"))*(3)+(COUNTIF(B36:H36,"9-13"))*(4)+(COUNTIF(B36:H36,"東9-14"))*(4.5)</f>
        <v>15</v>
      </c>
      <c r="K36" s="759"/>
    </row>
    <row r="37" spans="1:11" ht="17.25" customHeight="1" x14ac:dyDescent="0.15">
      <c r="A37" s="20" t="s">
        <v>521</v>
      </c>
      <c r="B37" s="355" t="s">
        <v>441</v>
      </c>
      <c r="C37" s="357"/>
      <c r="D37" s="357"/>
      <c r="E37" s="355"/>
      <c r="F37" s="494"/>
      <c r="G37" s="355" t="s">
        <v>441</v>
      </c>
      <c r="H37" s="355"/>
      <c r="I37" s="5">
        <f t="shared" si="3"/>
        <v>2</v>
      </c>
      <c r="J37" s="758">
        <f>SUM(COUNTIF(B37:H37,"9-14"))*(5)+(COUNTIF(B37:H37,"14-19"))*(5)+(COUNTIF(B37:H37,"12-17"))*(5)+(COUNTIF(B37:H37,"13-17"))*(4)+(COUNTIF(B37:H37,"13-16"))*(3)+(COUNTIF(B37:H37,"9-13"))*(4)+(COUNTIF(B37:H37,"東9-14"))*(4.5)</f>
        <v>10</v>
      </c>
      <c r="K37" s="759"/>
    </row>
    <row r="38" spans="1:11" ht="17.25" customHeight="1" x14ac:dyDescent="0.15">
      <c r="A38" s="20" t="s">
        <v>428</v>
      </c>
      <c r="B38" s="355" t="s">
        <v>20</v>
      </c>
      <c r="C38" s="357"/>
      <c r="D38" s="357"/>
      <c r="E38" s="355" t="s">
        <v>20</v>
      </c>
      <c r="F38" s="593" t="s">
        <v>394</v>
      </c>
      <c r="G38" s="355" t="s">
        <v>23</v>
      </c>
      <c r="H38" s="355"/>
      <c r="I38" s="5">
        <f t="shared" si="3"/>
        <v>4</v>
      </c>
      <c r="J38" s="758">
        <f>SUM(COUNTIF(B38:H38,"9-14"))*(5)+(COUNTIF(B38:H38,"14-19"))*(5)+(COUNTIF(B38:H38,"12-17"))*(5)+(COUNTIF(B38:H38,"13-17"))*(4)+(COUNTIF(B38:H38,"13-16"))*(3)+(COUNTIF(B38:H38,"9-13"))*(4)+(COUNTIF(B38:H38,"東9-14"))*(4.5)</f>
        <v>18.5</v>
      </c>
      <c r="K38" s="759"/>
    </row>
    <row r="39" spans="1:11" ht="17.25" customHeight="1" x14ac:dyDescent="0.15">
      <c r="A39" s="31" t="s">
        <v>66</v>
      </c>
      <c r="B39" s="355"/>
      <c r="C39" s="357"/>
      <c r="D39" s="357"/>
      <c r="E39" s="355"/>
      <c r="F39" s="355"/>
      <c r="G39" s="306"/>
      <c r="H39" s="355"/>
      <c r="I39" s="5"/>
      <c r="J39" s="91"/>
      <c r="K39" s="92"/>
    </row>
    <row r="40" spans="1:11" ht="16.5" customHeight="1" x14ac:dyDescent="0.15">
      <c r="A40" s="22" t="s">
        <v>0</v>
      </c>
      <c r="B40" s="23">
        <v>46167</v>
      </c>
      <c r="C40" s="23">
        <v>46168</v>
      </c>
      <c r="D40" s="23">
        <v>46169</v>
      </c>
      <c r="E40" s="23">
        <v>46170</v>
      </c>
      <c r="F40" s="23">
        <v>46171</v>
      </c>
      <c r="G40" s="23">
        <v>46172</v>
      </c>
      <c r="H40" s="23">
        <v>46173</v>
      </c>
      <c r="I40" s="727" t="s">
        <v>1</v>
      </c>
      <c r="J40" s="717" t="s">
        <v>2</v>
      </c>
      <c r="K40" s="718"/>
    </row>
    <row r="41" spans="1:11" ht="16.5" customHeight="1" x14ac:dyDescent="0.15">
      <c r="A41" s="22" t="s">
        <v>3</v>
      </c>
      <c r="B41" s="2" t="s">
        <v>4</v>
      </c>
      <c r="C41" s="316" t="s">
        <v>5</v>
      </c>
      <c r="D41" s="21" t="s">
        <v>6</v>
      </c>
      <c r="E41" s="2" t="s">
        <v>7</v>
      </c>
      <c r="F41" s="2" t="s">
        <v>8</v>
      </c>
      <c r="G41" s="2" t="s">
        <v>9</v>
      </c>
      <c r="H41" s="24" t="s">
        <v>10</v>
      </c>
      <c r="I41" s="728"/>
      <c r="J41" s="719"/>
      <c r="K41" s="720"/>
    </row>
    <row r="42" spans="1:11" ht="16.5" customHeight="1" x14ac:dyDescent="0.15">
      <c r="A42" s="17" t="s">
        <v>13</v>
      </c>
      <c r="B42" s="12"/>
      <c r="C42" s="11"/>
      <c r="D42" s="11"/>
      <c r="E42" s="12"/>
      <c r="F42" s="12"/>
      <c r="G42" s="12"/>
      <c r="H42" s="12"/>
      <c r="I42" s="5"/>
      <c r="J42" s="693"/>
      <c r="K42" s="692"/>
    </row>
    <row r="43" spans="1:11" ht="17.25" customHeight="1" x14ac:dyDescent="0.15">
      <c r="A43" s="20" t="s">
        <v>192</v>
      </c>
      <c r="B43" s="355" t="s">
        <v>21</v>
      </c>
      <c r="C43" s="357"/>
      <c r="D43" s="357"/>
      <c r="E43" s="355" t="s">
        <v>20</v>
      </c>
      <c r="F43" s="355" t="s">
        <v>21</v>
      </c>
      <c r="G43" s="306"/>
      <c r="H43" s="355" t="s">
        <v>21</v>
      </c>
      <c r="I43" s="5">
        <f t="shared" ref="I43:I47" si="4">COUNTIFS(B43:H43,"&lt;&gt;空",B43:H43,"&lt;&gt;休",B43:H43,"&lt;&gt;調",B43:H43,"&lt;&gt;",B43:H43,"&lt;&gt;調整休")</f>
        <v>4</v>
      </c>
      <c r="J43" s="758">
        <f>SUM(COUNTIF(B43:H43,"9-14"))*(5)+(COUNTIF(B43:H43,"14-19"))*(5)+(COUNTIF(B43:H43,"12-17"))*(5)+(COUNTIF(B43:H43,"13-17"))*(4)+(COUNTIF(B43:H43,"13-16"))*(3)+(COUNTIF(B43:H43,"9-13"))*(4)+(COUNTIF(B43:H43,"東9-14"))*(4.5)</f>
        <v>20</v>
      </c>
      <c r="K43" s="759"/>
    </row>
    <row r="44" spans="1:11" ht="17.25" customHeight="1" x14ac:dyDescent="0.15">
      <c r="A44" s="20" t="s">
        <v>95</v>
      </c>
      <c r="B44" s="355"/>
      <c r="C44" s="357"/>
      <c r="D44" s="357"/>
      <c r="E44" s="355" t="s">
        <v>570</v>
      </c>
      <c r="F44" s="355" t="s">
        <v>20</v>
      </c>
      <c r="G44" s="355" t="s">
        <v>441</v>
      </c>
      <c r="H44" s="355" t="s">
        <v>441</v>
      </c>
      <c r="I44" s="5">
        <f t="shared" si="4"/>
        <v>4</v>
      </c>
      <c r="J44" s="758">
        <f>SUM(COUNTIF(B44:H44,"9-14"))*(5)+(COUNTIF(B44:H44,"14-19"))*(5)+(COUNTIF(B44:H44,"12-17"))*(5)+(COUNTIF(B44:H44,"13-17"))*(4)+(COUNTIF(B44:H44,"13-16"))*(3)+(COUNTIF(B44:H44,"9-13"))*(4)+(COUNTIF(B44:H44,"東9-14"))*(4.5)</f>
        <v>18</v>
      </c>
      <c r="K44" s="759"/>
    </row>
    <row r="45" spans="1:11" ht="17.25" customHeight="1" x14ac:dyDescent="0.15">
      <c r="A45" s="20" t="s">
        <v>427</v>
      </c>
      <c r="B45" s="355"/>
      <c r="C45" s="357"/>
      <c r="D45" s="357"/>
      <c r="E45" s="355" t="s">
        <v>21</v>
      </c>
      <c r="F45" s="355"/>
      <c r="G45" s="355" t="s">
        <v>21</v>
      </c>
      <c r="H45" s="355" t="s">
        <v>20</v>
      </c>
      <c r="I45" s="5">
        <f t="shared" si="4"/>
        <v>3</v>
      </c>
      <c r="J45" s="758">
        <f>SUM(COUNTIF(B45:H45,"9-14"))*(5)+(COUNTIF(B45:H45,"14-19"))*(5)+(COUNTIF(B45:H45,"12-17"))*(5)+(COUNTIF(B45:H45,"13-17"))*(4)+(COUNTIF(B45:H45,"13-16"))*(3)+(COUNTIF(B45:H45,"9-13"))*(4)+(COUNTIF(B45:H45,"東9-14"))*(4.5)</f>
        <v>15</v>
      </c>
      <c r="K45" s="759"/>
    </row>
    <row r="46" spans="1:11" ht="17.25" customHeight="1" x14ac:dyDescent="0.15">
      <c r="A46" s="20" t="s">
        <v>521</v>
      </c>
      <c r="B46" s="355" t="s">
        <v>441</v>
      </c>
      <c r="C46" s="357"/>
      <c r="D46" s="357"/>
      <c r="E46" s="355"/>
      <c r="F46" s="355" t="s">
        <v>441</v>
      </c>
      <c r="G46" s="355" t="s">
        <v>20</v>
      </c>
      <c r="H46" s="355"/>
      <c r="I46" s="5">
        <f t="shared" si="4"/>
        <v>3</v>
      </c>
      <c r="J46" s="758">
        <f>SUM(COUNTIF(B46:H46,"9-14"))*(5)+(COUNTIF(B46:H46,"14-19"))*(5)+(COUNTIF(B46:H46,"12-17"))*(5)+(COUNTIF(B46:H46,"13-17"))*(4)+(COUNTIF(B46:H46,"13-16"))*(3)+(COUNTIF(B46:H46,"9-13"))*(4)+(COUNTIF(B46:H46,"東9-14"))*(4.5)</f>
        <v>15</v>
      </c>
      <c r="K46" s="759"/>
    </row>
    <row r="47" spans="1:11" ht="17.25" customHeight="1" x14ac:dyDescent="0.15">
      <c r="A47" s="20" t="s">
        <v>428</v>
      </c>
      <c r="B47" s="355" t="s">
        <v>20</v>
      </c>
      <c r="C47" s="357"/>
      <c r="D47" s="357"/>
      <c r="E47" s="593" t="s">
        <v>394</v>
      </c>
      <c r="F47" s="593" t="s">
        <v>394</v>
      </c>
      <c r="G47" s="355"/>
      <c r="H47" s="355"/>
      <c r="I47" s="5">
        <f t="shared" si="4"/>
        <v>3</v>
      </c>
      <c r="J47" s="758">
        <f>SUM(COUNTIF(B47:H47,"9-14"))*(5)+(COUNTIF(B47:H47,"14-19"))*(5)+(COUNTIF(B47:H47,"12-17"))*(5)+(COUNTIF(B47:H47,"13-17"))*(4)+(COUNTIF(B47:H47,"13-16"))*(3)+(COUNTIF(B47:H47,"9-13"))*(4)+(COUNTIF(B47:H47,"東9-14"))*(4.5)</f>
        <v>14</v>
      </c>
      <c r="K47" s="759"/>
    </row>
    <row r="48" spans="1:11" ht="17.25" customHeight="1" x14ac:dyDescent="0.15">
      <c r="A48" s="31" t="s">
        <v>66</v>
      </c>
      <c r="B48" s="355"/>
      <c r="C48" s="357"/>
      <c r="D48" s="357"/>
      <c r="E48" s="355"/>
      <c r="F48" s="355"/>
      <c r="G48" s="306"/>
      <c r="H48" s="355"/>
      <c r="I48" s="5"/>
      <c r="J48" s="91"/>
      <c r="K48" s="92"/>
    </row>
    <row r="49" spans="1:11" ht="9.75" customHeight="1" x14ac:dyDescent="0.15">
      <c r="A49" s="41"/>
      <c r="B49" s="42"/>
      <c r="C49" s="42"/>
      <c r="D49" s="42"/>
      <c r="E49" s="42"/>
      <c r="F49" s="42"/>
      <c r="G49" s="42"/>
      <c r="H49" s="42"/>
      <c r="I49" s="716" t="s">
        <v>606</v>
      </c>
      <c r="J49" s="716"/>
      <c r="K49" s="716"/>
    </row>
  </sheetData>
  <mergeCells count="45">
    <mergeCell ref="I13:I14"/>
    <mergeCell ref="J13:K14"/>
    <mergeCell ref="B1:F1"/>
    <mergeCell ref="H1:K1"/>
    <mergeCell ref="A3:I3"/>
    <mergeCell ref="I4:I5"/>
    <mergeCell ref="J4:K5"/>
    <mergeCell ref="J6:K6"/>
    <mergeCell ref="J7:K7"/>
    <mergeCell ref="J8:K8"/>
    <mergeCell ref="J9:K9"/>
    <mergeCell ref="J10:K10"/>
    <mergeCell ref="J11:K11"/>
    <mergeCell ref="J26:K26"/>
    <mergeCell ref="J15:K15"/>
    <mergeCell ref="J16:K16"/>
    <mergeCell ref="J17:K17"/>
    <mergeCell ref="J18:K18"/>
    <mergeCell ref="J19:K19"/>
    <mergeCell ref="J20:K20"/>
    <mergeCell ref="I22:I23"/>
    <mergeCell ref="J22:K23"/>
    <mergeCell ref="F24:H24"/>
    <mergeCell ref="J24:K24"/>
    <mergeCell ref="J25:K25"/>
    <mergeCell ref="I40:I41"/>
    <mergeCell ref="J40:K41"/>
    <mergeCell ref="J27:K27"/>
    <mergeCell ref="J28:K28"/>
    <mergeCell ref="J29:K29"/>
    <mergeCell ref="I31:I32"/>
    <mergeCell ref="J31:K32"/>
    <mergeCell ref="J33:K33"/>
    <mergeCell ref="J34:K34"/>
    <mergeCell ref="J35:K35"/>
    <mergeCell ref="J36:K36"/>
    <mergeCell ref="J37:K37"/>
    <mergeCell ref="J38:K38"/>
    <mergeCell ref="I49:K49"/>
    <mergeCell ref="J42:K42"/>
    <mergeCell ref="J43:K43"/>
    <mergeCell ref="J44:K44"/>
    <mergeCell ref="J45:K45"/>
    <mergeCell ref="J46:K46"/>
    <mergeCell ref="J47:K47"/>
  </mergeCells>
  <phoneticPr fontId="13"/>
  <pageMargins left="0.39370078740157483" right="0.27559055118110237" top="0.31496062992125984" bottom="0.11811023622047245" header="0.51181102362204722" footer="0.51181102362204722"/>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6FF563B-DA4F-452E-B20A-79BB0056D0F8}">
          <x14:formula1>
            <xm:f>'F:\Users\clmiwa-three\Downloads\[《中村》新田・草加 エリア 仮シフト【12月16日～1月15日】.xlsx]参照データベース'!#REF!</xm:f>
          </x14:formula1>
          <xm:sqref>G1 C49:H49</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66452-0DD1-45A8-8665-F3A717B48611}">
  <sheetPr>
    <tabColor theme="7" tint="0.59999389629810485"/>
    <pageSetUpPr fitToPage="1"/>
  </sheetPr>
  <dimension ref="A1:X52"/>
  <sheetViews>
    <sheetView topLeftCell="A10" zoomScaleNormal="100" workbookViewId="0">
      <selection activeCell="H28" sqref="H28"/>
    </sheetView>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60" t="s">
        <v>69</v>
      </c>
      <c r="B1" s="683" t="s">
        <v>594</v>
      </c>
      <c r="C1" s="683"/>
      <c r="D1" s="683"/>
      <c r="E1" s="683"/>
      <c r="F1" s="683"/>
      <c r="H1" s="803" t="s">
        <v>42</v>
      </c>
      <c r="I1" s="804"/>
      <c r="J1" s="805"/>
      <c r="K1" s="806"/>
    </row>
    <row r="2" spans="1:24" ht="17.100000000000001" customHeight="1" x14ac:dyDescent="0.15">
      <c r="A2" s="14"/>
      <c r="I2" s="14"/>
      <c r="J2" s="3"/>
      <c r="K2" s="4"/>
    </row>
    <row r="3" spans="1:24" ht="17.100000000000001" customHeight="1" x14ac:dyDescent="0.15">
      <c r="A3" s="22" t="s">
        <v>0</v>
      </c>
      <c r="B3" s="90"/>
      <c r="C3" s="90"/>
      <c r="D3" s="90"/>
      <c r="E3" s="90"/>
      <c r="F3" s="90">
        <v>46143</v>
      </c>
      <c r="G3" s="90">
        <v>46144</v>
      </c>
      <c r="H3" s="90">
        <v>46145</v>
      </c>
      <c r="I3" s="807" t="s">
        <v>1</v>
      </c>
      <c r="J3" s="799" t="s">
        <v>2</v>
      </c>
      <c r="K3" s="800"/>
    </row>
    <row r="4" spans="1:24" ht="17.100000000000001" customHeight="1" x14ac:dyDescent="0.15">
      <c r="A4" s="22" t="s">
        <v>3</v>
      </c>
      <c r="B4" s="2"/>
      <c r="C4" s="21"/>
      <c r="D4" s="21"/>
      <c r="E4" s="21"/>
      <c r="F4" s="2" t="s">
        <v>8</v>
      </c>
      <c r="G4" s="2" t="s">
        <v>9</v>
      </c>
      <c r="H4" s="24" t="s">
        <v>10</v>
      </c>
      <c r="I4" s="808"/>
      <c r="J4" s="801"/>
      <c r="K4" s="802"/>
    </row>
    <row r="5" spans="1:24" ht="15.75" customHeight="1" thickBot="1" x14ac:dyDescent="0.2">
      <c r="A5" s="406" t="s">
        <v>13</v>
      </c>
      <c r="B5" s="407"/>
      <c r="C5" s="407"/>
      <c r="D5" s="407"/>
      <c r="E5" s="407"/>
      <c r="F5" s="809" t="s">
        <v>60</v>
      </c>
      <c r="G5" s="809"/>
      <c r="H5" s="809"/>
      <c r="I5" s="100"/>
      <c r="J5" s="765"/>
      <c r="K5" s="766"/>
    </row>
    <row r="6" spans="1:24" ht="17.100000000000001" customHeight="1" x14ac:dyDescent="0.15">
      <c r="A6" s="797" t="s">
        <v>16</v>
      </c>
      <c r="B6" s="351"/>
      <c r="C6" s="351"/>
      <c r="D6" s="351"/>
      <c r="E6" s="351"/>
      <c r="F6" s="233" t="s">
        <v>385</v>
      </c>
      <c r="G6" s="393" t="s">
        <v>67</v>
      </c>
      <c r="H6" s="107"/>
      <c r="I6" s="775">
        <f t="shared" ref="I6" si="0">COUNTIFS(B6:H6,"&lt;&gt;空",B6:H6,"&lt;&gt;休",B6:H6,"&lt;&gt;調",B6:H6,"&lt;&gt;",B6:H6,"&lt;&gt;調整休")</f>
        <v>2</v>
      </c>
      <c r="J6" s="777">
        <v>9</v>
      </c>
      <c r="K6" s="778"/>
      <c r="N6" s="6"/>
      <c r="O6" s="6"/>
      <c r="P6" s="6"/>
      <c r="Q6" s="6"/>
      <c r="R6" s="6"/>
      <c r="S6" s="6"/>
      <c r="T6" s="6"/>
      <c r="U6" s="6"/>
      <c r="V6" s="6"/>
      <c r="W6" s="6"/>
      <c r="X6" s="6"/>
    </row>
    <row r="7" spans="1:24" ht="17.100000000000001" customHeight="1" thickBot="1" x14ac:dyDescent="0.2">
      <c r="A7" s="798"/>
      <c r="B7" s="409"/>
      <c r="C7" s="409"/>
      <c r="D7" s="409"/>
      <c r="E7" s="409"/>
      <c r="F7" s="111" t="s">
        <v>21</v>
      </c>
      <c r="G7" s="410"/>
      <c r="H7" s="111"/>
      <c r="I7" s="776"/>
      <c r="J7" s="779"/>
      <c r="K7" s="780"/>
      <c r="N7" s="6"/>
      <c r="O7" s="6"/>
      <c r="P7" s="6"/>
      <c r="Q7" s="6"/>
      <c r="R7" s="6"/>
      <c r="S7" s="6"/>
      <c r="T7" s="6"/>
      <c r="U7" s="6"/>
      <c r="V7" s="6"/>
      <c r="W7" s="6"/>
      <c r="X7" s="6"/>
    </row>
    <row r="8" spans="1:24" ht="17.100000000000001" customHeight="1" x14ac:dyDescent="0.15">
      <c r="A8" s="47" t="s">
        <v>17</v>
      </c>
      <c r="B8" s="350"/>
      <c r="C8" s="350"/>
      <c r="D8" s="350"/>
      <c r="E8" s="350"/>
      <c r="F8" s="55" t="s">
        <v>20</v>
      </c>
      <c r="G8" s="55"/>
      <c r="H8" s="29" t="s">
        <v>20</v>
      </c>
      <c r="I8" s="43">
        <f t="shared" ref="I8:I9" si="1">COUNTIFS(B8:H8,"&lt;&gt;空",B8:H8,"&lt;&gt;休",B8:H8,"&lt;&gt;調",B8:H8,"&lt;&gt;",B8:H8,"&lt;&gt;調整休")</f>
        <v>2</v>
      </c>
      <c r="J8" s="758">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9</v>
      </c>
      <c r="K8" s="759"/>
    </row>
    <row r="9" spans="1:24" ht="17.100000000000001" customHeight="1" x14ac:dyDescent="0.15">
      <c r="A9" s="20" t="s">
        <v>18</v>
      </c>
      <c r="B9" s="21"/>
      <c r="C9" s="21"/>
      <c r="D9" s="21"/>
      <c r="E9" s="21"/>
      <c r="F9" s="54"/>
      <c r="G9" s="54" t="s">
        <v>21</v>
      </c>
      <c r="H9" s="12" t="s">
        <v>21</v>
      </c>
      <c r="I9" s="5">
        <f t="shared" si="1"/>
        <v>2</v>
      </c>
      <c r="J9" s="758">
        <f t="shared" ref="J9" si="2">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10-15"))*(4.5)</f>
        <v>9</v>
      </c>
      <c r="K9" s="759"/>
    </row>
    <row r="10" spans="1:24" ht="17.100000000000001" customHeight="1" x14ac:dyDescent="0.15">
      <c r="A10" s="44"/>
      <c r="B10" s="106"/>
      <c r="C10" s="106"/>
      <c r="D10" s="106"/>
      <c r="E10" s="106"/>
      <c r="F10" s="16"/>
      <c r="G10" s="16"/>
      <c r="H10" s="40"/>
      <c r="I10" s="5"/>
      <c r="J10" s="758"/>
      <c r="K10" s="759"/>
    </row>
    <row r="11" spans="1:24" ht="17.100000000000001" customHeight="1" x14ac:dyDescent="0.15">
      <c r="A11" s="33" t="s">
        <v>0</v>
      </c>
      <c r="B11" s="53">
        <v>46146</v>
      </c>
      <c r="C11" s="53">
        <v>46147</v>
      </c>
      <c r="D11" s="53">
        <v>46148</v>
      </c>
      <c r="E11" s="53">
        <v>46149</v>
      </c>
      <c r="F11" s="53">
        <v>46150</v>
      </c>
      <c r="G11" s="53">
        <v>46151</v>
      </c>
      <c r="H11" s="53">
        <v>46152</v>
      </c>
      <c r="I11" s="131"/>
      <c r="J11" s="799" t="s">
        <v>2</v>
      </c>
      <c r="K11" s="800"/>
    </row>
    <row r="12" spans="1:24" ht="17.100000000000001" customHeight="1" x14ac:dyDescent="0.15">
      <c r="A12" s="22" t="s">
        <v>3</v>
      </c>
      <c r="B12" s="24" t="s">
        <v>4</v>
      </c>
      <c r="C12" s="24" t="s">
        <v>5</v>
      </c>
      <c r="D12" s="376" t="s">
        <v>6</v>
      </c>
      <c r="E12" s="2" t="s">
        <v>7</v>
      </c>
      <c r="F12" s="2" t="s">
        <v>8</v>
      </c>
      <c r="G12" s="2" t="s">
        <v>9</v>
      </c>
      <c r="H12" s="24" t="s">
        <v>10</v>
      </c>
      <c r="I12" s="133"/>
      <c r="J12" s="801"/>
      <c r="K12" s="802"/>
    </row>
    <row r="13" spans="1:24" ht="17.100000000000001" customHeight="1" thickBot="1" x14ac:dyDescent="0.2">
      <c r="A13" s="406" t="s">
        <v>12</v>
      </c>
      <c r="B13" s="659" t="s">
        <v>596</v>
      </c>
      <c r="C13" s="407"/>
      <c r="D13" s="408"/>
      <c r="E13" s="99"/>
      <c r="F13" s="99"/>
      <c r="G13" s="99"/>
      <c r="H13" s="99"/>
      <c r="I13" s="100"/>
      <c r="J13" s="785"/>
      <c r="K13" s="766"/>
    </row>
    <row r="14" spans="1:24" ht="17.100000000000001" customHeight="1" x14ac:dyDescent="0.15">
      <c r="A14" s="797" t="s">
        <v>16</v>
      </c>
      <c r="B14" s="351"/>
      <c r="C14" s="351"/>
      <c r="D14" s="109"/>
      <c r="E14" s="233" t="s">
        <v>385</v>
      </c>
      <c r="F14" s="233" t="s">
        <v>385</v>
      </c>
      <c r="G14" s="671" t="s">
        <v>22</v>
      </c>
      <c r="H14" s="107"/>
      <c r="I14" s="775">
        <f t="shared" ref="I14" si="3">COUNTIFS(B14:H14,"&lt;&gt;空",B14:H14,"&lt;&gt;休",B14:H14,"&lt;&gt;調",B14:H14,"&lt;&gt;",B14:H14,"&lt;&gt;調整休")</f>
        <v>3</v>
      </c>
      <c r="J14" s="777">
        <v>13.5</v>
      </c>
      <c r="K14" s="778"/>
    </row>
    <row r="15" spans="1:24" ht="17.100000000000001" customHeight="1" thickBot="1" x14ac:dyDescent="0.2">
      <c r="A15" s="798"/>
      <c r="B15" s="409"/>
      <c r="C15" s="409"/>
      <c r="D15" s="113"/>
      <c r="E15" s="111" t="s">
        <v>21</v>
      </c>
      <c r="F15" s="111" t="s">
        <v>21</v>
      </c>
      <c r="G15" s="111"/>
      <c r="H15" s="111"/>
      <c r="I15" s="776"/>
      <c r="J15" s="779"/>
      <c r="K15" s="780"/>
    </row>
    <row r="16" spans="1:24" ht="17.100000000000001" customHeight="1" x14ac:dyDescent="0.15">
      <c r="A16" s="47" t="s">
        <v>17</v>
      </c>
      <c r="B16" s="350"/>
      <c r="C16" s="350"/>
      <c r="D16" s="36"/>
      <c r="E16" s="55" t="s">
        <v>20</v>
      </c>
      <c r="F16" s="55" t="s">
        <v>20</v>
      </c>
      <c r="G16" s="55"/>
      <c r="H16" s="29" t="s">
        <v>20</v>
      </c>
      <c r="I16" s="43">
        <f t="shared" ref="I16:I17" si="4">COUNTIFS(B16:H16,"&lt;&gt;空",B16:H16,"&lt;&gt;休",B16:H16,"&lt;&gt;調",B16:H16,"&lt;&gt;",B16:H16,"&lt;&gt;調整休")</f>
        <v>3</v>
      </c>
      <c r="J16" s="795">
        <f t="shared" ref="J16:J17" si="5">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13.5</v>
      </c>
      <c r="K16" s="796"/>
    </row>
    <row r="17" spans="1:11" ht="17.100000000000001" customHeight="1" x14ac:dyDescent="0.15">
      <c r="A17" s="20" t="s">
        <v>18</v>
      </c>
      <c r="B17" s="21"/>
      <c r="C17" s="21"/>
      <c r="D17" s="32"/>
      <c r="E17" s="12"/>
      <c r="F17" s="54"/>
      <c r="G17" s="58"/>
      <c r="H17" s="59"/>
      <c r="I17" s="5">
        <f t="shared" si="4"/>
        <v>0</v>
      </c>
      <c r="J17" s="758">
        <f t="shared" si="5"/>
        <v>0</v>
      </c>
      <c r="K17" s="759"/>
    </row>
    <row r="18" spans="1:11" ht="17.100000000000001" customHeight="1" x14ac:dyDescent="0.15">
      <c r="A18" s="44"/>
      <c r="B18" s="106"/>
      <c r="C18" s="106"/>
      <c r="D18" s="36"/>
      <c r="E18" s="12"/>
      <c r="F18" s="16"/>
      <c r="G18" s="93" t="s">
        <v>529</v>
      </c>
      <c r="H18" s="93" t="s">
        <v>604</v>
      </c>
      <c r="I18" s="5"/>
      <c r="J18" s="758"/>
      <c r="K18" s="759"/>
    </row>
    <row r="19" spans="1:11" ht="17.100000000000001" customHeight="1" x14ac:dyDescent="0.15">
      <c r="A19" s="22" t="s">
        <v>0</v>
      </c>
      <c r="B19" s="23">
        <v>46153</v>
      </c>
      <c r="C19" s="23">
        <v>46154</v>
      </c>
      <c r="D19" s="23">
        <v>46155</v>
      </c>
      <c r="E19" s="23">
        <v>46156</v>
      </c>
      <c r="F19" s="23">
        <v>46157</v>
      </c>
      <c r="G19" s="23">
        <v>46158</v>
      </c>
      <c r="H19" s="23">
        <v>46159</v>
      </c>
      <c r="I19" s="131"/>
      <c r="J19" s="799" t="s">
        <v>2</v>
      </c>
      <c r="K19" s="800"/>
    </row>
    <row r="20" spans="1:11" ht="17.100000000000001" customHeight="1" x14ac:dyDescent="0.15">
      <c r="A20" s="22" t="s">
        <v>3</v>
      </c>
      <c r="B20" s="2" t="s">
        <v>4</v>
      </c>
      <c r="C20" s="21" t="s">
        <v>5</v>
      </c>
      <c r="D20" s="21" t="s">
        <v>6</v>
      </c>
      <c r="E20" s="2" t="s">
        <v>7</v>
      </c>
      <c r="F20" s="2" t="s">
        <v>8</v>
      </c>
      <c r="G20" s="2" t="s">
        <v>9</v>
      </c>
      <c r="H20" s="24" t="s">
        <v>10</v>
      </c>
      <c r="I20" s="133"/>
      <c r="J20" s="801"/>
      <c r="K20" s="802"/>
    </row>
    <row r="21" spans="1:11" ht="17.100000000000001" customHeight="1" thickBot="1" x14ac:dyDescent="0.2">
      <c r="A21" s="406" t="s">
        <v>13</v>
      </c>
      <c r="B21" s="99"/>
      <c r="C21" s="407"/>
      <c r="D21" s="408"/>
      <c r="E21" s="99"/>
      <c r="F21" s="99"/>
      <c r="G21" s="99"/>
      <c r="H21" s="99"/>
      <c r="I21" s="100"/>
      <c r="J21" s="765"/>
      <c r="K21" s="766"/>
    </row>
    <row r="22" spans="1:11" ht="17.100000000000001" customHeight="1" x14ac:dyDescent="0.15">
      <c r="A22" s="797" t="s">
        <v>16</v>
      </c>
      <c r="B22" s="107" t="s">
        <v>20</v>
      </c>
      <c r="C22" s="351"/>
      <c r="D22" s="109"/>
      <c r="E22" s="233" t="s">
        <v>385</v>
      </c>
      <c r="F22" s="233" t="s">
        <v>385</v>
      </c>
      <c r="G22" s="393"/>
      <c r="H22" s="107"/>
      <c r="I22" s="775">
        <f t="shared" ref="I22" si="6">COUNTIFS(B22:H22,"&lt;&gt;空",B22:H22,"&lt;&gt;休",B22:H22,"&lt;&gt;調",B22:H22,"&lt;&gt;",B22:H22,"&lt;&gt;調整休")</f>
        <v>3</v>
      </c>
      <c r="J22" s="777">
        <v>18</v>
      </c>
      <c r="K22" s="778"/>
    </row>
    <row r="23" spans="1:11" ht="17.100000000000001" customHeight="1" thickBot="1" x14ac:dyDescent="0.2">
      <c r="A23" s="798"/>
      <c r="B23" s="122"/>
      <c r="C23" s="409"/>
      <c r="D23" s="113"/>
      <c r="E23" s="111" t="s">
        <v>21</v>
      </c>
      <c r="F23" s="111" t="s">
        <v>21</v>
      </c>
      <c r="G23" s="111" t="s">
        <v>21</v>
      </c>
      <c r="H23" s="111"/>
      <c r="I23" s="776"/>
      <c r="J23" s="779"/>
      <c r="K23" s="780"/>
    </row>
    <row r="24" spans="1:11" ht="17.100000000000001" customHeight="1" x14ac:dyDescent="0.15">
      <c r="A24" s="47" t="s">
        <v>17</v>
      </c>
      <c r="B24" s="29" t="s">
        <v>21</v>
      </c>
      <c r="C24" s="350"/>
      <c r="D24" s="36"/>
      <c r="E24" s="55" t="s">
        <v>20</v>
      </c>
      <c r="F24" s="55" t="s">
        <v>20</v>
      </c>
      <c r="G24" s="55"/>
      <c r="H24" s="663"/>
      <c r="I24" s="43">
        <f t="shared" ref="I24:I25" si="7">COUNTIFS(B24:H24,"&lt;&gt;空",B24:H24,"&lt;&gt;休",B24:H24,"&lt;&gt;調",B24:H24,"&lt;&gt;",B24:H24,"&lt;&gt;調整休")</f>
        <v>3</v>
      </c>
      <c r="J24" s="795">
        <f t="shared" ref="J24:J25" si="8">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13.5</v>
      </c>
      <c r="K24" s="796"/>
    </row>
    <row r="25" spans="1:11" ht="17.100000000000001" customHeight="1" x14ac:dyDescent="0.15">
      <c r="A25" s="20" t="s">
        <v>18</v>
      </c>
      <c r="B25" s="12"/>
      <c r="C25" s="21"/>
      <c r="D25" s="32"/>
      <c r="E25" s="12"/>
      <c r="F25" s="54"/>
      <c r="G25" s="54" t="s">
        <v>20</v>
      </c>
      <c r="H25" s="52" t="s">
        <v>22</v>
      </c>
      <c r="I25" s="5">
        <f t="shared" si="7"/>
        <v>2</v>
      </c>
      <c r="J25" s="758">
        <f t="shared" si="8"/>
        <v>10</v>
      </c>
      <c r="K25" s="759"/>
    </row>
    <row r="26" spans="1:11" ht="17.100000000000001" customHeight="1" x14ac:dyDescent="0.15">
      <c r="A26" s="44"/>
      <c r="B26" s="29"/>
      <c r="C26" s="106"/>
      <c r="D26" s="36"/>
      <c r="E26" s="12"/>
      <c r="F26" s="16"/>
      <c r="G26" s="16"/>
      <c r="H26" s="93" t="s">
        <v>529</v>
      </c>
      <c r="I26" s="5"/>
      <c r="J26" s="758"/>
      <c r="K26" s="759"/>
    </row>
    <row r="27" spans="1:11" ht="17.100000000000001" customHeight="1" x14ac:dyDescent="0.15">
      <c r="A27" s="22" t="s">
        <v>0</v>
      </c>
      <c r="B27" s="90">
        <v>46160</v>
      </c>
      <c r="C27" s="90">
        <v>46161</v>
      </c>
      <c r="D27" s="90">
        <v>46162</v>
      </c>
      <c r="E27" s="90">
        <v>46163</v>
      </c>
      <c r="F27" s="90">
        <v>46164</v>
      </c>
      <c r="G27" s="90">
        <v>46165</v>
      </c>
      <c r="H27" s="90">
        <v>46166</v>
      </c>
      <c r="I27" s="131"/>
      <c r="J27" s="799" t="s">
        <v>2</v>
      </c>
      <c r="K27" s="800"/>
    </row>
    <row r="28" spans="1:11" ht="17.100000000000001" customHeight="1" x14ac:dyDescent="0.15">
      <c r="A28" s="22" t="s">
        <v>3</v>
      </c>
      <c r="B28" s="2" t="s">
        <v>4</v>
      </c>
      <c r="C28" s="21" t="s">
        <v>5</v>
      </c>
      <c r="D28" s="21" t="s">
        <v>6</v>
      </c>
      <c r="E28" s="2" t="s">
        <v>7</v>
      </c>
      <c r="F28" s="2" t="s">
        <v>8</v>
      </c>
      <c r="G28" s="2" t="s">
        <v>9</v>
      </c>
      <c r="H28" s="24" t="s">
        <v>10</v>
      </c>
      <c r="I28" s="133"/>
      <c r="J28" s="801"/>
      <c r="K28" s="802"/>
    </row>
    <row r="29" spans="1:11" ht="17.100000000000001" customHeight="1" thickBot="1" x14ac:dyDescent="0.2">
      <c r="A29" s="406" t="s">
        <v>12</v>
      </c>
      <c r="B29" s="99"/>
      <c r="C29" s="407"/>
      <c r="D29" s="408"/>
      <c r="E29" s="99"/>
      <c r="F29" s="99"/>
      <c r="G29" s="99"/>
      <c r="H29" s="99"/>
      <c r="I29" s="100"/>
      <c r="J29" s="785"/>
      <c r="K29" s="766"/>
    </row>
    <row r="30" spans="1:11" ht="17.100000000000001" customHeight="1" x14ac:dyDescent="0.15">
      <c r="A30" s="797" t="s">
        <v>16</v>
      </c>
      <c r="B30" s="107" t="s">
        <v>20</v>
      </c>
      <c r="C30" s="351"/>
      <c r="D30" s="109"/>
      <c r="E30" s="233" t="s">
        <v>385</v>
      </c>
      <c r="F30" s="233" t="s">
        <v>385</v>
      </c>
      <c r="G30" s="107"/>
      <c r="H30" s="107"/>
      <c r="I30" s="775">
        <f t="shared" ref="I30" si="9">COUNTIFS(B30:H30,"&lt;&gt;空",B30:H30,"&lt;&gt;休",B30:H30,"&lt;&gt;調",B30:H30,"&lt;&gt;",B30:H30,"&lt;&gt;調整休")</f>
        <v>3</v>
      </c>
      <c r="J30" s="777">
        <v>18</v>
      </c>
      <c r="K30" s="778"/>
    </row>
    <row r="31" spans="1:11" ht="17.100000000000001" customHeight="1" thickBot="1" x14ac:dyDescent="0.2">
      <c r="A31" s="798"/>
      <c r="B31" s="122"/>
      <c r="C31" s="409"/>
      <c r="D31" s="113"/>
      <c r="E31" s="111" t="s">
        <v>21</v>
      </c>
      <c r="F31" s="111" t="s">
        <v>21</v>
      </c>
      <c r="G31" s="664"/>
      <c r="H31" s="111"/>
      <c r="I31" s="776"/>
      <c r="J31" s="779"/>
      <c r="K31" s="780"/>
    </row>
    <row r="32" spans="1:11" ht="17.100000000000001" customHeight="1" x14ac:dyDescent="0.15">
      <c r="A32" s="47" t="s">
        <v>17</v>
      </c>
      <c r="B32" s="29" t="s">
        <v>21</v>
      </c>
      <c r="C32" s="350"/>
      <c r="D32" s="36"/>
      <c r="E32" s="55" t="s">
        <v>20</v>
      </c>
      <c r="F32" s="55" t="s">
        <v>20</v>
      </c>
      <c r="G32" s="55"/>
      <c r="H32" s="29" t="s">
        <v>20</v>
      </c>
      <c r="I32" s="43">
        <f t="shared" ref="I32:I33" si="10">COUNTIFS(B32:H32,"&lt;&gt;空",B32:H32,"&lt;&gt;休",B32:H32,"&lt;&gt;調",B32:H32,"&lt;&gt;",B32:H32,"&lt;&gt;調整休")</f>
        <v>4</v>
      </c>
      <c r="J32" s="795">
        <f t="shared" ref="J32:J33" si="11">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18</v>
      </c>
      <c r="K32" s="796"/>
    </row>
    <row r="33" spans="1:14" ht="17.100000000000001" customHeight="1" x14ac:dyDescent="0.15">
      <c r="A33" s="20" t="s">
        <v>18</v>
      </c>
      <c r="B33" s="12"/>
      <c r="C33" s="21"/>
      <c r="D33" s="32"/>
      <c r="E33" s="12"/>
      <c r="F33" s="54"/>
      <c r="G33" s="12" t="s">
        <v>21</v>
      </c>
      <c r="H33" s="12" t="s">
        <v>21</v>
      </c>
      <c r="I33" s="5">
        <f t="shared" si="10"/>
        <v>2</v>
      </c>
      <c r="J33" s="758">
        <f t="shared" si="11"/>
        <v>9</v>
      </c>
      <c r="K33" s="759"/>
    </row>
    <row r="34" spans="1:14" ht="17.100000000000001" customHeight="1" x14ac:dyDescent="0.15">
      <c r="A34" s="44"/>
      <c r="B34" s="29"/>
      <c r="C34" s="106"/>
      <c r="D34" s="36"/>
      <c r="E34" s="12"/>
      <c r="F34" s="16"/>
      <c r="G34" s="93" t="s">
        <v>605</v>
      </c>
      <c r="H34" s="40"/>
      <c r="I34" s="5"/>
      <c r="J34" s="758"/>
      <c r="K34" s="759"/>
    </row>
    <row r="35" spans="1:14" ht="17.100000000000001" customHeight="1" x14ac:dyDescent="0.15">
      <c r="A35" s="22" t="s">
        <v>0</v>
      </c>
      <c r="B35" s="23">
        <v>46167</v>
      </c>
      <c r="C35" s="23">
        <v>46168</v>
      </c>
      <c r="D35" s="23">
        <v>46169</v>
      </c>
      <c r="E35" s="23">
        <v>46170</v>
      </c>
      <c r="F35" s="23">
        <v>46171</v>
      </c>
      <c r="G35" s="23">
        <v>46172</v>
      </c>
      <c r="H35" s="23">
        <v>46173</v>
      </c>
      <c r="I35" s="131"/>
      <c r="J35" s="799" t="s">
        <v>2</v>
      </c>
      <c r="K35" s="800"/>
    </row>
    <row r="36" spans="1:14" ht="17.100000000000001" customHeight="1" x14ac:dyDescent="0.15">
      <c r="A36" s="22" t="s">
        <v>3</v>
      </c>
      <c r="B36" s="2" t="s">
        <v>4</v>
      </c>
      <c r="C36" s="316" t="s">
        <v>5</v>
      </c>
      <c r="D36" s="316" t="s">
        <v>6</v>
      </c>
      <c r="E36" s="2" t="s">
        <v>7</v>
      </c>
      <c r="F36" s="2" t="s">
        <v>8</v>
      </c>
      <c r="G36" s="2" t="s">
        <v>9</v>
      </c>
      <c r="H36" s="24" t="s">
        <v>10</v>
      </c>
      <c r="I36" s="133"/>
      <c r="J36" s="801"/>
      <c r="K36" s="802"/>
    </row>
    <row r="37" spans="1:14" ht="17.100000000000001" customHeight="1" thickBot="1" x14ac:dyDescent="0.2">
      <c r="A37" s="406" t="s">
        <v>13</v>
      </c>
      <c r="B37" s="99"/>
      <c r="C37" s="407"/>
      <c r="D37" s="408"/>
      <c r="E37" s="99"/>
      <c r="F37" s="99"/>
      <c r="G37" s="99"/>
      <c r="H37" s="99"/>
      <c r="I37" s="100"/>
      <c r="J37" s="785"/>
      <c r="K37" s="766"/>
    </row>
    <row r="38" spans="1:14" ht="17.100000000000001" customHeight="1" x14ac:dyDescent="0.15">
      <c r="A38" s="797" t="s">
        <v>16</v>
      </c>
      <c r="B38" s="107" t="s">
        <v>20</v>
      </c>
      <c r="C38" s="351"/>
      <c r="D38" s="109"/>
      <c r="E38" s="233" t="s">
        <v>385</v>
      </c>
      <c r="F38" s="233" t="s">
        <v>385</v>
      </c>
      <c r="G38" s="393" t="s">
        <v>20</v>
      </c>
      <c r="H38" s="107"/>
      <c r="I38" s="775">
        <f t="shared" ref="I38" si="12">COUNTIFS(B38:H38,"&lt;&gt;空",B38:H38,"&lt;&gt;休",B38:H38,"&lt;&gt;調",B38:H38,"&lt;&gt;",B38:H38,"&lt;&gt;調整休")</f>
        <v>4</v>
      </c>
      <c r="J38" s="777">
        <v>18</v>
      </c>
      <c r="K38" s="778"/>
    </row>
    <row r="39" spans="1:14" ht="17.100000000000001" customHeight="1" thickBot="1" x14ac:dyDescent="0.2">
      <c r="A39" s="798"/>
      <c r="B39" s="122"/>
      <c r="C39" s="409"/>
      <c r="D39" s="113"/>
      <c r="E39" s="111" t="s">
        <v>21</v>
      </c>
      <c r="F39" s="111" t="s">
        <v>21</v>
      </c>
      <c r="G39" s="410"/>
      <c r="H39" s="111"/>
      <c r="I39" s="776"/>
      <c r="J39" s="779"/>
      <c r="K39" s="780"/>
    </row>
    <row r="40" spans="1:14" ht="17.100000000000001" customHeight="1" x14ac:dyDescent="0.15">
      <c r="A40" s="47" t="s">
        <v>17</v>
      </c>
      <c r="B40" s="29" t="s">
        <v>21</v>
      </c>
      <c r="C40" s="350"/>
      <c r="D40" s="36"/>
      <c r="E40" s="55" t="s">
        <v>20</v>
      </c>
      <c r="F40" s="55" t="s">
        <v>20</v>
      </c>
      <c r="G40" s="55"/>
      <c r="H40" s="29" t="s">
        <v>20</v>
      </c>
      <c r="I40" s="43">
        <f t="shared" ref="I40:I41" si="13">COUNTIFS(B40:H40,"&lt;&gt;空",B40:H40,"&lt;&gt;休",B40:H40,"&lt;&gt;調",B40:H40,"&lt;&gt;",B40:H40,"&lt;&gt;調整休")</f>
        <v>4</v>
      </c>
      <c r="J40" s="795">
        <f t="shared" ref="J40:J41" si="14">SUM(COUNTIF(B40:H40,"9-11,15-19"))*(6)+(COUNTIF(B40:H40,"9-12,16-19"))*(6)+(COUNTIF(B40:H40,"9-13,17-19"))*(6)+(COUNTIF(B40:H40,"9-19"))*(9)+(COUNTIF(B40:H40,"9-17"))*(7.25)+(COUNTIF(B40:H40,"9-16"))*(6.25)+(COUNTIF(B40:H40,"9-15"))*(5.5)+(COUNTIF(B40:H40,"9-14"))*(4.5)+(COUNTIF(B40:H40,"9-13"))*(4)+(COUNTIF(B40:H40,"9-12"))*(3)+(COUNTIF(B40:H40,"9-11:30"))*(2.5)+(COUNTIF(B40:H40,"13-19"))*(5.5)+(COUNTIF(B40:H40,"14-19"))*(4.5)+(COUNTIF(B40:H40,"15-19"))*(4)+(COUNTIF(B40:H40,"16-19"))*(3)+(COUNTIF(B40:H40,"16:30-19"))*(2.5)+(COUNTIF(B40:H40,"10-14"))*(4)+(COUNTIF(B40:H40,"10-15"))*(4.5)</f>
        <v>18</v>
      </c>
      <c r="K40" s="796"/>
    </row>
    <row r="41" spans="1:14" ht="17.100000000000001" customHeight="1" x14ac:dyDescent="0.15">
      <c r="A41" s="20" t="s">
        <v>18</v>
      </c>
      <c r="B41" s="12"/>
      <c r="C41" s="21"/>
      <c r="D41" s="32"/>
      <c r="E41" s="12"/>
      <c r="F41" s="54"/>
      <c r="G41" s="54" t="s">
        <v>21</v>
      </c>
      <c r="H41" s="12" t="s">
        <v>21</v>
      </c>
      <c r="I41" s="5">
        <f t="shared" si="13"/>
        <v>2</v>
      </c>
      <c r="J41" s="758">
        <f t="shared" si="14"/>
        <v>9</v>
      </c>
      <c r="K41" s="759"/>
    </row>
    <row r="42" spans="1:14" ht="17.100000000000001" customHeight="1" x14ac:dyDescent="0.15">
      <c r="A42" s="44"/>
      <c r="B42" s="29"/>
      <c r="C42" s="106"/>
      <c r="D42" s="36"/>
      <c r="E42" s="12"/>
      <c r="F42" s="16"/>
      <c r="G42" s="16"/>
      <c r="H42" s="40"/>
      <c r="I42" s="5"/>
      <c r="J42" s="758"/>
      <c r="K42" s="759"/>
    </row>
    <row r="43" spans="1:14" ht="17.100000000000001" customHeight="1" x14ac:dyDescent="0.15">
      <c r="A43" s="41"/>
      <c r="B43" s="42"/>
      <c r="C43" s="42"/>
      <c r="D43" s="42"/>
      <c r="E43" s="42"/>
      <c r="F43" s="42"/>
      <c r="G43" s="42"/>
      <c r="H43" s="42"/>
      <c r="I43" s="698" t="s">
        <v>601</v>
      </c>
      <c r="J43" s="698"/>
      <c r="K43" s="698"/>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59">
    <mergeCell ref="B1:F1"/>
    <mergeCell ref="H1:K1"/>
    <mergeCell ref="I3:I4"/>
    <mergeCell ref="J3:K4"/>
    <mergeCell ref="F5:H5"/>
    <mergeCell ref="J5:K5"/>
    <mergeCell ref="J16:K16"/>
    <mergeCell ref="A6:A7"/>
    <mergeCell ref="I6:I7"/>
    <mergeCell ref="J6:K7"/>
    <mergeCell ref="J8:K8"/>
    <mergeCell ref="J9:K9"/>
    <mergeCell ref="J10:K10"/>
    <mergeCell ref="J11:K12"/>
    <mergeCell ref="J13:K13"/>
    <mergeCell ref="A14:A15"/>
    <mergeCell ref="I14:I15"/>
    <mergeCell ref="J14:K15"/>
    <mergeCell ref="J17:K17"/>
    <mergeCell ref="J18:K18"/>
    <mergeCell ref="J19:K20"/>
    <mergeCell ref="J21:K21"/>
    <mergeCell ref="A22:A23"/>
    <mergeCell ref="I22:I23"/>
    <mergeCell ref="J22:K23"/>
    <mergeCell ref="A38:A39"/>
    <mergeCell ref="I38:I39"/>
    <mergeCell ref="J38:K39"/>
    <mergeCell ref="J24:K24"/>
    <mergeCell ref="J25:K25"/>
    <mergeCell ref="J26:K26"/>
    <mergeCell ref="J27:K28"/>
    <mergeCell ref="J29:K29"/>
    <mergeCell ref="A30:A31"/>
    <mergeCell ref="I30:I31"/>
    <mergeCell ref="J30:K31"/>
    <mergeCell ref="J32:K32"/>
    <mergeCell ref="J33:K33"/>
    <mergeCell ref="J34:K34"/>
    <mergeCell ref="J35:K36"/>
    <mergeCell ref="J37:K37"/>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7A2E-847A-4825-8EC4-926A7D7F4939}">
  <sheetPr>
    <tabColor theme="7" tint="0.59999389629810485"/>
    <pageSetUpPr fitToPage="1"/>
  </sheetPr>
  <dimension ref="A1:N64"/>
  <sheetViews>
    <sheetView zoomScaleNormal="100" workbookViewId="0">
      <selection activeCell="C46" sqref="C46"/>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60" t="s">
        <v>69</v>
      </c>
      <c r="B1" s="683" t="s">
        <v>594</v>
      </c>
      <c r="C1" s="683"/>
      <c r="D1" s="683"/>
      <c r="E1" s="683"/>
      <c r="F1" s="683"/>
      <c r="H1" s="684" t="s">
        <v>43</v>
      </c>
      <c r="I1" s="685"/>
      <c r="J1" s="686"/>
      <c r="K1" s="687"/>
    </row>
    <row r="2" spans="1:11" ht="8.4499999999999993" customHeight="1" x14ac:dyDescent="0.15">
      <c r="A2" s="14"/>
      <c r="I2" s="14"/>
      <c r="J2" s="3"/>
      <c r="K2" s="4"/>
    </row>
    <row r="3" spans="1:11" ht="14.45" customHeight="1" x14ac:dyDescent="0.15">
      <c r="A3" s="22" t="s">
        <v>0</v>
      </c>
      <c r="B3" s="23"/>
      <c r="C3" s="23"/>
      <c r="D3" s="23"/>
      <c r="E3" s="23"/>
      <c r="F3" s="23">
        <v>46143</v>
      </c>
      <c r="G3" s="23">
        <v>46144</v>
      </c>
      <c r="H3" s="23">
        <v>46145</v>
      </c>
      <c r="I3" s="688" t="s">
        <v>1</v>
      </c>
      <c r="J3" s="690" t="s">
        <v>2</v>
      </c>
      <c r="K3" s="690"/>
    </row>
    <row r="4" spans="1:11" ht="14.45" customHeight="1" x14ac:dyDescent="0.15">
      <c r="A4" s="22" t="s">
        <v>3</v>
      </c>
      <c r="B4" s="2"/>
      <c r="C4" s="21"/>
      <c r="D4" s="21"/>
      <c r="E4" s="21"/>
      <c r="F4" s="2" t="s">
        <v>8</v>
      </c>
      <c r="G4" s="2" t="s">
        <v>9</v>
      </c>
      <c r="H4" s="24" t="s">
        <v>10</v>
      </c>
      <c r="I4" s="689"/>
      <c r="J4" s="690"/>
      <c r="K4" s="690"/>
    </row>
    <row r="5" spans="1:11" ht="14.45" customHeight="1" x14ac:dyDescent="0.15">
      <c r="A5" s="126" t="s">
        <v>13</v>
      </c>
      <c r="B5" s="21"/>
      <c r="C5" s="21"/>
      <c r="D5" s="21"/>
      <c r="E5" s="21"/>
      <c r="F5" s="691" t="s">
        <v>60</v>
      </c>
      <c r="G5" s="691"/>
      <c r="H5" s="691"/>
      <c r="I5" s="5"/>
      <c r="J5" s="682"/>
      <c r="K5" s="692"/>
    </row>
    <row r="6" spans="1:11" ht="14.45" customHeight="1" x14ac:dyDescent="0.15">
      <c r="A6" s="20" t="s">
        <v>37</v>
      </c>
      <c r="B6" s="21"/>
      <c r="C6" s="21"/>
      <c r="D6" s="21"/>
      <c r="E6" s="21"/>
      <c r="F6" s="12" t="s">
        <v>20</v>
      </c>
      <c r="G6" s="16" t="s">
        <v>41</v>
      </c>
      <c r="H6" s="12" t="s">
        <v>20</v>
      </c>
      <c r="I6" s="5">
        <f t="shared" ref="I6:I12" si="0">COUNTIFS(B6:H6,"&lt;&gt;空",B6:H6,"&lt;&gt;休",B6:H6,"&lt;&gt;調",B6:H6,"&lt;&gt;",B6:H6,"&lt;&gt;調整休")</f>
        <v>3</v>
      </c>
      <c r="J6" s="682">
        <f t="shared" ref="J6"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15</v>
      </c>
      <c r="K6" s="682"/>
    </row>
    <row r="7" spans="1:11" ht="14.45" customHeight="1" x14ac:dyDescent="0.15">
      <c r="A7" s="20" t="s">
        <v>19</v>
      </c>
      <c r="B7" s="21"/>
      <c r="C7" s="21"/>
      <c r="D7" s="21"/>
      <c r="E7" s="21"/>
      <c r="F7" s="12"/>
      <c r="G7" s="12" t="s">
        <v>20</v>
      </c>
      <c r="H7" s="12" t="s">
        <v>21</v>
      </c>
      <c r="I7" s="5">
        <f t="shared" si="0"/>
        <v>2</v>
      </c>
      <c r="J7" s="682">
        <f>SUM(COUNTIF(B7:H7,"9-11,15-19"))*(6)+(COUNTIF(B7:H7,"9-12,16-19"))*(6)+(COUNTIF(B7:H7,"9-13,17-19"))*(6)+(COUNTIF(B7:H7,"9-19"))*(9)+(COUNTIF(B7:H7,"9-17"))*(7.25)+(COUNTIF(B7:H7,"9-16"))*(6.25)+(COUNTIF(B7:H7,"9-15"))*(5.5)+(COUNTIF(B7:H7,"9-14"))*(4.5)+(COUNTIF(B7:H7,"9-13"))*(4)+(COUNTIF(B7:H7,"9-12"))*(3)+(COUNTIF(B7:H7,"9-11:30"))*(2.5)+(COUNTIF(B7:H7,"13-19"))*(5.5)+(COUNTIF(B7:H7,"14-19"))*(4.5)+(COUNTIF(B7:H7,"15-19"))*(4)+(COUNTIF(B7:H7,"16-19"))*(3)+(COUNTIF(B7:H7,"16:30-19"))*(2.5)+(COUNTIF(B7:H7,"10-14"))*(4)+(COUNTIF(B7:H7,"草加9-14"))*(4.5)+(COUNTIF(B7:H7,"新田9-14"))*(4.5)+(COUNTIF(B7:H7,"新田14-19"))*(4.5)+(COUNTIF(B7:H7,"受付9-/事務"))*(4.5)</f>
        <v>9</v>
      </c>
      <c r="K7" s="682"/>
    </row>
    <row r="8" spans="1:11" ht="14.45" customHeight="1" x14ac:dyDescent="0.15">
      <c r="A8" s="20" t="s">
        <v>62</v>
      </c>
      <c r="B8" s="21"/>
      <c r="C8" s="21"/>
      <c r="D8" s="21"/>
      <c r="E8" s="21"/>
      <c r="F8" s="12" t="s">
        <v>20</v>
      </c>
      <c r="G8" s="12" t="s">
        <v>21</v>
      </c>
      <c r="H8" s="12"/>
      <c r="I8" s="5">
        <f t="shared" si="0"/>
        <v>2</v>
      </c>
      <c r="J8" s="682">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草加9-14"))*(4.5)+(COUNTIF(B8:H8,"新田9-14"))*(4.5)+(COUNTIF(B8:H8,"新田14-19"))*(4.5)</f>
        <v>9</v>
      </c>
      <c r="K8" s="682"/>
    </row>
    <row r="9" spans="1:11" ht="14.45" customHeight="1" x14ac:dyDescent="0.15">
      <c r="A9" s="20" t="s">
        <v>225</v>
      </c>
      <c r="B9" s="32"/>
      <c r="C9" s="32"/>
      <c r="D9" s="32"/>
      <c r="E9" s="32"/>
      <c r="F9" s="12" t="s">
        <v>21</v>
      </c>
      <c r="G9" s="12"/>
      <c r="H9" s="59"/>
      <c r="I9" s="5">
        <f t="shared" si="0"/>
        <v>1</v>
      </c>
      <c r="J9" s="682">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4.5</v>
      </c>
      <c r="K9" s="682"/>
    </row>
    <row r="10" spans="1:11" ht="14.45" customHeight="1" x14ac:dyDescent="0.15">
      <c r="A10" s="20" t="s">
        <v>291</v>
      </c>
      <c r="B10" s="32"/>
      <c r="C10" s="32"/>
      <c r="D10" s="32"/>
      <c r="E10" s="32"/>
      <c r="F10" s="12"/>
      <c r="G10" s="59"/>
      <c r="H10" s="59"/>
      <c r="I10" s="5">
        <f t="shared" si="0"/>
        <v>0</v>
      </c>
      <c r="J10" s="682">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0</v>
      </c>
      <c r="K10" s="682"/>
    </row>
    <row r="11" spans="1:11" ht="14.45" customHeight="1" x14ac:dyDescent="0.15">
      <c r="A11" s="20" t="s">
        <v>38</v>
      </c>
      <c r="B11" s="11"/>
      <c r="C11" s="11"/>
      <c r="D11" s="11"/>
      <c r="E11" s="11"/>
      <c r="F11" s="12" t="s">
        <v>21</v>
      </c>
      <c r="G11" s="103" t="s">
        <v>56</v>
      </c>
      <c r="H11" s="103" t="s">
        <v>56</v>
      </c>
      <c r="I11" s="5">
        <f t="shared" si="0"/>
        <v>3</v>
      </c>
      <c r="J11" s="682">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13.5</v>
      </c>
      <c r="K11" s="682"/>
    </row>
    <row r="12" spans="1:11" ht="14.45" customHeight="1" x14ac:dyDescent="0.15">
      <c r="A12" s="20" t="s">
        <v>591</v>
      </c>
      <c r="B12" s="11"/>
      <c r="C12" s="11"/>
      <c r="D12" s="11"/>
      <c r="E12" s="11"/>
      <c r="F12" s="12"/>
      <c r="G12" s="12"/>
      <c r="H12" s="12"/>
      <c r="I12" s="5">
        <f t="shared" si="0"/>
        <v>0</v>
      </c>
      <c r="J12" s="682">
        <f>SUM(COUNTIF(B12:H12,"9-11,15-19"))*(6)+(COUNTIF(B12:H12,"9-12,16-19"))*(6)+(COUNTIF(B12:H12,"9-13,17-19"))*(6)+(COUNTIF(B12:H12,"9-19"))*(9)+(COUNTIF(B12:H12,"9-17"))*(7.25)+(COUNTIF(B12:H12,"9-16"))*(6.25)+(COUNTIF(B12:H12,"9-15"))*(5.5)+(COUNTIF(B12:H12,"9-14"))*(4.5)+(COUNTIF(B12:H12,"9-13"))*(4)+(COUNTIF(B12:H12,"9-12"))*(3)+(COUNTIF(B12:H12,"9-11:30"))*(2.5)+(COUNTIF(B12:H12,"13-19"))*(5.5)+(COUNTIF(B12:H12,"14-19"))*(4.5)+(COUNTIF(B12:H12,"15-19"))*(4)+(COUNTIF(B12:H12,"16-19"))*(3)+(COUNTIF(B12:H12,"16:30-19"))*(2.5)+(COUNTIF(B12:H12,"10-14"))*(4)+(COUNTIF(B12:H12,"草加9-14"))*(4.5)+(COUNTIF(B12:H12,"新田9-14"))*(4.5)+(COUNTIF(B12:H12,"新田14-19"))*(4.5)</f>
        <v>0</v>
      </c>
      <c r="K12" s="682"/>
    </row>
    <row r="13" spans="1:11" ht="14.45" customHeight="1" x14ac:dyDescent="0.15">
      <c r="A13" s="321" t="s">
        <v>66</v>
      </c>
      <c r="B13" s="11"/>
      <c r="C13" s="11"/>
      <c r="D13" s="11"/>
      <c r="E13" s="11"/>
      <c r="F13" s="12"/>
      <c r="G13" s="12"/>
      <c r="H13" s="386" t="s">
        <v>468</v>
      </c>
      <c r="I13" s="5"/>
      <c r="J13" s="682"/>
      <c r="K13" s="682"/>
    </row>
    <row r="14" spans="1:11" ht="14.45" customHeight="1" x14ac:dyDescent="0.15">
      <c r="A14" s="33" t="s">
        <v>0</v>
      </c>
      <c r="B14" s="53">
        <v>46146</v>
      </c>
      <c r="C14" s="53">
        <v>46147</v>
      </c>
      <c r="D14" s="53">
        <v>46148</v>
      </c>
      <c r="E14" s="53">
        <v>46149</v>
      </c>
      <c r="F14" s="53">
        <v>46150</v>
      </c>
      <c r="G14" s="53">
        <v>46151</v>
      </c>
      <c r="H14" s="53">
        <v>46152</v>
      </c>
      <c r="I14" s="688" t="s">
        <v>1</v>
      </c>
      <c r="J14" s="690" t="s">
        <v>2</v>
      </c>
      <c r="K14" s="690"/>
    </row>
    <row r="15" spans="1:11" ht="14.45" customHeight="1" x14ac:dyDescent="0.15">
      <c r="A15" s="22" t="s">
        <v>3</v>
      </c>
      <c r="B15" s="24" t="s">
        <v>4</v>
      </c>
      <c r="C15" s="24" t="s">
        <v>5</v>
      </c>
      <c r="D15" s="376" t="s">
        <v>6</v>
      </c>
      <c r="E15" s="2" t="s">
        <v>7</v>
      </c>
      <c r="F15" s="2" t="s">
        <v>8</v>
      </c>
      <c r="G15" s="2" t="s">
        <v>9</v>
      </c>
      <c r="H15" s="24" t="s">
        <v>10</v>
      </c>
      <c r="I15" s="689"/>
      <c r="J15" s="690"/>
      <c r="K15" s="690"/>
    </row>
    <row r="16" spans="1:11" ht="14.45" customHeight="1" x14ac:dyDescent="0.15">
      <c r="A16" s="126" t="s">
        <v>12</v>
      </c>
      <c r="B16" s="658" t="s">
        <v>596</v>
      </c>
      <c r="C16" s="21"/>
      <c r="D16" s="21"/>
      <c r="E16" s="12"/>
      <c r="F16" s="12"/>
      <c r="G16" s="12"/>
      <c r="H16" s="12"/>
      <c r="I16" s="5"/>
      <c r="J16" s="682"/>
      <c r="K16" s="692"/>
    </row>
    <row r="17" spans="1:11" ht="14.45" customHeight="1" x14ac:dyDescent="0.15">
      <c r="A17" s="20" t="s">
        <v>37</v>
      </c>
      <c r="B17" s="21"/>
      <c r="C17" s="21"/>
      <c r="D17" s="11"/>
      <c r="E17" s="12" t="s">
        <v>21</v>
      </c>
      <c r="F17" s="12" t="s">
        <v>20</v>
      </c>
      <c r="G17" s="16" t="s">
        <v>74</v>
      </c>
      <c r="H17" s="12" t="s">
        <v>21</v>
      </c>
      <c r="I17" s="5">
        <f t="shared" ref="I17:I22" si="2">COUNTIFS(B17:H17,"&lt;&gt;空",B17:H17,"&lt;&gt;休",B17:H17,"&lt;&gt;調",B17:H17,"&lt;&gt;",B17:H17,"&lt;&gt;調整休")</f>
        <v>4</v>
      </c>
      <c r="J17" s="682">
        <f t="shared" ref="J17" si="3">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草加9-14"))*(4.5)+(COUNTIF(B17:H17,"新田9-14"))*(4.5)+(COUNTIF(B17:H17,"新田14-19"))*(4.5)</f>
        <v>19.5</v>
      </c>
      <c r="K17" s="682"/>
    </row>
    <row r="18" spans="1:11" ht="14.45" customHeight="1" x14ac:dyDescent="0.15">
      <c r="A18" s="20" t="s">
        <v>19</v>
      </c>
      <c r="B18" s="21"/>
      <c r="C18" s="21"/>
      <c r="D18" s="11"/>
      <c r="E18" s="121" t="s">
        <v>497</v>
      </c>
      <c r="F18" s="12"/>
      <c r="G18" s="59"/>
      <c r="H18" s="59"/>
      <c r="I18" s="5">
        <f t="shared" si="2"/>
        <v>1</v>
      </c>
      <c r="J18" s="682">
        <f>SUM(COUNTIF(B18:H18,"9-11,15-19"))*(6)+(COUNTIF(B18:H18,"9-12,16-19"))*(6)+(COUNTIF(B18:H18,"9-13,17-19"))*(6)+(COUNTIF(B18:H18,"9-19"))*(9)+(COUNTIF(B18:H18,"9-17"))*(7.25)+(COUNTIF(B18:H18,"9-16"))*(6.25)+(COUNTIF(B18:H18,"9-15"))*(5.5)+(COUNTIF(B18:H18,"9-14"))*(4.5)+(COUNTIF(B18:H18,"9-13"))*(4)+(COUNTIF(B18:H18,"9-12"))*(3)+(COUNTIF(B18:H18,"9-11:30"))*(2.5)+(COUNTIF(B18:H18,"13-19"))*(5.5)+(COUNTIF(B18:H18,"14-19"))*(4.5)+(COUNTIF(B18:H18,"15-19"))*(4)+(COUNTIF(B18:H18,"16-19"))*(3)+(COUNTIF(B18:H18,"16:30-19"))*(2.5)+(COUNTIF(B18:H18,"10-14"))*(4)+(COUNTIF(B18:H18,"草加9-14"))*(4.5)+(COUNTIF(B18:H18,"新田9-14"))*(4.5)+(COUNTIF(B18:H18,"新田14-19"))*(4.5)+(COUNTIF(B18:H18,"受付9-/事務"))*(4.5)</f>
        <v>4.5</v>
      </c>
      <c r="K18" s="682"/>
    </row>
    <row r="19" spans="1:11" ht="14.45" customHeight="1" x14ac:dyDescent="0.15">
      <c r="A19" s="20" t="s">
        <v>62</v>
      </c>
      <c r="B19" s="21"/>
      <c r="C19" s="21"/>
      <c r="D19" s="32"/>
      <c r="E19" s="93" t="s">
        <v>84</v>
      </c>
      <c r="F19" s="12" t="s">
        <v>20</v>
      </c>
      <c r="G19" s="12" t="s">
        <v>21</v>
      </c>
      <c r="H19" s="12"/>
      <c r="I19" s="5">
        <f t="shared" si="2"/>
        <v>3</v>
      </c>
      <c r="J19" s="682">
        <f>SUM(COUNTIF(B19:H19,"9-11,15-19"))*(6)+(COUNTIF(B19:H19,"9-12,16-19"))*(6)+(COUNTIF(B19:H19,"9-13,17-19"))*(6)+(COUNTIF(B19:H19,"9-19"))*(9)+(COUNTIF(B19:H19,"9-17"))*(7.25)+(COUNTIF(B19:H19,"9-16"))*(6.25)+(COUNTIF(B19:H19,"9-15"))*(5.5)+(COUNTIF(B19:H19,"9-14"))*(4.5)+(COUNTIF(B19:H19,"9-13"))*(4)+(COUNTIF(B19:H19,"9-12"))*(3)+(COUNTIF(B19:H19,"9-11:30"))*(2.5)+(COUNTIF(B19:H19,"13-19"))*(5.5)+(COUNTIF(B19:H19,"14-19"))*(4.5)+(COUNTIF(B19:H19,"15-19"))*(4)+(COUNTIF(B19:H19,"16-19"))*(3)+(COUNTIF(B19:H19,"16:30-19"))*(2.5)+(COUNTIF(B19:H19,"10-14"))*(4)+(COUNTIF(B19:H19,"草加9-14"))*(4.5)+(COUNTIF(B19:H19,"新田9-14"))*(4.5)+(COUNTIF(B19:H19,"新田14-19"))*(4.5)</f>
        <v>13.5</v>
      </c>
      <c r="K19" s="682"/>
    </row>
    <row r="20" spans="1:11" ht="14.45" customHeight="1" x14ac:dyDescent="0.15">
      <c r="A20" s="20" t="s">
        <v>225</v>
      </c>
      <c r="B20" s="32"/>
      <c r="C20" s="32"/>
      <c r="D20" s="32"/>
      <c r="E20" s="12" t="s">
        <v>20</v>
      </c>
      <c r="F20" s="12" t="s">
        <v>21</v>
      </c>
      <c r="G20" s="12"/>
      <c r="H20" s="59"/>
      <c r="I20" s="5">
        <f t="shared" si="2"/>
        <v>2</v>
      </c>
      <c r="J20" s="682">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草加9-14"))*(4.5)+(COUNTIF(B20:H20,"新田9-14"))*(4.5)+(COUNTIF(B20:H20,"新田14-19"))*(4.5)</f>
        <v>9</v>
      </c>
      <c r="K20" s="682"/>
    </row>
    <row r="21" spans="1:11" ht="14.45" customHeight="1" x14ac:dyDescent="0.15">
      <c r="A21" s="20" t="s">
        <v>291</v>
      </c>
      <c r="B21" s="32"/>
      <c r="C21" s="32"/>
      <c r="D21" s="32"/>
      <c r="E21" s="59"/>
      <c r="F21" s="12"/>
      <c r="G21" s="12" t="s">
        <v>20</v>
      </c>
      <c r="H21" s="12" t="s">
        <v>20</v>
      </c>
      <c r="I21" s="5">
        <f t="shared" si="2"/>
        <v>2</v>
      </c>
      <c r="J21" s="682">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9</v>
      </c>
      <c r="K21" s="682"/>
    </row>
    <row r="22" spans="1:11" ht="14.45" customHeight="1" x14ac:dyDescent="0.15">
      <c r="A22" s="20" t="s">
        <v>38</v>
      </c>
      <c r="B22" s="11"/>
      <c r="C22" s="11"/>
      <c r="D22" s="11"/>
      <c r="E22" s="12"/>
      <c r="F22" s="12" t="s">
        <v>21</v>
      </c>
      <c r="G22" s="59"/>
      <c r="H22" s="59"/>
      <c r="I22" s="5">
        <f t="shared" si="2"/>
        <v>1</v>
      </c>
      <c r="J22" s="682">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草加9-14"))*(4.5)+(COUNTIF(B22:H22,"新田9-14"))*(4.5)+(COUNTIF(B22:H22,"新田14-19"))*(4.5)</f>
        <v>4.5</v>
      </c>
      <c r="K22" s="682"/>
    </row>
    <row r="23" spans="1:11" ht="14.45" customHeight="1" x14ac:dyDescent="0.15">
      <c r="A23" s="321" t="s">
        <v>66</v>
      </c>
      <c r="B23" s="11"/>
      <c r="C23" s="11"/>
      <c r="D23" s="11"/>
      <c r="E23" s="12"/>
      <c r="F23" s="12"/>
      <c r="G23" s="12"/>
      <c r="H23" s="670" t="s">
        <v>174</v>
      </c>
      <c r="I23" s="5"/>
      <c r="J23" s="682"/>
      <c r="K23" s="682"/>
    </row>
    <row r="24" spans="1:11" ht="14.45" customHeight="1" x14ac:dyDescent="0.15">
      <c r="A24" s="22" t="s">
        <v>0</v>
      </c>
      <c r="B24" s="23">
        <v>46153</v>
      </c>
      <c r="C24" s="23">
        <v>46154</v>
      </c>
      <c r="D24" s="23">
        <v>46155</v>
      </c>
      <c r="E24" s="23">
        <v>46156</v>
      </c>
      <c r="F24" s="23">
        <v>46157</v>
      </c>
      <c r="G24" s="23">
        <v>46158</v>
      </c>
      <c r="H24" s="23">
        <v>46159</v>
      </c>
      <c r="I24" s="688" t="s">
        <v>1</v>
      </c>
      <c r="J24" s="690" t="s">
        <v>2</v>
      </c>
      <c r="K24" s="690"/>
    </row>
    <row r="25" spans="1:11" ht="14.45" customHeight="1" x14ac:dyDescent="0.15">
      <c r="A25" s="22" t="s">
        <v>3</v>
      </c>
      <c r="B25" s="2" t="s">
        <v>4</v>
      </c>
      <c r="C25" s="21" t="s">
        <v>5</v>
      </c>
      <c r="D25" s="21" t="s">
        <v>6</v>
      </c>
      <c r="E25" s="2" t="s">
        <v>7</v>
      </c>
      <c r="F25" s="2" t="s">
        <v>8</v>
      </c>
      <c r="G25" s="2" t="s">
        <v>9</v>
      </c>
      <c r="H25" s="24" t="s">
        <v>10</v>
      </c>
      <c r="I25" s="689"/>
      <c r="J25" s="690"/>
      <c r="K25" s="690"/>
    </row>
    <row r="26" spans="1:11" ht="14.45" customHeight="1" x14ac:dyDescent="0.15">
      <c r="A26" s="126" t="s">
        <v>13</v>
      </c>
      <c r="B26" s="12"/>
      <c r="C26" s="21"/>
      <c r="D26" s="21"/>
      <c r="E26" s="12"/>
      <c r="F26" s="12"/>
      <c r="G26" s="12"/>
      <c r="H26" s="12"/>
      <c r="I26" s="5"/>
      <c r="J26" s="693"/>
      <c r="K26" s="692"/>
    </row>
    <row r="27" spans="1:11" ht="14.45" customHeight="1" x14ac:dyDescent="0.15">
      <c r="A27" s="20" t="s">
        <v>37</v>
      </c>
      <c r="B27" s="12" t="s">
        <v>21</v>
      </c>
      <c r="C27" s="21"/>
      <c r="D27" s="11"/>
      <c r="E27" s="12" t="s">
        <v>21</v>
      </c>
      <c r="F27" s="12" t="s">
        <v>29</v>
      </c>
      <c r="G27" s="12" t="s">
        <v>21</v>
      </c>
      <c r="H27" s="87"/>
      <c r="I27" s="5">
        <f t="shared" ref="I27:I32" si="4">COUNTIFS(B27:H27,"&lt;&gt;空",B27:H27,"&lt;&gt;休",B27:H27,"&lt;&gt;調",B27:H27,"&lt;&gt;",B27:H27,"&lt;&gt;調整休")</f>
        <v>4</v>
      </c>
      <c r="J27" s="682">
        <f t="shared" ref="J27" si="5">SUM(COUNTIF(B27:H27,"9-11,15-19"))*(6)+(COUNTIF(B27:H27,"9-12,16-19"))*(6)+(COUNTIF(B27:H27,"9-13,17-19"))*(6)+(COUNTIF(B27:H27,"9-19"))*(9)+(COUNTIF(B27:H27,"9-17"))*(7.25)+(COUNTIF(B27:H27,"9-16"))*(6.25)+(COUNTIF(B27:H27,"9-15"))*(5.5)+(COUNTIF(B27:H27,"9-14"))*(4.5)+(COUNTIF(B27:H27,"9-13"))*(4)+(COUNTIF(B27:H27,"9-12"))*(3)+(COUNTIF(B27:H27,"9-11:30"))*(2.5)+(COUNTIF(B27:H27,"13-19"))*(5.5)+(COUNTIF(B27:H27,"14-19"))*(4.5)+(COUNTIF(B27:H27,"15-19"))*(4)+(COUNTIF(B27:H27,"16-19"))*(3)+(COUNTIF(B27:H27,"16:30-19"))*(2.5)+(COUNTIF(B27:H27,"10-14"))*(4)+(COUNTIF(B27:H27,"草加9-14"))*(4.5)+(COUNTIF(B27:H27,"新田9-14"))*(4.5)+(COUNTIF(B27:H27,"新田14-19"))*(4.5)</f>
        <v>17.5</v>
      </c>
      <c r="K27" s="682"/>
    </row>
    <row r="28" spans="1:11" ht="14.45" customHeight="1" x14ac:dyDescent="0.15">
      <c r="A28" s="20" t="s">
        <v>19</v>
      </c>
      <c r="B28" s="59"/>
      <c r="C28" s="21"/>
      <c r="D28" s="11"/>
      <c r="E28" s="121" t="s">
        <v>497</v>
      </c>
      <c r="F28" s="12"/>
      <c r="G28" s="12" t="s">
        <v>20</v>
      </c>
      <c r="H28" s="12" t="s">
        <v>21</v>
      </c>
      <c r="I28" s="5">
        <f t="shared" si="4"/>
        <v>3</v>
      </c>
      <c r="J28" s="682">
        <f>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草加9-14"))*(4.5)+(COUNTIF(B28:H28,"新田9-14"))*(4.5)+(COUNTIF(B28:H28,"新田14-19"))*(4.5)+(COUNTIF(B28:H28,"受付9-/事務"))*(4.5)</f>
        <v>13.5</v>
      </c>
      <c r="K28" s="682"/>
    </row>
    <row r="29" spans="1:11" ht="14.45" customHeight="1" x14ac:dyDescent="0.15">
      <c r="A29" s="20" t="s">
        <v>62</v>
      </c>
      <c r="B29" s="12" t="s">
        <v>20</v>
      </c>
      <c r="C29" s="21"/>
      <c r="D29" s="32"/>
      <c r="E29" s="59"/>
      <c r="F29" s="12" t="s">
        <v>20</v>
      </c>
      <c r="G29" s="12" t="s">
        <v>21</v>
      </c>
      <c r="H29" s="12"/>
      <c r="I29" s="5">
        <f t="shared" si="4"/>
        <v>3</v>
      </c>
      <c r="J29" s="682">
        <f>SUM(COUNTIF(B29:H29,"9-11,15-19"))*(6)+(COUNTIF(B29:H29,"9-12,16-19"))*(6)+(COUNTIF(B29:H29,"9-13,17-19"))*(6)+(COUNTIF(B29:H29,"9-19"))*(9)+(COUNTIF(B29:H29,"9-17"))*(7.25)+(COUNTIF(B29:H29,"9-16"))*(6.25)+(COUNTIF(B29:H29,"9-15"))*(5.5)+(COUNTIF(B29:H29,"9-14"))*(4.5)+(COUNTIF(B29:H29,"9-13"))*(4)+(COUNTIF(B29:H29,"9-12"))*(3)+(COUNTIF(B29:H29,"9-11:30"))*(2.5)+(COUNTIF(B29:H29,"13-19"))*(5.5)+(COUNTIF(B29:H29,"14-19"))*(4.5)+(COUNTIF(B29:H29,"15-19"))*(4)+(COUNTIF(B29:H29,"16-19"))*(3)+(COUNTIF(B29:H29,"16:30-19"))*(2.5)+(COUNTIF(B29:H29,"10-14"))*(4)+(COUNTIF(B29:H29,"草加9-14"))*(4.5)+(COUNTIF(B29:H29,"新田9-14"))*(4.5)+(COUNTIF(B29:H29,"新田14-19"))*(4.5)</f>
        <v>13.5</v>
      </c>
      <c r="K29" s="682"/>
    </row>
    <row r="30" spans="1:11" ht="14.45" customHeight="1" x14ac:dyDescent="0.15">
      <c r="A30" s="20" t="s">
        <v>225</v>
      </c>
      <c r="B30" s="59"/>
      <c r="C30" s="32"/>
      <c r="D30" s="32"/>
      <c r="E30" s="12" t="s">
        <v>21</v>
      </c>
      <c r="F30" s="12" t="s">
        <v>189</v>
      </c>
      <c r="G30" s="12"/>
      <c r="H30" s="16" t="s">
        <v>568</v>
      </c>
      <c r="I30" s="5">
        <f t="shared" si="4"/>
        <v>3</v>
      </c>
      <c r="J30" s="682">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4.5</v>
      </c>
      <c r="K30" s="682"/>
    </row>
    <row r="31" spans="1:11" ht="14.45" customHeight="1" x14ac:dyDescent="0.15">
      <c r="A31" s="20" t="s">
        <v>291</v>
      </c>
      <c r="B31" s="12"/>
      <c r="C31" s="32"/>
      <c r="D31" s="32"/>
      <c r="E31" s="12" t="s">
        <v>20</v>
      </c>
      <c r="F31" s="12"/>
      <c r="G31" s="12" t="s">
        <v>20</v>
      </c>
      <c r="H31" s="12" t="s">
        <v>20</v>
      </c>
      <c r="I31" s="5">
        <f t="shared" si="4"/>
        <v>3</v>
      </c>
      <c r="J31" s="682">
        <f>SUM(COUNTIF(B31:H31,"9-11,15-19"))*(6)+(COUNTIF(B31:H31,"9-12,16-19"))*(6)+(COUNTIF(B31:H31,"9-13,17-19"))*(6)+(COUNTIF(B31:H31,"9-19"))*(9)+(COUNTIF(B31:H31,"9-17"))*(7.25)+(COUNTIF(B31:H31,"9-16"))*(6.25)+(COUNTIF(B31:H31,"9-15"))*(5.5)+(COUNTIF(B31:H31,"9-14"))*(4.5)+(COUNTIF(B31:H31,"9-13"))*(4)+(COUNTIF(B31:H31,"9-12"))*(3)+(COUNTIF(B31:H31,"9-11:30"))*(2.5)+(COUNTIF(B31:H31,"13-19"))*(5.5)+(COUNTIF(B31:H31,"14-19"))*(4.5)+(COUNTIF(B31:H31,"15-19"))*(4)+(COUNTIF(B31:H31,"16-19"))*(3)+(COUNTIF(B31:H31,"16:30-19"))*(2.5)+(COUNTIF(B31:H31,"10-14"))*(4)+(COUNTIF(B31:H31,"草加9-14"))*(4.5)+(COUNTIF(B31:H31,"新田9-14"))*(4.5)+(COUNTIF(B31:H31,"新田14-19"))*(4.5)</f>
        <v>13.5</v>
      </c>
      <c r="K31" s="682"/>
    </row>
    <row r="32" spans="1:11" ht="14.45" customHeight="1" x14ac:dyDescent="0.15">
      <c r="A32" s="20" t="s">
        <v>38</v>
      </c>
      <c r="B32" s="12" t="s">
        <v>20</v>
      </c>
      <c r="C32" s="11"/>
      <c r="D32" s="11"/>
      <c r="E32" s="12"/>
      <c r="F32" s="12" t="s">
        <v>21</v>
      </c>
      <c r="G32" s="103" t="s">
        <v>57</v>
      </c>
      <c r="H32" s="103" t="s">
        <v>608</v>
      </c>
      <c r="I32" s="5">
        <f t="shared" si="4"/>
        <v>4</v>
      </c>
      <c r="J32" s="682">
        <v>18.75</v>
      </c>
      <c r="K32" s="682"/>
    </row>
    <row r="33" spans="1:11" ht="14.45" customHeight="1" x14ac:dyDescent="0.15">
      <c r="A33" s="321" t="s">
        <v>66</v>
      </c>
      <c r="B33" s="12"/>
      <c r="C33" s="11"/>
      <c r="D33" s="11"/>
      <c r="E33" s="12"/>
      <c r="F33" s="12"/>
      <c r="G33" s="12"/>
      <c r="H33" s="386"/>
      <c r="I33" s="5"/>
      <c r="J33" s="682"/>
      <c r="K33" s="682"/>
    </row>
    <row r="34" spans="1:11" ht="14.45" customHeight="1" x14ac:dyDescent="0.15">
      <c r="A34" s="22" t="s">
        <v>0</v>
      </c>
      <c r="B34" s="90">
        <v>46160</v>
      </c>
      <c r="C34" s="90">
        <v>46161</v>
      </c>
      <c r="D34" s="90">
        <v>46162</v>
      </c>
      <c r="E34" s="90">
        <v>46163</v>
      </c>
      <c r="F34" s="90">
        <v>46164</v>
      </c>
      <c r="G34" s="90">
        <v>46165</v>
      </c>
      <c r="H34" s="90">
        <v>46166</v>
      </c>
      <c r="I34" s="688" t="s">
        <v>1</v>
      </c>
      <c r="J34" s="690" t="s">
        <v>2</v>
      </c>
      <c r="K34" s="690"/>
    </row>
    <row r="35" spans="1:11" ht="14.45" customHeight="1" x14ac:dyDescent="0.15">
      <c r="A35" s="22" t="s">
        <v>3</v>
      </c>
      <c r="B35" s="2" t="s">
        <v>4</v>
      </c>
      <c r="C35" s="21" t="s">
        <v>5</v>
      </c>
      <c r="D35" s="21" t="s">
        <v>6</v>
      </c>
      <c r="E35" s="2" t="s">
        <v>7</v>
      </c>
      <c r="F35" s="2" t="s">
        <v>8</v>
      </c>
      <c r="G35" s="2" t="s">
        <v>9</v>
      </c>
      <c r="H35" s="24" t="s">
        <v>10</v>
      </c>
      <c r="I35" s="689"/>
      <c r="J35" s="690"/>
      <c r="K35" s="690"/>
    </row>
    <row r="36" spans="1:11" ht="14.45" customHeight="1" x14ac:dyDescent="0.15">
      <c r="A36" s="126" t="s">
        <v>12</v>
      </c>
      <c r="B36" s="12"/>
      <c r="C36" s="21"/>
      <c r="D36" s="21"/>
      <c r="E36" s="12"/>
      <c r="F36" s="12"/>
      <c r="G36" s="12"/>
      <c r="H36" s="12"/>
      <c r="I36" s="5"/>
      <c r="J36" s="682"/>
      <c r="K36" s="692"/>
    </row>
    <row r="37" spans="1:11" ht="14.45" customHeight="1" x14ac:dyDescent="0.15">
      <c r="A37" s="20" t="s">
        <v>37</v>
      </c>
      <c r="B37" s="12" t="s">
        <v>21</v>
      </c>
      <c r="C37" s="21"/>
      <c r="D37" s="11"/>
      <c r="E37" s="12" t="s">
        <v>21</v>
      </c>
      <c r="F37" s="12" t="s">
        <v>29</v>
      </c>
      <c r="G37" s="12" t="s">
        <v>21</v>
      </c>
      <c r="H37" s="12" t="s">
        <v>20</v>
      </c>
      <c r="I37" s="5">
        <f t="shared" ref="I37:I42" si="6">COUNTIFS(B37:H37,"&lt;&gt;空",B37:H37,"&lt;&gt;休",B37:H37,"&lt;&gt;調",B37:H37,"&lt;&gt;",B37:H37,"&lt;&gt;調整休")</f>
        <v>5</v>
      </c>
      <c r="J37" s="682">
        <f t="shared" ref="J37" si="7">SUM(COUNTIF(B37:H37,"9-11,15-19"))*(6)+(COUNTIF(B37:H37,"9-12,16-19"))*(6)+(COUNTIF(B37:H37,"9-13,17-19"))*(6)+(COUNTIF(B37:H37,"9-19"))*(9)+(COUNTIF(B37:H37,"9-17"))*(7.25)+(COUNTIF(B37:H37,"9-16"))*(6.25)+(COUNTIF(B37:H37,"9-15"))*(5.5)+(COUNTIF(B37:H37,"9-14"))*(4.5)+(COUNTIF(B37:H37,"9-13"))*(4)+(COUNTIF(B37:H37,"9-12"))*(3)+(COUNTIF(B37:H37,"9-11:30"))*(2.5)+(COUNTIF(B37:H37,"13-19"))*(5.5)+(COUNTIF(B37:H37,"14-19"))*(4.5)+(COUNTIF(B37:H37,"15-19"))*(4)+(COUNTIF(B37:H37,"16-19"))*(3)+(COUNTIF(B37:H37,"16:30-19"))*(2.5)+(COUNTIF(B37:H37,"10-14"))*(4)+(COUNTIF(B37:H37,"草加9-14"))*(4.5)+(COUNTIF(B37:H37,"新田9-14"))*(4.5)+(COUNTIF(B37:H37,"新田14-19"))*(4.5)</f>
        <v>22</v>
      </c>
      <c r="K37" s="682"/>
    </row>
    <row r="38" spans="1:11" ht="14.45" customHeight="1" x14ac:dyDescent="0.15">
      <c r="A38" s="20" t="s">
        <v>19</v>
      </c>
      <c r="B38" s="12"/>
      <c r="C38" s="21"/>
      <c r="D38" s="11"/>
      <c r="E38" s="121" t="s">
        <v>497</v>
      </c>
      <c r="F38" s="12"/>
      <c r="G38" s="103" t="s">
        <v>57</v>
      </c>
      <c r="H38" s="12" t="s">
        <v>21</v>
      </c>
      <c r="I38" s="5">
        <f t="shared" si="6"/>
        <v>3</v>
      </c>
      <c r="J38" s="682">
        <f>SUM(COUNTIF(B38:H38,"9-11,15-19"))*(6)+(COUNTIF(B38:H38,"9-12,16-19"))*(6)+(COUNTIF(B38:H38,"9-13,17-19"))*(6)+(COUNTIF(B38:H38,"9-19"))*(9)+(COUNTIF(B38:H38,"9-17"))*(7.25)+(COUNTIF(B38:H38,"9-16"))*(6.25)+(COUNTIF(B38:H38,"9-15"))*(5.5)+(COUNTIF(B38:H38,"9-14"))*(4.5)+(COUNTIF(B38:H38,"9-13"))*(4)+(COUNTIF(B38:H38,"9-12"))*(3)+(COUNTIF(B38:H38,"9-11:30"))*(2.5)+(COUNTIF(B38:H38,"13-19"))*(5.5)+(COUNTIF(B38:H38,"14-19"))*(4.5)+(COUNTIF(B38:H38,"15-19"))*(4)+(COUNTIF(B38:H38,"16-19"))*(3)+(COUNTIF(B38:H38,"16:30-19"))*(2.5)+(COUNTIF(B38:H38,"10-14"))*(4)+(COUNTIF(B38:H38,"草加9-14"))*(4.5)+(COUNTIF(B38:H38,"新田9-14"))*(4.5)+(COUNTIF(B38:H38,"新田14-19"))*(4.5)+(COUNTIF(B38:H38,"受付9-/事務"))*(4.5)</f>
        <v>13.5</v>
      </c>
      <c r="K38" s="682"/>
    </row>
    <row r="39" spans="1:11" ht="14.45" customHeight="1" x14ac:dyDescent="0.15">
      <c r="A39" s="20" t="s">
        <v>62</v>
      </c>
      <c r="B39" s="12" t="s">
        <v>20</v>
      </c>
      <c r="C39" s="21"/>
      <c r="D39" s="32"/>
      <c r="E39" s="93" t="s">
        <v>84</v>
      </c>
      <c r="F39" s="12" t="s">
        <v>20</v>
      </c>
      <c r="G39" s="12" t="s">
        <v>21</v>
      </c>
      <c r="H39" s="12"/>
      <c r="I39" s="5">
        <f t="shared" si="6"/>
        <v>4</v>
      </c>
      <c r="J39" s="682">
        <f>SUM(COUNTIF(B39:H39,"9-11,15-19"))*(6)+(COUNTIF(B39:H39,"9-12,16-19"))*(6)+(COUNTIF(B39:H39,"9-13,17-19"))*(6)+(COUNTIF(B39:H39,"9-19"))*(9)+(COUNTIF(B39:H39,"9-17"))*(7.25)+(COUNTIF(B39:H39,"9-16"))*(6.25)+(COUNTIF(B39:H39,"9-15"))*(5.5)+(COUNTIF(B39:H39,"9-14"))*(4.5)+(COUNTIF(B39:H39,"9-13"))*(4)+(COUNTIF(B39:H39,"9-12"))*(3)+(COUNTIF(B39:H39,"9-11:30"))*(2.5)+(COUNTIF(B39:H39,"13-19"))*(5.5)+(COUNTIF(B39:H39,"14-19"))*(4.5)+(COUNTIF(B39:H39,"15-19"))*(4)+(COUNTIF(B39:H39,"16-19"))*(3)+(COUNTIF(B39:H39,"16:30-19"))*(2.5)+(COUNTIF(B39:H39,"10-14"))*(4)+(COUNTIF(B39:H39,"草加9-14"))*(4.5)+(COUNTIF(B39:H39,"新田9-14"))*(4.5)+(COUNTIF(B39:H39,"新田14-19"))*(4.5)</f>
        <v>18</v>
      </c>
      <c r="K39" s="682"/>
    </row>
    <row r="40" spans="1:11" ht="14.45" customHeight="1" x14ac:dyDescent="0.15">
      <c r="A40" s="20" t="s">
        <v>225</v>
      </c>
      <c r="B40" s="12" t="s">
        <v>21</v>
      </c>
      <c r="C40" s="32"/>
      <c r="D40" s="32"/>
      <c r="E40" s="12" t="s">
        <v>21</v>
      </c>
      <c r="F40" s="12" t="s">
        <v>21</v>
      </c>
      <c r="G40" s="12"/>
      <c r="H40" s="12" t="s">
        <v>21</v>
      </c>
      <c r="I40" s="5">
        <f t="shared" si="6"/>
        <v>4</v>
      </c>
      <c r="J40" s="682">
        <f>SUM(COUNTIF(B40:H40,"9-11,15-19"))*(6)+(COUNTIF(B40:H40,"9-12,16-19"))*(6)+(COUNTIF(B40:H40,"9-13,17-19"))*(6)+(COUNTIF(B40:H40,"9-19"))*(9)+(COUNTIF(B40:H40,"9-17"))*(7.25)+(COUNTIF(B40:H40,"9-16"))*(6.25)+(COUNTIF(B40:H40,"9-15"))*(5.5)+(COUNTIF(B40:H40,"9-14"))*(4.5)+(COUNTIF(B40:H40,"9-13"))*(4)+(COUNTIF(B40:H40,"9-12"))*(3)+(COUNTIF(B40:H40,"9-11:30"))*(2.5)+(COUNTIF(B40:H40,"13-19"))*(5.5)+(COUNTIF(B40:H40,"14-19"))*(4.5)+(COUNTIF(B40:H40,"15-19"))*(4)+(COUNTIF(B40:H40,"16-19"))*(3)+(COUNTIF(B40:H40,"16:30-19"))*(2.5)+(COUNTIF(B40:H40,"10-14"))*(4)+(COUNTIF(B40:H40,"草加9-14"))*(4.5)+(COUNTIF(B40:H40,"新田9-14"))*(4.5)+(COUNTIF(B40:H40,"新田14-19"))*(4.5)</f>
        <v>18</v>
      </c>
      <c r="K40" s="682"/>
    </row>
    <row r="41" spans="1:11" ht="14.45" customHeight="1" x14ac:dyDescent="0.15">
      <c r="A41" s="20" t="s">
        <v>291</v>
      </c>
      <c r="B41" s="12"/>
      <c r="C41" s="32"/>
      <c r="D41" s="32"/>
      <c r="E41" s="12" t="s">
        <v>20</v>
      </c>
      <c r="F41" s="12"/>
      <c r="G41" s="12" t="s">
        <v>20</v>
      </c>
      <c r="H41" s="12" t="s">
        <v>20</v>
      </c>
      <c r="I41" s="5">
        <f t="shared" si="6"/>
        <v>3</v>
      </c>
      <c r="J41" s="682">
        <f>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草加9-14"))*(4.5)+(COUNTIF(B41:H41,"新田9-14"))*(4.5)+(COUNTIF(B41:H41,"新田14-19"))*(4.5)</f>
        <v>13.5</v>
      </c>
      <c r="K41" s="682"/>
    </row>
    <row r="42" spans="1:11" ht="14.45" customHeight="1" x14ac:dyDescent="0.15">
      <c r="A42" s="20" t="s">
        <v>38</v>
      </c>
      <c r="B42" s="12" t="s">
        <v>20</v>
      </c>
      <c r="C42" s="11"/>
      <c r="D42" s="11"/>
      <c r="E42" s="12"/>
      <c r="F42" s="12" t="s">
        <v>21</v>
      </c>
      <c r="G42" s="103" t="s">
        <v>56</v>
      </c>
      <c r="H42" s="103" t="s">
        <v>56</v>
      </c>
      <c r="I42" s="5">
        <f t="shared" si="6"/>
        <v>4</v>
      </c>
      <c r="J42" s="682">
        <f>SUM(COUNTIF(B42:H42,"9-11,15-19"))*(6)+(COUNTIF(B42:H42,"9-12,16-19"))*(6)+(COUNTIF(B42:H42,"9-13,17-19"))*(6)+(COUNTIF(B42:H42,"9-19"))*(9)+(COUNTIF(B42:H42,"9-17"))*(7.25)+(COUNTIF(B42:H42,"9-16"))*(6.25)+(COUNTIF(B42:H42,"9-15"))*(5.5)+(COUNTIF(B42:H42,"9-14"))*(4.5)+(COUNTIF(B42:H42,"9-13"))*(4)+(COUNTIF(B42:H42,"9-12"))*(3)+(COUNTIF(B42:H42,"9-11:30"))*(2.5)+(COUNTIF(B42:H42,"13-19"))*(5.5)+(COUNTIF(B42:H42,"14-19"))*(4.5)+(COUNTIF(B42:H42,"15-19"))*(4)+(COUNTIF(B42:H42,"16-19"))*(3)+(COUNTIF(B42:H42,"16:30-19"))*(2.5)+(COUNTIF(B42:H42,"10-14"))*(4)+(COUNTIF(B42:H42,"草加9-14"))*(4.5)+(COUNTIF(B42:H42,"新田9-14"))*(4.5)+(COUNTIF(B42:H42,"新田14-19"))*(4.5)</f>
        <v>18</v>
      </c>
      <c r="K42" s="682"/>
    </row>
    <row r="43" spans="1:11" ht="14.45" customHeight="1" x14ac:dyDescent="0.15">
      <c r="A43" s="321" t="s">
        <v>66</v>
      </c>
      <c r="B43" s="12"/>
      <c r="C43" s="11"/>
      <c r="D43" s="11"/>
      <c r="E43" s="12"/>
      <c r="F43" s="12"/>
      <c r="G43" s="386" t="s">
        <v>535</v>
      </c>
      <c r="H43" s="386"/>
      <c r="I43" s="5"/>
      <c r="J43" s="682"/>
      <c r="K43" s="682"/>
    </row>
    <row r="44" spans="1:11" ht="14.45" customHeight="1" x14ac:dyDescent="0.15">
      <c r="A44" s="22" t="s">
        <v>0</v>
      </c>
      <c r="B44" s="23">
        <v>46167</v>
      </c>
      <c r="C44" s="23">
        <v>46168</v>
      </c>
      <c r="D44" s="23">
        <v>46169</v>
      </c>
      <c r="E44" s="23">
        <v>46170</v>
      </c>
      <c r="F44" s="23">
        <v>46171</v>
      </c>
      <c r="G44" s="23">
        <v>46172</v>
      </c>
      <c r="H44" s="23">
        <v>46173</v>
      </c>
      <c r="I44" s="688" t="s">
        <v>1</v>
      </c>
      <c r="J44" s="690" t="s">
        <v>2</v>
      </c>
      <c r="K44" s="690"/>
    </row>
    <row r="45" spans="1:11" ht="14.45" customHeight="1" x14ac:dyDescent="0.15">
      <c r="A45" s="22" t="s">
        <v>3</v>
      </c>
      <c r="B45" s="2" t="s">
        <v>4</v>
      </c>
      <c r="C45" s="316" t="s">
        <v>5</v>
      </c>
      <c r="D45" s="21" t="s">
        <v>6</v>
      </c>
      <c r="E45" s="2" t="s">
        <v>7</v>
      </c>
      <c r="F45" s="2" t="s">
        <v>8</v>
      </c>
      <c r="G45" s="2" t="s">
        <v>9</v>
      </c>
      <c r="H45" s="24" t="s">
        <v>10</v>
      </c>
      <c r="I45" s="689"/>
      <c r="J45" s="690"/>
      <c r="K45" s="690"/>
    </row>
    <row r="46" spans="1:11" ht="14.45" customHeight="1" x14ac:dyDescent="0.15">
      <c r="A46" s="126" t="s">
        <v>13</v>
      </c>
      <c r="B46" s="12"/>
      <c r="C46" s="21"/>
      <c r="D46" s="21"/>
      <c r="E46" s="12"/>
      <c r="F46" s="12"/>
      <c r="G46" s="12"/>
      <c r="H46" s="12"/>
      <c r="I46" s="5"/>
      <c r="J46" s="693"/>
      <c r="K46" s="692"/>
    </row>
    <row r="47" spans="1:11" ht="14.45" customHeight="1" x14ac:dyDescent="0.15">
      <c r="A47" s="20" t="s">
        <v>37</v>
      </c>
      <c r="B47" s="59"/>
      <c r="C47" s="21"/>
      <c r="D47" s="11"/>
      <c r="E47" s="12" t="s">
        <v>21</v>
      </c>
      <c r="F47" s="12" t="s">
        <v>29</v>
      </c>
      <c r="G47" s="12" t="s">
        <v>21</v>
      </c>
      <c r="H47" s="87"/>
      <c r="I47" s="5">
        <f t="shared" ref="I47:I52" si="8">COUNTIFS(B47:H47,"&lt;&gt;空",B47:H47,"&lt;&gt;休",B47:H47,"&lt;&gt;調",B47:H47,"&lt;&gt;",B47:H47,"&lt;&gt;調整休")</f>
        <v>3</v>
      </c>
      <c r="J47" s="682">
        <f t="shared" ref="J47" si="9">SUM(COUNTIF(B47:H47,"9-11,15-19"))*(6)+(COUNTIF(B47:H47,"9-12,16-19"))*(6)+(COUNTIF(B47:H47,"9-13,17-19"))*(6)+(COUNTIF(B47:H47,"9-19"))*(9)+(COUNTIF(B47:H47,"9-17"))*(7.25)+(COUNTIF(B47:H47,"9-16"))*(6.25)+(COUNTIF(B47:H47,"9-15"))*(5.5)+(COUNTIF(B47:H47,"9-14"))*(4.5)+(COUNTIF(B47:H47,"9-13"))*(4)+(COUNTIF(B47:H47,"9-12"))*(3)+(COUNTIF(B47:H47,"9-11:30"))*(2.5)+(COUNTIF(B47:H47,"13-19"))*(5.5)+(COUNTIF(B47:H47,"14-19"))*(4.5)+(COUNTIF(B47:H47,"15-19"))*(4)+(COUNTIF(B47:H47,"16-19"))*(3)+(COUNTIF(B47:H47,"16:30-19"))*(2.5)+(COUNTIF(B47:H47,"10-14"))*(4)+(COUNTIF(B47:H47,"草加9-14"))*(4.5)+(COUNTIF(B47:H47,"新田9-14"))*(4.5)+(COUNTIF(B47:H47,"新田14-19"))*(4.5)</f>
        <v>13</v>
      </c>
      <c r="K47" s="682"/>
    </row>
    <row r="48" spans="1:11" ht="14.45" customHeight="1" x14ac:dyDescent="0.15">
      <c r="A48" s="20" t="s">
        <v>19</v>
      </c>
      <c r="B48" s="12" t="s">
        <v>20</v>
      </c>
      <c r="C48" s="21"/>
      <c r="D48" s="11"/>
      <c r="E48" s="121" t="s">
        <v>497</v>
      </c>
      <c r="F48" s="12"/>
      <c r="G48" s="12" t="s">
        <v>20</v>
      </c>
      <c r="H48" s="12" t="s">
        <v>21</v>
      </c>
      <c r="I48" s="5">
        <f t="shared" si="8"/>
        <v>4</v>
      </c>
      <c r="J48" s="682">
        <f>SUM(COUNTIF(B48:H48,"9-11,15-19"))*(6)+(COUNTIF(B48:H48,"9-12,16-19"))*(6)+(COUNTIF(B48:H48,"9-13,17-19"))*(6)+(COUNTIF(B48:H48,"9-19"))*(9)+(COUNTIF(B48:H48,"9-17"))*(7.25)+(COUNTIF(B48:H48,"9-16"))*(6.25)+(COUNTIF(B48:H48,"9-15"))*(5.5)+(COUNTIF(B48:H48,"9-14"))*(4.5)+(COUNTIF(B48:H48,"9-13"))*(4)+(COUNTIF(B48:H48,"9-12"))*(3)+(COUNTIF(B48:H48,"9-11:30"))*(2.5)+(COUNTIF(B48:H48,"13-19"))*(5.5)+(COUNTIF(B48:H48,"14-19"))*(4.5)+(COUNTIF(B48:H48,"15-19"))*(4)+(COUNTIF(B48:H48,"16-19"))*(3)+(COUNTIF(B48:H48,"16:30-19"))*(2.5)+(COUNTIF(B48:H48,"10-14"))*(4)+(COUNTIF(B48:H48,"草加9-14"))*(4.5)+(COUNTIF(B48:H48,"新田9-14"))*(4.5)+(COUNTIF(B48:H48,"新田14-19"))*(4.5)+(COUNTIF(B48:H48,"受付9-/事務"))*(4.5)</f>
        <v>18</v>
      </c>
      <c r="K48" s="682"/>
    </row>
    <row r="49" spans="1:14" ht="14.45" customHeight="1" x14ac:dyDescent="0.15">
      <c r="A49" s="20" t="s">
        <v>62</v>
      </c>
      <c r="B49" s="12" t="s">
        <v>20</v>
      </c>
      <c r="C49" s="21"/>
      <c r="D49" s="32"/>
      <c r="E49" s="93" t="s">
        <v>84</v>
      </c>
      <c r="F49" s="12" t="s">
        <v>20</v>
      </c>
      <c r="G49" s="59"/>
      <c r="H49" s="12"/>
      <c r="I49" s="5">
        <f t="shared" si="8"/>
        <v>3</v>
      </c>
      <c r="J49" s="682">
        <f>SUM(COUNTIF(B49:H49,"9-11,15-19"))*(6)+(COUNTIF(B49:H49,"9-12,16-19"))*(6)+(COUNTIF(B49:H49,"9-13,17-19"))*(6)+(COUNTIF(B49:H49,"9-19"))*(9)+(COUNTIF(B49:H49,"9-17"))*(7.25)+(COUNTIF(B49:H49,"9-16"))*(6.25)+(COUNTIF(B49:H49,"9-15"))*(5.5)+(COUNTIF(B49:H49,"9-14"))*(4.5)+(COUNTIF(B49:H49,"9-13"))*(4)+(COUNTIF(B49:H49,"9-12"))*(3)+(COUNTIF(B49:H49,"9-11:30"))*(2.5)+(COUNTIF(B49:H49,"13-19"))*(5.5)+(COUNTIF(B49:H49,"14-19"))*(4.5)+(COUNTIF(B49:H49,"15-19"))*(4)+(COUNTIF(B49:H49,"16-19"))*(3)+(COUNTIF(B49:H49,"16:30-19"))*(2.5)+(COUNTIF(B49:H49,"10-14"))*(4)+(COUNTIF(B49:H49,"草加9-14"))*(4.5)+(COUNTIF(B49:H49,"新田9-14"))*(4.5)+(COUNTIF(B49:H49,"新田14-19"))*(4.5)</f>
        <v>13.5</v>
      </c>
      <c r="K49" s="682"/>
    </row>
    <row r="50" spans="1:14" ht="14.45" customHeight="1" x14ac:dyDescent="0.15">
      <c r="A50" s="20" t="s">
        <v>225</v>
      </c>
      <c r="B50" s="12" t="s">
        <v>21</v>
      </c>
      <c r="C50" s="32"/>
      <c r="D50" s="32"/>
      <c r="E50" s="12" t="s">
        <v>21</v>
      </c>
      <c r="F50" s="12" t="s">
        <v>21</v>
      </c>
      <c r="G50" s="12"/>
      <c r="H50" s="59"/>
      <c r="I50" s="5">
        <f t="shared" si="8"/>
        <v>3</v>
      </c>
      <c r="J50" s="682">
        <f>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COUNTIF(B50:H50,"草加9-14"))*(4.5)+(COUNTIF(B50:H50,"新田9-14"))*(4.5)+(COUNTIF(B50:H50,"新田14-19"))*(4.5)</f>
        <v>13.5</v>
      </c>
      <c r="K50" s="682"/>
    </row>
    <row r="51" spans="1:14" ht="14.45" customHeight="1" x14ac:dyDescent="0.15">
      <c r="A51" s="20" t="s">
        <v>291</v>
      </c>
      <c r="B51" s="12"/>
      <c r="C51" s="32"/>
      <c r="D51" s="32"/>
      <c r="E51" s="12" t="s">
        <v>20</v>
      </c>
      <c r="F51" s="12"/>
      <c r="G51" s="12" t="s">
        <v>20</v>
      </c>
      <c r="H51" s="12" t="s">
        <v>20</v>
      </c>
      <c r="I51" s="5">
        <f t="shared" si="8"/>
        <v>3</v>
      </c>
      <c r="J51" s="682">
        <f>SUM(COUNTIF(B51:H51,"9-11,15-19"))*(6)+(COUNTIF(B51:H51,"9-12,16-19"))*(6)+(COUNTIF(B51:H51,"9-13,17-19"))*(6)+(COUNTIF(B51:H51,"9-19"))*(9)+(COUNTIF(B51:H51,"9-17"))*(7.25)+(COUNTIF(B51:H51,"9-16"))*(6.25)+(COUNTIF(B51:H51,"9-15"))*(5.5)+(COUNTIF(B51:H51,"9-14"))*(4.5)+(COUNTIF(B51:H51,"9-13"))*(4)+(COUNTIF(B51:H51,"9-12"))*(3)+(COUNTIF(B51:H51,"9-11:30"))*(2.5)+(COUNTIF(B51:H51,"13-19"))*(5.5)+(COUNTIF(B51:H51,"14-19"))*(4.5)+(COUNTIF(B51:H51,"15-19"))*(4)+(COUNTIF(B51:H51,"16-19"))*(3)+(COUNTIF(B51:H51,"16:30-19"))*(2.5)+(COUNTIF(B51:H51,"10-14"))*(4)+(COUNTIF(B51:H51,"草加9-14"))*(4.5)+(COUNTIF(B51:H51,"新田9-14"))*(4.5)+(COUNTIF(B51:H51,"新田14-19"))*(4.5)</f>
        <v>13.5</v>
      </c>
      <c r="K51" s="682"/>
    </row>
    <row r="52" spans="1:14" ht="14.45" customHeight="1" x14ac:dyDescent="0.15">
      <c r="A52" s="20" t="s">
        <v>38</v>
      </c>
      <c r="B52" s="12" t="s">
        <v>21</v>
      </c>
      <c r="C52" s="11"/>
      <c r="D52" s="11"/>
      <c r="E52" s="12"/>
      <c r="F52" s="12" t="s">
        <v>21</v>
      </c>
      <c r="G52" s="103" t="s">
        <v>56</v>
      </c>
      <c r="H52" s="103" t="s">
        <v>56</v>
      </c>
      <c r="I52" s="5">
        <f t="shared" si="8"/>
        <v>4</v>
      </c>
      <c r="J52" s="682">
        <f>SUM(COUNTIF(B52:H52,"9-11,15-19"))*(6)+(COUNTIF(B52:H52,"9-12,16-19"))*(6)+(COUNTIF(B52:H52,"9-13,17-19"))*(6)+(COUNTIF(B52:H52,"9-19"))*(9)+(COUNTIF(B52:H52,"9-17"))*(7.25)+(COUNTIF(B52:H52,"9-16"))*(6.25)+(COUNTIF(B52:H52,"9-15"))*(5.5)+(COUNTIF(B52:H52,"9-14"))*(4.5)+(COUNTIF(B52:H52,"9-13"))*(4)+(COUNTIF(B52:H52,"9-12"))*(3)+(COUNTIF(B52:H52,"9-11:30"))*(2.5)+(COUNTIF(B52:H52,"13-19"))*(5.5)+(COUNTIF(B52:H52,"14-19"))*(4.5)+(COUNTIF(B52:H52,"15-19"))*(4)+(COUNTIF(B52:H52,"16-19"))*(3)+(COUNTIF(B52:H52,"16:30-19"))*(2.5)+(COUNTIF(B52:H52,"10-14"))*(4)+(COUNTIF(B52:H52,"草加9-14"))*(4.5)+(COUNTIF(B52:H52,"新田9-14"))*(4.5)+(COUNTIF(B52:H52,"新田14-19"))*(4.5)</f>
        <v>18</v>
      </c>
      <c r="K52" s="682"/>
    </row>
    <row r="53" spans="1:14" ht="14.45" customHeight="1" x14ac:dyDescent="0.15">
      <c r="A53" s="321" t="s">
        <v>66</v>
      </c>
      <c r="B53" s="12"/>
      <c r="C53" s="11"/>
      <c r="D53" s="11"/>
      <c r="E53" s="12"/>
      <c r="F53" s="12"/>
      <c r="G53" s="386" t="s">
        <v>477</v>
      </c>
      <c r="H53" s="386" t="s">
        <v>535</v>
      </c>
      <c r="I53" s="5"/>
      <c r="J53" s="682"/>
      <c r="K53" s="682"/>
    </row>
    <row r="54" spans="1:14" ht="14.45" customHeight="1" x14ac:dyDescent="0.15">
      <c r="A54" s="321" t="s">
        <v>66</v>
      </c>
      <c r="B54" s="12"/>
      <c r="C54" s="11"/>
      <c r="D54" s="11"/>
      <c r="E54" s="12"/>
      <c r="F54" s="12"/>
      <c r="G54" s="12"/>
      <c r="H54" s="93" t="s">
        <v>603</v>
      </c>
      <c r="I54" s="5"/>
      <c r="J54" s="682"/>
      <c r="K54" s="682"/>
    </row>
    <row r="55" spans="1:14" ht="14.45" customHeight="1" x14ac:dyDescent="0.15">
      <c r="A55" s="41"/>
      <c r="B55" s="42"/>
      <c r="C55" s="42"/>
      <c r="D55" s="42"/>
      <c r="E55" s="42"/>
      <c r="F55" s="42"/>
      <c r="G55" s="42"/>
      <c r="H55" s="42"/>
      <c r="I55" s="698" t="s">
        <v>606</v>
      </c>
      <c r="J55" s="698"/>
      <c r="K55" s="698"/>
    </row>
    <row r="56" spans="1:14" ht="14.45" customHeight="1" x14ac:dyDescent="0.15">
      <c r="A56" s="699" t="s">
        <v>36</v>
      </c>
      <c r="B56" s="700"/>
      <c r="C56" s="13"/>
      <c r="D56" s="701" t="s">
        <v>31</v>
      </c>
      <c r="E56" s="701"/>
      <c r="H56" s="10"/>
      <c r="I56" s="10"/>
      <c r="M56" s="14"/>
      <c r="N56" s="15"/>
    </row>
    <row r="57" spans="1:14" ht="14.45" customHeight="1" x14ac:dyDescent="0.15">
      <c r="A57" s="702" t="s">
        <v>85</v>
      </c>
      <c r="B57" s="703"/>
      <c r="C57" s="704" t="s">
        <v>89</v>
      </c>
      <c r="D57" s="705"/>
      <c r="E57" s="705"/>
      <c r="F57" s="705"/>
      <c r="G57" s="705"/>
      <c r="H57" s="705"/>
      <c r="I57" s="705"/>
      <c r="J57" s="705"/>
      <c r="K57" s="705"/>
      <c r="M57" s="14"/>
      <c r="N57" s="15"/>
    </row>
    <row r="58" spans="1:14" ht="14.45" customHeight="1" x14ac:dyDescent="0.15">
      <c r="A58" s="702" t="s">
        <v>86</v>
      </c>
      <c r="B58" s="703"/>
      <c r="C58" s="704" t="s">
        <v>90</v>
      </c>
      <c r="D58" s="705"/>
      <c r="E58" s="705"/>
      <c r="F58" s="705"/>
      <c r="G58" s="705"/>
      <c r="H58" s="705"/>
      <c r="I58" s="705"/>
      <c r="J58" s="705"/>
      <c r="K58" s="705"/>
    </row>
    <row r="59" spans="1:14" ht="14.45" customHeight="1" x14ac:dyDescent="0.15">
      <c r="A59" s="95" t="s">
        <v>87</v>
      </c>
      <c r="B59" s="96"/>
      <c r="C59" s="696" t="s">
        <v>30</v>
      </c>
      <c r="D59" s="697"/>
      <c r="E59" s="697"/>
      <c r="F59" s="697"/>
      <c r="G59" s="697"/>
      <c r="H59" s="697"/>
      <c r="I59" s="697"/>
      <c r="J59" s="697"/>
      <c r="K59" s="697"/>
    </row>
    <row r="60" spans="1:14" ht="14.45" customHeight="1" x14ac:dyDescent="0.15">
      <c r="A60" s="95" t="s">
        <v>88</v>
      </c>
      <c r="B60" s="96"/>
      <c r="C60" s="97" t="s">
        <v>32</v>
      </c>
      <c r="D60" s="98"/>
      <c r="E60" s="98"/>
      <c r="F60" s="98"/>
      <c r="G60" s="98"/>
      <c r="H60" s="98"/>
      <c r="I60" s="98"/>
      <c r="J60" s="98"/>
      <c r="K60" s="98"/>
    </row>
    <row r="61" spans="1:14" ht="14.45" customHeight="1" x14ac:dyDescent="0.15">
      <c r="A61" s="694"/>
      <c r="B61" s="695"/>
      <c r="C61" s="696" t="s">
        <v>91</v>
      </c>
      <c r="D61" s="697"/>
      <c r="E61" s="697"/>
      <c r="F61" s="697"/>
      <c r="G61" s="697"/>
      <c r="H61" s="697"/>
      <c r="I61" s="697"/>
      <c r="J61" s="697"/>
      <c r="K61" s="697"/>
    </row>
    <row r="62" spans="1:14" ht="14.45" customHeight="1" x14ac:dyDescent="0.15">
      <c r="A62" s="876"/>
      <c r="B62" s="876"/>
      <c r="C62" s="98" t="s">
        <v>35</v>
      </c>
      <c r="D62" s="98"/>
      <c r="E62" s="98"/>
      <c r="F62" s="98"/>
      <c r="G62" s="98"/>
      <c r="H62" s="98"/>
      <c r="I62" s="98"/>
      <c r="J62" s="98"/>
      <c r="K62" s="98"/>
    </row>
    <row r="63" spans="1:14" ht="14.45" customHeight="1" x14ac:dyDescent="0.15">
      <c r="A63" s="875"/>
      <c r="B63" s="875"/>
      <c r="C63" s="697" t="s">
        <v>104</v>
      </c>
      <c r="D63" s="697"/>
      <c r="E63" s="697"/>
      <c r="F63" s="697"/>
      <c r="G63" s="697"/>
      <c r="H63" s="697"/>
      <c r="I63" s="697"/>
      <c r="J63" s="697"/>
      <c r="K63" s="697"/>
    </row>
    <row r="64" spans="1:14" ht="14.45" customHeight="1" x14ac:dyDescent="0.15">
      <c r="A64" s="875"/>
      <c r="B64" s="875"/>
      <c r="C64" s="697" t="s">
        <v>106</v>
      </c>
      <c r="D64" s="697"/>
      <c r="E64" s="697"/>
      <c r="F64" s="697"/>
      <c r="G64" s="697"/>
      <c r="H64" s="697"/>
      <c r="I64" s="697"/>
      <c r="J64" s="697"/>
      <c r="K64" s="697"/>
    </row>
  </sheetData>
  <mergeCells count="70">
    <mergeCell ref="J11:K11"/>
    <mergeCell ref="B1:F1"/>
    <mergeCell ref="H1:K1"/>
    <mergeCell ref="I3:I4"/>
    <mergeCell ref="J3:K4"/>
    <mergeCell ref="F5:H5"/>
    <mergeCell ref="J5:K5"/>
    <mergeCell ref="J6:K6"/>
    <mergeCell ref="J7:K7"/>
    <mergeCell ref="J8:K8"/>
    <mergeCell ref="J9:K9"/>
    <mergeCell ref="J10:K10"/>
    <mergeCell ref="J23:K23"/>
    <mergeCell ref="J12:K12"/>
    <mergeCell ref="J13:K13"/>
    <mergeCell ref="I14:I15"/>
    <mergeCell ref="J14:K15"/>
    <mergeCell ref="J16:K16"/>
    <mergeCell ref="J17:K17"/>
    <mergeCell ref="J18:K18"/>
    <mergeCell ref="J19:K19"/>
    <mergeCell ref="J20:K20"/>
    <mergeCell ref="J21:K21"/>
    <mergeCell ref="J22:K22"/>
    <mergeCell ref="I34:I35"/>
    <mergeCell ref="J34:K35"/>
    <mergeCell ref="I24:I25"/>
    <mergeCell ref="J24:K25"/>
    <mergeCell ref="J26:K26"/>
    <mergeCell ref="J27:K27"/>
    <mergeCell ref="J28:K28"/>
    <mergeCell ref="J29:K29"/>
    <mergeCell ref="J41:K41"/>
    <mergeCell ref="J30:K30"/>
    <mergeCell ref="J31:K31"/>
    <mergeCell ref="J32:K32"/>
    <mergeCell ref="J33:K33"/>
    <mergeCell ref="J36:K36"/>
    <mergeCell ref="J37:K37"/>
    <mergeCell ref="J38:K38"/>
    <mergeCell ref="J39:K39"/>
    <mergeCell ref="J40:K40"/>
    <mergeCell ref="J53:K53"/>
    <mergeCell ref="J42:K42"/>
    <mergeCell ref="J43:K43"/>
    <mergeCell ref="I44:I45"/>
    <mergeCell ref="J44:K45"/>
    <mergeCell ref="J46:K46"/>
    <mergeCell ref="J47:K47"/>
    <mergeCell ref="J48:K48"/>
    <mergeCell ref="J49:K49"/>
    <mergeCell ref="J50:K50"/>
    <mergeCell ref="J51:K51"/>
    <mergeCell ref="J52:K52"/>
    <mergeCell ref="A64:B64"/>
    <mergeCell ref="C64:K64"/>
    <mergeCell ref="J54:K54"/>
    <mergeCell ref="C59:K59"/>
    <mergeCell ref="A61:B61"/>
    <mergeCell ref="C61:K61"/>
    <mergeCell ref="A62:B62"/>
    <mergeCell ref="A63:B63"/>
    <mergeCell ref="C63:K63"/>
    <mergeCell ref="I55:K55"/>
    <mergeCell ref="A56:B56"/>
    <mergeCell ref="D56:E56"/>
    <mergeCell ref="A57:B57"/>
    <mergeCell ref="C57:K57"/>
    <mergeCell ref="A58:B58"/>
    <mergeCell ref="C58:K58"/>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60D99-5A65-4C7A-A03D-867153BFDDE7}">
  <sheetPr>
    <tabColor theme="7" tint="0.59999389629810485"/>
    <pageSetUpPr fitToPage="1"/>
  </sheetPr>
  <dimension ref="A1:Q57"/>
  <sheetViews>
    <sheetView zoomScale="96" zoomScaleNormal="96" workbookViewId="0">
      <selection activeCell="O12" sqref="O12"/>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60" t="s">
        <v>69</v>
      </c>
      <c r="B1" s="683" t="s">
        <v>594</v>
      </c>
      <c r="C1" s="683"/>
      <c r="D1" s="683"/>
      <c r="E1" s="683"/>
      <c r="F1" s="683"/>
      <c r="H1" s="792" t="s">
        <v>50</v>
      </c>
      <c r="I1" s="793"/>
      <c r="J1" s="793"/>
      <c r="K1" s="794"/>
    </row>
    <row r="2" spans="1:17" ht="10.5" customHeight="1" x14ac:dyDescent="0.15">
      <c r="A2" s="14"/>
      <c r="B2" s="763"/>
      <c r="C2" s="763"/>
      <c r="D2" s="764"/>
      <c r="E2" s="764"/>
      <c r="I2" s="14"/>
      <c r="J2" s="3"/>
      <c r="K2" s="4"/>
    </row>
    <row r="3" spans="1:17" ht="16.5" customHeight="1" x14ac:dyDescent="0.15">
      <c r="A3" s="22" t="s">
        <v>0</v>
      </c>
      <c r="B3" s="23"/>
      <c r="C3" s="23"/>
      <c r="D3" s="23"/>
      <c r="E3" s="23"/>
      <c r="F3" s="23">
        <v>46143</v>
      </c>
      <c r="G3" s="23">
        <v>46144</v>
      </c>
      <c r="H3" s="23">
        <v>46145</v>
      </c>
      <c r="I3" s="727" t="s">
        <v>1</v>
      </c>
      <c r="J3" s="717" t="s">
        <v>2</v>
      </c>
      <c r="K3" s="718"/>
    </row>
    <row r="4" spans="1:17" ht="16.5" customHeight="1" x14ac:dyDescent="0.15">
      <c r="A4" s="22" t="s">
        <v>3</v>
      </c>
      <c r="B4" s="21"/>
      <c r="C4" s="21"/>
      <c r="D4" s="21"/>
      <c r="E4" s="21"/>
      <c r="F4" s="2" t="s">
        <v>8</v>
      </c>
      <c r="G4" s="2" t="s">
        <v>9</v>
      </c>
      <c r="H4" s="24" t="s">
        <v>10</v>
      </c>
      <c r="I4" s="728"/>
      <c r="J4" s="719"/>
      <c r="K4" s="720"/>
    </row>
    <row r="5" spans="1:17" ht="18" customHeight="1" x14ac:dyDescent="0.15">
      <c r="A5" s="17" t="s">
        <v>13</v>
      </c>
      <c r="B5" s="2"/>
      <c r="C5" s="2"/>
      <c r="D5" s="2"/>
      <c r="E5" s="2"/>
      <c r="F5" s="12"/>
      <c r="G5" s="12"/>
      <c r="H5" s="12"/>
      <c r="I5" s="5"/>
      <c r="J5" s="682"/>
      <c r="K5" s="692"/>
    </row>
    <row r="6" spans="1:17" ht="18" customHeight="1" x14ac:dyDescent="0.15">
      <c r="A6" s="5" t="s">
        <v>14</v>
      </c>
      <c r="B6" s="127"/>
      <c r="C6" s="127"/>
      <c r="D6" s="127"/>
      <c r="E6" s="127"/>
      <c r="F6" s="59"/>
      <c r="G6" s="12" t="s">
        <v>21</v>
      </c>
      <c r="H6" s="12" t="s">
        <v>21</v>
      </c>
      <c r="I6" s="5">
        <f t="shared" ref="I6:I9" si="0">COUNTIFS(B6:H6,"&lt;&gt;空",B6:H6,"&lt;&gt;休",B6:H6,"&lt;&gt;調",B6:H6,"&lt;&gt;",B6:H6,"&lt;&gt;調整休")</f>
        <v>2</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9</v>
      </c>
      <c r="K6" s="759"/>
    </row>
    <row r="7" spans="1:17" ht="18" customHeight="1" x14ac:dyDescent="0.15">
      <c r="A7" s="20" t="s">
        <v>100</v>
      </c>
      <c r="B7" s="350"/>
      <c r="C7" s="350"/>
      <c r="D7" s="350"/>
      <c r="E7" s="350"/>
      <c r="F7" s="12" t="s">
        <v>20</v>
      </c>
      <c r="G7" s="12" t="s">
        <v>20</v>
      </c>
      <c r="H7" s="12" t="s">
        <v>20</v>
      </c>
      <c r="I7" s="5">
        <f t="shared" si="0"/>
        <v>3</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13.5</v>
      </c>
      <c r="K7" s="759"/>
    </row>
    <row r="8" spans="1:17" ht="18" customHeight="1" x14ac:dyDescent="0.15">
      <c r="A8" s="20" t="s">
        <v>377</v>
      </c>
      <c r="B8" s="45"/>
      <c r="C8" s="45"/>
      <c r="D8" s="45"/>
      <c r="E8" s="45"/>
      <c r="F8" s="12"/>
      <c r="G8" s="59"/>
      <c r="H8" s="12" t="s">
        <v>184</v>
      </c>
      <c r="I8" s="5">
        <f t="shared" si="0"/>
        <v>1</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11-19"))*(7)</f>
        <v>7</v>
      </c>
      <c r="K8" s="759"/>
      <c r="Q8" s="349"/>
    </row>
    <row r="9" spans="1:17" ht="18" customHeight="1" x14ac:dyDescent="0.15">
      <c r="A9" s="653" t="s">
        <v>590</v>
      </c>
      <c r="B9" s="45"/>
      <c r="C9" s="45"/>
      <c r="D9" s="45"/>
      <c r="E9" s="45"/>
      <c r="F9" s="12" t="s">
        <v>99</v>
      </c>
      <c r="G9" s="12"/>
      <c r="H9" s="12"/>
      <c r="I9" s="5">
        <f t="shared" si="0"/>
        <v>1</v>
      </c>
      <c r="J9" s="758">
        <v>3</v>
      </c>
      <c r="K9" s="759"/>
      <c r="Q9" s="349"/>
    </row>
    <row r="10" spans="1:17" ht="19.5" customHeight="1" x14ac:dyDescent="0.15">
      <c r="A10" s="31" t="s">
        <v>66</v>
      </c>
      <c r="B10" s="45"/>
      <c r="C10" s="45"/>
      <c r="D10" s="45"/>
      <c r="E10" s="45"/>
      <c r="F10" s="16" t="s">
        <v>566</v>
      </c>
      <c r="G10" s="16" t="s">
        <v>528</v>
      </c>
      <c r="H10" s="16"/>
      <c r="I10" s="5"/>
      <c r="J10" s="758"/>
      <c r="K10" s="759"/>
    </row>
    <row r="11" spans="1:17" ht="18" customHeight="1" x14ac:dyDescent="0.15">
      <c r="A11" s="31" t="s">
        <v>66</v>
      </c>
      <c r="B11" s="45"/>
      <c r="C11" s="45"/>
      <c r="D11" s="45"/>
      <c r="E11" s="45"/>
      <c r="F11" s="633" t="s">
        <v>215</v>
      </c>
      <c r="G11" s="633" t="s">
        <v>215</v>
      </c>
      <c r="H11" s="16"/>
      <c r="I11" s="5"/>
      <c r="J11" s="682"/>
      <c r="K11" s="692"/>
    </row>
    <row r="12" spans="1:17" ht="16.5" customHeight="1" x14ac:dyDescent="0.15">
      <c r="A12" s="33" t="s">
        <v>0</v>
      </c>
      <c r="B12" s="53">
        <v>46146</v>
      </c>
      <c r="C12" s="53">
        <v>46147</v>
      </c>
      <c r="D12" s="53">
        <v>46148</v>
      </c>
      <c r="E12" s="53">
        <v>46149</v>
      </c>
      <c r="F12" s="53">
        <v>46150</v>
      </c>
      <c r="G12" s="53">
        <v>46151</v>
      </c>
      <c r="H12" s="53">
        <v>46152</v>
      </c>
      <c r="I12" s="727" t="s">
        <v>1</v>
      </c>
      <c r="J12" s="717" t="s">
        <v>2</v>
      </c>
      <c r="K12" s="718"/>
    </row>
    <row r="13" spans="1:17" ht="16.5" customHeight="1" x14ac:dyDescent="0.15">
      <c r="A13" s="22" t="s">
        <v>3</v>
      </c>
      <c r="B13" s="24" t="s">
        <v>4</v>
      </c>
      <c r="C13" s="24" t="s">
        <v>5</v>
      </c>
      <c r="D13" s="376" t="s">
        <v>6</v>
      </c>
      <c r="E13" s="2" t="s">
        <v>7</v>
      </c>
      <c r="F13" s="2" t="s">
        <v>8</v>
      </c>
      <c r="G13" s="2" t="s">
        <v>9</v>
      </c>
      <c r="H13" s="24" t="s">
        <v>10</v>
      </c>
      <c r="I13" s="728"/>
      <c r="J13" s="719"/>
      <c r="K13" s="720"/>
    </row>
    <row r="14" spans="1:17" ht="18" customHeight="1" x14ac:dyDescent="0.15">
      <c r="A14" s="17" t="s">
        <v>12</v>
      </c>
      <c r="B14" s="658" t="s">
        <v>596</v>
      </c>
      <c r="C14" s="2"/>
      <c r="D14" s="2"/>
      <c r="E14" s="12"/>
      <c r="F14" s="691" t="s">
        <v>60</v>
      </c>
      <c r="G14" s="691"/>
      <c r="H14" s="691"/>
      <c r="I14" s="5"/>
      <c r="J14" s="682"/>
      <c r="K14" s="692"/>
    </row>
    <row r="15" spans="1:17" ht="18" customHeight="1" x14ac:dyDescent="0.15">
      <c r="A15" s="5" t="s">
        <v>14</v>
      </c>
      <c r="B15" s="127"/>
      <c r="C15" s="127"/>
      <c r="D15" s="32"/>
      <c r="E15" s="12" t="s">
        <v>21</v>
      </c>
      <c r="F15" s="12" t="s">
        <v>184</v>
      </c>
      <c r="G15" s="12" t="s">
        <v>21</v>
      </c>
      <c r="H15" s="16" t="s">
        <v>221</v>
      </c>
      <c r="I15" s="5">
        <f t="shared" ref="I15:I18" si="2">COUNTIFS(B15:H15,"&lt;&gt;空",B15:H15,"&lt;&gt;休",B15:H15,"&lt;&gt;調",B15:H15,"&lt;&gt;",B15:H15,"&lt;&gt;調整休")</f>
        <v>4</v>
      </c>
      <c r="J15" s="758">
        <v>30.5</v>
      </c>
      <c r="K15" s="759"/>
      <c r="O15" s="349"/>
    </row>
    <row r="16" spans="1:17" ht="18" customHeight="1" x14ac:dyDescent="0.15">
      <c r="A16" s="20" t="s">
        <v>100</v>
      </c>
      <c r="B16" s="350"/>
      <c r="C16" s="350"/>
      <c r="D16" s="36"/>
      <c r="E16" s="87"/>
      <c r="F16" s="12" t="s">
        <v>20</v>
      </c>
      <c r="G16" s="12" t="s">
        <v>20</v>
      </c>
      <c r="H16" s="12" t="s">
        <v>20</v>
      </c>
      <c r="I16" s="5">
        <f t="shared" si="2"/>
        <v>3</v>
      </c>
      <c r="J16" s="758">
        <f t="shared" ref="J16" si="3">SUM(COUNTIF(B16:H16,"9-11,15-19"))*(6)+(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f>
        <v>13.5</v>
      </c>
      <c r="K16" s="759"/>
    </row>
    <row r="17" spans="1:11" ht="18" customHeight="1" x14ac:dyDescent="0.15">
      <c r="A17" s="20" t="s">
        <v>377</v>
      </c>
      <c r="B17" s="45"/>
      <c r="C17" s="45"/>
      <c r="D17" s="46"/>
      <c r="E17" s="12" t="s">
        <v>184</v>
      </c>
      <c r="F17" s="12"/>
      <c r="G17" s="12" t="s">
        <v>184</v>
      </c>
      <c r="H17" s="12" t="s">
        <v>184</v>
      </c>
      <c r="I17" s="5">
        <f t="shared" si="2"/>
        <v>3</v>
      </c>
      <c r="J17" s="758">
        <f>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11-19"))*(7)</f>
        <v>21</v>
      </c>
      <c r="K17" s="759"/>
    </row>
    <row r="18" spans="1:11" ht="18" customHeight="1" x14ac:dyDescent="0.15">
      <c r="A18" s="653" t="s">
        <v>590</v>
      </c>
      <c r="B18" s="45"/>
      <c r="C18" s="45"/>
      <c r="D18" s="46"/>
      <c r="E18" s="12" t="s">
        <v>99</v>
      </c>
      <c r="F18" s="12" t="s">
        <v>99</v>
      </c>
      <c r="G18" s="12"/>
      <c r="H18" s="12"/>
      <c r="I18" s="5">
        <f t="shared" si="2"/>
        <v>2</v>
      </c>
      <c r="J18" s="758">
        <v>6</v>
      </c>
      <c r="K18" s="759"/>
    </row>
    <row r="19" spans="1:11" ht="18" customHeight="1" x14ac:dyDescent="0.15">
      <c r="A19" s="31" t="s">
        <v>66</v>
      </c>
      <c r="B19" s="45"/>
      <c r="C19" s="45"/>
      <c r="D19" s="46"/>
      <c r="E19" s="16" t="s">
        <v>523</v>
      </c>
      <c r="F19" s="16"/>
      <c r="G19" s="16" t="s">
        <v>528</v>
      </c>
      <c r="H19" s="16"/>
      <c r="I19" s="5"/>
      <c r="J19" s="758"/>
      <c r="K19" s="759"/>
    </row>
    <row r="20" spans="1:11" ht="18" customHeight="1" x14ac:dyDescent="0.15">
      <c r="A20" s="31" t="s">
        <v>66</v>
      </c>
      <c r="B20" s="45"/>
      <c r="C20" s="45"/>
      <c r="D20" s="46"/>
      <c r="E20" s="633"/>
      <c r="F20" s="633" t="s">
        <v>215</v>
      </c>
      <c r="G20" s="633"/>
      <c r="H20" s="633"/>
      <c r="I20" s="5"/>
      <c r="J20" s="682"/>
      <c r="K20" s="692"/>
    </row>
    <row r="21" spans="1:11" ht="16.5" customHeight="1" x14ac:dyDescent="0.15">
      <c r="A21" s="22" t="s">
        <v>0</v>
      </c>
      <c r="B21" s="23">
        <v>46153</v>
      </c>
      <c r="C21" s="23">
        <v>46154</v>
      </c>
      <c r="D21" s="23">
        <v>46155</v>
      </c>
      <c r="E21" s="23">
        <v>46156</v>
      </c>
      <c r="F21" s="23">
        <v>46157</v>
      </c>
      <c r="G21" s="23">
        <v>46158</v>
      </c>
      <c r="H21" s="23">
        <v>46159</v>
      </c>
      <c r="I21" s="727" t="s">
        <v>1</v>
      </c>
      <c r="J21" s="717" t="s">
        <v>2</v>
      </c>
      <c r="K21" s="718"/>
    </row>
    <row r="22" spans="1:11" ht="16.5" customHeight="1" x14ac:dyDescent="0.15">
      <c r="A22" s="22" t="s">
        <v>3</v>
      </c>
      <c r="B22" s="2" t="s">
        <v>4</v>
      </c>
      <c r="C22" s="21" t="s">
        <v>5</v>
      </c>
      <c r="D22" s="21" t="s">
        <v>6</v>
      </c>
      <c r="E22" s="2" t="s">
        <v>7</v>
      </c>
      <c r="F22" s="2" t="s">
        <v>8</v>
      </c>
      <c r="G22" s="2" t="s">
        <v>9</v>
      </c>
      <c r="H22" s="24" t="s">
        <v>10</v>
      </c>
      <c r="I22" s="728"/>
      <c r="J22" s="719"/>
      <c r="K22" s="720"/>
    </row>
    <row r="23" spans="1:11" ht="18" customHeight="1" x14ac:dyDescent="0.15">
      <c r="A23" s="17" t="s">
        <v>13</v>
      </c>
      <c r="B23" s="12"/>
      <c r="C23" s="2"/>
      <c r="D23" s="2"/>
      <c r="E23" s="12"/>
      <c r="F23" s="12"/>
      <c r="G23" s="12"/>
      <c r="H23" s="12"/>
      <c r="I23" s="5"/>
      <c r="J23" s="693"/>
      <c r="K23" s="692"/>
    </row>
    <row r="24" spans="1:11" ht="18" customHeight="1" x14ac:dyDescent="0.15">
      <c r="A24" s="5" t="s">
        <v>14</v>
      </c>
      <c r="B24" s="12" t="s">
        <v>21</v>
      </c>
      <c r="C24" s="127"/>
      <c r="D24" s="32"/>
      <c r="E24" s="12" t="s">
        <v>21</v>
      </c>
      <c r="F24" s="12" t="s">
        <v>21</v>
      </c>
      <c r="G24" s="12" t="s">
        <v>21</v>
      </c>
      <c r="H24" s="12" t="s">
        <v>21</v>
      </c>
      <c r="I24" s="5">
        <f t="shared" ref="I24:I27" si="4">COUNTIFS(B24:H24,"&lt;&gt;空",B24:H24,"&lt;&gt;休",B24:H24,"&lt;&gt;調",B24:H24,"&lt;&gt;",B24:H24,"&lt;&gt;調整休")</f>
        <v>5</v>
      </c>
      <c r="J24" s="758">
        <v>24.5</v>
      </c>
      <c r="K24" s="759"/>
    </row>
    <row r="25" spans="1:11" ht="18" customHeight="1" x14ac:dyDescent="0.15">
      <c r="A25" s="20" t="s">
        <v>100</v>
      </c>
      <c r="B25" s="12" t="s">
        <v>20</v>
      </c>
      <c r="C25" s="350"/>
      <c r="D25" s="36"/>
      <c r="E25" s="12" t="s">
        <v>20</v>
      </c>
      <c r="F25" s="12" t="s">
        <v>20</v>
      </c>
      <c r="G25" s="12" t="s">
        <v>20</v>
      </c>
      <c r="H25" s="12" t="s">
        <v>20</v>
      </c>
      <c r="I25" s="5">
        <f t="shared" si="4"/>
        <v>5</v>
      </c>
      <c r="J25" s="758">
        <f t="shared" ref="J25" si="5">SUM(COUNTIF(B25:H25,"9-11,15-19"))*(6)+(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f>
        <v>22.5</v>
      </c>
      <c r="K25" s="759"/>
    </row>
    <row r="26" spans="1:11" ht="18" customHeight="1" x14ac:dyDescent="0.15">
      <c r="A26" s="20" t="s">
        <v>377</v>
      </c>
      <c r="B26" s="12" t="s">
        <v>184</v>
      </c>
      <c r="C26" s="45"/>
      <c r="D26" s="46"/>
      <c r="E26" s="16"/>
      <c r="F26" s="12"/>
      <c r="G26" s="12" t="s">
        <v>184</v>
      </c>
      <c r="H26" s="12" t="s">
        <v>184</v>
      </c>
      <c r="I26" s="5">
        <f t="shared" si="4"/>
        <v>3</v>
      </c>
      <c r="J26" s="758">
        <f>SUM(COUNTIF(B26:H26,"9-11,15-19"))*(6)+(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11-19"))*(7)</f>
        <v>21</v>
      </c>
      <c r="K26" s="759"/>
    </row>
    <row r="27" spans="1:11" ht="18" customHeight="1" x14ac:dyDescent="0.15">
      <c r="A27" s="653" t="s">
        <v>590</v>
      </c>
      <c r="B27" s="12"/>
      <c r="C27" s="45"/>
      <c r="D27" s="46"/>
      <c r="E27" s="12" t="s">
        <v>99</v>
      </c>
      <c r="F27" s="12" t="s">
        <v>99</v>
      </c>
      <c r="G27" s="12"/>
      <c r="H27" s="12"/>
      <c r="I27" s="5">
        <f t="shared" si="4"/>
        <v>2</v>
      </c>
      <c r="J27" s="758">
        <v>6</v>
      </c>
      <c r="K27" s="759"/>
    </row>
    <row r="28" spans="1:11" ht="18" customHeight="1" x14ac:dyDescent="0.15">
      <c r="A28" s="31" t="s">
        <v>66</v>
      </c>
      <c r="B28" s="16"/>
      <c r="C28" s="45"/>
      <c r="D28" s="46"/>
      <c r="E28" s="633" t="s">
        <v>468</v>
      </c>
      <c r="F28" s="16" t="s">
        <v>566</v>
      </c>
      <c r="G28" s="16" t="s">
        <v>528</v>
      </c>
      <c r="H28" s="16"/>
      <c r="I28" s="5"/>
      <c r="J28" s="758"/>
      <c r="K28" s="759"/>
    </row>
    <row r="29" spans="1:11" ht="18" customHeight="1" x14ac:dyDescent="0.15">
      <c r="A29" s="31" t="s">
        <v>66</v>
      </c>
      <c r="B29" s="633"/>
      <c r="C29" s="45"/>
      <c r="D29" s="46"/>
      <c r="E29" s="633"/>
      <c r="F29" s="16"/>
      <c r="G29" s="633"/>
      <c r="H29" s="633"/>
      <c r="I29" s="5"/>
      <c r="J29" s="682"/>
      <c r="K29" s="692"/>
    </row>
    <row r="30" spans="1:11" ht="16.5" customHeight="1" x14ac:dyDescent="0.15">
      <c r="A30" s="22" t="s">
        <v>0</v>
      </c>
      <c r="B30" s="90">
        <v>46160</v>
      </c>
      <c r="C30" s="90">
        <v>46161</v>
      </c>
      <c r="D30" s="90">
        <v>46162</v>
      </c>
      <c r="E30" s="90">
        <v>46163</v>
      </c>
      <c r="F30" s="90">
        <v>46164</v>
      </c>
      <c r="G30" s="90">
        <v>46165</v>
      </c>
      <c r="H30" s="90">
        <v>46166</v>
      </c>
      <c r="I30" s="727" t="s">
        <v>1</v>
      </c>
      <c r="J30" s="717" t="s">
        <v>2</v>
      </c>
      <c r="K30" s="718"/>
    </row>
    <row r="31" spans="1:11" ht="16.5" customHeight="1" x14ac:dyDescent="0.15">
      <c r="A31" s="22" t="s">
        <v>3</v>
      </c>
      <c r="B31" s="2" t="s">
        <v>4</v>
      </c>
      <c r="C31" s="21" t="s">
        <v>5</v>
      </c>
      <c r="D31" s="21" t="s">
        <v>607</v>
      </c>
      <c r="E31" s="2" t="s">
        <v>7</v>
      </c>
      <c r="F31" s="2" t="s">
        <v>8</v>
      </c>
      <c r="G31" s="2" t="s">
        <v>9</v>
      </c>
      <c r="H31" s="24" t="s">
        <v>10</v>
      </c>
      <c r="I31" s="728"/>
      <c r="J31" s="719"/>
      <c r="K31" s="720"/>
    </row>
    <row r="32" spans="1:11" ht="18" customHeight="1" x14ac:dyDescent="0.15">
      <c r="A32" s="17" t="s">
        <v>12</v>
      </c>
      <c r="B32" s="12"/>
      <c r="C32" s="2"/>
      <c r="D32" s="2"/>
      <c r="E32" s="12"/>
      <c r="F32" s="12"/>
      <c r="G32" s="12"/>
      <c r="H32" s="12"/>
      <c r="I32" s="5"/>
      <c r="J32" s="682"/>
      <c r="K32" s="692"/>
    </row>
    <row r="33" spans="1:11" ht="18" customHeight="1" x14ac:dyDescent="0.15">
      <c r="A33" s="5" t="s">
        <v>14</v>
      </c>
      <c r="B33" s="12" t="s">
        <v>21</v>
      </c>
      <c r="C33" s="127"/>
      <c r="D33" s="32"/>
      <c r="E33" s="12" t="s">
        <v>21</v>
      </c>
      <c r="F33" s="12" t="s">
        <v>21</v>
      </c>
      <c r="G33" s="12" t="s">
        <v>21</v>
      </c>
      <c r="H33" s="16" t="s">
        <v>221</v>
      </c>
      <c r="I33" s="5">
        <f t="shared" ref="I33:I36" si="6">COUNTIFS(B33:H33,"&lt;&gt;空",B33:H33,"&lt;&gt;休",B33:H33,"&lt;&gt;調",B33:H33,"&lt;&gt;",B33:H33,"&lt;&gt;調整休")</f>
        <v>5</v>
      </c>
      <c r="J33" s="758">
        <f>SUM(COUNTIF(B33:H33,"9-11,15-19"))*(6)+(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9-11・14-19"))*(6.5)</f>
        <v>24.5</v>
      </c>
      <c r="K33" s="759"/>
    </row>
    <row r="34" spans="1:11" ht="18" customHeight="1" x14ac:dyDescent="0.15">
      <c r="A34" s="20" t="s">
        <v>100</v>
      </c>
      <c r="B34" s="12" t="s">
        <v>20</v>
      </c>
      <c r="C34" s="350"/>
      <c r="D34" s="36"/>
      <c r="E34" s="12" t="s">
        <v>20</v>
      </c>
      <c r="F34" s="431"/>
      <c r="G34" s="12" t="s">
        <v>20</v>
      </c>
      <c r="H34" s="12" t="s">
        <v>20</v>
      </c>
      <c r="I34" s="5">
        <f t="shared" si="6"/>
        <v>4</v>
      </c>
      <c r="J34" s="758">
        <f t="shared" ref="J34" si="7">SUM(COUNTIF(B34:H34,"9-11,15-19"))*(6)+(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f>
        <v>18</v>
      </c>
      <c r="K34" s="759"/>
    </row>
    <row r="35" spans="1:11" ht="18" customHeight="1" x14ac:dyDescent="0.15">
      <c r="A35" s="20" t="s">
        <v>377</v>
      </c>
      <c r="B35" s="12" t="s">
        <v>184</v>
      </c>
      <c r="C35" s="45"/>
      <c r="D35" s="46"/>
      <c r="E35" s="16"/>
      <c r="F35" s="12"/>
      <c r="G35" s="59"/>
      <c r="H35" s="12" t="s">
        <v>184</v>
      </c>
      <c r="I35" s="5">
        <f t="shared" si="6"/>
        <v>2</v>
      </c>
      <c r="J35" s="758">
        <f>SUM(COUNTIF(B35:H35,"9-11,15-19"))*(6)+(COUNTIF(B35:H35,"9-20"))*(10)+(COUNTIF(B35:H35,"9-19"))*(9)+(COUNTIF(B35:H35,"9-18"))*(8)+(COUNTIF(B35:H35,"9-17"))*(7.25)+(COUNTIF(B35:H35,"9-16"))*(6.25)+(COUNTIF(B35:H35,"9-15"))*(5.5)+(COUNTIF(B35:H35,"9-14"))*(4.5)+(COUNTIF(B35:H35,"9-13,17-20"))*(7)+(COUNTIF(B35:H35,"9-13"))*(4)+(COUNTIF(B35:H35,"9-12,18-20"))*(5)+(COUNTIF(B35:H35,"9-12,16-20"))*(7)+(COUNTIF(B35:H35,"9-12,16-19"))*(6)+(COUNTIF(B35:H35,"9-13,16-20"))*(6)+(COUNTIF(B35:H35,"9-12"))*(3)+(COUNTIF(B35:H35,"9-11:30"))*(2.5)+(COUNTIF(B35:H35,"9-11,16-19"))*(5)+(COUNTIF(B35:H35,"9-11"))*(2)+(COUNTIF(B35:H35,"9:30-11:30,16-19"))*(5)+(COUNTIF(B35:H35,"19-20"))*(1)+(COUNTIF(B35:H35,"17-20"))*(3)+(COUNTIF(B35:H35,"16-20"))*(4)+(COUNTIF(B35:H35,"15-20"))*(4.5)+(COUNTIF(B35:H35,"15-19"))*(4)+(COUNTIF(B35:H35,"14-20"))*(5.5)+(COUNTIF(B35:H35,"14-19"))*(4.5)+(COUNTIF(B35:H35,"14:30-20"))*(5)+(COUNTIF(B35:H35,"13-20"))*(6.25)+(COUNTIF(B35:H35,"13-19"))*(5.5)+(COUNTIF(B35:H35,"13-18"))*(4.5)+(COUNTIF(B35:H35,"13-17"))*(4)+(COUNTIF(B35:H35,"12-20"))*(7.25)+(COUNTIF(B35:H35,"10-20"))*(9)+(COUNTIF(B35:H35,"10-15"))*(4.5)+(COUNTIF(B35:H35,"12-18"))*(5.5)+(COUNTIF(B35:H35,"10-12,14-19"))*(6.5)+(COUNTIF(B35:H35,"10-14"))*(4)+(COUNTIF(B35:H35,"11-19"))*(7)</f>
        <v>14</v>
      </c>
      <c r="K35" s="759"/>
    </row>
    <row r="36" spans="1:11" ht="18" customHeight="1" x14ac:dyDescent="0.15">
      <c r="A36" s="653" t="s">
        <v>590</v>
      </c>
      <c r="B36" s="12" t="s">
        <v>21</v>
      </c>
      <c r="C36" s="45"/>
      <c r="D36" s="46"/>
      <c r="E36" s="12" t="s">
        <v>21</v>
      </c>
      <c r="F36" s="12" t="s">
        <v>21</v>
      </c>
      <c r="G36" s="12" t="s">
        <v>21</v>
      </c>
      <c r="H36" s="12"/>
      <c r="I36" s="5">
        <f t="shared" si="6"/>
        <v>4</v>
      </c>
      <c r="J36" s="758">
        <f t="shared" ref="J36" si="8">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11-19"))*(7)</f>
        <v>18</v>
      </c>
      <c r="K36" s="759"/>
    </row>
    <row r="37" spans="1:11" ht="18" customHeight="1" x14ac:dyDescent="0.15">
      <c r="A37" s="31" t="s">
        <v>66</v>
      </c>
      <c r="B37" s="16"/>
      <c r="C37" s="45"/>
      <c r="D37" s="46"/>
      <c r="E37" s="16" t="s">
        <v>523</v>
      </c>
      <c r="F37" s="16"/>
      <c r="G37" s="16" t="s">
        <v>528</v>
      </c>
      <c r="H37" s="16"/>
      <c r="I37" s="5"/>
      <c r="J37" s="758"/>
      <c r="K37" s="759"/>
    </row>
    <row r="38" spans="1:11" ht="18" customHeight="1" x14ac:dyDescent="0.15">
      <c r="A38" s="31" t="s">
        <v>66</v>
      </c>
      <c r="B38" s="633"/>
      <c r="C38" s="45"/>
      <c r="D38" s="46"/>
      <c r="E38" s="93" t="s">
        <v>602</v>
      </c>
      <c r="F38" s="633" t="s">
        <v>468</v>
      </c>
      <c r="G38" s="93" t="s">
        <v>602</v>
      </c>
      <c r="H38" s="633"/>
      <c r="I38" s="5"/>
      <c r="J38" s="682"/>
      <c r="K38" s="692"/>
    </row>
    <row r="39" spans="1:11" ht="16.5" customHeight="1" x14ac:dyDescent="0.15">
      <c r="A39" s="22" t="s">
        <v>0</v>
      </c>
      <c r="B39" s="23">
        <v>46167</v>
      </c>
      <c r="C39" s="23">
        <v>46168</v>
      </c>
      <c r="D39" s="23">
        <v>46169</v>
      </c>
      <c r="E39" s="23">
        <v>46170</v>
      </c>
      <c r="F39" s="23">
        <v>46171</v>
      </c>
      <c r="G39" s="23">
        <v>46172</v>
      </c>
      <c r="H39" s="23">
        <v>46173</v>
      </c>
      <c r="I39" s="727" t="s">
        <v>1</v>
      </c>
      <c r="J39" s="717" t="s">
        <v>2</v>
      </c>
      <c r="K39" s="718"/>
    </row>
    <row r="40" spans="1:11" ht="16.5" customHeight="1" x14ac:dyDescent="0.15">
      <c r="A40" s="22" t="s">
        <v>3</v>
      </c>
      <c r="B40" s="2" t="s">
        <v>4</v>
      </c>
      <c r="C40" s="316" t="s">
        <v>5</v>
      </c>
      <c r="D40" s="316" t="s">
        <v>6</v>
      </c>
      <c r="E40" s="2" t="s">
        <v>7</v>
      </c>
      <c r="F40" s="2" t="s">
        <v>8</v>
      </c>
      <c r="G40" s="2" t="s">
        <v>9</v>
      </c>
      <c r="H40" s="24" t="s">
        <v>10</v>
      </c>
      <c r="I40" s="728"/>
      <c r="J40" s="719"/>
      <c r="K40" s="720"/>
    </row>
    <row r="41" spans="1:11" ht="18" customHeight="1" x14ac:dyDescent="0.15">
      <c r="A41" s="17" t="s">
        <v>13</v>
      </c>
      <c r="B41" s="12"/>
      <c r="C41" s="2"/>
      <c r="D41" s="2"/>
      <c r="E41" s="12"/>
      <c r="F41" s="12"/>
      <c r="G41" s="12"/>
      <c r="H41" s="12"/>
      <c r="I41" s="5"/>
      <c r="J41" s="693"/>
      <c r="K41" s="692"/>
    </row>
    <row r="42" spans="1:11" ht="18" customHeight="1" x14ac:dyDescent="0.15">
      <c r="A42" s="5" t="s">
        <v>14</v>
      </c>
      <c r="B42" s="12"/>
      <c r="C42" s="127"/>
      <c r="D42" s="32"/>
      <c r="E42" s="12" t="s">
        <v>21</v>
      </c>
      <c r="F42" s="12" t="s">
        <v>21</v>
      </c>
      <c r="G42" s="12" t="s">
        <v>21</v>
      </c>
      <c r="H42" s="431"/>
      <c r="I42" s="5">
        <f t="shared" ref="I42:I45" si="9">COUNTIFS(B42:H42,"&lt;&gt;空",B42:H42,"&lt;&gt;休",B42:H42,"&lt;&gt;調",B42:H42,"&lt;&gt;",B42:H42,"&lt;&gt;調整休")</f>
        <v>3</v>
      </c>
      <c r="J42" s="758">
        <f>SUM(COUNTIF(B42:H42,"9-11,15-19"))*(6)+(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9-11・14-19"))*(6.5)</f>
        <v>13.5</v>
      </c>
      <c r="K42" s="759"/>
    </row>
    <row r="43" spans="1:11" ht="18" customHeight="1" x14ac:dyDescent="0.15">
      <c r="A43" s="20" t="s">
        <v>100</v>
      </c>
      <c r="B43" s="12" t="s">
        <v>20</v>
      </c>
      <c r="C43" s="350"/>
      <c r="D43" s="36"/>
      <c r="E43" s="12" t="s">
        <v>20</v>
      </c>
      <c r="F43" s="12" t="s">
        <v>20</v>
      </c>
      <c r="G43" s="12" t="s">
        <v>20</v>
      </c>
      <c r="H43" s="12" t="s">
        <v>20</v>
      </c>
      <c r="I43" s="5">
        <f t="shared" si="9"/>
        <v>5</v>
      </c>
      <c r="J43" s="758">
        <f t="shared" ref="J43" si="10">SUM(COUNTIF(B43:H43,"9-11,15-19"))*(6)+(COUNTIF(B43:H43,"9-20"))*(10)+(COUNTIF(B43:H43,"9-19"))*(9)+(COUNTIF(B43:H43,"9-18"))*(8)+(COUNTIF(B43:H43,"9-17"))*(7.25)+(COUNTIF(B43:H43,"9-16"))*(6.25)+(COUNTIF(B43:H43,"9-15"))*(5.5)+(COUNTIF(B43:H43,"9-14"))*(4.5)+(COUNTIF(B43:H43,"9-13,17-20"))*(7)+(COUNTIF(B43:H43,"9-13"))*(4)+(COUNTIF(B43:H43,"9-12,18-20"))*(5)+(COUNTIF(B43:H43,"9-12,16-20"))*(7)+(COUNTIF(B43:H43,"9-12,16-19"))*(6)+(COUNTIF(B43:H43,"9-13,16-20"))*(6)+(COUNTIF(B43:H43,"9-12"))*(3)+(COUNTIF(B43:H43,"9-11:30"))*(2.5)+(COUNTIF(B43:H43,"9-11,16-19"))*(5)+(COUNTIF(B43:H43,"9-11"))*(2)+(COUNTIF(B43:H43,"9:30-11:30,16-19"))*(5)+(COUNTIF(B43:H43,"19-20"))*(1)+(COUNTIF(B43:H43,"17-20"))*(3)+(COUNTIF(B43:H43,"16-20"))*(4)+(COUNTIF(B43:H43,"15-20"))*(4.5)+(COUNTIF(B43:H43,"15-19"))*(4)+(COUNTIF(B43:H43,"14-20"))*(5.5)+(COUNTIF(B43:H43,"14-19"))*(4.5)+(COUNTIF(B43:H43,"14:30-20"))*(5)+(COUNTIF(B43:H43,"13-20"))*(6.25)+(COUNTIF(B43:H43,"13-19"))*(5.5)+(COUNTIF(B43:H43,"13-18"))*(4.5)+(COUNTIF(B43:H43,"13-17"))*(4)+(COUNTIF(B43:H43,"12-20"))*(7.25)+(COUNTIF(B43:H43,"10-20"))*(9)+(COUNTIF(B43:H43,"10-15"))*(4.5)+(COUNTIF(B43:H43,"12-18"))*(5.5)+(COUNTIF(B43:H43,"10-12,14-19"))*(6.5)+(COUNTIF(B43:H43,"10-14"))*(4)</f>
        <v>22.5</v>
      </c>
      <c r="K43" s="759"/>
    </row>
    <row r="44" spans="1:11" ht="18" customHeight="1" x14ac:dyDescent="0.15">
      <c r="A44" s="20" t="s">
        <v>377</v>
      </c>
      <c r="B44" s="12" t="s">
        <v>184</v>
      </c>
      <c r="C44" s="45"/>
      <c r="D44" s="46"/>
      <c r="E44" s="16"/>
      <c r="F44" s="12"/>
      <c r="G44" s="121" t="s">
        <v>478</v>
      </c>
      <c r="H44" s="12" t="s">
        <v>184</v>
      </c>
      <c r="I44" s="5">
        <f t="shared" si="9"/>
        <v>3</v>
      </c>
      <c r="J44" s="758">
        <f>SUM(COUNTIF(B44:H44,"9-11,15-19"))*(6)+(COUNTIF(B44:H44,"9-20"))*(10)+(COUNTIF(B44:H44,"9-19"))*(9)+(COUNTIF(B44:H44,"9-18"))*(8)+(COUNTIF(B44:H44,"9-17"))*(7.25)+(COUNTIF(B44:H44,"9-16"))*(6.25)+(COUNTIF(B44:H44,"9-15"))*(5.5)+(COUNTIF(B44:H44,"9-14"))*(4.5)+(COUNTIF(B44:H44,"9-13,17-20"))*(7)+(COUNTIF(B44:H44,"9-13"))*(4)+(COUNTIF(B44:H44,"9-12,18-20"))*(5)+(COUNTIF(B44:H44,"9-12,16-20"))*(7)+(COUNTIF(B44:H44,"9-12,16-19"))*(6)+(COUNTIF(B44:H44,"9-13,16-20"))*(6)+(COUNTIF(B44:H44,"9-12"))*(3)+(COUNTIF(B44:H44,"9-11:30"))*(2.5)+(COUNTIF(B44:H44,"9-11,16-19"))*(5)+(COUNTIF(B44:H44,"9-11"))*(2)+(COUNTIF(B44:H44,"9:30-11:30,16-19"))*(5)+(COUNTIF(B44:H44,"19-20"))*(1)+(COUNTIF(B44:H44,"17-20"))*(3)+(COUNTIF(B44:H44,"16-20"))*(4)+(COUNTIF(B44:H44,"15-20"))*(4.5)+(COUNTIF(B44:H44,"15-19"))*(4)+(COUNTIF(B44:H44,"14-20"))*(5.5)+(COUNTIF(B44:H44,"14-19"))*(4.5)+(COUNTIF(B44:H44,"14:30-20"))*(5)+(COUNTIF(B44:H44,"13-20"))*(6.25)+(COUNTIF(B44:H44,"13-19"))*(5.5)+(COUNTIF(B44:H44,"13-18"))*(4.5)+(COUNTIF(B44:H44,"13-17"))*(4)+(COUNTIF(B44:H44,"12-20"))*(7.25)+(COUNTIF(B44:H44,"10-20"))*(9)+(COUNTIF(B44:H44,"10-15"))*(4.5)+(COUNTIF(B44:H44,"12-18"))*(5.5)+(COUNTIF(B44:H44,"10-12,14-19"))*(6.5)+(COUNTIF(B44:H44,"10-14"))*(4)+(COUNTIF(B44:H44,"11-19"))*(7)</f>
        <v>14</v>
      </c>
      <c r="K44" s="759"/>
    </row>
    <row r="45" spans="1:11" ht="18" customHeight="1" x14ac:dyDescent="0.15">
      <c r="A45" s="653" t="s">
        <v>590</v>
      </c>
      <c r="B45" s="12" t="s">
        <v>21</v>
      </c>
      <c r="C45" s="45"/>
      <c r="D45" s="46"/>
      <c r="E45" s="12" t="s">
        <v>21</v>
      </c>
      <c r="F45" s="12" t="s">
        <v>21</v>
      </c>
      <c r="G45" s="12" t="s">
        <v>21</v>
      </c>
      <c r="H45" s="12"/>
      <c r="I45" s="5">
        <f t="shared" si="9"/>
        <v>4</v>
      </c>
      <c r="J45" s="758">
        <f t="shared" ref="J45" si="11">SUM(COUNTIF(B45:H45,"9-11,15-19"))*(6)+(COUNTIF(B45:H45,"9-20"))*(10)+(COUNTIF(B45:H45,"9-19"))*(9)+(COUNTIF(B45:H45,"9-18"))*(8)+(COUNTIF(B45:H45,"9-17"))*(7.25)+(COUNTIF(B45:H45,"9-16"))*(6.25)+(COUNTIF(B45:H45,"9-15"))*(5.5)+(COUNTIF(B45:H45,"9-14"))*(4.5)+(COUNTIF(B45:H45,"9-13,17-20"))*(7)+(COUNTIF(B45:H45,"9-13"))*(4)+(COUNTIF(B45:H45,"9-12,18-20"))*(5)+(COUNTIF(B45:H45,"9-12,16-20"))*(7)+(COUNTIF(B45:H45,"9-12,16-19"))*(6)+(COUNTIF(B45:H45,"9-13,16-20"))*(6)+(COUNTIF(B45:H45,"9-12"))*(3)+(COUNTIF(B45:H45,"9-11:30"))*(2.5)+(COUNTIF(B45:H45,"9-11,16-19"))*(5)+(COUNTIF(B45:H45,"9-11"))*(2)+(COUNTIF(B45:H45,"9:30-11:30,16-19"))*(5)+(COUNTIF(B45:H45,"19-20"))*(1)+(COUNTIF(B45:H45,"17-20"))*(3)+(COUNTIF(B45:H45,"16-20"))*(4)+(COUNTIF(B45:H45,"15-20"))*(4.5)+(COUNTIF(B45:H45,"15-19"))*(4)+(COUNTIF(B45:H45,"14-20"))*(5.5)+(COUNTIF(B45:H45,"14-19"))*(4.5)+(COUNTIF(B45:H45,"14:30-20"))*(5)+(COUNTIF(B45:H45,"13-20"))*(6.25)+(COUNTIF(B45:H45,"13-19"))*(5.5)+(COUNTIF(B45:H45,"13-18"))*(4.5)+(COUNTIF(B45:H45,"13-17"))*(4)+(COUNTIF(B45:H45,"12-20"))*(7.25)+(COUNTIF(B45:H45,"10-20"))*(9)+(COUNTIF(B45:H45,"10-15"))*(4.5)+(COUNTIF(B45:H45,"12-18"))*(5.5)+(COUNTIF(B45:H45,"10-12,14-19"))*(6.5)+(COUNTIF(B45:H45,"10-14"))*(4)+(COUNTIF(B45:H45,"11-19"))*(7)</f>
        <v>18</v>
      </c>
      <c r="K45" s="759"/>
    </row>
    <row r="46" spans="1:11" ht="18" customHeight="1" x14ac:dyDescent="0.15">
      <c r="A46" s="31" t="s">
        <v>66</v>
      </c>
      <c r="B46" s="16"/>
      <c r="C46" s="45"/>
      <c r="D46" s="46"/>
      <c r="E46" s="16" t="s">
        <v>523</v>
      </c>
      <c r="F46" s="16"/>
      <c r="G46" s="16" t="s">
        <v>528</v>
      </c>
      <c r="H46" s="16"/>
      <c r="I46" s="5"/>
      <c r="J46" s="758"/>
      <c r="K46" s="759"/>
    </row>
    <row r="47" spans="1:11" ht="18" customHeight="1" x14ac:dyDescent="0.15">
      <c r="A47" s="31" t="s">
        <v>66</v>
      </c>
      <c r="B47" s="633" t="s">
        <v>215</v>
      </c>
      <c r="C47" s="45"/>
      <c r="D47" s="46"/>
      <c r="E47" s="633"/>
      <c r="F47" s="633" t="s">
        <v>215</v>
      </c>
      <c r="G47" s="93" t="s">
        <v>602</v>
      </c>
      <c r="H47" s="633" t="s">
        <v>215</v>
      </c>
      <c r="I47" s="5"/>
      <c r="J47" s="682"/>
      <c r="K47" s="692"/>
    </row>
    <row r="48" spans="1:11" ht="16.5" customHeight="1" x14ac:dyDescent="0.15">
      <c r="A48" s="41"/>
      <c r="B48" s="42"/>
      <c r="C48" s="42"/>
      <c r="D48" s="42"/>
      <c r="E48" s="42"/>
      <c r="F48" s="42"/>
      <c r="G48" s="42"/>
      <c r="H48" s="42"/>
      <c r="I48" s="791" t="s">
        <v>606</v>
      </c>
      <c r="J48" s="791"/>
      <c r="K48" s="791"/>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92</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64">
    <mergeCell ref="J5:K5"/>
    <mergeCell ref="B1:F1"/>
    <mergeCell ref="H1:K1"/>
    <mergeCell ref="B2:E2"/>
    <mergeCell ref="I3:I4"/>
    <mergeCell ref="J3:K4"/>
    <mergeCell ref="J25:K25"/>
    <mergeCell ref="J15:K15"/>
    <mergeCell ref="J6:K6"/>
    <mergeCell ref="J7:K7"/>
    <mergeCell ref="J8:K8"/>
    <mergeCell ref="J9:K9"/>
    <mergeCell ref="J10:K10"/>
    <mergeCell ref="J11:K11"/>
    <mergeCell ref="I30:I31"/>
    <mergeCell ref="J30:K31"/>
    <mergeCell ref="I12:I13"/>
    <mergeCell ref="J12:K13"/>
    <mergeCell ref="F14:H14"/>
    <mergeCell ref="J14:K14"/>
    <mergeCell ref="J26:K26"/>
    <mergeCell ref="J16:K16"/>
    <mergeCell ref="J17:K17"/>
    <mergeCell ref="J18:K18"/>
    <mergeCell ref="J19:K19"/>
    <mergeCell ref="J20:K20"/>
    <mergeCell ref="I21:I22"/>
    <mergeCell ref="J21:K22"/>
    <mergeCell ref="J23:K23"/>
    <mergeCell ref="J24:K24"/>
    <mergeCell ref="J37:K37"/>
    <mergeCell ref="J38:K38"/>
    <mergeCell ref="J27:K27"/>
    <mergeCell ref="J28:K28"/>
    <mergeCell ref="J29:K29"/>
    <mergeCell ref="J32:K32"/>
    <mergeCell ref="J33:K33"/>
    <mergeCell ref="J34:K34"/>
    <mergeCell ref="J35:K35"/>
    <mergeCell ref="J36:K36"/>
    <mergeCell ref="I39:I40"/>
    <mergeCell ref="J39:K40"/>
    <mergeCell ref="J41:K41"/>
    <mergeCell ref="A51:B51"/>
    <mergeCell ref="C51:K51"/>
    <mergeCell ref="J43:K43"/>
    <mergeCell ref="J44:K44"/>
    <mergeCell ref="J45:K45"/>
    <mergeCell ref="J46:K46"/>
    <mergeCell ref="J47:K47"/>
    <mergeCell ref="I48:K48"/>
    <mergeCell ref="A49:B49"/>
    <mergeCell ref="D49:E49"/>
    <mergeCell ref="A50:B50"/>
    <mergeCell ref="C50:K50"/>
    <mergeCell ref="J42:K42"/>
    <mergeCell ref="A57:B57"/>
    <mergeCell ref="C57:K57"/>
    <mergeCell ref="C52:K52"/>
    <mergeCell ref="A54:B54"/>
    <mergeCell ref="C54:K54"/>
    <mergeCell ref="A55:B55"/>
    <mergeCell ref="A56:B56"/>
    <mergeCell ref="C56:K56"/>
  </mergeCells>
  <phoneticPr fontId="13"/>
  <pageMargins left="0.59055118110236227" right="0.27559055118110237" top="0.31496062992125984" bottom="0.11811023622047245" header="0.51181102362204722" footer="0.51181102362204722"/>
  <pageSetup paperSize="9" scale="91"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E071498-16D2-48C0-B6B3-49289D7447A3}">
          <x14:formula1>
            <xm:f>'F:\Users\clmiwa-three\Downloads\[《中村》新田・草加 エリア 仮シフト【12月16日～1月15日】.xlsx]参照データベース'!#REF!</xm:f>
          </x14:formula1>
          <xm:sqref>G1 C48:H48</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F8DBA-27D5-4CDE-B9F2-891637AB47A3}">
  <sheetPr>
    <tabColor theme="7" tint="0.59999389629810485"/>
    <pageSetUpPr fitToPage="1"/>
  </sheetPr>
  <dimension ref="A1:N62"/>
  <sheetViews>
    <sheetView topLeftCell="A8" zoomScale="90" zoomScaleNormal="90" workbookViewId="0">
      <selection activeCell="D38" sqref="D38"/>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2" ht="20.100000000000001" customHeight="1" thickBot="1" x14ac:dyDescent="0.2">
      <c r="A1" s="60" t="s">
        <v>69</v>
      </c>
      <c r="B1" s="683" t="s">
        <v>594</v>
      </c>
      <c r="C1" s="683"/>
      <c r="D1" s="683"/>
      <c r="E1" s="683"/>
      <c r="F1" s="683"/>
      <c r="H1" s="729" t="s">
        <v>111</v>
      </c>
      <c r="I1" s="730"/>
      <c r="J1" s="731"/>
      <c r="K1" s="732"/>
    </row>
    <row r="2" spans="1:12" ht="10.5" customHeight="1" x14ac:dyDescent="0.15">
      <c r="A2" s="50"/>
      <c r="B2" s="501"/>
      <c r="C2" s="501"/>
      <c r="D2" s="501"/>
      <c r="E2" s="501"/>
      <c r="F2" s="501"/>
      <c r="H2" s="523"/>
      <c r="I2" s="523"/>
      <c r="J2" s="524"/>
      <c r="K2" s="523"/>
      <c r="L2" s="4"/>
    </row>
    <row r="3" spans="1:12" ht="15" customHeight="1" x14ac:dyDescent="0.15">
      <c r="A3" s="22" t="s">
        <v>0</v>
      </c>
      <c r="B3" s="23"/>
      <c r="C3" s="23"/>
      <c r="D3" s="23"/>
      <c r="E3" s="23"/>
      <c r="F3" s="23">
        <v>46143</v>
      </c>
      <c r="G3" s="23">
        <v>46144</v>
      </c>
      <c r="H3" s="23">
        <v>46145</v>
      </c>
      <c r="I3" s="727" t="s">
        <v>1</v>
      </c>
      <c r="J3" s="717" t="s">
        <v>2</v>
      </c>
      <c r="K3" s="718"/>
    </row>
    <row r="4" spans="1:12" ht="15" customHeight="1" x14ac:dyDescent="0.15">
      <c r="A4" s="22" t="s">
        <v>3</v>
      </c>
      <c r="B4" s="2"/>
      <c r="C4" s="21"/>
      <c r="D4" s="21"/>
      <c r="E4" s="21"/>
      <c r="F4" s="2" t="s">
        <v>8</v>
      </c>
      <c r="G4" s="2" t="s">
        <v>9</v>
      </c>
      <c r="H4" s="24" t="s">
        <v>10</v>
      </c>
      <c r="I4" s="728"/>
      <c r="J4" s="719"/>
      <c r="K4" s="720"/>
    </row>
    <row r="5" spans="1:12" ht="15" customHeight="1" x14ac:dyDescent="0.15">
      <c r="A5" s="17" t="s">
        <v>13</v>
      </c>
      <c r="B5" s="2"/>
      <c r="C5" s="2"/>
      <c r="D5" s="2"/>
      <c r="E5" s="2"/>
      <c r="F5" s="12"/>
      <c r="G5" s="12"/>
      <c r="H5" s="12"/>
      <c r="I5" s="5"/>
      <c r="J5" s="682"/>
      <c r="K5" s="692"/>
    </row>
    <row r="6" spans="1:12" ht="15" customHeight="1" x14ac:dyDescent="0.15">
      <c r="A6" s="19" t="s">
        <v>112</v>
      </c>
      <c r="B6" s="26"/>
      <c r="C6" s="26"/>
      <c r="D6" s="26"/>
      <c r="E6" s="26"/>
      <c r="F6" s="242" t="s">
        <v>496</v>
      </c>
      <c r="G6" s="54" t="s">
        <v>67</v>
      </c>
      <c r="H6" s="54"/>
      <c r="I6" s="5">
        <f>COUNTIFS(B6:H6,"&lt;&gt;空",B6:H6,"&lt;&gt;休",B6:H6,"&lt;&gt;調",B6:H6,"&lt;&gt;",B6:H6,"&lt;&gt;調整休")</f>
        <v>2</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COUNTIF(B6:H6,"13-16"))*(3)+(COUNTIF(B6:H6,"工場9:30-15"))*(5)+(COUNTIF(B6:H6,"工場9-15"))*(5.5)+(COUNTIF(B6:H6,"受9-/Y10-"))*(5.5)+(COUNTIF(B6:H6,"Y10-"))*(4.5)+(COUNTIF(B6:H6,"ﾏ安9-14"))*(4.5)</f>
        <v>12.75</v>
      </c>
      <c r="K6" s="692"/>
    </row>
    <row r="7" spans="1:12" ht="15" customHeight="1" x14ac:dyDescent="0.15">
      <c r="A7" s="20" t="s">
        <v>113</v>
      </c>
      <c r="B7" s="2"/>
      <c r="C7" s="2"/>
      <c r="D7" s="2"/>
      <c r="E7" s="2"/>
      <c r="F7" s="12" t="s">
        <v>20</v>
      </c>
      <c r="G7" s="87"/>
      <c r="H7" s="87"/>
      <c r="I7" s="5">
        <f>COUNTIFS(B7:H7,"&lt;&gt;空",B7:H7,"&lt;&gt;休",B7:H7,"&lt;&gt;調",B7:H7,"&lt;&gt;",B7:H7,"&lt;&gt;調整休")</f>
        <v>1</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COUNTIF(B7:H7,"13-16"))*(3)+(COUNTIF(B7:H7,"工場9:30-15"))*(5)+(COUNTIF(B7:H7,"工場9-15"))*(5.5)+(COUNTIF(B7:H7,"受9-/Y10-"))*(5.5)+(COUNTIF(B7:H7,"Y10-"))*(4.5)+(COUNTIF(B7:H7,"ﾏ安9-14"))*(4.5)</f>
        <v>4.5</v>
      </c>
      <c r="K7" s="692"/>
    </row>
    <row r="8" spans="1:12" ht="15" customHeight="1" x14ac:dyDescent="0.15">
      <c r="A8" s="20" t="s">
        <v>115</v>
      </c>
      <c r="B8" s="38"/>
      <c r="C8" s="38"/>
      <c r="D8" s="38"/>
      <c r="E8" s="38"/>
      <c r="F8" s="40"/>
      <c r="G8" s="12" t="s">
        <v>21</v>
      </c>
      <c r="H8" s="12" t="s">
        <v>21</v>
      </c>
      <c r="I8" s="5">
        <f t="shared" ref="I8:I11" si="0">COUNTIFS(B8:H8,"&lt;&gt;空",B8:H8,"&lt;&gt;休",B8:H8,"&lt;&gt;調",B8:H8,"&lt;&gt;",B8:H8,"&lt;&gt;調整休")</f>
        <v>2</v>
      </c>
      <c r="J8" s="682">
        <f t="shared" ref="J8:J11" si="1">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COUNTIF(B8:H8,"工場9:30-15"))*(5)+(COUNTIF(B8:H8,"工場9-15"))*(5.5)+(COUNTIF(B8:H8,"受9-/Y10-"))*(5.5)+(COUNTIF(B8:H8,"Y10-"))*(4.5)+(COUNTIF(B8:H8,"ﾏ安9-14"))*(4.5)</f>
        <v>9</v>
      </c>
      <c r="K8" s="692"/>
    </row>
    <row r="9" spans="1:12" ht="15" customHeight="1" x14ac:dyDescent="0.15">
      <c r="A9" s="47" t="s">
        <v>128</v>
      </c>
      <c r="B9" s="38"/>
      <c r="C9" s="38"/>
      <c r="D9" s="38"/>
      <c r="E9" s="38"/>
      <c r="F9" s="12" t="s">
        <v>20</v>
      </c>
      <c r="G9" s="12"/>
      <c r="H9" s="12" t="s">
        <v>20</v>
      </c>
      <c r="I9" s="5">
        <f t="shared" si="0"/>
        <v>2</v>
      </c>
      <c r="J9" s="682">
        <f t="shared" si="1"/>
        <v>9</v>
      </c>
      <c r="K9" s="692"/>
    </row>
    <row r="10" spans="1:12" ht="15" customHeight="1" x14ac:dyDescent="0.15">
      <c r="A10" s="20" t="s">
        <v>339</v>
      </c>
      <c r="B10" s="38"/>
      <c r="C10" s="38"/>
      <c r="D10" s="38"/>
      <c r="E10" s="38"/>
      <c r="F10" s="29"/>
      <c r="G10" s="121" t="s">
        <v>532</v>
      </c>
      <c r="H10" s="121" t="s">
        <v>532</v>
      </c>
      <c r="I10" s="5">
        <f t="shared" si="0"/>
        <v>2</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13:30-19"))*(5)+(COUNTIF(B10:H10,"14-17"))*(4)+(COUNTIF(B10:H10,"16-19"))*(4)+(COUNTIF(B10:H10,"13-16"))*(3)+(COUNTIF(B10:H10,"工場9:30-15"))*(5)+(COUNTIF(B10:H10,"工場9-15"))*(5.5)+(COUNTIF(B10:H10,"受9-/Y10-"))*(5.5)+(COUNTIF(B10:H10,"Y10-"))*(4.5)+(COUNTIF(B10:H10,"ﾏ安9-14"))*(4.5)+(COUNTIF(B10:H10,"9-14・2号-19"))*(9)</f>
        <v>18</v>
      </c>
      <c r="K10" s="692"/>
    </row>
    <row r="11" spans="1:12" ht="15" customHeight="1" x14ac:dyDescent="0.15">
      <c r="A11" s="20" t="s">
        <v>457</v>
      </c>
      <c r="B11" s="38"/>
      <c r="C11" s="38"/>
      <c r="D11" s="38"/>
      <c r="E11" s="38"/>
      <c r="F11" s="12"/>
      <c r="G11" s="12" t="s">
        <v>21</v>
      </c>
      <c r="H11" s="12" t="s">
        <v>21</v>
      </c>
      <c r="I11" s="5">
        <f t="shared" si="0"/>
        <v>2</v>
      </c>
      <c r="J11" s="682">
        <f t="shared" si="1"/>
        <v>9</v>
      </c>
      <c r="K11" s="692"/>
    </row>
    <row r="12" spans="1:12" ht="15" customHeight="1" x14ac:dyDescent="0.15">
      <c r="A12" s="114" t="s">
        <v>66</v>
      </c>
      <c r="B12" s="38"/>
      <c r="C12" s="38"/>
      <c r="D12" s="38"/>
      <c r="E12" s="38"/>
      <c r="F12" s="258" t="s">
        <v>101</v>
      </c>
      <c r="G12" s="117"/>
      <c r="H12" s="117"/>
      <c r="I12" s="27"/>
      <c r="J12" s="48"/>
      <c r="K12" s="102"/>
    </row>
    <row r="13" spans="1:12" ht="15" customHeight="1" x14ac:dyDescent="0.15">
      <c r="A13" s="33" t="s">
        <v>0</v>
      </c>
      <c r="B13" s="53">
        <v>46146</v>
      </c>
      <c r="C13" s="53">
        <v>46147</v>
      </c>
      <c r="D13" s="53">
        <v>46148</v>
      </c>
      <c r="E13" s="53">
        <v>46149</v>
      </c>
      <c r="F13" s="53">
        <v>46150</v>
      </c>
      <c r="G13" s="53">
        <v>46151</v>
      </c>
      <c r="H13" s="53">
        <v>46152</v>
      </c>
      <c r="I13" s="7"/>
      <c r="J13" s="717" t="s">
        <v>2</v>
      </c>
      <c r="K13" s="718"/>
    </row>
    <row r="14" spans="1:12" ht="15" customHeight="1" x14ac:dyDescent="0.15">
      <c r="A14" s="22" t="s">
        <v>3</v>
      </c>
      <c r="B14" s="24" t="s">
        <v>4</v>
      </c>
      <c r="C14" s="24" t="s">
        <v>5</v>
      </c>
      <c r="D14" s="376" t="s">
        <v>6</v>
      </c>
      <c r="E14" s="2" t="s">
        <v>7</v>
      </c>
      <c r="F14" s="2" t="s">
        <v>8</v>
      </c>
      <c r="G14" s="2" t="s">
        <v>9</v>
      </c>
      <c r="H14" s="24" t="s">
        <v>10</v>
      </c>
      <c r="I14" s="8"/>
      <c r="J14" s="719"/>
      <c r="K14" s="720"/>
    </row>
    <row r="15" spans="1:12" ht="15" customHeight="1" x14ac:dyDescent="0.15">
      <c r="A15" s="17" t="s">
        <v>12</v>
      </c>
      <c r="B15" s="658" t="s">
        <v>596</v>
      </c>
      <c r="C15" s="2"/>
      <c r="D15" s="2"/>
      <c r="E15" s="12"/>
      <c r="F15" s="12"/>
      <c r="G15" s="12"/>
      <c r="H15" s="12"/>
      <c r="I15" s="5"/>
      <c r="J15" s="682"/>
      <c r="K15" s="692"/>
    </row>
    <row r="16" spans="1:12" ht="15" customHeight="1" x14ac:dyDescent="0.15">
      <c r="A16" s="19" t="s">
        <v>112</v>
      </c>
      <c r="B16" s="26"/>
      <c r="C16" s="26"/>
      <c r="D16" s="32"/>
      <c r="E16" s="54" t="s">
        <v>67</v>
      </c>
      <c r="F16" s="242" t="s">
        <v>496</v>
      </c>
      <c r="G16" s="58"/>
      <c r="H16" s="54"/>
      <c r="I16" s="5">
        <f>COUNTIFS(B16:H16,"&lt;&gt;空",B16:H16,"&lt;&gt;休",B16:H16,"&lt;&gt;調",B16:H16,"&lt;&gt;",B16:H16,"&lt;&gt;調整休")</f>
        <v>2</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(4)+(COUNTIF(B16:H16,"16-19"))*(4)+(COUNTIF(B16:H16,"13-16"))*(3)+(COUNTIF(B16:H16,"工場9:30-15"))*(5)+(COUNTIF(B16:H16,"工場9-15"))*(5.5)+(COUNTIF(B16:H16,"受9-/Y10-"))*(5.5)+(COUNTIF(B16:H16,"Y10-"))*(4.5)+(COUNTIF(B16:H16,"ﾏ安9-14"))*(4.5)</f>
        <v>12.75</v>
      </c>
      <c r="K16" s="692"/>
    </row>
    <row r="17" spans="1:11" ht="15" customHeight="1" x14ac:dyDescent="0.15">
      <c r="A17" s="20" t="s">
        <v>113</v>
      </c>
      <c r="B17" s="2"/>
      <c r="C17" s="2"/>
      <c r="D17" s="32"/>
      <c r="E17" s="401" t="s">
        <v>402</v>
      </c>
      <c r="F17" s="12" t="s">
        <v>20</v>
      </c>
      <c r="G17" s="54"/>
      <c r="H17" s="12"/>
      <c r="I17" s="5">
        <f>COUNTIFS(B17:H17,"&lt;&gt;空",B17:H17,"&lt;&gt;休",B17:H17,"&lt;&gt;調",B17:H17,"&lt;&gt;",B17:H17,"&lt;&gt;調整休")</f>
        <v>2</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13:30-19"))*(5)+(COUNTIF(B17:H17,"14-17"))*(4)+(COUNTIF(B17:H17,"16-19"))*(4)+(COUNTIF(B17:H17,"13-16"))*(3)+(COUNTIF(B17:H17,"工場9:30-15"))*(5)+(COUNTIF(B17:H17,"工場9-15"))*(5.5)+(COUNTIF(B17:H17,"受9-/Y10-"))*(5.5)+(COUNTIF(B17:H17,"Y10-"))*(4.5)+(COUNTIF(B17:H17,"ﾏ安9-14"))*(4.5)</f>
        <v>9</v>
      </c>
      <c r="K17" s="692"/>
    </row>
    <row r="18" spans="1:11" ht="15" customHeight="1" x14ac:dyDescent="0.15">
      <c r="A18" s="20" t="s">
        <v>115</v>
      </c>
      <c r="B18" s="38"/>
      <c r="C18" s="38"/>
      <c r="D18" s="38"/>
      <c r="E18" s="12"/>
      <c r="F18" s="40"/>
      <c r="G18" s="12" t="s">
        <v>21</v>
      </c>
      <c r="H18" s="12" t="s">
        <v>21</v>
      </c>
      <c r="I18" s="5">
        <f t="shared" ref="I18:I21" si="2">COUNTIFS(B18:H18,"&lt;&gt;空",B18:H18,"&lt;&gt;休",B18:H18,"&lt;&gt;調",B18:H18,"&lt;&gt;",B18:H18,"&lt;&gt;調整休")</f>
        <v>2</v>
      </c>
      <c r="J18" s="682">
        <f t="shared" ref="J18:J21" si="3">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13:30-19"))*(5)+(COUNTIF(B18:H18,"14-17"))*(4)+(COUNTIF(B18:H18,"16-19"))*(4)+(COUNTIF(B18:H18,"13-16"))*(3)+(COUNTIF(B18:H18,"工場9:30-15"))*(5)+(COUNTIF(B18:H18,"工場9-15"))*(5.5)+(COUNTIF(B18:H18,"受9-/Y10-"))*(5.5)+(COUNTIF(B18:H18,"Y10-"))*(4.5)+(COUNTIF(B18:H18,"ﾏ安9-14"))*(4.5)</f>
        <v>9</v>
      </c>
      <c r="K18" s="692"/>
    </row>
    <row r="19" spans="1:11" ht="15" customHeight="1" x14ac:dyDescent="0.15">
      <c r="A19" s="47" t="s">
        <v>128</v>
      </c>
      <c r="B19" s="38"/>
      <c r="C19" s="38"/>
      <c r="D19" s="38"/>
      <c r="E19" s="29"/>
      <c r="F19" s="12"/>
      <c r="G19" s="12"/>
      <c r="H19" s="12"/>
      <c r="I19" s="5">
        <f t="shared" si="2"/>
        <v>0</v>
      </c>
      <c r="J19" s="682">
        <f t="shared" si="3"/>
        <v>0</v>
      </c>
      <c r="K19" s="692"/>
    </row>
    <row r="20" spans="1:11" ht="15" customHeight="1" x14ac:dyDescent="0.15">
      <c r="A20" s="20" t="s">
        <v>339</v>
      </c>
      <c r="B20" s="38"/>
      <c r="C20" s="38"/>
      <c r="D20" s="38"/>
      <c r="E20" s="12" t="s">
        <v>20</v>
      </c>
      <c r="F20" s="29"/>
      <c r="G20" s="121" t="s">
        <v>532</v>
      </c>
      <c r="H20" s="58"/>
      <c r="I20" s="5">
        <f t="shared" si="2"/>
        <v>2</v>
      </c>
      <c r="J20" s="682">
        <f>SUM(COUNTIF(B20:H20,"9-14:30"))*(5)+(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13:30-19"))*(5)+(COUNTIF(B20:H20,"14-17"))*(4)+(COUNTIF(B20:H20,"16-19"))*(4)+(COUNTIF(B20:H20,"13-16"))*(3)+(COUNTIF(B20:H20,"工場9:30-15"))*(5)+(COUNTIF(B20:H20,"工場9-15"))*(5.5)+(COUNTIF(B20:H20,"受9-/Y10-"))*(5.5)+(COUNTIF(B20:H20,"Y10-"))*(4.5)+(COUNTIF(B20:H20,"ﾏ安9-14"))*(4.5)+(COUNTIF(B20:H20,"9-14・2号-19"))*(9)</f>
        <v>13.5</v>
      </c>
      <c r="K20" s="692"/>
    </row>
    <row r="21" spans="1:11" ht="15" customHeight="1" x14ac:dyDescent="0.15">
      <c r="A21" s="20" t="s">
        <v>457</v>
      </c>
      <c r="B21" s="38"/>
      <c r="C21" s="38"/>
      <c r="D21" s="38"/>
      <c r="E21" s="12"/>
      <c r="F21" s="12" t="s">
        <v>21</v>
      </c>
      <c r="G21" s="12" t="s">
        <v>21</v>
      </c>
      <c r="H21" s="12" t="s">
        <v>21</v>
      </c>
      <c r="I21" s="5">
        <f t="shared" si="2"/>
        <v>3</v>
      </c>
      <c r="J21" s="682">
        <f t="shared" si="3"/>
        <v>13.5</v>
      </c>
      <c r="K21" s="692"/>
    </row>
    <row r="22" spans="1:11" ht="15" customHeight="1" x14ac:dyDescent="0.15">
      <c r="A22" s="114" t="s">
        <v>66</v>
      </c>
      <c r="B22" s="38"/>
      <c r="C22" s="38"/>
      <c r="D22" s="38"/>
      <c r="E22" s="258" t="s">
        <v>101</v>
      </c>
      <c r="F22" s="258"/>
      <c r="G22" s="117"/>
      <c r="H22" s="258" t="s">
        <v>244</v>
      </c>
      <c r="I22" s="27"/>
      <c r="J22" s="48"/>
      <c r="K22" s="102"/>
    </row>
    <row r="23" spans="1:11" ht="15" customHeight="1" x14ac:dyDescent="0.15">
      <c r="A23" s="22" t="s">
        <v>0</v>
      </c>
      <c r="B23" s="23">
        <v>46153</v>
      </c>
      <c r="C23" s="23">
        <v>46154</v>
      </c>
      <c r="D23" s="23">
        <v>46155</v>
      </c>
      <c r="E23" s="23">
        <v>46156</v>
      </c>
      <c r="F23" s="23">
        <v>46157</v>
      </c>
      <c r="G23" s="23">
        <v>46158</v>
      </c>
      <c r="H23" s="23">
        <v>46159</v>
      </c>
      <c r="I23" s="7"/>
      <c r="J23" s="717" t="s">
        <v>2</v>
      </c>
      <c r="K23" s="718"/>
    </row>
    <row r="24" spans="1:11" ht="15" customHeight="1" x14ac:dyDescent="0.15">
      <c r="A24" s="22" t="s">
        <v>3</v>
      </c>
      <c r="B24" s="2" t="s">
        <v>4</v>
      </c>
      <c r="C24" s="21" t="s">
        <v>5</v>
      </c>
      <c r="D24" s="21" t="s">
        <v>6</v>
      </c>
      <c r="E24" s="2" t="s">
        <v>7</v>
      </c>
      <c r="F24" s="2" t="s">
        <v>8</v>
      </c>
      <c r="G24" s="2" t="s">
        <v>9</v>
      </c>
      <c r="H24" s="24" t="s">
        <v>10</v>
      </c>
      <c r="I24" s="8"/>
      <c r="J24" s="719"/>
      <c r="K24" s="720"/>
    </row>
    <row r="25" spans="1:11" ht="15" customHeight="1" x14ac:dyDescent="0.15">
      <c r="A25" s="17" t="s">
        <v>13</v>
      </c>
      <c r="B25" s="12"/>
      <c r="C25" s="2"/>
      <c r="D25" s="2"/>
      <c r="E25" s="12"/>
      <c r="F25" s="691" t="s">
        <v>60</v>
      </c>
      <c r="G25" s="691"/>
      <c r="H25" s="691"/>
      <c r="I25" s="51"/>
      <c r="J25" s="682"/>
      <c r="K25" s="692"/>
    </row>
    <row r="26" spans="1:11" ht="15" customHeight="1" x14ac:dyDescent="0.15">
      <c r="A26" s="20" t="s">
        <v>112</v>
      </c>
      <c r="B26" s="58"/>
      <c r="C26" s="26"/>
      <c r="D26" s="32"/>
      <c r="E26" s="54" t="s">
        <v>67</v>
      </c>
      <c r="F26" s="242" t="s">
        <v>496</v>
      </c>
      <c r="G26" s="58"/>
      <c r="H26" s="87"/>
      <c r="I26" s="5">
        <f>COUNTIFS(B26:H26,"&lt;&gt;空",B26:H26,"&lt;&gt;休",B26:H26,"&lt;&gt;調",B26:H26,"&lt;&gt;",B26:H26,"&lt;&gt;調整休")</f>
        <v>2</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13:30-19"))*(5)+(COUNTIF(B26:H26,"14-17"))*(4)+(COUNTIF(B26:H26,"16-19"))*(4)+(COUNTIF(B26:H26,"13-16"))*(3)+(COUNTIF(B26:H26,"工場9:30-15"))*(5)+(COUNTIF(B26:H26,"工場9-15"))*(5.5)+(COUNTIF(B26:H26,"受9-/Y10-"))*(5.5)+(COUNTIF(B26:H26,"Y10-"))*(4.5)+(COUNTIF(B26:H26,"ﾏ安9-14"))*(4.5)</f>
        <v>12.75</v>
      </c>
      <c r="K26" s="692"/>
    </row>
    <row r="27" spans="1:11" ht="15" customHeight="1" x14ac:dyDescent="0.15">
      <c r="A27" s="20" t="s">
        <v>113</v>
      </c>
      <c r="B27" s="401" t="s">
        <v>402</v>
      </c>
      <c r="C27" s="2"/>
      <c r="D27" s="32"/>
      <c r="E27" s="401" t="s">
        <v>402</v>
      </c>
      <c r="F27" s="12" t="s">
        <v>20</v>
      </c>
      <c r="G27" s="54" t="s">
        <v>23</v>
      </c>
      <c r="H27" s="12"/>
      <c r="I27" s="5">
        <f>COUNTIFS(B27:H27,"&lt;&gt;空",B27:H27,"&lt;&gt;休",B27:H27,"&lt;&gt;調",B27:H27,"&lt;&gt;",B27:H27,"&lt;&gt;調整休")</f>
        <v>4</v>
      </c>
      <c r="J27" s="682">
        <f>SUM(COUNTIF(B27:H27,"9-14:30"))*(5)+(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COUNTIF(B27:H27,"13:30-19"))*(5)+(COUNTIF(B27:H27,"14-17"))*(4)+(COUNTIF(B27:H27,"16-19"))*(4)+(COUNTIF(B27:H27,"13-16"))*(3)+(COUNTIF(B27:H27,"工場9:30-15"))*(5)+(COUNTIF(B27:H27,"工場9-15"))*(5.5)+(COUNTIF(B27:H27,"受9-/Y10-"))*(5.5)+(COUNTIF(B27:H27,"Y10-"))*(4.5)+(COUNTIF(B27:H27,"ﾏ安9-14"))*(4.5)</f>
        <v>17.5</v>
      </c>
      <c r="K27" s="692"/>
    </row>
    <row r="28" spans="1:11" ht="15" customHeight="1" x14ac:dyDescent="0.15">
      <c r="A28" s="20" t="s">
        <v>115</v>
      </c>
      <c r="B28" s="12" t="s">
        <v>21</v>
      </c>
      <c r="C28" s="38"/>
      <c r="D28" s="38"/>
      <c r="E28" s="12"/>
      <c r="F28" s="40"/>
      <c r="G28" s="12" t="s">
        <v>21</v>
      </c>
      <c r="H28" s="12" t="s">
        <v>21</v>
      </c>
      <c r="I28" s="5">
        <f t="shared" ref="I28:I31" si="4">COUNTIFS(B28:H28,"&lt;&gt;空",B28:H28,"&lt;&gt;休",B28:H28,"&lt;&gt;調",B28:H28,"&lt;&gt;",B28:H28,"&lt;&gt;調整休")</f>
        <v>3</v>
      </c>
      <c r="J28" s="682">
        <f t="shared" ref="J28:J31" si="5">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COUNTIF(B28:H28,"工場9:30-15"))*(5)+(COUNTIF(B28:H28,"工場9-15"))*(5.5)+(COUNTIF(B28:H28,"受9-/Y10-"))*(5.5)+(COUNTIF(B28:H28,"Y10-"))*(4.5)+(COUNTIF(B28:H28,"ﾏ安9-14"))*(4.5)</f>
        <v>13.5</v>
      </c>
      <c r="K28" s="692"/>
    </row>
    <row r="29" spans="1:11" ht="15" customHeight="1" x14ac:dyDescent="0.15">
      <c r="A29" s="47" t="s">
        <v>128</v>
      </c>
      <c r="B29" s="12"/>
      <c r="C29" s="38"/>
      <c r="D29" s="38"/>
      <c r="E29" s="29"/>
      <c r="F29" s="12"/>
      <c r="G29" s="12"/>
      <c r="H29" s="12"/>
      <c r="I29" s="5">
        <f t="shared" si="4"/>
        <v>0</v>
      </c>
      <c r="J29" s="682">
        <f t="shared" si="5"/>
        <v>0</v>
      </c>
      <c r="K29" s="692"/>
    </row>
    <row r="30" spans="1:11" ht="15" customHeight="1" x14ac:dyDescent="0.15">
      <c r="A30" s="20" t="s">
        <v>339</v>
      </c>
      <c r="B30" s="12" t="s">
        <v>20</v>
      </c>
      <c r="C30" s="38"/>
      <c r="D30" s="38"/>
      <c r="E30" s="12"/>
      <c r="F30" s="29"/>
      <c r="G30" s="121" t="s">
        <v>532</v>
      </c>
      <c r="H30" s="121" t="s">
        <v>532</v>
      </c>
      <c r="I30" s="5">
        <f t="shared" si="4"/>
        <v>3</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COUNTIF(B30:H30,"13-16"))*(3)+(COUNTIF(B30:H30,"工場9:30-15"))*(5)+(COUNTIF(B30:H30,"工場9-15"))*(5.5)+(COUNTIF(B30:H30,"受9-/Y10-"))*(5.5)+(COUNTIF(B30:H30,"Y10-"))*(4.5)+(COUNTIF(B30:H30,"ﾏ安9-14"))*(4.5)+(COUNTIF(B30:H30,"9-14・2号-19"))*(9)</f>
        <v>22.5</v>
      </c>
      <c r="K30" s="692"/>
    </row>
    <row r="31" spans="1:11" ht="15" customHeight="1" x14ac:dyDescent="0.15">
      <c r="A31" s="20" t="s">
        <v>457</v>
      </c>
      <c r="B31" s="117"/>
      <c r="C31" s="38"/>
      <c r="D31" s="38"/>
      <c r="E31" s="12"/>
      <c r="F31" s="58"/>
      <c r="G31" s="12" t="s">
        <v>21</v>
      </c>
      <c r="H31" s="12" t="s">
        <v>21</v>
      </c>
      <c r="I31" s="5">
        <f t="shared" si="4"/>
        <v>2</v>
      </c>
      <c r="J31" s="682">
        <f t="shared" si="5"/>
        <v>9</v>
      </c>
      <c r="K31" s="692"/>
    </row>
    <row r="32" spans="1:11" ht="15" customHeight="1" x14ac:dyDescent="0.15">
      <c r="A32" s="114" t="s">
        <v>66</v>
      </c>
      <c r="B32" s="117"/>
      <c r="C32" s="38"/>
      <c r="D32" s="38"/>
      <c r="E32" s="258" t="s">
        <v>101</v>
      </c>
      <c r="F32" s="258" t="s">
        <v>215</v>
      </c>
      <c r="G32" s="117"/>
      <c r="H32" s="258" t="s">
        <v>244</v>
      </c>
      <c r="I32" s="27"/>
      <c r="J32" s="48"/>
      <c r="K32" s="102"/>
    </row>
    <row r="33" spans="1:11" ht="15" customHeight="1" x14ac:dyDescent="0.15">
      <c r="A33" s="22" t="s">
        <v>0</v>
      </c>
      <c r="B33" s="90">
        <v>46160</v>
      </c>
      <c r="C33" s="90">
        <v>46161</v>
      </c>
      <c r="D33" s="90">
        <v>46162</v>
      </c>
      <c r="E33" s="90">
        <v>46163</v>
      </c>
      <c r="F33" s="90">
        <v>46164</v>
      </c>
      <c r="G33" s="90">
        <v>46165</v>
      </c>
      <c r="H33" s="90">
        <v>46166</v>
      </c>
      <c r="I33" s="7"/>
      <c r="J33" s="717" t="s">
        <v>2</v>
      </c>
      <c r="K33" s="718"/>
    </row>
    <row r="34" spans="1:11" ht="15" customHeight="1" x14ac:dyDescent="0.15">
      <c r="A34" s="22" t="s">
        <v>3</v>
      </c>
      <c r="B34" s="2" t="s">
        <v>4</v>
      </c>
      <c r="C34" s="21" t="s">
        <v>5</v>
      </c>
      <c r="D34" s="21" t="s">
        <v>6</v>
      </c>
      <c r="E34" s="2" t="s">
        <v>7</v>
      </c>
      <c r="F34" s="2" t="s">
        <v>8</v>
      </c>
      <c r="G34" s="2" t="s">
        <v>9</v>
      </c>
      <c r="H34" s="24" t="s">
        <v>10</v>
      </c>
      <c r="I34" s="8"/>
      <c r="J34" s="719"/>
      <c r="K34" s="720"/>
    </row>
    <row r="35" spans="1:11" ht="15" customHeight="1" x14ac:dyDescent="0.15">
      <c r="A35" s="17" t="s">
        <v>12</v>
      </c>
      <c r="B35" s="12"/>
      <c r="C35" s="2"/>
      <c r="D35" s="2"/>
      <c r="E35" s="12"/>
      <c r="F35" s="12"/>
      <c r="G35" s="12"/>
      <c r="H35" s="12"/>
      <c r="I35" s="5"/>
      <c r="J35" s="682"/>
      <c r="K35" s="692"/>
    </row>
    <row r="36" spans="1:11" ht="15" customHeight="1" x14ac:dyDescent="0.15">
      <c r="A36" s="19" t="s">
        <v>112</v>
      </c>
      <c r="B36" s="12" t="s">
        <v>20</v>
      </c>
      <c r="C36" s="26"/>
      <c r="D36" s="32"/>
      <c r="E36" s="54" t="s">
        <v>67</v>
      </c>
      <c r="F36" s="242" t="s">
        <v>496</v>
      </c>
      <c r="G36" s="54" t="s">
        <v>67</v>
      </c>
      <c r="H36" s="54"/>
      <c r="I36" s="5">
        <f>COUNTIFS(B36:H36,"&lt;&gt;空",B36:H36,"&lt;&gt;休",B36:H36,"&lt;&gt;調",B36:H36,"&lt;&gt;",B36:H36,"&lt;&gt;調整休")</f>
        <v>4</v>
      </c>
      <c r="J36" s="682">
        <f>SUM(COUNTIF(B36:H36,"9-14:30"))*(5)+(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13:30-19"))*(5)+(COUNTIF(B36:H36,"14-17"))*(4)+(COUNTIF(B36:H36,"16-19"))*(4)+(COUNTIF(B36:H36,"13-16"))*(3)+(COUNTIF(B36:H36,"工場9:30-15"))*(5)+(COUNTIF(B36:H36,"工場9-15"))*(5.5)+(COUNTIF(B36:H36,"受9-/Y10-"))*(5.5)+(COUNTIF(B36:H36,"Y10-"))*(4.5)+(COUNTIF(B36:H36,"ﾏ安9-14"))*(4.5)</f>
        <v>24.5</v>
      </c>
      <c r="K36" s="692"/>
    </row>
    <row r="37" spans="1:11" ht="15" customHeight="1" x14ac:dyDescent="0.15">
      <c r="A37" s="20" t="s">
        <v>113</v>
      </c>
      <c r="B37" s="401" t="s">
        <v>402</v>
      </c>
      <c r="C37" s="2"/>
      <c r="D37" s="32"/>
      <c r="E37" s="401" t="s">
        <v>402</v>
      </c>
      <c r="F37" s="12" t="s">
        <v>20</v>
      </c>
      <c r="G37" s="54"/>
      <c r="H37" s="12"/>
      <c r="I37" s="5">
        <f>COUNTIFS(B37:H37,"&lt;&gt;空",B37:H37,"&lt;&gt;休",B37:H37,"&lt;&gt;調",B37:H37,"&lt;&gt;",B37:H37,"&lt;&gt;調整休")</f>
        <v>3</v>
      </c>
      <c r="J37" s="682">
        <f>SUM(COUNTIF(B37:H37,"9-14:30"))*(5)+(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COUNTIF(B37:H37,"13:30-19"))*(5)+(COUNTIF(B37:H37,"14-17"))*(4)+(COUNTIF(B37:H37,"16-19"))*(4)+(COUNTIF(B37:H37,"13-16"))*(3)+(COUNTIF(B37:H37,"工場9:30-15"))*(5)+(COUNTIF(B37:H37,"工場9-15"))*(5.5)+(COUNTIF(B37:H37,"受9-/Y10-"))*(5.5)+(COUNTIF(B37:H37,"Y10-"))*(4.5)+(COUNTIF(B37:H37,"ﾏ安9-14"))*(4.5)</f>
        <v>13.5</v>
      </c>
      <c r="K37" s="692"/>
    </row>
    <row r="38" spans="1:11" ht="15" customHeight="1" x14ac:dyDescent="0.15">
      <c r="A38" s="20" t="s">
        <v>115</v>
      </c>
      <c r="B38" s="12" t="s">
        <v>21</v>
      </c>
      <c r="C38" s="38"/>
      <c r="D38" s="38"/>
      <c r="E38" s="12"/>
      <c r="F38" s="40"/>
      <c r="G38" s="12" t="s">
        <v>21</v>
      </c>
      <c r="H38" s="12" t="s">
        <v>21</v>
      </c>
      <c r="I38" s="5">
        <f t="shared" ref="I38:I41" si="6">COUNTIFS(B38:H38,"&lt;&gt;空",B38:H38,"&lt;&gt;休",B38:H38,"&lt;&gt;調",B38:H38,"&lt;&gt;",B38:H38,"&lt;&gt;調整休")</f>
        <v>3</v>
      </c>
      <c r="J38" s="682">
        <f t="shared" ref="J38:J41" si="7">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COUNTIF(B38:H38,"13-16"))*(3)+(COUNTIF(B38:H38,"工場9:30-15"))*(5)+(COUNTIF(B38:H38,"工場9-15"))*(5.5)+(COUNTIF(B38:H38,"受9-/Y10-"))*(5.5)+(COUNTIF(B38:H38,"Y10-"))*(4.5)+(COUNTIF(B38:H38,"ﾏ安9-14"))*(4.5)</f>
        <v>13.5</v>
      </c>
      <c r="K38" s="692"/>
    </row>
    <row r="39" spans="1:11" ht="15" customHeight="1" x14ac:dyDescent="0.15">
      <c r="A39" s="47" t="s">
        <v>128</v>
      </c>
      <c r="B39" s="12"/>
      <c r="C39" s="38"/>
      <c r="D39" s="38"/>
      <c r="E39" s="29"/>
      <c r="F39" s="12"/>
      <c r="G39" s="12"/>
      <c r="H39" s="12"/>
      <c r="I39" s="5">
        <f t="shared" si="6"/>
        <v>0</v>
      </c>
      <c r="J39" s="682">
        <f t="shared" si="7"/>
        <v>0</v>
      </c>
      <c r="K39" s="692"/>
    </row>
    <row r="40" spans="1:11" ht="15" customHeight="1" x14ac:dyDescent="0.15">
      <c r="A40" s="20" t="s">
        <v>339</v>
      </c>
      <c r="B40" s="12" t="s">
        <v>20</v>
      </c>
      <c r="C40" s="38"/>
      <c r="D40" s="38"/>
      <c r="E40" s="12"/>
      <c r="F40" s="29"/>
      <c r="G40" s="121" t="s">
        <v>532</v>
      </c>
      <c r="H40" s="121" t="s">
        <v>532</v>
      </c>
      <c r="I40" s="5">
        <f t="shared" si="6"/>
        <v>3</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(4)+(COUNTIF(B40:H40,"16-19"))*(4)+(COUNTIF(B40:H40,"13-16"))*(3)+(COUNTIF(B40:H40,"工場9:30-15"))*(5)+(COUNTIF(B40:H40,"工場9-15"))*(5.5)+(COUNTIF(B40:H40,"受9-/Y10-"))*(5.5)+(COUNTIF(B40:H40,"Y10-"))*(4.5)+(COUNTIF(B40:H40,"ﾏ安9-14"))*(4.5)+(COUNTIF(B40:H40,"9-14・2号-19"))*(9)</f>
        <v>22.5</v>
      </c>
      <c r="K40" s="692"/>
    </row>
    <row r="41" spans="1:11" ht="15" customHeight="1" x14ac:dyDescent="0.15">
      <c r="A41" s="20" t="s">
        <v>457</v>
      </c>
      <c r="B41" s="117"/>
      <c r="C41" s="38"/>
      <c r="D41" s="38"/>
      <c r="E41" s="12"/>
      <c r="F41" s="12" t="s">
        <v>21</v>
      </c>
      <c r="G41" s="12" t="s">
        <v>21</v>
      </c>
      <c r="H41" s="12" t="s">
        <v>21</v>
      </c>
      <c r="I41" s="5">
        <f t="shared" si="6"/>
        <v>3</v>
      </c>
      <c r="J41" s="682">
        <f t="shared" si="7"/>
        <v>13.5</v>
      </c>
      <c r="K41" s="692"/>
    </row>
    <row r="42" spans="1:11" ht="15" customHeight="1" x14ac:dyDescent="0.15">
      <c r="A42" s="114" t="s">
        <v>66</v>
      </c>
      <c r="B42" s="117"/>
      <c r="C42" s="38"/>
      <c r="D42" s="38"/>
      <c r="E42" s="258" t="s">
        <v>182</v>
      </c>
      <c r="F42" s="258"/>
      <c r="G42" s="117"/>
      <c r="H42" s="258" t="s">
        <v>244</v>
      </c>
      <c r="I42" s="27"/>
      <c r="J42" s="48"/>
      <c r="K42" s="102"/>
    </row>
    <row r="43" spans="1:11" ht="15" customHeight="1" x14ac:dyDescent="0.15">
      <c r="A43" s="22" t="s">
        <v>0</v>
      </c>
      <c r="B43" s="23">
        <v>46167</v>
      </c>
      <c r="C43" s="23">
        <v>46168</v>
      </c>
      <c r="D43" s="23">
        <v>46169</v>
      </c>
      <c r="E43" s="23">
        <v>46170</v>
      </c>
      <c r="F43" s="23">
        <v>46171</v>
      </c>
      <c r="G43" s="23">
        <v>46172</v>
      </c>
      <c r="H43" s="23">
        <v>46173</v>
      </c>
      <c r="I43" s="7"/>
      <c r="J43" s="717" t="s">
        <v>2</v>
      </c>
      <c r="K43" s="718"/>
    </row>
    <row r="44" spans="1:11" ht="15" customHeight="1" x14ac:dyDescent="0.15">
      <c r="A44" s="22" t="s">
        <v>3</v>
      </c>
      <c r="B44" s="2" t="s">
        <v>4</v>
      </c>
      <c r="C44" s="316" t="s">
        <v>5</v>
      </c>
      <c r="D44" s="316" t="s">
        <v>6</v>
      </c>
      <c r="E44" s="2" t="s">
        <v>7</v>
      </c>
      <c r="F44" s="2" t="s">
        <v>8</v>
      </c>
      <c r="G44" s="2" t="s">
        <v>9</v>
      </c>
      <c r="H44" s="24" t="s">
        <v>10</v>
      </c>
      <c r="I44" s="8"/>
      <c r="J44" s="719"/>
      <c r="K44" s="720"/>
    </row>
    <row r="45" spans="1:11" ht="15" customHeight="1" x14ac:dyDescent="0.15">
      <c r="A45" s="17" t="s">
        <v>13</v>
      </c>
      <c r="B45" s="12"/>
      <c r="C45" s="2"/>
      <c r="D45" s="2"/>
      <c r="E45" s="12"/>
      <c r="F45" s="12"/>
      <c r="G45" s="12"/>
      <c r="H45" s="12"/>
      <c r="I45" s="51"/>
      <c r="J45" s="721"/>
      <c r="K45" s="722"/>
    </row>
    <row r="46" spans="1:11" ht="15" customHeight="1" x14ac:dyDescent="0.15">
      <c r="A46" s="19" t="s">
        <v>112</v>
      </c>
      <c r="B46" s="12" t="s">
        <v>20</v>
      </c>
      <c r="C46" s="26"/>
      <c r="D46" s="32"/>
      <c r="E46" s="58"/>
      <c r="F46" s="58"/>
      <c r="G46" s="54" t="s">
        <v>67</v>
      </c>
      <c r="H46" s="54"/>
      <c r="I46" s="5">
        <f>COUNTIFS(B46:H46,"&lt;&gt;空",B46:H46,"&lt;&gt;休",B46:H46,"&lt;&gt;調",B46:H46,"&lt;&gt;",B46:H46,"&lt;&gt;調整休")</f>
        <v>2</v>
      </c>
      <c r="J46" s="682">
        <f>SUM(COUNTIF(B46:H46,"9-14:30"))*(5)+(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13:30-19"))*(5)+(COUNTIF(B46:H46,"14-17"))*(4)+(COUNTIF(B46:H46,"16-19"))*(4)+(COUNTIF(B46:H46,"13-16"))*(3)+(COUNTIF(B46:H46,"工場9:30-15"))*(5)+(COUNTIF(B46:H46,"工場9-15"))*(5.5)+(COUNTIF(B46:H46,"受9-/Y10-"))*(5.5)+(COUNTIF(B46:H46,"Y10-"))*(4.5)+(COUNTIF(B46:H46,"ﾏ安9-14"))*(4.5)</f>
        <v>11.75</v>
      </c>
      <c r="K46" s="692"/>
    </row>
    <row r="47" spans="1:11" ht="15" customHeight="1" x14ac:dyDescent="0.15">
      <c r="A47" s="20" t="s">
        <v>113</v>
      </c>
      <c r="B47" s="401" t="s">
        <v>402</v>
      </c>
      <c r="C47" s="2"/>
      <c r="D47" s="32"/>
      <c r="E47" s="12" t="s">
        <v>20</v>
      </c>
      <c r="F47" s="12" t="s">
        <v>20</v>
      </c>
      <c r="G47" s="54"/>
      <c r="H47" s="12"/>
      <c r="I47" s="5">
        <f>COUNTIFS(B47:H47,"&lt;&gt;空",B47:H47,"&lt;&gt;休",B47:H47,"&lt;&gt;調",B47:H47,"&lt;&gt;",B47:H47,"&lt;&gt;調整休")</f>
        <v>3</v>
      </c>
      <c r="J47" s="682">
        <f>SUM(COUNTIF(B47:H47,"9-14:30"))*(5)+(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COUNTIF(B47:H47,"13:30-19"))*(5)+(COUNTIF(B47:H47,"14-17"))*(4)+(COUNTIF(B47:H47,"16-19"))*(4)+(COUNTIF(B47:H47,"13-16"))*(3)+(COUNTIF(B47:H47,"工場9:30-15"))*(5)+(COUNTIF(B47:H47,"工場9-15"))*(5.5)+(COUNTIF(B47:H47,"受9-/Y10-"))*(5.5)+(COUNTIF(B47:H47,"Y10-"))*(4.5)+(COUNTIF(B47:H47,"ﾏ安9-14"))*(4.5)</f>
        <v>13.5</v>
      </c>
      <c r="K47" s="692"/>
    </row>
    <row r="48" spans="1:11" ht="15" customHeight="1" x14ac:dyDescent="0.15">
      <c r="A48" s="20" t="s">
        <v>115</v>
      </c>
      <c r="B48" s="12" t="s">
        <v>21</v>
      </c>
      <c r="C48" s="38"/>
      <c r="D48" s="38"/>
      <c r="E48" s="12"/>
      <c r="F48" s="40"/>
      <c r="G48" s="12" t="s">
        <v>21</v>
      </c>
      <c r="H48" s="12" t="s">
        <v>21</v>
      </c>
      <c r="I48" s="5">
        <f t="shared" ref="I48:I51" si="8">COUNTIFS(B48:H48,"&lt;&gt;空",B48:H48,"&lt;&gt;休",B48:H48,"&lt;&gt;調",B48:H48,"&lt;&gt;",B48:H48,"&lt;&gt;調整休")</f>
        <v>3</v>
      </c>
      <c r="J48" s="682">
        <f t="shared" ref="J48:J51" si="9">SUM(COUNTIF(B48:H48,"9-14:30"))*(5)+(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COUNTIF(B48:H48,"13:30-19"))*(5)+(COUNTIF(B48:H48,"14-17"))*(4)+(COUNTIF(B48:H48,"16-19"))*(4)+(COUNTIF(B48:H48,"13-16"))*(3)+(COUNTIF(B48:H48,"工場9:30-15"))*(5)+(COUNTIF(B48:H48,"工場9-15"))*(5.5)+(COUNTIF(B48:H48,"受9-/Y10-"))*(5.5)+(COUNTIF(B48:H48,"Y10-"))*(4.5)+(COUNTIF(B48:H48,"ﾏ安9-14"))*(4.5)</f>
        <v>13.5</v>
      </c>
      <c r="K48" s="692"/>
    </row>
    <row r="49" spans="1:14" ht="15" customHeight="1" x14ac:dyDescent="0.15">
      <c r="A49" s="47" t="s">
        <v>128</v>
      </c>
      <c r="B49" s="12"/>
      <c r="C49" s="38"/>
      <c r="D49" s="38"/>
      <c r="E49" s="29"/>
      <c r="F49" s="12"/>
      <c r="G49" s="12"/>
      <c r="H49" s="12"/>
      <c r="I49" s="5">
        <f t="shared" si="8"/>
        <v>0</v>
      </c>
      <c r="J49" s="682">
        <f t="shared" si="9"/>
        <v>0</v>
      </c>
      <c r="K49" s="692"/>
    </row>
    <row r="50" spans="1:14" ht="15" customHeight="1" x14ac:dyDescent="0.15">
      <c r="A50" s="20" t="s">
        <v>339</v>
      </c>
      <c r="B50" s="12" t="s">
        <v>20</v>
      </c>
      <c r="C50" s="38"/>
      <c r="D50" s="38"/>
      <c r="E50" s="12"/>
      <c r="F50" s="29"/>
      <c r="G50" s="121" t="s">
        <v>532</v>
      </c>
      <c r="H50" s="12" t="s">
        <v>83</v>
      </c>
      <c r="I50" s="5">
        <f t="shared" si="8"/>
        <v>3</v>
      </c>
      <c r="J50" s="682">
        <f>SUM(COUNTIF(B50:H50,"9-14:30"))*(5)+(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13:30-19"))*(5)+(COUNTIF(B50:H50,"14-17"))*(4)+(COUNTIF(B50:H50,"16-19"))*(4)+(COUNTIF(B50:H50,"13-16"))*(3)+(COUNTIF(B50:H50,"工場9:30-15"))*(5)+(COUNTIF(B50:H50,"工場9-15"))*(5.5)+(COUNTIF(B50:H50,"受9-/Y10-"))*(5.5)+(COUNTIF(B50:H50,"Y10-"))*(4.5)+(COUNTIF(B50:H50,"ﾏ安9-14"))*(4.5)+(COUNTIF(B50:H50,"9-14・2号-19"))*(9)</f>
        <v>22.5</v>
      </c>
      <c r="K50" s="692"/>
    </row>
    <row r="51" spans="1:14" ht="15" customHeight="1" x14ac:dyDescent="0.15">
      <c r="A51" s="20" t="s">
        <v>457</v>
      </c>
      <c r="B51" s="117"/>
      <c r="C51" s="38"/>
      <c r="D51" s="38"/>
      <c r="E51" s="12"/>
      <c r="F51" s="12" t="s">
        <v>21</v>
      </c>
      <c r="G51" s="12" t="s">
        <v>21</v>
      </c>
      <c r="H51" s="59"/>
      <c r="I51" s="5">
        <f t="shared" si="8"/>
        <v>2</v>
      </c>
      <c r="J51" s="682">
        <f t="shared" si="9"/>
        <v>9</v>
      </c>
      <c r="K51" s="692"/>
    </row>
    <row r="52" spans="1:14" ht="15" customHeight="1" x14ac:dyDescent="0.15">
      <c r="A52" s="114" t="s">
        <v>66</v>
      </c>
      <c r="B52" s="117"/>
      <c r="C52" s="38"/>
      <c r="D52" s="38"/>
      <c r="E52" s="258" t="s">
        <v>215</v>
      </c>
      <c r="F52" s="258"/>
      <c r="G52" s="117"/>
      <c r="H52" s="117"/>
      <c r="I52" s="115"/>
      <c r="J52" s="91"/>
      <c r="K52" s="92"/>
    </row>
    <row r="53" spans="1:14" ht="12" customHeight="1" x14ac:dyDescent="0.15">
      <c r="A53" s="41"/>
      <c r="B53" s="42"/>
      <c r="C53" s="42"/>
      <c r="D53" s="42"/>
      <c r="E53" s="42"/>
      <c r="F53" s="42"/>
      <c r="G53" s="42"/>
      <c r="H53" s="42"/>
      <c r="I53" s="716" t="s">
        <v>606</v>
      </c>
      <c r="J53" s="716"/>
      <c r="K53" s="716"/>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59">
    <mergeCell ref="J15:K15"/>
    <mergeCell ref="J13:K14"/>
    <mergeCell ref="B1:F1"/>
    <mergeCell ref="H1:K1"/>
    <mergeCell ref="I3:I4"/>
    <mergeCell ref="J3:K4"/>
    <mergeCell ref="J5:K5"/>
    <mergeCell ref="J6:K6"/>
    <mergeCell ref="J7:K7"/>
    <mergeCell ref="J8:K8"/>
    <mergeCell ref="J9:K9"/>
    <mergeCell ref="J10:K10"/>
    <mergeCell ref="J11:K11"/>
    <mergeCell ref="J16:K16"/>
    <mergeCell ref="J17:K17"/>
    <mergeCell ref="J18:K18"/>
    <mergeCell ref="J19:K19"/>
    <mergeCell ref="F25:H25"/>
    <mergeCell ref="J25:K25"/>
    <mergeCell ref="J20:K20"/>
    <mergeCell ref="J21:K21"/>
    <mergeCell ref="J23:K24"/>
    <mergeCell ref="J26:K26"/>
    <mergeCell ref="J41:K41"/>
    <mergeCell ref="J28:K28"/>
    <mergeCell ref="J29:K29"/>
    <mergeCell ref="J30:K30"/>
    <mergeCell ref="J31:K31"/>
    <mergeCell ref="J33:K34"/>
    <mergeCell ref="J35:K35"/>
    <mergeCell ref="J36:K36"/>
    <mergeCell ref="J37:K37"/>
    <mergeCell ref="J38:K38"/>
    <mergeCell ref="J39:K39"/>
    <mergeCell ref="J40:K40"/>
    <mergeCell ref="J27:K27"/>
    <mergeCell ref="A55:B55"/>
    <mergeCell ref="C55:K55"/>
    <mergeCell ref="J43:K44"/>
    <mergeCell ref="J45:K45"/>
    <mergeCell ref="J46:K46"/>
    <mergeCell ref="J47:K47"/>
    <mergeCell ref="J48:K48"/>
    <mergeCell ref="J49:K49"/>
    <mergeCell ref="J50:K50"/>
    <mergeCell ref="J51:K51"/>
    <mergeCell ref="I53:K53"/>
    <mergeCell ref="A54:B54"/>
    <mergeCell ref="D54:E54"/>
    <mergeCell ref="A61:B61"/>
    <mergeCell ref="C61:K61"/>
    <mergeCell ref="A62:B62"/>
    <mergeCell ref="C62:K62"/>
    <mergeCell ref="A56:B56"/>
    <mergeCell ref="C56:K56"/>
    <mergeCell ref="C57:K57"/>
    <mergeCell ref="A59:B59"/>
    <mergeCell ref="C59:K59"/>
    <mergeCell ref="A60:B60"/>
  </mergeCells>
  <phoneticPr fontId="13"/>
  <pageMargins left="0.39370078740157483" right="0.27559055118110237" top="0.31496062992125984" bottom="0.11811023622047245" header="0.51181102362204722" footer="0.51181102362204722"/>
  <pageSetup paperSize="9" scale="88"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F31B0C77-2722-42C6-995A-4CB9EFE837B0}">
          <x14:formula1>
            <xm:f>'F:\Users\clmiwa-three\Downloads\[《中村》新田・草加 エリア 仮シフト【12月16日～1月15日】.xlsx]参照データベース'!#REF!</xm:f>
          </x14:formula1>
          <xm:sqref>G1:G2 C28:D32 C38:D42 B18:D22 E53:H53 B8:E12 C48:D53</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29DB4-124E-461C-9624-0704CAD0E881}">
  <sheetPr>
    <tabColor theme="7" tint="0.59999389629810485"/>
    <pageSetUpPr fitToPage="1"/>
  </sheetPr>
  <dimension ref="A1:N57"/>
  <sheetViews>
    <sheetView zoomScale="90" zoomScaleNormal="90" workbookViewId="0">
      <selection activeCell="P8" sqref="P8"/>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594</v>
      </c>
      <c r="C1" s="683"/>
      <c r="D1" s="683"/>
      <c r="E1" s="683"/>
      <c r="F1" s="683"/>
      <c r="H1" s="847" t="s">
        <v>110</v>
      </c>
      <c r="I1" s="848"/>
      <c r="J1" s="849"/>
      <c r="K1" s="850"/>
    </row>
    <row r="2" spans="1:11" ht="9.75" customHeight="1" x14ac:dyDescent="0.15">
      <c r="A2" s="50"/>
      <c r="B2" s="501"/>
      <c r="C2" s="501"/>
      <c r="D2" s="501"/>
      <c r="E2" s="501"/>
      <c r="F2" s="501"/>
      <c r="H2" s="521"/>
      <c r="I2" s="521"/>
      <c r="J2" s="522"/>
      <c r="K2" s="521"/>
    </row>
    <row r="3" spans="1:11" ht="19.5" customHeight="1" x14ac:dyDescent="0.15">
      <c r="A3" s="22" t="s">
        <v>0</v>
      </c>
      <c r="B3" s="23"/>
      <c r="C3" s="23"/>
      <c r="D3" s="23"/>
      <c r="E3" s="23"/>
      <c r="F3" s="90">
        <v>46143</v>
      </c>
      <c r="G3" s="90">
        <v>46144</v>
      </c>
      <c r="H3" s="90">
        <v>46145</v>
      </c>
      <c r="I3" s="851" t="s">
        <v>1</v>
      </c>
      <c r="J3" s="853" t="s">
        <v>2</v>
      </c>
      <c r="K3" s="853"/>
    </row>
    <row r="4" spans="1:11" ht="19.5" customHeight="1" x14ac:dyDescent="0.15">
      <c r="A4" s="22" t="s">
        <v>3</v>
      </c>
      <c r="B4" s="21"/>
      <c r="C4" s="21"/>
      <c r="D4" s="21"/>
      <c r="E4" s="21"/>
      <c r="F4" s="2" t="s">
        <v>8</v>
      </c>
      <c r="G4" s="2" t="s">
        <v>9</v>
      </c>
      <c r="H4" s="24" t="s">
        <v>10</v>
      </c>
      <c r="I4" s="852"/>
      <c r="J4" s="853"/>
      <c r="K4" s="853"/>
    </row>
    <row r="5" spans="1:11" ht="19.5" customHeight="1" x14ac:dyDescent="0.15">
      <c r="A5" s="17" t="s">
        <v>13</v>
      </c>
      <c r="B5" s="2"/>
      <c r="C5" s="2"/>
      <c r="D5" s="2"/>
      <c r="E5" s="2"/>
      <c r="F5" s="12"/>
      <c r="G5" s="12"/>
      <c r="H5" s="12"/>
      <c r="I5" s="5"/>
      <c r="J5" s="682"/>
      <c r="K5" s="692"/>
    </row>
    <row r="6" spans="1:11" ht="19.5" customHeight="1" x14ac:dyDescent="0.15">
      <c r="A6" s="20" t="s">
        <v>108</v>
      </c>
      <c r="B6" s="26"/>
      <c r="C6" s="26"/>
      <c r="D6" s="26"/>
      <c r="E6" s="26"/>
      <c r="F6" s="12"/>
      <c r="G6" s="12"/>
      <c r="H6" s="12" t="s">
        <v>20</v>
      </c>
      <c r="I6" s="5">
        <f>COUNTIFS(B6:H6,"&lt;&gt;空",B6:H6,"&lt;&gt;休",B6:H6,"&lt;&gt;調",B6:H6,"&lt;&gt;",B6:H6,"&lt;&gt;調整休")</f>
        <v>1</v>
      </c>
      <c r="J6" s="682">
        <f>SUM(COUNTIF(B6:H6,"9-19"))*(9)+(COUNTIF(B6:H6,"9-18"))*(8)+(COUNTIF(B6:H6,"9-17"))*(7.25)+(COUNTIF(B6:H6,"9-16"))*(6.25)+(COUNTIF(B6:H6,"9-15"))*(5.5)+(COUNTIF(B6:H6,"9-14"))*(4.5)+(COUNTIF(B6:H6,"9-13"))*(4)+(COUNTIF(B6:H6,"9-12"))*(3)+(COUNTIF(B6:H6,"9-11"))*(2)+(COUNTIF(B6:H6,"15-19"))*(4)+(COUNTIF(B6:H6,"14-19"))*(4.5)+(COUNTIF(B6:H6,"13-19"))*(5.5)+(COUNTIF(B6:H6,"13-18"))*(4.5)+(COUNTIF(B6:H6,"13:30-19"))*(5)+(COUNTIF(B6:H6,"16-19"))*(3)+(COUNTIF(B6:H6,"11-18"))*(6.25)+(COUNTIF(B6:H6,"11-19"))*(7)</f>
        <v>4.5</v>
      </c>
      <c r="K6" s="692"/>
    </row>
    <row r="7" spans="1:11" ht="19.5" customHeight="1" x14ac:dyDescent="0.15">
      <c r="A7" s="20" t="s">
        <v>127</v>
      </c>
      <c r="B7" s="2"/>
      <c r="C7" s="2"/>
      <c r="D7" s="2"/>
      <c r="E7" s="2"/>
      <c r="F7" s="12" t="s">
        <v>78</v>
      </c>
      <c r="G7" s="12" t="s">
        <v>78</v>
      </c>
      <c r="H7" s="12" t="s">
        <v>184</v>
      </c>
      <c r="I7" s="5">
        <f>COUNTIFS(B7:H7,"&lt;&gt;空",B7:H7,"&lt;&gt;休",B7:H7,"&lt;&gt;調",B7:H7,"&lt;&gt;",B7:H7,"&lt;&gt;調整休")</f>
        <v>3</v>
      </c>
      <c r="J7" s="682">
        <f>SUM(COUNTIF(B7:H7,"12-19"))*(6.25)+(COUNTIF(B7:H7,"11-19"))*(7)+(COUNTIF(B7:H7,"14-19"))*(4.5)+(COUNTIF(B7:H7,"12-17"))*(5)</f>
        <v>19.5</v>
      </c>
      <c r="K7" s="692"/>
    </row>
    <row r="8" spans="1:11" ht="19.5" customHeight="1" x14ac:dyDescent="0.15">
      <c r="A8" s="20" t="s">
        <v>518</v>
      </c>
      <c r="B8" s="2"/>
      <c r="C8" s="2"/>
      <c r="D8" s="2"/>
      <c r="E8" s="2"/>
      <c r="F8" s="12" t="s">
        <v>21</v>
      </c>
      <c r="G8" s="12" t="s">
        <v>72</v>
      </c>
      <c r="H8" s="12" t="s">
        <v>21</v>
      </c>
      <c r="I8" s="5">
        <f>COUNTIFS(B8:H8,"&lt;&gt;空",B8:H8,"&lt;&gt;休",B8:H8,"&lt;&gt;調",B8:H8,"&lt;&gt;",B8:H8,"&lt;&gt;調整休")</f>
        <v>3</v>
      </c>
      <c r="J8" s="682">
        <f>SUM(COUNTIF(B8:H8,"9-19"))*(9)+(COUNTIF(B8:H8,"9-18"))*(8)+(COUNTIF(B8:H8,"9-17"))*(7.25)+(COUNTIF(B8:H8,"9-16"))*(6.25)+(COUNTIF(B8:H8,"9-15"))*(5.5)+(COUNTIF(B8:H8,"9-14"))*(4.5)+(COUNTIF(B8:H8,"9-13"))*(4)+(COUNTIF(B8:H8,"9-12"))*(3)+(COUNTIF(B8:H8,"9-11"))*(2)+(COUNTIF(B8:H8,"9:30-11:30,16-19"))*(5)+(COUNTIF(B8:H8,"15-19"))*(4)+(COUNTIF(B8:H8,"14-19"))*(4.5)+(COUNTIF(B8:H8,"13-19"))*(5.5)+(COUNTIF(B8:H8,"13-18"))*(4.5)+(COUNTIF(B8:H8,"13-17"))*(4)+(COUNTIF(B8:H8,"12-18"))*(5.5)+(COUNTIF(B8:H8,"13:30-19"))*(5)+(COUNTIF(B8:H8,"16-19"))*(3)+(COUNTIF(B8:H8,"11-18"))*(6.25)</f>
        <v>12</v>
      </c>
      <c r="K8" s="692"/>
    </row>
    <row r="9" spans="1:11" ht="19.5" customHeight="1" thickBot="1" x14ac:dyDescent="0.2">
      <c r="A9" s="20" t="s">
        <v>573</v>
      </c>
      <c r="B9" s="105"/>
      <c r="C9" s="105"/>
      <c r="D9" s="105"/>
      <c r="E9" s="105"/>
      <c r="F9" s="111"/>
      <c r="G9" s="642" t="s">
        <v>574</v>
      </c>
      <c r="H9" s="642" t="s">
        <v>574</v>
      </c>
      <c r="I9" s="100"/>
      <c r="J9" s="765"/>
      <c r="K9" s="766"/>
    </row>
    <row r="10" spans="1:11" ht="19.5" customHeight="1" x14ac:dyDescent="0.15">
      <c r="A10" s="854" t="s">
        <v>109</v>
      </c>
      <c r="B10" s="417"/>
      <c r="C10" s="417"/>
      <c r="D10" s="417"/>
      <c r="E10" s="417"/>
      <c r="F10" s="393" t="s">
        <v>72</v>
      </c>
      <c r="G10" s="393" t="s">
        <v>23</v>
      </c>
      <c r="H10" s="415"/>
      <c r="I10" s="394"/>
      <c r="J10" s="856"/>
      <c r="K10" s="857"/>
    </row>
    <row r="11" spans="1:11" ht="19.5" customHeight="1" thickBot="1" x14ac:dyDescent="0.2">
      <c r="A11" s="855"/>
      <c r="B11" s="395"/>
      <c r="C11" s="395"/>
      <c r="D11" s="395"/>
      <c r="E11" s="395"/>
      <c r="F11" s="400"/>
      <c r="G11" s="400"/>
      <c r="H11" s="111"/>
      <c r="I11" s="397"/>
      <c r="J11" s="858"/>
      <c r="K11" s="859"/>
    </row>
    <row r="12" spans="1:11" ht="19.5" customHeight="1" x14ac:dyDescent="0.15">
      <c r="A12" s="33" t="s">
        <v>0</v>
      </c>
      <c r="B12" s="53">
        <v>46146</v>
      </c>
      <c r="C12" s="53">
        <v>46147</v>
      </c>
      <c r="D12" s="53">
        <v>46148</v>
      </c>
      <c r="E12" s="53">
        <v>46149</v>
      </c>
      <c r="F12" s="53">
        <v>46150</v>
      </c>
      <c r="G12" s="53">
        <v>46151</v>
      </c>
      <c r="H12" s="53">
        <v>46152</v>
      </c>
      <c r="I12" s="860" t="s">
        <v>1</v>
      </c>
      <c r="J12" s="861" t="s">
        <v>2</v>
      </c>
      <c r="K12" s="861"/>
    </row>
    <row r="13" spans="1:11" ht="19.5" customHeight="1" x14ac:dyDescent="0.15">
      <c r="A13" s="22" t="s">
        <v>3</v>
      </c>
      <c r="B13" s="24" t="s">
        <v>4</v>
      </c>
      <c r="C13" s="24" t="s">
        <v>5</v>
      </c>
      <c r="D13" s="376" t="s">
        <v>6</v>
      </c>
      <c r="E13" s="2" t="s">
        <v>7</v>
      </c>
      <c r="F13" s="2" t="s">
        <v>8</v>
      </c>
      <c r="G13" s="2" t="s">
        <v>9</v>
      </c>
      <c r="H13" s="24" t="s">
        <v>10</v>
      </c>
      <c r="I13" s="852"/>
      <c r="J13" s="853"/>
      <c r="K13" s="853"/>
    </row>
    <row r="14" spans="1:11" ht="19.5" customHeight="1" x14ac:dyDescent="0.15">
      <c r="A14" s="17" t="s">
        <v>12</v>
      </c>
      <c r="B14" s="658" t="s">
        <v>596</v>
      </c>
      <c r="C14" s="2"/>
      <c r="D14" s="2"/>
      <c r="E14" s="12"/>
      <c r="F14" s="12"/>
      <c r="G14" s="12"/>
      <c r="H14" s="12"/>
      <c r="I14" s="5"/>
      <c r="J14" s="682"/>
      <c r="K14" s="692"/>
    </row>
    <row r="15" spans="1:11" ht="19.5" customHeight="1" x14ac:dyDescent="0.15">
      <c r="A15" s="20" t="s">
        <v>108</v>
      </c>
      <c r="B15" s="26"/>
      <c r="C15" s="26"/>
      <c r="D15" s="11"/>
      <c r="E15" s="12" t="s">
        <v>20</v>
      </c>
      <c r="F15" s="12"/>
      <c r="G15" s="12"/>
      <c r="H15" s="12" t="s">
        <v>20</v>
      </c>
      <c r="I15" s="5">
        <f>COUNTIFS(B15:H15,"&lt;&gt;空",B15:H15,"&lt;&gt;休",B15:H15,"&lt;&gt;調",B15:H15,"&lt;&gt;",B15:H15,"&lt;&gt;調整休")</f>
        <v>2</v>
      </c>
      <c r="J15" s="682">
        <f>SUM(COUNTIF(B15:H15,"9-19"))*(9)+(COUNTIF(B15:H15,"9-18"))*(8)+(COUNTIF(B15:H15,"9-17"))*(7.25)+(COUNTIF(B15:H15,"9-16"))*(6.25)+(COUNTIF(B15:H15,"9-15"))*(5.5)+(COUNTIF(B15:H15,"9-14"))*(4.5)+(COUNTIF(B15:H15,"9-13"))*(4)+(COUNTIF(B15:H15,"9-12"))*(3)+(COUNTIF(B15:H15,"9-11"))*(2)+(COUNTIF(B15:H15,"15-19"))*(4)+(COUNTIF(B15:H15,"14-19"))*(4.5)+(COUNTIF(B15:H15,"13-19"))*(5.5)+(COUNTIF(B15:H15,"13-18"))*(4.5)+(COUNTIF(B15:H15,"13:30-19"))*(5)+(COUNTIF(B15:H15,"16-19"))*(3)+(COUNTIF(B15:H15,"11-18"))*(6.25)+(COUNTIF(B15:H15,"11-19"))*(7)</f>
        <v>9</v>
      </c>
      <c r="K15" s="692"/>
    </row>
    <row r="16" spans="1:11" ht="19.5" customHeight="1" x14ac:dyDescent="0.15">
      <c r="A16" s="20" t="s">
        <v>127</v>
      </c>
      <c r="B16" s="2"/>
      <c r="C16" s="2"/>
      <c r="D16" s="11"/>
      <c r="E16" s="12" t="s">
        <v>21</v>
      </c>
      <c r="F16" s="12" t="s">
        <v>78</v>
      </c>
      <c r="G16" s="12" t="s">
        <v>78</v>
      </c>
      <c r="H16" s="59"/>
      <c r="I16" s="5">
        <f>COUNTIFS(B16:H16,"&lt;&gt;空",B16:H16,"&lt;&gt;休",B16:H16,"&lt;&gt;調",B16:H16,"&lt;&gt;",B16:H16,"&lt;&gt;調整休")</f>
        <v>3</v>
      </c>
      <c r="J16" s="682">
        <f>SUM(COUNTIF(B16:H16,"12-19"))*(6.25)+(COUNTIF(B16:H16,"11-19"))*(7)+(COUNTIF(B16:H16,"14-19"))*(4.5)+(COUNTIF(B16:H16,"12-17"))*(5)</f>
        <v>17</v>
      </c>
      <c r="K16" s="692"/>
    </row>
    <row r="17" spans="1:11" ht="19.5" customHeight="1" x14ac:dyDescent="0.15">
      <c r="A17" s="20" t="s">
        <v>518</v>
      </c>
      <c r="B17" s="2"/>
      <c r="C17" s="2"/>
      <c r="D17" s="11"/>
      <c r="E17" s="12"/>
      <c r="F17" s="12" t="s">
        <v>21</v>
      </c>
      <c r="G17" s="12" t="s">
        <v>72</v>
      </c>
      <c r="H17" s="12" t="s">
        <v>21</v>
      </c>
      <c r="I17" s="5">
        <f>COUNTIFS(B17:H17,"&lt;&gt;空",B17:H17,"&lt;&gt;休",B17:H17,"&lt;&gt;調",B17:H17,"&lt;&gt;",B17:H17,"&lt;&gt;調整休")</f>
        <v>3</v>
      </c>
      <c r="J17" s="682">
        <f>SUM(COUNTIF(B17:H17,"9-19"))*(9)+(COUNTIF(B17:H17,"9-18"))*(8)+(COUNTIF(B17:H17,"9-17"))*(7.25)+(COUNTIF(B17:H17,"9-16"))*(6.25)+(COUNTIF(B17:H17,"9-15"))*(5.5)+(COUNTIF(B17:H17,"9-14"))*(4.5)+(COUNTIF(B17:H17,"9-13"))*(4)+(COUNTIF(B17:H17,"9-12"))*(3)+(COUNTIF(B17:H17,"9-11"))*(2)+(COUNTIF(B17:H17,"9:30-11:30,16-19"))*(5)+(COUNTIF(B17:H17,"15-19"))*(4)+(COUNTIF(B17:H17,"14-19"))*(4.5)+(COUNTIF(B17:H17,"13-19"))*(5.5)+(COUNTIF(B17:H17,"13-18"))*(4.5)+(COUNTIF(B17:H17,"13-17"))*(4)+(COUNTIF(B17:H17,"12-18"))*(5.5)+(COUNTIF(B17:H17,"13:30-19"))*(5)+(COUNTIF(B17:H17,"16-19"))*(3)+(COUNTIF(B17:H17,"11-18"))*(6.25)</f>
        <v>12</v>
      </c>
      <c r="K17" s="692"/>
    </row>
    <row r="18" spans="1:11" ht="19.5" customHeight="1" thickBot="1" x14ac:dyDescent="0.2">
      <c r="A18" s="389" t="s">
        <v>573</v>
      </c>
      <c r="B18" s="467"/>
      <c r="C18" s="467"/>
      <c r="D18" s="464"/>
      <c r="E18" s="465"/>
      <c r="F18" s="465"/>
      <c r="G18" s="643" t="s">
        <v>574</v>
      </c>
      <c r="H18" s="643"/>
      <c r="I18" s="468"/>
      <c r="J18" s="877"/>
      <c r="K18" s="878"/>
    </row>
    <row r="19" spans="1:11" ht="19.5" customHeight="1" x14ac:dyDescent="0.15">
      <c r="A19" s="797" t="s">
        <v>109</v>
      </c>
      <c r="B19" s="417"/>
      <c r="C19" s="417"/>
      <c r="D19" s="418"/>
      <c r="E19" s="584"/>
      <c r="F19" s="393" t="s">
        <v>72</v>
      </c>
      <c r="G19" s="393" t="s">
        <v>23</v>
      </c>
      <c r="H19" s="393"/>
      <c r="I19" s="394"/>
      <c r="J19" s="856"/>
      <c r="K19" s="857"/>
    </row>
    <row r="20" spans="1:11" ht="19.5" customHeight="1" thickBot="1" x14ac:dyDescent="0.2">
      <c r="A20" s="798"/>
      <c r="B20" s="395"/>
      <c r="C20" s="395"/>
      <c r="D20" s="395"/>
      <c r="E20" s="661"/>
      <c r="F20" s="400"/>
      <c r="G20" s="400"/>
      <c r="H20" s="111" t="s">
        <v>68</v>
      </c>
      <c r="I20" s="397"/>
      <c r="J20" s="858"/>
      <c r="K20" s="859"/>
    </row>
    <row r="21" spans="1:11" ht="19.5" customHeight="1" x14ac:dyDescent="0.15">
      <c r="A21" s="33" t="s">
        <v>0</v>
      </c>
      <c r="B21" s="23">
        <v>46153</v>
      </c>
      <c r="C21" s="23">
        <v>46154</v>
      </c>
      <c r="D21" s="23">
        <v>46155</v>
      </c>
      <c r="E21" s="23">
        <v>46156</v>
      </c>
      <c r="F21" s="23">
        <v>46157</v>
      </c>
      <c r="G21" s="23">
        <v>46158</v>
      </c>
      <c r="H21" s="23">
        <v>46159</v>
      </c>
      <c r="I21" s="860" t="s">
        <v>1</v>
      </c>
      <c r="J21" s="861" t="s">
        <v>2</v>
      </c>
      <c r="K21" s="861"/>
    </row>
    <row r="22" spans="1:11" ht="19.5" customHeight="1" x14ac:dyDescent="0.15">
      <c r="A22" s="22" t="s">
        <v>3</v>
      </c>
      <c r="B22" s="2" t="s">
        <v>4</v>
      </c>
      <c r="C22" s="21" t="s">
        <v>5</v>
      </c>
      <c r="D22" s="21" t="s">
        <v>6</v>
      </c>
      <c r="E22" s="2" t="s">
        <v>7</v>
      </c>
      <c r="F22" s="2" t="s">
        <v>8</v>
      </c>
      <c r="G22" s="2" t="s">
        <v>9</v>
      </c>
      <c r="H22" s="24" t="s">
        <v>10</v>
      </c>
      <c r="I22" s="852"/>
      <c r="J22" s="853"/>
      <c r="K22" s="853"/>
    </row>
    <row r="23" spans="1:11" ht="17.100000000000001" customHeight="1" x14ac:dyDescent="0.15">
      <c r="A23" s="17" t="s">
        <v>13</v>
      </c>
      <c r="B23" s="12"/>
      <c r="C23" s="2"/>
      <c r="D23" s="2"/>
      <c r="E23" s="12"/>
      <c r="F23" s="691" t="s">
        <v>60</v>
      </c>
      <c r="G23" s="691"/>
      <c r="H23" s="691"/>
      <c r="I23" s="346"/>
      <c r="J23" s="692"/>
      <c r="K23" s="692"/>
    </row>
    <row r="24" spans="1:11" ht="19.5" customHeight="1" x14ac:dyDescent="0.15">
      <c r="A24" s="20" t="s">
        <v>108</v>
      </c>
      <c r="B24" s="12" t="s">
        <v>20</v>
      </c>
      <c r="C24" s="26"/>
      <c r="D24" s="11"/>
      <c r="E24" s="12" t="s">
        <v>20</v>
      </c>
      <c r="F24" s="12"/>
      <c r="G24" s="12" t="s">
        <v>20</v>
      </c>
      <c r="H24" s="12" t="s">
        <v>20</v>
      </c>
      <c r="I24" s="5">
        <f>COUNTIFS(B24:H24,"&lt;&gt;空",B24:H24,"&lt;&gt;休",B24:H24,"&lt;&gt;調",B24:H24,"&lt;&gt;",B24:H24,"&lt;&gt;調整休")</f>
        <v>4</v>
      </c>
      <c r="J24" s="682">
        <f>SUM(COUNTIF(B24:H24,"9-19"))*(9)+(COUNTIF(B24:H24,"9-18"))*(8)+(COUNTIF(B24:H24,"9-17"))*(7.25)+(COUNTIF(B24:H24,"9-16"))*(6.25)+(COUNTIF(B24:H24,"9-15"))*(5.5)+(COUNTIF(B24:H24,"9-14"))*(4.5)+(COUNTIF(B24:H24,"9-13"))*(4)+(COUNTIF(B24:H24,"9-12"))*(3)+(COUNTIF(B24:H24,"9-11"))*(2)+(COUNTIF(B24:H24,"15-19"))*(4)+(COUNTIF(B24:H24,"14-19"))*(4.5)+(COUNTIF(B24:H24,"13-19"))*(5.5)+(COUNTIF(B24:H24,"13-18"))*(4.5)+(COUNTIF(B24:H24,"13:30-19"))*(5)+(COUNTIF(B24:H24,"16-19"))*(3)+(COUNTIF(B24:H24,"11-18"))*(6.25)+(COUNTIF(B24:H24,"11-19"))*(7)</f>
        <v>18</v>
      </c>
      <c r="K24" s="692"/>
    </row>
    <row r="25" spans="1:11" ht="19.5" customHeight="1" x14ac:dyDescent="0.15">
      <c r="A25" s="20" t="s">
        <v>127</v>
      </c>
      <c r="B25" s="12" t="s">
        <v>21</v>
      </c>
      <c r="C25" s="2"/>
      <c r="D25" s="11"/>
      <c r="E25" s="12" t="s">
        <v>21</v>
      </c>
      <c r="F25" s="12" t="s">
        <v>78</v>
      </c>
      <c r="G25" s="12" t="s">
        <v>78</v>
      </c>
      <c r="H25" s="12" t="s">
        <v>184</v>
      </c>
      <c r="I25" s="5">
        <f>COUNTIFS(B25:H25,"&lt;&gt;空",B25:H25,"&lt;&gt;休",B25:H25,"&lt;&gt;調",B25:H25,"&lt;&gt;",B25:H25,"&lt;&gt;調整休")</f>
        <v>5</v>
      </c>
      <c r="J25" s="682">
        <f>SUM(COUNTIF(B25:H25,"12-19"))*(6.25)+(COUNTIF(B25:H25,"11-19"))*(7)+(COUNTIF(B25:H25,"14-19"))*(4.5)+(COUNTIF(B25:H25,"12-17"))*(5)</f>
        <v>28.5</v>
      </c>
      <c r="K25" s="692"/>
    </row>
    <row r="26" spans="1:11" ht="19.5" customHeight="1" x14ac:dyDescent="0.15">
      <c r="A26" s="20" t="s">
        <v>518</v>
      </c>
      <c r="B26" s="12" t="s">
        <v>21</v>
      </c>
      <c r="C26" s="2"/>
      <c r="D26" s="11"/>
      <c r="E26" s="12"/>
      <c r="F26" s="12" t="s">
        <v>21</v>
      </c>
      <c r="G26" s="12" t="s">
        <v>72</v>
      </c>
      <c r="H26" s="12" t="s">
        <v>21</v>
      </c>
      <c r="I26" s="5">
        <f>COUNTIFS(B26:H26,"&lt;&gt;空",B26:H26,"&lt;&gt;休",B26:H26,"&lt;&gt;調",B26:H26,"&lt;&gt;",B26:H26,"&lt;&gt;調整休")</f>
        <v>4</v>
      </c>
      <c r="J26" s="682">
        <f>SUM(COUNTIF(B26:H26,"9-19"))*(9)+(COUNTIF(B26:H26,"9-18"))*(8)+(COUNTIF(B26:H26,"9-17"))*(7.25)+(COUNTIF(B26:H26,"9-16"))*(6.25)+(COUNTIF(B26:H26,"9-15"))*(5.5)+(COUNTIF(B26:H26,"9-14"))*(4.5)+(COUNTIF(B26:H26,"9-13"))*(4)+(COUNTIF(B26:H26,"9-12"))*(3)+(COUNTIF(B26:H26,"9-11"))*(2)+(COUNTIF(B26:H26,"9:30-11:30,16-19"))*(5)+(COUNTIF(B26:H26,"15-19"))*(4)+(COUNTIF(B26:H26,"14-19"))*(4.5)+(COUNTIF(B26:H26,"13-19"))*(5.5)+(COUNTIF(B26:H26,"13-18"))*(4.5)+(COUNTIF(B26:H26,"13-17"))*(4)+(COUNTIF(B26:H26,"12-18"))*(5.5)+(COUNTIF(B26:H26,"13:30-19"))*(5)+(COUNTIF(B26:H26,"16-19"))*(3)+(COUNTIF(B26:H26,"11-18"))*(6.25)</f>
        <v>16.5</v>
      </c>
      <c r="K26" s="692"/>
    </row>
    <row r="27" spans="1:11" ht="19.5" customHeight="1" thickBot="1" x14ac:dyDescent="0.2">
      <c r="A27" s="389" t="s">
        <v>573</v>
      </c>
      <c r="B27" s="465"/>
      <c r="C27" s="467"/>
      <c r="D27" s="464"/>
      <c r="E27" s="465"/>
      <c r="F27" s="465"/>
      <c r="G27" s="643" t="s">
        <v>574</v>
      </c>
      <c r="H27" s="643" t="s">
        <v>574</v>
      </c>
      <c r="I27" s="468"/>
      <c r="J27" s="877"/>
      <c r="K27" s="878"/>
    </row>
    <row r="28" spans="1:11" ht="19.5" customHeight="1" x14ac:dyDescent="0.15">
      <c r="A28" s="797" t="s">
        <v>109</v>
      </c>
      <c r="B28" s="447"/>
      <c r="C28" s="417"/>
      <c r="D28" s="418"/>
      <c r="E28" s="447"/>
      <c r="F28" s="393" t="s">
        <v>72</v>
      </c>
      <c r="G28" s="393"/>
      <c r="H28" s="393"/>
      <c r="I28" s="394"/>
      <c r="J28" s="856"/>
      <c r="K28" s="857"/>
    </row>
    <row r="29" spans="1:11" ht="19.5" customHeight="1" thickBot="1" x14ac:dyDescent="0.2">
      <c r="A29" s="798"/>
      <c r="B29" s="111"/>
      <c r="C29" s="395"/>
      <c r="D29" s="395"/>
      <c r="E29" s="364"/>
      <c r="F29" s="400"/>
      <c r="G29" s="111"/>
      <c r="H29" s="111"/>
      <c r="I29" s="397"/>
      <c r="J29" s="858"/>
      <c r="K29" s="859"/>
    </row>
    <row r="30" spans="1:11" ht="19.5" customHeight="1" x14ac:dyDescent="0.15">
      <c r="A30" s="33" t="s">
        <v>0</v>
      </c>
      <c r="B30" s="90">
        <v>46160</v>
      </c>
      <c r="C30" s="90">
        <v>46161</v>
      </c>
      <c r="D30" s="90">
        <v>46162</v>
      </c>
      <c r="E30" s="90">
        <v>46163</v>
      </c>
      <c r="F30" s="90">
        <v>46164</v>
      </c>
      <c r="G30" s="90">
        <v>46165</v>
      </c>
      <c r="H30" s="90">
        <v>46166</v>
      </c>
      <c r="I30" s="860" t="s">
        <v>1</v>
      </c>
      <c r="J30" s="861" t="s">
        <v>2</v>
      </c>
      <c r="K30" s="861"/>
    </row>
    <row r="31" spans="1:11" ht="19.5" customHeight="1" x14ac:dyDescent="0.15">
      <c r="A31" s="22" t="s">
        <v>3</v>
      </c>
      <c r="B31" s="2" t="s">
        <v>4</v>
      </c>
      <c r="C31" s="21" t="s">
        <v>5</v>
      </c>
      <c r="D31" s="21" t="s">
        <v>6</v>
      </c>
      <c r="E31" s="2" t="s">
        <v>7</v>
      </c>
      <c r="F31" s="2" t="s">
        <v>8</v>
      </c>
      <c r="G31" s="2" t="s">
        <v>9</v>
      </c>
      <c r="H31" s="24" t="s">
        <v>10</v>
      </c>
      <c r="I31" s="852"/>
      <c r="J31" s="853"/>
      <c r="K31" s="853"/>
    </row>
    <row r="32" spans="1:11" ht="19.5" customHeight="1" x14ac:dyDescent="0.15">
      <c r="A32" s="17" t="s">
        <v>12</v>
      </c>
      <c r="B32" s="12"/>
      <c r="C32" s="2"/>
      <c r="D32" s="2"/>
      <c r="E32" s="12"/>
      <c r="F32" s="12"/>
      <c r="G32" s="12"/>
      <c r="H32" s="12"/>
      <c r="I32" s="5"/>
      <c r="J32" s="682"/>
      <c r="K32" s="692"/>
    </row>
    <row r="33" spans="1:11" ht="19.5" customHeight="1" x14ac:dyDescent="0.15">
      <c r="A33" s="20" t="s">
        <v>108</v>
      </c>
      <c r="B33" s="12" t="s">
        <v>20</v>
      </c>
      <c r="C33" s="26"/>
      <c r="D33" s="11"/>
      <c r="E33" s="12" t="s">
        <v>20</v>
      </c>
      <c r="F33" s="12" t="s">
        <v>20</v>
      </c>
      <c r="G33" s="12" t="s">
        <v>20</v>
      </c>
      <c r="H33" s="12" t="s">
        <v>20</v>
      </c>
      <c r="I33" s="5">
        <f>COUNTIFS(B33:H33,"&lt;&gt;空",B33:H33,"&lt;&gt;休",B33:H33,"&lt;&gt;調",B33:H33,"&lt;&gt;",B33:H33,"&lt;&gt;調整休")</f>
        <v>5</v>
      </c>
      <c r="J33" s="682">
        <f>SUM(COUNTIF(B33:H33,"9-19"))*(9)+(COUNTIF(B33:H33,"9-18"))*(8)+(COUNTIF(B33:H33,"9-17"))*(7.25)+(COUNTIF(B33:H33,"9-16"))*(6.25)+(COUNTIF(B33:H33,"9-15"))*(5.5)+(COUNTIF(B33:H33,"9-14"))*(4.5)+(COUNTIF(B33:H33,"9-13"))*(4)+(COUNTIF(B33:H33,"9-12"))*(3)+(COUNTIF(B33:H33,"9-11"))*(2)+(COUNTIF(B33:H33,"15-19"))*(4)+(COUNTIF(B33:H33,"14-19"))*(4.5)+(COUNTIF(B33:H33,"13-19"))*(5.5)+(COUNTIF(B33:H33,"13-18"))*(4.5)+(COUNTIF(B33:H33,"13:30-19"))*(5)+(COUNTIF(B33:H33,"16-19"))*(3)+(COUNTIF(B33:H33,"11-18"))*(6.25)+(COUNTIF(B33:H33,"11-19"))*(7)</f>
        <v>22.5</v>
      </c>
      <c r="K33" s="692"/>
    </row>
    <row r="34" spans="1:11" ht="19.5" customHeight="1" x14ac:dyDescent="0.15">
      <c r="A34" s="20" t="s">
        <v>127</v>
      </c>
      <c r="B34" s="59"/>
      <c r="C34" s="2"/>
      <c r="D34" s="11"/>
      <c r="E34" s="12" t="s">
        <v>21</v>
      </c>
      <c r="F34" s="12" t="s">
        <v>441</v>
      </c>
      <c r="G34" s="12"/>
      <c r="H34" s="12" t="s">
        <v>184</v>
      </c>
      <c r="I34" s="5">
        <f>COUNTIFS(B34:H34,"&lt;&gt;空",B34:H34,"&lt;&gt;休",B34:H34,"&lt;&gt;調",B34:H34,"&lt;&gt;",B34:H34,"&lt;&gt;調整休")</f>
        <v>3</v>
      </c>
      <c r="J34" s="682">
        <f>SUM(COUNTIF(B34:H34,"12-19"))*(6.25)+(COUNTIF(B34:H34,"11-19"))*(7)+(COUNTIF(B34:H34,"14-19"))*(4.5)+(COUNTIF(B34:H34,"12-17"))*(5)</f>
        <v>16.5</v>
      </c>
      <c r="K34" s="692"/>
    </row>
    <row r="35" spans="1:11" ht="19.5" customHeight="1" x14ac:dyDescent="0.15">
      <c r="A35" s="20" t="s">
        <v>518</v>
      </c>
      <c r="B35" s="12" t="s">
        <v>21</v>
      </c>
      <c r="C35" s="2"/>
      <c r="D35" s="11"/>
      <c r="E35" s="12"/>
      <c r="F35" s="12" t="s">
        <v>21</v>
      </c>
      <c r="G35" s="12" t="s">
        <v>72</v>
      </c>
      <c r="H35" s="12" t="s">
        <v>21</v>
      </c>
      <c r="I35" s="5">
        <f>COUNTIFS(B35:H35,"&lt;&gt;空",B35:H35,"&lt;&gt;休",B35:H35,"&lt;&gt;調",B35:H35,"&lt;&gt;",B35:H35,"&lt;&gt;調整休")</f>
        <v>4</v>
      </c>
      <c r="J35" s="682">
        <f>SUM(COUNTIF(B35:H35,"9-19"))*(9)+(COUNTIF(B35:H35,"9-18"))*(8)+(COUNTIF(B35:H35,"9-17"))*(7.25)+(COUNTIF(B35:H35,"9-16"))*(6.25)+(COUNTIF(B35:H35,"9-15"))*(5.5)+(COUNTIF(B35:H35,"9-14"))*(4.5)+(COUNTIF(B35:H35,"9-13"))*(4)+(COUNTIF(B35:H35,"9-12"))*(3)+(COUNTIF(B35:H35,"9-11"))*(2)+(COUNTIF(B35:H35,"9:30-11:30,16-19"))*(5)+(COUNTIF(B35:H35,"15-19"))*(4)+(COUNTIF(B35:H35,"14-19"))*(4.5)+(COUNTIF(B35:H35,"13-19"))*(5.5)+(COUNTIF(B35:H35,"13-18"))*(4.5)+(COUNTIF(B35:H35,"13-17"))*(4)+(COUNTIF(B35:H35,"12-18"))*(5.5)+(COUNTIF(B35:H35,"13:30-19"))*(5)+(COUNTIF(B35:H35,"16-19"))*(3)+(COUNTIF(B35:H35,"11-18"))*(6.25)</f>
        <v>16.5</v>
      </c>
      <c r="K35" s="692"/>
    </row>
    <row r="36" spans="1:11" ht="19.5" customHeight="1" thickBot="1" x14ac:dyDescent="0.2">
      <c r="A36" s="389" t="s">
        <v>573</v>
      </c>
      <c r="B36" s="465"/>
      <c r="C36" s="467"/>
      <c r="D36" s="464"/>
      <c r="E36" s="465"/>
      <c r="F36" s="465"/>
      <c r="G36" s="643" t="s">
        <v>574</v>
      </c>
      <c r="H36" s="643" t="s">
        <v>574</v>
      </c>
      <c r="I36" s="468"/>
      <c r="J36" s="877"/>
      <c r="K36" s="878"/>
    </row>
    <row r="37" spans="1:11" ht="19.5" customHeight="1" x14ac:dyDescent="0.15">
      <c r="A37" s="797" t="s">
        <v>109</v>
      </c>
      <c r="B37" s="773" t="s">
        <v>83</v>
      </c>
      <c r="C37" s="417"/>
      <c r="D37" s="418"/>
      <c r="E37" s="447"/>
      <c r="F37" s="393"/>
      <c r="G37" s="393"/>
      <c r="H37" s="393"/>
      <c r="I37" s="394"/>
      <c r="J37" s="856"/>
      <c r="K37" s="857"/>
    </row>
    <row r="38" spans="1:11" ht="19.5" customHeight="1" thickBot="1" x14ac:dyDescent="0.2">
      <c r="A38" s="798"/>
      <c r="B38" s="774"/>
      <c r="C38" s="395"/>
      <c r="D38" s="395"/>
      <c r="E38" s="364"/>
      <c r="F38" s="400"/>
      <c r="G38" s="111" t="s">
        <v>21</v>
      </c>
      <c r="H38" s="111"/>
      <c r="I38" s="397"/>
      <c r="J38" s="858"/>
      <c r="K38" s="859"/>
    </row>
    <row r="39" spans="1:11" ht="19.5" customHeight="1" x14ac:dyDescent="0.15">
      <c r="A39" s="33" t="s">
        <v>0</v>
      </c>
      <c r="B39" s="23">
        <v>46167</v>
      </c>
      <c r="C39" s="23">
        <v>46168</v>
      </c>
      <c r="D39" s="23">
        <v>46169</v>
      </c>
      <c r="E39" s="23">
        <v>46170</v>
      </c>
      <c r="F39" s="23">
        <v>46171</v>
      </c>
      <c r="G39" s="23">
        <v>46172</v>
      </c>
      <c r="H39" s="23">
        <v>46173</v>
      </c>
      <c r="I39" s="860" t="s">
        <v>1</v>
      </c>
      <c r="J39" s="861" t="s">
        <v>2</v>
      </c>
      <c r="K39" s="861"/>
    </row>
    <row r="40" spans="1:11" ht="19.5" customHeight="1" x14ac:dyDescent="0.15">
      <c r="A40" s="22" t="s">
        <v>3</v>
      </c>
      <c r="B40" s="2" t="s">
        <v>4</v>
      </c>
      <c r="C40" s="316" t="s">
        <v>5</v>
      </c>
      <c r="D40" s="316" t="s">
        <v>6</v>
      </c>
      <c r="E40" s="2" t="s">
        <v>7</v>
      </c>
      <c r="F40" s="2" t="s">
        <v>8</v>
      </c>
      <c r="G40" s="2" t="s">
        <v>9</v>
      </c>
      <c r="H40" s="24" t="s">
        <v>10</v>
      </c>
      <c r="I40" s="852"/>
      <c r="J40" s="853"/>
      <c r="K40" s="853"/>
    </row>
    <row r="41" spans="1:11" ht="17.100000000000001" customHeight="1" x14ac:dyDescent="0.15">
      <c r="A41" s="17" t="s">
        <v>13</v>
      </c>
      <c r="B41" s="12"/>
      <c r="C41" s="2"/>
      <c r="D41" s="2"/>
      <c r="E41" s="12"/>
      <c r="F41" s="12"/>
      <c r="G41" s="12"/>
      <c r="H41" s="12"/>
      <c r="I41" s="346"/>
      <c r="J41" s="692"/>
      <c r="K41" s="692"/>
    </row>
    <row r="42" spans="1:11" ht="19.5" customHeight="1" x14ac:dyDescent="0.15">
      <c r="A42" s="20" t="s">
        <v>108</v>
      </c>
      <c r="B42" s="12" t="s">
        <v>20</v>
      </c>
      <c r="C42" s="26"/>
      <c r="D42" s="11"/>
      <c r="E42" s="12" t="s">
        <v>20</v>
      </c>
      <c r="F42" s="12"/>
      <c r="G42" s="12"/>
      <c r="H42" s="12" t="s">
        <v>20</v>
      </c>
      <c r="I42" s="5">
        <f>COUNTIFS(B42:H42,"&lt;&gt;空",B42:H42,"&lt;&gt;休",B42:H42,"&lt;&gt;調",B42:H42,"&lt;&gt;",B42:H42,"&lt;&gt;調整休")</f>
        <v>3</v>
      </c>
      <c r="J42" s="682">
        <f>SUM(COUNTIF(B42:H42,"9-19"))*(9)+(COUNTIF(B42:H42,"9-18"))*(8)+(COUNTIF(B42:H42,"9-17"))*(7.25)+(COUNTIF(B42:H42,"9-16"))*(6.25)+(COUNTIF(B42:H42,"9-15"))*(5.5)+(COUNTIF(B42:H42,"9-14"))*(4.5)+(COUNTIF(B42:H42,"9-13"))*(4)+(COUNTIF(B42:H42,"9-12"))*(3)+(COUNTIF(B42:H42,"9-11"))*(2)+(COUNTIF(B42:H42,"15-19"))*(4)+(COUNTIF(B42:H42,"14-19"))*(4.5)+(COUNTIF(B42:H42,"13-19"))*(5.5)+(COUNTIF(B42:H42,"13-18"))*(4.5)+(COUNTIF(B42:H42,"13:30-19"))*(5)+(COUNTIF(B42:H42,"16-19"))*(3)+(COUNTIF(B42:H42,"11-18"))*(6.25)+(COUNTIF(B42:H42,"11-19"))*(7)</f>
        <v>13.5</v>
      </c>
      <c r="K42" s="692"/>
    </row>
    <row r="43" spans="1:11" ht="19.5" customHeight="1" x14ac:dyDescent="0.15">
      <c r="A43" s="20" t="s">
        <v>127</v>
      </c>
      <c r="B43" s="12" t="s">
        <v>21</v>
      </c>
      <c r="C43" s="2"/>
      <c r="D43" s="11"/>
      <c r="E43" s="12" t="s">
        <v>21</v>
      </c>
      <c r="F43" s="12" t="s">
        <v>78</v>
      </c>
      <c r="G43" s="12"/>
      <c r="H43" s="12" t="s">
        <v>184</v>
      </c>
      <c r="I43" s="5">
        <f>COUNTIFS(B43:H43,"&lt;&gt;空",B43:H43,"&lt;&gt;休",B43:H43,"&lt;&gt;調",B43:H43,"&lt;&gt;",B43:H43,"&lt;&gt;調整休")</f>
        <v>4</v>
      </c>
      <c r="J43" s="682">
        <f>SUM(COUNTIF(B43:H43,"12-19"))*(6.25)+(COUNTIF(B43:H43,"11-19"))*(7)+(COUNTIF(B43:H43,"14-19"))*(4.5)+(COUNTIF(B43:H43,"12-17"))*(5)</f>
        <v>22.25</v>
      </c>
      <c r="K43" s="692"/>
    </row>
    <row r="44" spans="1:11" ht="19.5" customHeight="1" x14ac:dyDescent="0.15">
      <c r="A44" s="20" t="s">
        <v>518</v>
      </c>
      <c r="B44" s="12" t="s">
        <v>21</v>
      </c>
      <c r="C44" s="2"/>
      <c r="D44" s="11"/>
      <c r="E44" s="12"/>
      <c r="F44" s="12" t="s">
        <v>21</v>
      </c>
      <c r="G44" s="12" t="s">
        <v>72</v>
      </c>
      <c r="H44" s="12" t="s">
        <v>21</v>
      </c>
      <c r="I44" s="5">
        <f>COUNTIFS(B44:H44,"&lt;&gt;空",B44:H44,"&lt;&gt;休",B44:H44,"&lt;&gt;調",B44:H44,"&lt;&gt;",B44:H44,"&lt;&gt;調整休")</f>
        <v>4</v>
      </c>
      <c r="J44" s="682">
        <f>SUM(COUNTIF(B44:H44,"9-19"))*(9)+(COUNTIF(B44:H44,"9-18"))*(8)+(COUNTIF(B44:H44,"9-17"))*(7.25)+(COUNTIF(B44:H44,"9-16"))*(6.25)+(COUNTIF(B44:H44,"9-15"))*(5.5)+(COUNTIF(B44:H44,"9-14"))*(4.5)+(COUNTIF(B44:H44,"9-13"))*(4)+(COUNTIF(B44:H44,"9-12"))*(3)+(COUNTIF(B44:H44,"9-11"))*(2)+(COUNTIF(B44:H44,"9:30-11:30,16-19"))*(5)+(COUNTIF(B44:H44,"15-19"))*(4)+(COUNTIF(B44:H44,"14-19"))*(4.5)+(COUNTIF(B44:H44,"13-19"))*(5.5)+(COUNTIF(B44:H44,"13-18"))*(4.5)+(COUNTIF(B44:H44,"13-17"))*(4)+(COUNTIF(B44:H44,"12-18"))*(5.5)+(COUNTIF(B44:H44,"13:30-19"))*(5)+(COUNTIF(B44:H44,"16-19"))*(3)+(COUNTIF(B44:H44,"11-18"))*(6.25)</f>
        <v>16.5</v>
      </c>
      <c r="K44" s="692"/>
    </row>
    <row r="45" spans="1:11" ht="19.5" customHeight="1" thickBot="1" x14ac:dyDescent="0.2">
      <c r="A45" s="389" t="s">
        <v>573</v>
      </c>
      <c r="B45" s="465"/>
      <c r="C45" s="467"/>
      <c r="D45" s="464"/>
      <c r="E45" s="465"/>
      <c r="F45" s="465"/>
      <c r="G45" s="643" t="s">
        <v>574</v>
      </c>
      <c r="H45" s="643"/>
      <c r="I45" s="468"/>
      <c r="J45" s="877"/>
      <c r="K45" s="878"/>
    </row>
    <row r="46" spans="1:11" ht="19.5" customHeight="1" x14ac:dyDescent="0.15">
      <c r="A46" s="797" t="s">
        <v>109</v>
      </c>
      <c r="B46" s="447"/>
      <c r="C46" s="417"/>
      <c r="D46" s="418"/>
      <c r="E46" s="447"/>
      <c r="F46" s="393" t="s">
        <v>72</v>
      </c>
      <c r="G46" s="773" t="s">
        <v>83</v>
      </c>
      <c r="H46" s="393"/>
      <c r="I46" s="394"/>
      <c r="J46" s="856"/>
      <c r="K46" s="857"/>
    </row>
    <row r="47" spans="1:11" ht="19.5" customHeight="1" thickBot="1" x14ac:dyDescent="0.2">
      <c r="A47" s="798"/>
      <c r="B47" s="111"/>
      <c r="C47" s="395"/>
      <c r="D47" s="395"/>
      <c r="E47" s="364"/>
      <c r="F47" s="400"/>
      <c r="G47" s="774"/>
      <c r="H47" s="111"/>
      <c r="I47" s="397"/>
      <c r="J47" s="858"/>
      <c r="K47" s="859"/>
    </row>
    <row r="48" spans="1:11" ht="19.5" customHeight="1" x14ac:dyDescent="0.15">
      <c r="A48" s="41"/>
      <c r="B48" s="42"/>
      <c r="C48" s="42"/>
      <c r="D48" s="42"/>
      <c r="E48" s="42"/>
      <c r="F48" s="42"/>
      <c r="G48" s="42"/>
      <c r="H48" s="42"/>
      <c r="I48" s="791" t="s">
        <v>606</v>
      </c>
      <c r="J48" s="791"/>
      <c r="K48" s="791"/>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92</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70">
    <mergeCell ref="J6:K6"/>
    <mergeCell ref="B37:B38"/>
    <mergeCell ref="B1:F1"/>
    <mergeCell ref="H1:K1"/>
    <mergeCell ref="I3:I4"/>
    <mergeCell ref="J3:K4"/>
    <mergeCell ref="J5:K5"/>
    <mergeCell ref="J17:K17"/>
    <mergeCell ref="J7:K7"/>
    <mergeCell ref="J8:K8"/>
    <mergeCell ref="J9:K9"/>
    <mergeCell ref="J14:K14"/>
    <mergeCell ref="J15:K15"/>
    <mergeCell ref="J16:K16"/>
    <mergeCell ref="J27:K27"/>
    <mergeCell ref="J18:K18"/>
    <mergeCell ref="A10:A11"/>
    <mergeCell ref="J10:K10"/>
    <mergeCell ref="J11:K11"/>
    <mergeCell ref="I12:I13"/>
    <mergeCell ref="J12:K13"/>
    <mergeCell ref="A19:A20"/>
    <mergeCell ref="J19:K19"/>
    <mergeCell ref="J20:K20"/>
    <mergeCell ref="I21:I22"/>
    <mergeCell ref="J21:K22"/>
    <mergeCell ref="F23:H23"/>
    <mergeCell ref="J23:K23"/>
    <mergeCell ref="J24:K24"/>
    <mergeCell ref="J25:K25"/>
    <mergeCell ref="J26:K26"/>
    <mergeCell ref="J32:K32"/>
    <mergeCell ref="J33:K33"/>
    <mergeCell ref="J34:K34"/>
    <mergeCell ref="J35:K35"/>
    <mergeCell ref="J36:K36"/>
    <mergeCell ref="A28:A29"/>
    <mergeCell ref="J28:K28"/>
    <mergeCell ref="J29:K29"/>
    <mergeCell ref="I30:I31"/>
    <mergeCell ref="J30:K31"/>
    <mergeCell ref="J44:K44"/>
    <mergeCell ref="J45:K45"/>
    <mergeCell ref="A37:A38"/>
    <mergeCell ref="J37:K37"/>
    <mergeCell ref="J38:K38"/>
    <mergeCell ref="I39:I40"/>
    <mergeCell ref="J39:K40"/>
    <mergeCell ref="J41:K41"/>
    <mergeCell ref="J42:K42"/>
    <mergeCell ref="J43:K43"/>
    <mergeCell ref="A46:A47"/>
    <mergeCell ref="G46:G47"/>
    <mergeCell ref="J46:K46"/>
    <mergeCell ref="J47:K47"/>
    <mergeCell ref="A49:B49"/>
    <mergeCell ref="D49:E49"/>
    <mergeCell ref="I48:K48"/>
    <mergeCell ref="A50:B50"/>
    <mergeCell ref="C50:K50"/>
    <mergeCell ref="A51:B51"/>
    <mergeCell ref="C51:K51"/>
    <mergeCell ref="A57:B57"/>
    <mergeCell ref="C57:K57"/>
    <mergeCell ref="C52:K52"/>
    <mergeCell ref="A54:B54"/>
    <mergeCell ref="C54:K54"/>
    <mergeCell ref="A55:B55"/>
    <mergeCell ref="A56:B56"/>
    <mergeCell ref="C56:K56"/>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61357D9-FE2C-40CF-9716-E47E978E0BB7}">
          <x14:formula1>
            <xm:f>'F:\Users\clmiwa-three\Downloads\[《中村》新田・草加 エリア 仮シフト【12月16日～1月15日】.xlsx]参照データベース'!#REF!</xm:f>
          </x14:formula1>
          <xm:sqref>C47:D48 G1:G2 C38:D38 B20:D20 C29:D29 E48:H48 B11:E11</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D2F95-53D2-4CAF-9755-170BEE9F672F}">
  <sheetPr>
    <tabColor theme="7" tint="0.59999389629810485"/>
  </sheetPr>
  <dimension ref="A1:N66"/>
  <sheetViews>
    <sheetView zoomScaleNormal="100" workbookViewId="0">
      <selection activeCell="M22" sqref="M22"/>
    </sheetView>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1" ht="15" thickBot="1" x14ac:dyDescent="0.2">
      <c r="A1" s="60" t="s">
        <v>69</v>
      </c>
      <c r="B1" s="753" t="s">
        <v>594</v>
      </c>
      <c r="C1" s="753"/>
      <c r="D1" s="753"/>
      <c r="E1" s="753"/>
      <c r="F1" s="753"/>
      <c r="G1" s="754"/>
      <c r="H1" s="832" t="s">
        <v>130</v>
      </c>
      <c r="I1" s="833"/>
      <c r="J1" s="834"/>
      <c r="K1" s="835"/>
    </row>
    <row r="2" spans="1:11" ht="9" customHeight="1" x14ac:dyDescent="0.15">
      <c r="A2" s="152"/>
    </row>
    <row r="3" spans="1:11" s="13" customFormat="1" ht="14.25" customHeight="1" x14ac:dyDescent="0.15">
      <c r="A3" s="153" t="s">
        <v>0</v>
      </c>
      <c r="B3" s="183"/>
      <c r="C3" s="183"/>
      <c r="D3" s="183"/>
      <c r="E3" s="183"/>
      <c r="F3" s="183">
        <v>46143</v>
      </c>
      <c r="G3" s="183">
        <v>46144</v>
      </c>
      <c r="H3" s="183">
        <v>46145</v>
      </c>
      <c r="I3" s="836" t="s">
        <v>1</v>
      </c>
      <c r="J3" s="817" t="s">
        <v>2</v>
      </c>
      <c r="K3" s="818"/>
    </row>
    <row r="4" spans="1:11" s="159" customFormat="1" ht="14.25" customHeight="1" x14ac:dyDescent="0.15">
      <c r="A4" s="155" t="s">
        <v>3</v>
      </c>
      <c r="B4" s="157"/>
      <c r="C4" s="157"/>
      <c r="D4" s="157"/>
      <c r="E4" s="157"/>
      <c r="F4" s="157" t="s">
        <v>597</v>
      </c>
      <c r="G4" s="157" t="s">
        <v>9</v>
      </c>
      <c r="H4" s="158" t="s">
        <v>10</v>
      </c>
      <c r="I4" s="837"/>
      <c r="J4" s="819"/>
      <c r="K4" s="820"/>
    </row>
    <row r="5" spans="1:11" s="159" customFormat="1" ht="14.25" customHeight="1" x14ac:dyDescent="0.15">
      <c r="A5" s="179" t="s">
        <v>131</v>
      </c>
      <c r="B5" s="157"/>
      <c r="C5" s="157"/>
      <c r="D5" s="157"/>
      <c r="E5" s="157"/>
      <c r="F5" s="160">
        <v>7</v>
      </c>
      <c r="G5" s="160">
        <v>7</v>
      </c>
      <c r="H5" s="160">
        <v>7</v>
      </c>
      <c r="I5" s="161"/>
      <c r="J5" s="162"/>
      <c r="K5" s="163"/>
    </row>
    <row r="6" spans="1:11" ht="13.5" customHeight="1" x14ac:dyDescent="0.15">
      <c r="A6" s="276" t="s">
        <v>546</v>
      </c>
      <c r="B6" s="180"/>
      <c r="C6" s="180"/>
      <c r="D6" s="180"/>
      <c r="E6" s="180"/>
      <c r="F6" s="40" t="s">
        <v>140</v>
      </c>
      <c r="G6" s="40" t="s">
        <v>140</v>
      </c>
      <c r="H6" s="40" t="s">
        <v>140</v>
      </c>
      <c r="I6" s="166"/>
      <c r="J6" s="873"/>
      <c r="K6" s="874"/>
    </row>
    <row r="7" spans="1:11" ht="13.5" customHeight="1" x14ac:dyDescent="0.15">
      <c r="A7" s="563" t="s">
        <v>134</v>
      </c>
      <c r="B7" s="137"/>
      <c r="C7" s="137"/>
      <c r="D7" s="137"/>
      <c r="E7" s="137"/>
      <c r="F7" s="40" t="s">
        <v>135</v>
      </c>
      <c r="G7" s="40" t="s">
        <v>136</v>
      </c>
      <c r="H7" s="40" t="s">
        <v>135</v>
      </c>
      <c r="I7" s="168">
        <f>COUNTA(B7:H7)</f>
        <v>3</v>
      </c>
      <c r="J7" s="838">
        <f>SUM(COUNTIF(B7:H7,"9-15"))*(5.5)+SUM(COUNTIF(B7:H7,"10-15"))*(4.5)+SUM(COUNTIF(B7:H7,"12-15"))*(3)+SUM(COUNTIF(B7:H7,"9-12"))*(3)+SUM(COUNTIF(B7:H7,"9-17"))*(7.25)+SUM(COUNTIF(B7:H7,"13-15"))*(2)</f>
        <v>18.25</v>
      </c>
      <c r="K7" s="838"/>
    </row>
    <row r="8" spans="1:11" ht="13.5" customHeight="1" x14ac:dyDescent="0.15">
      <c r="A8" s="565" t="s">
        <v>137</v>
      </c>
      <c r="B8" s="235"/>
      <c r="C8" s="235"/>
      <c r="D8" s="235"/>
      <c r="E8" s="235"/>
      <c r="F8" s="319"/>
      <c r="G8" s="16" t="s">
        <v>72</v>
      </c>
      <c r="H8" s="16" t="s">
        <v>72</v>
      </c>
      <c r="I8" s="166">
        <f>COUNTA(B8:H8)</f>
        <v>2</v>
      </c>
      <c r="J8" s="838">
        <f>SUM(COUNTIF(B8:H8,"9-15"))*(5.5)+SUM(COUNTIF(B8:H8,"10-15"))*(4.5)+SUM(COUNTIF(B8:H8,"12-15"))*(3)+SUM(COUNTIF(B8:H8,"9-12"))*(3)+SUM(COUNTIF(B8:H8,"9-17"))*(7.25)+SUM(COUNTIF(B8:H8,"13-15"))*(2)+SUM(COUNTIF(B8:H8,"10-12"))*(2)</f>
        <v>6</v>
      </c>
      <c r="K8" s="838"/>
    </row>
    <row r="9" spans="1:11" ht="13.5" customHeight="1" x14ac:dyDescent="0.15">
      <c r="A9" s="276" t="s">
        <v>138</v>
      </c>
      <c r="B9" s="235"/>
      <c r="C9" s="235"/>
      <c r="D9" s="235"/>
      <c r="E9" s="235"/>
      <c r="F9" s="16" t="s">
        <v>20</v>
      </c>
      <c r="G9" s="16" t="s">
        <v>20</v>
      </c>
      <c r="H9" s="16" t="s">
        <v>20</v>
      </c>
      <c r="I9" s="166">
        <f>COUNTA(B9:H9)</f>
        <v>3</v>
      </c>
      <c r="J9" s="838">
        <f>SUM(COUNTIF(B9:H9,"9-15"))*(5.5)+SUM(COUNTIF(B9:H9,"10-15"))*(4.5)+SUM(COUNTIF(B9:H9,"12-15"))*(3)+SUM(COUNTIF(B9:H9,"9-12"))*(3)+SUM(COUNTIF(B9:H9,"9-17"))*(7.25)+SUM(COUNTIF(B9:H9,"13-15"))*(2)+SUM(COUNTIF(B9:H9,"9-14"))*(4.5)+SUM(COUNTIF(B9:H9,"10-14"))*(4)</f>
        <v>13.5</v>
      </c>
      <c r="K9" s="838"/>
    </row>
    <row r="10" spans="1:11" ht="13.5" customHeight="1" x14ac:dyDescent="0.15">
      <c r="A10" s="276" t="s">
        <v>39</v>
      </c>
      <c r="B10" s="234"/>
      <c r="C10" s="234"/>
      <c r="D10" s="234"/>
      <c r="E10" s="234"/>
      <c r="F10" s="40" t="s">
        <v>58</v>
      </c>
      <c r="G10" s="40"/>
      <c r="H10" s="40" t="s">
        <v>20</v>
      </c>
      <c r="I10" s="166">
        <f>COUNTA(B10:H10)</f>
        <v>2</v>
      </c>
      <c r="J10" s="838">
        <f>SUM(COUNTIF(B10:H10,"9-15"))*(5.5)+SUM(COUNTIF(B10:H10,"10-15"))*(4.5)+SUM(COUNTIF(B10:H10,"12-15"))*(3)+SUM(COUNTIF(B10:H10,"9-12"))*(3)+SUM(COUNTIF(B10:H10,"9-17"))*(7.25)+SUM(COUNTIF(B10:H10,"13-15"))*(2)+SUM(COUNTIF(B10:H10,"9-14"))*(4.5)+SUM(COUNTIF(B10:H10,"10-14"))*(4)</f>
        <v>4.5</v>
      </c>
      <c r="K10" s="838"/>
    </row>
    <row r="11" spans="1:11" ht="13.5" customHeight="1" x14ac:dyDescent="0.15">
      <c r="A11" s="71" t="s">
        <v>447</v>
      </c>
      <c r="B11" s="234"/>
      <c r="C11" s="234"/>
      <c r="D11" s="234"/>
      <c r="E11" s="234"/>
      <c r="F11" s="16" t="s">
        <v>20</v>
      </c>
      <c r="G11" s="16" t="s">
        <v>20</v>
      </c>
      <c r="H11" s="16" t="s">
        <v>20</v>
      </c>
      <c r="I11" s="166">
        <f>COUNTA(B11:H11)</f>
        <v>3</v>
      </c>
      <c r="J11" s="838">
        <f>SUM(COUNTIF(B11:H11,"9-15"))*(5.5)+SUM(COUNTIF(B11:H11,"10-15"))*(4.5)+SUM(COUNTIF(B11:H11,"12-15"))*(3)+SUM(COUNTIF(B11:H11,"9-12"))*(3)+SUM(COUNTIF(B11:H11,"9-17"))*(7.25)+SUM(COUNTIF(B11:H11,"13-15"))*(2)+SUM(COUNTIF(B11:H11,"9-14"))*(4.5)+SUM(COUNTIF(B11:H11,"10-14"))*(4)</f>
        <v>13.5</v>
      </c>
      <c r="K11" s="838"/>
    </row>
    <row r="12" spans="1:11" ht="13.5" customHeight="1" thickBot="1" x14ac:dyDescent="0.2">
      <c r="A12" s="568" t="s">
        <v>481</v>
      </c>
      <c r="B12" s="234"/>
      <c r="C12" s="234"/>
      <c r="D12" s="234"/>
      <c r="E12" s="234"/>
      <c r="F12" s="396" t="s">
        <v>140</v>
      </c>
      <c r="G12" s="396" t="s">
        <v>140</v>
      </c>
      <c r="H12" s="396" t="s">
        <v>140</v>
      </c>
      <c r="I12" s="253"/>
      <c r="J12" s="873"/>
      <c r="K12" s="874"/>
    </row>
    <row r="13" spans="1:11" ht="13.5" customHeight="1" x14ac:dyDescent="0.15">
      <c r="A13" s="824" t="s">
        <v>547</v>
      </c>
      <c r="B13" s="237"/>
      <c r="C13" s="237"/>
      <c r="D13" s="237"/>
      <c r="E13" s="237"/>
      <c r="F13" s="629" t="s">
        <v>133</v>
      </c>
      <c r="G13" s="40" t="s">
        <v>140</v>
      </c>
      <c r="H13" s="629" t="s">
        <v>133</v>
      </c>
      <c r="I13" s="826"/>
      <c r="J13" s="828"/>
      <c r="K13" s="829"/>
    </row>
    <row r="14" spans="1:11" ht="13.5" customHeight="1" thickBot="1" x14ac:dyDescent="0.2">
      <c r="A14" s="825"/>
      <c r="B14" s="170"/>
      <c r="C14" s="170"/>
      <c r="D14" s="170"/>
      <c r="E14" s="170"/>
      <c r="F14" s="173"/>
      <c r="G14" s="173"/>
      <c r="H14" s="174"/>
      <c r="I14" s="827"/>
      <c r="J14" s="830"/>
      <c r="K14" s="831"/>
    </row>
    <row r="15" spans="1:11" s="13" customFormat="1" ht="14.25" customHeight="1" x14ac:dyDescent="0.15">
      <c r="A15" s="153" t="s">
        <v>0</v>
      </c>
      <c r="B15" s="176">
        <v>46146</v>
      </c>
      <c r="C15" s="176">
        <v>46147</v>
      </c>
      <c r="D15" s="176">
        <v>46148</v>
      </c>
      <c r="E15" s="176">
        <v>46149</v>
      </c>
      <c r="F15" s="176">
        <v>46150</v>
      </c>
      <c r="G15" s="176">
        <v>46151</v>
      </c>
      <c r="H15" s="176">
        <v>46152</v>
      </c>
      <c r="I15" s="177"/>
      <c r="J15" s="822" t="s">
        <v>2</v>
      </c>
      <c r="K15" s="823"/>
    </row>
    <row r="16" spans="1:11" s="159" customFormat="1" ht="14.25" customHeight="1" x14ac:dyDescent="0.15">
      <c r="A16" s="155" t="s">
        <v>3</v>
      </c>
      <c r="B16" s="158" t="s">
        <v>4</v>
      </c>
      <c r="C16" s="158" t="s">
        <v>5</v>
      </c>
      <c r="D16" s="158" t="s">
        <v>6</v>
      </c>
      <c r="E16" s="157" t="s">
        <v>7</v>
      </c>
      <c r="F16" s="157" t="s">
        <v>8</v>
      </c>
      <c r="G16" s="157" t="s">
        <v>9</v>
      </c>
      <c r="H16" s="158" t="s">
        <v>10</v>
      </c>
      <c r="I16" s="178"/>
      <c r="J16" s="819"/>
      <c r="K16" s="820"/>
    </row>
    <row r="17" spans="1:11" s="159" customFormat="1" ht="14.25" customHeight="1" x14ac:dyDescent="0.15">
      <c r="A17" s="179" t="s">
        <v>142</v>
      </c>
      <c r="B17" s="655" t="s">
        <v>596</v>
      </c>
      <c r="C17" s="157"/>
      <c r="D17" s="156"/>
      <c r="E17" s="160">
        <v>8</v>
      </c>
      <c r="F17" s="160">
        <v>7</v>
      </c>
      <c r="G17" s="160">
        <v>7</v>
      </c>
      <c r="H17" s="160">
        <v>7</v>
      </c>
      <c r="I17" s="161"/>
      <c r="J17" s="162"/>
      <c r="K17" s="163"/>
    </row>
    <row r="18" spans="1:11" ht="13.5" customHeight="1" x14ac:dyDescent="0.15">
      <c r="A18" s="276" t="s">
        <v>546</v>
      </c>
      <c r="B18" s="180"/>
      <c r="C18" s="180"/>
      <c r="D18" s="165"/>
      <c r="E18" s="40" t="s">
        <v>140</v>
      </c>
      <c r="F18" s="40" t="s">
        <v>140</v>
      </c>
      <c r="G18" s="40" t="s">
        <v>140</v>
      </c>
      <c r="H18" s="40" t="s">
        <v>140</v>
      </c>
      <c r="I18" s="166"/>
      <c r="J18" s="873"/>
      <c r="K18" s="874"/>
    </row>
    <row r="19" spans="1:11" ht="13.5" customHeight="1" x14ac:dyDescent="0.15">
      <c r="A19" s="563" t="s">
        <v>134</v>
      </c>
      <c r="B19" s="137"/>
      <c r="C19" s="137"/>
      <c r="D19" s="234"/>
      <c r="E19" s="40" t="s">
        <v>135</v>
      </c>
      <c r="F19" s="40" t="s">
        <v>135</v>
      </c>
      <c r="G19" s="40" t="s">
        <v>136</v>
      </c>
      <c r="H19" s="40" t="s">
        <v>135</v>
      </c>
      <c r="I19" s="168">
        <f t="shared" ref="I19:I21" si="0">COUNTA(B19:H19)</f>
        <v>4</v>
      </c>
      <c r="J19" s="838">
        <f>SUM(COUNTIF(B19:H19,"9-15"))*(5.5)+SUM(COUNTIF(B19:H19,"10-15"))*(4.5)+SUM(COUNTIF(B19:H19,"12-15"))*(3)+SUM(COUNTIF(B19:H19,"9-12"))*(3)+SUM(COUNTIF(B19:H19,"9-17"))*(7.25)+SUM(COUNTIF(B19:H19,"13-15"))*(2)</f>
        <v>23.75</v>
      </c>
      <c r="K19" s="838"/>
    </row>
    <row r="20" spans="1:11" ht="13.5" customHeight="1" x14ac:dyDescent="0.15">
      <c r="A20" s="565" t="s">
        <v>137</v>
      </c>
      <c r="B20" s="235"/>
      <c r="C20" s="235"/>
      <c r="D20" s="236"/>
      <c r="E20" s="16" t="s">
        <v>72</v>
      </c>
      <c r="F20" s="16" t="s">
        <v>72</v>
      </c>
      <c r="G20" s="16" t="s">
        <v>72</v>
      </c>
      <c r="H20" s="16" t="s">
        <v>72</v>
      </c>
      <c r="I20" s="166">
        <f t="shared" si="0"/>
        <v>4</v>
      </c>
      <c r="J20" s="838">
        <f>SUM(COUNTIF(B20:H20,"9-15"))*(5.5)+SUM(COUNTIF(B20:H20,"10-15"))*(4.5)+SUM(COUNTIF(B20:H20,"12-15"))*(3)+SUM(COUNTIF(B20:H20,"9-12"))*(3)+SUM(COUNTIF(B20:H20,"9-17"))*(7.25)+SUM(COUNTIF(B20:H20,"13-15"))*(2)+SUM(COUNTIF(B20:H20,"10-12"))*(2)</f>
        <v>12</v>
      </c>
      <c r="K20" s="838"/>
    </row>
    <row r="21" spans="1:11" ht="13.5" customHeight="1" x14ac:dyDescent="0.15">
      <c r="A21" s="276" t="s">
        <v>138</v>
      </c>
      <c r="B21" s="235"/>
      <c r="C21" s="235"/>
      <c r="D21" s="236"/>
      <c r="E21" s="16" t="s">
        <v>20</v>
      </c>
      <c r="F21" s="16" t="s">
        <v>20</v>
      </c>
      <c r="G21" s="16" t="s">
        <v>20</v>
      </c>
      <c r="H21" s="16" t="s">
        <v>20</v>
      </c>
      <c r="I21" s="166">
        <f t="shared" si="0"/>
        <v>4</v>
      </c>
      <c r="J21" s="838">
        <f>SUM(COUNTIF(B21:H21,"9-15"))*(5.5)+SUM(COUNTIF(B21:H21,"10-15"))*(4.5)+SUM(COUNTIF(B21:H21,"12-15"))*(3)+SUM(COUNTIF(B21:H21,"9-12"))*(3)+SUM(COUNTIF(B21:H21,"9-17"))*(7.25)+SUM(COUNTIF(B21:H21,"13-15"))*(2)+SUM(COUNTIF(B21:H21,"9-14"))*(4.5)+SUM(COUNTIF(B21:H21,"10-14"))*(4)</f>
        <v>18</v>
      </c>
      <c r="K21" s="838"/>
    </row>
    <row r="22" spans="1:11" ht="13.5" customHeight="1" x14ac:dyDescent="0.15">
      <c r="A22" s="276" t="s">
        <v>39</v>
      </c>
      <c r="B22" s="234"/>
      <c r="C22" s="234"/>
      <c r="D22" s="234"/>
      <c r="E22" s="40" t="s">
        <v>58</v>
      </c>
      <c r="F22" s="40" t="s">
        <v>22</v>
      </c>
      <c r="G22" s="40"/>
      <c r="H22" s="40" t="s">
        <v>20</v>
      </c>
      <c r="I22" s="166">
        <f>COUNTA(B22:H22)</f>
        <v>3</v>
      </c>
      <c r="J22" s="838">
        <v>16</v>
      </c>
      <c r="K22" s="838"/>
    </row>
    <row r="23" spans="1:11" ht="13.5" customHeight="1" x14ac:dyDescent="0.15">
      <c r="A23" s="71" t="s">
        <v>447</v>
      </c>
      <c r="B23" s="234"/>
      <c r="C23" s="234"/>
      <c r="D23" s="234"/>
      <c r="E23" s="16" t="s">
        <v>20</v>
      </c>
      <c r="F23" s="431"/>
      <c r="G23" s="16" t="s">
        <v>20</v>
      </c>
      <c r="H23" s="16" t="s">
        <v>20</v>
      </c>
      <c r="I23" s="166">
        <f>COUNTA(B23:H23)</f>
        <v>3</v>
      </c>
      <c r="J23" s="838">
        <f>SUM(COUNTIF(B23:H23,"9-15"))*(5.5)+SUM(COUNTIF(B23:H23,"10-15"))*(4.5)+SUM(COUNTIF(B23:H23,"12-15"))*(3)+SUM(COUNTIF(B23:H23,"9-12"))*(3)+SUM(COUNTIF(B23:H23,"9-17"))*(7.25)+SUM(COUNTIF(B23:H23,"13-15"))*(2)+SUM(COUNTIF(B23:H23,"9-14"))*(4.5)+SUM(COUNTIF(B23:H23,"10-14"))*(4)</f>
        <v>13.5</v>
      </c>
      <c r="K23" s="838"/>
    </row>
    <row r="24" spans="1:11" ht="13.5" customHeight="1" thickBot="1" x14ac:dyDescent="0.2">
      <c r="A24" s="568" t="s">
        <v>481</v>
      </c>
      <c r="B24" s="234"/>
      <c r="C24" s="234"/>
      <c r="D24" s="234"/>
      <c r="E24" s="586" t="s">
        <v>140</v>
      </c>
      <c r="F24" s="396" t="s">
        <v>140</v>
      </c>
      <c r="G24" s="586" t="s">
        <v>140</v>
      </c>
      <c r="H24" s="586" t="s">
        <v>140</v>
      </c>
      <c r="I24" s="253"/>
      <c r="J24" s="873"/>
      <c r="K24" s="874"/>
    </row>
    <row r="25" spans="1:11" ht="13.5" customHeight="1" x14ac:dyDescent="0.15">
      <c r="A25" s="824" t="s">
        <v>547</v>
      </c>
      <c r="B25" s="237"/>
      <c r="C25" s="237"/>
      <c r="D25" s="237"/>
      <c r="E25" s="40" t="s">
        <v>140</v>
      </c>
      <c r="F25" s="40" t="s">
        <v>140</v>
      </c>
      <c r="G25" s="40" t="s">
        <v>140</v>
      </c>
      <c r="H25" s="629" t="s">
        <v>133</v>
      </c>
      <c r="I25" s="826"/>
      <c r="J25" s="828"/>
      <c r="K25" s="829"/>
    </row>
    <row r="26" spans="1:11" ht="13.5" customHeight="1" thickBot="1" x14ac:dyDescent="0.2">
      <c r="A26" s="825"/>
      <c r="B26" s="170"/>
      <c r="C26" s="170"/>
      <c r="D26" s="171"/>
      <c r="E26" s="173"/>
      <c r="F26" s="173"/>
      <c r="G26" s="173"/>
      <c r="H26" s="174"/>
      <c r="I26" s="827"/>
      <c r="J26" s="830"/>
      <c r="K26" s="831"/>
    </row>
    <row r="27" spans="1:11" s="13" customFormat="1" ht="14.25" customHeight="1" x14ac:dyDescent="0.15">
      <c r="A27" s="153" t="s">
        <v>0</v>
      </c>
      <c r="B27" s="183">
        <v>46153</v>
      </c>
      <c r="C27" s="183">
        <v>46154</v>
      </c>
      <c r="D27" s="183">
        <v>46155</v>
      </c>
      <c r="E27" s="183">
        <v>46156</v>
      </c>
      <c r="F27" s="183">
        <v>46157</v>
      </c>
      <c r="G27" s="183">
        <v>46158</v>
      </c>
      <c r="H27" s="183">
        <v>46159</v>
      </c>
      <c r="I27" s="177"/>
      <c r="J27" s="822" t="s">
        <v>2</v>
      </c>
      <c r="K27" s="823"/>
    </row>
    <row r="28" spans="1:11" s="159" customFormat="1" ht="14.25" customHeight="1" x14ac:dyDescent="0.15">
      <c r="A28" s="155" t="s">
        <v>3</v>
      </c>
      <c r="B28" s="157" t="s">
        <v>4</v>
      </c>
      <c r="C28" s="157" t="s">
        <v>5</v>
      </c>
      <c r="D28" s="157" t="s">
        <v>6</v>
      </c>
      <c r="E28" s="157" t="s">
        <v>7</v>
      </c>
      <c r="F28" s="157" t="s">
        <v>8</v>
      </c>
      <c r="G28" s="157" t="s">
        <v>9</v>
      </c>
      <c r="H28" s="158" t="s">
        <v>10</v>
      </c>
      <c r="I28" s="178"/>
      <c r="J28" s="819"/>
      <c r="K28" s="820"/>
    </row>
    <row r="29" spans="1:11" s="123" customFormat="1" ht="14.25" customHeight="1" x14ac:dyDescent="0.15">
      <c r="A29" s="179" t="s">
        <v>131</v>
      </c>
      <c r="B29" s="160">
        <v>7</v>
      </c>
      <c r="C29" s="157"/>
      <c r="D29" s="156"/>
      <c r="E29" s="160">
        <v>8</v>
      </c>
      <c r="F29" s="160">
        <v>8</v>
      </c>
      <c r="G29" s="160">
        <v>7</v>
      </c>
      <c r="H29" s="160">
        <v>6</v>
      </c>
      <c r="I29" s="161"/>
      <c r="J29" s="162"/>
      <c r="K29" s="163"/>
    </row>
    <row r="30" spans="1:11" ht="13.5" customHeight="1" x14ac:dyDescent="0.15">
      <c r="A30" s="276" t="s">
        <v>546</v>
      </c>
      <c r="B30" s="40" t="s">
        <v>140</v>
      </c>
      <c r="C30" s="180"/>
      <c r="D30" s="165"/>
      <c r="E30" s="40" t="s">
        <v>140</v>
      </c>
      <c r="F30" s="40" t="s">
        <v>140</v>
      </c>
      <c r="G30" s="40" t="s">
        <v>140</v>
      </c>
      <c r="H30" s="40" t="s">
        <v>140</v>
      </c>
      <c r="I30" s="166"/>
      <c r="J30" s="873"/>
      <c r="K30" s="874"/>
    </row>
    <row r="31" spans="1:11" ht="13.5" customHeight="1" x14ac:dyDescent="0.15">
      <c r="A31" s="563" t="s">
        <v>134</v>
      </c>
      <c r="B31" s="40" t="s">
        <v>135</v>
      </c>
      <c r="C31" s="137"/>
      <c r="D31" s="234"/>
      <c r="E31" s="40" t="s">
        <v>135</v>
      </c>
      <c r="F31" s="40" t="s">
        <v>135</v>
      </c>
      <c r="G31" s="40" t="s">
        <v>136</v>
      </c>
      <c r="H31" s="40" t="s">
        <v>135</v>
      </c>
      <c r="I31" s="168">
        <f t="shared" ref="I31:I33" si="1">COUNTA(B31:H31)</f>
        <v>5</v>
      </c>
      <c r="J31" s="838">
        <f>SUM(COUNTIF(B31:H31,"9-15"))*(5.5)+SUM(COUNTIF(B31:H31,"10-15"))*(4.5)+SUM(COUNTIF(B31:H31,"12-15"))*(3)+SUM(COUNTIF(B31:H31,"9-12"))*(3)+SUM(COUNTIF(B31:H31,"9-17"))*(7.25)+SUM(COUNTIF(B31:H31,"13-15"))*(2)</f>
        <v>29.25</v>
      </c>
      <c r="K31" s="838"/>
    </row>
    <row r="32" spans="1:11" ht="13.5" customHeight="1" x14ac:dyDescent="0.15">
      <c r="A32" s="565" t="s">
        <v>137</v>
      </c>
      <c r="B32" s="16" t="s">
        <v>72</v>
      </c>
      <c r="C32" s="235"/>
      <c r="D32" s="236"/>
      <c r="E32" s="16" t="s">
        <v>72</v>
      </c>
      <c r="F32" s="16" t="s">
        <v>72</v>
      </c>
      <c r="G32" s="16" t="s">
        <v>72</v>
      </c>
      <c r="H32" s="16" t="s">
        <v>72</v>
      </c>
      <c r="I32" s="166">
        <f t="shared" si="1"/>
        <v>5</v>
      </c>
      <c r="J32" s="838">
        <f>SUM(COUNTIF(B32:H32,"9-15"))*(5.5)+SUM(COUNTIF(B32:H32,"10-15"))*(4.5)+SUM(COUNTIF(B32:H32,"12-15"))*(3)+SUM(COUNTIF(B32:H32,"9-12"))*(3)+SUM(COUNTIF(B32:H32,"9-17"))*(7.25)+SUM(COUNTIF(B32:H32,"13-15"))*(2)+SUM(COUNTIF(B32:H32,"10-12"))*(2)</f>
        <v>15</v>
      </c>
      <c r="K32" s="838"/>
    </row>
    <row r="33" spans="1:11" ht="13.5" customHeight="1" x14ac:dyDescent="0.15">
      <c r="A33" s="276" t="s">
        <v>138</v>
      </c>
      <c r="B33" s="16" t="s">
        <v>20</v>
      </c>
      <c r="C33" s="235"/>
      <c r="D33" s="236"/>
      <c r="E33" s="16" t="s">
        <v>20</v>
      </c>
      <c r="F33" s="16" t="s">
        <v>20</v>
      </c>
      <c r="G33" s="16" t="s">
        <v>20</v>
      </c>
      <c r="H33" s="16" t="s">
        <v>20</v>
      </c>
      <c r="I33" s="166">
        <f t="shared" si="1"/>
        <v>5</v>
      </c>
      <c r="J33" s="838">
        <f>SUM(COUNTIF(B33:H33,"9-15"))*(5.5)+SUM(COUNTIF(B33:H33,"10-15"))*(4.5)+SUM(COUNTIF(B33:H33,"12-15"))*(3)+SUM(COUNTIF(B33:H33,"9-12"))*(3)+SUM(COUNTIF(B33:H33,"9-17"))*(7.25)+SUM(COUNTIF(B33:H33,"13-15"))*(2)+SUM(COUNTIF(B33:H33,"9-14"))*(4.5)+SUM(COUNTIF(B33:H33,"10-14"))*(4)</f>
        <v>22.5</v>
      </c>
      <c r="K33" s="838"/>
    </row>
    <row r="34" spans="1:11" ht="13.5" customHeight="1" x14ac:dyDescent="0.15">
      <c r="A34" s="276" t="s">
        <v>39</v>
      </c>
      <c r="B34" s="40" t="s">
        <v>58</v>
      </c>
      <c r="C34" s="234"/>
      <c r="D34" s="234"/>
      <c r="E34" s="40" t="s">
        <v>58</v>
      </c>
      <c r="F34" s="40" t="s">
        <v>22</v>
      </c>
      <c r="G34" s="40"/>
      <c r="H34" s="431"/>
      <c r="I34" s="166">
        <f>COUNTA(B34:H34)</f>
        <v>3</v>
      </c>
      <c r="J34" s="838">
        <v>17.75</v>
      </c>
      <c r="K34" s="838"/>
    </row>
    <row r="35" spans="1:11" ht="13.5" customHeight="1" x14ac:dyDescent="0.15">
      <c r="A35" s="71" t="s">
        <v>447</v>
      </c>
      <c r="B35" s="40"/>
      <c r="C35" s="234"/>
      <c r="D35" s="234"/>
      <c r="E35" s="16" t="s">
        <v>20</v>
      </c>
      <c r="F35" s="16" t="s">
        <v>20</v>
      </c>
      <c r="G35" s="16" t="s">
        <v>20</v>
      </c>
      <c r="H35" s="16" t="s">
        <v>20</v>
      </c>
      <c r="I35" s="166">
        <f>COUNTA(B35:H35)</f>
        <v>4</v>
      </c>
      <c r="J35" s="838">
        <f>SUM(COUNTIF(B35:H35,"9-15"))*(5.5)+SUM(COUNTIF(B35:H35,"10-15"))*(4.5)+SUM(COUNTIF(B35:H35,"12-15"))*(3)+SUM(COUNTIF(B35:H35,"9-12"))*(3)+SUM(COUNTIF(B35:H35,"9-17"))*(7.25)+SUM(COUNTIF(B35:H35,"13-15"))*(2)+SUM(COUNTIF(B35:H35,"9-14"))*(4.5)+SUM(COUNTIF(B35:H35,"10-14"))*(4)</f>
        <v>18</v>
      </c>
      <c r="K35" s="838"/>
    </row>
    <row r="36" spans="1:11" ht="13.5" customHeight="1" thickBot="1" x14ac:dyDescent="0.2">
      <c r="A36" s="568" t="s">
        <v>481</v>
      </c>
      <c r="B36" s="396" t="s">
        <v>140</v>
      </c>
      <c r="C36" s="234"/>
      <c r="D36" s="234"/>
      <c r="E36" s="586" t="s">
        <v>140</v>
      </c>
      <c r="F36" s="396" t="s">
        <v>140</v>
      </c>
      <c r="G36" s="586" t="s">
        <v>140</v>
      </c>
      <c r="H36" s="586" t="s">
        <v>140</v>
      </c>
      <c r="I36" s="253"/>
      <c r="J36" s="873"/>
      <c r="K36" s="874"/>
    </row>
    <row r="37" spans="1:11" ht="13.5" customHeight="1" x14ac:dyDescent="0.15">
      <c r="A37" s="824" t="s">
        <v>547</v>
      </c>
      <c r="B37" s="40" t="s">
        <v>140</v>
      </c>
      <c r="C37" s="237"/>
      <c r="D37" s="237"/>
      <c r="E37" s="40" t="s">
        <v>140</v>
      </c>
      <c r="F37" s="40" t="s">
        <v>140</v>
      </c>
      <c r="G37" s="40" t="s">
        <v>140</v>
      </c>
      <c r="H37" s="668"/>
      <c r="I37" s="826"/>
      <c r="J37" s="828"/>
      <c r="K37" s="829"/>
    </row>
    <row r="38" spans="1:11" ht="13.5" customHeight="1" thickBot="1" x14ac:dyDescent="0.2">
      <c r="A38" s="825"/>
      <c r="B38" s="173"/>
      <c r="C38" s="170"/>
      <c r="D38" s="171"/>
      <c r="E38" s="173"/>
      <c r="F38" s="173"/>
      <c r="G38" s="173"/>
      <c r="H38" s="669"/>
      <c r="I38" s="827"/>
      <c r="J38" s="830"/>
      <c r="K38" s="831"/>
    </row>
    <row r="39" spans="1:11" s="13" customFormat="1" ht="14.25" customHeight="1" x14ac:dyDescent="0.15">
      <c r="A39" s="153" t="s">
        <v>0</v>
      </c>
      <c r="B39" s="183">
        <v>46160</v>
      </c>
      <c r="C39" s="183">
        <v>46161</v>
      </c>
      <c r="D39" s="183">
        <v>46162</v>
      </c>
      <c r="E39" s="183">
        <v>46163</v>
      </c>
      <c r="F39" s="183">
        <v>46164</v>
      </c>
      <c r="G39" s="183">
        <v>46165</v>
      </c>
      <c r="H39" s="183">
        <v>46166</v>
      </c>
      <c r="I39" s="177"/>
      <c r="J39" s="822" t="s">
        <v>2</v>
      </c>
      <c r="K39" s="823"/>
    </row>
    <row r="40" spans="1:11" s="159" customFormat="1" ht="14.25" customHeight="1" x14ac:dyDescent="0.15">
      <c r="A40" s="155" t="s">
        <v>3</v>
      </c>
      <c r="B40" s="157" t="s">
        <v>4</v>
      </c>
      <c r="C40" s="157" t="s">
        <v>5</v>
      </c>
      <c r="D40" s="157" t="s">
        <v>6</v>
      </c>
      <c r="E40" s="157" t="s">
        <v>7</v>
      </c>
      <c r="F40" s="157" t="s">
        <v>8</v>
      </c>
      <c r="G40" s="157" t="s">
        <v>9</v>
      </c>
      <c r="H40" s="158" t="s">
        <v>10</v>
      </c>
      <c r="I40" s="178"/>
      <c r="J40" s="819"/>
      <c r="K40" s="820"/>
    </row>
    <row r="41" spans="1:11" s="159" customFormat="1" ht="14.25" customHeight="1" x14ac:dyDescent="0.15">
      <c r="A41" s="179" t="s">
        <v>142</v>
      </c>
      <c r="B41" s="160">
        <v>7</v>
      </c>
      <c r="C41" s="157"/>
      <c r="D41" s="156"/>
      <c r="E41" s="160">
        <v>8</v>
      </c>
      <c r="F41" s="160">
        <v>7</v>
      </c>
      <c r="G41" s="160">
        <v>6</v>
      </c>
      <c r="H41" s="160">
        <v>7</v>
      </c>
      <c r="I41" s="161"/>
      <c r="J41" s="162"/>
      <c r="K41" s="163"/>
    </row>
    <row r="42" spans="1:11" ht="13.5" customHeight="1" x14ac:dyDescent="0.15">
      <c r="A42" s="276" t="s">
        <v>546</v>
      </c>
      <c r="B42" s="40" t="s">
        <v>140</v>
      </c>
      <c r="C42" s="180"/>
      <c r="D42" s="165"/>
      <c r="E42" s="40" t="s">
        <v>140</v>
      </c>
      <c r="F42" s="40" t="s">
        <v>140</v>
      </c>
      <c r="G42" s="40" t="s">
        <v>140</v>
      </c>
      <c r="H42" s="40" t="s">
        <v>140</v>
      </c>
      <c r="I42" s="166"/>
      <c r="J42" s="873"/>
      <c r="K42" s="874"/>
    </row>
    <row r="43" spans="1:11" ht="13.5" customHeight="1" x14ac:dyDescent="0.15">
      <c r="A43" s="563" t="s">
        <v>134</v>
      </c>
      <c r="B43" s="40" t="s">
        <v>135</v>
      </c>
      <c r="C43" s="137"/>
      <c r="D43" s="234"/>
      <c r="E43" s="40" t="s">
        <v>135</v>
      </c>
      <c r="F43" s="40" t="s">
        <v>135</v>
      </c>
      <c r="G43" s="40" t="s">
        <v>136</v>
      </c>
      <c r="H43" s="40" t="s">
        <v>135</v>
      </c>
      <c r="I43" s="168">
        <f t="shared" ref="I43:I45" si="2">COUNTA(B43:H43)</f>
        <v>5</v>
      </c>
      <c r="J43" s="838">
        <f>SUM(COUNTIF(B43:H43,"9-15"))*(5.5)+SUM(COUNTIF(B43:H43,"10-15"))*(4.5)+SUM(COUNTIF(B43:H43,"12-15"))*(3)+SUM(COUNTIF(B43:H43,"9-12"))*(3)+SUM(COUNTIF(B43:H43,"9-17"))*(7.25)+SUM(COUNTIF(B43:H43,"13-15"))*(2)</f>
        <v>29.25</v>
      </c>
      <c r="K43" s="838"/>
    </row>
    <row r="44" spans="1:11" ht="13.5" customHeight="1" x14ac:dyDescent="0.15">
      <c r="A44" s="565" t="s">
        <v>137</v>
      </c>
      <c r="B44" s="16" t="s">
        <v>72</v>
      </c>
      <c r="C44" s="235"/>
      <c r="D44" s="236"/>
      <c r="E44" s="16" t="s">
        <v>72</v>
      </c>
      <c r="F44" s="16" t="s">
        <v>72</v>
      </c>
      <c r="G44" s="16" t="s">
        <v>72</v>
      </c>
      <c r="H44" s="16" t="s">
        <v>72</v>
      </c>
      <c r="I44" s="166">
        <f t="shared" si="2"/>
        <v>5</v>
      </c>
      <c r="J44" s="838">
        <f>SUM(COUNTIF(B44:H44,"9-15"))*(5.5)+SUM(COUNTIF(B44:H44,"10-15"))*(4.5)+SUM(COUNTIF(B44:H44,"12-15"))*(3)+SUM(COUNTIF(B44:H44,"9-12"))*(3)+SUM(COUNTIF(B44:H44,"9-17"))*(7.25)+SUM(COUNTIF(B44:H44,"13-15"))*(2)+SUM(COUNTIF(B44:H44,"10-12"))*(2)</f>
        <v>15</v>
      </c>
      <c r="K44" s="838"/>
    </row>
    <row r="45" spans="1:11" ht="13.5" customHeight="1" x14ac:dyDescent="0.15">
      <c r="A45" s="276" t="s">
        <v>138</v>
      </c>
      <c r="B45" s="16" t="s">
        <v>20</v>
      </c>
      <c r="C45" s="235"/>
      <c r="D45" s="236"/>
      <c r="E45" s="16" t="s">
        <v>20</v>
      </c>
      <c r="F45" s="16" t="s">
        <v>20</v>
      </c>
      <c r="G45" s="431"/>
      <c r="H45" s="16" t="s">
        <v>20</v>
      </c>
      <c r="I45" s="166">
        <f t="shared" si="2"/>
        <v>4</v>
      </c>
      <c r="J45" s="838">
        <f>SUM(COUNTIF(B45:H45,"9-15"))*(5.5)+SUM(COUNTIF(B45:H45,"10-15"))*(4.5)+SUM(COUNTIF(B45:H45,"12-15"))*(3)+SUM(COUNTIF(B45:H45,"9-12"))*(3)+SUM(COUNTIF(B45:H45,"9-17"))*(7.25)+SUM(COUNTIF(B45:H45,"13-15"))*(2)+SUM(COUNTIF(B45:H45,"9-14"))*(4.5)+SUM(COUNTIF(B45:H45,"10-14"))*(4)</f>
        <v>18</v>
      </c>
      <c r="K45" s="838"/>
    </row>
    <row r="46" spans="1:11" ht="13.5" customHeight="1" x14ac:dyDescent="0.15">
      <c r="A46" s="276" t="s">
        <v>39</v>
      </c>
      <c r="B46" s="40" t="s">
        <v>58</v>
      </c>
      <c r="C46" s="234"/>
      <c r="D46" s="234"/>
      <c r="E46" s="40" t="s">
        <v>58</v>
      </c>
      <c r="F46" s="40" t="s">
        <v>22</v>
      </c>
      <c r="G46" s="40"/>
      <c r="H46" s="40" t="s">
        <v>20</v>
      </c>
      <c r="I46" s="166">
        <f>COUNTA(B46:H46)</f>
        <v>4</v>
      </c>
      <c r="J46" s="838">
        <f>SUM(COUNTIF(B46:H46,"9-15"))*(5.5)+SUM(COUNTIF(B46:H46,"10-15"))*(4.5)+SUM(COUNTIF(B46:H46,"12-15"))*(3)+SUM(COUNTIF(B46:H46,"9-12"))*(3)+SUM(COUNTIF(B46:H46,"9-17"))*(7.25)+SUM(COUNTIF(B46:H46,"13-15"))*(2)+SUM(COUNTIF(B46:H46,"9-16"))*(6.25)+SUM(COUNTIF(B46:H46,"9-14"))*(4.5)</f>
        <v>22.5</v>
      </c>
      <c r="K46" s="838"/>
    </row>
    <row r="47" spans="1:11" ht="13.5" customHeight="1" x14ac:dyDescent="0.15">
      <c r="A47" s="71" t="s">
        <v>447</v>
      </c>
      <c r="B47" s="40"/>
      <c r="C47" s="234"/>
      <c r="D47" s="234"/>
      <c r="E47" s="16" t="s">
        <v>20</v>
      </c>
      <c r="F47" s="431"/>
      <c r="G47" s="16" t="s">
        <v>20</v>
      </c>
      <c r="H47" s="16" t="s">
        <v>20</v>
      </c>
      <c r="I47" s="166">
        <f>COUNTA(B47:H47)</f>
        <v>3</v>
      </c>
      <c r="J47" s="838">
        <f>SUM(COUNTIF(B47:H47,"9-15"))*(5.5)+SUM(COUNTIF(B47:H47,"10-15"))*(4.5)+SUM(COUNTIF(B47:H47,"12-15"))*(3)+SUM(COUNTIF(B47:H47,"9-12"))*(3)+SUM(COUNTIF(B47:H47,"9-17"))*(7.25)+SUM(COUNTIF(B47:H47,"13-15"))*(2)+SUM(COUNTIF(B47:H47,"9-14"))*(4.5)+SUM(COUNTIF(B47:H47,"10-14"))*(4)</f>
        <v>13.5</v>
      </c>
      <c r="K47" s="838"/>
    </row>
    <row r="48" spans="1:11" ht="13.5" customHeight="1" thickBot="1" x14ac:dyDescent="0.2">
      <c r="A48" s="568" t="s">
        <v>481</v>
      </c>
      <c r="B48" s="396" t="s">
        <v>140</v>
      </c>
      <c r="C48" s="234"/>
      <c r="D48" s="234"/>
      <c r="E48" s="586" t="s">
        <v>140</v>
      </c>
      <c r="F48" s="396" t="s">
        <v>140</v>
      </c>
      <c r="G48" s="586" t="s">
        <v>140</v>
      </c>
      <c r="H48" s="586" t="s">
        <v>140</v>
      </c>
      <c r="I48" s="253"/>
      <c r="J48" s="873"/>
      <c r="K48" s="874"/>
    </row>
    <row r="49" spans="1:11" ht="13.5" customHeight="1" x14ac:dyDescent="0.15">
      <c r="A49" s="824" t="s">
        <v>547</v>
      </c>
      <c r="B49" s="40" t="s">
        <v>140</v>
      </c>
      <c r="C49" s="237"/>
      <c r="D49" s="237"/>
      <c r="E49" s="40" t="s">
        <v>140</v>
      </c>
      <c r="F49" s="40" t="s">
        <v>140</v>
      </c>
      <c r="G49" s="40" t="s">
        <v>140</v>
      </c>
      <c r="H49" s="629" t="s">
        <v>133</v>
      </c>
      <c r="I49" s="826"/>
      <c r="J49" s="828"/>
      <c r="K49" s="829"/>
    </row>
    <row r="50" spans="1:11" ht="13.5" customHeight="1" thickBot="1" x14ac:dyDescent="0.2">
      <c r="A50" s="825"/>
      <c r="B50" s="173"/>
      <c r="C50" s="170"/>
      <c r="D50" s="171"/>
      <c r="E50" s="173"/>
      <c r="F50" s="173"/>
      <c r="G50" s="173"/>
      <c r="H50" s="174"/>
      <c r="I50" s="827"/>
      <c r="J50" s="830"/>
      <c r="K50" s="831"/>
    </row>
    <row r="51" spans="1:11" s="13" customFormat="1" ht="12.75" customHeight="1" x14ac:dyDescent="0.15">
      <c r="A51" s="175" t="s">
        <v>0</v>
      </c>
      <c r="B51" s="176">
        <v>46167</v>
      </c>
      <c r="C51" s="176">
        <v>46168</v>
      </c>
      <c r="D51" s="176">
        <v>46169</v>
      </c>
      <c r="E51" s="176">
        <v>46170</v>
      </c>
      <c r="F51" s="176">
        <v>46171</v>
      </c>
      <c r="G51" s="176">
        <v>46172</v>
      </c>
      <c r="H51" s="176">
        <v>46173</v>
      </c>
      <c r="I51" s="177"/>
      <c r="J51" s="822" t="s">
        <v>2</v>
      </c>
      <c r="K51" s="823"/>
    </row>
    <row r="52" spans="1:11" s="159" customFormat="1" ht="12.75" customHeight="1" x14ac:dyDescent="0.15">
      <c r="A52" s="155" t="s">
        <v>3</v>
      </c>
      <c r="B52" s="157" t="s">
        <v>4</v>
      </c>
      <c r="C52" s="157" t="s">
        <v>5</v>
      </c>
      <c r="D52" s="157" t="s">
        <v>6</v>
      </c>
      <c r="E52" s="157" t="s">
        <v>7</v>
      </c>
      <c r="F52" s="157" t="s">
        <v>8</v>
      </c>
      <c r="G52" s="157" t="s">
        <v>9</v>
      </c>
      <c r="H52" s="158" t="s">
        <v>10</v>
      </c>
      <c r="I52" s="178"/>
      <c r="J52" s="819"/>
      <c r="K52" s="820"/>
    </row>
    <row r="53" spans="1:11" s="123" customFormat="1" ht="12.75" customHeight="1" x14ac:dyDescent="0.15">
      <c r="A53" s="179" t="s">
        <v>131</v>
      </c>
      <c r="B53" s="160">
        <v>7</v>
      </c>
      <c r="C53" s="157"/>
      <c r="D53" s="156"/>
      <c r="E53" s="160">
        <v>8</v>
      </c>
      <c r="F53" s="160">
        <v>7</v>
      </c>
      <c r="G53" s="160">
        <v>7</v>
      </c>
      <c r="H53" s="160">
        <v>7</v>
      </c>
      <c r="I53" s="161"/>
      <c r="J53" s="162"/>
      <c r="K53" s="163"/>
    </row>
    <row r="54" spans="1:11" ht="13.5" customHeight="1" x14ac:dyDescent="0.15">
      <c r="A54" s="276" t="s">
        <v>546</v>
      </c>
      <c r="B54" s="40" t="s">
        <v>140</v>
      </c>
      <c r="C54" s="180"/>
      <c r="D54" s="165"/>
      <c r="E54" s="40" t="s">
        <v>140</v>
      </c>
      <c r="F54" s="40" t="s">
        <v>140</v>
      </c>
      <c r="G54" s="40" t="s">
        <v>140</v>
      </c>
      <c r="H54" s="40" t="s">
        <v>140</v>
      </c>
      <c r="I54" s="166"/>
      <c r="J54" s="873"/>
      <c r="K54" s="874"/>
    </row>
    <row r="55" spans="1:11" ht="13.5" customHeight="1" x14ac:dyDescent="0.15">
      <c r="A55" s="563" t="s">
        <v>134</v>
      </c>
      <c r="B55" s="40" t="s">
        <v>135</v>
      </c>
      <c r="C55" s="137"/>
      <c r="D55" s="234"/>
      <c r="E55" s="40" t="s">
        <v>135</v>
      </c>
      <c r="F55" s="40" t="s">
        <v>135</v>
      </c>
      <c r="G55" s="40" t="s">
        <v>136</v>
      </c>
      <c r="H55" s="40" t="s">
        <v>135</v>
      </c>
      <c r="I55" s="168">
        <f t="shared" ref="I55:I57" si="3">COUNTA(B55:H55)</f>
        <v>5</v>
      </c>
      <c r="J55" s="838">
        <f>SUM(COUNTIF(B55:H55,"9-15"))*(5.5)+SUM(COUNTIF(B55:H55,"10-15"))*(4.5)+SUM(COUNTIF(B55:H55,"12-15"))*(3)+SUM(COUNTIF(B55:H55,"9-12"))*(3)+SUM(COUNTIF(B55:H55,"9-17"))*(7.25)+SUM(COUNTIF(B55:H55,"13-15"))*(2)</f>
        <v>29.25</v>
      </c>
      <c r="K55" s="838"/>
    </row>
    <row r="56" spans="1:11" ht="13.5" customHeight="1" x14ac:dyDescent="0.15">
      <c r="A56" s="565" t="s">
        <v>137</v>
      </c>
      <c r="B56" s="16" t="s">
        <v>72</v>
      </c>
      <c r="C56" s="235"/>
      <c r="D56" s="236"/>
      <c r="E56" s="16" t="s">
        <v>72</v>
      </c>
      <c r="F56" s="16" t="s">
        <v>72</v>
      </c>
      <c r="G56" s="16" t="s">
        <v>72</v>
      </c>
      <c r="H56" s="16" t="s">
        <v>72</v>
      </c>
      <c r="I56" s="166">
        <f t="shared" si="3"/>
        <v>5</v>
      </c>
      <c r="J56" s="838">
        <f>SUM(COUNTIF(B56:H56,"9-15"))*(5.5)+SUM(COUNTIF(B56:H56,"10-15"))*(4.5)+SUM(COUNTIF(B56:H56,"12-15"))*(3)+SUM(COUNTIF(B56:H56,"9-12"))*(3)+SUM(COUNTIF(B56:H56,"9-17"))*(7.25)+SUM(COUNTIF(B56:H56,"13-15"))*(2)+SUM(COUNTIF(B56:H56,"10-12"))*(2)</f>
        <v>15</v>
      </c>
      <c r="K56" s="838"/>
    </row>
    <row r="57" spans="1:11" ht="13.5" customHeight="1" x14ac:dyDescent="0.15">
      <c r="A57" s="276" t="s">
        <v>138</v>
      </c>
      <c r="B57" s="16" t="s">
        <v>20</v>
      </c>
      <c r="C57" s="235"/>
      <c r="D57" s="236"/>
      <c r="E57" s="16" t="s">
        <v>20</v>
      </c>
      <c r="F57" s="16" t="s">
        <v>20</v>
      </c>
      <c r="G57" s="16" t="s">
        <v>20</v>
      </c>
      <c r="H57" s="16" t="s">
        <v>20</v>
      </c>
      <c r="I57" s="166">
        <f t="shared" si="3"/>
        <v>5</v>
      </c>
      <c r="J57" s="838">
        <f>SUM(COUNTIF(B57:H57,"9-15"))*(5.5)+SUM(COUNTIF(B57:H57,"10-15"))*(4.5)+SUM(COUNTIF(B57:H57,"12-15"))*(3)+SUM(COUNTIF(B57:H57,"9-12"))*(3)+SUM(COUNTIF(B57:H57,"9-17"))*(7.25)+SUM(COUNTIF(B57:H57,"13-15"))*(2)+SUM(COUNTIF(B57:H57,"9-14"))*(4.5)+SUM(COUNTIF(B57:H57,"10-14"))*(4)</f>
        <v>22.5</v>
      </c>
      <c r="K57" s="838"/>
    </row>
    <row r="58" spans="1:11" ht="13.5" customHeight="1" x14ac:dyDescent="0.15">
      <c r="A58" s="276" t="s">
        <v>39</v>
      </c>
      <c r="B58" s="40" t="s">
        <v>58</v>
      </c>
      <c r="C58" s="234"/>
      <c r="D58" s="234"/>
      <c r="E58" s="40" t="s">
        <v>58</v>
      </c>
      <c r="F58" s="40" t="s">
        <v>22</v>
      </c>
      <c r="G58" s="40"/>
      <c r="H58" s="40" t="s">
        <v>20</v>
      </c>
      <c r="I58" s="166">
        <f>COUNTA(B58:H58)</f>
        <v>4</v>
      </c>
      <c r="J58" s="838">
        <f>SUM(COUNTIF(B58:H58,"9-15"))*(5.5)+SUM(COUNTIF(B58:H58,"10-15"))*(4.5)+SUM(COUNTIF(B58:H58,"12-15"))*(3)+SUM(COUNTIF(B58:H58,"9-12"))*(3)+SUM(COUNTIF(B58:H58,"9-17"))*(7.25)+SUM(COUNTIF(B58:H58,"13-15"))*(2)+SUM(COUNTIF(B58:H58,"9-16"))*(6.25)+SUM(COUNTIF(B58:H58,"9-14"))*(4.5)</f>
        <v>22.5</v>
      </c>
      <c r="K58" s="838"/>
    </row>
    <row r="59" spans="1:11" ht="13.5" customHeight="1" x14ac:dyDescent="0.15">
      <c r="A59" s="71" t="s">
        <v>447</v>
      </c>
      <c r="B59" s="40"/>
      <c r="C59" s="234"/>
      <c r="D59" s="234"/>
      <c r="E59" s="16" t="s">
        <v>20</v>
      </c>
      <c r="F59" s="431"/>
      <c r="G59" s="16" t="s">
        <v>20</v>
      </c>
      <c r="H59" s="16" t="s">
        <v>20</v>
      </c>
      <c r="I59" s="166">
        <f>COUNTA(B59:H59)</f>
        <v>3</v>
      </c>
      <c r="J59" s="838">
        <f>SUM(COUNTIF(B59:H59,"9-15"))*(5.5)+SUM(COUNTIF(B59:H59,"10-15"))*(4.5)+SUM(COUNTIF(B59:H59,"12-15"))*(3)+SUM(COUNTIF(B59:H59,"9-12"))*(3)+SUM(COUNTIF(B59:H59,"9-17"))*(7.25)+SUM(COUNTIF(B59:H59,"13-15"))*(2)+SUM(COUNTIF(B59:H59,"9-14"))*(4.5)+SUM(COUNTIF(B59:H59,"10-14"))*(4)</f>
        <v>13.5</v>
      </c>
      <c r="K59" s="838"/>
    </row>
    <row r="60" spans="1:11" ht="13.5" customHeight="1" thickBot="1" x14ac:dyDescent="0.2">
      <c r="A60" s="568" t="s">
        <v>481</v>
      </c>
      <c r="B60" s="396" t="s">
        <v>140</v>
      </c>
      <c r="C60" s="234"/>
      <c r="D60" s="234"/>
      <c r="E60" s="586" t="s">
        <v>140</v>
      </c>
      <c r="F60" s="396" t="s">
        <v>140</v>
      </c>
      <c r="G60" s="586" t="s">
        <v>140</v>
      </c>
      <c r="H60" s="586" t="s">
        <v>140</v>
      </c>
      <c r="I60" s="253"/>
      <c r="J60" s="873"/>
      <c r="K60" s="874"/>
    </row>
    <row r="61" spans="1:11" ht="13.5" customHeight="1" x14ac:dyDescent="0.15">
      <c r="A61" s="824" t="s">
        <v>547</v>
      </c>
      <c r="B61" s="40" t="s">
        <v>140</v>
      </c>
      <c r="C61" s="237"/>
      <c r="D61" s="237"/>
      <c r="E61" s="40" t="s">
        <v>140</v>
      </c>
      <c r="F61" s="40" t="s">
        <v>140</v>
      </c>
      <c r="G61" s="40" t="s">
        <v>140</v>
      </c>
      <c r="H61" s="629" t="s">
        <v>133</v>
      </c>
      <c r="I61" s="826"/>
      <c r="J61" s="828"/>
      <c r="K61" s="829"/>
    </row>
    <row r="62" spans="1:11" ht="13.5" customHeight="1" thickBot="1" x14ac:dyDescent="0.2">
      <c r="A62" s="825"/>
      <c r="B62" s="173"/>
      <c r="C62" s="170"/>
      <c r="D62" s="171"/>
      <c r="E62" s="173"/>
      <c r="F62" s="173"/>
      <c r="G62" s="173"/>
      <c r="H62" s="174"/>
      <c r="I62" s="827"/>
      <c r="J62" s="830"/>
      <c r="K62" s="831"/>
    </row>
    <row r="63" spans="1:11" ht="12.75" customHeight="1" x14ac:dyDescent="0.15">
      <c r="J63" s="736" t="s">
        <v>606</v>
      </c>
      <c r="K63" s="736"/>
    </row>
    <row r="64" spans="1:11" s="1" customFormat="1" x14ac:dyDescent="0.15">
      <c r="A64" s="841" t="s">
        <v>143</v>
      </c>
      <c r="B64" s="842"/>
      <c r="C64" s="842"/>
      <c r="D64" s="843"/>
      <c r="E64" s="372" t="s">
        <v>146</v>
      </c>
      <c r="F64" s="186"/>
      <c r="G64" s="14"/>
      <c r="H64" s="10"/>
      <c r="I64" s="10"/>
      <c r="J64" s="736"/>
      <c r="K64" s="736"/>
    </row>
    <row r="65" spans="1:14" s="1" customFormat="1" ht="15" customHeight="1" x14ac:dyDescent="0.15">
      <c r="A65" s="741" t="s">
        <v>283</v>
      </c>
      <c r="B65" s="742"/>
      <c r="C65" s="742"/>
      <c r="D65" s="743"/>
      <c r="E65" s="371" t="s">
        <v>282</v>
      </c>
      <c r="F65" s="367"/>
      <c r="G65" s="368"/>
      <c r="H65" s="368"/>
      <c r="I65" s="368"/>
      <c r="J65" s="368"/>
      <c r="K65" s="368"/>
      <c r="L65" s="368"/>
      <c r="M65" s="368"/>
      <c r="N65" s="368"/>
    </row>
    <row r="66" spans="1:14" s="1" customFormat="1" ht="15" customHeight="1" x14ac:dyDescent="0.15">
      <c r="A66" s="844" t="s">
        <v>284</v>
      </c>
      <c r="B66" s="845"/>
      <c r="C66" s="845"/>
      <c r="D66" s="846"/>
      <c r="E66" s="373" t="s">
        <v>285</v>
      </c>
      <c r="F66" s="369"/>
      <c r="G66" s="370"/>
      <c r="H66" s="370"/>
      <c r="I66" s="370"/>
      <c r="J66" s="370"/>
      <c r="K66" s="370"/>
      <c r="L66" s="370"/>
      <c r="M66" s="370"/>
      <c r="N66" s="370"/>
    </row>
  </sheetData>
  <mergeCells count="62">
    <mergeCell ref="J63:K64"/>
    <mergeCell ref="A64:D64"/>
    <mergeCell ref="A65:D65"/>
    <mergeCell ref="A66:D66"/>
    <mergeCell ref="J56:K56"/>
    <mergeCell ref="J57:K57"/>
    <mergeCell ref="J58:K58"/>
    <mergeCell ref="J59:K59"/>
    <mergeCell ref="J60:K60"/>
    <mergeCell ref="A61:A62"/>
    <mergeCell ref="I61:I62"/>
    <mergeCell ref="J61:K62"/>
    <mergeCell ref="A49:A50"/>
    <mergeCell ref="I49:I50"/>
    <mergeCell ref="J49:K50"/>
    <mergeCell ref="J51:K52"/>
    <mergeCell ref="J54:K54"/>
    <mergeCell ref="J55:K55"/>
    <mergeCell ref="J43:K43"/>
    <mergeCell ref="J44:K44"/>
    <mergeCell ref="J45:K45"/>
    <mergeCell ref="J46:K46"/>
    <mergeCell ref="J47:K47"/>
    <mergeCell ref="J48:K48"/>
    <mergeCell ref="A25:A26"/>
    <mergeCell ref="I25:I26"/>
    <mergeCell ref="J25:K26"/>
    <mergeCell ref="J42:K42"/>
    <mergeCell ref="J30:K30"/>
    <mergeCell ref="J31:K31"/>
    <mergeCell ref="J32:K32"/>
    <mergeCell ref="J33:K33"/>
    <mergeCell ref="J34:K34"/>
    <mergeCell ref="J35:K35"/>
    <mergeCell ref="J36:K36"/>
    <mergeCell ref="A37:A38"/>
    <mergeCell ref="I37:I38"/>
    <mergeCell ref="J37:K38"/>
    <mergeCell ref="J39:K40"/>
    <mergeCell ref="J27:K28"/>
    <mergeCell ref="J22:K22"/>
    <mergeCell ref="J23:K23"/>
    <mergeCell ref="J24:K24"/>
    <mergeCell ref="A13:A14"/>
    <mergeCell ref="I13:I14"/>
    <mergeCell ref="J13:K14"/>
    <mergeCell ref="J15:K16"/>
    <mergeCell ref="J18:K18"/>
    <mergeCell ref="J19:K19"/>
    <mergeCell ref="J20:K20"/>
    <mergeCell ref="J21:K21"/>
    <mergeCell ref="B1:G1"/>
    <mergeCell ref="H1:K1"/>
    <mergeCell ref="I3:I4"/>
    <mergeCell ref="J3:K4"/>
    <mergeCell ref="J6:K6"/>
    <mergeCell ref="J12:K12"/>
    <mergeCell ref="J7:K7"/>
    <mergeCell ref="J8:K8"/>
    <mergeCell ref="J9:K9"/>
    <mergeCell ref="J10:K10"/>
    <mergeCell ref="J11:K11"/>
  </mergeCells>
  <phoneticPr fontId="13"/>
  <pageMargins left="0.51181102362204722" right="0.51181102362204722" top="0.15748031496062992" bottom="0.15748031496062992" header="0.31496062992125984" footer="0.31496062992125984"/>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4161F-4E2B-4D07-854C-37F6C51EB603}">
  <sheetPr>
    <tabColor theme="7" tint="0.59999389629810485"/>
    <pageSetUpPr fitToPage="1"/>
  </sheetPr>
  <dimension ref="A1:X52"/>
  <sheetViews>
    <sheetView zoomScale="90" zoomScaleNormal="90" workbookViewId="0">
      <selection activeCell="P4" sqref="P4"/>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594</v>
      </c>
      <c r="C1" s="683"/>
      <c r="D1" s="683"/>
      <c r="E1" s="683"/>
      <c r="F1" s="683"/>
      <c r="H1" s="723" t="s">
        <v>49</v>
      </c>
      <c r="I1" s="724"/>
      <c r="J1" s="725"/>
      <c r="K1" s="726"/>
    </row>
    <row r="2" spans="1:24" ht="9.75" customHeight="1" x14ac:dyDescent="0.15">
      <c r="A2" s="50"/>
      <c r="B2" s="501"/>
      <c r="C2" s="501"/>
      <c r="D2" s="501"/>
      <c r="E2" s="501"/>
      <c r="F2" s="501"/>
      <c r="H2" s="571"/>
      <c r="I2" s="571"/>
      <c r="J2" s="572"/>
      <c r="K2" s="571"/>
    </row>
    <row r="3" spans="1:24" ht="18" customHeight="1" x14ac:dyDescent="0.15">
      <c r="A3" s="22" t="s">
        <v>0</v>
      </c>
      <c r="B3" s="23"/>
      <c r="C3" s="23"/>
      <c r="D3" s="23"/>
      <c r="E3" s="23"/>
      <c r="F3" s="23">
        <v>46143</v>
      </c>
      <c r="G3" s="23">
        <v>46144</v>
      </c>
      <c r="H3" s="23">
        <v>46145</v>
      </c>
      <c r="I3" s="727" t="s">
        <v>1</v>
      </c>
      <c r="J3" s="717" t="s">
        <v>2</v>
      </c>
      <c r="K3" s="718"/>
    </row>
    <row r="4" spans="1:24" ht="18" customHeight="1" x14ac:dyDescent="0.15">
      <c r="A4" s="22" t="s">
        <v>3</v>
      </c>
      <c r="B4" s="2"/>
      <c r="C4" s="21"/>
      <c r="D4" s="21"/>
      <c r="E4" s="21"/>
      <c r="F4" s="2" t="s">
        <v>8</v>
      </c>
      <c r="G4" s="2" t="s">
        <v>9</v>
      </c>
      <c r="H4" s="24" t="s">
        <v>10</v>
      </c>
      <c r="I4" s="728"/>
      <c r="J4" s="719"/>
      <c r="K4" s="720"/>
    </row>
    <row r="5" spans="1:24" ht="18" customHeight="1" x14ac:dyDescent="0.15">
      <c r="A5" s="17" t="s">
        <v>13</v>
      </c>
      <c r="B5" s="26"/>
      <c r="C5" s="26"/>
      <c r="D5" s="26"/>
      <c r="E5" s="26"/>
      <c r="F5" s="12"/>
      <c r="G5" s="12"/>
      <c r="H5" s="12"/>
      <c r="I5" s="5"/>
      <c r="J5" s="682"/>
      <c r="K5" s="692"/>
    </row>
    <row r="6" spans="1:24" ht="18" customHeight="1" x14ac:dyDescent="0.15">
      <c r="A6" s="5" t="s">
        <v>73</v>
      </c>
      <c r="B6" s="127"/>
      <c r="C6" s="127"/>
      <c r="D6" s="127"/>
      <c r="E6" s="127"/>
      <c r="F6" s="12" t="s">
        <v>21</v>
      </c>
      <c r="G6" s="12" t="s">
        <v>20</v>
      </c>
      <c r="H6" s="12" t="s">
        <v>78</v>
      </c>
      <c r="I6" s="5">
        <f>COUNTIFS(B6:H6,"&lt;&gt;空",B6:H6,"&lt;&gt;休",B6:H6,"&lt;&gt;調",B6:H6,"&lt;&gt;",B6:H6,"&lt;&gt;調整休")</f>
        <v>3</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16-19"))*(3)+(COUNTIF(B6:H6,"12-19"))*(6.25)</f>
        <v>15.25</v>
      </c>
      <c r="K6" s="692"/>
      <c r="N6" s="6"/>
      <c r="O6" s="6"/>
      <c r="P6" s="6"/>
      <c r="Q6" s="6"/>
      <c r="R6" s="6"/>
      <c r="S6" s="6"/>
      <c r="T6" s="6"/>
      <c r="U6" s="6"/>
      <c r="V6" s="6"/>
      <c r="W6" s="6"/>
      <c r="X6" s="6"/>
    </row>
    <row r="7" spans="1:24" ht="18" customHeight="1" x14ac:dyDescent="0.15">
      <c r="A7" s="5" t="s">
        <v>46</v>
      </c>
      <c r="B7" s="21"/>
      <c r="C7" s="21"/>
      <c r="D7" s="21"/>
      <c r="E7" s="21"/>
      <c r="F7" s="18"/>
      <c r="G7" s="12" t="s">
        <v>21</v>
      </c>
      <c r="H7" s="12"/>
      <c r="I7" s="5">
        <f>COUNTIFS(B7:H7,"&lt;&gt;空",B7:H7,"&lt;&gt;休",B7:H7,"&lt;&gt;調",B7:H7,"&lt;&gt;",B7:H7,"&lt;&gt;調整休")</f>
        <v>1</v>
      </c>
      <c r="J7" s="682">
        <f t="shared" ref="J7:J9" si="0">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COUNTIF(B7:H7,"12-19"))*(6.25)</f>
        <v>4.5</v>
      </c>
      <c r="K7" s="692"/>
      <c r="N7" s="6"/>
      <c r="O7" s="6"/>
      <c r="P7" s="6"/>
      <c r="Q7" s="6"/>
      <c r="R7" s="6"/>
      <c r="S7" s="6"/>
      <c r="T7" s="6"/>
      <c r="U7" s="6"/>
      <c r="V7" s="6"/>
      <c r="W7" s="6"/>
      <c r="X7" s="6"/>
    </row>
    <row r="8" spans="1:24" ht="18" customHeight="1" x14ac:dyDescent="0.15">
      <c r="A8" s="5" t="s">
        <v>47</v>
      </c>
      <c r="B8" s="21"/>
      <c r="C8" s="21"/>
      <c r="D8" s="21"/>
      <c r="E8" s="21"/>
      <c r="F8" s="12" t="s">
        <v>20</v>
      </c>
      <c r="G8" s="12" t="s">
        <v>20</v>
      </c>
      <c r="H8" s="12" t="s">
        <v>58</v>
      </c>
      <c r="I8" s="5">
        <f>COUNTIFS(B8:H8,"&lt;&gt;空",B8:H8,"&lt;&gt;休",B8:H8,"&lt;&gt;調",B8:H8,"&lt;&gt;",B8:H8,"&lt;&gt;調整休")</f>
        <v>3</v>
      </c>
      <c r="J8" s="682">
        <f t="shared" si="0"/>
        <v>15.25</v>
      </c>
      <c r="K8" s="692"/>
    </row>
    <row r="9" spans="1:24" ht="18" customHeight="1" x14ac:dyDescent="0.15">
      <c r="A9" s="5" t="s">
        <v>48</v>
      </c>
      <c r="B9" s="106"/>
      <c r="C9" s="106"/>
      <c r="D9" s="106"/>
      <c r="E9" s="106"/>
      <c r="F9" s="29" t="s">
        <v>27</v>
      </c>
      <c r="G9" s="12" t="s">
        <v>21</v>
      </c>
      <c r="H9" s="12" t="s">
        <v>41</v>
      </c>
      <c r="I9" s="5">
        <f>COUNTIFS(B9:H9,"&lt;&gt;空",B9:H9,"&lt;&gt;休",B9:H9,"&lt;&gt;調",B9:H9,"&lt;&gt;",B9:H9,"&lt;&gt;調整休")</f>
        <v>3</v>
      </c>
      <c r="J9" s="682">
        <f t="shared" si="0"/>
        <v>13.5</v>
      </c>
      <c r="K9" s="692"/>
    </row>
    <row r="10" spans="1:24" ht="18" customHeight="1" x14ac:dyDescent="0.15">
      <c r="A10" s="321"/>
      <c r="B10" s="38"/>
      <c r="C10" s="38"/>
      <c r="D10" s="38"/>
      <c r="E10" s="38"/>
      <c r="F10" s="40"/>
      <c r="G10" s="29"/>
      <c r="H10" s="12"/>
      <c r="I10" s="5"/>
      <c r="J10" s="682"/>
      <c r="K10" s="692"/>
    </row>
    <row r="11" spans="1:24" ht="18" customHeight="1" x14ac:dyDescent="0.15">
      <c r="A11" s="33" t="s">
        <v>0</v>
      </c>
      <c r="B11" s="53">
        <v>46146</v>
      </c>
      <c r="C11" s="53">
        <v>46147</v>
      </c>
      <c r="D11" s="53">
        <v>46148</v>
      </c>
      <c r="E11" s="53">
        <v>46149</v>
      </c>
      <c r="F11" s="53">
        <v>46150</v>
      </c>
      <c r="G11" s="53">
        <v>46151</v>
      </c>
      <c r="H11" s="53">
        <v>46152</v>
      </c>
      <c r="I11" s="7"/>
      <c r="J11" s="717" t="s">
        <v>2</v>
      </c>
      <c r="K11" s="718"/>
    </row>
    <row r="12" spans="1:24" ht="18" customHeight="1" x14ac:dyDescent="0.15">
      <c r="A12" s="22" t="s">
        <v>3</v>
      </c>
      <c r="B12" s="24" t="s">
        <v>4</v>
      </c>
      <c r="C12" s="24" t="s">
        <v>5</v>
      </c>
      <c r="D12" s="376" t="s">
        <v>6</v>
      </c>
      <c r="E12" s="2" t="s">
        <v>7</v>
      </c>
      <c r="F12" s="2" t="s">
        <v>8</v>
      </c>
      <c r="G12" s="2" t="s">
        <v>9</v>
      </c>
      <c r="H12" s="24" t="s">
        <v>10</v>
      </c>
      <c r="I12" s="8"/>
      <c r="J12" s="719"/>
      <c r="K12" s="720"/>
    </row>
    <row r="13" spans="1:24" ht="18" customHeight="1" x14ac:dyDescent="0.15">
      <c r="A13" s="17" t="s">
        <v>12</v>
      </c>
      <c r="B13" s="654" t="s">
        <v>596</v>
      </c>
      <c r="C13" s="26"/>
      <c r="D13" s="37"/>
      <c r="E13" s="12"/>
      <c r="F13" s="12"/>
      <c r="G13" s="12"/>
      <c r="H13" s="12"/>
      <c r="I13" s="5"/>
      <c r="J13" s="682"/>
      <c r="K13" s="692"/>
    </row>
    <row r="14" spans="1:24" ht="18" customHeight="1" x14ac:dyDescent="0.15">
      <c r="A14" s="5" t="s">
        <v>73</v>
      </c>
      <c r="B14" s="127"/>
      <c r="C14" s="127"/>
      <c r="D14" s="32"/>
      <c r="E14" s="29" t="s">
        <v>27</v>
      </c>
      <c r="F14" s="12" t="s">
        <v>21</v>
      </c>
      <c r="G14" s="12" t="s">
        <v>20</v>
      </c>
      <c r="H14" s="12" t="s">
        <v>21</v>
      </c>
      <c r="I14" s="5">
        <f t="shared" ref="I14:I16" si="1">COUNTIFS(B14:H14,"&lt;&gt;空",B14:H14,"&lt;&gt;休",B14:H14,"&lt;&gt;調",B14:H14,"&lt;&gt;",B14:H14,"&lt;&gt;調整休")</f>
        <v>4</v>
      </c>
      <c r="J14" s="682">
        <f t="shared" ref="J14:J17" si="2">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COUNTIF(B14:H14,"12-19"))*(6.25)</f>
        <v>16.5</v>
      </c>
      <c r="K14" s="692"/>
    </row>
    <row r="15" spans="1:24" ht="18" customHeight="1" x14ac:dyDescent="0.15">
      <c r="A15" s="5" t="s">
        <v>46</v>
      </c>
      <c r="B15" s="21"/>
      <c r="C15" s="21"/>
      <c r="D15" s="32"/>
      <c r="E15" s="54" t="s">
        <v>21</v>
      </c>
      <c r="F15" s="18"/>
      <c r="G15" s="12" t="s">
        <v>21</v>
      </c>
      <c r="H15" s="12"/>
      <c r="I15" s="5">
        <f t="shared" si="1"/>
        <v>2</v>
      </c>
      <c r="J15" s="682">
        <f t="shared" si="2"/>
        <v>9</v>
      </c>
      <c r="K15" s="692"/>
    </row>
    <row r="16" spans="1:24" ht="18" customHeight="1" x14ac:dyDescent="0.15">
      <c r="A16" s="5" t="s">
        <v>47</v>
      </c>
      <c r="B16" s="21"/>
      <c r="C16" s="21"/>
      <c r="D16" s="32"/>
      <c r="E16" s="54" t="s">
        <v>20</v>
      </c>
      <c r="F16" s="12" t="s">
        <v>20</v>
      </c>
      <c r="G16" s="12"/>
      <c r="H16" s="12" t="s">
        <v>20</v>
      </c>
      <c r="I16" s="5">
        <f t="shared" si="1"/>
        <v>3</v>
      </c>
      <c r="J16" s="682">
        <f t="shared" si="2"/>
        <v>13.5</v>
      </c>
      <c r="K16" s="692"/>
    </row>
    <row r="17" spans="1:11" ht="18" customHeight="1" x14ac:dyDescent="0.15">
      <c r="A17" s="5" t="s">
        <v>48</v>
      </c>
      <c r="B17" s="106"/>
      <c r="C17" s="106"/>
      <c r="D17" s="106"/>
      <c r="E17" s="55"/>
      <c r="F17" s="29" t="s">
        <v>27</v>
      </c>
      <c r="G17" s="12" t="s">
        <v>41</v>
      </c>
      <c r="H17" s="12" t="s">
        <v>41</v>
      </c>
      <c r="I17" s="5">
        <f>COUNTIFS(B17:H17,"&lt;&gt;空",B17:H17,"&lt;&gt;休",B17:H17,"&lt;&gt;調",B17:H17,"&lt;&gt;",B17:H17,"&lt;&gt;調整休")</f>
        <v>3</v>
      </c>
      <c r="J17" s="682">
        <f t="shared" si="2"/>
        <v>15</v>
      </c>
      <c r="K17" s="692"/>
    </row>
    <row r="18" spans="1:11" ht="18" customHeight="1" x14ac:dyDescent="0.15">
      <c r="A18" s="321"/>
      <c r="B18" s="38"/>
      <c r="C18" s="38"/>
      <c r="D18" s="39"/>
      <c r="E18" s="12"/>
      <c r="F18" s="40"/>
      <c r="G18" s="29"/>
      <c r="H18" s="12"/>
      <c r="I18" s="5"/>
      <c r="J18" s="682"/>
      <c r="K18" s="692"/>
    </row>
    <row r="19" spans="1:11" ht="18" customHeight="1" x14ac:dyDescent="0.15">
      <c r="A19" s="22" t="s">
        <v>0</v>
      </c>
      <c r="B19" s="23">
        <v>46153</v>
      </c>
      <c r="C19" s="23">
        <v>46154</v>
      </c>
      <c r="D19" s="23">
        <v>46155</v>
      </c>
      <c r="E19" s="23">
        <v>46156</v>
      </c>
      <c r="F19" s="23">
        <v>46157</v>
      </c>
      <c r="G19" s="23">
        <v>46158</v>
      </c>
      <c r="H19" s="23">
        <v>46159</v>
      </c>
      <c r="I19" s="7"/>
      <c r="J19" s="717" t="s">
        <v>2</v>
      </c>
      <c r="K19" s="718"/>
    </row>
    <row r="20" spans="1:11" ht="18" customHeight="1" x14ac:dyDescent="0.15">
      <c r="A20" s="22" t="s">
        <v>3</v>
      </c>
      <c r="B20" s="2" t="s">
        <v>4</v>
      </c>
      <c r="C20" s="21" t="s">
        <v>5</v>
      </c>
      <c r="D20" s="21" t="s">
        <v>6</v>
      </c>
      <c r="E20" s="2" t="s">
        <v>7</v>
      </c>
      <c r="F20" s="2" t="s">
        <v>8</v>
      </c>
      <c r="G20" s="2" t="s">
        <v>9</v>
      </c>
      <c r="H20" s="24" t="s">
        <v>10</v>
      </c>
      <c r="I20" s="8"/>
      <c r="J20" s="719"/>
      <c r="K20" s="720"/>
    </row>
    <row r="21" spans="1:11" ht="18.95" customHeight="1" x14ac:dyDescent="0.15">
      <c r="A21" s="17" t="s">
        <v>13</v>
      </c>
      <c r="B21" s="12"/>
      <c r="C21" s="26"/>
      <c r="D21" s="37"/>
      <c r="E21" s="12"/>
      <c r="F21" s="12"/>
      <c r="G21" s="12"/>
      <c r="H21" s="12"/>
      <c r="I21" s="51"/>
      <c r="J21" s="721"/>
      <c r="K21" s="722"/>
    </row>
    <row r="22" spans="1:11" ht="18" customHeight="1" x14ac:dyDescent="0.15">
      <c r="A22" s="5" t="s">
        <v>73</v>
      </c>
      <c r="B22" s="54" t="s">
        <v>21</v>
      </c>
      <c r="C22" s="127"/>
      <c r="D22" s="32"/>
      <c r="E22" s="29" t="s">
        <v>27</v>
      </c>
      <c r="F22" s="12" t="s">
        <v>21</v>
      </c>
      <c r="G22" s="12" t="s">
        <v>20</v>
      </c>
      <c r="H22" s="12" t="s">
        <v>21</v>
      </c>
      <c r="I22" s="5">
        <f>COUNTIFS(B22:H22,"&lt;&gt;空",B22:H22,"&lt;&gt;休",B22:H22,"&lt;&gt;調",B22:H22,"&lt;&gt;",B22:H22,"&lt;&gt;調整休")</f>
        <v>5</v>
      </c>
      <c r="J22" s="682">
        <f t="shared" ref="J22:J25" si="3">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COUNTIF(B22:H22,"12-19"))*(6.25)</f>
        <v>21</v>
      </c>
      <c r="K22" s="692"/>
    </row>
    <row r="23" spans="1:11" ht="18" customHeight="1" x14ac:dyDescent="0.15">
      <c r="A23" s="5" t="s">
        <v>46</v>
      </c>
      <c r="B23" s="12"/>
      <c r="C23" s="21"/>
      <c r="D23" s="32"/>
      <c r="E23" s="54" t="s">
        <v>21</v>
      </c>
      <c r="F23" s="18"/>
      <c r="G23" s="12" t="s">
        <v>21</v>
      </c>
      <c r="H23" s="12"/>
      <c r="I23" s="5">
        <f>COUNTIFS(B23:H23,"&lt;&gt;空",B23:H23,"&lt;&gt;休",B23:H23,"&lt;&gt;調",B23:H23,"&lt;&gt;",B23:H23,"&lt;&gt;調整休")</f>
        <v>2</v>
      </c>
      <c r="J23" s="682">
        <f t="shared" si="3"/>
        <v>9</v>
      </c>
      <c r="K23" s="692"/>
    </row>
    <row r="24" spans="1:11" ht="18" customHeight="1" x14ac:dyDescent="0.15">
      <c r="A24" s="5" t="s">
        <v>47</v>
      </c>
      <c r="B24" s="54" t="s">
        <v>20</v>
      </c>
      <c r="C24" s="21"/>
      <c r="D24" s="32"/>
      <c r="E24" s="54" t="s">
        <v>20</v>
      </c>
      <c r="F24" s="12" t="s">
        <v>20</v>
      </c>
      <c r="G24" s="12"/>
      <c r="H24" s="12" t="s">
        <v>20</v>
      </c>
      <c r="I24" s="5">
        <f>COUNTIFS(B24:H24,"&lt;&gt;空",B24:H24,"&lt;&gt;休",B24:H24,"&lt;&gt;調",B24:H24,"&lt;&gt;",B24:H24,"&lt;&gt;調整休")</f>
        <v>4</v>
      </c>
      <c r="J24" s="682">
        <f t="shared" si="3"/>
        <v>18</v>
      </c>
      <c r="K24" s="692"/>
    </row>
    <row r="25" spans="1:11" ht="18" customHeight="1" x14ac:dyDescent="0.15">
      <c r="A25" s="5" t="s">
        <v>48</v>
      </c>
      <c r="B25" s="29" t="s">
        <v>27</v>
      </c>
      <c r="C25" s="106"/>
      <c r="D25" s="106"/>
      <c r="E25" s="55"/>
      <c r="F25" s="29" t="s">
        <v>27</v>
      </c>
      <c r="G25" s="12" t="s">
        <v>41</v>
      </c>
      <c r="H25" s="12" t="s">
        <v>41</v>
      </c>
      <c r="I25" s="5">
        <f>COUNTIFS(B25:H25,"&lt;&gt;空",B25:H25,"&lt;&gt;休",B25:H25,"&lt;&gt;調",B25:H25,"&lt;&gt;",B25:H25,"&lt;&gt;調整休")</f>
        <v>4</v>
      </c>
      <c r="J25" s="682">
        <f t="shared" si="3"/>
        <v>18</v>
      </c>
      <c r="K25" s="692"/>
    </row>
    <row r="26" spans="1:11" ht="18" customHeight="1" x14ac:dyDescent="0.15">
      <c r="A26" s="321"/>
      <c r="B26" s="502"/>
      <c r="C26" s="38"/>
      <c r="D26" s="39"/>
      <c r="E26" s="12"/>
      <c r="F26" s="40"/>
      <c r="G26" s="29"/>
      <c r="H26" s="12"/>
      <c r="I26" s="5"/>
      <c r="J26" s="682"/>
      <c r="K26" s="692"/>
    </row>
    <row r="27" spans="1:11" ht="18" customHeight="1" x14ac:dyDescent="0.15">
      <c r="A27" s="22" t="s">
        <v>0</v>
      </c>
      <c r="B27" s="90">
        <v>46160</v>
      </c>
      <c r="C27" s="90">
        <v>46161</v>
      </c>
      <c r="D27" s="90">
        <v>46162</v>
      </c>
      <c r="E27" s="90">
        <v>46163</v>
      </c>
      <c r="F27" s="90">
        <v>46164</v>
      </c>
      <c r="G27" s="90">
        <v>46165</v>
      </c>
      <c r="H27" s="90">
        <v>46166</v>
      </c>
      <c r="I27" s="7"/>
      <c r="J27" s="717" t="s">
        <v>2</v>
      </c>
      <c r="K27" s="718"/>
    </row>
    <row r="28" spans="1:11" ht="18" customHeight="1" x14ac:dyDescent="0.15">
      <c r="A28" s="22" t="s">
        <v>3</v>
      </c>
      <c r="B28" s="2" t="s">
        <v>4</v>
      </c>
      <c r="C28" s="21" t="s">
        <v>5</v>
      </c>
      <c r="D28" s="21" t="s">
        <v>6</v>
      </c>
      <c r="E28" s="2" t="s">
        <v>7</v>
      </c>
      <c r="F28" s="2" t="s">
        <v>8</v>
      </c>
      <c r="G28" s="2" t="s">
        <v>9</v>
      </c>
      <c r="H28" s="24" t="s">
        <v>10</v>
      </c>
      <c r="I28" s="8"/>
      <c r="J28" s="719"/>
      <c r="K28" s="720"/>
    </row>
    <row r="29" spans="1:11" ht="18" customHeight="1" x14ac:dyDescent="0.15">
      <c r="A29" s="17" t="s">
        <v>12</v>
      </c>
      <c r="B29" s="12"/>
      <c r="C29" s="26"/>
      <c r="D29" s="37"/>
      <c r="E29" s="12"/>
      <c r="F29" s="691" t="s">
        <v>60</v>
      </c>
      <c r="G29" s="691"/>
      <c r="H29" s="691"/>
      <c r="I29" s="5"/>
      <c r="J29" s="682"/>
      <c r="K29" s="692"/>
    </row>
    <row r="30" spans="1:11" ht="18" customHeight="1" x14ac:dyDescent="0.15">
      <c r="A30" s="5" t="s">
        <v>73</v>
      </c>
      <c r="B30" s="54" t="s">
        <v>21</v>
      </c>
      <c r="C30" s="127"/>
      <c r="D30" s="32"/>
      <c r="E30" s="87"/>
      <c r="F30" s="12" t="s">
        <v>21</v>
      </c>
      <c r="G30" s="12" t="s">
        <v>20</v>
      </c>
      <c r="H30" s="12" t="s">
        <v>78</v>
      </c>
      <c r="I30" s="5">
        <f t="shared" ref="I30:I32" si="4">COUNTIFS(B30:H30,"&lt;&gt;空",B30:H30,"&lt;&gt;休",B30:H30,"&lt;&gt;調",B30:H30,"&lt;&gt;",B30:H30,"&lt;&gt;調整休")</f>
        <v>4</v>
      </c>
      <c r="J30" s="682">
        <f t="shared" ref="J30:J33" si="5">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16-19"))*(3)+(COUNTIF(B30:H30,"12-19"))*(6.25)</f>
        <v>19.75</v>
      </c>
      <c r="K30" s="692"/>
    </row>
    <row r="31" spans="1:11" ht="18" customHeight="1" x14ac:dyDescent="0.15">
      <c r="A31" s="5" t="s">
        <v>46</v>
      </c>
      <c r="B31" s="12"/>
      <c r="C31" s="21"/>
      <c r="D31" s="32"/>
      <c r="E31" s="54" t="s">
        <v>21</v>
      </c>
      <c r="F31" s="18"/>
      <c r="G31" s="12" t="s">
        <v>21</v>
      </c>
      <c r="H31" s="12"/>
      <c r="I31" s="5">
        <f t="shared" si="4"/>
        <v>2</v>
      </c>
      <c r="J31" s="682">
        <f t="shared" si="5"/>
        <v>9</v>
      </c>
      <c r="K31" s="692"/>
    </row>
    <row r="32" spans="1:11" ht="18" customHeight="1" x14ac:dyDescent="0.15">
      <c r="A32" s="5" t="s">
        <v>47</v>
      </c>
      <c r="B32" s="54" t="s">
        <v>20</v>
      </c>
      <c r="C32" s="21"/>
      <c r="D32" s="32"/>
      <c r="E32" s="54" t="s">
        <v>20</v>
      </c>
      <c r="F32" s="12" t="s">
        <v>20</v>
      </c>
      <c r="G32" s="12" t="s">
        <v>20</v>
      </c>
      <c r="H32" s="12" t="s">
        <v>58</v>
      </c>
      <c r="I32" s="5">
        <f t="shared" si="4"/>
        <v>5</v>
      </c>
      <c r="J32" s="682">
        <f t="shared" si="5"/>
        <v>24.25</v>
      </c>
      <c r="K32" s="692"/>
    </row>
    <row r="33" spans="1:14" ht="18" customHeight="1" x14ac:dyDescent="0.15">
      <c r="A33" s="5" t="s">
        <v>48</v>
      </c>
      <c r="B33" s="29" t="s">
        <v>27</v>
      </c>
      <c r="C33" s="106"/>
      <c r="D33" s="106"/>
      <c r="E33" s="55"/>
      <c r="F33" s="29" t="s">
        <v>27</v>
      </c>
      <c r="G33" s="12" t="s">
        <v>21</v>
      </c>
      <c r="H33" s="12" t="s">
        <v>41</v>
      </c>
      <c r="I33" s="5">
        <f>COUNTIFS(B33:H33,"&lt;&gt;空",B33:H33,"&lt;&gt;休",B33:H33,"&lt;&gt;調",B33:H33,"&lt;&gt;",B33:H33,"&lt;&gt;調整休")</f>
        <v>4</v>
      </c>
      <c r="J33" s="682">
        <f t="shared" si="5"/>
        <v>16.5</v>
      </c>
      <c r="K33" s="692"/>
    </row>
    <row r="34" spans="1:14" ht="18" customHeight="1" x14ac:dyDescent="0.15">
      <c r="A34" s="321"/>
      <c r="B34" s="502"/>
      <c r="C34" s="38"/>
      <c r="D34" s="39"/>
      <c r="E34" s="12"/>
      <c r="F34" s="40"/>
      <c r="G34" s="29"/>
      <c r="H34" s="12"/>
      <c r="I34" s="5"/>
      <c r="J34" s="682"/>
      <c r="K34" s="692"/>
    </row>
    <row r="35" spans="1:14" ht="18" customHeight="1" x14ac:dyDescent="0.15">
      <c r="A35" s="22" t="s">
        <v>0</v>
      </c>
      <c r="B35" s="23">
        <v>46167</v>
      </c>
      <c r="C35" s="23">
        <v>46168</v>
      </c>
      <c r="D35" s="23">
        <v>46169</v>
      </c>
      <c r="E35" s="23">
        <v>46170</v>
      </c>
      <c r="F35" s="23">
        <v>46171</v>
      </c>
      <c r="G35" s="23">
        <v>46172</v>
      </c>
      <c r="H35" s="23">
        <v>46173</v>
      </c>
      <c r="I35" s="7"/>
      <c r="J35" s="717" t="s">
        <v>2</v>
      </c>
      <c r="K35" s="718"/>
    </row>
    <row r="36" spans="1:14" ht="18" customHeight="1" x14ac:dyDescent="0.15">
      <c r="A36" s="22" t="s">
        <v>3</v>
      </c>
      <c r="B36" s="2" t="s">
        <v>4</v>
      </c>
      <c r="C36" s="316" t="s">
        <v>5</v>
      </c>
      <c r="D36" s="21" t="s">
        <v>6</v>
      </c>
      <c r="E36" s="2" t="s">
        <v>7</v>
      </c>
      <c r="F36" s="2" t="s">
        <v>8</v>
      </c>
      <c r="G36" s="2" t="s">
        <v>9</v>
      </c>
      <c r="H36" s="24" t="s">
        <v>10</v>
      </c>
      <c r="I36" s="8"/>
      <c r="J36" s="719"/>
      <c r="K36" s="720"/>
    </row>
    <row r="37" spans="1:14" ht="18.95" customHeight="1" x14ac:dyDescent="0.15">
      <c r="A37" s="17" t="s">
        <v>13</v>
      </c>
      <c r="B37" s="12"/>
      <c r="C37" s="26"/>
      <c r="D37" s="37"/>
      <c r="E37" s="12"/>
      <c r="F37" s="12"/>
      <c r="G37" s="12"/>
      <c r="H37" s="12"/>
      <c r="I37" s="51"/>
      <c r="J37" s="27"/>
      <c r="K37" s="49"/>
    </row>
    <row r="38" spans="1:14" ht="18" customHeight="1" x14ac:dyDescent="0.15">
      <c r="A38" s="5" t="s">
        <v>73</v>
      </c>
      <c r="B38" s="54" t="s">
        <v>20</v>
      </c>
      <c r="C38" s="127"/>
      <c r="D38" s="32"/>
      <c r="E38" s="54" t="s">
        <v>20</v>
      </c>
      <c r="F38" s="12" t="s">
        <v>21</v>
      </c>
      <c r="G38" s="58"/>
      <c r="H38" s="12" t="s">
        <v>21</v>
      </c>
      <c r="I38" s="5">
        <f>COUNTIFS(B38:H38,"&lt;&gt;空",B38:H38,"&lt;&gt;休",B38:H38,"&lt;&gt;調",B38:H38,"&lt;&gt;",B38:H38,"&lt;&gt;調整休")</f>
        <v>4</v>
      </c>
      <c r="J38" s="682">
        <f t="shared" ref="J38:J41" si="6">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COUNTIF(B38:H38,"12-19"))*(6.25)</f>
        <v>18</v>
      </c>
      <c r="K38" s="692"/>
    </row>
    <row r="39" spans="1:14" ht="18" customHeight="1" x14ac:dyDescent="0.15">
      <c r="A39" s="5" t="s">
        <v>46</v>
      </c>
      <c r="B39" s="54" t="s">
        <v>21</v>
      </c>
      <c r="C39" s="21"/>
      <c r="D39" s="32"/>
      <c r="E39" s="54" t="s">
        <v>21</v>
      </c>
      <c r="F39" s="18"/>
      <c r="G39" s="12" t="s">
        <v>21</v>
      </c>
      <c r="H39" s="12"/>
      <c r="I39" s="5">
        <f>COUNTIFS(B39:H39,"&lt;&gt;空",B39:H39,"&lt;&gt;休",B39:H39,"&lt;&gt;調",B39:H39,"&lt;&gt;",B39:H39,"&lt;&gt;調整休")</f>
        <v>3</v>
      </c>
      <c r="J39" s="682">
        <f t="shared" si="6"/>
        <v>13.5</v>
      </c>
      <c r="K39" s="692"/>
    </row>
    <row r="40" spans="1:14" ht="18" customHeight="1" x14ac:dyDescent="0.15">
      <c r="A40" s="5" t="s">
        <v>47</v>
      </c>
      <c r="B40" s="54" t="s">
        <v>20</v>
      </c>
      <c r="C40" s="21"/>
      <c r="D40" s="32"/>
      <c r="E40" s="58"/>
      <c r="F40" s="12" t="s">
        <v>20</v>
      </c>
      <c r="G40" s="12" t="s">
        <v>20</v>
      </c>
      <c r="H40" s="12" t="s">
        <v>20</v>
      </c>
      <c r="I40" s="5">
        <f>COUNTIFS(B40:H40,"&lt;&gt;空",B40:H40,"&lt;&gt;休",B40:H40,"&lt;&gt;調",B40:H40,"&lt;&gt;",B40:H40,"&lt;&gt;調整休")</f>
        <v>4</v>
      </c>
      <c r="J40" s="682">
        <f t="shared" si="6"/>
        <v>18</v>
      </c>
      <c r="K40" s="692"/>
    </row>
    <row r="41" spans="1:14" ht="18" customHeight="1" x14ac:dyDescent="0.15">
      <c r="A41" s="5" t="s">
        <v>48</v>
      </c>
      <c r="B41" s="54" t="s">
        <v>21</v>
      </c>
      <c r="C41" s="106"/>
      <c r="D41" s="106"/>
      <c r="E41" s="29" t="s">
        <v>27</v>
      </c>
      <c r="F41" s="29" t="s">
        <v>27</v>
      </c>
      <c r="G41" s="12" t="s">
        <v>41</v>
      </c>
      <c r="H41" s="29" t="s">
        <v>21</v>
      </c>
      <c r="I41" s="5">
        <f>COUNTIFS(B41:H41,"&lt;&gt;空",B41:H41,"&lt;&gt;休",B41:H41,"&lt;&gt;調",B41:H41,"&lt;&gt;",B41:H41,"&lt;&gt;調整休")</f>
        <v>5</v>
      </c>
      <c r="J41" s="682">
        <f t="shared" si="6"/>
        <v>21</v>
      </c>
      <c r="K41" s="692"/>
    </row>
    <row r="42" spans="1:14" ht="18" customHeight="1" x14ac:dyDescent="0.15">
      <c r="A42" s="321"/>
      <c r="B42" s="502"/>
      <c r="C42" s="38"/>
      <c r="D42" s="39"/>
      <c r="E42" s="12"/>
      <c r="F42" s="40"/>
      <c r="G42" s="29"/>
      <c r="H42" s="12"/>
      <c r="I42" s="5"/>
      <c r="J42" s="682"/>
      <c r="K42" s="692"/>
    </row>
    <row r="43" spans="1:14" ht="18" customHeight="1" x14ac:dyDescent="0.15">
      <c r="A43" s="41"/>
      <c r="B43" s="42"/>
      <c r="C43" s="42"/>
      <c r="D43" s="42"/>
      <c r="E43" s="42"/>
      <c r="F43" s="42"/>
      <c r="G43" s="42"/>
      <c r="H43" s="42"/>
      <c r="I43" s="881" t="s">
        <v>600</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D44:E44"/>
    <mergeCell ref="A51:B51"/>
    <mergeCell ref="C51:K51"/>
    <mergeCell ref="A52:B52"/>
    <mergeCell ref="C52:K52"/>
    <mergeCell ref="A46:B46"/>
    <mergeCell ref="C46:K46"/>
    <mergeCell ref="C47:K47"/>
    <mergeCell ref="A49:B49"/>
    <mergeCell ref="C49:K49"/>
    <mergeCell ref="A50:B50"/>
    <mergeCell ref="F29:H29"/>
    <mergeCell ref="J29:K29"/>
    <mergeCell ref="J30:K30"/>
    <mergeCell ref="J31:K31"/>
    <mergeCell ref="A45:B45"/>
    <mergeCell ref="C45:K45"/>
    <mergeCell ref="J33:K33"/>
    <mergeCell ref="J34:K34"/>
    <mergeCell ref="J35:K36"/>
    <mergeCell ref="J38:K38"/>
    <mergeCell ref="J39:K39"/>
    <mergeCell ref="J40:K40"/>
    <mergeCell ref="J41:K41"/>
    <mergeCell ref="J42:K42"/>
    <mergeCell ref="I43:K43"/>
    <mergeCell ref="A44:B44"/>
    <mergeCell ref="J32:K32"/>
    <mergeCell ref="J21:K21"/>
    <mergeCell ref="J22:K22"/>
    <mergeCell ref="J23:K23"/>
    <mergeCell ref="J24:K24"/>
    <mergeCell ref="J25:K25"/>
    <mergeCell ref="J26:K26"/>
    <mergeCell ref="J27:K28"/>
    <mergeCell ref="J19:K20"/>
    <mergeCell ref="J7:K7"/>
    <mergeCell ref="J8:K8"/>
    <mergeCell ref="J9:K9"/>
    <mergeCell ref="J10:K10"/>
    <mergeCell ref="J11:K12"/>
    <mergeCell ref="J13:K13"/>
    <mergeCell ref="J14:K14"/>
    <mergeCell ref="J15:K15"/>
    <mergeCell ref="J16:K16"/>
    <mergeCell ref="J17:K17"/>
    <mergeCell ref="J18:K18"/>
    <mergeCell ref="J6:K6"/>
    <mergeCell ref="B1:F1"/>
    <mergeCell ref="H1:K1"/>
    <mergeCell ref="I3:I4"/>
    <mergeCell ref="J3:K4"/>
    <mergeCell ref="J5:K5"/>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C1D8FA1-2F68-4C71-B400-C4EDCA99F378}">
          <x14:formula1>
            <xm:f>'F:\Users\clmiwa-three\Downloads\[《中村》新田・草加 エリア 仮シフト【12月16日～1月15日】.xlsx]参照データベース'!#REF!</xm:f>
          </x14:formula1>
          <xm:sqref>C26:D26 B10:E10 C34:D34 G1:G2 E43:H43 B18:D18 C42:D43</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49149-6D9D-4B5A-98BF-75DA5342BC00}">
  <sheetPr>
    <tabColor theme="7" tint="0.59999389629810485"/>
    <pageSetUpPr fitToPage="1"/>
  </sheetPr>
  <dimension ref="A1:N52"/>
  <sheetViews>
    <sheetView zoomScale="90" zoomScaleNormal="90" workbookViewId="0">
      <selection activeCell="F38" sqref="F38"/>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594</v>
      </c>
      <c r="C1" s="683"/>
      <c r="D1" s="683"/>
      <c r="E1" s="683"/>
      <c r="F1" s="683"/>
      <c r="H1" s="867" t="s">
        <v>45</v>
      </c>
      <c r="I1" s="868"/>
      <c r="J1" s="869"/>
      <c r="K1" s="870"/>
    </row>
    <row r="2" spans="1:11" ht="9.9499999999999993" customHeight="1" x14ac:dyDescent="0.15">
      <c r="A2" s="14"/>
      <c r="I2" s="14"/>
      <c r="J2" s="3"/>
      <c r="K2" s="4"/>
    </row>
    <row r="3" spans="1:11" ht="19.5" customHeight="1" x14ac:dyDescent="0.15">
      <c r="A3" s="22" t="s">
        <v>0</v>
      </c>
      <c r="B3" s="90"/>
      <c r="C3" s="90"/>
      <c r="D3" s="90"/>
      <c r="E3" s="90"/>
      <c r="F3" s="90">
        <v>46143</v>
      </c>
      <c r="G3" s="90">
        <v>46144</v>
      </c>
      <c r="H3" s="90">
        <v>46145</v>
      </c>
      <c r="I3" s="727" t="s">
        <v>1</v>
      </c>
      <c r="J3" s="717" t="s">
        <v>2</v>
      </c>
      <c r="K3" s="718"/>
    </row>
    <row r="4" spans="1:11" ht="19.5" customHeight="1" x14ac:dyDescent="0.15">
      <c r="A4" s="22" t="s">
        <v>3</v>
      </c>
      <c r="B4" s="2"/>
      <c r="C4" s="21"/>
      <c r="D4" s="21"/>
      <c r="E4" s="21"/>
      <c r="F4" s="2" t="s">
        <v>8</v>
      </c>
      <c r="G4" s="2" t="s">
        <v>9</v>
      </c>
      <c r="H4" s="24" t="s">
        <v>10</v>
      </c>
      <c r="I4" s="728"/>
      <c r="J4" s="719"/>
      <c r="K4" s="720"/>
    </row>
    <row r="5" spans="1:11" ht="19.5" customHeight="1" x14ac:dyDescent="0.15">
      <c r="A5" s="17" t="s">
        <v>13</v>
      </c>
      <c r="B5" s="21"/>
      <c r="C5" s="21"/>
      <c r="D5" s="21"/>
      <c r="E5" s="21"/>
      <c r="F5" s="12"/>
      <c r="G5" s="12"/>
      <c r="H5" s="12"/>
      <c r="I5" s="5"/>
      <c r="J5" s="682"/>
      <c r="K5" s="692"/>
    </row>
    <row r="6" spans="1:11" ht="19.5" customHeight="1" x14ac:dyDescent="0.15">
      <c r="A6" s="19" t="s">
        <v>61</v>
      </c>
      <c r="B6" s="127"/>
      <c r="C6" s="127"/>
      <c r="D6" s="127"/>
      <c r="E6" s="127"/>
      <c r="F6" s="54" t="s">
        <v>21</v>
      </c>
      <c r="G6" s="54" t="s">
        <v>58</v>
      </c>
      <c r="H6" s="54" t="s">
        <v>20</v>
      </c>
      <c r="I6" s="5">
        <f>COUNTIFS(B6:H6,"&lt;&gt;空",B6:H6,"&lt;&gt;休",B6:H6,"&lt;&gt;調",B6:H6,"&lt;&gt;",B6:H6,"&lt;&gt;調整休")</f>
        <v>3</v>
      </c>
      <c r="J6" s="682">
        <f t="shared" ref="J6:J8" si="0">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(3)</f>
        <v>15.25</v>
      </c>
      <c r="K6" s="692"/>
    </row>
    <row r="7" spans="1:11" ht="19.5" customHeight="1" x14ac:dyDescent="0.15">
      <c r="A7" s="20" t="s">
        <v>44</v>
      </c>
      <c r="B7" s="21"/>
      <c r="C7" s="21"/>
      <c r="D7" s="21"/>
      <c r="E7" s="21"/>
      <c r="F7" s="54" t="s">
        <v>20</v>
      </c>
      <c r="G7" s="58"/>
      <c r="H7" s="54" t="s">
        <v>21</v>
      </c>
      <c r="I7" s="5">
        <f>COUNTIFS(B7:H7,"&lt;&gt;空",B7:H7,"&lt;&gt;休",B7:H7,"&lt;&gt;調",B7:H7,"&lt;&gt;",B7:H7,"&lt;&gt;調整休")</f>
        <v>2</v>
      </c>
      <c r="J7" s="682">
        <f t="shared" si="0"/>
        <v>9</v>
      </c>
      <c r="K7" s="692"/>
    </row>
    <row r="8" spans="1:11" ht="19.5" customHeight="1" x14ac:dyDescent="0.15">
      <c r="A8" s="19" t="s">
        <v>71</v>
      </c>
      <c r="B8" s="21"/>
      <c r="C8" s="21"/>
      <c r="D8" s="21"/>
      <c r="E8" s="21"/>
      <c r="F8" s="54"/>
      <c r="G8" s="12" t="s">
        <v>27</v>
      </c>
      <c r="H8" s="58"/>
      <c r="I8" s="5">
        <f>COUNTIFS(B8:H8,"&lt;&gt;空",B8:H8,"&lt;&gt;休",B8:H8,"&lt;&gt;調",B8:H8,"&lt;&gt;",B8:H8,"&lt;&gt;調整休")</f>
        <v>1</v>
      </c>
      <c r="J8" s="682">
        <f t="shared" si="0"/>
        <v>3</v>
      </c>
      <c r="K8" s="692"/>
    </row>
    <row r="9" spans="1:11" ht="19.5" customHeight="1" x14ac:dyDescent="0.15">
      <c r="A9" s="56" t="s">
        <v>66</v>
      </c>
      <c r="B9" s="21"/>
      <c r="C9" s="21"/>
      <c r="D9" s="21"/>
      <c r="E9" s="21"/>
      <c r="F9" s="54"/>
      <c r="G9" s="54"/>
      <c r="H9" s="57"/>
      <c r="I9" s="5"/>
      <c r="J9" s="682"/>
      <c r="K9" s="692"/>
    </row>
    <row r="10" spans="1:11" ht="19.5" customHeight="1" x14ac:dyDescent="0.15">
      <c r="A10" s="44"/>
      <c r="B10" s="106"/>
      <c r="C10" s="106"/>
      <c r="D10" s="106"/>
      <c r="E10" s="106"/>
      <c r="F10" s="40"/>
      <c r="G10" s="12"/>
      <c r="H10" s="40"/>
      <c r="I10" s="5"/>
      <c r="J10" s="758"/>
      <c r="K10" s="759"/>
    </row>
    <row r="11" spans="1:11" ht="19.5" customHeight="1" x14ac:dyDescent="0.15">
      <c r="A11" s="33" t="s">
        <v>0</v>
      </c>
      <c r="B11" s="53">
        <v>46146</v>
      </c>
      <c r="C11" s="53">
        <v>46147</v>
      </c>
      <c r="D11" s="53">
        <v>46148</v>
      </c>
      <c r="E11" s="53">
        <v>46149</v>
      </c>
      <c r="F11" s="53">
        <v>46150</v>
      </c>
      <c r="G11" s="53">
        <v>46151</v>
      </c>
      <c r="H11" s="53">
        <v>46152</v>
      </c>
      <c r="I11" s="7"/>
      <c r="J11" s="717" t="s">
        <v>2</v>
      </c>
      <c r="K11" s="718"/>
    </row>
    <row r="12" spans="1:11" ht="19.5" customHeight="1" x14ac:dyDescent="0.15">
      <c r="A12" s="22" t="s">
        <v>3</v>
      </c>
      <c r="B12" s="24" t="s">
        <v>4</v>
      </c>
      <c r="C12" s="24" t="s">
        <v>5</v>
      </c>
      <c r="D12" s="376" t="s">
        <v>6</v>
      </c>
      <c r="E12" s="2" t="s">
        <v>7</v>
      </c>
      <c r="F12" s="2" t="s">
        <v>8</v>
      </c>
      <c r="G12" s="2" t="s">
        <v>9</v>
      </c>
      <c r="H12" s="24" t="s">
        <v>10</v>
      </c>
      <c r="I12" s="8"/>
      <c r="J12" s="719"/>
      <c r="K12" s="720"/>
    </row>
    <row r="13" spans="1:11" ht="19.5" customHeight="1" x14ac:dyDescent="0.15">
      <c r="A13" s="17" t="s">
        <v>12</v>
      </c>
      <c r="B13" s="658" t="s">
        <v>596</v>
      </c>
      <c r="C13" s="21"/>
      <c r="D13" s="21"/>
      <c r="E13" s="12"/>
      <c r="F13" s="12"/>
      <c r="G13" s="12"/>
      <c r="H13" s="12"/>
      <c r="I13" s="5"/>
      <c r="J13" s="682"/>
      <c r="K13" s="692"/>
    </row>
    <row r="14" spans="1:11" ht="19.5" customHeight="1" x14ac:dyDescent="0.15">
      <c r="A14" s="19" t="s">
        <v>61</v>
      </c>
      <c r="B14" s="127"/>
      <c r="C14" s="127"/>
      <c r="D14" s="32"/>
      <c r="E14" s="54" t="s">
        <v>58</v>
      </c>
      <c r="F14" s="54" t="s">
        <v>20</v>
      </c>
      <c r="G14" s="54" t="s">
        <v>21</v>
      </c>
      <c r="H14" s="54"/>
      <c r="I14" s="5">
        <f t="shared" ref="I14:I16" si="1">COUNTIFS(B14:H14,"&lt;&gt;空",B14:H14,"&lt;&gt;休",B14:H14,"&lt;&gt;調",B14:H14,"&lt;&gt;",B14:H14,"&lt;&gt;調整休")</f>
        <v>3</v>
      </c>
      <c r="J14" s="682">
        <f t="shared" ref="J14:J16" si="2">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13:30-19"))*(5)+(COUNTIF(B14:H14,"14-17"))*(4)+(COUNTIF(B14:H14,"16-19"))*(3)</f>
        <v>15.25</v>
      </c>
      <c r="K14" s="692"/>
    </row>
    <row r="15" spans="1:11" ht="19.5" customHeight="1" x14ac:dyDescent="0.15">
      <c r="A15" s="20" t="s">
        <v>44</v>
      </c>
      <c r="B15" s="21"/>
      <c r="C15" s="21"/>
      <c r="D15" s="32"/>
      <c r="E15" s="54"/>
      <c r="F15" s="54" t="s">
        <v>21</v>
      </c>
      <c r="G15" s="54" t="s">
        <v>20</v>
      </c>
      <c r="H15" s="54" t="s">
        <v>58</v>
      </c>
      <c r="I15" s="5">
        <f t="shared" si="1"/>
        <v>3</v>
      </c>
      <c r="J15" s="682">
        <f t="shared" si="2"/>
        <v>15.25</v>
      </c>
      <c r="K15" s="692"/>
    </row>
    <row r="16" spans="1:11" ht="19.5" customHeight="1" x14ac:dyDescent="0.15">
      <c r="A16" s="19" t="s">
        <v>71</v>
      </c>
      <c r="B16" s="21"/>
      <c r="C16" s="21"/>
      <c r="D16" s="32"/>
      <c r="E16" s="12" t="s">
        <v>27</v>
      </c>
      <c r="F16" s="54"/>
      <c r="G16" s="54"/>
      <c r="H16" s="12" t="s">
        <v>27</v>
      </c>
      <c r="I16" s="5">
        <f t="shared" si="1"/>
        <v>2</v>
      </c>
      <c r="J16" s="682">
        <f t="shared" si="2"/>
        <v>6</v>
      </c>
      <c r="K16" s="692"/>
    </row>
    <row r="17" spans="1:11" ht="19.5" customHeight="1" x14ac:dyDescent="0.15">
      <c r="A17" s="56" t="s">
        <v>66</v>
      </c>
      <c r="B17" s="21"/>
      <c r="C17" s="21"/>
      <c r="D17" s="32"/>
      <c r="E17" s="16"/>
      <c r="F17" s="54"/>
      <c r="G17" s="54"/>
      <c r="H17" s="57"/>
      <c r="I17" s="5"/>
      <c r="J17" s="682"/>
      <c r="K17" s="692"/>
    </row>
    <row r="18" spans="1:11" ht="19.5" customHeight="1" x14ac:dyDescent="0.15">
      <c r="A18" s="44"/>
      <c r="B18" s="106"/>
      <c r="C18" s="106"/>
      <c r="D18" s="106"/>
      <c r="E18" s="12"/>
      <c r="F18" s="40"/>
      <c r="G18" s="12"/>
      <c r="H18" s="40"/>
      <c r="I18" s="5"/>
      <c r="J18" s="758"/>
      <c r="K18" s="759"/>
    </row>
    <row r="19" spans="1:11" ht="19.5" customHeight="1" x14ac:dyDescent="0.15">
      <c r="A19" s="22" t="s">
        <v>0</v>
      </c>
      <c r="B19" s="90">
        <v>46153</v>
      </c>
      <c r="C19" s="90">
        <v>46154</v>
      </c>
      <c r="D19" s="90">
        <v>46155</v>
      </c>
      <c r="E19" s="90">
        <v>46156</v>
      </c>
      <c r="F19" s="90">
        <v>46157</v>
      </c>
      <c r="G19" s="90">
        <v>46158</v>
      </c>
      <c r="H19" s="90">
        <v>46159</v>
      </c>
      <c r="I19" s="7"/>
      <c r="J19" s="717" t="s">
        <v>2</v>
      </c>
      <c r="K19" s="718"/>
    </row>
    <row r="20" spans="1:11" ht="19.5" customHeight="1" x14ac:dyDescent="0.15">
      <c r="A20" s="22" t="s">
        <v>3</v>
      </c>
      <c r="B20" s="2" t="s">
        <v>4</v>
      </c>
      <c r="C20" s="21" t="s">
        <v>5</v>
      </c>
      <c r="D20" s="21" t="s">
        <v>6</v>
      </c>
      <c r="E20" s="2" t="s">
        <v>7</v>
      </c>
      <c r="F20" s="2" t="s">
        <v>8</v>
      </c>
      <c r="G20" s="2" t="s">
        <v>9</v>
      </c>
      <c r="H20" s="24" t="s">
        <v>10</v>
      </c>
      <c r="I20" s="8"/>
      <c r="J20" s="719"/>
      <c r="K20" s="720"/>
    </row>
    <row r="21" spans="1:11" ht="17.100000000000001" customHeight="1" x14ac:dyDescent="0.15">
      <c r="A21" s="17" t="s">
        <v>13</v>
      </c>
      <c r="B21" s="12"/>
      <c r="C21" s="21"/>
      <c r="D21" s="21"/>
      <c r="E21" s="12"/>
      <c r="F21" s="12"/>
      <c r="G21" s="12"/>
      <c r="H21" s="12"/>
      <c r="I21" s="51"/>
      <c r="J21" s="721"/>
      <c r="K21" s="722"/>
    </row>
    <row r="22" spans="1:11" ht="19.5" customHeight="1" x14ac:dyDescent="0.15">
      <c r="A22" s="19" t="s">
        <v>61</v>
      </c>
      <c r="B22" s="12" t="s">
        <v>58</v>
      </c>
      <c r="C22" s="127"/>
      <c r="D22" s="32"/>
      <c r="E22" s="87"/>
      <c r="F22" s="54" t="s">
        <v>21</v>
      </c>
      <c r="G22" s="54" t="s">
        <v>58</v>
      </c>
      <c r="H22" s="54" t="s">
        <v>58</v>
      </c>
      <c r="I22" s="5">
        <f t="shared" ref="I22:I24" si="3">COUNTIFS(B22:H22,"&lt;&gt;空",B22:H22,"&lt;&gt;休",B22:H22,"&lt;&gt;調",B22:H22,"&lt;&gt;",B22:H22,"&lt;&gt;調整休")</f>
        <v>4</v>
      </c>
      <c r="J22" s="682">
        <f t="shared" ref="J22:J24" si="4">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(3)</f>
        <v>23.25</v>
      </c>
      <c r="K22" s="692"/>
    </row>
    <row r="23" spans="1:11" ht="19.5" customHeight="1" x14ac:dyDescent="0.15">
      <c r="A23" s="20" t="s">
        <v>44</v>
      </c>
      <c r="B23" s="16"/>
      <c r="C23" s="21"/>
      <c r="D23" s="32"/>
      <c r="E23" s="54" t="s">
        <v>20</v>
      </c>
      <c r="F23" s="54" t="s">
        <v>20</v>
      </c>
      <c r="G23" s="58"/>
      <c r="H23" s="87"/>
      <c r="I23" s="5">
        <f t="shared" si="3"/>
        <v>2</v>
      </c>
      <c r="J23" s="682">
        <f t="shared" si="4"/>
        <v>9</v>
      </c>
      <c r="K23" s="692"/>
    </row>
    <row r="24" spans="1:11" ht="19.5" customHeight="1" x14ac:dyDescent="0.15">
      <c r="A24" s="19" t="s">
        <v>71</v>
      </c>
      <c r="B24" s="12" t="s">
        <v>27</v>
      </c>
      <c r="C24" s="21"/>
      <c r="D24" s="32"/>
      <c r="E24" s="12" t="s">
        <v>27</v>
      </c>
      <c r="F24" s="54"/>
      <c r="G24" s="12" t="s">
        <v>27</v>
      </c>
      <c r="H24" s="12" t="s">
        <v>27</v>
      </c>
      <c r="I24" s="5">
        <f t="shared" si="3"/>
        <v>4</v>
      </c>
      <c r="J24" s="682">
        <f t="shared" si="4"/>
        <v>12</v>
      </c>
      <c r="K24" s="692"/>
    </row>
    <row r="25" spans="1:11" ht="19.5" customHeight="1" x14ac:dyDescent="0.15">
      <c r="A25" s="56" t="s">
        <v>66</v>
      </c>
      <c r="B25" s="16"/>
      <c r="C25" s="21"/>
      <c r="D25" s="32"/>
      <c r="E25" s="16" t="s">
        <v>367</v>
      </c>
      <c r="F25" s="54"/>
      <c r="G25" s="54"/>
      <c r="H25" s="57"/>
      <c r="I25" s="5"/>
      <c r="J25" s="682"/>
      <c r="K25" s="692"/>
    </row>
    <row r="26" spans="1:11" ht="19.5" customHeight="1" x14ac:dyDescent="0.15">
      <c r="A26" s="44"/>
      <c r="B26" s="12"/>
      <c r="C26" s="106"/>
      <c r="D26" s="106"/>
      <c r="E26" s="12"/>
      <c r="F26" s="40"/>
      <c r="G26" s="12"/>
      <c r="H26" s="40"/>
      <c r="I26" s="5"/>
      <c r="J26" s="758"/>
      <c r="K26" s="759"/>
    </row>
    <row r="27" spans="1:11" ht="19.5" customHeight="1" x14ac:dyDescent="0.15">
      <c r="A27" s="22" t="s">
        <v>0</v>
      </c>
      <c r="B27" s="90">
        <v>46160</v>
      </c>
      <c r="C27" s="90">
        <v>46161</v>
      </c>
      <c r="D27" s="90">
        <v>46162</v>
      </c>
      <c r="E27" s="90">
        <v>46163</v>
      </c>
      <c r="F27" s="90">
        <v>46164</v>
      </c>
      <c r="G27" s="90">
        <v>46165</v>
      </c>
      <c r="H27" s="90">
        <v>46166</v>
      </c>
      <c r="I27" s="7"/>
      <c r="J27" s="717" t="s">
        <v>2</v>
      </c>
      <c r="K27" s="718"/>
    </row>
    <row r="28" spans="1:11" ht="19.5" customHeight="1" x14ac:dyDescent="0.15">
      <c r="A28" s="22" t="s">
        <v>3</v>
      </c>
      <c r="B28" s="2" t="s">
        <v>4</v>
      </c>
      <c r="C28" s="21" t="s">
        <v>5</v>
      </c>
      <c r="D28" s="21" t="s">
        <v>6</v>
      </c>
      <c r="E28" s="2" t="s">
        <v>7</v>
      </c>
      <c r="F28" s="2" t="s">
        <v>8</v>
      </c>
      <c r="G28" s="2" t="s">
        <v>9</v>
      </c>
      <c r="H28" s="24" t="s">
        <v>10</v>
      </c>
      <c r="I28" s="8"/>
      <c r="J28" s="719"/>
      <c r="K28" s="720"/>
    </row>
    <row r="29" spans="1:11" ht="19.5" customHeight="1" x14ac:dyDescent="0.15">
      <c r="A29" s="17" t="s">
        <v>12</v>
      </c>
      <c r="B29" s="12"/>
      <c r="C29" s="21"/>
      <c r="D29" s="21"/>
      <c r="E29" s="12"/>
      <c r="F29" s="691" t="s">
        <v>60</v>
      </c>
      <c r="G29" s="691"/>
      <c r="H29" s="691"/>
      <c r="I29" s="5"/>
      <c r="J29" s="682"/>
      <c r="K29" s="692"/>
    </row>
    <row r="30" spans="1:11" ht="19.5" customHeight="1" x14ac:dyDescent="0.15">
      <c r="A30" s="19" t="s">
        <v>61</v>
      </c>
      <c r="B30" s="12"/>
      <c r="C30" s="127"/>
      <c r="D30" s="32"/>
      <c r="E30" s="54" t="s">
        <v>20</v>
      </c>
      <c r="F30" s="54" t="s">
        <v>20</v>
      </c>
      <c r="G30" s="54" t="s">
        <v>21</v>
      </c>
      <c r="H30" s="54"/>
      <c r="I30" s="5">
        <f t="shared" ref="I30:I32" si="5">COUNTIFS(B30:H30,"&lt;&gt;空",B30:H30,"&lt;&gt;休",B30:H30,"&lt;&gt;調",B30:H30,"&lt;&gt;",B30:H30,"&lt;&gt;調整休")</f>
        <v>3</v>
      </c>
      <c r="J30" s="682">
        <f t="shared" ref="J30:J31" si="6">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(3)</f>
        <v>13.5</v>
      </c>
      <c r="K30" s="692"/>
    </row>
    <row r="31" spans="1:11" ht="19.5" customHeight="1" x14ac:dyDescent="0.15">
      <c r="A31" s="20" t="s">
        <v>44</v>
      </c>
      <c r="B31" s="54" t="s">
        <v>58</v>
      </c>
      <c r="C31" s="21"/>
      <c r="D31" s="32"/>
      <c r="E31" s="12" t="s">
        <v>27</v>
      </c>
      <c r="F31" s="54" t="s">
        <v>21</v>
      </c>
      <c r="G31" s="54" t="s">
        <v>20</v>
      </c>
      <c r="H31" s="54" t="s">
        <v>58</v>
      </c>
      <c r="I31" s="5">
        <f t="shared" si="5"/>
        <v>5</v>
      </c>
      <c r="J31" s="682">
        <f t="shared" si="6"/>
        <v>24.5</v>
      </c>
      <c r="K31" s="692"/>
    </row>
    <row r="32" spans="1:11" ht="19.5" customHeight="1" x14ac:dyDescent="0.15">
      <c r="A32" s="19" t="s">
        <v>71</v>
      </c>
      <c r="B32" s="12" t="s">
        <v>27</v>
      </c>
      <c r="C32" s="21"/>
      <c r="D32" s="32"/>
      <c r="E32" s="58"/>
      <c r="F32" s="54"/>
      <c r="G32" s="54" t="s">
        <v>441</v>
      </c>
      <c r="H32" s="12" t="s">
        <v>68</v>
      </c>
      <c r="I32" s="5">
        <f t="shared" si="5"/>
        <v>3</v>
      </c>
      <c r="J32" s="682">
        <v>11.5</v>
      </c>
      <c r="K32" s="692"/>
    </row>
    <row r="33" spans="1:14" ht="19.5" customHeight="1" x14ac:dyDescent="0.15">
      <c r="A33" s="56" t="s">
        <v>66</v>
      </c>
      <c r="B33" s="16"/>
      <c r="C33" s="21"/>
      <c r="D33" s="32"/>
      <c r="E33" s="16" t="s">
        <v>367</v>
      </c>
      <c r="F33" s="54"/>
      <c r="G33" s="54"/>
      <c r="H33" s="57"/>
      <c r="I33" s="5"/>
      <c r="J33" s="682"/>
      <c r="K33" s="692"/>
    </row>
    <row r="34" spans="1:14" ht="19.5" customHeight="1" x14ac:dyDescent="0.15">
      <c r="A34" s="44"/>
      <c r="B34" s="12"/>
      <c r="C34" s="106"/>
      <c r="D34" s="106"/>
      <c r="E34" s="12"/>
      <c r="F34" s="40"/>
      <c r="G34" s="12"/>
      <c r="H34" s="40"/>
      <c r="I34" s="5"/>
      <c r="J34" s="758"/>
      <c r="K34" s="759"/>
    </row>
    <row r="35" spans="1:14" ht="19.5" customHeight="1" x14ac:dyDescent="0.15">
      <c r="A35" s="22" t="s">
        <v>0</v>
      </c>
      <c r="B35" s="23">
        <v>46167</v>
      </c>
      <c r="C35" s="23">
        <v>46168</v>
      </c>
      <c r="D35" s="23">
        <v>46169</v>
      </c>
      <c r="E35" s="23">
        <v>46170</v>
      </c>
      <c r="F35" s="23">
        <v>46171</v>
      </c>
      <c r="G35" s="23">
        <v>46172</v>
      </c>
      <c r="H35" s="23">
        <v>46173</v>
      </c>
      <c r="I35" s="7"/>
      <c r="J35" s="717" t="s">
        <v>2</v>
      </c>
      <c r="K35" s="718"/>
    </row>
    <row r="36" spans="1:14" ht="19.5" customHeight="1" x14ac:dyDescent="0.15">
      <c r="A36" s="22" t="s">
        <v>3</v>
      </c>
      <c r="B36" s="2" t="s">
        <v>4</v>
      </c>
      <c r="C36" s="316" t="s">
        <v>5</v>
      </c>
      <c r="D36" s="21" t="s">
        <v>6</v>
      </c>
      <c r="E36" s="2" t="s">
        <v>7</v>
      </c>
      <c r="F36" s="2" t="s">
        <v>8</v>
      </c>
      <c r="G36" s="2" t="s">
        <v>9</v>
      </c>
      <c r="H36" s="24" t="s">
        <v>10</v>
      </c>
      <c r="I36" s="8"/>
      <c r="J36" s="719"/>
      <c r="K36" s="720"/>
    </row>
    <row r="37" spans="1:14" ht="17.100000000000001" customHeight="1" x14ac:dyDescent="0.15">
      <c r="A37" s="17" t="s">
        <v>13</v>
      </c>
      <c r="B37" s="12"/>
      <c r="C37" s="21"/>
      <c r="D37" s="21"/>
      <c r="E37" s="12"/>
      <c r="F37" s="12"/>
      <c r="G37" s="12"/>
      <c r="H37" s="12"/>
      <c r="I37" s="51"/>
      <c r="J37" s="27"/>
      <c r="K37" s="49"/>
    </row>
    <row r="38" spans="1:14" ht="19.5" customHeight="1" x14ac:dyDescent="0.15">
      <c r="A38" s="19" t="s">
        <v>61</v>
      </c>
      <c r="B38" s="12" t="s">
        <v>58</v>
      </c>
      <c r="C38" s="127"/>
      <c r="D38" s="32"/>
      <c r="E38" s="12" t="s">
        <v>58</v>
      </c>
      <c r="F38" s="54" t="s">
        <v>20</v>
      </c>
      <c r="G38" s="54" t="s">
        <v>21</v>
      </c>
      <c r="H38" s="54"/>
      <c r="I38" s="5">
        <f t="shared" ref="I38:I40" si="7">COUNTIFS(B38:H38,"&lt;&gt;空",B38:H38,"&lt;&gt;休",B38:H38,"&lt;&gt;調",B38:H38,"&lt;&gt;",B38:H38,"&lt;&gt;調整休")</f>
        <v>4</v>
      </c>
      <c r="J38" s="682">
        <f t="shared" ref="J38:J40" si="8">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(3)</f>
        <v>21.5</v>
      </c>
      <c r="K38" s="692"/>
    </row>
    <row r="39" spans="1:14" ht="19.5" customHeight="1" x14ac:dyDescent="0.15">
      <c r="A39" s="20" t="s">
        <v>44</v>
      </c>
      <c r="B39" s="16"/>
      <c r="C39" s="21"/>
      <c r="D39" s="32"/>
      <c r="E39" s="54"/>
      <c r="F39" s="54" t="s">
        <v>21</v>
      </c>
      <c r="G39" s="54" t="s">
        <v>20</v>
      </c>
      <c r="H39" s="54" t="s">
        <v>58</v>
      </c>
      <c r="I39" s="5">
        <f t="shared" si="7"/>
        <v>3</v>
      </c>
      <c r="J39" s="682">
        <f t="shared" si="8"/>
        <v>15.25</v>
      </c>
      <c r="K39" s="692"/>
    </row>
    <row r="40" spans="1:14" ht="19.5" customHeight="1" x14ac:dyDescent="0.15">
      <c r="A40" s="19" t="s">
        <v>71</v>
      </c>
      <c r="B40" s="12" t="s">
        <v>27</v>
      </c>
      <c r="C40" s="21"/>
      <c r="D40" s="32"/>
      <c r="E40" s="12" t="s">
        <v>27</v>
      </c>
      <c r="F40" s="87"/>
      <c r="G40" s="87"/>
      <c r="H40" s="12" t="s">
        <v>27</v>
      </c>
      <c r="I40" s="5">
        <f t="shared" si="7"/>
        <v>3</v>
      </c>
      <c r="J40" s="682">
        <f t="shared" si="8"/>
        <v>9</v>
      </c>
      <c r="K40" s="692"/>
    </row>
    <row r="41" spans="1:14" ht="19.5" customHeight="1" x14ac:dyDescent="0.15">
      <c r="A41" s="56" t="s">
        <v>66</v>
      </c>
      <c r="B41" s="16"/>
      <c r="C41" s="21"/>
      <c r="D41" s="32"/>
      <c r="E41" s="16"/>
      <c r="F41" s="54"/>
      <c r="G41" s="54"/>
      <c r="H41" s="57"/>
      <c r="I41" s="5"/>
      <c r="J41" s="682"/>
      <c r="K41" s="692"/>
    </row>
    <row r="42" spans="1:14" ht="19.5" customHeight="1" x14ac:dyDescent="0.15">
      <c r="A42" s="44"/>
      <c r="B42" s="12"/>
      <c r="C42" s="106"/>
      <c r="D42" s="106"/>
      <c r="E42" s="12"/>
      <c r="F42" s="40"/>
      <c r="G42" s="12"/>
      <c r="H42" s="40"/>
      <c r="I42" s="5"/>
      <c r="J42" s="758"/>
      <c r="K42" s="759"/>
    </row>
    <row r="43" spans="1:14" ht="19.5" customHeight="1" x14ac:dyDescent="0.15">
      <c r="A43" s="41"/>
      <c r="B43" s="42"/>
      <c r="C43" s="42"/>
      <c r="D43" s="42"/>
      <c r="E43" s="42"/>
      <c r="F43" s="42"/>
      <c r="G43" s="42"/>
      <c r="H43" s="42"/>
      <c r="I43" s="882" t="s">
        <v>600</v>
      </c>
      <c r="J43" s="882"/>
      <c r="K43" s="882"/>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D44:E44"/>
    <mergeCell ref="A51:B51"/>
    <mergeCell ref="C51:K51"/>
    <mergeCell ref="A52:B52"/>
    <mergeCell ref="C52:K52"/>
    <mergeCell ref="A46:B46"/>
    <mergeCell ref="C46:K46"/>
    <mergeCell ref="C47:K47"/>
    <mergeCell ref="A49:B49"/>
    <mergeCell ref="C49:K49"/>
    <mergeCell ref="A50:B50"/>
    <mergeCell ref="F29:H29"/>
    <mergeCell ref="J29:K29"/>
    <mergeCell ref="J30:K30"/>
    <mergeCell ref="J31:K31"/>
    <mergeCell ref="A45:B45"/>
    <mergeCell ref="C45:K45"/>
    <mergeCell ref="J33:K33"/>
    <mergeCell ref="J34:K34"/>
    <mergeCell ref="J35:K36"/>
    <mergeCell ref="J38:K38"/>
    <mergeCell ref="J39:K39"/>
    <mergeCell ref="J40:K40"/>
    <mergeCell ref="J41:K41"/>
    <mergeCell ref="J42:K42"/>
    <mergeCell ref="I43:K43"/>
    <mergeCell ref="A44:B44"/>
    <mergeCell ref="J32:K32"/>
    <mergeCell ref="J21:K21"/>
    <mergeCell ref="J22:K22"/>
    <mergeCell ref="J23:K23"/>
    <mergeCell ref="J24:K24"/>
    <mergeCell ref="J25:K25"/>
    <mergeCell ref="J26:K26"/>
    <mergeCell ref="J27:K28"/>
    <mergeCell ref="J19:K20"/>
    <mergeCell ref="J7:K7"/>
    <mergeCell ref="J8:K8"/>
    <mergeCell ref="J9:K9"/>
    <mergeCell ref="J10:K10"/>
    <mergeCell ref="J11:K12"/>
    <mergeCell ref="J13:K13"/>
    <mergeCell ref="J14:K14"/>
    <mergeCell ref="J15:K15"/>
    <mergeCell ref="J16:K16"/>
    <mergeCell ref="J17:K17"/>
    <mergeCell ref="J18:K18"/>
    <mergeCell ref="J6:K6"/>
    <mergeCell ref="B1:F1"/>
    <mergeCell ref="H1:K1"/>
    <mergeCell ref="I3:I4"/>
    <mergeCell ref="J3:K4"/>
    <mergeCell ref="J5:K5"/>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4389495-F3C7-4A20-9E35-8997E2026F7C}">
          <x14:formula1>
            <xm:f>'F:\Users\clmiwa-three\Downloads\[《中村》新田・草加 エリア 仮シフト【12月16日～1月15日】.xlsx]参照データベース'!#REF!</xm:f>
          </x14:formula1>
          <xm:sqref>G1 C43:H43</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2B9E-5547-4913-A5E7-58F41EDE8578}">
  <sheetPr>
    <pageSetUpPr fitToPage="1"/>
  </sheetPr>
  <dimension ref="A1:X52"/>
  <sheetViews>
    <sheetView zoomScale="90" zoomScaleNormal="90" workbookViewId="0">
      <selection activeCell="N6" sqref="N6"/>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594</v>
      </c>
      <c r="C1" s="683"/>
      <c r="D1" s="683"/>
      <c r="E1" s="683"/>
      <c r="F1" s="683"/>
      <c r="H1" s="723" t="s">
        <v>49</v>
      </c>
      <c r="I1" s="724"/>
      <c r="J1" s="725"/>
      <c r="K1" s="726"/>
    </row>
    <row r="2" spans="1:24" ht="9.75" customHeight="1" x14ac:dyDescent="0.15">
      <c r="A2" s="50"/>
      <c r="B2" s="501"/>
      <c r="C2" s="501"/>
      <c r="D2" s="501"/>
      <c r="E2" s="501"/>
      <c r="F2" s="501"/>
      <c r="H2" s="571"/>
      <c r="I2" s="571"/>
      <c r="J2" s="572"/>
      <c r="K2" s="571"/>
    </row>
    <row r="3" spans="1:24" ht="18" customHeight="1" x14ac:dyDescent="0.15">
      <c r="A3" s="22" t="s">
        <v>0</v>
      </c>
      <c r="B3" s="23"/>
      <c r="C3" s="23"/>
      <c r="D3" s="23"/>
      <c r="E3" s="23"/>
      <c r="F3" s="23">
        <v>46143</v>
      </c>
      <c r="G3" s="23">
        <v>46144</v>
      </c>
      <c r="H3" s="23">
        <v>46145</v>
      </c>
      <c r="I3" s="727" t="s">
        <v>1</v>
      </c>
      <c r="J3" s="717" t="s">
        <v>2</v>
      </c>
      <c r="K3" s="718"/>
    </row>
    <row r="4" spans="1:24" ht="18" customHeight="1" x14ac:dyDescent="0.15">
      <c r="A4" s="22" t="s">
        <v>3</v>
      </c>
      <c r="B4" s="2"/>
      <c r="C4" s="21"/>
      <c r="D4" s="21"/>
      <c r="E4" s="21"/>
      <c r="F4" s="2" t="s">
        <v>8</v>
      </c>
      <c r="G4" s="2" t="s">
        <v>9</v>
      </c>
      <c r="H4" s="24" t="s">
        <v>10</v>
      </c>
      <c r="I4" s="728"/>
      <c r="J4" s="719"/>
      <c r="K4" s="720"/>
    </row>
    <row r="5" spans="1:24" ht="18" customHeight="1" x14ac:dyDescent="0.15">
      <c r="A5" s="17" t="s">
        <v>13</v>
      </c>
      <c r="B5" s="26"/>
      <c r="C5" s="26"/>
      <c r="D5" s="26"/>
      <c r="E5" s="26"/>
      <c r="F5" s="12"/>
      <c r="G5" s="12"/>
      <c r="H5" s="12"/>
      <c r="I5" s="5"/>
      <c r="J5" s="682"/>
      <c r="K5" s="692"/>
    </row>
    <row r="6" spans="1:24" ht="18" customHeight="1" x14ac:dyDescent="0.15">
      <c r="A6" s="5" t="s">
        <v>73</v>
      </c>
      <c r="B6" s="127"/>
      <c r="C6" s="127"/>
      <c r="D6" s="127"/>
      <c r="E6" s="127"/>
      <c r="F6" s="12" t="s">
        <v>21</v>
      </c>
      <c r="G6" s="12" t="s">
        <v>20</v>
      </c>
      <c r="H6" s="12" t="s">
        <v>41</v>
      </c>
      <c r="I6" s="5">
        <f>COUNTIFS(B6:H6,"&lt;&gt;空",B6:H6,"&lt;&gt;休",B6:H6,"&lt;&gt;調",B6:H6,"&lt;&gt;",B6:H6,"&lt;&gt;調整休")</f>
        <v>3</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16-19"))*(3)</f>
        <v>15</v>
      </c>
      <c r="K6" s="692"/>
      <c r="N6" s="6"/>
      <c r="O6" s="6"/>
      <c r="P6" s="6"/>
      <c r="Q6" s="6"/>
      <c r="R6" s="6"/>
      <c r="S6" s="6"/>
      <c r="T6" s="6"/>
      <c r="U6" s="6"/>
      <c r="V6" s="6"/>
      <c r="W6" s="6"/>
      <c r="X6" s="6"/>
    </row>
    <row r="7" spans="1:24" ht="18" customHeight="1" x14ac:dyDescent="0.15">
      <c r="A7" s="5" t="s">
        <v>46</v>
      </c>
      <c r="B7" s="21"/>
      <c r="C7" s="21"/>
      <c r="D7" s="21"/>
      <c r="E7" s="21"/>
      <c r="F7" s="18"/>
      <c r="G7" s="12" t="s">
        <v>21</v>
      </c>
      <c r="H7" s="12"/>
      <c r="I7" s="5">
        <f>COUNTIFS(B7:H7,"&lt;&gt;空",B7:H7,"&lt;&gt;休",B7:H7,"&lt;&gt;調",B7:H7,"&lt;&gt;",B7:H7,"&lt;&gt;調整休")</f>
        <v>1</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4.5</v>
      </c>
      <c r="K7" s="692"/>
      <c r="N7" s="6"/>
      <c r="O7" s="6"/>
      <c r="P7" s="6"/>
      <c r="Q7" s="6"/>
      <c r="R7" s="6"/>
      <c r="S7" s="6"/>
      <c r="T7" s="6"/>
      <c r="U7" s="6"/>
      <c r="V7" s="6"/>
      <c r="W7" s="6"/>
      <c r="X7" s="6"/>
    </row>
    <row r="8" spans="1:24" ht="18" customHeight="1" x14ac:dyDescent="0.15">
      <c r="A8" s="5" t="s">
        <v>47</v>
      </c>
      <c r="B8" s="21"/>
      <c r="C8" s="21"/>
      <c r="D8" s="21"/>
      <c r="E8" s="21"/>
      <c r="F8" s="12" t="s">
        <v>20</v>
      </c>
      <c r="G8" s="12"/>
      <c r="H8" s="12" t="s">
        <v>20</v>
      </c>
      <c r="I8" s="5">
        <f>COUNTIFS(B8:H8,"&lt;&gt;空",B8:H8,"&lt;&gt;休",B8:H8,"&lt;&gt;調",B8:H8,"&lt;&gt;",B8:H8,"&lt;&gt;調整休")</f>
        <v>2</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9</v>
      </c>
      <c r="K8" s="692"/>
    </row>
    <row r="9" spans="1:24" ht="18" customHeight="1" x14ac:dyDescent="0.15">
      <c r="A9" s="5" t="s">
        <v>48</v>
      </c>
      <c r="B9" s="106"/>
      <c r="C9" s="106"/>
      <c r="D9" s="106"/>
      <c r="E9" s="106"/>
      <c r="F9" s="40"/>
      <c r="G9" s="12" t="s">
        <v>41</v>
      </c>
      <c r="H9" s="29" t="s">
        <v>21</v>
      </c>
      <c r="I9" s="5">
        <f>COUNTIFS(B9:H9,"&lt;&gt;空",B9:H9,"&lt;&gt;休",B9:H9,"&lt;&gt;調",B9:H9,"&lt;&gt;",B9:H9,"&lt;&gt;調整休")</f>
        <v>2</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10.5</v>
      </c>
      <c r="K9" s="692"/>
    </row>
    <row r="10" spans="1:24" ht="18" customHeight="1" x14ac:dyDescent="0.15">
      <c r="A10" s="321"/>
      <c r="B10" s="38"/>
      <c r="C10" s="38"/>
      <c r="D10" s="38"/>
      <c r="E10" s="38"/>
      <c r="F10" s="40"/>
      <c r="G10" s="29"/>
      <c r="H10" s="12"/>
      <c r="I10" s="5">
        <f>COUNTIFS(B10:H10,"&lt;&gt;空",B10:H10,"&lt;&gt;休",B10:H10,"&lt;&gt;調",B10:H10,"&lt;&gt;",B10:H10,"&lt;&gt;調整休")</f>
        <v>0</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16-19"))*(3)</f>
        <v>0</v>
      </c>
      <c r="K10" s="692"/>
    </row>
    <row r="11" spans="1:24" ht="18" customHeight="1" x14ac:dyDescent="0.15">
      <c r="A11" s="33" t="s">
        <v>0</v>
      </c>
      <c r="B11" s="53">
        <v>46146</v>
      </c>
      <c r="C11" s="53">
        <v>46147</v>
      </c>
      <c r="D11" s="53">
        <v>46148</v>
      </c>
      <c r="E11" s="53">
        <v>46149</v>
      </c>
      <c r="F11" s="53">
        <v>46150</v>
      </c>
      <c r="G11" s="53">
        <v>46151</v>
      </c>
      <c r="H11" s="53">
        <v>46152</v>
      </c>
      <c r="I11" s="7"/>
      <c r="J11" s="717" t="s">
        <v>2</v>
      </c>
      <c r="K11" s="718"/>
    </row>
    <row r="12" spans="1:24" ht="18" customHeight="1" x14ac:dyDescent="0.15">
      <c r="A12" s="22" t="s">
        <v>3</v>
      </c>
      <c r="B12" s="24" t="s">
        <v>4</v>
      </c>
      <c r="C12" s="24" t="s">
        <v>5</v>
      </c>
      <c r="D12" s="376" t="s">
        <v>6</v>
      </c>
      <c r="E12" s="2" t="s">
        <v>7</v>
      </c>
      <c r="F12" s="2" t="s">
        <v>8</v>
      </c>
      <c r="G12" s="2" t="s">
        <v>9</v>
      </c>
      <c r="H12" s="24" t="s">
        <v>10</v>
      </c>
      <c r="I12" s="8"/>
      <c r="J12" s="719"/>
      <c r="K12" s="720"/>
    </row>
    <row r="13" spans="1:24" ht="18" customHeight="1" x14ac:dyDescent="0.15">
      <c r="A13" s="17" t="s">
        <v>12</v>
      </c>
      <c r="B13" s="654" t="s">
        <v>596</v>
      </c>
      <c r="C13" s="26"/>
      <c r="D13" s="37"/>
      <c r="E13" s="12"/>
      <c r="F13" s="12"/>
      <c r="G13" s="12"/>
      <c r="H13" s="12"/>
      <c r="I13" s="5"/>
      <c r="J13" s="682"/>
      <c r="K13" s="692"/>
    </row>
    <row r="14" spans="1:24" ht="18" customHeight="1" x14ac:dyDescent="0.15">
      <c r="A14" s="5" t="s">
        <v>73</v>
      </c>
      <c r="B14" s="127"/>
      <c r="C14" s="127"/>
      <c r="D14" s="32"/>
      <c r="E14" s="54"/>
      <c r="F14" s="12" t="s">
        <v>21</v>
      </c>
      <c r="G14" s="12" t="s">
        <v>20</v>
      </c>
      <c r="H14" s="12" t="s">
        <v>41</v>
      </c>
      <c r="I14" s="5">
        <f t="shared" ref="I14:I16" si="0">COUNTIFS(B14:H14,"&lt;&gt;空",B14:H14,"&lt;&gt;休",B14:H14,"&lt;&gt;調",B14:H14,"&lt;&gt;",B14:H14,"&lt;&gt;調整休")</f>
        <v>3</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f>
        <v>15</v>
      </c>
      <c r="K14" s="692"/>
    </row>
    <row r="15" spans="1:24" ht="18" customHeight="1" x14ac:dyDescent="0.15">
      <c r="A15" s="5" t="s">
        <v>46</v>
      </c>
      <c r="B15" s="21"/>
      <c r="C15" s="21"/>
      <c r="D15" s="32"/>
      <c r="E15" s="54" t="s">
        <v>21</v>
      </c>
      <c r="F15" s="18"/>
      <c r="G15" s="12" t="s">
        <v>21</v>
      </c>
      <c r="H15" s="12"/>
      <c r="I15" s="5">
        <f t="shared" si="0"/>
        <v>2</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9</v>
      </c>
      <c r="K15" s="692"/>
    </row>
    <row r="16" spans="1:24" ht="18" customHeight="1" x14ac:dyDescent="0.15">
      <c r="A16" s="5" t="s">
        <v>47</v>
      </c>
      <c r="B16" s="21"/>
      <c r="C16" s="21"/>
      <c r="D16" s="32"/>
      <c r="E16" s="54" t="s">
        <v>20</v>
      </c>
      <c r="F16" s="12" t="s">
        <v>20</v>
      </c>
      <c r="G16" s="12"/>
      <c r="H16" s="12" t="s">
        <v>20</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16-19"))*(3)</f>
        <v>13.5</v>
      </c>
      <c r="K16" s="692"/>
    </row>
    <row r="17" spans="1:11" ht="18" customHeight="1" x14ac:dyDescent="0.15">
      <c r="A17" s="5" t="s">
        <v>48</v>
      </c>
      <c r="B17" s="106"/>
      <c r="C17" s="106"/>
      <c r="D17" s="106"/>
      <c r="E17" s="55"/>
      <c r="F17" s="40"/>
      <c r="G17" s="12" t="s">
        <v>41</v>
      </c>
      <c r="H17" s="29" t="s">
        <v>21</v>
      </c>
      <c r="I17" s="5">
        <f>COUNTIFS(B17:H17,"&lt;&gt;空",B17:H17,"&lt;&gt;休",B17:H17,"&lt;&gt;調",B17:H17,"&lt;&gt;",B17:H17,"&lt;&gt;調整休")</f>
        <v>2</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10.5</v>
      </c>
      <c r="K17" s="692"/>
    </row>
    <row r="18" spans="1:11" ht="18" customHeight="1" x14ac:dyDescent="0.15">
      <c r="A18" s="321"/>
      <c r="B18" s="38"/>
      <c r="C18" s="38"/>
      <c r="D18" s="39"/>
      <c r="E18" s="12"/>
      <c r="F18" s="40"/>
      <c r="G18" s="29"/>
      <c r="H18" s="12"/>
      <c r="I18" s="5"/>
      <c r="J18" s="682"/>
      <c r="K18" s="692"/>
    </row>
    <row r="19" spans="1:11" ht="18" customHeight="1" x14ac:dyDescent="0.15">
      <c r="A19" s="22" t="s">
        <v>0</v>
      </c>
      <c r="B19" s="23">
        <v>46153</v>
      </c>
      <c r="C19" s="23">
        <v>46154</v>
      </c>
      <c r="D19" s="23">
        <v>46155</v>
      </c>
      <c r="E19" s="23">
        <v>46156</v>
      </c>
      <c r="F19" s="23">
        <v>46157</v>
      </c>
      <c r="G19" s="23">
        <v>46158</v>
      </c>
      <c r="H19" s="23">
        <v>46159</v>
      </c>
      <c r="I19" s="7"/>
      <c r="J19" s="717" t="s">
        <v>2</v>
      </c>
      <c r="K19" s="718"/>
    </row>
    <row r="20" spans="1:11" ht="18" customHeight="1" x14ac:dyDescent="0.15">
      <c r="A20" s="22" t="s">
        <v>3</v>
      </c>
      <c r="B20" s="2" t="s">
        <v>4</v>
      </c>
      <c r="C20" s="21" t="s">
        <v>5</v>
      </c>
      <c r="D20" s="21" t="s">
        <v>6</v>
      </c>
      <c r="E20" s="2" t="s">
        <v>7</v>
      </c>
      <c r="F20" s="2" t="s">
        <v>8</v>
      </c>
      <c r="G20" s="2" t="s">
        <v>9</v>
      </c>
      <c r="H20" s="24" t="s">
        <v>10</v>
      </c>
      <c r="I20" s="8"/>
      <c r="J20" s="719"/>
      <c r="K20" s="720"/>
    </row>
    <row r="21" spans="1:11" ht="18.95" customHeight="1" x14ac:dyDescent="0.15">
      <c r="A21" s="17" t="s">
        <v>13</v>
      </c>
      <c r="B21" s="12"/>
      <c r="C21" s="26"/>
      <c r="D21" s="37"/>
      <c r="E21" s="12"/>
      <c r="F21" s="12"/>
      <c r="G21" s="12"/>
      <c r="H21" s="12"/>
      <c r="I21" s="51"/>
      <c r="J21" s="721"/>
      <c r="K21" s="722"/>
    </row>
    <row r="22" spans="1:11" ht="18" customHeight="1" x14ac:dyDescent="0.15">
      <c r="A22" s="5" t="s">
        <v>73</v>
      </c>
      <c r="B22" s="12" t="s">
        <v>20</v>
      </c>
      <c r="C22" s="127"/>
      <c r="D22" s="32"/>
      <c r="E22" s="54"/>
      <c r="F22" s="12" t="s">
        <v>21</v>
      </c>
      <c r="G22" s="12" t="s">
        <v>20</v>
      </c>
      <c r="H22" s="12" t="s">
        <v>41</v>
      </c>
      <c r="I22" s="5">
        <f>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19.5</v>
      </c>
      <c r="K22" s="692"/>
    </row>
    <row r="23" spans="1:11" ht="18" customHeight="1" x14ac:dyDescent="0.15">
      <c r="A23" s="5" t="s">
        <v>46</v>
      </c>
      <c r="B23" s="12"/>
      <c r="C23" s="21"/>
      <c r="D23" s="32"/>
      <c r="E23" s="54" t="s">
        <v>21</v>
      </c>
      <c r="F23" s="18"/>
      <c r="G23" s="12" t="s">
        <v>21</v>
      </c>
      <c r="H23" s="12"/>
      <c r="I23" s="5">
        <f>COUNTIFS(B23:H23,"&lt;&gt;空",B23:H23,"&lt;&gt;休",B23:H23,"&lt;&gt;調",B23:H23,"&lt;&gt;",B23:H23,"&lt;&gt;調整休")</f>
        <v>2</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9</v>
      </c>
      <c r="K23" s="692"/>
    </row>
    <row r="24" spans="1:11" ht="18" customHeight="1" x14ac:dyDescent="0.15">
      <c r="A24" s="5" t="s">
        <v>47</v>
      </c>
      <c r="B24" s="12"/>
      <c r="C24" s="21"/>
      <c r="D24" s="32"/>
      <c r="E24" s="54" t="s">
        <v>20</v>
      </c>
      <c r="F24" s="12" t="s">
        <v>20</v>
      </c>
      <c r="G24" s="12"/>
      <c r="H24" s="12" t="s">
        <v>20</v>
      </c>
      <c r="I24" s="5">
        <f>COUNTIFS(B24:H24,"&lt;&gt;空",B24:H24,"&lt;&gt;休",B24:H24,"&lt;&gt;調",B24:H24,"&lt;&gt;",B24:H24,"&lt;&gt;調整休")</f>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13.5</v>
      </c>
      <c r="K24" s="692"/>
    </row>
    <row r="25" spans="1:11" ht="18" customHeight="1" x14ac:dyDescent="0.15">
      <c r="A25" s="5" t="s">
        <v>48</v>
      </c>
      <c r="B25" s="12"/>
      <c r="C25" s="106"/>
      <c r="D25" s="106"/>
      <c r="E25" s="55"/>
      <c r="F25" s="40"/>
      <c r="G25" s="12" t="s">
        <v>41</v>
      </c>
      <c r="H25" s="29" t="s">
        <v>21</v>
      </c>
      <c r="I25" s="5">
        <f>COUNTIFS(B25:H25,"&lt;&gt;空",B25:H25,"&lt;&gt;休",B25:H25,"&lt;&gt;調",B25:H25,"&lt;&gt;",B25:H25,"&lt;&gt;調整休")</f>
        <v>2</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10.5</v>
      </c>
      <c r="K25" s="692"/>
    </row>
    <row r="26" spans="1:11" ht="18" customHeight="1" x14ac:dyDescent="0.15">
      <c r="A26" s="321"/>
      <c r="B26" s="502" t="s">
        <v>21</v>
      </c>
      <c r="C26" s="38"/>
      <c r="D26" s="39"/>
      <c r="E26" s="12"/>
      <c r="F26" s="40"/>
      <c r="G26" s="29"/>
      <c r="H26" s="12"/>
      <c r="I26" s="5">
        <f>COUNTIFS(B26:H26,"&lt;&gt;空",B26:H26,"&lt;&gt;休",B26:H26,"&lt;&gt;調",B26:H26,"&lt;&gt;",B26:H26,"&lt;&gt;調整休")</f>
        <v>1</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16-19"))*(3)</f>
        <v>4.5</v>
      </c>
      <c r="K26" s="692"/>
    </row>
    <row r="27" spans="1:11" ht="18" customHeight="1" x14ac:dyDescent="0.15">
      <c r="A27" s="22" t="s">
        <v>0</v>
      </c>
      <c r="B27" s="90">
        <v>46160</v>
      </c>
      <c r="C27" s="90">
        <v>46161</v>
      </c>
      <c r="D27" s="90">
        <v>46162</v>
      </c>
      <c r="E27" s="90">
        <v>46163</v>
      </c>
      <c r="F27" s="90">
        <v>46164</v>
      </c>
      <c r="G27" s="90">
        <v>46165</v>
      </c>
      <c r="H27" s="90">
        <v>46166</v>
      </c>
      <c r="I27" s="7"/>
      <c r="J27" s="717" t="s">
        <v>2</v>
      </c>
      <c r="K27" s="718"/>
    </row>
    <row r="28" spans="1:11" ht="18" customHeight="1" x14ac:dyDescent="0.15">
      <c r="A28" s="22" t="s">
        <v>3</v>
      </c>
      <c r="B28" s="2" t="s">
        <v>4</v>
      </c>
      <c r="C28" s="21" t="s">
        <v>5</v>
      </c>
      <c r="D28" s="21" t="s">
        <v>6</v>
      </c>
      <c r="E28" s="2" t="s">
        <v>7</v>
      </c>
      <c r="F28" s="2" t="s">
        <v>8</v>
      </c>
      <c r="G28" s="2" t="s">
        <v>9</v>
      </c>
      <c r="H28" s="24" t="s">
        <v>10</v>
      </c>
      <c r="I28" s="8"/>
      <c r="J28" s="719"/>
      <c r="K28" s="720"/>
    </row>
    <row r="29" spans="1:11" ht="18" customHeight="1" x14ac:dyDescent="0.15">
      <c r="A29" s="17" t="s">
        <v>12</v>
      </c>
      <c r="B29" s="12"/>
      <c r="C29" s="26"/>
      <c r="D29" s="37"/>
      <c r="E29" s="12"/>
      <c r="F29" s="691" t="s">
        <v>60</v>
      </c>
      <c r="G29" s="691"/>
      <c r="H29" s="691"/>
      <c r="I29" s="5"/>
      <c r="J29" s="682"/>
      <c r="K29" s="692"/>
    </row>
    <row r="30" spans="1:11" ht="18" customHeight="1" x14ac:dyDescent="0.15">
      <c r="A30" s="5" t="s">
        <v>73</v>
      </c>
      <c r="B30" s="12" t="s">
        <v>20</v>
      </c>
      <c r="C30" s="127"/>
      <c r="D30" s="32"/>
      <c r="E30" s="54"/>
      <c r="F30" s="12" t="s">
        <v>21</v>
      </c>
      <c r="G30" s="12" t="s">
        <v>20</v>
      </c>
      <c r="H30" s="12" t="s">
        <v>41</v>
      </c>
      <c r="I30" s="5">
        <f t="shared" ref="I30:I32" si="1">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16-19"))*(3)</f>
        <v>19.5</v>
      </c>
      <c r="K30" s="692"/>
    </row>
    <row r="31" spans="1:11" ht="18" customHeight="1" x14ac:dyDescent="0.15">
      <c r="A31" s="5" t="s">
        <v>46</v>
      </c>
      <c r="B31" s="12"/>
      <c r="C31" s="21"/>
      <c r="D31" s="32"/>
      <c r="E31" s="54" t="s">
        <v>21</v>
      </c>
      <c r="F31" s="18"/>
      <c r="G31" s="12" t="s">
        <v>21</v>
      </c>
      <c r="H31" s="12"/>
      <c r="I31" s="5">
        <f t="shared" si="1"/>
        <v>2</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9</v>
      </c>
      <c r="K31" s="692"/>
    </row>
    <row r="32" spans="1:11" ht="18" customHeight="1" x14ac:dyDescent="0.15">
      <c r="A32" s="5" t="s">
        <v>47</v>
      </c>
      <c r="B32" s="12"/>
      <c r="C32" s="21"/>
      <c r="D32" s="32"/>
      <c r="E32" s="54" t="s">
        <v>20</v>
      </c>
      <c r="F32" s="12" t="s">
        <v>20</v>
      </c>
      <c r="G32" s="12"/>
      <c r="H32" s="12" t="s">
        <v>20</v>
      </c>
      <c r="I32" s="5">
        <f t="shared" si="1"/>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16-19"))*(3)</f>
        <v>13.5</v>
      </c>
      <c r="K32" s="692"/>
    </row>
    <row r="33" spans="1:14" ht="18" customHeight="1" x14ac:dyDescent="0.15">
      <c r="A33" s="5" t="s">
        <v>48</v>
      </c>
      <c r="B33" s="12"/>
      <c r="C33" s="106"/>
      <c r="D33" s="106"/>
      <c r="E33" s="55"/>
      <c r="F33" s="40"/>
      <c r="G33" s="12" t="s">
        <v>41</v>
      </c>
      <c r="H33" s="29" t="s">
        <v>21</v>
      </c>
      <c r="I33" s="5">
        <f>COUNTIFS(B33:H33,"&lt;&gt;空",B33:H33,"&lt;&gt;休",B33:H33,"&lt;&gt;調",B33:H33,"&lt;&gt;",B33:H33,"&lt;&gt;調整休")</f>
        <v>2</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10.5</v>
      </c>
      <c r="K33" s="692"/>
    </row>
    <row r="34" spans="1:14" ht="18" customHeight="1" x14ac:dyDescent="0.15">
      <c r="A34" s="321"/>
      <c r="B34" s="502" t="s">
        <v>21</v>
      </c>
      <c r="C34" s="38"/>
      <c r="D34" s="39"/>
      <c r="E34" s="12"/>
      <c r="F34" s="40"/>
      <c r="G34" s="29"/>
      <c r="H34" s="12"/>
      <c r="I34" s="5">
        <f>COUNTIFS(B34:H34,"&lt;&gt;空",B34:H34,"&lt;&gt;休",B34:H34,"&lt;&gt;調",B34:H34,"&lt;&gt;",B34:H34,"&lt;&gt;調整休")</f>
        <v>1</v>
      </c>
      <c r="J34" s="682">
        <f>SUM(COUNTIF(B34:H34,"9-14:30"))*(5)+(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16-19"))*(3)</f>
        <v>4.5</v>
      </c>
      <c r="K34" s="692"/>
    </row>
    <row r="35" spans="1:14" ht="18" customHeight="1" x14ac:dyDescent="0.15">
      <c r="A35" s="22" t="s">
        <v>0</v>
      </c>
      <c r="B35" s="23">
        <v>46167</v>
      </c>
      <c r="C35" s="23">
        <v>46168</v>
      </c>
      <c r="D35" s="23">
        <v>46169</v>
      </c>
      <c r="E35" s="23">
        <v>46170</v>
      </c>
      <c r="F35" s="23">
        <v>46171</v>
      </c>
      <c r="G35" s="23">
        <v>46172</v>
      </c>
      <c r="H35" s="23">
        <v>46173</v>
      </c>
      <c r="I35" s="7"/>
      <c r="J35" s="717" t="s">
        <v>2</v>
      </c>
      <c r="K35" s="718"/>
    </row>
    <row r="36" spans="1:14" ht="18" customHeight="1" x14ac:dyDescent="0.15">
      <c r="A36" s="22" t="s">
        <v>3</v>
      </c>
      <c r="B36" s="2" t="s">
        <v>4</v>
      </c>
      <c r="C36" s="316" t="s">
        <v>5</v>
      </c>
      <c r="D36" s="21" t="s">
        <v>6</v>
      </c>
      <c r="E36" s="2" t="s">
        <v>7</v>
      </c>
      <c r="F36" s="2" t="s">
        <v>8</v>
      </c>
      <c r="G36" s="2" t="s">
        <v>9</v>
      </c>
      <c r="H36" s="24" t="s">
        <v>10</v>
      </c>
      <c r="I36" s="8"/>
      <c r="J36" s="719"/>
      <c r="K36" s="720"/>
    </row>
    <row r="37" spans="1:14" ht="18.95" customHeight="1" x14ac:dyDescent="0.15">
      <c r="A37" s="17" t="s">
        <v>13</v>
      </c>
      <c r="B37" s="12"/>
      <c r="C37" s="26"/>
      <c r="D37" s="37"/>
      <c r="E37" s="12"/>
      <c r="F37" s="12"/>
      <c r="G37" s="12"/>
      <c r="H37" s="12"/>
      <c r="I37" s="51"/>
      <c r="J37" s="27"/>
      <c r="K37" s="49"/>
    </row>
    <row r="38" spans="1:14" ht="18" customHeight="1" x14ac:dyDescent="0.15">
      <c r="A38" s="5" t="s">
        <v>73</v>
      </c>
      <c r="B38" s="12" t="s">
        <v>20</v>
      </c>
      <c r="C38" s="127"/>
      <c r="D38" s="32"/>
      <c r="E38" s="54"/>
      <c r="F38" s="12" t="s">
        <v>21</v>
      </c>
      <c r="G38" s="12" t="s">
        <v>20</v>
      </c>
      <c r="H38" s="12" t="s">
        <v>41</v>
      </c>
      <c r="I38" s="5">
        <f>COUNTIFS(B38:H38,"&lt;&gt;空",B38:H38,"&lt;&gt;休",B38:H38,"&lt;&gt;調",B38:H38,"&lt;&gt;",B38:H38,"&lt;&gt;調整休")</f>
        <v>4</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f>
        <v>19.5</v>
      </c>
      <c r="K38" s="692"/>
    </row>
    <row r="39" spans="1:14" ht="18" customHeight="1" x14ac:dyDescent="0.15">
      <c r="A39" s="5" t="s">
        <v>46</v>
      </c>
      <c r="B39" s="12"/>
      <c r="C39" s="21"/>
      <c r="D39" s="32"/>
      <c r="E39" s="54" t="s">
        <v>21</v>
      </c>
      <c r="F39" s="18"/>
      <c r="G39" s="12" t="s">
        <v>21</v>
      </c>
      <c r="H39" s="12"/>
      <c r="I39" s="5">
        <f>COUNTIFS(B39:H39,"&lt;&gt;空",B39:H39,"&lt;&gt;休",B39:H39,"&lt;&gt;調",B39:H39,"&lt;&gt;",B39:H39,"&lt;&gt;調整休")</f>
        <v>2</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9</v>
      </c>
      <c r="K39" s="692"/>
    </row>
    <row r="40" spans="1:14" ht="18" customHeight="1" x14ac:dyDescent="0.15">
      <c r="A40" s="5" t="s">
        <v>47</v>
      </c>
      <c r="B40" s="12"/>
      <c r="C40" s="21"/>
      <c r="D40" s="32"/>
      <c r="E40" s="54" t="s">
        <v>20</v>
      </c>
      <c r="F40" s="12" t="s">
        <v>20</v>
      </c>
      <c r="G40" s="12"/>
      <c r="H40" s="12" t="s">
        <v>20</v>
      </c>
      <c r="I40" s="5">
        <f>COUNTIFS(B40:H40,"&lt;&gt;空",B40:H40,"&lt;&gt;休",B40:H40,"&lt;&gt;調",B40:H40,"&lt;&gt;",B40:H40,"&lt;&gt;調整休")</f>
        <v>3</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13.5</v>
      </c>
      <c r="K40" s="692"/>
    </row>
    <row r="41" spans="1:14" ht="18" customHeight="1" x14ac:dyDescent="0.15">
      <c r="A41" s="5" t="s">
        <v>48</v>
      </c>
      <c r="B41" s="12"/>
      <c r="C41" s="106"/>
      <c r="D41" s="106"/>
      <c r="E41" s="55"/>
      <c r="F41" s="40"/>
      <c r="G41" s="12" t="s">
        <v>41</v>
      </c>
      <c r="H41" s="29" t="s">
        <v>21</v>
      </c>
      <c r="I41" s="5">
        <f>COUNTIFS(B41:H41,"&lt;&gt;空",B41:H41,"&lt;&gt;休",B41:H41,"&lt;&gt;調",B41:H41,"&lt;&gt;",B41:H41,"&lt;&gt;調整休")</f>
        <v>2</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10.5</v>
      </c>
      <c r="K41" s="692"/>
    </row>
    <row r="42" spans="1:14" ht="18" customHeight="1" x14ac:dyDescent="0.15">
      <c r="A42" s="321"/>
      <c r="B42" s="502" t="s">
        <v>21</v>
      </c>
      <c r="C42" s="38"/>
      <c r="D42" s="39"/>
      <c r="E42" s="12"/>
      <c r="F42" s="40"/>
      <c r="G42" s="29"/>
      <c r="H42" s="12"/>
      <c r="I42" s="5">
        <f>COUNTIFS(B42:H42,"&lt;&gt;空",B42:H42,"&lt;&gt;休",B42:H42,"&lt;&gt;調",B42:H42,"&lt;&gt;",B42:H42,"&lt;&gt;調整休")</f>
        <v>1</v>
      </c>
      <c r="J42" s="682">
        <f>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16-19"))*(3)</f>
        <v>4.5</v>
      </c>
      <c r="K42" s="692"/>
    </row>
    <row r="43" spans="1:14" ht="18" customHeight="1" x14ac:dyDescent="0.15">
      <c r="A43" s="41"/>
      <c r="B43" s="42"/>
      <c r="C43" s="42"/>
      <c r="D43" s="42"/>
      <c r="E43" s="42"/>
      <c r="F43" s="42"/>
      <c r="G43" s="42"/>
      <c r="H43" s="42"/>
      <c r="I43" s="881" t="s">
        <v>595</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J6:K6"/>
    <mergeCell ref="B1:F1"/>
    <mergeCell ref="H1:K1"/>
    <mergeCell ref="I3:I4"/>
    <mergeCell ref="J3:K4"/>
    <mergeCell ref="J5:K5"/>
    <mergeCell ref="J19:K20"/>
    <mergeCell ref="J7:K7"/>
    <mergeCell ref="J8:K8"/>
    <mergeCell ref="J9:K9"/>
    <mergeCell ref="J10:K10"/>
    <mergeCell ref="J11:K12"/>
    <mergeCell ref="J13:K13"/>
    <mergeCell ref="J14:K14"/>
    <mergeCell ref="J15:K15"/>
    <mergeCell ref="J16:K16"/>
    <mergeCell ref="J17:K17"/>
    <mergeCell ref="J18:K18"/>
    <mergeCell ref="J32:K32"/>
    <mergeCell ref="J21:K21"/>
    <mergeCell ref="J22:K22"/>
    <mergeCell ref="J23:K23"/>
    <mergeCell ref="J24:K24"/>
    <mergeCell ref="J25:K25"/>
    <mergeCell ref="J26:K26"/>
    <mergeCell ref="J27:K28"/>
    <mergeCell ref="F29:H29"/>
    <mergeCell ref="J29:K29"/>
    <mergeCell ref="J30:K30"/>
    <mergeCell ref="J31:K31"/>
    <mergeCell ref="A45:B45"/>
    <mergeCell ref="C45:K45"/>
    <mergeCell ref="J33:K33"/>
    <mergeCell ref="J34:K34"/>
    <mergeCell ref="J35:K36"/>
    <mergeCell ref="J38:K38"/>
    <mergeCell ref="J39:K39"/>
    <mergeCell ref="J40:K40"/>
    <mergeCell ref="J41:K41"/>
    <mergeCell ref="J42:K42"/>
    <mergeCell ref="I43:K43"/>
    <mergeCell ref="A44:B44"/>
    <mergeCell ref="D44:E44"/>
    <mergeCell ref="A51:B51"/>
    <mergeCell ref="C51:K51"/>
    <mergeCell ref="A52:B52"/>
    <mergeCell ref="C52:K52"/>
    <mergeCell ref="A46:B46"/>
    <mergeCell ref="C46:K46"/>
    <mergeCell ref="C47:K47"/>
    <mergeCell ref="A49:B49"/>
    <mergeCell ref="C49:K49"/>
    <mergeCell ref="A50:B50"/>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9728C39-257A-40F6-BF5B-22790481A4FF}">
          <x14:formula1>
            <xm:f>'F:\Users\clmiwa-three\Downloads\[《中村》新田・草加 エリア 仮シフト【12月16日～1月15日】.xlsx]参照データベース'!#REF!</xm:f>
          </x14:formula1>
          <xm:sqref>C26:D26 B10:E10 C34:D34 G1:G2 E43:H43 B18:D18 C42:D43</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AEF39-55AA-4C7A-8FD1-B03B8C8664F2}">
  <sheetPr>
    <pageSetUpPr fitToPage="1"/>
  </sheetPr>
  <dimension ref="A1:N52"/>
  <sheetViews>
    <sheetView zoomScale="90" zoomScaleNormal="90" workbookViewId="0">
      <selection activeCell="M16" sqref="M16"/>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594</v>
      </c>
      <c r="C1" s="683"/>
      <c r="D1" s="683"/>
      <c r="E1" s="683"/>
      <c r="F1" s="683"/>
      <c r="H1" s="867" t="s">
        <v>45</v>
      </c>
      <c r="I1" s="868"/>
      <c r="J1" s="869"/>
      <c r="K1" s="870"/>
    </row>
    <row r="2" spans="1:11" ht="9.9499999999999993" customHeight="1" x14ac:dyDescent="0.15">
      <c r="A2" s="14"/>
      <c r="I2" s="14"/>
      <c r="J2" s="3"/>
      <c r="K2" s="4"/>
    </row>
    <row r="3" spans="1:11" ht="19.5" customHeight="1" x14ac:dyDescent="0.15">
      <c r="A3" s="22" t="s">
        <v>0</v>
      </c>
      <c r="B3" s="90"/>
      <c r="C3" s="90"/>
      <c r="D3" s="90"/>
      <c r="E3" s="90"/>
      <c r="F3" s="90">
        <v>46143</v>
      </c>
      <c r="G3" s="90">
        <v>46144</v>
      </c>
      <c r="H3" s="90">
        <v>46145</v>
      </c>
      <c r="I3" s="727" t="s">
        <v>1</v>
      </c>
      <c r="J3" s="717" t="s">
        <v>2</v>
      </c>
      <c r="K3" s="718"/>
    </row>
    <row r="4" spans="1:11" ht="19.5" customHeight="1" x14ac:dyDescent="0.15">
      <c r="A4" s="22" t="s">
        <v>3</v>
      </c>
      <c r="B4" s="2"/>
      <c r="C4" s="21"/>
      <c r="D4" s="21"/>
      <c r="E4" s="21"/>
      <c r="F4" s="2" t="s">
        <v>8</v>
      </c>
      <c r="G4" s="2" t="s">
        <v>9</v>
      </c>
      <c r="H4" s="24" t="s">
        <v>10</v>
      </c>
      <c r="I4" s="728"/>
      <c r="J4" s="719"/>
      <c r="K4" s="720"/>
    </row>
    <row r="5" spans="1:11" ht="19.5" customHeight="1" x14ac:dyDescent="0.15">
      <c r="A5" s="17" t="s">
        <v>13</v>
      </c>
      <c r="B5" s="21"/>
      <c r="C5" s="21"/>
      <c r="D5" s="21"/>
      <c r="E5" s="21"/>
      <c r="F5" s="12"/>
      <c r="G5" s="12"/>
      <c r="H5" s="12"/>
      <c r="I5" s="5"/>
      <c r="J5" s="682"/>
      <c r="K5" s="692"/>
    </row>
    <row r="6" spans="1:11" ht="19.5" customHeight="1" x14ac:dyDescent="0.15">
      <c r="A6" s="19" t="s">
        <v>61</v>
      </c>
      <c r="B6" s="127"/>
      <c r="C6" s="127"/>
      <c r="D6" s="127"/>
      <c r="E6" s="127"/>
      <c r="F6" s="54" t="s">
        <v>21</v>
      </c>
      <c r="G6" s="54" t="s">
        <v>20</v>
      </c>
      <c r="H6" s="54" t="s">
        <v>58</v>
      </c>
      <c r="I6" s="5">
        <f>COUNTIFS(B6:H6,"&lt;&gt;空",B6:H6,"&lt;&gt;休",B6:H6,"&lt;&gt;調",B6:H6,"&lt;&gt;",B6:H6,"&lt;&gt;調整休")</f>
        <v>3</v>
      </c>
      <c r="J6" s="682">
        <f t="shared" ref="J6:J8" si="0">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(3)</f>
        <v>15.25</v>
      </c>
      <c r="K6" s="692"/>
    </row>
    <row r="7" spans="1:11" ht="19.5" customHeight="1" x14ac:dyDescent="0.15">
      <c r="A7" s="20" t="s">
        <v>44</v>
      </c>
      <c r="B7" s="21"/>
      <c r="C7" s="21"/>
      <c r="D7" s="21"/>
      <c r="E7" s="21"/>
      <c r="F7" s="54" t="s">
        <v>20</v>
      </c>
      <c r="G7" s="54" t="s">
        <v>21</v>
      </c>
      <c r="H7" s="54"/>
      <c r="I7" s="5">
        <f>COUNTIFS(B7:H7,"&lt;&gt;空",B7:H7,"&lt;&gt;休",B7:H7,"&lt;&gt;調",B7:H7,"&lt;&gt;",B7:H7,"&lt;&gt;調整休")</f>
        <v>2</v>
      </c>
      <c r="J7" s="682">
        <f t="shared" si="0"/>
        <v>9</v>
      </c>
      <c r="K7" s="692"/>
    </row>
    <row r="8" spans="1:11" ht="19.5" customHeight="1" x14ac:dyDescent="0.15">
      <c r="A8" s="19" t="s">
        <v>71</v>
      </c>
      <c r="B8" s="21"/>
      <c r="C8" s="21"/>
      <c r="D8" s="21"/>
      <c r="E8" s="21"/>
      <c r="F8" s="54"/>
      <c r="G8" s="54"/>
      <c r="H8" s="12" t="s">
        <v>27</v>
      </c>
      <c r="I8" s="5">
        <f>COUNTIFS(B8:H8,"&lt;&gt;空",B8:H8,"&lt;&gt;休",B8:H8,"&lt;&gt;調",B8:H8,"&lt;&gt;",B8:H8,"&lt;&gt;調整休")</f>
        <v>1</v>
      </c>
      <c r="J8" s="682">
        <f t="shared" si="0"/>
        <v>3</v>
      </c>
      <c r="K8" s="692"/>
    </row>
    <row r="9" spans="1:11" ht="19.5" customHeight="1" x14ac:dyDescent="0.15">
      <c r="A9" s="56" t="s">
        <v>66</v>
      </c>
      <c r="B9" s="21"/>
      <c r="C9" s="21"/>
      <c r="D9" s="21"/>
      <c r="E9" s="21"/>
      <c r="F9" s="54"/>
      <c r="G9" s="54"/>
      <c r="H9" s="57"/>
      <c r="I9" s="5"/>
      <c r="J9" s="682"/>
      <c r="K9" s="692"/>
    </row>
    <row r="10" spans="1:11" ht="19.5" customHeight="1" x14ac:dyDescent="0.15">
      <c r="A10" s="44"/>
      <c r="B10" s="106"/>
      <c r="C10" s="106"/>
      <c r="D10" s="106"/>
      <c r="E10" s="106"/>
      <c r="F10" s="40"/>
      <c r="G10" s="12"/>
      <c r="H10" s="40"/>
      <c r="I10" s="5"/>
      <c r="J10" s="758"/>
      <c r="K10" s="759"/>
    </row>
    <row r="11" spans="1:11" ht="19.5" customHeight="1" x14ac:dyDescent="0.15">
      <c r="A11" s="33" t="s">
        <v>0</v>
      </c>
      <c r="B11" s="53">
        <v>46146</v>
      </c>
      <c r="C11" s="53">
        <v>46147</v>
      </c>
      <c r="D11" s="53">
        <v>46148</v>
      </c>
      <c r="E11" s="53">
        <v>46149</v>
      </c>
      <c r="F11" s="53">
        <v>46150</v>
      </c>
      <c r="G11" s="53">
        <v>46151</v>
      </c>
      <c r="H11" s="53">
        <v>46152</v>
      </c>
      <c r="I11" s="7"/>
      <c r="J11" s="717" t="s">
        <v>2</v>
      </c>
      <c r="K11" s="718"/>
    </row>
    <row r="12" spans="1:11" ht="19.5" customHeight="1" x14ac:dyDescent="0.15">
      <c r="A12" s="22" t="s">
        <v>3</v>
      </c>
      <c r="B12" s="24" t="s">
        <v>4</v>
      </c>
      <c r="C12" s="24" t="s">
        <v>5</v>
      </c>
      <c r="D12" s="376" t="s">
        <v>6</v>
      </c>
      <c r="E12" s="2" t="s">
        <v>7</v>
      </c>
      <c r="F12" s="2" t="s">
        <v>8</v>
      </c>
      <c r="G12" s="2" t="s">
        <v>9</v>
      </c>
      <c r="H12" s="24" t="s">
        <v>10</v>
      </c>
      <c r="I12" s="8"/>
      <c r="J12" s="719"/>
      <c r="K12" s="720"/>
    </row>
    <row r="13" spans="1:11" ht="19.5" customHeight="1" x14ac:dyDescent="0.15">
      <c r="A13" s="17" t="s">
        <v>12</v>
      </c>
      <c r="B13" s="658" t="s">
        <v>596</v>
      </c>
      <c r="C13" s="21"/>
      <c r="D13" s="21"/>
      <c r="E13" s="12"/>
      <c r="F13" s="12"/>
      <c r="G13" s="12"/>
      <c r="H13" s="12"/>
      <c r="I13" s="5"/>
      <c r="J13" s="682"/>
      <c r="K13" s="692"/>
    </row>
    <row r="14" spans="1:11" ht="19.5" customHeight="1" x14ac:dyDescent="0.15">
      <c r="A14" s="19" t="s">
        <v>61</v>
      </c>
      <c r="B14" s="127"/>
      <c r="C14" s="127"/>
      <c r="D14" s="32"/>
      <c r="E14" s="54" t="s">
        <v>20</v>
      </c>
      <c r="F14" s="54" t="s">
        <v>20</v>
      </c>
      <c r="G14" s="54" t="s">
        <v>21</v>
      </c>
      <c r="H14" s="54"/>
      <c r="I14" s="5">
        <f t="shared" ref="I14:I16" si="1">COUNTIFS(B14:H14,"&lt;&gt;空",B14:H14,"&lt;&gt;休",B14:H14,"&lt;&gt;調",B14:H14,"&lt;&gt;",B14:H14,"&lt;&gt;調整休")</f>
        <v>3</v>
      </c>
      <c r="J14" s="682">
        <f t="shared" ref="J14:J16" si="2">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13:30-19"))*(5)+(COUNTIF(B14:H14,"14-17"))*(4)+(COUNTIF(B14:H14,"16-19"))*(3)</f>
        <v>13.5</v>
      </c>
      <c r="K14" s="692"/>
    </row>
    <row r="15" spans="1:11" ht="19.5" customHeight="1" x14ac:dyDescent="0.15">
      <c r="A15" s="20" t="s">
        <v>44</v>
      </c>
      <c r="B15" s="21"/>
      <c r="C15" s="21"/>
      <c r="D15" s="32"/>
      <c r="E15" s="54"/>
      <c r="F15" s="54" t="s">
        <v>21</v>
      </c>
      <c r="G15" s="54" t="s">
        <v>20</v>
      </c>
      <c r="H15" s="54" t="s">
        <v>58</v>
      </c>
      <c r="I15" s="5">
        <f t="shared" si="1"/>
        <v>3</v>
      </c>
      <c r="J15" s="682">
        <f t="shared" si="2"/>
        <v>15.25</v>
      </c>
      <c r="K15" s="692"/>
    </row>
    <row r="16" spans="1:11" ht="19.5" customHeight="1" x14ac:dyDescent="0.15">
      <c r="A16" s="19" t="s">
        <v>71</v>
      </c>
      <c r="B16" s="21"/>
      <c r="C16" s="21"/>
      <c r="D16" s="32"/>
      <c r="E16" s="12" t="s">
        <v>27</v>
      </c>
      <c r="F16" s="54"/>
      <c r="G16" s="54"/>
      <c r="H16" s="12" t="s">
        <v>27</v>
      </c>
      <c r="I16" s="5">
        <f t="shared" si="1"/>
        <v>2</v>
      </c>
      <c r="J16" s="682">
        <f t="shared" si="2"/>
        <v>6</v>
      </c>
      <c r="K16" s="692"/>
    </row>
    <row r="17" spans="1:11" ht="19.5" customHeight="1" x14ac:dyDescent="0.15">
      <c r="A17" s="56" t="s">
        <v>66</v>
      </c>
      <c r="B17" s="21"/>
      <c r="C17" s="21"/>
      <c r="D17" s="32"/>
      <c r="E17" s="16" t="s">
        <v>367</v>
      </c>
      <c r="F17" s="54"/>
      <c r="G17" s="54"/>
      <c r="H17" s="57"/>
      <c r="I17" s="5"/>
      <c r="J17" s="682"/>
      <c r="K17" s="692"/>
    </row>
    <row r="18" spans="1:11" ht="19.5" customHeight="1" x14ac:dyDescent="0.15">
      <c r="A18" s="44"/>
      <c r="B18" s="106"/>
      <c r="C18" s="106"/>
      <c r="D18" s="106"/>
      <c r="E18" s="12"/>
      <c r="F18" s="40"/>
      <c r="G18" s="12"/>
      <c r="H18" s="40"/>
      <c r="I18" s="5"/>
      <c r="J18" s="758"/>
      <c r="K18" s="759"/>
    </row>
    <row r="19" spans="1:11" ht="19.5" customHeight="1" x14ac:dyDescent="0.15">
      <c r="A19" s="22" t="s">
        <v>0</v>
      </c>
      <c r="B19" s="90">
        <v>46153</v>
      </c>
      <c r="C19" s="90">
        <v>46154</v>
      </c>
      <c r="D19" s="90">
        <v>46155</v>
      </c>
      <c r="E19" s="90">
        <v>46156</v>
      </c>
      <c r="F19" s="90">
        <v>46157</v>
      </c>
      <c r="G19" s="90">
        <v>46158</v>
      </c>
      <c r="H19" s="90">
        <v>46159</v>
      </c>
      <c r="I19" s="7"/>
      <c r="J19" s="717" t="s">
        <v>2</v>
      </c>
      <c r="K19" s="718"/>
    </row>
    <row r="20" spans="1:11" ht="19.5" customHeight="1" x14ac:dyDescent="0.15">
      <c r="A20" s="22" t="s">
        <v>3</v>
      </c>
      <c r="B20" s="2" t="s">
        <v>4</v>
      </c>
      <c r="C20" s="21" t="s">
        <v>5</v>
      </c>
      <c r="D20" s="21" t="s">
        <v>6</v>
      </c>
      <c r="E20" s="2" t="s">
        <v>7</v>
      </c>
      <c r="F20" s="2" t="s">
        <v>8</v>
      </c>
      <c r="G20" s="2" t="s">
        <v>9</v>
      </c>
      <c r="H20" s="24" t="s">
        <v>10</v>
      </c>
      <c r="I20" s="8"/>
      <c r="J20" s="719"/>
      <c r="K20" s="720"/>
    </row>
    <row r="21" spans="1:11" ht="17.100000000000001" customHeight="1" x14ac:dyDescent="0.15">
      <c r="A21" s="17" t="s">
        <v>13</v>
      </c>
      <c r="B21" s="12"/>
      <c r="C21" s="21"/>
      <c r="D21" s="21"/>
      <c r="E21" s="12"/>
      <c r="F21" s="12"/>
      <c r="G21" s="12"/>
      <c r="H21" s="12"/>
      <c r="I21" s="51"/>
      <c r="J21" s="721"/>
      <c r="K21" s="722"/>
    </row>
    <row r="22" spans="1:11" ht="19.5" customHeight="1" x14ac:dyDescent="0.15">
      <c r="A22" s="19" t="s">
        <v>61</v>
      </c>
      <c r="B22" s="12" t="s">
        <v>58</v>
      </c>
      <c r="C22" s="127"/>
      <c r="D22" s="32"/>
      <c r="E22" s="54"/>
      <c r="F22" s="54" t="s">
        <v>21</v>
      </c>
      <c r="G22" s="54" t="s">
        <v>20</v>
      </c>
      <c r="H22" s="54" t="s">
        <v>58</v>
      </c>
      <c r="I22" s="5">
        <f t="shared" ref="I22:I24" si="3">COUNTIFS(B22:H22,"&lt;&gt;空",B22:H22,"&lt;&gt;休",B22:H22,"&lt;&gt;調",B22:H22,"&lt;&gt;",B22:H22,"&lt;&gt;調整休")</f>
        <v>4</v>
      </c>
      <c r="J22" s="682">
        <f t="shared" ref="J22:J24" si="4">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(3)</f>
        <v>21.5</v>
      </c>
      <c r="K22" s="692"/>
    </row>
    <row r="23" spans="1:11" ht="19.5" customHeight="1" x14ac:dyDescent="0.15">
      <c r="A23" s="20" t="s">
        <v>44</v>
      </c>
      <c r="B23" s="16"/>
      <c r="C23" s="21"/>
      <c r="D23" s="32"/>
      <c r="E23" s="54" t="s">
        <v>20</v>
      </c>
      <c r="F23" s="54" t="s">
        <v>20</v>
      </c>
      <c r="G23" s="54" t="s">
        <v>21</v>
      </c>
      <c r="H23" s="54"/>
      <c r="I23" s="5">
        <f t="shared" si="3"/>
        <v>3</v>
      </c>
      <c r="J23" s="682">
        <f t="shared" si="4"/>
        <v>13.5</v>
      </c>
      <c r="K23" s="692"/>
    </row>
    <row r="24" spans="1:11" ht="19.5" customHeight="1" x14ac:dyDescent="0.15">
      <c r="A24" s="19" t="s">
        <v>71</v>
      </c>
      <c r="B24" s="12" t="s">
        <v>27</v>
      </c>
      <c r="C24" s="21"/>
      <c r="D24" s="32"/>
      <c r="E24" s="12" t="s">
        <v>27</v>
      </c>
      <c r="F24" s="54"/>
      <c r="G24" s="54"/>
      <c r="H24" s="12" t="s">
        <v>27</v>
      </c>
      <c r="I24" s="5">
        <f t="shared" si="3"/>
        <v>3</v>
      </c>
      <c r="J24" s="682">
        <f t="shared" si="4"/>
        <v>9</v>
      </c>
      <c r="K24" s="692"/>
    </row>
    <row r="25" spans="1:11" ht="19.5" customHeight="1" x14ac:dyDescent="0.15">
      <c r="A25" s="56" t="s">
        <v>66</v>
      </c>
      <c r="B25" s="16"/>
      <c r="C25" s="21"/>
      <c r="D25" s="32"/>
      <c r="E25" s="16" t="s">
        <v>367</v>
      </c>
      <c r="F25" s="54"/>
      <c r="G25" s="54"/>
      <c r="H25" s="57"/>
      <c r="I25" s="5"/>
      <c r="J25" s="682"/>
      <c r="K25" s="692"/>
    </row>
    <row r="26" spans="1:11" ht="19.5" customHeight="1" x14ac:dyDescent="0.15">
      <c r="A26" s="44"/>
      <c r="B26" s="12"/>
      <c r="C26" s="106"/>
      <c r="D26" s="106"/>
      <c r="E26" s="12"/>
      <c r="F26" s="40"/>
      <c r="G26" s="12"/>
      <c r="H26" s="40"/>
      <c r="I26" s="5"/>
      <c r="J26" s="758"/>
      <c r="K26" s="759"/>
    </row>
    <row r="27" spans="1:11" ht="19.5" customHeight="1" x14ac:dyDescent="0.15">
      <c r="A27" s="22" t="s">
        <v>0</v>
      </c>
      <c r="B27" s="90">
        <v>46160</v>
      </c>
      <c r="C27" s="90">
        <v>46161</v>
      </c>
      <c r="D27" s="90">
        <v>46162</v>
      </c>
      <c r="E27" s="90">
        <v>46163</v>
      </c>
      <c r="F27" s="90">
        <v>46164</v>
      </c>
      <c r="G27" s="90">
        <v>46165</v>
      </c>
      <c r="H27" s="90">
        <v>46166</v>
      </c>
      <c r="I27" s="7"/>
      <c r="J27" s="717" t="s">
        <v>2</v>
      </c>
      <c r="K27" s="718"/>
    </row>
    <row r="28" spans="1:11" ht="19.5" customHeight="1" x14ac:dyDescent="0.15">
      <c r="A28" s="22" t="s">
        <v>3</v>
      </c>
      <c r="B28" s="2" t="s">
        <v>4</v>
      </c>
      <c r="C28" s="21" t="s">
        <v>5</v>
      </c>
      <c r="D28" s="21" t="s">
        <v>6</v>
      </c>
      <c r="E28" s="2" t="s">
        <v>7</v>
      </c>
      <c r="F28" s="2" t="s">
        <v>8</v>
      </c>
      <c r="G28" s="2" t="s">
        <v>9</v>
      </c>
      <c r="H28" s="24" t="s">
        <v>10</v>
      </c>
      <c r="I28" s="8"/>
      <c r="J28" s="719"/>
      <c r="K28" s="720"/>
    </row>
    <row r="29" spans="1:11" ht="19.5" customHeight="1" x14ac:dyDescent="0.15">
      <c r="A29" s="17" t="s">
        <v>12</v>
      </c>
      <c r="B29" s="12"/>
      <c r="C29" s="21"/>
      <c r="D29" s="21"/>
      <c r="E29" s="12"/>
      <c r="F29" s="691" t="s">
        <v>60</v>
      </c>
      <c r="G29" s="691"/>
      <c r="H29" s="691"/>
      <c r="I29" s="5"/>
      <c r="J29" s="682"/>
      <c r="K29" s="692"/>
    </row>
    <row r="30" spans="1:11" ht="19.5" customHeight="1" x14ac:dyDescent="0.15">
      <c r="A30" s="19" t="s">
        <v>61</v>
      </c>
      <c r="B30" s="12"/>
      <c r="C30" s="127"/>
      <c r="D30" s="32"/>
      <c r="E30" s="54" t="s">
        <v>20</v>
      </c>
      <c r="F30" s="54" t="s">
        <v>20</v>
      </c>
      <c r="G30" s="54" t="s">
        <v>21</v>
      </c>
      <c r="H30" s="54"/>
      <c r="I30" s="5">
        <f t="shared" ref="I30:I32" si="5">COUNTIFS(B30:H30,"&lt;&gt;空",B30:H30,"&lt;&gt;休",B30:H30,"&lt;&gt;調",B30:H30,"&lt;&gt;",B30:H30,"&lt;&gt;調整休")</f>
        <v>3</v>
      </c>
      <c r="J30" s="682">
        <f t="shared" ref="J30:J32" si="6">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(3)</f>
        <v>13.5</v>
      </c>
      <c r="K30" s="692"/>
    </row>
    <row r="31" spans="1:11" ht="19.5" customHeight="1" x14ac:dyDescent="0.15">
      <c r="A31" s="20" t="s">
        <v>44</v>
      </c>
      <c r="B31" s="54" t="s">
        <v>58</v>
      </c>
      <c r="C31" s="21"/>
      <c r="D31" s="32"/>
      <c r="E31" s="54"/>
      <c r="F31" s="54" t="s">
        <v>21</v>
      </c>
      <c r="G31" s="54" t="s">
        <v>20</v>
      </c>
      <c r="H31" s="54" t="s">
        <v>58</v>
      </c>
      <c r="I31" s="5">
        <f t="shared" si="5"/>
        <v>4</v>
      </c>
      <c r="J31" s="682">
        <f t="shared" si="6"/>
        <v>21.5</v>
      </c>
      <c r="K31" s="692"/>
    </row>
    <row r="32" spans="1:11" ht="19.5" customHeight="1" x14ac:dyDescent="0.15">
      <c r="A32" s="19" t="s">
        <v>71</v>
      </c>
      <c r="B32" s="12" t="s">
        <v>27</v>
      </c>
      <c r="C32" s="21"/>
      <c r="D32" s="32"/>
      <c r="E32" s="12" t="s">
        <v>27</v>
      </c>
      <c r="F32" s="54"/>
      <c r="G32" s="54"/>
      <c r="H32" s="12" t="s">
        <v>27</v>
      </c>
      <c r="I32" s="5">
        <f t="shared" si="5"/>
        <v>3</v>
      </c>
      <c r="J32" s="682">
        <f t="shared" si="6"/>
        <v>9</v>
      </c>
      <c r="K32" s="692"/>
    </row>
    <row r="33" spans="1:14" ht="19.5" customHeight="1" x14ac:dyDescent="0.15">
      <c r="A33" s="56" t="s">
        <v>66</v>
      </c>
      <c r="B33" s="16"/>
      <c r="C33" s="21"/>
      <c r="D33" s="32"/>
      <c r="E33" s="16" t="s">
        <v>367</v>
      </c>
      <c r="F33" s="54"/>
      <c r="G33" s="54"/>
      <c r="H33" s="57"/>
      <c r="I33" s="5"/>
      <c r="J33" s="682"/>
      <c r="K33" s="692"/>
    </row>
    <row r="34" spans="1:14" ht="19.5" customHeight="1" x14ac:dyDescent="0.15">
      <c r="A34" s="44"/>
      <c r="B34" s="12"/>
      <c r="C34" s="106"/>
      <c r="D34" s="106"/>
      <c r="E34" s="12"/>
      <c r="F34" s="40"/>
      <c r="G34" s="12"/>
      <c r="H34" s="40"/>
      <c r="I34" s="5"/>
      <c r="J34" s="758"/>
      <c r="K34" s="759"/>
    </row>
    <row r="35" spans="1:14" ht="19.5" customHeight="1" x14ac:dyDescent="0.15">
      <c r="A35" s="22" t="s">
        <v>0</v>
      </c>
      <c r="B35" s="23">
        <v>46167</v>
      </c>
      <c r="C35" s="23">
        <v>46168</v>
      </c>
      <c r="D35" s="23">
        <v>46169</v>
      </c>
      <c r="E35" s="23">
        <v>46170</v>
      </c>
      <c r="F35" s="23">
        <v>46171</v>
      </c>
      <c r="G35" s="23">
        <v>46172</v>
      </c>
      <c r="H35" s="23">
        <v>46173</v>
      </c>
      <c r="I35" s="7"/>
      <c r="J35" s="717" t="s">
        <v>2</v>
      </c>
      <c r="K35" s="718"/>
    </row>
    <row r="36" spans="1:14" ht="19.5" customHeight="1" x14ac:dyDescent="0.15">
      <c r="A36" s="22" t="s">
        <v>3</v>
      </c>
      <c r="B36" s="2" t="s">
        <v>4</v>
      </c>
      <c r="C36" s="316" t="s">
        <v>5</v>
      </c>
      <c r="D36" s="21" t="s">
        <v>6</v>
      </c>
      <c r="E36" s="2" t="s">
        <v>7</v>
      </c>
      <c r="F36" s="2" t="s">
        <v>8</v>
      </c>
      <c r="G36" s="2" t="s">
        <v>9</v>
      </c>
      <c r="H36" s="24" t="s">
        <v>10</v>
      </c>
      <c r="I36" s="8"/>
      <c r="J36" s="719"/>
      <c r="K36" s="720"/>
    </row>
    <row r="37" spans="1:14" ht="17.100000000000001" customHeight="1" x14ac:dyDescent="0.15">
      <c r="A37" s="17" t="s">
        <v>13</v>
      </c>
      <c r="B37" s="12"/>
      <c r="C37" s="21"/>
      <c r="D37" s="21"/>
      <c r="E37" s="12"/>
      <c r="F37" s="12"/>
      <c r="G37" s="12"/>
      <c r="H37" s="12"/>
      <c r="I37" s="51"/>
      <c r="J37" s="27"/>
      <c r="K37" s="49"/>
    </row>
    <row r="38" spans="1:14" ht="19.5" customHeight="1" x14ac:dyDescent="0.15">
      <c r="A38" s="19" t="s">
        <v>61</v>
      </c>
      <c r="B38" s="12" t="s">
        <v>58</v>
      </c>
      <c r="C38" s="127"/>
      <c r="D38" s="32"/>
      <c r="E38" s="54" t="s">
        <v>20</v>
      </c>
      <c r="F38" s="54" t="s">
        <v>20</v>
      </c>
      <c r="G38" s="54" t="s">
        <v>21</v>
      </c>
      <c r="H38" s="54"/>
      <c r="I38" s="5">
        <f t="shared" ref="I38:I40" si="7">COUNTIFS(B38:H38,"&lt;&gt;空",B38:H38,"&lt;&gt;休",B38:H38,"&lt;&gt;調",B38:H38,"&lt;&gt;",B38:H38,"&lt;&gt;調整休")</f>
        <v>4</v>
      </c>
      <c r="J38" s="682">
        <f t="shared" ref="J38:J40" si="8">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(3)</f>
        <v>19.75</v>
      </c>
      <c r="K38" s="692"/>
    </row>
    <row r="39" spans="1:14" ht="19.5" customHeight="1" x14ac:dyDescent="0.15">
      <c r="A39" s="20" t="s">
        <v>44</v>
      </c>
      <c r="B39" s="16"/>
      <c r="C39" s="21"/>
      <c r="D39" s="32"/>
      <c r="E39" s="54"/>
      <c r="F39" s="54" t="s">
        <v>21</v>
      </c>
      <c r="G39" s="54" t="s">
        <v>20</v>
      </c>
      <c r="H39" s="54" t="s">
        <v>58</v>
      </c>
      <c r="I39" s="5">
        <f t="shared" si="7"/>
        <v>3</v>
      </c>
      <c r="J39" s="682">
        <f t="shared" si="8"/>
        <v>15.25</v>
      </c>
      <c r="K39" s="692"/>
    </row>
    <row r="40" spans="1:14" ht="19.5" customHeight="1" x14ac:dyDescent="0.15">
      <c r="A40" s="19" t="s">
        <v>71</v>
      </c>
      <c r="B40" s="12" t="s">
        <v>27</v>
      </c>
      <c r="C40" s="21"/>
      <c r="D40" s="32"/>
      <c r="E40" s="12" t="s">
        <v>27</v>
      </c>
      <c r="F40" s="54"/>
      <c r="G40" s="54"/>
      <c r="H40" s="12" t="s">
        <v>27</v>
      </c>
      <c r="I40" s="5">
        <f t="shared" si="7"/>
        <v>3</v>
      </c>
      <c r="J40" s="682">
        <f t="shared" si="8"/>
        <v>9</v>
      </c>
      <c r="K40" s="692"/>
    </row>
    <row r="41" spans="1:14" ht="19.5" customHeight="1" x14ac:dyDescent="0.15">
      <c r="A41" s="56" t="s">
        <v>66</v>
      </c>
      <c r="B41" s="16"/>
      <c r="C41" s="21"/>
      <c r="D41" s="32"/>
      <c r="E41" s="16" t="s">
        <v>367</v>
      </c>
      <c r="F41" s="54"/>
      <c r="G41" s="54"/>
      <c r="H41" s="57"/>
      <c r="I41" s="5"/>
      <c r="J41" s="682"/>
      <c r="K41" s="692"/>
    </row>
    <row r="42" spans="1:14" ht="19.5" customHeight="1" x14ac:dyDescent="0.15">
      <c r="A42" s="44"/>
      <c r="B42" s="12"/>
      <c r="C42" s="106"/>
      <c r="D42" s="106"/>
      <c r="E42" s="12"/>
      <c r="F42" s="40"/>
      <c r="G42" s="12"/>
      <c r="H42" s="40"/>
      <c r="I42" s="5"/>
      <c r="J42" s="758"/>
      <c r="K42" s="759"/>
    </row>
    <row r="43" spans="1:14" ht="19.5" customHeight="1" x14ac:dyDescent="0.15">
      <c r="A43" s="41"/>
      <c r="B43" s="42"/>
      <c r="C43" s="42"/>
      <c r="D43" s="42"/>
      <c r="E43" s="42"/>
      <c r="F43" s="42"/>
      <c r="G43" s="42"/>
      <c r="H43" s="42"/>
      <c r="I43" s="882" t="s">
        <v>595</v>
      </c>
      <c r="J43" s="882"/>
      <c r="K43" s="882"/>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J6:K6"/>
    <mergeCell ref="B1:F1"/>
    <mergeCell ref="H1:K1"/>
    <mergeCell ref="I3:I4"/>
    <mergeCell ref="J3:K4"/>
    <mergeCell ref="J5:K5"/>
    <mergeCell ref="J19:K20"/>
    <mergeCell ref="J7:K7"/>
    <mergeCell ref="J8:K8"/>
    <mergeCell ref="J9:K9"/>
    <mergeCell ref="J10:K10"/>
    <mergeCell ref="J11:K12"/>
    <mergeCell ref="J13:K13"/>
    <mergeCell ref="J14:K14"/>
    <mergeCell ref="J15:K15"/>
    <mergeCell ref="J16:K16"/>
    <mergeCell ref="J17:K17"/>
    <mergeCell ref="J18:K18"/>
    <mergeCell ref="J32:K32"/>
    <mergeCell ref="J21:K21"/>
    <mergeCell ref="J22:K22"/>
    <mergeCell ref="J23:K23"/>
    <mergeCell ref="J24:K24"/>
    <mergeCell ref="J25:K25"/>
    <mergeCell ref="J26:K26"/>
    <mergeCell ref="J27:K28"/>
    <mergeCell ref="F29:H29"/>
    <mergeCell ref="J29:K29"/>
    <mergeCell ref="J30:K30"/>
    <mergeCell ref="J31:K31"/>
    <mergeCell ref="A45:B45"/>
    <mergeCell ref="C45:K45"/>
    <mergeCell ref="J33:K33"/>
    <mergeCell ref="J34:K34"/>
    <mergeCell ref="J35:K36"/>
    <mergeCell ref="J38:K38"/>
    <mergeCell ref="J39:K39"/>
    <mergeCell ref="J40:K40"/>
    <mergeCell ref="J41:K41"/>
    <mergeCell ref="J42:K42"/>
    <mergeCell ref="I43:K43"/>
    <mergeCell ref="A44:B44"/>
    <mergeCell ref="D44:E44"/>
    <mergeCell ref="A51:B51"/>
    <mergeCell ref="C51:K51"/>
    <mergeCell ref="A52:B52"/>
    <mergeCell ref="C52:K52"/>
    <mergeCell ref="A46:B46"/>
    <mergeCell ref="C46:K46"/>
    <mergeCell ref="C47:K47"/>
    <mergeCell ref="A49:B49"/>
    <mergeCell ref="C49:K49"/>
    <mergeCell ref="A50:B50"/>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4386D47-83A2-4256-8598-2E87F89FD08F}">
          <x14:formula1>
            <xm:f>'F:\Users\clmiwa-three\Downloads\[《中村》新田・草加 エリア 仮シフト【12月16日～1月15日】.xlsx]参照データベース'!#REF!</xm:f>
          </x14:formula1>
          <xm:sqref>G1 C43:H43</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55B1F-035A-408F-AFBA-699B641D257A}">
  <sheetPr>
    <pageSetUpPr fitToPage="1"/>
  </sheetPr>
  <dimension ref="A1:X57"/>
  <sheetViews>
    <sheetView zoomScale="85" zoomScaleNormal="85" workbookViewId="0">
      <selection activeCell="O21" sqref="O21"/>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594</v>
      </c>
      <c r="C1" s="683"/>
      <c r="D1" s="683"/>
      <c r="E1" s="683"/>
      <c r="F1" s="683"/>
      <c r="H1" s="767" t="s">
        <v>55</v>
      </c>
      <c r="I1" s="768"/>
      <c r="J1" s="769"/>
      <c r="K1" s="770"/>
    </row>
    <row r="2" spans="1:24" ht="9" customHeight="1" x14ac:dyDescent="0.15">
      <c r="A2" s="14"/>
      <c r="B2" s="763"/>
      <c r="C2" s="763"/>
      <c r="D2" s="764"/>
      <c r="E2" s="764"/>
      <c r="I2" s="14"/>
      <c r="J2" s="3"/>
      <c r="K2" s="4"/>
    </row>
    <row r="3" spans="1:24" ht="18" customHeight="1" x14ac:dyDescent="0.15">
      <c r="A3" s="22" t="s">
        <v>0</v>
      </c>
      <c r="B3" s="90"/>
      <c r="C3" s="90"/>
      <c r="D3" s="90"/>
      <c r="E3" s="90"/>
      <c r="F3" s="90">
        <v>46143</v>
      </c>
      <c r="G3" s="90">
        <v>46144</v>
      </c>
      <c r="H3" s="90">
        <v>46145</v>
      </c>
      <c r="I3" s="727" t="s">
        <v>1</v>
      </c>
      <c r="J3" s="717" t="s">
        <v>2</v>
      </c>
      <c r="K3" s="718"/>
    </row>
    <row r="4" spans="1:24" ht="18" customHeight="1" x14ac:dyDescent="0.15">
      <c r="A4" s="22" t="s">
        <v>3</v>
      </c>
      <c r="B4" s="2"/>
      <c r="C4" s="21"/>
      <c r="D4" s="21"/>
      <c r="E4" s="21"/>
      <c r="F4" s="2" t="s">
        <v>8</v>
      </c>
      <c r="G4" s="2" t="s">
        <v>9</v>
      </c>
      <c r="H4" s="24" t="s">
        <v>10</v>
      </c>
      <c r="I4" s="728"/>
      <c r="J4" s="719"/>
      <c r="K4" s="720"/>
    </row>
    <row r="5" spans="1:24" ht="18" customHeight="1" thickBot="1" x14ac:dyDescent="0.2">
      <c r="A5" s="104" t="s">
        <v>13</v>
      </c>
      <c r="B5" s="105"/>
      <c r="C5" s="105"/>
      <c r="D5" s="105"/>
      <c r="E5" s="105"/>
      <c r="F5" s="99"/>
      <c r="G5" s="99"/>
      <c r="H5" s="99"/>
      <c r="I5" s="100"/>
      <c r="J5" s="765"/>
      <c r="K5" s="766"/>
    </row>
    <row r="6" spans="1:24" ht="18" customHeight="1" x14ac:dyDescent="0.15">
      <c r="A6" s="771" t="s">
        <v>526</v>
      </c>
      <c r="B6" s="141"/>
      <c r="C6" s="141"/>
      <c r="D6" s="141"/>
      <c r="E6" s="141"/>
      <c r="F6" s="365" t="s">
        <v>373</v>
      </c>
      <c r="G6" s="365" t="s">
        <v>360</v>
      </c>
      <c r="H6" s="773" t="s">
        <v>83</v>
      </c>
      <c r="I6" s="775">
        <v>4</v>
      </c>
      <c r="J6" s="777">
        <v>25.5</v>
      </c>
      <c r="K6" s="778"/>
      <c r="N6" s="6"/>
      <c r="O6" s="6"/>
      <c r="P6" s="6"/>
      <c r="Q6" s="6"/>
      <c r="R6" s="6"/>
      <c r="S6" s="6"/>
      <c r="T6" s="6"/>
      <c r="U6" s="6"/>
      <c r="V6" s="6"/>
      <c r="W6" s="6"/>
      <c r="X6" s="6"/>
    </row>
    <row r="7" spans="1:24" ht="18" customHeight="1" thickBot="1" x14ac:dyDescent="0.2">
      <c r="A7" s="772"/>
      <c r="B7" s="142"/>
      <c r="C7" s="142"/>
      <c r="D7" s="142"/>
      <c r="E7" s="142"/>
      <c r="F7" s="364" t="s">
        <v>21</v>
      </c>
      <c r="G7" s="111" t="s">
        <v>78</v>
      </c>
      <c r="H7" s="774"/>
      <c r="I7" s="776"/>
      <c r="J7" s="779"/>
      <c r="K7" s="780"/>
      <c r="N7" s="6"/>
      <c r="O7" s="6"/>
      <c r="P7" s="6"/>
      <c r="Q7" s="6"/>
      <c r="R7" s="6"/>
      <c r="S7" s="6"/>
      <c r="T7" s="6"/>
      <c r="U7" s="6"/>
      <c r="V7" s="6"/>
      <c r="W7" s="6"/>
      <c r="X7" s="6"/>
    </row>
    <row r="8" spans="1:24" ht="18" customHeight="1" x14ac:dyDescent="0.15">
      <c r="A8" s="43" t="s">
        <v>53</v>
      </c>
      <c r="B8" s="106"/>
      <c r="C8" s="106"/>
      <c r="D8" s="106"/>
      <c r="E8" s="106"/>
      <c r="F8" s="29"/>
      <c r="G8" s="29" t="s">
        <v>20</v>
      </c>
      <c r="H8" s="29"/>
      <c r="I8" s="43">
        <f>COUNTIFS(B8:H8,"&lt;&gt;空",B8:H8,"&lt;&gt;休",B8:H8,"&lt;&gt;調",B8:H8,"&lt;&gt;",B8:H8,"&lt;&gt;調整休")</f>
        <v>1</v>
      </c>
      <c r="J8" s="781">
        <f>SUM(COUNTIF(B8:H8,"9-16"))*(6.25)+(COUNTIF(B8:H8,"9-15"))*(5.5)+(COUNTIF(B8:H8,"9-14"))*(4.5)+(COUNTIF(B8:H8,"16-19"))*(3)+(COUNTIF(B8:H8,"15-19"))*(4)+(COUNTIF(B8:H8,"14-19"))*(4.5)+(COUNTIF(B8:H8,"13-19"))*(5.5)+(COUNTIF(B8:H8,"12-19"))*(6.25)</f>
        <v>4.5</v>
      </c>
      <c r="K8" s="782"/>
      <c r="M8" s="349"/>
      <c r="N8" s="6"/>
      <c r="O8" s="6"/>
      <c r="P8" s="6"/>
      <c r="Q8" s="6"/>
      <c r="R8" s="6"/>
      <c r="S8" s="6"/>
      <c r="T8" s="6"/>
      <c r="U8" s="6"/>
      <c r="V8" s="6"/>
      <c r="W8" s="6"/>
      <c r="X8" s="6"/>
    </row>
    <row r="9" spans="1:24" ht="18" customHeight="1" x14ac:dyDescent="0.15">
      <c r="A9" s="100" t="s">
        <v>54</v>
      </c>
      <c r="B9" s="358"/>
      <c r="C9" s="358"/>
      <c r="D9" s="358"/>
      <c r="E9" s="358"/>
      <c r="F9" s="99" t="s">
        <v>20</v>
      </c>
      <c r="G9" s="99"/>
      <c r="H9" s="99"/>
      <c r="I9" s="100">
        <f>COUNTIFS(B9:H9,"&lt;&gt;空",B9:H9,"&lt;&gt;休",B9:H9,"&lt;&gt;調",B9:H9,"&lt;&gt;",B9:H9,"&lt;&gt;調整休")</f>
        <v>1</v>
      </c>
      <c r="J9" s="682">
        <f>SUM(COUNTIF(B9:H9,"9-16"))*(6.25)+(COUNTIF(B9:H9,"9-15"))*(5.5)+(COUNTIF(B9:H9,"9-14"))*(4.5)+(COUNTIF(B9:H9,"16-19"))*(3)+(COUNTIF(B9:H9,"15-19"))*(4)+(COUNTIF(B9:H9,"14-19"))*(4.5)+(COUNTIF(B9:H9,"13-19"))*(5.5)+(COUNTIF(B9:H9,"12-19"))*(6.25)</f>
        <v>4.5</v>
      </c>
      <c r="K9" s="692"/>
    </row>
    <row r="10" spans="1:24" ht="18" customHeight="1" x14ac:dyDescent="0.15">
      <c r="A10" s="647"/>
      <c r="B10" s="26"/>
      <c r="C10" s="26"/>
      <c r="D10" s="26"/>
      <c r="E10" s="26"/>
      <c r="F10" s="12"/>
      <c r="G10" s="12"/>
      <c r="H10" s="12"/>
      <c r="I10" s="12"/>
      <c r="J10" s="781"/>
      <c r="K10" s="782"/>
    </row>
    <row r="11" spans="1:24" ht="18" customHeight="1" x14ac:dyDescent="0.15">
      <c r="A11" s="647"/>
      <c r="B11" s="26"/>
      <c r="C11" s="26"/>
      <c r="D11" s="26"/>
      <c r="E11" s="26"/>
      <c r="F11" s="12"/>
      <c r="G11" s="12"/>
      <c r="H11" s="12"/>
      <c r="I11" s="12"/>
      <c r="J11" s="765"/>
      <c r="K11" s="766"/>
    </row>
    <row r="12" spans="1:24" ht="18" customHeight="1" x14ac:dyDescent="0.15">
      <c r="A12" s="33" t="s">
        <v>0</v>
      </c>
      <c r="B12" s="53">
        <v>46146</v>
      </c>
      <c r="C12" s="53">
        <v>46147</v>
      </c>
      <c r="D12" s="53">
        <v>46148</v>
      </c>
      <c r="E12" s="53">
        <v>46149</v>
      </c>
      <c r="F12" s="53">
        <v>46150</v>
      </c>
      <c r="G12" s="53">
        <v>46151</v>
      </c>
      <c r="H12" s="53">
        <v>46152</v>
      </c>
      <c r="I12" s="360"/>
      <c r="J12" s="783" t="s">
        <v>2</v>
      </c>
      <c r="K12" s="784"/>
    </row>
    <row r="13" spans="1:24" ht="18" customHeight="1" x14ac:dyDescent="0.15">
      <c r="A13" s="22" t="s">
        <v>3</v>
      </c>
      <c r="B13" s="24" t="s">
        <v>4</v>
      </c>
      <c r="C13" s="24" t="s">
        <v>5</v>
      </c>
      <c r="D13" s="376" t="s">
        <v>6</v>
      </c>
      <c r="E13" s="2" t="s">
        <v>7</v>
      </c>
      <c r="F13" s="2" t="s">
        <v>8</v>
      </c>
      <c r="G13" s="2" t="s">
        <v>9</v>
      </c>
      <c r="H13" s="24" t="s">
        <v>10</v>
      </c>
      <c r="I13" s="8"/>
      <c r="J13" s="719"/>
      <c r="K13" s="720"/>
    </row>
    <row r="14" spans="1:24" ht="18" customHeight="1" thickBot="1" x14ac:dyDescent="0.2">
      <c r="A14" s="104" t="s">
        <v>12</v>
      </c>
      <c r="B14" s="660" t="s">
        <v>596</v>
      </c>
      <c r="C14" s="105"/>
      <c r="D14" s="105"/>
      <c r="E14" s="99"/>
      <c r="F14" s="691" t="s">
        <v>60</v>
      </c>
      <c r="G14" s="691"/>
      <c r="H14" s="691"/>
      <c r="I14" s="100"/>
      <c r="J14" s="765"/>
      <c r="K14" s="766"/>
    </row>
    <row r="15" spans="1:24" ht="20.45" customHeight="1" x14ac:dyDescent="0.15">
      <c r="A15" s="771" t="s">
        <v>526</v>
      </c>
      <c r="B15" s="141"/>
      <c r="C15" s="141"/>
      <c r="D15" s="109"/>
      <c r="E15" s="107"/>
      <c r="F15" s="365" t="s">
        <v>373</v>
      </c>
      <c r="G15" s="365" t="s">
        <v>360</v>
      </c>
      <c r="H15" s="773" t="s">
        <v>83</v>
      </c>
      <c r="I15" s="775">
        <v>3</v>
      </c>
      <c r="J15" s="777">
        <v>25.5</v>
      </c>
      <c r="K15" s="778"/>
    </row>
    <row r="16" spans="1:24" ht="20.45" customHeight="1" thickBot="1" x14ac:dyDescent="0.2">
      <c r="A16" s="772"/>
      <c r="B16" s="142"/>
      <c r="C16" s="142"/>
      <c r="D16" s="113"/>
      <c r="E16" s="111"/>
      <c r="F16" s="364" t="s">
        <v>21</v>
      </c>
      <c r="G16" s="111" t="s">
        <v>78</v>
      </c>
      <c r="H16" s="774"/>
      <c r="I16" s="776"/>
      <c r="J16" s="779"/>
      <c r="K16" s="780"/>
    </row>
    <row r="17" spans="1:11" ht="18" customHeight="1" x14ac:dyDescent="0.15">
      <c r="A17" s="43" t="s">
        <v>53</v>
      </c>
      <c r="B17" s="106"/>
      <c r="C17" s="106"/>
      <c r="D17" s="106"/>
      <c r="E17" s="29" t="s">
        <v>20</v>
      </c>
      <c r="F17" s="29"/>
      <c r="G17" s="29" t="s">
        <v>20</v>
      </c>
      <c r="H17" s="29"/>
      <c r="I17" s="43">
        <f t="shared" ref="I17:I18" si="0">COUNTIFS(B17:H17,"&lt;&gt;空",B17:H17,"&lt;&gt;休",B17:H17,"&lt;&gt;調",B17:H17,"&lt;&gt;",B17:H17,"&lt;&gt;調整休")</f>
        <v>2</v>
      </c>
      <c r="J17" s="781">
        <f>SUM(COUNTIF(B17:H17,"9-16"))*(6.25)+(COUNTIF(B17:H17,"9-15"))*(5.5)+(COUNTIF(B17:H17,"9-14"))*(4.5)+(COUNTIF(B17:H17,"16-19"))*(3)+(COUNTIF(B17:H17,"15-19"))*(4)+(COUNTIF(B17:H17,"14-19"))*(4.5)+(COUNTIF(B17:H17,"13-19"))*(5.5)+(COUNTIF(B17:H17,"12-19"))*(6.25)</f>
        <v>9</v>
      </c>
      <c r="K17" s="782"/>
    </row>
    <row r="18" spans="1:11" ht="18" customHeight="1" x14ac:dyDescent="0.15">
      <c r="A18" s="5" t="s">
        <v>54</v>
      </c>
      <c r="B18" s="332"/>
      <c r="C18" s="332"/>
      <c r="D18" s="89"/>
      <c r="E18" s="12" t="s">
        <v>21</v>
      </c>
      <c r="F18" s="12" t="s">
        <v>20</v>
      </c>
      <c r="G18" s="12"/>
      <c r="H18" s="12"/>
      <c r="I18" s="5">
        <f t="shared" si="0"/>
        <v>2</v>
      </c>
      <c r="J18" s="682">
        <f>SUM(COUNTIF(B18:H18,"9-16"))*(6.25)+(COUNTIF(B18:H18,"9-15"))*(5.5)+(COUNTIF(B18:H18,"9-14"))*(4.5)+(COUNTIF(B18:H18,"16-19"))*(3)+(COUNTIF(B18:H18,"15-19"))*(4)+(COUNTIF(B18:H18,"14-19"))*(4.5)+(COUNTIF(B18:H18,"13-19"))*(5.5)+(COUNTIF(B18:H18,"12-19"))*(6.25)</f>
        <v>9</v>
      </c>
      <c r="K18" s="692"/>
    </row>
    <row r="19" spans="1:11" ht="18" customHeight="1" x14ac:dyDescent="0.15">
      <c r="A19" s="647"/>
      <c r="B19" s="26"/>
      <c r="C19" s="26"/>
      <c r="D19" s="11"/>
      <c r="E19" s="12"/>
      <c r="F19" s="12"/>
      <c r="G19" s="12"/>
      <c r="H19" s="12"/>
      <c r="I19" s="12"/>
      <c r="J19" s="781"/>
      <c r="K19" s="782"/>
    </row>
    <row r="20" spans="1:11" ht="18" customHeight="1" x14ac:dyDescent="0.15">
      <c r="A20" s="647"/>
      <c r="B20" s="26"/>
      <c r="C20" s="26"/>
      <c r="D20" s="11"/>
      <c r="E20" s="12"/>
      <c r="F20" s="12"/>
      <c r="G20" s="12"/>
      <c r="H20" s="12"/>
      <c r="I20" s="12"/>
      <c r="J20" s="765"/>
      <c r="K20" s="766"/>
    </row>
    <row r="21" spans="1:11" ht="18" customHeight="1" x14ac:dyDescent="0.15">
      <c r="A21" s="22" t="s">
        <v>0</v>
      </c>
      <c r="B21" s="23">
        <v>46153</v>
      </c>
      <c r="C21" s="23">
        <v>46154</v>
      </c>
      <c r="D21" s="23">
        <v>46155</v>
      </c>
      <c r="E21" s="23">
        <v>46156</v>
      </c>
      <c r="F21" s="23">
        <v>46157</v>
      </c>
      <c r="G21" s="23">
        <v>46158</v>
      </c>
      <c r="H21" s="23">
        <v>46159</v>
      </c>
      <c r="I21" s="7"/>
      <c r="J21" s="717" t="s">
        <v>2</v>
      </c>
      <c r="K21" s="718"/>
    </row>
    <row r="22" spans="1:11" ht="18" customHeight="1" x14ac:dyDescent="0.15">
      <c r="A22" s="22" t="s">
        <v>3</v>
      </c>
      <c r="B22" s="2" t="s">
        <v>4</v>
      </c>
      <c r="C22" s="21" t="s">
        <v>5</v>
      </c>
      <c r="D22" s="21" t="s">
        <v>6</v>
      </c>
      <c r="E22" s="2" t="s">
        <v>7</v>
      </c>
      <c r="F22" s="2" t="s">
        <v>8</v>
      </c>
      <c r="G22" s="2" t="s">
        <v>9</v>
      </c>
      <c r="H22" s="24" t="s">
        <v>10</v>
      </c>
      <c r="I22" s="8"/>
      <c r="J22" s="719"/>
      <c r="K22" s="720"/>
    </row>
    <row r="23" spans="1:11" ht="18" customHeight="1" thickBot="1" x14ac:dyDescent="0.2">
      <c r="A23" s="104" t="s">
        <v>13</v>
      </c>
      <c r="B23" s="111"/>
      <c r="C23" s="105"/>
      <c r="D23" s="105"/>
      <c r="E23" s="99"/>
      <c r="F23" s="99"/>
      <c r="G23" s="99"/>
      <c r="H23" s="99"/>
      <c r="I23" s="100"/>
      <c r="J23" s="765"/>
      <c r="K23" s="766"/>
    </row>
    <row r="24" spans="1:11" ht="19.5" customHeight="1" x14ac:dyDescent="0.15">
      <c r="A24" s="771" t="s">
        <v>526</v>
      </c>
      <c r="B24" s="403"/>
      <c r="C24" s="141"/>
      <c r="D24" s="109"/>
      <c r="E24" s="107"/>
      <c r="F24" s="365" t="s">
        <v>373</v>
      </c>
      <c r="G24" s="365" t="s">
        <v>360</v>
      </c>
      <c r="H24" s="773" t="s">
        <v>83</v>
      </c>
      <c r="I24" s="775">
        <v>3</v>
      </c>
      <c r="J24" s="777">
        <v>30</v>
      </c>
      <c r="K24" s="778"/>
    </row>
    <row r="25" spans="1:11" ht="19.5" customHeight="1" thickBot="1" x14ac:dyDescent="0.2">
      <c r="A25" s="772"/>
      <c r="B25" s="111" t="s">
        <v>21</v>
      </c>
      <c r="C25" s="142"/>
      <c r="D25" s="113"/>
      <c r="E25" s="111"/>
      <c r="F25" s="364" t="s">
        <v>21</v>
      </c>
      <c r="G25" s="111" t="s">
        <v>78</v>
      </c>
      <c r="H25" s="774"/>
      <c r="I25" s="776"/>
      <c r="J25" s="779"/>
      <c r="K25" s="780"/>
    </row>
    <row r="26" spans="1:11" ht="18" customHeight="1" x14ac:dyDescent="0.15">
      <c r="A26" s="43" t="s">
        <v>53</v>
      </c>
      <c r="B26" s="29" t="s">
        <v>20</v>
      </c>
      <c r="C26" s="106"/>
      <c r="D26" s="106"/>
      <c r="E26" s="29" t="s">
        <v>20</v>
      </c>
      <c r="F26" s="29"/>
      <c r="G26" s="29" t="s">
        <v>20</v>
      </c>
      <c r="H26" s="29"/>
      <c r="I26" s="43">
        <f>COUNTIFS(B26:H26,"&lt;&gt;空",B26:H26,"&lt;&gt;休",B26:H26,"&lt;&gt;調",B26:H26,"&lt;&gt;",B26:H26,"&lt;&gt;調整休")</f>
        <v>3</v>
      </c>
      <c r="J26" s="781">
        <f>SUM(COUNTIF(B26:H26,"9-16"))*(6.25)+(COUNTIF(B26:H26,"9-15"))*(5.5)+(COUNTIF(B26:H26,"9-14"))*(4.5)+(COUNTIF(B26:H26,"16-19"))*(3)+(COUNTIF(B26:H26,"15-19"))*(4)+(COUNTIF(B26:H26,"14-19"))*(4.5)+(COUNTIF(B26:H26,"13-19"))*(5.5)+(COUNTIF(B26:H26,"12-19"))*(6.25)</f>
        <v>13.5</v>
      </c>
      <c r="K26" s="782"/>
    </row>
    <row r="27" spans="1:11" ht="18" customHeight="1" x14ac:dyDescent="0.15">
      <c r="A27" s="5" t="s">
        <v>54</v>
      </c>
      <c r="B27" s="12"/>
      <c r="C27" s="332"/>
      <c r="D27" s="89"/>
      <c r="E27" s="12" t="s">
        <v>21</v>
      </c>
      <c r="F27" s="12" t="s">
        <v>20</v>
      </c>
      <c r="G27" s="12"/>
      <c r="H27" s="12"/>
      <c r="I27" s="5">
        <f>COUNTIFS(B27:H27,"&lt;&gt;空",B27:H27,"&lt;&gt;休",B27:H27,"&lt;&gt;調",B27:H27,"&lt;&gt;",B27:H27,"&lt;&gt;調整休")</f>
        <v>2</v>
      </c>
      <c r="J27" s="682">
        <f>SUM(COUNTIF(B27:H27,"9-16"))*(6.25)+(COUNTIF(B27:H27,"9-15"))*(5.5)+(COUNTIF(B27:H27,"9-14"))*(4.5)+(COUNTIF(B27:H27,"16-19"))*(3)+(COUNTIF(B27:H27,"15-19"))*(4)+(COUNTIF(B27:H27,"14-19"))*(4.5)+(COUNTIF(B27:H27,"13-19"))*(5.5)+(COUNTIF(B27:H27,"12-19"))*(6.25)</f>
        <v>9</v>
      </c>
      <c r="K27" s="692"/>
    </row>
    <row r="28" spans="1:11" ht="18" customHeight="1" x14ac:dyDescent="0.15">
      <c r="A28" s="647"/>
      <c r="B28" s="29"/>
      <c r="C28" s="648"/>
      <c r="D28" s="106"/>
      <c r="E28" s="29"/>
      <c r="F28" s="29"/>
      <c r="G28" s="29"/>
      <c r="H28" s="12"/>
      <c r="I28" s="12"/>
      <c r="J28" s="781"/>
      <c r="K28" s="782"/>
    </row>
    <row r="29" spans="1:11" ht="18" customHeight="1" x14ac:dyDescent="0.15">
      <c r="A29" s="647"/>
      <c r="B29" s="12"/>
      <c r="C29" s="26"/>
      <c r="D29" s="11"/>
      <c r="E29" s="12"/>
      <c r="F29" s="12"/>
      <c r="G29" s="12"/>
      <c r="H29" s="12"/>
      <c r="I29" s="12"/>
      <c r="J29" s="765"/>
      <c r="K29" s="766"/>
    </row>
    <row r="30" spans="1:11" ht="18" customHeight="1" x14ac:dyDescent="0.15">
      <c r="A30" s="22" t="s">
        <v>0</v>
      </c>
      <c r="B30" s="90">
        <v>46160</v>
      </c>
      <c r="C30" s="90">
        <v>46161</v>
      </c>
      <c r="D30" s="90">
        <v>46162</v>
      </c>
      <c r="E30" s="90">
        <v>46163</v>
      </c>
      <c r="F30" s="90">
        <v>46164</v>
      </c>
      <c r="G30" s="90">
        <v>46165</v>
      </c>
      <c r="H30" s="90">
        <v>46166</v>
      </c>
      <c r="I30" s="7"/>
      <c r="J30" s="717" t="s">
        <v>2</v>
      </c>
      <c r="K30" s="718"/>
    </row>
    <row r="31" spans="1:11" ht="18" customHeight="1" x14ac:dyDescent="0.15">
      <c r="A31" s="22" t="s">
        <v>3</v>
      </c>
      <c r="B31" s="2" t="s">
        <v>4</v>
      </c>
      <c r="C31" s="21" t="s">
        <v>5</v>
      </c>
      <c r="D31" s="21" t="s">
        <v>6</v>
      </c>
      <c r="E31" s="2" t="s">
        <v>7</v>
      </c>
      <c r="F31" s="2" t="s">
        <v>8</v>
      </c>
      <c r="G31" s="2" t="s">
        <v>9</v>
      </c>
      <c r="H31" s="24" t="s">
        <v>10</v>
      </c>
      <c r="I31" s="8"/>
      <c r="J31" s="719"/>
      <c r="K31" s="720"/>
    </row>
    <row r="32" spans="1:11" ht="18" customHeight="1" thickBot="1" x14ac:dyDescent="0.2">
      <c r="A32" s="104" t="s">
        <v>12</v>
      </c>
      <c r="B32" s="111"/>
      <c r="C32" s="105"/>
      <c r="D32" s="105"/>
      <c r="E32" s="99"/>
      <c r="F32" s="99"/>
      <c r="G32" s="99"/>
      <c r="H32" s="99"/>
      <c r="I32" s="100"/>
      <c r="J32" s="765"/>
      <c r="K32" s="766"/>
    </row>
    <row r="33" spans="1:11" ht="20.45" customHeight="1" x14ac:dyDescent="0.15">
      <c r="A33" s="771" t="s">
        <v>526</v>
      </c>
      <c r="B33" s="403"/>
      <c r="C33" s="141"/>
      <c r="D33" s="109"/>
      <c r="E33" s="107"/>
      <c r="F33" s="365" t="s">
        <v>373</v>
      </c>
      <c r="G33" s="365" t="s">
        <v>360</v>
      </c>
      <c r="H33" s="773" t="s">
        <v>83</v>
      </c>
      <c r="I33" s="775">
        <v>3</v>
      </c>
      <c r="J33" s="777">
        <v>30</v>
      </c>
      <c r="K33" s="778"/>
    </row>
    <row r="34" spans="1:11" ht="20.45" customHeight="1" thickBot="1" x14ac:dyDescent="0.2">
      <c r="A34" s="772"/>
      <c r="B34" s="111" t="s">
        <v>21</v>
      </c>
      <c r="C34" s="142"/>
      <c r="D34" s="113"/>
      <c r="E34" s="111"/>
      <c r="F34" s="364" t="s">
        <v>21</v>
      </c>
      <c r="G34" s="111" t="s">
        <v>78</v>
      </c>
      <c r="H34" s="774"/>
      <c r="I34" s="776"/>
      <c r="J34" s="779"/>
      <c r="K34" s="780"/>
    </row>
    <row r="35" spans="1:11" ht="18" customHeight="1" x14ac:dyDescent="0.15">
      <c r="A35" s="43" t="s">
        <v>53</v>
      </c>
      <c r="B35" s="29" t="s">
        <v>20</v>
      </c>
      <c r="C35" s="106"/>
      <c r="D35" s="106"/>
      <c r="E35" s="29" t="s">
        <v>20</v>
      </c>
      <c r="F35" s="29"/>
      <c r="G35" s="29" t="s">
        <v>20</v>
      </c>
      <c r="H35" s="29"/>
      <c r="I35" s="43">
        <f>COUNTIFS(B35:H35,"&lt;&gt;空",B35:H35,"&lt;&gt;休",B35:H35,"&lt;&gt;調",B35:H35,"&lt;&gt;",B35:H35,"&lt;&gt;調整休")</f>
        <v>3</v>
      </c>
      <c r="J35" s="781">
        <f>SUM(COUNTIF(B35:H35,"9-16"))*(6.25)+(COUNTIF(B35:H35,"9-15"))*(5.5)+(COUNTIF(B35:H35,"9-14"))*(4.5)+(COUNTIF(B35:H35,"16-19"))*(3)+(COUNTIF(B35:H35,"15-19"))*(4)+(COUNTIF(B35:H35,"14-19"))*(4.5)+(COUNTIF(B35:H35,"13-19"))*(5.5)+(COUNTIF(B35:H35,"12-19"))*(6.25)</f>
        <v>13.5</v>
      </c>
      <c r="K35" s="782"/>
    </row>
    <row r="36" spans="1:11" ht="18" customHeight="1" x14ac:dyDescent="0.15">
      <c r="A36" s="5" t="s">
        <v>54</v>
      </c>
      <c r="B36" s="12"/>
      <c r="C36" s="332"/>
      <c r="D36" s="89"/>
      <c r="E36" s="12" t="s">
        <v>21</v>
      </c>
      <c r="F36" s="12" t="s">
        <v>20</v>
      </c>
      <c r="G36" s="12"/>
      <c r="H36" s="12"/>
      <c r="I36" s="5">
        <f>COUNTIFS(B36:H36,"&lt;&gt;空",B36:H36,"&lt;&gt;休",B36:H36,"&lt;&gt;調",B36:H36,"&lt;&gt;",B36:H36,"&lt;&gt;調整休")</f>
        <v>2</v>
      </c>
      <c r="J36" s="682">
        <f>SUM(COUNTIF(B36:H36,"9-16"))*(6.25)+(COUNTIF(B36:H36,"9-15"))*(5.5)+(COUNTIF(B36:H36,"9-14"))*(4.5)+(COUNTIF(B36:H36,"16-19"))*(3)+(COUNTIF(B36:H36,"15-19"))*(4)+(COUNTIF(B36:H36,"14-19"))*(4.5)+(COUNTIF(B36:H36,"13-19"))*(5.5)+(COUNTIF(B36:H36,"12-19"))*(6.25)</f>
        <v>9</v>
      </c>
      <c r="K36" s="692"/>
    </row>
    <row r="37" spans="1:11" ht="18" customHeight="1" x14ac:dyDescent="0.15">
      <c r="A37" s="647"/>
      <c r="B37" s="12"/>
      <c r="C37" s="26"/>
      <c r="D37" s="11"/>
      <c r="E37" s="12"/>
      <c r="F37" s="12"/>
      <c r="G37" s="12"/>
      <c r="H37" s="12"/>
      <c r="I37" s="12"/>
      <c r="J37" s="682"/>
      <c r="K37" s="692"/>
    </row>
    <row r="38" spans="1:11" ht="18" customHeight="1" x14ac:dyDescent="0.15">
      <c r="A38" s="647"/>
      <c r="B38" s="12"/>
      <c r="C38" s="26"/>
      <c r="D38" s="11"/>
      <c r="E38" s="12"/>
      <c r="F38" s="12"/>
      <c r="G38" s="12"/>
      <c r="H38" s="12"/>
      <c r="I38" s="12"/>
      <c r="J38" s="682"/>
      <c r="K38" s="692"/>
    </row>
    <row r="39" spans="1:11" ht="18" customHeight="1" x14ac:dyDescent="0.15">
      <c r="A39" s="22" t="s">
        <v>0</v>
      </c>
      <c r="B39" s="23">
        <v>46167</v>
      </c>
      <c r="C39" s="23">
        <v>46168</v>
      </c>
      <c r="D39" s="23">
        <v>46169</v>
      </c>
      <c r="E39" s="23">
        <v>46170</v>
      </c>
      <c r="F39" s="23">
        <v>46171</v>
      </c>
      <c r="G39" s="23">
        <v>46172</v>
      </c>
      <c r="H39" s="23">
        <v>46173</v>
      </c>
      <c r="I39" s="7"/>
      <c r="J39" s="717" t="s">
        <v>2</v>
      </c>
      <c r="K39" s="718"/>
    </row>
    <row r="40" spans="1:11" ht="18" customHeight="1" x14ac:dyDescent="0.15">
      <c r="A40" s="22" t="s">
        <v>3</v>
      </c>
      <c r="B40" s="2" t="s">
        <v>4</v>
      </c>
      <c r="C40" s="316" t="s">
        <v>5</v>
      </c>
      <c r="D40" s="21" t="s">
        <v>6</v>
      </c>
      <c r="E40" s="2" t="s">
        <v>7</v>
      </c>
      <c r="F40" s="2" t="s">
        <v>8</v>
      </c>
      <c r="G40" s="2" t="s">
        <v>9</v>
      </c>
      <c r="H40" s="24" t="s">
        <v>10</v>
      </c>
      <c r="I40" s="8"/>
      <c r="J40" s="719"/>
      <c r="K40" s="720"/>
    </row>
    <row r="41" spans="1:11" ht="18" customHeight="1" thickBot="1" x14ac:dyDescent="0.2">
      <c r="A41" s="104" t="s">
        <v>13</v>
      </c>
      <c r="B41" s="111"/>
      <c r="C41" s="105"/>
      <c r="D41" s="105"/>
      <c r="E41" s="99"/>
      <c r="F41" s="99"/>
      <c r="G41" s="99"/>
      <c r="H41" s="99"/>
      <c r="I41" s="100"/>
      <c r="J41" s="785"/>
      <c r="K41" s="766"/>
    </row>
    <row r="42" spans="1:11" ht="19.5" customHeight="1" x14ac:dyDescent="0.15">
      <c r="A42" s="771" t="s">
        <v>526</v>
      </c>
      <c r="B42" s="403"/>
      <c r="C42" s="141"/>
      <c r="D42" s="109"/>
      <c r="E42" s="107"/>
      <c r="F42" s="365" t="s">
        <v>373</v>
      </c>
      <c r="G42" s="365" t="s">
        <v>360</v>
      </c>
      <c r="H42" s="773" t="s">
        <v>83</v>
      </c>
      <c r="I42" s="775">
        <v>0</v>
      </c>
      <c r="J42" s="777">
        <v>30</v>
      </c>
      <c r="K42" s="778"/>
    </row>
    <row r="43" spans="1:11" ht="19.5" customHeight="1" thickBot="1" x14ac:dyDescent="0.2">
      <c r="A43" s="772"/>
      <c r="B43" s="111" t="s">
        <v>21</v>
      </c>
      <c r="C43" s="142"/>
      <c r="D43" s="113"/>
      <c r="E43" s="111"/>
      <c r="F43" s="364" t="s">
        <v>21</v>
      </c>
      <c r="G43" s="111" t="s">
        <v>78</v>
      </c>
      <c r="H43" s="774"/>
      <c r="I43" s="776"/>
      <c r="J43" s="779"/>
      <c r="K43" s="780"/>
    </row>
    <row r="44" spans="1:11" ht="18" customHeight="1" x14ac:dyDescent="0.15">
      <c r="A44" s="43" t="s">
        <v>53</v>
      </c>
      <c r="B44" s="29" t="s">
        <v>20</v>
      </c>
      <c r="C44" s="106"/>
      <c r="D44" s="106"/>
      <c r="E44" s="29" t="s">
        <v>20</v>
      </c>
      <c r="F44" s="29"/>
      <c r="G44" s="29" t="s">
        <v>20</v>
      </c>
      <c r="H44" s="29"/>
      <c r="I44" s="43">
        <f>COUNTIFS(B44:H44,"&lt;&gt;空",B44:H44,"&lt;&gt;休",B44:H44,"&lt;&gt;調",B44:H44,"&lt;&gt;",B44:H44,"&lt;&gt;調整休")</f>
        <v>3</v>
      </c>
      <c r="J44" s="781">
        <f>SUM(COUNTIF(B44:H44,"9-16"))*(6.25)+(COUNTIF(B44:H44,"9-15"))*(5.5)+(COUNTIF(B44:H44,"9-14"))*(4.5)+(COUNTIF(B44:H44,"16-19"))*(3)+(COUNTIF(B44:H44,"15-19"))*(4)+(COUNTIF(B44:H44,"14-19"))*(4.5)+(COUNTIF(B44:H44,"13-19"))*(5.5)+(COUNTIF(B44:H44,"12-19"))*(6.25)</f>
        <v>13.5</v>
      </c>
      <c r="K44" s="782"/>
    </row>
    <row r="45" spans="1:11" ht="18" customHeight="1" x14ac:dyDescent="0.15">
      <c r="A45" s="100" t="s">
        <v>54</v>
      </c>
      <c r="B45" s="12"/>
      <c r="C45" s="332"/>
      <c r="D45" s="89"/>
      <c r="E45" s="12" t="s">
        <v>21</v>
      </c>
      <c r="F45" s="12" t="s">
        <v>20</v>
      </c>
      <c r="G45" s="12"/>
      <c r="H45" s="12"/>
      <c r="I45" s="100">
        <f>COUNTIFS(B45:H45,"&lt;&gt;空",B45:H45,"&lt;&gt;休",B45:H45,"&lt;&gt;調",B45:H45,"&lt;&gt;",B45:H45,"&lt;&gt;調整休")</f>
        <v>2</v>
      </c>
      <c r="J45" s="765">
        <f>SUM(COUNTIF(B45:H45,"9-16"))*(6.25)+(COUNTIF(B45:H45,"9-15"))*(5.5)+(COUNTIF(B45:H45,"9-14"))*(4.5)+(COUNTIF(B45:H45,"16-19"))*(3)+(COUNTIF(B45:H45,"15-19"))*(4)+(COUNTIF(B45:H45,"14-19"))*(4.5)+(COUNTIF(B45:H45,"13-19"))*(5.5)+(COUNTIF(B45:H45,"12-19"))*(6.25)</f>
        <v>9</v>
      </c>
      <c r="K45" s="766"/>
    </row>
    <row r="46" spans="1:11" ht="18" customHeight="1" x14ac:dyDescent="0.15">
      <c r="A46" s="647"/>
      <c r="B46" s="12"/>
      <c r="C46" s="26"/>
      <c r="D46" s="11"/>
      <c r="E46" s="12"/>
      <c r="F46" s="12"/>
      <c r="G46" s="12"/>
      <c r="H46" s="12"/>
      <c r="I46" s="12"/>
      <c r="J46" s="682"/>
      <c r="K46" s="692"/>
    </row>
    <row r="47" spans="1:11" ht="18" customHeight="1" x14ac:dyDescent="0.15">
      <c r="A47" s="647"/>
      <c r="B47" s="12"/>
      <c r="C47" s="26"/>
      <c r="D47" s="11"/>
      <c r="E47" s="12"/>
      <c r="F47" s="12"/>
      <c r="G47" s="12"/>
      <c r="H47" s="12"/>
      <c r="I47" s="12"/>
      <c r="J47" s="682"/>
      <c r="K47" s="692"/>
    </row>
    <row r="48" spans="1:11" ht="18" customHeight="1" x14ac:dyDescent="0.15">
      <c r="A48" s="41"/>
      <c r="B48" s="42"/>
      <c r="C48" s="42"/>
      <c r="D48" s="42"/>
      <c r="E48" s="42"/>
      <c r="F48" s="42"/>
      <c r="G48" s="42"/>
      <c r="H48" s="42"/>
      <c r="I48" s="716" t="s">
        <v>595</v>
      </c>
      <c r="J48" s="716"/>
      <c r="K48" s="716"/>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93</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70">
    <mergeCell ref="H1:K1"/>
    <mergeCell ref="B2:E2"/>
    <mergeCell ref="I3:I4"/>
    <mergeCell ref="J3:K4"/>
    <mergeCell ref="J5:K5"/>
    <mergeCell ref="A15:A16"/>
    <mergeCell ref="H15:H16"/>
    <mergeCell ref="I15:I16"/>
    <mergeCell ref="J15:K16"/>
    <mergeCell ref="A6:A7"/>
    <mergeCell ref="H6:H7"/>
    <mergeCell ref="I6:I7"/>
    <mergeCell ref="J6:K7"/>
    <mergeCell ref="J8:K8"/>
    <mergeCell ref="J9:K9"/>
    <mergeCell ref="J23:K23"/>
    <mergeCell ref="J10:K10"/>
    <mergeCell ref="J11:K11"/>
    <mergeCell ref="J12:K13"/>
    <mergeCell ref="F14:H14"/>
    <mergeCell ref="J14:K14"/>
    <mergeCell ref="J17:K17"/>
    <mergeCell ref="J18:K18"/>
    <mergeCell ref="J19:K19"/>
    <mergeCell ref="J20:K20"/>
    <mergeCell ref="J21:K22"/>
    <mergeCell ref="A33:A34"/>
    <mergeCell ref="H33:H34"/>
    <mergeCell ref="I33:I34"/>
    <mergeCell ref="J33:K34"/>
    <mergeCell ref="A24:A25"/>
    <mergeCell ref="H24:H25"/>
    <mergeCell ref="I24:I25"/>
    <mergeCell ref="J24:K25"/>
    <mergeCell ref="J26:K26"/>
    <mergeCell ref="J27:K27"/>
    <mergeCell ref="J41:K41"/>
    <mergeCell ref="J28:K28"/>
    <mergeCell ref="J29:K29"/>
    <mergeCell ref="J30:K31"/>
    <mergeCell ref="J32:K32"/>
    <mergeCell ref="J35:K35"/>
    <mergeCell ref="J36:K36"/>
    <mergeCell ref="J37:K37"/>
    <mergeCell ref="J38:K38"/>
    <mergeCell ref="J39:K40"/>
    <mergeCell ref="A50:B50"/>
    <mergeCell ref="C50:K50"/>
    <mergeCell ref="A42:A43"/>
    <mergeCell ref="I42:I43"/>
    <mergeCell ref="J42:K43"/>
    <mergeCell ref="J44:K44"/>
    <mergeCell ref="J45:K45"/>
    <mergeCell ref="J46:K46"/>
    <mergeCell ref="A56:B56"/>
    <mergeCell ref="C56:K56"/>
    <mergeCell ref="A57:B57"/>
    <mergeCell ref="C57:K57"/>
    <mergeCell ref="B1:F1"/>
    <mergeCell ref="H42:H43"/>
    <mergeCell ref="A51:B51"/>
    <mergeCell ref="C51:K51"/>
    <mergeCell ref="C52:K52"/>
    <mergeCell ref="A54:B54"/>
    <mergeCell ref="C54:K54"/>
    <mergeCell ref="A55:B55"/>
    <mergeCell ref="J47:K47"/>
    <mergeCell ref="I48:K48"/>
    <mergeCell ref="A49:B49"/>
    <mergeCell ref="D49:E49"/>
  </mergeCells>
  <phoneticPr fontId="13"/>
  <pageMargins left="0.59055118110236227" right="0.27559055118110237" top="0.31496062992125984" bottom="0.11811023622047245" header="0.51181102362204722" footer="0.51181102362204722"/>
  <pageSetup paperSize="9" scale="88"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F4697365-2F31-4855-A5E7-4D76D1B1BC0D}">
          <x14:formula1>
            <xm:f>'F:\Users\clmiwa-three\Downloads\[《中村》新田・草加 エリア 仮シフト【12月16日～1月15日】.xlsx]参照データベース'!#REF!</xm:f>
          </x14:formula1>
          <xm:sqref>G1 C48:H48</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15983-2673-43C1-A714-583B754C3D90}">
  <sheetPr>
    <pageSetUpPr fitToPage="1"/>
  </sheetPr>
  <dimension ref="A1:N63"/>
  <sheetViews>
    <sheetView zoomScaleNormal="100" workbookViewId="0">
      <selection activeCell="G23" sqref="G23"/>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50" t="s">
        <v>59</v>
      </c>
      <c r="B1" s="683" t="s">
        <v>594</v>
      </c>
      <c r="C1" s="683"/>
      <c r="D1" s="683"/>
      <c r="E1" s="683"/>
      <c r="F1" s="683"/>
      <c r="H1" s="684" t="s">
        <v>43</v>
      </c>
      <c r="I1" s="685"/>
      <c r="J1" s="686"/>
      <c r="K1" s="687"/>
    </row>
    <row r="2" spans="1:11" ht="8.4499999999999993" customHeight="1" x14ac:dyDescent="0.15">
      <c r="A2" s="14"/>
      <c r="I2" s="14"/>
      <c r="J2" s="3"/>
      <c r="K2" s="4"/>
    </row>
    <row r="3" spans="1:11" ht="14.45" customHeight="1" x14ac:dyDescent="0.15">
      <c r="A3" s="22" t="s">
        <v>0</v>
      </c>
      <c r="B3" s="23"/>
      <c r="C3" s="23"/>
      <c r="D3" s="23"/>
      <c r="E3" s="23"/>
      <c r="F3" s="23">
        <v>46143</v>
      </c>
      <c r="G3" s="23">
        <v>46144</v>
      </c>
      <c r="H3" s="23">
        <v>46145</v>
      </c>
      <c r="I3" s="688" t="s">
        <v>1</v>
      </c>
      <c r="J3" s="690" t="s">
        <v>2</v>
      </c>
      <c r="K3" s="690"/>
    </row>
    <row r="4" spans="1:11" ht="14.45" customHeight="1" x14ac:dyDescent="0.15">
      <c r="A4" s="22" t="s">
        <v>3</v>
      </c>
      <c r="B4" s="2"/>
      <c r="C4" s="21"/>
      <c r="D4" s="21"/>
      <c r="E4" s="21"/>
      <c r="F4" s="2" t="s">
        <v>8</v>
      </c>
      <c r="G4" s="2" t="s">
        <v>9</v>
      </c>
      <c r="H4" s="24" t="s">
        <v>10</v>
      </c>
      <c r="I4" s="689"/>
      <c r="J4" s="690"/>
      <c r="K4" s="690"/>
    </row>
    <row r="5" spans="1:11" ht="14.45" customHeight="1" x14ac:dyDescent="0.15">
      <c r="A5" s="126" t="s">
        <v>13</v>
      </c>
      <c r="B5" s="21"/>
      <c r="C5" s="21"/>
      <c r="D5" s="21"/>
      <c r="E5" s="21"/>
      <c r="F5" s="691" t="s">
        <v>60</v>
      </c>
      <c r="G5" s="691"/>
      <c r="H5" s="691"/>
      <c r="I5" s="5"/>
      <c r="J5" s="682"/>
      <c r="K5" s="692"/>
    </row>
    <row r="6" spans="1:11" ht="14.45" customHeight="1" x14ac:dyDescent="0.15">
      <c r="A6" s="20" t="s">
        <v>37</v>
      </c>
      <c r="B6" s="21"/>
      <c r="C6" s="21"/>
      <c r="D6" s="21"/>
      <c r="E6" s="21"/>
      <c r="F6" s="12"/>
      <c r="G6" s="12" t="s">
        <v>21</v>
      </c>
      <c r="H6" s="12"/>
      <c r="I6" s="5">
        <f t="shared" ref="I6:I11" si="0">COUNTIFS(B6:H6,"&lt;&gt;空",B6:H6,"&lt;&gt;休",B6:H6,"&lt;&gt;調",B6:H6,"&lt;&gt;",B6:H6,"&lt;&gt;調整休")</f>
        <v>1</v>
      </c>
      <c r="J6" s="682">
        <f t="shared" ref="J6"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4.5</v>
      </c>
      <c r="K6" s="682"/>
    </row>
    <row r="7" spans="1:11" ht="14.45" customHeight="1" x14ac:dyDescent="0.15">
      <c r="A7" s="20" t="s">
        <v>19</v>
      </c>
      <c r="B7" s="21"/>
      <c r="C7" s="21"/>
      <c r="D7" s="21"/>
      <c r="E7" s="21"/>
      <c r="F7" s="12"/>
      <c r="G7" s="12" t="s">
        <v>20</v>
      </c>
      <c r="H7" s="12" t="s">
        <v>21</v>
      </c>
      <c r="I7" s="5">
        <f t="shared" si="0"/>
        <v>2</v>
      </c>
      <c r="J7" s="682">
        <f>SUM(COUNTIF(B7:H7,"9-11,15-19"))*(6)+(COUNTIF(B7:H7,"9-12,16-19"))*(6)+(COUNTIF(B7:H7,"9-13,17-19"))*(6)+(COUNTIF(B7:H7,"9-19"))*(9)+(COUNTIF(B7:H7,"9-17"))*(7.25)+(COUNTIF(B7:H7,"9-16"))*(6.25)+(COUNTIF(B7:H7,"9-15"))*(5.5)+(COUNTIF(B7:H7,"9-14"))*(4.5)+(COUNTIF(B7:H7,"9-13"))*(4)+(COUNTIF(B7:H7,"9-12"))*(3)+(COUNTIF(B7:H7,"9-11:30"))*(2.5)+(COUNTIF(B7:H7,"13-19"))*(5.5)+(COUNTIF(B7:H7,"14-19"))*(4.5)+(COUNTIF(B7:H7,"15-19"))*(4)+(COUNTIF(B7:H7,"16-19"))*(3)+(COUNTIF(B7:H7,"16:30-19"))*(2.5)+(COUNTIF(B7:H7,"10-14"))*(4)+(COUNTIF(B7:H7,"草加9-14"))*(4.5)+(COUNTIF(B7:H7,"新田9-14"))*(4.5)+(COUNTIF(B7:H7,"新田14-19"))*(4.5)+(COUNTIF(B7:H7,"受付9-/事務"))*(4.5)</f>
        <v>9</v>
      </c>
      <c r="K7" s="682"/>
    </row>
    <row r="8" spans="1:11" ht="14.45" customHeight="1" x14ac:dyDescent="0.15">
      <c r="A8" s="20" t="s">
        <v>62</v>
      </c>
      <c r="B8" s="21"/>
      <c r="C8" s="21"/>
      <c r="D8" s="21"/>
      <c r="E8" s="21"/>
      <c r="F8" s="12" t="s">
        <v>20</v>
      </c>
      <c r="G8" s="12" t="s">
        <v>21</v>
      </c>
      <c r="H8" s="12"/>
      <c r="I8" s="5">
        <f t="shared" si="0"/>
        <v>2</v>
      </c>
      <c r="J8" s="682">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草加9-14"))*(4.5)+(COUNTIF(B8:H8,"新田9-14"))*(4.5)+(COUNTIF(B8:H8,"新田14-19"))*(4.5)</f>
        <v>9</v>
      </c>
      <c r="K8" s="682"/>
    </row>
    <row r="9" spans="1:11" ht="14.45" customHeight="1" x14ac:dyDescent="0.15">
      <c r="A9" s="20" t="s">
        <v>225</v>
      </c>
      <c r="B9" s="32"/>
      <c r="C9" s="32"/>
      <c r="D9" s="32"/>
      <c r="E9" s="32"/>
      <c r="F9" s="12" t="s">
        <v>21</v>
      </c>
      <c r="G9" s="12"/>
      <c r="H9" s="12" t="s">
        <v>21</v>
      </c>
      <c r="I9" s="5">
        <f t="shared" si="0"/>
        <v>2</v>
      </c>
      <c r="J9" s="682">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9</v>
      </c>
      <c r="K9" s="682"/>
    </row>
    <row r="10" spans="1:11" ht="14.45" customHeight="1" x14ac:dyDescent="0.15">
      <c r="A10" s="20" t="s">
        <v>291</v>
      </c>
      <c r="B10" s="32"/>
      <c r="C10" s="32"/>
      <c r="D10" s="32"/>
      <c r="E10" s="32"/>
      <c r="F10" s="12"/>
      <c r="G10" s="12" t="s">
        <v>20</v>
      </c>
      <c r="H10" s="12" t="s">
        <v>20</v>
      </c>
      <c r="I10" s="5">
        <f t="shared" si="0"/>
        <v>2</v>
      </c>
      <c r="J10" s="682">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9</v>
      </c>
      <c r="K10" s="682"/>
    </row>
    <row r="11" spans="1:11" ht="14.45" customHeight="1" x14ac:dyDescent="0.15">
      <c r="A11" s="20" t="s">
        <v>38</v>
      </c>
      <c r="B11" s="11"/>
      <c r="C11" s="11"/>
      <c r="D11" s="11"/>
      <c r="E11" s="11"/>
      <c r="F11" s="12" t="s">
        <v>21</v>
      </c>
      <c r="G11" s="103" t="s">
        <v>56</v>
      </c>
      <c r="H11" s="103" t="s">
        <v>56</v>
      </c>
      <c r="I11" s="5">
        <f t="shared" si="0"/>
        <v>3</v>
      </c>
      <c r="J11" s="682">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13.5</v>
      </c>
      <c r="K11" s="682"/>
    </row>
    <row r="12" spans="1:11" ht="14.45" customHeight="1" x14ac:dyDescent="0.15">
      <c r="A12" s="20" t="s">
        <v>591</v>
      </c>
      <c r="B12" s="11"/>
      <c r="C12" s="11"/>
      <c r="D12" s="11"/>
      <c r="E12" s="11"/>
      <c r="F12" s="12"/>
      <c r="G12" s="12"/>
      <c r="H12" s="12"/>
      <c r="I12" s="5">
        <f t="shared" ref="I12" si="2">COUNTIFS(B12:H12,"&lt;&gt;空",B12:H12,"&lt;&gt;休",B12:H12,"&lt;&gt;調",B12:H12,"&lt;&gt;",B12:H12,"&lt;&gt;調整休")</f>
        <v>0</v>
      </c>
      <c r="J12" s="682">
        <f>SUM(COUNTIF(B12:H12,"9-11,15-19"))*(6)+(COUNTIF(B12:H12,"9-12,16-19"))*(6)+(COUNTIF(B12:H12,"9-13,17-19"))*(6)+(COUNTIF(B12:H12,"9-19"))*(9)+(COUNTIF(B12:H12,"9-17"))*(7.25)+(COUNTIF(B12:H12,"9-16"))*(6.25)+(COUNTIF(B12:H12,"9-15"))*(5.5)+(COUNTIF(B12:H12,"9-14"))*(4.5)+(COUNTIF(B12:H12,"9-13"))*(4)+(COUNTIF(B12:H12,"9-12"))*(3)+(COUNTIF(B12:H12,"9-11:30"))*(2.5)+(COUNTIF(B12:H12,"13-19"))*(5.5)+(COUNTIF(B12:H12,"14-19"))*(4.5)+(COUNTIF(B12:H12,"15-19"))*(4)+(COUNTIF(B12:H12,"16-19"))*(3)+(COUNTIF(B12:H12,"16:30-19"))*(2.5)+(COUNTIF(B12:H12,"10-14"))*(4)+(COUNTIF(B12:H12,"草加9-14"))*(4.5)+(COUNTIF(B12:H12,"新田9-14"))*(4.5)+(COUNTIF(B12:H12,"新田14-19"))*(4.5)</f>
        <v>0</v>
      </c>
      <c r="K12" s="682"/>
    </row>
    <row r="13" spans="1:11" ht="14.45" customHeight="1" x14ac:dyDescent="0.15">
      <c r="A13" s="321" t="s">
        <v>66</v>
      </c>
      <c r="B13" s="11"/>
      <c r="C13" s="11"/>
      <c r="D13" s="11"/>
      <c r="E13" s="11"/>
      <c r="F13" s="12"/>
      <c r="G13" s="12"/>
      <c r="H13" s="386"/>
      <c r="I13" s="5"/>
      <c r="J13" s="682"/>
      <c r="K13" s="682"/>
    </row>
    <row r="14" spans="1:11" ht="14.45" customHeight="1" x14ac:dyDescent="0.15">
      <c r="A14" s="33" t="s">
        <v>0</v>
      </c>
      <c r="B14" s="53">
        <v>46146</v>
      </c>
      <c r="C14" s="53">
        <v>46147</v>
      </c>
      <c r="D14" s="53">
        <v>46148</v>
      </c>
      <c r="E14" s="53">
        <v>46149</v>
      </c>
      <c r="F14" s="53">
        <v>46150</v>
      </c>
      <c r="G14" s="53">
        <v>46151</v>
      </c>
      <c r="H14" s="53">
        <v>46152</v>
      </c>
      <c r="I14" s="688" t="s">
        <v>1</v>
      </c>
      <c r="J14" s="690" t="s">
        <v>2</v>
      </c>
      <c r="K14" s="690"/>
    </row>
    <row r="15" spans="1:11" ht="14.45" customHeight="1" x14ac:dyDescent="0.15">
      <c r="A15" s="22" t="s">
        <v>3</v>
      </c>
      <c r="B15" s="24" t="s">
        <v>4</v>
      </c>
      <c r="C15" s="24" t="s">
        <v>5</v>
      </c>
      <c r="D15" s="376" t="s">
        <v>6</v>
      </c>
      <c r="E15" s="2" t="s">
        <v>7</v>
      </c>
      <c r="F15" s="2" t="s">
        <v>8</v>
      </c>
      <c r="G15" s="2" t="s">
        <v>9</v>
      </c>
      <c r="H15" s="24" t="s">
        <v>10</v>
      </c>
      <c r="I15" s="689"/>
      <c r="J15" s="690"/>
      <c r="K15" s="690"/>
    </row>
    <row r="16" spans="1:11" ht="14.45" customHeight="1" x14ac:dyDescent="0.15">
      <c r="A16" s="126" t="s">
        <v>12</v>
      </c>
      <c r="B16" s="658" t="s">
        <v>596</v>
      </c>
      <c r="C16" s="21"/>
      <c r="D16" s="21"/>
      <c r="E16" s="12"/>
      <c r="F16" s="12"/>
      <c r="G16" s="12"/>
      <c r="H16" s="12"/>
      <c r="I16" s="5"/>
      <c r="J16" s="682"/>
      <c r="K16" s="692"/>
    </row>
    <row r="17" spans="1:11" ht="14.45" customHeight="1" x14ac:dyDescent="0.15">
      <c r="A17" s="20" t="s">
        <v>37</v>
      </c>
      <c r="B17" s="21"/>
      <c r="C17" s="21"/>
      <c r="D17" s="11"/>
      <c r="E17" s="12" t="s">
        <v>21</v>
      </c>
      <c r="F17" s="12"/>
      <c r="G17" s="12" t="s">
        <v>21</v>
      </c>
      <c r="H17" s="12" t="s">
        <v>20</v>
      </c>
      <c r="I17" s="5">
        <f t="shared" ref="I17:I22" si="3">COUNTIFS(B17:H17,"&lt;&gt;空",B17:H17,"&lt;&gt;休",B17:H17,"&lt;&gt;調",B17:H17,"&lt;&gt;",B17:H17,"&lt;&gt;調整休")</f>
        <v>3</v>
      </c>
      <c r="J17" s="682">
        <f t="shared" ref="J17" si="4">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草加9-14"))*(4.5)+(COUNTIF(B17:H17,"新田9-14"))*(4.5)+(COUNTIF(B17:H17,"新田14-19"))*(4.5)</f>
        <v>13.5</v>
      </c>
      <c r="K17" s="682"/>
    </row>
    <row r="18" spans="1:11" ht="14.45" customHeight="1" x14ac:dyDescent="0.15">
      <c r="A18" s="20" t="s">
        <v>19</v>
      </c>
      <c r="B18" s="21"/>
      <c r="C18" s="21"/>
      <c r="D18" s="11"/>
      <c r="E18" s="121" t="s">
        <v>497</v>
      </c>
      <c r="F18" s="12"/>
      <c r="G18" s="12" t="s">
        <v>20</v>
      </c>
      <c r="H18" s="12" t="s">
        <v>21</v>
      </c>
      <c r="I18" s="5">
        <f t="shared" si="3"/>
        <v>3</v>
      </c>
      <c r="J18" s="682">
        <f>SUM(COUNTIF(B18:H18,"9-11,15-19"))*(6)+(COUNTIF(B18:H18,"9-12,16-19"))*(6)+(COUNTIF(B18:H18,"9-13,17-19"))*(6)+(COUNTIF(B18:H18,"9-19"))*(9)+(COUNTIF(B18:H18,"9-17"))*(7.25)+(COUNTIF(B18:H18,"9-16"))*(6.25)+(COUNTIF(B18:H18,"9-15"))*(5.5)+(COUNTIF(B18:H18,"9-14"))*(4.5)+(COUNTIF(B18:H18,"9-13"))*(4)+(COUNTIF(B18:H18,"9-12"))*(3)+(COUNTIF(B18:H18,"9-11:30"))*(2.5)+(COUNTIF(B18:H18,"13-19"))*(5.5)+(COUNTIF(B18:H18,"14-19"))*(4.5)+(COUNTIF(B18:H18,"15-19"))*(4)+(COUNTIF(B18:H18,"16-19"))*(3)+(COUNTIF(B18:H18,"16:30-19"))*(2.5)+(COUNTIF(B18:H18,"10-14"))*(4)+(COUNTIF(B18:H18,"草加9-14"))*(4.5)+(COUNTIF(B18:H18,"新田9-14"))*(4.5)+(COUNTIF(B18:H18,"新田14-19"))*(4.5)+(COUNTIF(B18:H18,"受付9-/事務"))*(4.5)</f>
        <v>13.5</v>
      </c>
      <c r="K18" s="682"/>
    </row>
    <row r="19" spans="1:11" ht="14.45" customHeight="1" x14ac:dyDescent="0.15">
      <c r="A19" s="20" t="s">
        <v>62</v>
      </c>
      <c r="B19" s="21"/>
      <c r="C19" s="21"/>
      <c r="D19" s="32"/>
      <c r="E19" s="93" t="s">
        <v>84</v>
      </c>
      <c r="F19" s="12" t="s">
        <v>20</v>
      </c>
      <c r="G19" s="12" t="s">
        <v>21</v>
      </c>
      <c r="H19" s="12"/>
      <c r="I19" s="5">
        <f t="shared" si="3"/>
        <v>3</v>
      </c>
      <c r="J19" s="682">
        <f>SUM(COUNTIF(B19:H19,"9-11,15-19"))*(6)+(COUNTIF(B19:H19,"9-12,16-19"))*(6)+(COUNTIF(B19:H19,"9-13,17-19"))*(6)+(COUNTIF(B19:H19,"9-19"))*(9)+(COUNTIF(B19:H19,"9-17"))*(7.25)+(COUNTIF(B19:H19,"9-16"))*(6.25)+(COUNTIF(B19:H19,"9-15"))*(5.5)+(COUNTIF(B19:H19,"9-14"))*(4.5)+(COUNTIF(B19:H19,"9-13"))*(4)+(COUNTIF(B19:H19,"9-12"))*(3)+(COUNTIF(B19:H19,"9-11:30"))*(2.5)+(COUNTIF(B19:H19,"13-19"))*(5.5)+(COUNTIF(B19:H19,"14-19"))*(4.5)+(COUNTIF(B19:H19,"15-19"))*(4)+(COUNTIF(B19:H19,"16-19"))*(3)+(COUNTIF(B19:H19,"16:30-19"))*(2.5)+(COUNTIF(B19:H19,"10-14"))*(4)+(COUNTIF(B19:H19,"草加9-14"))*(4.5)+(COUNTIF(B19:H19,"新田9-14"))*(4.5)+(COUNTIF(B19:H19,"新田14-19"))*(4.5)</f>
        <v>13.5</v>
      </c>
      <c r="K19" s="682"/>
    </row>
    <row r="20" spans="1:11" ht="14.45" customHeight="1" x14ac:dyDescent="0.15">
      <c r="A20" s="20" t="s">
        <v>225</v>
      </c>
      <c r="B20" s="32"/>
      <c r="C20" s="32"/>
      <c r="D20" s="32"/>
      <c r="E20" s="12"/>
      <c r="F20" s="12" t="s">
        <v>21</v>
      </c>
      <c r="G20" s="12"/>
      <c r="H20" s="12" t="s">
        <v>21</v>
      </c>
      <c r="I20" s="5">
        <f t="shared" si="3"/>
        <v>2</v>
      </c>
      <c r="J20" s="682">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草加9-14"))*(4.5)+(COUNTIF(B20:H20,"新田9-14"))*(4.5)+(COUNTIF(B20:H20,"新田14-19"))*(4.5)</f>
        <v>9</v>
      </c>
      <c r="K20" s="682"/>
    </row>
    <row r="21" spans="1:11" ht="14.45" customHeight="1" x14ac:dyDescent="0.15">
      <c r="A21" s="20" t="s">
        <v>291</v>
      </c>
      <c r="B21" s="32"/>
      <c r="C21" s="32"/>
      <c r="D21" s="32"/>
      <c r="E21" s="12" t="s">
        <v>20</v>
      </c>
      <c r="F21" s="12"/>
      <c r="G21" s="12" t="s">
        <v>20</v>
      </c>
      <c r="H21" s="12" t="s">
        <v>20</v>
      </c>
      <c r="I21" s="5">
        <f t="shared" si="3"/>
        <v>3</v>
      </c>
      <c r="J21" s="682">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13.5</v>
      </c>
      <c r="K21" s="682"/>
    </row>
    <row r="22" spans="1:11" ht="14.45" customHeight="1" x14ac:dyDescent="0.15">
      <c r="A22" s="20" t="s">
        <v>38</v>
      </c>
      <c r="B22" s="11"/>
      <c r="C22" s="11"/>
      <c r="D22" s="11"/>
      <c r="E22" s="12"/>
      <c r="F22" s="12" t="s">
        <v>21</v>
      </c>
      <c r="G22" s="103" t="s">
        <v>57</v>
      </c>
      <c r="H22" s="103" t="s">
        <v>56</v>
      </c>
      <c r="I22" s="5">
        <f t="shared" si="3"/>
        <v>3</v>
      </c>
      <c r="J22" s="682">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草加9-14"))*(4.5)+(COUNTIF(B22:H22,"新田9-14"))*(4.5)+(COUNTIF(B22:H22,"新田14-19"))*(4.5)</f>
        <v>13.5</v>
      </c>
      <c r="K22" s="682"/>
    </row>
    <row r="23" spans="1:11" ht="14.45" customHeight="1" x14ac:dyDescent="0.15">
      <c r="A23" s="321" t="s">
        <v>66</v>
      </c>
      <c r="B23" s="11"/>
      <c r="C23" s="11"/>
      <c r="D23" s="11"/>
      <c r="E23" s="12"/>
      <c r="F23" s="12"/>
      <c r="G23" s="12"/>
      <c r="H23" s="386"/>
      <c r="I23" s="5"/>
      <c r="J23" s="682"/>
      <c r="K23" s="682"/>
    </row>
    <row r="24" spans="1:11" ht="14.45" customHeight="1" x14ac:dyDescent="0.15">
      <c r="A24" s="22" t="s">
        <v>0</v>
      </c>
      <c r="B24" s="23">
        <v>46153</v>
      </c>
      <c r="C24" s="23">
        <v>46154</v>
      </c>
      <c r="D24" s="23">
        <v>46155</v>
      </c>
      <c r="E24" s="23">
        <v>46156</v>
      </c>
      <c r="F24" s="23">
        <v>46157</v>
      </c>
      <c r="G24" s="23">
        <v>46158</v>
      </c>
      <c r="H24" s="23">
        <v>46159</v>
      </c>
      <c r="I24" s="688" t="s">
        <v>1</v>
      </c>
      <c r="J24" s="690" t="s">
        <v>2</v>
      </c>
      <c r="K24" s="690"/>
    </row>
    <row r="25" spans="1:11" ht="14.45" customHeight="1" x14ac:dyDescent="0.15">
      <c r="A25" s="22" t="s">
        <v>3</v>
      </c>
      <c r="B25" s="2" t="s">
        <v>4</v>
      </c>
      <c r="C25" s="21" t="s">
        <v>5</v>
      </c>
      <c r="D25" s="21" t="s">
        <v>6</v>
      </c>
      <c r="E25" s="2" t="s">
        <v>7</v>
      </c>
      <c r="F25" s="2" t="s">
        <v>8</v>
      </c>
      <c r="G25" s="2" t="s">
        <v>9</v>
      </c>
      <c r="H25" s="24" t="s">
        <v>10</v>
      </c>
      <c r="I25" s="689"/>
      <c r="J25" s="690"/>
      <c r="K25" s="690"/>
    </row>
    <row r="26" spans="1:11" ht="14.45" customHeight="1" x14ac:dyDescent="0.15">
      <c r="A26" s="126" t="s">
        <v>13</v>
      </c>
      <c r="B26" s="12"/>
      <c r="C26" s="21"/>
      <c r="D26" s="21"/>
      <c r="E26" s="12"/>
      <c r="F26" s="12"/>
      <c r="G26" s="12"/>
      <c r="H26" s="12"/>
      <c r="I26" s="5"/>
      <c r="J26" s="693"/>
      <c r="K26" s="692"/>
    </row>
    <row r="27" spans="1:11" ht="14.45" customHeight="1" x14ac:dyDescent="0.15">
      <c r="A27" s="20" t="s">
        <v>37</v>
      </c>
      <c r="B27" s="12" t="s">
        <v>21</v>
      </c>
      <c r="C27" s="21"/>
      <c r="D27" s="11"/>
      <c r="E27" s="12" t="s">
        <v>21</v>
      </c>
      <c r="F27" s="12"/>
      <c r="G27" s="12" t="s">
        <v>21</v>
      </c>
      <c r="H27" s="12"/>
      <c r="I27" s="5">
        <f t="shared" ref="I27:I32" si="5">COUNTIFS(B27:H27,"&lt;&gt;空",B27:H27,"&lt;&gt;休",B27:H27,"&lt;&gt;調",B27:H27,"&lt;&gt;",B27:H27,"&lt;&gt;調整休")</f>
        <v>3</v>
      </c>
      <c r="J27" s="682">
        <f t="shared" ref="J27" si="6">SUM(COUNTIF(B27:H27,"9-11,15-19"))*(6)+(COUNTIF(B27:H27,"9-12,16-19"))*(6)+(COUNTIF(B27:H27,"9-13,17-19"))*(6)+(COUNTIF(B27:H27,"9-19"))*(9)+(COUNTIF(B27:H27,"9-17"))*(7.25)+(COUNTIF(B27:H27,"9-16"))*(6.25)+(COUNTIF(B27:H27,"9-15"))*(5.5)+(COUNTIF(B27:H27,"9-14"))*(4.5)+(COUNTIF(B27:H27,"9-13"))*(4)+(COUNTIF(B27:H27,"9-12"))*(3)+(COUNTIF(B27:H27,"9-11:30"))*(2.5)+(COUNTIF(B27:H27,"13-19"))*(5.5)+(COUNTIF(B27:H27,"14-19"))*(4.5)+(COUNTIF(B27:H27,"15-19"))*(4)+(COUNTIF(B27:H27,"16-19"))*(3)+(COUNTIF(B27:H27,"16:30-19"))*(2.5)+(COUNTIF(B27:H27,"10-14"))*(4)+(COUNTIF(B27:H27,"草加9-14"))*(4.5)+(COUNTIF(B27:H27,"新田9-14"))*(4.5)+(COUNTIF(B27:H27,"新田14-19"))*(4.5)</f>
        <v>13.5</v>
      </c>
      <c r="K27" s="682"/>
    </row>
    <row r="28" spans="1:11" ht="14.45" customHeight="1" x14ac:dyDescent="0.15">
      <c r="A28" s="20" t="s">
        <v>19</v>
      </c>
      <c r="B28" s="12" t="s">
        <v>20</v>
      </c>
      <c r="C28" s="21"/>
      <c r="D28" s="11"/>
      <c r="E28" s="121" t="s">
        <v>497</v>
      </c>
      <c r="F28" s="12"/>
      <c r="G28" s="12" t="s">
        <v>20</v>
      </c>
      <c r="H28" s="12" t="s">
        <v>21</v>
      </c>
      <c r="I28" s="5">
        <f t="shared" si="5"/>
        <v>4</v>
      </c>
      <c r="J28" s="682">
        <f>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草加9-14"))*(4.5)+(COUNTIF(B28:H28,"新田9-14"))*(4.5)+(COUNTIF(B28:H28,"新田14-19"))*(4.5)+(COUNTIF(B28:H28,"受付9-/事務"))*(4.5)</f>
        <v>18</v>
      </c>
      <c r="K28" s="682"/>
    </row>
    <row r="29" spans="1:11" ht="14.45" customHeight="1" x14ac:dyDescent="0.15">
      <c r="A29" s="20" t="s">
        <v>62</v>
      </c>
      <c r="B29" s="12" t="s">
        <v>20</v>
      </c>
      <c r="C29" s="21"/>
      <c r="D29" s="32"/>
      <c r="E29" s="93" t="s">
        <v>84</v>
      </c>
      <c r="F29" s="12" t="s">
        <v>20</v>
      </c>
      <c r="G29" s="12" t="s">
        <v>21</v>
      </c>
      <c r="H29" s="12"/>
      <c r="I29" s="5">
        <f t="shared" si="5"/>
        <v>4</v>
      </c>
      <c r="J29" s="682">
        <f>SUM(COUNTIF(B29:H29,"9-11,15-19"))*(6)+(COUNTIF(B29:H29,"9-12,16-19"))*(6)+(COUNTIF(B29:H29,"9-13,17-19"))*(6)+(COUNTIF(B29:H29,"9-19"))*(9)+(COUNTIF(B29:H29,"9-17"))*(7.25)+(COUNTIF(B29:H29,"9-16"))*(6.25)+(COUNTIF(B29:H29,"9-15"))*(5.5)+(COUNTIF(B29:H29,"9-14"))*(4.5)+(COUNTIF(B29:H29,"9-13"))*(4)+(COUNTIF(B29:H29,"9-12"))*(3)+(COUNTIF(B29:H29,"9-11:30"))*(2.5)+(COUNTIF(B29:H29,"13-19"))*(5.5)+(COUNTIF(B29:H29,"14-19"))*(4.5)+(COUNTIF(B29:H29,"15-19"))*(4)+(COUNTIF(B29:H29,"16-19"))*(3)+(COUNTIF(B29:H29,"16:30-19"))*(2.5)+(COUNTIF(B29:H29,"10-14"))*(4)+(COUNTIF(B29:H29,"草加9-14"))*(4.5)+(COUNTIF(B29:H29,"新田9-14"))*(4.5)+(COUNTIF(B29:H29,"新田14-19"))*(4.5)</f>
        <v>18</v>
      </c>
      <c r="K29" s="682"/>
    </row>
    <row r="30" spans="1:11" ht="14.45" customHeight="1" x14ac:dyDescent="0.15">
      <c r="A30" s="20" t="s">
        <v>225</v>
      </c>
      <c r="B30" s="12" t="s">
        <v>21</v>
      </c>
      <c r="C30" s="32"/>
      <c r="D30" s="32"/>
      <c r="E30" s="12"/>
      <c r="F30" s="12" t="s">
        <v>21</v>
      </c>
      <c r="G30" s="12"/>
      <c r="H30" s="12" t="s">
        <v>21</v>
      </c>
      <c r="I30" s="5">
        <f t="shared" si="5"/>
        <v>3</v>
      </c>
      <c r="J30" s="682">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13.5</v>
      </c>
      <c r="K30" s="682"/>
    </row>
    <row r="31" spans="1:11" ht="14.45" customHeight="1" x14ac:dyDescent="0.15">
      <c r="A31" s="20" t="s">
        <v>291</v>
      </c>
      <c r="B31" s="12"/>
      <c r="C31" s="32"/>
      <c r="D31" s="32"/>
      <c r="E31" s="12" t="s">
        <v>20</v>
      </c>
      <c r="F31" s="12"/>
      <c r="G31" s="12" t="s">
        <v>20</v>
      </c>
      <c r="H31" s="12" t="s">
        <v>20</v>
      </c>
      <c r="I31" s="5">
        <f t="shared" si="5"/>
        <v>3</v>
      </c>
      <c r="J31" s="682">
        <f>SUM(COUNTIF(B31:H31,"9-11,15-19"))*(6)+(COUNTIF(B31:H31,"9-12,16-19"))*(6)+(COUNTIF(B31:H31,"9-13,17-19"))*(6)+(COUNTIF(B31:H31,"9-19"))*(9)+(COUNTIF(B31:H31,"9-17"))*(7.25)+(COUNTIF(B31:H31,"9-16"))*(6.25)+(COUNTIF(B31:H31,"9-15"))*(5.5)+(COUNTIF(B31:H31,"9-14"))*(4.5)+(COUNTIF(B31:H31,"9-13"))*(4)+(COUNTIF(B31:H31,"9-12"))*(3)+(COUNTIF(B31:H31,"9-11:30"))*(2.5)+(COUNTIF(B31:H31,"13-19"))*(5.5)+(COUNTIF(B31:H31,"14-19"))*(4.5)+(COUNTIF(B31:H31,"15-19"))*(4)+(COUNTIF(B31:H31,"16-19"))*(3)+(COUNTIF(B31:H31,"16:30-19"))*(2.5)+(COUNTIF(B31:H31,"10-14"))*(4)+(COUNTIF(B31:H31,"草加9-14"))*(4.5)+(COUNTIF(B31:H31,"新田9-14"))*(4.5)+(COUNTIF(B31:H31,"新田14-19"))*(4.5)</f>
        <v>13.5</v>
      </c>
      <c r="K31" s="682"/>
    </row>
    <row r="32" spans="1:11" ht="14.45" customHeight="1" x14ac:dyDescent="0.15">
      <c r="A32" s="20" t="s">
        <v>38</v>
      </c>
      <c r="B32" s="12" t="s">
        <v>21</v>
      </c>
      <c r="C32" s="11"/>
      <c r="D32" s="11"/>
      <c r="E32" s="12"/>
      <c r="F32" s="12" t="s">
        <v>21</v>
      </c>
      <c r="G32" s="103" t="s">
        <v>56</v>
      </c>
      <c r="H32" s="103" t="s">
        <v>56</v>
      </c>
      <c r="I32" s="5">
        <f t="shared" si="5"/>
        <v>4</v>
      </c>
      <c r="J32" s="682">
        <f>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草加9-14"))*(4.5)+(COUNTIF(B32:H32,"新田9-14"))*(4.5)+(COUNTIF(B32:H32,"新田14-19"))*(4.5)</f>
        <v>18</v>
      </c>
      <c r="K32" s="682"/>
    </row>
    <row r="33" spans="1:11" ht="14.45" customHeight="1" x14ac:dyDescent="0.15">
      <c r="A33" s="321" t="s">
        <v>66</v>
      </c>
      <c r="B33" s="12"/>
      <c r="C33" s="11"/>
      <c r="D33" s="11"/>
      <c r="E33" s="12"/>
      <c r="F33" s="12"/>
      <c r="G33" s="12"/>
      <c r="H33" s="386"/>
      <c r="I33" s="5"/>
      <c r="J33" s="682"/>
      <c r="K33" s="682"/>
    </row>
    <row r="34" spans="1:11" ht="14.45" customHeight="1" x14ac:dyDescent="0.15">
      <c r="A34" s="22" t="s">
        <v>0</v>
      </c>
      <c r="B34" s="90">
        <v>46160</v>
      </c>
      <c r="C34" s="90">
        <v>46161</v>
      </c>
      <c r="D34" s="90">
        <v>46162</v>
      </c>
      <c r="E34" s="90">
        <v>46163</v>
      </c>
      <c r="F34" s="90">
        <v>46164</v>
      </c>
      <c r="G34" s="90">
        <v>46165</v>
      </c>
      <c r="H34" s="90">
        <v>46166</v>
      </c>
      <c r="I34" s="688" t="s">
        <v>1</v>
      </c>
      <c r="J34" s="690" t="s">
        <v>2</v>
      </c>
      <c r="K34" s="690"/>
    </row>
    <row r="35" spans="1:11" ht="14.45" customHeight="1" x14ac:dyDescent="0.15">
      <c r="A35" s="22" t="s">
        <v>3</v>
      </c>
      <c r="B35" s="2" t="s">
        <v>4</v>
      </c>
      <c r="C35" s="21" t="s">
        <v>5</v>
      </c>
      <c r="D35" s="21" t="s">
        <v>6</v>
      </c>
      <c r="E35" s="2" t="s">
        <v>7</v>
      </c>
      <c r="F35" s="2" t="s">
        <v>8</v>
      </c>
      <c r="G35" s="2" t="s">
        <v>9</v>
      </c>
      <c r="H35" s="24" t="s">
        <v>10</v>
      </c>
      <c r="I35" s="689"/>
      <c r="J35" s="690"/>
      <c r="K35" s="690"/>
    </row>
    <row r="36" spans="1:11" ht="14.45" customHeight="1" x14ac:dyDescent="0.15">
      <c r="A36" s="126" t="s">
        <v>12</v>
      </c>
      <c r="B36" s="12"/>
      <c r="C36" s="21"/>
      <c r="D36" s="21"/>
      <c r="E36" s="12"/>
      <c r="F36" s="12"/>
      <c r="G36" s="12"/>
      <c r="H36" s="12"/>
      <c r="I36" s="5"/>
      <c r="J36" s="682"/>
      <c r="K36" s="692"/>
    </row>
    <row r="37" spans="1:11" ht="14.45" customHeight="1" x14ac:dyDescent="0.15">
      <c r="A37" s="20" t="s">
        <v>37</v>
      </c>
      <c r="B37" s="12" t="s">
        <v>21</v>
      </c>
      <c r="C37" s="21"/>
      <c r="D37" s="11"/>
      <c r="E37" s="12" t="s">
        <v>21</v>
      </c>
      <c r="F37" s="12"/>
      <c r="G37" s="12" t="s">
        <v>21</v>
      </c>
      <c r="H37" s="12" t="s">
        <v>20</v>
      </c>
      <c r="I37" s="5">
        <f t="shared" ref="I37:I42" si="7">COUNTIFS(B37:H37,"&lt;&gt;空",B37:H37,"&lt;&gt;休",B37:H37,"&lt;&gt;調",B37:H37,"&lt;&gt;",B37:H37,"&lt;&gt;調整休")</f>
        <v>4</v>
      </c>
      <c r="J37" s="682">
        <f t="shared" ref="J37" si="8">SUM(COUNTIF(B37:H37,"9-11,15-19"))*(6)+(COUNTIF(B37:H37,"9-12,16-19"))*(6)+(COUNTIF(B37:H37,"9-13,17-19"))*(6)+(COUNTIF(B37:H37,"9-19"))*(9)+(COUNTIF(B37:H37,"9-17"))*(7.25)+(COUNTIF(B37:H37,"9-16"))*(6.25)+(COUNTIF(B37:H37,"9-15"))*(5.5)+(COUNTIF(B37:H37,"9-14"))*(4.5)+(COUNTIF(B37:H37,"9-13"))*(4)+(COUNTIF(B37:H37,"9-12"))*(3)+(COUNTIF(B37:H37,"9-11:30"))*(2.5)+(COUNTIF(B37:H37,"13-19"))*(5.5)+(COUNTIF(B37:H37,"14-19"))*(4.5)+(COUNTIF(B37:H37,"15-19"))*(4)+(COUNTIF(B37:H37,"16-19"))*(3)+(COUNTIF(B37:H37,"16:30-19"))*(2.5)+(COUNTIF(B37:H37,"10-14"))*(4)+(COUNTIF(B37:H37,"草加9-14"))*(4.5)+(COUNTIF(B37:H37,"新田9-14"))*(4.5)+(COUNTIF(B37:H37,"新田14-19"))*(4.5)</f>
        <v>18</v>
      </c>
      <c r="K37" s="682"/>
    </row>
    <row r="38" spans="1:11" ht="14.45" customHeight="1" x14ac:dyDescent="0.15">
      <c r="A38" s="20" t="s">
        <v>19</v>
      </c>
      <c r="B38" s="12"/>
      <c r="C38" s="21"/>
      <c r="D38" s="11"/>
      <c r="E38" s="121" t="s">
        <v>497</v>
      </c>
      <c r="F38" s="12"/>
      <c r="G38" s="12" t="s">
        <v>20</v>
      </c>
      <c r="H38" s="12" t="s">
        <v>21</v>
      </c>
      <c r="I38" s="5">
        <f t="shared" si="7"/>
        <v>3</v>
      </c>
      <c r="J38" s="682">
        <f>SUM(COUNTIF(B38:H38,"9-11,15-19"))*(6)+(COUNTIF(B38:H38,"9-12,16-19"))*(6)+(COUNTIF(B38:H38,"9-13,17-19"))*(6)+(COUNTIF(B38:H38,"9-19"))*(9)+(COUNTIF(B38:H38,"9-17"))*(7.25)+(COUNTIF(B38:H38,"9-16"))*(6.25)+(COUNTIF(B38:H38,"9-15"))*(5.5)+(COUNTIF(B38:H38,"9-14"))*(4.5)+(COUNTIF(B38:H38,"9-13"))*(4)+(COUNTIF(B38:H38,"9-12"))*(3)+(COUNTIF(B38:H38,"9-11:30"))*(2.5)+(COUNTIF(B38:H38,"13-19"))*(5.5)+(COUNTIF(B38:H38,"14-19"))*(4.5)+(COUNTIF(B38:H38,"15-19"))*(4)+(COUNTIF(B38:H38,"16-19"))*(3)+(COUNTIF(B38:H38,"16:30-19"))*(2.5)+(COUNTIF(B38:H38,"10-14"))*(4)+(COUNTIF(B38:H38,"草加9-14"))*(4.5)+(COUNTIF(B38:H38,"新田9-14"))*(4.5)+(COUNTIF(B38:H38,"新田14-19"))*(4.5)+(COUNTIF(B38:H38,"受付9-/事務"))*(4.5)</f>
        <v>13.5</v>
      </c>
      <c r="K38" s="682"/>
    </row>
    <row r="39" spans="1:11" ht="14.45" customHeight="1" x14ac:dyDescent="0.15">
      <c r="A39" s="20" t="s">
        <v>62</v>
      </c>
      <c r="B39" s="12" t="s">
        <v>20</v>
      </c>
      <c r="C39" s="21"/>
      <c r="D39" s="32"/>
      <c r="E39" s="93" t="s">
        <v>84</v>
      </c>
      <c r="F39" s="12" t="s">
        <v>20</v>
      </c>
      <c r="G39" s="12" t="s">
        <v>21</v>
      </c>
      <c r="H39" s="12"/>
      <c r="I39" s="5">
        <f t="shared" si="7"/>
        <v>4</v>
      </c>
      <c r="J39" s="682">
        <f>SUM(COUNTIF(B39:H39,"9-11,15-19"))*(6)+(COUNTIF(B39:H39,"9-12,16-19"))*(6)+(COUNTIF(B39:H39,"9-13,17-19"))*(6)+(COUNTIF(B39:H39,"9-19"))*(9)+(COUNTIF(B39:H39,"9-17"))*(7.25)+(COUNTIF(B39:H39,"9-16"))*(6.25)+(COUNTIF(B39:H39,"9-15"))*(5.5)+(COUNTIF(B39:H39,"9-14"))*(4.5)+(COUNTIF(B39:H39,"9-13"))*(4)+(COUNTIF(B39:H39,"9-12"))*(3)+(COUNTIF(B39:H39,"9-11:30"))*(2.5)+(COUNTIF(B39:H39,"13-19"))*(5.5)+(COUNTIF(B39:H39,"14-19"))*(4.5)+(COUNTIF(B39:H39,"15-19"))*(4)+(COUNTIF(B39:H39,"16-19"))*(3)+(COUNTIF(B39:H39,"16:30-19"))*(2.5)+(COUNTIF(B39:H39,"10-14"))*(4)+(COUNTIF(B39:H39,"草加9-14"))*(4.5)+(COUNTIF(B39:H39,"新田9-14"))*(4.5)+(COUNTIF(B39:H39,"新田14-19"))*(4.5)</f>
        <v>18</v>
      </c>
      <c r="K39" s="682"/>
    </row>
    <row r="40" spans="1:11" ht="14.45" customHeight="1" x14ac:dyDescent="0.15">
      <c r="A40" s="20" t="s">
        <v>225</v>
      </c>
      <c r="B40" s="12" t="s">
        <v>21</v>
      </c>
      <c r="C40" s="32"/>
      <c r="D40" s="32"/>
      <c r="E40" s="12"/>
      <c r="F40" s="12" t="s">
        <v>21</v>
      </c>
      <c r="G40" s="12"/>
      <c r="H40" s="12" t="s">
        <v>21</v>
      </c>
      <c r="I40" s="5">
        <f t="shared" si="7"/>
        <v>3</v>
      </c>
      <c r="J40" s="682">
        <f>SUM(COUNTIF(B40:H40,"9-11,15-19"))*(6)+(COUNTIF(B40:H40,"9-12,16-19"))*(6)+(COUNTIF(B40:H40,"9-13,17-19"))*(6)+(COUNTIF(B40:H40,"9-19"))*(9)+(COUNTIF(B40:H40,"9-17"))*(7.25)+(COUNTIF(B40:H40,"9-16"))*(6.25)+(COUNTIF(B40:H40,"9-15"))*(5.5)+(COUNTIF(B40:H40,"9-14"))*(4.5)+(COUNTIF(B40:H40,"9-13"))*(4)+(COUNTIF(B40:H40,"9-12"))*(3)+(COUNTIF(B40:H40,"9-11:30"))*(2.5)+(COUNTIF(B40:H40,"13-19"))*(5.5)+(COUNTIF(B40:H40,"14-19"))*(4.5)+(COUNTIF(B40:H40,"15-19"))*(4)+(COUNTIF(B40:H40,"16-19"))*(3)+(COUNTIF(B40:H40,"16:30-19"))*(2.5)+(COUNTIF(B40:H40,"10-14"))*(4)+(COUNTIF(B40:H40,"草加9-14"))*(4.5)+(COUNTIF(B40:H40,"新田9-14"))*(4.5)+(COUNTIF(B40:H40,"新田14-19"))*(4.5)</f>
        <v>13.5</v>
      </c>
      <c r="K40" s="682"/>
    </row>
    <row r="41" spans="1:11" ht="14.45" customHeight="1" x14ac:dyDescent="0.15">
      <c r="A41" s="20" t="s">
        <v>291</v>
      </c>
      <c r="B41" s="12"/>
      <c r="C41" s="32"/>
      <c r="D41" s="32"/>
      <c r="E41" s="12" t="s">
        <v>20</v>
      </c>
      <c r="F41" s="12"/>
      <c r="G41" s="12" t="s">
        <v>20</v>
      </c>
      <c r="H41" s="12" t="s">
        <v>20</v>
      </c>
      <c r="I41" s="5">
        <f t="shared" si="7"/>
        <v>3</v>
      </c>
      <c r="J41" s="682">
        <f>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草加9-14"))*(4.5)+(COUNTIF(B41:H41,"新田9-14"))*(4.5)+(COUNTIF(B41:H41,"新田14-19"))*(4.5)</f>
        <v>13.5</v>
      </c>
      <c r="K41" s="682"/>
    </row>
    <row r="42" spans="1:11" ht="14.45" customHeight="1" x14ac:dyDescent="0.15">
      <c r="A42" s="20" t="s">
        <v>38</v>
      </c>
      <c r="B42" s="12" t="s">
        <v>20</v>
      </c>
      <c r="C42" s="11"/>
      <c r="D42" s="11"/>
      <c r="E42" s="12"/>
      <c r="F42" s="12" t="s">
        <v>21</v>
      </c>
      <c r="G42" s="103" t="s">
        <v>57</v>
      </c>
      <c r="H42" s="103" t="s">
        <v>56</v>
      </c>
      <c r="I42" s="5">
        <f t="shared" si="7"/>
        <v>4</v>
      </c>
      <c r="J42" s="682">
        <f>SUM(COUNTIF(B42:H42,"9-11,15-19"))*(6)+(COUNTIF(B42:H42,"9-12,16-19"))*(6)+(COUNTIF(B42:H42,"9-13,17-19"))*(6)+(COUNTIF(B42:H42,"9-19"))*(9)+(COUNTIF(B42:H42,"9-17"))*(7.25)+(COUNTIF(B42:H42,"9-16"))*(6.25)+(COUNTIF(B42:H42,"9-15"))*(5.5)+(COUNTIF(B42:H42,"9-14"))*(4.5)+(COUNTIF(B42:H42,"9-13"))*(4)+(COUNTIF(B42:H42,"9-12"))*(3)+(COUNTIF(B42:H42,"9-11:30"))*(2.5)+(COUNTIF(B42:H42,"13-19"))*(5.5)+(COUNTIF(B42:H42,"14-19"))*(4.5)+(COUNTIF(B42:H42,"15-19"))*(4)+(COUNTIF(B42:H42,"16-19"))*(3)+(COUNTIF(B42:H42,"16:30-19"))*(2.5)+(COUNTIF(B42:H42,"10-14"))*(4)+(COUNTIF(B42:H42,"草加9-14"))*(4.5)+(COUNTIF(B42:H42,"新田9-14"))*(4.5)+(COUNTIF(B42:H42,"新田14-19"))*(4.5)</f>
        <v>18</v>
      </c>
      <c r="K42" s="682"/>
    </row>
    <row r="43" spans="1:11" ht="14.45" customHeight="1" x14ac:dyDescent="0.15">
      <c r="A43" s="321" t="s">
        <v>66</v>
      </c>
      <c r="B43" s="12"/>
      <c r="C43" s="11"/>
      <c r="D43" s="11"/>
      <c r="E43" s="12"/>
      <c r="F43" s="12"/>
      <c r="G43" s="12"/>
      <c r="H43" s="386"/>
      <c r="I43" s="5"/>
      <c r="J43" s="682"/>
      <c r="K43" s="682"/>
    </row>
    <row r="44" spans="1:11" ht="14.45" customHeight="1" x14ac:dyDescent="0.15">
      <c r="A44" s="22" t="s">
        <v>0</v>
      </c>
      <c r="B44" s="23">
        <v>46167</v>
      </c>
      <c r="C44" s="23">
        <v>46168</v>
      </c>
      <c r="D44" s="23">
        <v>46169</v>
      </c>
      <c r="E44" s="23">
        <v>46170</v>
      </c>
      <c r="F44" s="23">
        <v>46171</v>
      </c>
      <c r="G44" s="23">
        <v>46172</v>
      </c>
      <c r="H44" s="23">
        <v>46173</v>
      </c>
      <c r="I44" s="688" t="s">
        <v>1</v>
      </c>
      <c r="J44" s="690" t="s">
        <v>2</v>
      </c>
      <c r="K44" s="690"/>
    </row>
    <row r="45" spans="1:11" ht="14.45" customHeight="1" x14ac:dyDescent="0.15">
      <c r="A45" s="22" t="s">
        <v>3</v>
      </c>
      <c r="B45" s="2" t="s">
        <v>4</v>
      </c>
      <c r="C45" s="316" t="s">
        <v>5</v>
      </c>
      <c r="D45" s="21" t="s">
        <v>6</v>
      </c>
      <c r="E45" s="2" t="s">
        <v>7</v>
      </c>
      <c r="F45" s="2" t="s">
        <v>8</v>
      </c>
      <c r="G45" s="2" t="s">
        <v>9</v>
      </c>
      <c r="H45" s="24" t="s">
        <v>10</v>
      </c>
      <c r="I45" s="689"/>
      <c r="J45" s="690"/>
      <c r="K45" s="690"/>
    </row>
    <row r="46" spans="1:11" ht="14.45" customHeight="1" x14ac:dyDescent="0.15">
      <c r="A46" s="126" t="s">
        <v>13</v>
      </c>
      <c r="B46" s="12"/>
      <c r="C46" s="21"/>
      <c r="D46" s="21"/>
      <c r="E46" s="12"/>
      <c r="F46" s="12"/>
      <c r="G46" s="12"/>
      <c r="H46" s="12"/>
      <c r="I46" s="5"/>
      <c r="J46" s="693"/>
      <c r="K46" s="692"/>
    </row>
    <row r="47" spans="1:11" ht="14.45" customHeight="1" x14ac:dyDescent="0.15">
      <c r="A47" s="20" t="s">
        <v>37</v>
      </c>
      <c r="B47" s="12" t="s">
        <v>21</v>
      </c>
      <c r="C47" s="21"/>
      <c r="D47" s="11"/>
      <c r="E47" s="12" t="s">
        <v>21</v>
      </c>
      <c r="F47" s="12"/>
      <c r="G47" s="12" t="s">
        <v>21</v>
      </c>
      <c r="H47" s="12"/>
      <c r="I47" s="5">
        <f t="shared" ref="I47:I52" si="9">COUNTIFS(B47:H47,"&lt;&gt;空",B47:H47,"&lt;&gt;休",B47:H47,"&lt;&gt;調",B47:H47,"&lt;&gt;",B47:H47,"&lt;&gt;調整休")</f>
        <v>3</v>
      </c>
      <c r="J47" s="682">
        <f t="shared" ref="J47" si="10">SUM(COUNTIF(B47:H47,"9-11,15-19"))*(6)+(COUNTIF(B47:H47,"9-12,16-19"))*(6)+(COUNTIF(B47:H47,"9-13,17-19"))*(6)+(COUNTIF(B47:H47,"9-19"))*(9)+(COUNTIF(B47:H47,"9-17"))*(7.25)+(COUNTIF(B47:H47,"9-16"))*(6.25)+(COUNTIF(B47:H47,"9-15"))*(5.5)+(COUNTIF(B47:H47,"9-14"))*(4.5)+(COUNTIF(B47:H47,"9-13"))*(4)+(COUNTIF(B47:H47,"9-12"))*(3)+(COUNTIF(B47:H47,"9-11:30"))*(2.5)+(COUNTIF(B47:H47,"13-19"))*(5.5)+(COUNTIF(B47:H47,"14-19"))*(4.5)+(COUNTIF(B47:H47,"15-19"))*(4)+(COUNTIF(B47:H47,"16-19"))*(3)+(COUNTIF(B47:H47,"16:30-19"))*(2.5)+(COUNTIF(B47:H47,"10-14"))*(4)+(COUNTIF(B47:H47,"草加9-14"))*(4.5)+(COUNTIF(B47:H47,"新田9-14"))*(4.5)+(COUNTIF(B47:H47,"新田14-19"))*(4.5)</f>
        <v>13.5</v>
      </c>
      <c r="K47" s="682"/>
    </row>
    <row r="48" spans="1:11" ht="14.45" customHeight="1" x14ac:dyDescent="0.15">
      <c r="A48" s="20" t="s">
        <v>19</v>
      </c>
      <c r="B48" s="12" t="s">
        <v>20</v>
      </c>
      <c r="C48" s="21"/>
      <c r="D48" s="11"/>
      <c r="E48" s="121" t="s">
        <v>497</v>
      </c>
      <c r="F48" s="12"/>
      <c r="G48" s="12" t="s">
        <v>20</v>
      </c>
      <c r="H48" s="12" t="s">
        <v>21</v>
      </c>
      <c r="I48" s="5">
        <f t="shared" si="9"/>
        <v>4</v>
      </c>
      <c r="J48" s="682">
        <f>SUM(COUNTIF(B48:H48,"9-11,15-19"))*(6)+(COUNTIF(B48:H48,"9-12,16-19"))*(6)+(COUNTIF(B48:H48,"9-13,17-19"))*(6)+(COUNTIF(B48:H48,"9-19"))*(9)+(COUNTIF(B48:H48,"9-17"))*(7.25)+(COUNTIF(B48:H48,"9-16"))*(6.25)+(COUNTIF(B48:H48,"9-15"))*(5.5)+(COUNTIF(B48:H48,"9-14"))*(4.5)+(COUNTIF(B48:H48,"9-13"))*(4)+(COUNTIF(B48:H48,"9-12"))*(3)+(COUNTIF(B48:H48,"9-11:30"))*(2.5)+(COUNTIF(B48:H48,"13-19"))*(5.5)+(COUNTIF(B48:H48,"14-19"))*(4.5)+(COUNTIF(B48:H48,"15-19"))*(4)+(COUNTIF(B48:H48,"16-19"))*(3)+(COUNTIF(B48:H48,"16:30-19"))*(2.5)+(COUNTIF(B48:H48,"10-14"))*(4)+(COUNTIF(B48:H48,"草加9-14"))*(4.5)+(COUNTIF(B48:H48,"新田9-14"))*(4.5)+(COUNTIF(B48:H48,"新田14-19"))*(4.5)+(COUNTIF(B48:H48,"受付9-/事務"))*(4.5)</f>
        <v>18</v>
      </c>
      <c r="K48" s="682"/>
    </row>
    <row r="49" spans="1:14" ht="14.45" customHeight="1" x14ac:dyDescent="0.15">
      <c r="A49" s="20" t="s">
        <v>62</v>
      </c>
      <c r="B49" s="12" t="s">
        <v>20</v>
      </c>
      <c r="C49" s="21"/>
      <c r="D49" s="32"/>
      <c r="E49" s="93" t="s">
        <v>84</v>
      </c>
      <c r="F49" s="12" t="s">
        <v>20</v>
      </c>
      <c r="G49" s="12" t="s">
        <v>21</v>
      </c>
      <c r="H49" s="12"/>
      <c r="I49" s="5">
        <f t="shared" si="9"/>
        <v>4</v>
      </c>
      <c r="J49" s="682">
        <f>SUM(COUNTIF(B49:H49,"9-11,15-19"))*(6)+(COUNTIF(B49:H49,"9-12,16-19"))*(6)+(COUNTIF(B49:H49,"9-13,17-19"))*(6)+(COUNTIF(B49:H49,"9-19"))*(9)+(COUNTIF(B49:H49,"9-17"))*(7.25)+(COUNTIF(B49:H49,"9-16"))*(6.25)+(COUNTIF(B49:H49,"9-15"))*(5.5)+(COUNTIF(B49:H49,"9-14"))*(4.5)+(COUNTIF(B49:H49,"9-13"))*(4)+(COUNTIF(B49:H49,"9-12"))*(3)+(COUNTIF(B49:H49,"9-11:30"))*(2.5)+(COUNTIF(B49:H49,"13-19"))*(5.5)+(COUNTIF(B49:H49,"14-19"))*(4.5)+(COUNTIF(B49:H49,"15-19"))*(4)+(COUNTIF(B49:H49,"16-19"))*(3)+(COUNTIF(B49:H49,"16:30-19"))*(2.5)+(COUNTIF(B49:H49,"10-14"))*(4)+(COUNTIF(B49:H49,"草加9-14"))*(4.5)+(COUNTIF(B49:H49,"新田9-14"))*(4.5)+(COUNTIF(B49:H49,"新田14-19"))*(4.5)</f>
        <v>18</v>
      </c>
      <c r="K49" s="682"/>
    </row>
    <row r="50" spans="1:14" ht="14.45" customHeight="1" x14ac:dyDescent="0.15">
      <c r="A50" s="20" t="s">
        <v>225</v>
      </c>
      <c r="B50" s="12" t="s">
        <v>21</v>
      </c>
      <c r="C50" s="32"/>
      <c r="D50" s="32"/>
      <c r="E50" s="12"/>
      <c r="F50" s="12" t="s">
        <v>21</v>
      </c>
      <c r="G50" s="12"/>
      <c r="H50" s="12" t="s">
        <v>21</v>
      </c>
      <c r="I50" s="5">
        <f t="shared" si="9"/>
        <v>3</v>
      </c>
      <c r="J50" s="682">
        <f>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COUNTIF(B50:H50,"草加9-14"))*(4.5)+(COUNTIF(B50:H50,"新田9-14"))*(4.5)+(COUNTIF(B50:H50,"新田14-19"))*(4.5)</f>
        <v>13.5</v>
      </c>
      <c r="K50" s="682"/>
    </row>
    <row r="51" spans="1:14" ht="14.45" customHeight="1" x14ac:dyDescent="0.15">
      <c r="A51" s="20" t="s">
        <v>291</v>
      </c>
      <c r="B51" s="12"/>
      <c r="C51" s="32"/>
      <c r="D51" s="32"/>
      <c r="E51" s="12" t="s">
        <v>20</v>
      </c>
      <c r="F51" s="12"/>
      <c r="G51" s="12" t="s">
        <v>20</v>
      </c>
      <c r="H51" s="12" t="s">
        <v>20</v>
      </c>
      <c r="I51" s="5">
        <f t="shared" si="9"/>
        <v>3</v>
      </c>
      <c r="J51" s="682">
        <f>SUM(COUNTIF(B51:H51,"9-11,15-19"))*(6)+(COUNTIF(B51:H51,"9-12,16-19"))*(6)+(COUNTIF(B51:H51,"9-13,17-19"))*(6)+(COUNTIF(B51:H51,"9-19"))*(9)+(COUNTIF(B51:H51,"9-17"))*(7.25)+(COUNTIF(B51:H51,"9-16"))*(6.25)+(COUNTIF(B51:H51,"9-15"))*(5.5)+(COUNTIF(B51:H51,"9-14"))*(4.5)+(COUNTIF(B51:H51,"9-13"))*(4)+(COUNTIF(B51:H51,"9-12"))*(3)+(COUNTIF(B51:H51,"9-11:30"))*(2.5)+(COUNTIF(B51:H51,"13-19"))*(5.5)+(COUNTIF(B51:H51,"14-19"))*(4.5)+(COUNTIF(B51:H51,"15-19"))*(4)+(COUNTIF(B51:H51,"16-19"))*(3)+(COUNTIF(B51:H51,"16:30-19"))*(2.5)+(COUNTIF(B51:H51,"10-14"))*(4)+(COUNTIF(B51:H51,"草加9-14"))*(4.5)+(COUNTIF(B51:H51,"新田9-14"))*(4.5)+(COUNTIF(B51:H51,"新田14-19"))*(4.5)</f>
        <v>13.5</v>
      </c>
      <c r="K51" s="682"/>
    </row>
    <row r="52" spans="1:14" ht="14.45" customHeight="1" x14ac:dyDescent="0.15">
      <c r="A52" s="20" t="s">
        <v>38</v>
      </c>
      <c r="B52" s="12" t="s">
        <v>21</v>
      </c>
      <c r="C52" s="11"/>
      <c r="D52" s="11"/>
      <c r="E52" s="12"/>
      <c r="F52" s="12" t="s">
        <v>21</v>
      </c>
      <c r="G52" s="103" t="s">
        <v>56</v>
      </c>
      <c r="H52" s="103" t="s">
        <v>56</v>
      </c>
      <c r="I52" s="5">
        <f t="shared" si="9"/>
        <v>4</v>
      </c>
      <c r="J52" s="682">
        <f>SUM(COUNTIF(B52:H52,"9-11,15-19"))*(6)+(COUNTIF(B52:H52,"9-12,16-19"))*(6)+(COUNTIF(B52:H52,"9-13,17-19"))*(6)+(COUNTIF(B52:H52,"9-19"))*(9)+(COUNTIF(B52:H52,"9-17"))*(7.25)+(COUNTIF(B52:H52,"9-16"))*(6.25)+(COUNTIF(B52:H52,"9-15"))*(5.5)+(COUNTIF(B52:H52,"9-14"))*(4.5)+(COUNTIF(B52:H52,"9-13"))*(4)+(COUNTIF(B52:H52,"9-12"))*(3)+(COUNTIF(B52:H52,"9-11:30"))*(2.5)+(COUNTIF(B52:H52,"13-19"))*(5.5)+(COUNTIF(B52:H52,"14-19"))*(4.5)+(COUNTIF(B52:H52,"15-19"))*(4)+(COUNTIF(B52:H52,"16-19"))*(3)+(COUNTIF(B52:H52,"16:30-19"))*(2.5)+(COUNTIF(B52:H52,"10-14"))*(4)+(COUNTIF(B52:H52,"草加9-14"))*(4.5)+(COUNTIF(B52:H52,"新田9-14"))*(4.5)+(COUNTIF(B52:H52,"新田14-19"))*(4.5)</f>
        <v>18</v>
      </c>
      <c r="K52" s="682"/>
    </row>
    <row r="53" spans="1:14" ht="14.45" customHeight="1" x14ac:dyDescent="0.15">
      <c r="A53" s="321" t="s">
        <v>66</v>
      </c>
      <c r="B53" s="12"/>
      <c r="C53" s="11"/>
      <c r="D53" s="11"/>
      <c r="E53" s="12"/>
      <c r="F53" s="12"/>
      <c r="G53" s="12"/>
      <c r="H53" s="386"/>
      <c r="I53" s="5"/>
      <c r="J53" s="682"/>
      <c r="K53" s="682"/>
    </row>
    <row r="54" spans="1:14" ht="14.45" customHeight="1" x14ac:dyDescent="0.15">
      <c r="A54" s="41"/>
      <c r="B54" s="42"/>
      <c r="C54" s="42"/>
      <c r="D54" s="42"/>
      <c r="E54" s="42"/>
      <c r="F54" s="42"/>
      <c r="G54" s="42"/>
      <c r="H54" s="42"/>
      <c r="I54" s="698" t="s">
        <v>595</v>
      </c>
      <c r="J54" s="698"/>
      <c r="K54" s="698"/>
    </row>
    <row r="55" spans="1:14" ht="14.45" customHeight="1" x14ac:dyDescent="0.15">
      <c r="A55" s="699" t="s">
        <v>36</v>
      </c>
      <c r="B55" s="700"/>
      <c r="C55" s="13"/>
      <c r="D55" s="701" t="s">
        <v>31</v>
      </c>
      <c r="E55" s="701"/>
      <c r="H55" s="10"/>
      <c r="I55" s="10"/>
      <c r="M55" s="14"/>
      <c r="N55" s="15"/>
    </row>
    <row r="56" spans="1:14" ht="14.45" customHeight="1" x14ac:dyDescent="0.15">
      <c r="A56" s="702" t="s">
        <v>85</v>
      </c>
      <c r="B56" s="703"/>
      <c r="C56" s="704" t="s">
        <v>89</v>
      </c>
      <c r="D56" s="705"/>
      <c r="E56" s="705"/>
      <c r="F56" s="705"/>
      <c r="G56" s="705"/>
      <c r="H56" s="705"/>
      <c r="I56" s="705"/>
      <c r="J56" s="705"/>
      <c r="K56" s="705"/>
      <c r="M56" s="14"/>
      <c r="N56" s="15"/>
    </row>
    <row r="57" spans="1:14" ht="14.45" customHeight="1" x14ac:dyDescent="0.15">
      <c r="A57" s="702" t="s">
        <v>86</v>
      </c>
      <c r="B57" s="703"/>
      <c r="C57" s="704" t="s">
        <v>90</v>
      </c>
      <c r="D57" s="705"/>
      <c r="E57" s="705"/>
      <c r="F57" s="705"/>
      <c r="G57" s="705"/>
      <c r="H57" s="705"/>
      <c r="I57" s="705"/>
      <c r="J57" s="705"/>
      <c r="K57" s="705"/>
    </row>
    <row r="58" spans="1:14" ht="14.45" customHeight="1" x14ac:dyDescent="0.15">
      <c r="A58" s="95" t="s">
        <v>87</v>
      </c>
      <c r="B58" s="96"/>
      <c r="C58" s="696" t="s">
        <v>30</v>
      </c>
      <c r="D58" s="697"/>
      <c r="E58" s="697"/>
      <c r="F58" s="697"/>
      <c r="G58" s="697"/>
      <c r="H58" s="697"/>
      <c r="I58" s="697"/>
      <c r="J58" s="697"/>
      <c r="K58" s="697"/>
    </row>
    <row r="59" spans="1:14" ht="14.45" customHeight="1" x14ac:dyDescent="0.15">
      <c r="A59" s="95" t="s">
        <v>88</v>
      </c>
      <c r="B59" s="96"/>
      <c r="C59" s="97" t="s">
        <v>32</v>
      </c>
      <c r="D59" s="98"/>
      <c r="E59" s="98"/>
      <c r="F59" s="98"/>
      <c r="G59" s="98"/>
      <c r="H59" s="98"/>
      <c r="I59" s="98"/>
      <c r="J59" s="98"/>
      <c r="K59" s="98"/>
    </row>
    <row r="60" spans="1:14" ht="14.45" customHeight="1" x14ac:dyDescent="0.15">
      <c r="A60" s="694"/>
      <c r="B60" s="695"/>
      <c r="C60" s="696" t="s">
        <v>91</v>
      </c>
      <c r="D60" s="697"/>
      <c r="E60" s="697"/>
      <c r="F60" s="697"/>
      <c r="G60" s="697"/>
      <c r="H60" s="697"/>
      <c r="I60" s="697"/>
      <c r="J60" s="697"/>
      <c r="K60" s="697"/>
    </row>
    <row r="61" spans="1:14" ht="14.45" customHeight="1" x14ac:dyDescent="0.15">
      <c r="A61" s="876"/>
      <c r="B61" s="876"/>
      <c r="C61" s="98" t="s">
        <v>35</v>
      </c>
      <c r="D61" s="98"/>
      <c r="E61" s="98"/>
      <c r="F61" s="98"/>
      <c r="G61" s="98"/>
      <c r="H61" s="98"/>
      <c r="I61" s="98"/>
      <c r="J61" s="98"/>
      <c r="K61" s="98"/>
    </row>
    <row r="62" spans="1:14" ht="14.45" customHeight="1" x14ac:dyDescent="0.15">
      <c r="A62" s="875"/>
      <c r="B62" s="875"/>
      <c r="C62" s="697" t="s">
        <v>104</v>
      </c>
      <c r="D62" s="697"/>
      <c r="E62" s="697"/>
      <c r="F62" s="697"/>
      <c r="G62" s="697"/>
      <c r="H62" s="697"/>
      <c r="I62" s="697"/>
      <c r="J62" s="697"/>
      <c r="K62" s="697"/>
    </row>
    <row r="63" spans="1:14" ht="14.45" customHeight="1" x14ac:dyDescent="0.15">
      <c r="A63" s="875"/>
      <c r="B63" s="875"/>
      <c r="C63" s="697" t="s">
        <v>106</v>
      </c>
      <c r="D63" s="697"/>
      <c r="E63" s="697"/>
      <c r="F63" s="697"/>
      <c r="G63" s="697"/>
      <c r="H63" s="697"/>
      <c r="I63" s="697"/>
      <c r="J63" s="697"/>
      <c r="K63" s="697"/>
    </row>
  </sheetData>
  <mergeCells count="69">
    <mergeCell ref="J11:K11"/>
    <mergeCell ref="B1:F1"/>
    <mergeCell ref="H1:K1"/>
    <mergeCell ref="I3:I4"/>
    <mergeCell ref="J3:K4"/>
    <mergeCell ref="F5:H5"/>
    <mergeCell ref="J5:K5"/>
    <mergeCell ref="J6:K6"/>
    <mergeCell ref="J7:K7"/>
    <mergeCell ref="J8:K8"/>
    <mergeCell ref="J9:K9"/>
    <mergeCell ref="J10:K10"/>
    <mergeCell ref="I24:I25"/>
    <mergeCell ref="J24:K25"/>
    <mergeCell ref="J13:K13"/>
    <mergeCell ref="I14:I15"/>
    <mergeCell ref="J14:K15"/>
    <mergeCell ref="J16:K16"/>
    <mergeCell ref="J17:K17"/>
    <mergeCell ref="J18:K18"/>
    <mergeCell ref="J31:K31"/>
    <mergeCell ref="J19:K19"/>
    <mergeCell ref="J20:K20"/>
    <mergeCell ref="J21:K21"/>
    <mergeCell ref="J22:K22"/>
    <mergeCell ref="J23:K23"/>
    <mergeCell ref="J26:K26"/>
    <mergeCell ref="J27:K27"/>
    <mergeCell ref="J28:K28"/>
    <mergeCell ref="J29:K29"/>
    <mergeCell ref="J30:K30"/>
    <mergeCell ref="J43:K43"/>
    <mergeCell ref="J32:K32"/>
    <mergeCell ref="J33:K33"/>
    <mergeCell ref="I34:I35"/>
    <mergeCell ref="J34:K35"/>
    <mergeCell ref="J36:K36"/>
    <mergeCell ref="J37:K37"/>
    <mergeCell ref="C58:K58"/>
    <mergeCell ref="A60:B60"/>
    <mergeCell ref="C60:K60"/>
    <mergeCell ref="J50:K50"/>
    <mergeCell ref="J51:K51"/>
    <mergeCell ref="J52:K52"/>
    <mergeCell ref="J53:K53"/>
    <mergeCell ref="I54:K54"/>
    <mergeCell ref="A55:B55"/>
    <mergeCell ref="D55:E55"/>
    <mergeCell ref="J12:K12"/>
    <mergeCell ref="A56:B56"/>
    <mergeCell ref="C56:K56"/>
    <mergeCell ref="A57:B57"/>
    <mergeCell ref="C57:K57"/>
    <mergeCell ref="I44:I45"/>
    <mergeCell ref="J44:K45"/>
    <mergeCell ref="J46:K46"/>
    <mergeCell ref="J47:K47"/>
    <mergeCell ref="J48:K48"/>
    <mergeCell ref="J49:K49"/>
    <mergeCell ref="J38:K38"/>
    <mergeCell ref="J39:K39"/>
    <mergeCell ref="J40:K40"/>
    <mergeCell ref="J41:K41"/>
    <mergeCell ref="J42:K42"/>
    <mergeCell ref="A61:B61"/>
    <mergeCell ref="A62:B62"/>
    <mergeCell ref="C62:K62"/>
    <mergeCell ref="A63:B63"/>
    <mergeCell ref="C63:K63"/>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DC634-C1C4-42ED-AD7C-187FB7A352D2}">
  <sheetPr>
    <pageSetUpPr fitToPage="1"/>
  </sheetPr>
  <dimension ref="A1:X52"/>
  <sheetViews>
    <sheetView zoomScaleNormal="100" workbookViewId="0">
      <selection activeCell="G23" sqref="G23"/>
    </sheetView>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50" t="s">
        <v>59</v>
      </c>
      <c r="B1" s="683" t="s">
        <v>594</v>
      </c>
      <c r="C1" s="683"/>
      <c r="D1" s="683"/>
      <c r="E1" s="683"/>
      <c r="F1" s="683"/>
      <c r="H1" s="803" t="s">
        <v>42</v>
      </c>
      <c r="I1" s="804"/>
      <c r="J1" s="805"/>
      <c r="K1" s="806"/>
    </row>
    <row r="2" spans="1:24" ht="17.100000000000001" customHeight="1" x14ac:dyDescent="0.15">
      <c r="A2" s="14"/>
      <c r="I2" s="14"/>
      <c r="J2" s="3"/>
      <c r="K2" s="4"/>
    </row>
    <row r="3" spans="1:24" ht="17.100000000000001" customHeight="1" x14ac:dyDescent="0.15">
      <c r="A3" s="22" t="s">
        <v>0</v>
      </c>
      <c r="B3" s="90"/>
      <c r="C3" s="90"/>
      <c r="D3" s="90"/>
      <c r="E3" s="90"/>
      <c r="F3" s="90">
        <v>46143</v>
      </c>
      <c r="G3" s="90">
        <v>46144</v>
      </c>
      <c r="H3" s="90">
        <v>46145</v>
      </c>
      <c r="I3" s="807" t="s">
        <v>1</v>
      </c>
      <c r="J3" s="799" t="s">
        <v>2</v>
      </c>
      <c r="K3" s="800"/>
    </row>
    <row r="4" spans="1:24" ht="17.100000000000001" customHeight="1" x14ac:dyDescent="0.15">
      <c r="A4" s="22" t="s">
        <v>3</v>
      </c>
      <c r="B4" s="2"/>
      <c r="C4" s="21"/>
      <c r="D4" s="21"/>
      <c r="E4" s="21"/>
      <c r="F4" s="2" t="s">
        <v>8</v>
      </c>
      <c r="G4" s="2" t="s">
        <v>9</v>
      </c>
      <c r="H4" s="24" t="s">
        <v>10</v>
      </c>
      <c r="I4" s="808"/>
      <c r="J4" s="801"/>
      <c r="K4" s="802"/>
    </row>
    <row r="5" spans="1:24" ht="15.75" customHeight="1" thickBot="1" x14ac:dyDescent="0.2">
      <c r="A5" s="406" t="s">
        <v>13</v>
      </c>
      <c r="B5" s="407"/>
      <c r="C5" s="407"/>
      <c r="D5" s="407"/>
      <c r="E5" s="407"/>
      <c r="F5" s="809" t="s">
        <v>60</v>
      </c>
      <c r="G5" s="809"/>
      <c r="H5" s="809"/>
      <c r="I5" s="100"/>
      <c r="J5" s="765"/>
      <c r="K5" s="766"/>
    </row>
    <row r="6" spans="1:24" ht="17.100000000000001" customHeight="1" x14ac:dyDescent="0.15">
      <c r="A6" s="797" t="s">
        <v>16</v>
      </c>
      <c r="B6" s="351"/>
      <c r="C6" s="351"/>
      <c r="D6" s="351"/>
      <c r="E6" s="351"/>
      <c r="F6" s="233" t="s">
        <v>385</v>
      </c>
      <c r="G6" s="393" t="s">
        <v>20</v>
      </c>
      <c r="H6" s="107"/>
      <c r="I6" s="775">
        <f t="shared" ref="I6" si="0">COUNTIFS(B6:H6,"&lt;&gt;空",B6:H6,"&lt;&gt;休",B6:H6,"&lt;&gt;調",B6:H6,"&lt;&gt;",B6:H6,"&lt;&gt;調整休")</f>
        <v>2</v>
      </c>
      <c r="J6" s="777">
        <v>9</v>
      </c>
      <c r="K6" s="778"/>
      <c r="N6" s="6"/>
      <c r="O6" s="6"/>
      <c r="P6" s="6"/>
      <c r="Q6" s="6"/>
      <c r="R6" s="6"/>
      <c r="S6" s="6"/>
      <c r="T6" s="6"/>
      <c r="U6" s="6"/>
      <c r="V6" s="6"/>
      <c r="W6" s="6"/>
      <c r="X6" s="6"/>
    </row>
    <row r="7" spans="1:24" ht="17.100000000000001" customHeight="1" thickBot="1" x14ac:dyDescent="0.2">
      <c r="A7" s="798"/>
      <c r="B7" s="409"/>
      <c r="C7" s="409"/>
      <c r="D7" s="409"/>
      <c r="E7" s="409"/>
      <c r="F7" s="111" t="s">
        <v>21</v>
      </c>
      <c r="G7" s="410"/>
      <c r="H7" s="111"/>
      <c r="I7" s="776"/>
      <c r="J7" s="779"/>
      <c r="K7" s="780"/>
      <c r="N7" s="6"/>
      <c r="O7" s="6"/>
      <c r="P7" s="6"/>
      <c r="Q7" s="6"/>
      <c r="R7" s="6"/>
      <c r="S7" s="6"/>
      <c r="T7" s="6"/>
      <c r="U7" s="6"/>
      <c r="V7" s="6"/>
      <c r="W7" s="6"/>
      <c r="X7" s="6"/>
    </row>
    <row r="8" spans="1:24" ht="17.100000000000001" customHeight="1" x14ac:dyDescent="0.15">
      <c r="A8" s="47" t="s">
        <v>17</v>
      </c>
      <c r="B8" s="350"/>
      <c r="C8" s="350"/>
      <c r="D8" s="350"/>
      <c r="E8" s="350"/>
      <c r="F8" s="55" t="s">
        <v>20</v>
      </c>
      <c r="G8" s="55"/>
      <c r="H8" s="29" t="s">
        <v>20</v>
      </c>
      <c r="I8" s="43">
        <f t="shared" ref="I8:I9" si="1">COUNTIFS(B8:H8,"&lt;&gt;空",B8:H8,"&lt;&gt;休",B8:H8,"&lt;&gt;調",B8:H8,"&lt;&gt;",B8:H8,"&lt;&gt;調整休")</f>
        <v>2</v>
      </c>
      <c r="J8" s="758">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9</v>
      </c>
      <c r="K8" s="759"/>
    </row>
    <row r="9" spans="1:24" ht="17.100000000000001" customHeight="1" x14ac:dyDescent="0.15">
      <c r="A9" s="20" t="s">
        <v>18</v>
      </c>
      <c r="B9" s="21"/>
      <c r="C9" s="21"/>
      <c r="D9" s="21"/>
      <c r="E9" s="21"/>
      <c r="F9" s="54"/>
      <c r="G9" s="54" t="s">
        <v>21</v>
      </c>
      <c r="H9" s="12" t="s">
        <v>21</v>
      </c>
      <c r="I9" s="5">
        <f t="shared" si="1"/>
        <v>2</v>
      </c>
      <c r="J9" s="758">
        <f t="shared" ref="J9" si="2">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10-15"))*(4.5)</f>
        <v>9</v>
      </c>
      <c r="K9" s="759"/>
    </row>
    <row r="10" spans="1:24" ht="17.100000000000001" customHeight="1" x14ac:dyDescent="0.15">
      <c r="A10" s="44"/>
      <c r="B10" s="106"/>
      <c r="C10" s="106"/>
      <c r="D10" s="106"/>
      <c r="E10" s="106"/>
      <c r="F10" s="16"/>
      <c r="G10" s="16"/>
      <c r="H10" s="40"/>
      <c r="I10" s="5"/>
      <c r="J10" s="758"/>
      <c r="K10" s="759"/>
    </row>
    <row r="11" spans="1:24" ht="17.100000000000001" customHeight="1" x14ac:dyDescent="0.15">
      <c r="A11" s="33" t="s">
        <v>0</v>
      </c>
      <c r="B11" s="53">
        <v>46146</v>
      </c>
      <c r="C11" s="53">
        <v>46147</v>
      </c>
      <c r="D11" s="53">
        <v>46148</v>
      </c>
      <c r="E11" s="53">
        <v>46149</v>
      </c>
      <c r="F11" s="53">
        <v>46150</v>
      </c>
      <c r="G11" s="53">
        <v>46151</v>
      </c>
      <c r="H11" s="53">
        <v>46152</v>
      </c>
      <c r="I11" s="131"/>
      <c r="J11" s="799" t="s">
        <v>2</v>
      </c>
      <c r="K11" s="800"/>
    </row>
    <row r="12" spans="1:24" ht="17.100000000000001" customHeight="1" x14ac:dyDescent="0.15">
      <c r="A12" s="22" t="s">
        <v>3</v>
      </c>
      <c r="B12" s="24" t="s">
        <v>4</v>
      </c>
      <c r="C12" s="24" t="s">
        <v>5</v>
      </c>
      <c r="D12" s="376" t="s">
        <v>6</v>
      </c>
      <c r="E12" s="2" t="s">
        <v>7</v>
      </c>
      <c r="F12" s="2" t="s">
        <v>8</v>
      </c>
      <c r="G12" s="2" t="s">
        <v>9</v>
      </c>
      <c r="H12" s="24" t="s">
        <v>10</v>
      </c>
      <c r="I12" s="133"/>
      <c r="J12" s="801"/>
      <c r="K12" s="802"/>
    </row>
    <row r="13" spans="1:24" ht="17.100000000000001" customHeight="1" thickBot="1" x14ac:dyDescent="0.2">
      <c r="A13" s="406" t="s">
        <v>12</v>
      </c>
      <c r="B13" s="659" t="s">
        <v>596</v>
      </c>
      <c r="C13" s="407"/>
      <c r="D13" s="408"/>
      <c r="E13" s="99"/>
      <c r="F13" s="99"/>
      <c r="G13" s="99"/>
      <c r="H13" s="99"/>
      <c r="I13" s="100"/>
      <c r="J13" s="785"/>
      <c r="K13" s="766"/>
    </row>
    <row r="14" spans="1:24" ht="17.100000000000001" customHeight="1" x14ac:dyDescent="0.15">
      <c r="A14" s="797" t="s">
        <v>16</v>
      </c>
      <c r="B14" s="351"/>
      <c r="C14" s="351"/>
      <c r="D14" s="109"/>
      <c r="E14" s="233" t="s">
        <v>385</v>
      </c>
      <c r="F14" s="233" t="s">
        <v>385</v>
      </c>
      <c r="G14" s="107"/>
      <c r="H14" s="107"/>
      <c r="I14" s="775">
        <f t="shared" ref="I14" si="3">COUNTIFS(B14:H14,"&lt;&gt;空",B14:H14,"&lt;&gt;休",B14:H14,"&lt;&gt;調",B14:H14,"&lt;&gt;",B14:H14,"&lt;&gt;調整休")</f>
        <v>2</v>
      </c>
      <c r="J14" s="777">
        <v>13.5</v>
      </c>
      <c r="K14" s="778"/>
    </row>
    <row r="15" spans="1:24" ht="17.100000000000001" customHeight="1" thickBot="1" x14ac:dyDescent="0.2">
      <c r="A15" s="798"/>
      <c r="B15" s="409"/>
      <c r="C15" s="409"/>
      <c r="D15" s="113"/>
      <c r="E15" s="111" t="s">
        <v>21</v>
      </c>
      <c r="F15" s="111" t="s">
        <v>21</v>
      </c>
      <c r="G15" s="111" t="s">
        <v>21</v>
      </c>
      <c r="H15" s="111"/>
      <c r="I15" s="776"/>
      <c r="J15" s="779"/>
      <c r="K15" s="780"/>
    </row>
    <row r="16" spans="1:24" ht="17.100000000000001" customHeight="1" x14ac:dyDescent="0.15">
      <c r="A16" s="47" t="s">
        <v>17</v>
      </c>
      <c r="B16" s="350"/>
      <c r="C16" s="350"/>
      <c r="D16" s="36"/>
      <c r="E16" s="55" t="s">
        <v>20</v>
      </c>
      <c r="F16" s="55" t="s">
        <v>20</v>
      </c>
      <c r="G16" s="55"/>
      <c r="H16" s="29" t="s">
        <v>20</v>
      </c>
      <c r="I16" s="43">
        <f t="shared" ref="I16:I17" si="4">COUNTIFS(B16:H16,"&lt;&gt;空",B16:H16,"&lt;&gt;休",B16:H16,"&lt;&gt;調",B16:H16,"&lt;&gt;",B16:H16,"&lt;&gt;調整休")</f>
        <v>3</v>
      </c>
      <c r="J16" s="795">
        <f t="shared" ref="J16:J17" si="5">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13.5</v>
      </c>
      <c r="K16" s="796"/>
    </row>
    <row r="17" spans="1:11" ht="17.100000000000001" customHeight="1" x14ac:dyDescent="0.15">
      <c r="A17" s="20" t="s">
        <v>18</v>
      </c>
      <c r="B17" s="21"/>
      <c r="C17" s="21"/>
      <c r="D17" s="32"/>
      <c r="E17" s="12"/>
      <c r="F17" s="54"/>
      <c r="G17" s="54" t="s">
        <v>20</v>
      </c>
      <c r="H17" s="12" t="s">
        <v>21</v>
      </c>
      <c r="I17" s="5">
        <f t="shared" si="4"/>
        <v>2</v>
      </c>
      <c r="J17" s="758">
        <f t="shared" si="5"/>
        <v>9</v>
      </c>
      <c r="K17" s="759"/>
    </row>
    <row r="18" spans="1:11" ht="17.100000000000001" customHeight="1" x14ac:dyDescent="0.15">
      <c r="A18" s="44"/>
      <c r="B18" s="106"/>
      <c r="C18" s="106"/>
      <c r="D18" s="36"/>
      <c r="E18" s="12"/>
      <c r="F18" s="16"/>
      <c r="G18" s="16"/>
      <c r="H18" s="40"/>
      <c r="I18" s="5"/>
      <c r="J18" s="758"/>
      <c r="K18" s="759"/>
    </row>
    <row r="19" spans="1:11" ht="17.100000000000001" customHeight="1" x14ac:dyDescent="0.15">
      <c r="A19" s="22" t="s">
        <v>0</v>
      </c>
      <c r="B19" s="23">
        <v>46153</v>
      </c>
      <c r="C19" s="23">
        <v>46154</v>
      </c>
      <c r="D19" s="23">
        <v>46155</v>
      </c>
      <c r="E19" s="23">
        <v>46156</v>
      </c>
      <c r="F19" s="23">
        <v>46157</v>
      </c>
      <c r="G19" s="23">
        <v>46158</v>
      </c>
      <c r="H19" s="23">
        <v>46159</v>
      </c>
      <c r="I19" s="131"/>
      <c r="J19" s="799" t="s">
        <v>2</v>
      </c>
      <c r="K19" s="800"/>
    </row>
    <row r="20" spans="1:11" ht="17.100000000000001" customHeight="1" x14ac:dyDescent="0.15">
      <c r="A20" s="22" t="s">
        <v>3</v>
      </c>
      <c r="B20" s="2" t="s">
        <v>4</v>
      </c>
      <c r="C20" s="21" t="s">
        <v>5</v>
      </c>
      <c r="D20" s="21" t="s">
        <v>6</v>
      </c>
      <c r="E20" s="2" t="s">
        <v>7</v>
      </c>
      <c r="F20" s="2" t="s">
        <v>8</v>
      </c>
      <c r="G20" s="2" t="s">
        <v>9</v>
      </c>
      <c r="H20" s="24" t="s">
        <v>10</v>
      </c>
      <c r="I20" s="133"/>
      <c r="J20" s="801"/>
      <c r="K20" s="802"/>
    </row>
    <row r="21" spans="1:11" ht="17.100000000000001" customHeight="1" thickBot="1" x14ac:dyDescent="0.2">
      <c r="A21" s="406" t="s">
        <v>13</v>
      </c>
      <c r="B21" s="99"/>
      <c r="C21" s="407"/>
      <c r="D21" s="408"/>
      <c r="E21" s="99"/>
      <c r="F21" s="99"/>
      <c r="G21" s="99"/>
      <c r="H21" s="99"/>
      <c r="I21" s="100"/>
      <c r="J21" s="765"/>
      <c r="K21" s="766"/>
    </row>
    <row r="22" spans="1:11" ht="17.100000000000001" customHeight="1" x14ac:dyDescent="0.15">
      <c r="A22" s="797" t="s">
        <v>16</v>
      </c>
      <c r="B22" s="107" t="s">
        <v>20</v>
      </c>
      <c r="C22" s="351"/>
      <c r="D22" s="109"/>
      <c r="E22" s="233" t="s">
        <v>385</v>
      </c>
      <c r="F22" s="233" t="s">
        <v>385</v>
      </c>
      <c r="G22" s="393" t="s">
        <v>20</v>
      </c>
      <c r="H22" s="107"/>
      <c r="I22" s="775">
        <f t="shared" ref="I22" si="6">COUNTIFS(B22:H22,"&lt;&gt;空",B22:H22,"&lt;&gt;休",B22:H22,"&lt;&gt;調",B22:H22,"&lt;&gt;",B22:H22,"&lt;&gt;調整休")</f>
        <v>4</v>
      </c>
      <c r="J22" s="777">
        <v>18</v>
      </c>
      <c r="K22" s="778"/>
    </row>
    <row r="23" spans="1:11" ht="17.100000000000001" customHeight="1" thickBot="1" x14ac:dyDescent="0.2">
      <c r="A23" s="798"/>
      <c r="B23" s="122"/>
      <c r="C23" s="409"/>
      <c r="D23" s="113"/>
      <c r="E23" s="111" t="s">
        <v>21</v>
      </c>
      <c r="F23" s="111" t="s">
        <v>21</v>
      </c>
      <c r="G23" s="410"/>
      <c r="H23" s="111"/>
      <c r="I23" s="776"/>
      <c r="J23" s="779"/>
      <c r="K23" s="780"/>
    </row>
    <row r="24" spans="1:11" ht="17.100000000000001" customHeight="1" x14ac:dyDescent="0.15">
      <c r="A24" s="47" t="s">
        <v>17</v>
      </c>
      <c r="B24" s="29" t="s">
        <v>21</v>
      </c>
      <c r="C24" s="350"/>
      <c r="D24" s="36"/>
      <c r="E24" s="55" t="s">
        <v>20</v>
      </c>
      <c r="F24" s="55" t="s">
        <v>20</v>
      </c>
      <c r="G24" s="55"/>
      <c r="H24" s="29" t="s">
        <v>20</v>
      </c>
      <c r="I24" s="43">
        <f t="shared" ref="I24:I25" si="7">COUNTIFS(B24:H24,"&lt;&gt;空",B24:H24,"&lt;&gt;休",B24:H24,"&lt;&gt;調",B24:H24,"&lt;&gt;",B24:H24,"&lt;&gt;調整休")</f>
        <v>4</v>
      </c>
      <c r="J24" s="795">
        <f t="shared" ref="J24:J25" si="8">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18</v>
      </c>
      <c r="K24" s="796"/>
    </row>
    <row r="25" spans="1:11" ht="17.100000000000001" customHeight="1" x14ac:dyDescent="0.15">
      <c r="A25" s="20" t="s">
        <v>18</v>
      </c>
      <c r="B25" s="12"/>
      <c r="C25" s="21"/>
      <c r="D25" s="32"/>
      <c r="E25" s="12"/>
      <c r="F25" s="54"/>
      <c r="G25" s="54" t="s">
        <v>21</v>
      </c>
      <c r="H25" s="12" t="s">
        <v>21</v>
      </c>
      <c r="I25" s="5">
        <f t="shared" si="7"/>
        <v>2</v>
      </c>
      <c r="J25" s="758">
        <f t="shared" si="8"/>
        <v>9</v>
      </c>
      <c r="K25" s="759"/>
    </row>
    <row r="26" spans="1:11" ht="17.100000000000001" customHeight="1" x14ac:dyDescent="0.15">
      <c r="A26" s="44"/>
      <c r="B26" s="29"/>
      <c r="C26" s="106"/>
      <c r="D26" s="36"/>
      <c r="E26" s="12"/>
      <c r="F26" s="16"/>
      <c r="G26" s="16"/>
      <c r="H26" s="40"/>
      <c r="I26" s="5"/>
      <c r="J26" s="758"/>
      <c r="K26" s="759"/>
    </row>
    <row r="27" spans="1:11" ht="17.100000000000001" customHeight="1" x14ac:dyDescent="0.15">
      <c r="A27" s="22" t="s">
        <v>0</v>
      </c>
      <c r="B27" s="90">
        <v>46160</v>
      </c>
      <c r="C27" s="90">
        <v>46161</v>
      </c>
      <c r="D27" s="90">
        <v>46162</v>
      </c>
      <c r="E27" s="90">
        <v>46163</v>
      </c>
      <c r="F27" s="90">
        <v>46164</v>
      </c>
      <c r="G27" s="90">
        <v>46165</v>
      </c>
      <c r="H27" s="90">
        <v>46166</v>
      </c>
      <c r="I27" s="131"/>
      <c r="J27" s="799" t="s">
        <v>2</v>
      </c>
      <c r="K27" s="800"/>
    </row>
    <row r="28" spans="1:11" ht="17.100000000000001" customHeight="1" x14ac:dyDescent="0.15">
      <c r="A28" s="22" t="s">
        <v>3</v>
      </c>
      <c r="B28" s="2" t="s">
        <v>4</v>
      </c>
      <c r="C28" s="21" t="s">
        <v>5</v>
      </c>
      <c r="D28" s="21" t="s">
        <v>6</v>
      </c>
      <c r="E28" s="2" t="s">
        <v>7</v>
      </c>
      <c r="F28" s="2" t="s">
        <v>8</v>
      </c>
      <c r="G28" s="2" t="s">
        <v>9</v>
      </c>
      <c r="H28" s="24" t="s">
        <v>10</v>
      </c>
      <c r="I28" s="133"/>
      <c r="J28" s="801"/>
      <c r="K28" s="802"/>
    </row>
    <row r="29" spans="1:11" ht="17.100000000000001" customHeight="1" thickBot="1" x14ac:dyDescent="0.2">
      <c r="A29" s="406" t="s">
        <v>12</v>
      </c>
      <c r="B29" s="99"/>
      <c r="C29" s="407"/>
      <c r="D29" s="408"/>
      <c r="E29" s="99"/>
      <c r="F29" s="99"/>
      <c r="G29" s="99"/>
      <c r="H29" s="99"/>
      <c r="I29" s="100"/>
      <c r="J29" s="785"/>
      <c r="K29" s="766"/>
    </row>
    <row r="30" spans="1:11" ht="17.100000000000001" customHeight="1" x14ac:dyDescent="0.15">
      <c r="A30" s="797" t="s">
        <v>16</v>
      </c>
      <c r="B30" s="107" t="s">
        <v>20</v>
      </c>
      <c r="C30" s="351"/>
      <c r="D30" s="109"/>
      <c r="E30" s="233" t="s">
        <v>385</v>
      </c>
      <c r="F30" s="233" t="s">
        <v>385</v>
      </c>
      <c r="G30" s="107"/>
      <c r="H30" s="107"/>
      <c r="I30" s="775">
        <f t="shared" ref="I30" si="9">COUNTIFS(B30:H30,"&lt;&gt;空",B30:H30,"&lt;&gt;休",B30:H30,"&lt;&gt;調",B30:H30,"&lt;&gt;",B30:H30,"&lt;&gt;調整休")</f>
        <v>3</v>
      </c>
      <c r="J30" s="777">
        <v>18</v>
      </c>
      <c r="K30" s="778"/>
    </row>
    <row r="31" spans="1:11" ht="17.100000000000001" customHeight="1" thickBot="1" x14ac:dyDescent="0.2">
      <c r="A31" s="798"/>
      <c r="B31" s="122"/>
      <c r="C31" s="409"/>
      <c r="D31" s="113"/>
      <c r="E31" s="111" t="s">
        <v>21</v>
      </c>
      <c r="F31" s="111" t="s">
        <v>21</v>
      </c>
      <c r="G31" s="111" t="s">
        <v>21</v>
      </c>
      <c r="H31" s="111"/>
      <c r="I31" s="776"/>
      <c r="J31" s="779"/>
      <c r="K31" s="780"/>
    </row>
    <row r="32" spans="1:11" ht="17.100000000000001" customHeight="1" x14ac:dyDescent="0.15">
      <c r="A32" s="47" t="s">
        <v>17</v>
      </c>
      <c r="B32" s="29" t="s">
        <v>21</v>
      </c>
      <c r="C32" s="350"/>
      <c r="D32" s="36"/>
      <c r="E32" s="55" t="s">
        <v>20</v>
      </c>
      <c r="F32" s="55" t="s">
        <v>20</v>
      </c>
      <c r="G32" s="55"/>
      <c r="H32" s="29" t="s">
        <v>20</v>
      </c>
      <c r="I32" s="43">
        <f t="shared" ref="I32:I33" si="10">COUNTIFS(B32:H32,"&lt;&gt;空",B32:H32,"&lt;&gt;休",B32:H32,"&lt;&gt;調",B32:H32,"&lt;&gt;",B32:H32,"&lt;&gt;調整休")</f>
        <v>4</v>
      </c>
      <c r="J32" s="795">
        <f t="shared" ref="J32:J33" si="11">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18</v>
      </c>
      <c r="K32" s="796"/>
    </row>
    <row r="33" spans="1:14" ht="17.100000000000001" customHeight="1" x14ac:dyDescent="0.15">
      <c r="A33" s="20" t="s">
        <v>18</v>
      </c>
      <c r="B33" s="12"/>
      <c r="C33" s="21"/>
      <c r="D33" s="32"/>
      <c r="E33" s="12"/>
      <c r="F33" s="54"/>
      <c r="G33" s="54" t="s">
        <v>20</v>
      </c>
      <c r="H33" s="12" t="s">
        <v>21</v>
      </c>
      <c r="I33" s="5">
        <f t="shared" si="10"/>
        <v>2</v>
      </c>
      <c r="J33" s="758">
        <f t="shared" si="11"/>
        <v>9</v>
      </c>
      <c r="K33" s="759"/>
    </row>
    <row r="34" spans="1:14" ht="17.100000000000001" customHeight="1" x14ac:dyDescent="0.15">
      <c r="A34" s="44"/>
      <c r="B34" s="29"/>
      <c r="C34" s="106"/>
      <c r="D34" s="36"/>
      <c r="E34" s="12"/>
      <c r="F34" s="16"/>
      <c r="G34" s="16"/>
      <c r="H34" s="40"/>
      <c r="I34" s="5"/>
      <c r="J34" s="758"/>
      <c r="K34" s="759"/>
    </row>
    <row r="35" spans="1:14" ht="17.100000000000001" customHeight="1" x14ac:dyDescent="0.15">
      <c r="A35" s="22" t="s">
        <v>0</v>
      </c>
      <c r="B35" s="23">
        <v>46167</v>
      </c>
      <c r="C35" s="23">
        <v>46168</v>
      </c>
      <c r="D35" s="23">
        <v>46169</v>
      </c>
      <c r="E35" s="23">
        <v>46170</v>
      </c>
      <c r="F35" s="23">
        <v>46171</v>
      </c>
      <c r="G35" s="23">
        <v>46172</v>
      </c>
      <c r="H35" s="23">
        <v>46173</v>
      </c>
      <c r="I35" s="131"/>
      <c r="J35" s="799" t="s">
        <v>2</v>
      </c>
      <c r="K35" s="800"/>
    </row>
    <row r="36" spans="1:14" ht="17.100000000000001" customHeight="1" x14ac:dyDescent="0.15">
      <c r="A36" s="22" t="s">
        <v>3</v>
      </c>
      <c r="B36" s="2" t="s">
        <v>4</v>
      </c>
      <c r="C36" s="316" t="s">
        <v>5</v>
      </c>
      <c r="D36" s="316" t="s">
        <v>6</v>
      </c>
      <c r="E36" s="2" t="s">
        <v>7</v>
      </c>
      <c r="F36" s="2" t="s">
        <v>8</v>
      </c>
      <c r="G36" s="2" t="s">
        <v>9</v>
      </c>
      <c r="H36" s="24" t="s">
        <v>10</v>
      </c>
      <c r="I36" s="133"/>
      <c r="J36" s="801"/>
      <c r="K36" s="802"/>
    </row>
    <row r="37" spans="1:14" ht="17.100000000000001" customHeight="1" thickBot="1" x14ac:dyDescent="0.2">
      <c r="A37" s="406" t="s">
        <v>13</v>
      </c>
      <c r="B37" s="99"/>
      <c r="C37" s="407"/>
      <c r="D37" s="408"/>
      <c r="E37" s="99"/>
      <c r="F37" s="99"/>
      <c r="G37" s="99"/>
      <c r="H37" s="99"/>
      <c r="I37" s="100"/>
      <c r="J37" s="785"/>
      <c r="K37" s="766"/>
    </row>
    <row r="38" spans="1:14" ht="17.100000000000001" customHeight="1" x14ac:dyDescent="0.15">
      <c r="A38" s="797" t="s">
        <v>16</v>
      </c>
      <c r="B38" s="107" t="s">
        <v>20</v>
      </c>
      <c r="C38" s="351"/>
      <c r="D38" s="109"/>
      <c r="E38" s="233" t="s">
        <v>385</v>
      </c>
      <c r="F38" s="233" t="s">
        <v>385</v>
      </c>
      <c r="G38" s="393" t="s">
        <v>20</v>
      </c>
      <c r="H38" s="107"/>
      <c r="I38" s="775">
        <f t="shared" ref="I38" si="12">COUNTIFS(B38:H38,"&lt;&gt;空",B38:H38,"&lt;&gt;休",B38:H38,"&lt;&gt;調",B38:H38,"&lt;&gt;",B38:H38,"&lt;&gt;調整休")</f>
        <v>4</v>
      </c>
      <c r="J38" s="777">
        <v>18</v>
      </c>
      <c r="K38" s="778"/>
    </row>
    <row r="39" spans="1:14" ht="17.100000000000001" customHeight="1" thickBot="1" x14ac:dyDescent="0.2">
      <c r="A39" s="798"/>
      <c r="B39" s="122"/>
      <c r="C39" s="409"/>
      <c r="D39" s="113"/>
      <c r="E39" s="111" t="s">
        <v>21</v>
      </c>
      <c r="F39" s="111" t="s">
        <v>21</v>
      </c>
      <c r="G39" s="410"/>
      <c r="H39" s="111"/>
      <c r="I39" s="776"/>
      <c r="J39" s="779"/>
      <c r="K39" s="780"/>
    </row>
    <row r="40" spans="1:14" ht="17.100000000000001" customHeight="1" x14ac:dyDescent="0.15">
      <c r="A40" s="47" t="s">
        <v>17</v>
      </c>
      <c r="B40" s="29" t="s">
        <v>21</v>
      </c>
      <c r="C40" s="350"/>
      <c r="D40" s="36"/>
      <c r="E40" s="55" t="s">
        <v>20</v>
      </c>
      <c r="F40" s="55" t="s">
        <v>20</v>
      </c>
      <c r="G40" s="55"/>
      <c r="H40" s="29" t="s">
        <v>20</v>
      </c>
      <c r="I40" s="43">
        <f t="shared" ref="I40:I41" si="13">COUNTIFS(B40:H40,"&lt;&gt;空",B40:H40,"&lt;&gt;休",B40:H40,"&lt;&gt;調",B40:H40,"&lt;&gt;",B40:H40,"&lt;&gt;調整休")</f>
        <v>4</v>
      </c>
      <c r="J40" s="795">
        <f t="shared" ref="J40" si="14">SUM(COUNTIF(B40:H40,"9-11,15-19"))*(6)+(COUNTIF(B40:H40,"9-12,16-19"))*(6)+(COUNTIF(B40:H40,"9-13,17-19"))*(6)+(COUNTIF(B40:H40,"9-19"))*(9)+(COUNTIF(B40:H40,"9-17"))*(7.25)+(COUNTIF(B40:H40,"9-16"))*(6.25)+(COUNTIF(B40:H40,"9-15"))*(5.5)+(COUNTIF(B40:H40,"9-14"))*(4.5)+(COUNTIF(B40:H40,"9-13"))*(4)+(COUNTIF(B40:H40,"9-12"))*(3)+(COUNTIF(B40:H40,"9-11:30"))*(2.5)+(COUNTIF(B40:H40,"13-19"))*(5.5)+(COUNTIF(B40:H40,"14-19"))*(4.5)+(COUNTIF(B40:H40,"15-19"))*(4)+(COUNTIF(B40:H40,"16-19"))*(3)+(COUNTIF(B40:H40,"16:30-19"))*(2.5)+(COUNTIF(B40:H40,"10-14"))*(4)+(COUNTIF(B40:H40,"10-15"))*(4.5)</f>
        <v>18</v>
      </c>
      <c r="K40" s="796"/>
    </row>
    <row r="41" spans="1:14" ht="17.100000000000001" customHeight="1" x14ac:dyDescent="0.15">
      <c r="A41" s="20" t="s">
        <v>18</v>
      </c>
      <c r="B41" s="12"/>
      <c r="C41" s="21"/>
      <c r="D41" s="32"/>
      <c r="E41" s="12"/>
      <c r="F41" s="54"/>
      <c r="G41" s="54" t="s">
        <v>21</v>
      </c>
      <c r="H41" s="12" t="s">
        <v>21</v>
      </c>
      <c r="I41" s="5">
        <f t="shared" si="13"/>
        <v>2</v>
      </c>
      <c r="J41" s="758">
        <f t="shared" ref="J41" si="15">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10-15"))*(4.5)</f>
        <v>9</v>
      </c>
      <c r="K41" s="759"/>
    </row>
    <row r="42" spans="1:14" ht="17.100000000000001" customHeight="1" x14ac:dyDescent="0.15">
      <c r="A42" s="44"/>
      <c r="B42" s="29"/>
      <c r="C42" s="106"/>
      <c r="D42" s="36"/>
      <c r="E42" s="12"/>
      <c r="F42" s="16"/>
      <c r="G42" s="16"/>
      <c r="H42" s="40"/>
      <c r="I42" s="5"/>
      <c r="J42" s="758"/>
      <c r="K42" s="759"/>
    </row>
    <row r="43" spans="1:14" ht="17.100000000000001" customHeight="1" x14ac:dyDescent="0.15">
      <c r="A43" s="41"/>
      <c r="B43" s="42"/>
      <c r="C43" s="42"/>
      <c r="D43" s="42"/>
      <c r="E43" s="42"/>
      <c r="F43" s="42"/>
      <c r="G43" s="42"/>
      <c r="H43" s="42"/>
      <c r="I43" s="882" t="s">
        <v>595</v>
      </c>
      <c r="J43" s="882"/>
      <c r="K43" s="882"/>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59">
    <mergeCell ref="B1:F1"/>
    <mergeCell ref="H1:K1"/>
    <mergeCell ref="I3:I4"/>
    <mergeCell ref="J3:K4"/>
    <mergeCell ref="F5:H5"/>
    <mergeCell ref="J5:K5"/>
    <mergeCell ref="J16:K16"/>
    <mergeCell ref="A6:A7"/>
    <mergeCell ref="I6:I7"/>
    <mergeCell ref="J6:K7"/>
    <mergeCell ref="J8:K8"/>
    <mergeCell ref="J9:K9"/>
    <mergeCell ref="J10:K10"/>
    <mergeCell ref="J11:K12"/>
    <mergeCell ref="J13:K13"/>
    <mergeCell ref="A14:A15"/>
    <mergeCell ref="I14:I15"/>
    <mergeCell ref="J14:K15"/>
    <mergeCell ref="J17:K17"/>
    <mergeCell ref="J18:K18"/>
    <mergeCell ref="J19:K20"/>
    <mergeCell ref="J21:K21"/>
    <mergeCell ref="A22:A23"/>
    <mergeCell ref="I22:I23"/>
    <mergeCell ref="J22:K23"/>
    <mergeCell ref="A38:A39"/>
    <mergeCell ref="I38:I39"/>
    <mergeCell ref="J38:K39"/>
    <mergeCell ref="J24:K24"/>
    <mergeCell ref="J25:K25"/>
    <mergeCell ref="J26:K26"/>
    <mergeCell ref="J27:K28"/>
    <mergeCell ref="J29:K29"/>
    <mergeCell ref="A30:A31"/>
    <mergeCell ref="I30:I31"/>
    <mergeCell ref="J30:K31"/>
    <mergeCell ref="J32:K32"/>
    <mergeCell ref="J33:K33"/>
    <mergeCell ref="J34:K34"/>
    <mergeCell ref="J35:K36"/>
    <mergeCell ref="J37:K37"/>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A91B4-2531-443B-8CC2-685E6B0628F8}">
  <sheetPr>
    <pageSetUpPr fitToPage="1"/>
  </sheetPr>
  <dimension ref="A1:Q62"/>
  <sheetViews>
    <sheetView zoomScale="96" zoomScaleNormal="96" workbookViewId="0">
      <selection activeCell="O27" sqref="O27"/>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50" t="s">
        <v>59</v>
      </c>
      <c r="B1" s="683" t="s">
        <v>594</v>
      </c>
      <c r="C1" s="683"/>
      <c r="D1" s="683"/>
      <c r="E1" s="683"/>
      <c r="F1" s="683"/>
      <c r="H1" s="792" t="s">
        <v>50</v>
      </c>
      <c r="I1" s="793"/>
      <c r="J1" s="793"/>
      <c r="K1" s="794"/>
    </row>
    <row r="2" spans="1:17" ht="10.5" customHeight="1" x14ac:dyDescent="0.15">
      <c r="A2" s="14"/>
      <c r="B2" s="763"/>
      <c r="C2" s="763"/>
      <c r="D2" s="764"/>
      <c r="E2" s="764"/>
      <c r="I2" s="14"/>
      <c r="J2" s="3"/>
      <c r="K2" s="4"/>
    </row>
    <row r="3" spans="1:17" ht="16.5" customHeight="1" x14ac:dyDescent="0.15">
      <c r="A3" s="22" t="s">
        <v>0</v>
      </c>
      <c r="B3" s="23"/>
      <c r="C3" s="23"/>
      <c r="D3" s="23"/>
      <c r="E3" s="23"/>
      <c r="F3" s="23">
        <v>46143</v>
      </c>
      <c r="G3" s="23">
        <v>46144</v>
      </c>
      <c r="H3" s="23">
        <v>46145</v>
      </c>
      <c r="I3" s="727" t="s">
        <v>1</v>
      </c>
      <c r="J3" s="717" t="s">
        <v>2</v>
      </c>
      <c r="K3" s="718"/>
    </row>
    <row r="4" spans="1:17" ht="16.5" customHeight="1" x14ac:dyDescent="0.15">
      <c r="A4" s="22" t="s">
        <v>3</v>
      </c>
      <c r="B4" s="21"/>
      <c r="C4" s="21"/>
      <c r="D4" s="21"/>
      <c r="E4" s="21"/>
      <c r="F4" s="2" t="s">
        <v>8</v>
      </c>
      <c r="G4" s="2" t="s">
        <v>9</v>
      </c>
      <c r="H4" s="24" t="s">
        <v>10</v>
      </c>
      <c r="I4" s="728"/>
      <c r="J4" s="719"/>
      <c r="K4" s="720"/>
    </row>
    <row r="5" spans="1:17" ht="18" customHeight="1" x14ac:dyDescent="0.15">
      <c r="A5" s="17" t="s">
        <v>13</v>
      </c>
      <c r="B5" s="2"/>
      <c r="C5" s="2"/>
      <c r="D5" s="2"/>
      <c r="E5" s="2"/>
      <c r="F5" s="12"/>
      <c r="G5" s="12"/>
      <c r="H5" s="12"/>
      <c r="I5" s="5"/>
      <c r="J5" s="682"/>
      <c r="K5" s="692"/>
    </row>
    <row r="6" spans="1:17" ht="18" customHeight="1" x14ac:dyDescent="0.15">
      <c r="A6" s="5" t="s">
        <v>14</v>
      </c>
      <c r="B6" s="127"/>
      <c r="C6" s="127"/>
      <c r="D6" s="127"/>
      <c r="E6" s="127"/>
      <c r="F6" s="12" t="s">
        <v>21</v>
      </c>
      <c r="G6" s="12" t="s">
        <v>21</v>
      </c>
      <c r="H6" s="16" t="s">
        <v>221</v>
      </c>
      <c r="I6" s="5">
        <f t="shared" ref="I6:I10" si="0">COUNTIFS(B6:H6,"&lt;&gt;空",B6:H6,"&lt;&gt;休",B6:H6,"&lt;&gt;調",B6:H6,"&lt;&gt;",B6:H6,"&lt;&gt;調整休")</f>
        <v>3</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15.5</v>
      </c>
      <c r="K6" s="759"/>
    </row>
    <row r="7" spans="1:17" ht="18" customHeight="1" x14ac:dyDescent="0.15">
      <c r="A7" s="20" t="s">
        <v>100</v>
      </c>
      <c r="B7" s="350"/>
      <c r="C7" s="350"/>
      <c r="D7" s="350"/>
      <c r="E7" s="350"/>
      <c r="F7" s="12" t="s">
        <v>20</v>
      </c>
      <c r="G7" s="12" t="s">
        <v>20</v>
      </c>
      <c r="H7" s="12" t="s">
        <v>20</v>
      </c>
      <c r="I7" s="5">
        <f t="shared" si="0"/>
        <v>3</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13.5</v>
      </c>
      <c r="K7" s="759"/>
    </row>
    <row r="8" spans="1:17" ht="18" customHeight="1" x14ac:dyDescent="0.15">
      <c r="A8" s="20" t="s">
        <v>377</v>
      </c>
      <c r="B8" s="45"/>
      <c r="C8" s="45"/>
      <c r="D8" s="45"/>
      <c r="E8" s="45"/>
      <c r="F8" s="12"/>
      <c r="G8" s="12" t="s">
        <v>184</v>
      </c>
      <c r="H8" s="12" t="s">
        <v>184</v>
      </c>
      <c r="I8" s="5">
        <f t="shared" si="0"/>
        <v>2</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11-19"))*(7)</f>
        <v>14</v>
      </c>
      <c r="K8" s="759"/>
      <c r="Q8" s="349"/>
    </row>
    <row r="9" spans="1:17" ht="18" customHeight="1" x14ac:dyDescent="0.15">
      <c r="A9" s="653" t="s">
        <v>591</v>
      </c>
      <c r="B9" s="45"/>
      <c r="C9" s="45"/>
      <c r="D9" s="45"/>
      <c r="E9" s="45"/>
      <c r="F9" s="430"/>
      <c r="G9" s="12"/>
      <c r="H9" s="430"/>
      <c r="I9" s="5">
        <f t="shared" si="0"/>
        <v>0</v>
      </c>
      <c r="J9" s="758">
        <f t="shared" ref="J9" si="2">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0</v>
      </c>
      <c r="K9" s="759"/>
      <c r="Q9" s="349"/>
    </row>
    <row r="10" spans="1:17" ht="18" customHeight="1" x14ac:dyDescent="0.15">
      <c r="A10" s="653" t="s">
        <v>590</v>
      </c>
      <c r="B10" s="45"/>
      <c r="C10" s="45"/>
      <c r="D10" s="45"/>
      <c r="E10" s="45"/>
      <c r="F10" s="12" t="s">
        <v>99</v>
      </c>
      <c r="G10" s="12"/>
      <c r="H10" s="12"/>
      <c r="I10" s="5">
        <f t="shared" si="0"/>
        <v>1</v>
      </c>
      <c r="J10" s="758">
        <v>3</v>
      </c>
      <c r="K10" s="759"/>
      <c r="Q10" s="349"/>
    </row>
    <row r="11" spans="1:17" ht="19.5" customHeight="1" x14ac:dyDescent="0.15">
      <c r="A11" s="31" t="s">
        <v>66</v>
      </c>
      <c r="B11" s="45"/>
      <c r="C11" s="45"/>
      <c r="D11" s="45"/>
      <c r="E11" s="45"/>
      <c r="F11" s="16" t="s">
        <v>566</v>
      </c>
      <c r="G11" s="16" t="s">
        <v>528</v>
      </c>
      <c r="H11" s="16"/>
      <c r="I11" s="5"/>
      <c r="J11" s="758"/>
      <c r="K11" s="759"/>
    </row>
    <row r="12" spans="1:17" ht="18" customHeight="1" x14ac:dyDescent="0.15">
      <c r="A12" s="31" t="s">
        <v>66</v>
      </c>
      <c r="B12" s="45"/>
      <c r="C12" s="45"/>
      <c r="D12" s="45"/>
      <c r="E12" s="45"/>
      <c r="F12" s="16"/>
      <c r="G12" s="16"/>
      <c r="H12" s="16"/>
      <c r="I12" s="5"/>
      <c r="J12" s="682"/>
      <c r="K12" s="692"/>
    </row>
    <row r="13" spans="1:17" ht="16.5" customHeight="1" x14ac:dyDescent="0.15">
      <c r="A13" s="33" t="s">
        <v>0</v>
      </c>
      <c r="B13" s="53">
        <v>46146</v>
      </c>
      <c r="C13" s="53">
        <v>46147</v>
      </c>
      <c r="D13" s="53">
        <v>46148</v>
      </c>
      <c r="E13" s="53">
        <v>46149</v>
      </c>
      <c r="F13" s="53">
        <v>46150</v>
      </c>
      <c r="G13" s="53">
        <v>46151</v>
      </c>
      <c r="H13" s="53">
        <v>46152</v>
      </c>
      <c r="I13" s="727" t="s">
        <v>1</v>
      </c>
      <c r="J13" s="717" t="s">
        <v>2</v>
      </c>
      <c r="K13" s="718"/>
    </row>
    <row r="14" spans="1:17" ht="16.5" customHeight="1" x14ac:dyDescent="0.15">
      <c r="A14" s="22" t="s">
        <v>3</v>
      </c>
      <c r="B14" s="24" t="s">
        <v>4</v>
      </c>
      <c r="C14" s="24" t="s">
        <v>5</v>
      </c>
      <c r="D14" s="376" t="s">
        <v>6</v>
      </c>
      <c r="E14" s="2" t="s">
        <v>7</v>
      </c>
      <c r="F14" s="2" t="s">
        <v>8</v>
      </c>
      <c r="G14" s="2" t="s">
        <v>9</v>
      </c>
      <c r="H14" s="24" t="s">
        <v>10</v>
      </c>
      <c r="I14" s="728"/>
      <c r="J14" s="719"/>
      <c r="K14" s="720"/>
    </row>
    <row r="15" spans="1:17" ht="18" customHeight="1" x14ac:dyDescent="0.15">
      <c r="A15" s="17" t="s">
        <v>12</v>
      </c>
      <c r="B15" s="658" t="s">
        <v>596</v>
      </c>
      <c r="C15" s="2"/>
      <c r="D15" s="2"/>
      <c r="E15" s="12"/>
      <c r="F15" s="691" t="s">
        <v>60</v>
      </c>
      <c r="G15" s="691"/>
      <c r="H15" s="691"/>
      <c r="I15" s="5"/>
      <c r="J15" s="682"/>
      <c r="K15" s="692"/>
    </row>
    <row r="16" spans="1:17" ht="18" customHeight="1" x14ac:dyDescent="0.15">
      <c r="A16" s="5" t="s">
        <v>14</v>
      </c>
      <c r="B16" s="127"/>
      <c r="C16" s="127"/>
      <c r="D16" s="32"/>
      <c r="E16" s="12" t="s">
        <v>21</v>
      </c>
      <c r="F16" s="12" t="s">
        <v>21</v>
      </c>
      <c r="G16" s="12" t="s">
        <v>21</v>
      </c>
      <c r="H16" s="16" t="s">
        <v>221</v>
      </c>
      <c r="I16" s="5">
        <f t="shared" ref="I16:I20" si="3">COUNTIFS(B16:H16,"&lt;&gt;空",B16:H16,"&lt;&gt;休",B16:H16,"&lt;&gt;調",B16:H16,"&lt;&gt;",B16:H16,"&lt;&gt;調整休")</f>
        <v>4</v>
      </c>
      <c r="J16" s="758">
        <v>30.5</v>
      </c>
      <c r="K16" s="759"/>
    </row>
    <row r="17" spans="1:11" ht="18" customHeight="1" x14ac:dyDescent="0.15">
      <c r="A17" s="20" t="s">
        <v>100</v>
      </c>
      <c r="B17" s="350"/>
      <c r="C17" s="350"/>
      <c r="D17" s="36"/>
      <c r="E17" s="12"/>
      <c r="F17" s="12" t="s">
        <v>20</v>
      </c>
      <c r="G17" s="12" t="s">
        <v>20</v>
      </c>
      <c r="H17" s="12" t="s">
        <v>20</v>
      </c>
      <c r="I17" s="5">
        <f t="shared" si="3"/>
        <v>3</v>
      </c>
      <c r="J17" s="758">
        <f t="shared" ref="J17" si="4">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f>
        <v>13.5</v>
      </c>
      <c r="K17" s="759"/>
    </row>
    <row r="18" spans="1:11" ht="18" customHeight="1" x14ac:dyDescent="0.15">
      <c r="A18" s="20" t="s">
        <v>377</v>
      </c>
      <c r="B18" s="45"/>
      <c r="C18" s="45"/>
      <c r="D18" s="46"/>
      <c r="E18" s="16"/>
      <c r="F18" s="12"/>
      <c r="G18" s="12" t="s">
        <v>184</v>
      </c>
      <c r="H18" s="12" t="s">
        <v>184</v>
      </c>
      <c r="I18" s="5">
        <f t="shared" si="3"/>
        <v>2</v>
      </c>
      <c r="J18" s="758">
        <f>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11-19"))*(7)</f>
        <v>14</v>
      </c>
      <c r="K18" s="759"/>
    </row>
    <row r="19" spans="1:11" ht="18" customHeight="1" x14ac:dyDescent="0.15">
      <c r="A19" s="653" t="s">
        <v>591</v>
      </c>
      <c r="B19" s="45"/>
      <c r="C19" s="45"/>
      <c r="D19" s="46"/>
      <c r="E19" s="12"/>
      <c r="F19" s="430"/>
      <c r="G19" s="12"/>
      <c r="H19" s="430"/>
      <c r="I19" s="5">
        <f t="shared" si="3"/>
        <v>0</v>
      </c>
      <c r="J19" s="758">
        <f t="shared" ref="J19" si="5">SUM(COUNTIF(B19:H19,"9-11,15-19"))*(6)+(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11-19"))*(7)</f>
        <v>0</v>
      </c>
      <c r="K19" s="759"/>
    </row>
    <row r="20" spans="1:11" ht="18" customHeight="1" x14ac:dyDescent="0.15">
      <c r="A20" s="653" t="s">
        <v>590</v>
      </c>
      <c r="B20" s="45"/>
      <c r="C20" s="45"/>
      <c r="D20" s="46"/>
      <c r="E20" s="12" t="s">
        <v>99</v>
      </c>
      <c r="F20" s="12" t="s">
        <v>99</v>
      </c>
      <c r="G20" s="12"/>
      <c r="H20" s="12"/>
      <c r="I20" s="5">
        <f t="shared" si="3"/>
        <v>2</v>
      </c>
      <c r="J20" s="758">
        <v>6</v>
      </c>
      <c r="K20" s="759"/>
    </row>
    <row r="21" spans="1:11" ht="18" customHeight="1" x14ac:dyDescent="0.15">
      <c r="A21" s="31" t="s">
        <v>66</v>
      </c>
      <c r="B21" s="45"/>
      <c r="C21" s="45"/>
      <c r="D21" s="46"/>
      <c r="E21" s="16" t="s">
        <v>523</v>
      </c>
      <c r="F21" s="16" t="s">
        <v>566</v>
      </c>
      <c r="G21" s="16" t="s">
        <v>528</v>
      </c>
      <c r="H21" s="16"/>
      <c r="I21" s="5"/>
      <c r="J21" s="758"/>
      <c r="K21" s="759"/>
    </row>
    <row r="22" spans="1:11" ht="18" customHeight="1" x14ac:dyDescent="0.15">
      <c r="A22" s="31" t="s">
        <v>66</v>
      </c>
      <c r="B22" s="45"/>
      <c r="C22" s="45"/>
      <c r="D22" s="46"/>
      <c r="E22" s="633"/>
      <c r="F22" s="16"/>
      <c r="G22" s="633"/>
      <c r="H22" s="633"/>
      <c r="I22" s="5"/>
      <c r="J22" s="682"/>
      <c r="K22" s="692"/>
    </row>
    <row r="23" spans="1:11" ht="16.5" customHeight="1" x14ac:dyDescent="0.15">
      <c r="A23" s="22" t="s">
        <v>0</v>
      </c>
      <c r="B23" s="23">
        <v>46153</v>
      </c>
      <c r="C23" s="23">
        <v>46154</v>
      </c>
      <c r="D23" s="23">
        <v>46155</v>
      </c>
      <c r="E23" s="23">
        <v>46156</v>
      </c>
      <c r="F23" s="23">
        <v>46157</v>
      </c>
      <c r="G23" s="23">
        <v>46158</v>
      </c>
      <c r="H23" s="23">
        <v>46159</v>
      </c>
      <c r="I23" s="727" t="s">
        <v>1</v>
      </c>
      <c r="J23" s="717" t="s">
        <v>2</v>
      </c>
      <c r="K23" s="718"/>
    </row>
    <row r="24" spans="1:11" ht="16.5" customHeight="1" x14ac:dyDescent="0.15">
      <c r="A24" s="22" t="s">
        <v>3</v>
      </c>
      <c r="B24" s="2" t="s">
        <v>4</v>
      </c>
      <c r="C24" s="21" t="s">
        <v>5</v>
      </c>
      <c r="D24" s="21" t="s">
        <v>6</v>
      </c>
      <c r="E24" s="2" t="s">
        <v>7</v>
      </c>
      <c r="F24" s="2" t="s">
        <v>8</v>
      </c>
      <c r="G24" s="2" t="s">
        <v>9</v>
      </c>
      <c r="H24" s="24" t="s">
        <v>10</v>
      </c>
      <c r="I24" s="728"/>
      <c r="J24" s="719"/>
      <c r="K24" s="720"/>
    </row>
    <row r="25" spans="1:11" ht="18" customHeight="1" x14ac:dyDescent="0.15">
      <c r="A25" s="17" t="s">
        <v>13</v>
      </c>
      <c r="B25" s="12"/>
      <c r="C25" s="2"/>
      <c r="D25" s="2"/>
      <c r="E25" s="12"/>
      <c r="F25" s="12"/>
      <c r="G25" s="12"/>
      <c r="H25" s="12"/>
      <c r="I25" s="5"/>
      <c r="J25" s="693"/>
      <c r="K25" s="692"/>
    </row>
    <row r="26" spans="1:11" ht="18" customHeight="1" x14ac:dyDescent="0.15">
      <c r="A26" s="5" t="s">
        <v>14</v>
      </c>
      <c r="B26" s="12"/>
      <c r="C26" s="127"/>
      <c r="D26" s="32"/>
      <c r="E26" s="12" t="s">
        <v>21</v>
      </c>
      <c r="F26" s="12" t="s">
        <v>21</v>
      </c>
      <c r="G26" s="12" t="s">
        <v>21</v>
      </c>
      <c r="H26" s="16" t="s">
        <v>221</v>
      </c>
      <c r="I26" s="5">
        <f t="shared" ref="I26:I30" si="6">COUNTIFS(B26:H26,"&lt;&gt;空",B26:H26,"&lt;&gt;休",B26:H26,"&lt;&gt;調",B26:H26,"&lt;&gt;",B26:H26,"&lt;&gt;調整休")</f>
        <v>4</v>
      </c>
      <c r="J26" s="758">
        <v>24.5</v>
      </c>
      <c r="K26" s="759"/>
    </row>
    <row r="27" spans="1:11" ht="18" customHeight="1" x14ac:dyDescent="0.15">
      <c r="A27" s="20" t="s">
        <v>100</v>
      </c>
      <c r="B27" s="12" t="s">
        <v>20</v>
      </c>
      <c r="C27" s="350"/>
      <c r="D27" s="36"/>
      <c r="E27" s="12"/>
      <c r="F27" s="12" t="s">
        <v>20</v>
      </c>
      <c r="G27" s="12" t="s">
        <v>20</v>
      </c>
      <c r="H27" s="12" t="s">
        <v>20</v>
      </c>
      <c r="I27" s="5">
        <f t="shared" si="6"/>
        <v>4</v>
      </c>
      <c r="J27" s="758">
        <f t="shared" ref="J27" si="7">SUM(COUNTIF(B27:H27,"9-11,15-19"))*(6)+(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f>
        <v>18</v>
      </c>
      <c r="K27" s="759"/>
    </row>
    <row r="28" spans="1:11" ht="18" customHeight="1" x14ac:dyDescent="0.15">
      <c r="A28" s="20" t="s">
        <v>377</v>
      </c>
      <c r="B28" s="12"/>
      <c r="C28" s="45"/>
      <c r="D28" s="46"/>
      <c r="E28" s="16"/>
      <c r="F28" s="12"/>
      <c r="G28" s="12" t="s">
        <v>184</v>
      </c>
      <c r="H28" s="12" t="s">
        <v>184</v>
      </c>
      <c r="I28" s="5">
        <f t="shared" si="6"/>
        <v>2</v>
      </c>
      <c r="J28" s="758">
        <f>SUM(COUNTIF(B28:H28,"9-11,15-19"))*(6)+(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11-19"))*(7)</f>
        <v>14</v>
      </c>
      <c r="K28" s="759"/>
    </row>
    <row r="29" spans="1:11" ht="18" customHeight="1" x14ac:dyDescent="0.15">
      <c r="A29" s="653" t="s">
        <v>591</v>
      </c>
      <c r="B29" s="430"/>
      <c r="C29" s="45"/>
      <c r="D29" s="46"/>
      <c r="E29" s="12"/>
      <c r="F29" s="430"/>
      <c r="G29" s="12"/>
      <c r="H29" s="430"/>
      <c r="I29" s="5">
        <f t="shared" si="6"/>
        <v>0</v>
      </c>
      <c r="J29" s="758">
        <f t="shared" ref="J29" si="8">SUM(COUNTIF(B29:H29,"9-11,15-19"))*(6)+(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11-19"))*(7)</f>
        <v>0</v>
      </c>
      <c r="K29" s="759"/>
    </row>
    <row r="30" spans="1:11" ht="18" customHeight="1" x14ac:dyDescent="0.15">
      <c r="A30" s="653" t="s">
        <v>590</v>
      </c>
      <c r="B30" s="12"/>
      <c r="C30" s="45"/>
      <c r="D30" s="46"/>
      <c r="E30" s="12" t="s">
        <v>99</v>
      </c>
      <c r="F30" s="12" t="s">
        <v>99</v>
      </c>
      <c r="G30" s="12"/>
      <c r="H30" s="12"/>
      <c r="I30" s="5">
        <f t="shared" si="6"/>
        <v>2</v>
      </c>
      <c r="J30" s="758">
        <v>6</v>
      </c>
      <c r="K30" s="759"/>
    </row>
    <row r="31" spans="1:11" ht="18" customHeight="1" x14ac:dyDescent="0.15">
      <c r="A31" s="31" t="s">
        <v>66</v>
      </c>
      <c r="B31" s="16"/>
      <c r="C31" s="45"/>
      <c r="D31" s="46"/>
      <c r="E31" s="16" t="s">
        <v>523</v>
      </c>
      <c r="F31" s="16" t="s">
        <v>566</v>
      </c>
      <c r="G31" s="16" t="s">
        <v>528</v>
      </c>
      <c r="H31" s="16"/>
      <c r="I31" s="5"/>
      <c r="J31" s="758"/>
      <c r="K31" s="759"/>
    </row>
    <row r="32" spans="1:11" ht="18" customHeight="1" x14ac:dyDescent="0.15">
      <c r="A32" s="31" t="s">
        <v>66</v>
      </c>
      <c r="B32" s="633" t="s">
        <v>215</v>
      </c>
      <c r="C32" s="45"/>
      <c r="D32" s="46"/>
      <c r="E32" s="633"/>
      <c r="F32" s="16"/>
      <c r="G32" s="633"/>
      <c r="H32" s="633"/>
      <c r="I32" s="5"/>
      <c r="J32" s="682"/>
      <c r="K32" s="692"/>
    </row>
    <row r="33" spans="1:11" ht="16.5" customHeight="1" x14ac:dyDescent="0.15">
      <c r="A33" s="22" t="s">
        <v>0</v>
      </c>
      <c r="B33" s="90">
        <v>46160</v>
      </c>
      <c r="C33" s="90">
        <v>46161</v>
      </c>
      <c r="D33" s="90">
        <v>46162</v>
      </c>
      <c r="E33" s="90">
        <v>46163</v>
      </c>
      <c r="F33" s="90">
        <v>46164</v>
      </c>
      <c r="G33" s="90">
        <v>46165</v>
      </c>
      <c r="H33" s="90">
        <v>46166</v>
      </c>
      <c r="I33" s="727" t="s">
        <v>1</v>
      </c>
      <c r="J33" s="717" t="s">
        <v>2</v>
      </c>
      <c r="K33" s="718"/>
    </row>
    <row r="34" spans="1:11" ht="16.5" customHeight="1" x14ac:dyDescent="0.15">
      <c r="A34" s="22" t="s">
        <v>3</v>
      </c>
      <c r="B34" s="2" t="s">
        <v>4</v>
      </c>
      <c r="C34" s="21" t="s">
        <v>5</v>
      </c>
      <c r="D34" s="21" t="s">
        <v>6</v>
      </c>
      <c r="E34" s="2" t="s">
        <v>7</v>
      </c>
      <c r="F34" s="2" t="s">
        <v>8</v>
      </c>
      <c r="G34" s="2" t="s">
        <v>9</v>
      </c>
      <c r="H34" s="24" t="s">
        <v>10</v>
      </c>
      <c r="I34" s="728"/>
      <c r="J34" s="719"/>
      <c r="K34" s="720"/>
    </row>
    <row r="35" spans="1:11" ht="18" customHeight="1" x14ac:dyDescent="0.15">
      <c r="A35" s="17" t="s">
        <v>12</v>
      </c>
      <c r="B35" s="12"/>
      <c r="C35" s="2"/>
      <c r="D35" s="2"/>
      <c r="E35" s="12"/>
      <c r="F35" s="12"/>
      <c r="G35" s="12"/>
      <c r="H35" s="12"/>
      <c r="I35" s="5"/>
      <c r="J35" s="682"/>
      <c r="K35" s="692"/>
    </row>
    <row r="36" spans="1:11" ht="18" customHeight="1" x14ac:dyDescent="0.15">
      <c r="A36" s="5" t="s">
        <v>14</v>
      </c>
      <c r="B36" s="12"/>
      <c r="C36" s="127"/>
      <c r="D36" s="32"/>
      <c r="E36" s="12" t="s">
        <v>21</v>
      </c>
      <c r="F36" s="12" t="s">
        <v>21</v>
      </c>
      <c r="G36" s="12" t="s">
        <v>21</v>
      </c>
      <c r="H36" s="16" t="s">
        <v>221</v>
      </c>
      <c r="I36" s="5">
        <f t="shared" ref="I36:I40" si="9">COUNTIFS(B36:H36,"&lt;&gt;空",B36:H36,"&lt;&gt;休",B36:H36,"&lt;&gt;調",B36:H36,"&lt;&gt;",B36:H36,"&lt;&gt;調整休")</f>
        <v>4</v>
      </c>
      <c r="J36" s="758">
        <f>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9-11・14-19"))*(6.5)</f>
        <v>20</v>
      </c>
      <c r="K36" s="759"/>
    </row>
    <row r="37" spans="1:11" ht="18" customHeight="1" x14ac:dyDescent="0.15">
      <c r="A37" s="20" t="s">
        <v>100</v>
      </c>
      <c r="B37" s="12" t="s">
        <v>20</v>
      </c>
      <c r="C37" s="350"/>
      <c r="D37" s="36"/>
      <c r="E37" s="12"/>
      <c r="F37" s="12" t="s">
        <v>20</v>
      </c>
      <c r="G37" s="12" t="s">
        <v>20</v>
      </c>
      <c r="H37" s="12" t="s">
        <v>20</v>
      </c>
      <c r="I37" s="5">
        <f t="shared" si="9"/>
        <v>4</v>
      </c>
      <c r="J37" s="758">
        <f t="shared" ref="J37" si="10">SUM(COUNTIF(B37:H37,"9-11,15-19"))*(6)+(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f>
        <v>18</v>
      </c>
      <c r="K37" s="759"/>
    </row>
    <row r="38" spans="1:11" ht="18" customHeight="1" x14ac:dyDescent="0.15">
      <c r="A38" s="20" t="s">
        <v>377</v>
      </c>
      <c r="B38" s="12"/>
      <c r="C38" s="45"/>
      <c r="D38" s="46"/>
      <c r="E38" s="16"/>
      <c r="F38" s="12"/>
      <c r="G38" s="12" t="s">
        <v>184</v>
      </c>
      <c r="H38" s="12" t="s">
        <v>184</v>
      </c>
      <c r="I38" s="5">
        <f t="shared" si="9"/>
        <v>2</v>
      </c>
      <c r="J38" s="758">
        <f>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11-19"))*(7)</f>
        <v>14</v>
      </c>
      <c r="K38" s="759"/>
    </row>
    <row r="39" spans="1:11" ht="18" customHeight="1" x14ac:dyDescent="0.15">
      <c r="A39" s="653" t="s">
        <v>591</v>
      </c>
      <c r="B39" s="430"/>
      <c r="C39" s="45"/>
      <c r="D39" s="46"/>
      <c r="E39" s="12"/>
      <c r="F39" s="430"/>
      <c r="G39" s="12"/>
      <c r="H39" s="430"/>
      <c r="I39" s="5">
        <f t="shared" si="9"/>
        <v>0</v>
      </c>
      <c r="J39" s="758">
        <f t="shared" ref="J39:J40" si="11">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11-19"))*(7)</f>
        <v>0</v>
      </c>
      <c r="K39" s="759"/>
    </row>
    <row r="40" spans="1:11" ht="18" customHeight="1" x14ac:dyDescent="0.15">
      <c r="A40" s="653" t="s">
        <v>590</v>
      </c>
      <c r="B40" s="12" t="s">
        <v>21</v>
      </c>
      <c r="C40" s="45"/>
      <c r="D40" s="46"/>
      <c r="E40" s="12" t="s">
        <v>21</v>
      </c>
      <c r="F40" s="12" t="s">
        <v>21</v>
      </c>
      <c r="G40" s="12" t="s">
        <v>21</v>
      </c>
      <c r="H40" s="12"/>
      <c r="I40" s="5">
        <f t="shared" si="9"/>
        <v>4</v>
      </c>
      <c r="J40" s="758">
        <f t="shared" si="11"/>
        <v>18</v>
      </c>
      <c r="K40" s="759"/>
    </row>
    <row r="41" spans="1:11" ht="18" customHeight="1" x14ac:dyDescent="0.15">
      <c r="A41" s="31" t="s">
        <v>66</v>
      </c>
      <c r="B41" s="16"/>
      <c r="C41" s="45"/>
      <c r="D41" s="46"/>
      <c r="E41" s="16" t="s">
        <v>523</v>
      </c>
      <c r="F41" s="16" t="s">
        <v>566</v>
      </c>
      <c r="G41" s="16" t="s">
        <v>528</v>
      </c>
      <c r="H41" s="16"/>
      <c r="I41" s="5"/>
      <c r="J41" s="758"/>
      <c r="K41" s="759"/>
    </row>
    <row r="42" spans="1:11" ht="18" customHeight="1" x14ac:dyDescent="0.15">
      <c r="A42" s="31" t="s">
        <v>66</v>
      </c>
      <c r="B42" s="633" t="s">
        <v>215</v>
      </c>
      <c r="C42" s="45"/>
      <c r="D42" s="46"/>
      <c r="E42" s="633"/>
      <c r="F42" s="16"/>
      <c r="G42" s="633"/>
      <c r="H42" s="633"/>
      <c r="I42" s="5"/>
      <c r="J42" s="682"/>
      <c r="K42" s="692"/>
    </row>
    <row r="43" spans="1:11" ht="16.5" customHeight="1" x14ac:dyDescent="0.15">
      <c r="A43" s="22" t="s">
        <v>0</v>
      </c>
      <c r="B43" s="23">
        <v>46167</v>
      </c>
      <c r="C43" s="23">
        <v>46168</v>
      </c>
      <c r="D43" s="23">
        <v>46169</v>
      </c>
      <c r="E43" s="23">
        <v>46170</v>
      </c>
      <c r="F43" s="23">
        <v>46171</v>
      </c>
      <c r="G43" s="23">
        <v>46172</v>
      </c>
      <c r="H43" s="23">
        <v>46173</v>
      </c>
      <c r="I43" s="727" t="s">
        <v>1</v>
      </c>
      <c r="J43" s="717" t="s">
        <v>2</v>
      </c>
      <c r="K43" s="718"/>
    </row>
    <row r="44" spans="1:11" ht="16.5" customHeight="1" x14ac:dyDescent="0.15">
      <c r="A44" s="22" t="s">
        <v>3</v>
      </c>
      <c r="B44" s="2" t="s">
        <v>4</v>
      </c>
      <c r="C44" s="316" t="s">
        <v>5</v>
      </c>
      <c r="D44" s="316" t="s">
        <v>6</v>
      </c>
      <c r="E44" s="2" t="s">
        <v>7</v>
      </c>
      <c r="F44" s="2" t="s">
        <v>8</v>
      </c>
      <c r="G44" s="2" t="s">
        <v>9</v>
      </c>
      <c r="H44" s="24" t="s">
        <v>10</v>
      </c>
      <c r="I44" s="728"/>
      <c r="J44" s="719"/>
      <c r="K44" s="720"/>
    </row>
    <row r="45" spans="1:11" ht="18" customHeight="1" x14ac:dyDescent="0.15">
      <c r="A45" s="17" t="s">
        <v>13</v>
      </c>
      <c r="B45" s="12"/>
      <c r="C45" s="2"/>
      <c r="D45" s="2"/>
      <c r="E45" s="12"/>
      <c r="F45" s="12"/>
      <c r="G45" s="12"/>
      <c r="H45" s="12"/>
      <c r="I45" s="5"/>
      <c r="J45" s="693"/>
      <c r="K45" s="692"/>
    </row>
    <row r="46" spans="1:11" ht="18" customHeight="1" x14ac:dyDescent="0.15">
      <c r="A46" s="5" t="s">
        <v>14</v>
      </c>
      <c r="B46" s="12"/>
      <c r="C46" s="127"/>
      <c r="D46" s="32"/>
      <c r="E46" s="12" t="s">
        <v>21</v>
      </c>
      <c r="F46" s="12" t="s">
        <v>21</v>
      </c>
      <c r="G46" s="12" t="s">
        <v>21</v>
      </c>
      <c r="H46" s="16" t="s">
        <v>221</v>
      </c>
      <c r="I46" s="5">
        <f t="shared" ref="I46:I50" si="12">COUNTIFS(B46:H46,"&lt;&gt;空",B46:H46,"&lt;&gt;休",B46:H46,"&lt;&gt;調",B46:H46,"&lt;&gt;",B46:H46,"&lt;&gt;調整休")</f>
        <v>4</v>
      </c>
      <c r="J46" s="758">
        <f>SUM(COUNTIF(B46:H46,"9-11,15-19"))*(6)+(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9-11・14-19"))*(6.5)</f>
        <v>20</v>
      </c>
      <c r="K46" s="759"/>
    </row>
    <row r="47" spans="1:11" ht="18" customHeight="1" x14ac:dyDescent="0.15">
      <c r="A47" s="20" t="s">
        <v>100</v>
      </c>
      <c r="B47" s="12" t="s">
        <v>20</v>
      </c>
      <c r="C47" s="350"/>
      <c r="D47" s="36"/>
      <c r="E47" s="12"/>
      <c r="F47" s="12" t="s">
        <v>20</v>
      </c>
      <c r="G47" s="12" t="s">
        <v>20</v>
      </c>
      <c r="H47" s="12" t="s">
        <v>20</v>
      </c>
      <c r="I47" s="5">
        <f t="shared" si="12"/>
        <v>4</v>
      </c>
      <c r="J47" s="758">
        <f t="shared" ref="J47" si="13">SUM(COUNTIF(B47:H47,"9-11,15-19"))*(6)+(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f>
        <v>18</v>
      </c>
      <c r="K47" s="759"/>
    </row>
    <row r="48" spans="1:11" ht="18" customHeight="1" x14ac:dyDescent="0.15">
      <c r="A48" s="20" t="s">
        <v>377</v>
      </c>
      <c r="B48" s="12"/>
      <c r="C48" s="45"/>
      <c r="D48" s="46"/>
      <c r="E48" s="16"/>
      <c r="F48" s="12"/>
      <c r="G48" s="12" t="s">
        <v>184</v>
      </c>
      <c r="H48" s="12" t="s">
        <v>184</v>
      </c>
      <c r="I48" s="5">
        <f t="shared" si="12"/>
        <v>2</v>
      </c>
      <c r="J48" s="758">
        <f>SUM(COUNTIF(B48:H48,"9-11,15-19"))*(6)+(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COUNTIF(B48:H48,"11-19"))*(7)</f>
        <v>14</v>
      </c>
      <c r="K48" s="759"/>
    </row>
    <row r="49" spans="1:14" ht="18" customHeight="1" x14ac:dyDescent="0.15">
      <c r="A49" s="653" t="s">
        <v>591</v>
      </c>
      <c r="B49" s="430"/>
      <c r="C49" s="45"/>
      <c r="D49" s="46"/>
      <c r="E49" s="12"/>
      <c r="F49" s="430"/>
      <c r="G49" s="12"/>
      <c r="H49" s="430"/>
      <c r="I49" s="5">
        <f t="shared" si="12"/>
        <v>0</v>
      </c>
      <c r="J49" s="758">
        <f t="shared" ref="J49:J50" si="14">SUM(COUNTIF(B49:H49,"9-11,15-19"))*(6)+(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COUNTIF(B49:H49,"11-19"))*(7)</f>
        <v>0</v>
      </c>
      <c r="K49" s="759"/>
    </row>
    <row r="50" spans="1:14" ht="18" customHeight="1" x14ac:dyDescent="0.15">
      <c r="A50" s="653" t="s">
        <v>590</v>
      </c>
      <c r="B50" s="12" t="s">
        <v>21</v>
      </c>
      <c r="C50" s="45"/>
      <c r="D50" s="46"/>
      <c r="E50" s="12" t="s">
        <v>21</v>
      </c>
      <c r="F50" s="12" t="s">
        <v>21</v>
      </c>
      <c r="G50" s="12" t="s">
        <v>21</v>
      </c>
      <c r="H50" s="12"/>
      <c r="I50" s="5">
        <f t="shared" si="12"/>
        <v>4</v>
      </c>
      <c r="J50" s="758">
        <f t="shared" si="14"/>
        <v>18</v>
      </c>
      <c r="K50" s="759"/>
    </row>
    <row r="51" spans="1:14" ht="18" customHeight="1" x14ac:dyDescent="0.15">
      <c r="A51" s="31" t="s">
        <v>66</v>
      </c>
      <c r="B51" s="16"/>
      <c r="C51" s="45"/>
      <c r="D51" s="46"/>
      <c r="E51" s="16" t="s">
        <v>523</v>
      </c>
      <c r="F51" s="16" t="s">
        <v>566</v>
      </c>
      <c r="G51" s="16" t="s">
        <v>528</v>
      </c>
      <c r="H51" s="16"/>
      <c r="I51" s="5"/>
      <c r="J51" s="758"/>
      <c r="K51" s="759"/>
    </row>
    <row r="52" spans="1:14" ht="18" customHeight="1" x14ac:dyDescent="0.15">
      <c r="A52" s="31" t="s">
        <v>66</v>
      </c>
      <c r="B52" s="633" t="s">
        <v>215</v>
      </c>
      <c r="C52" s="45"/>
      <c r="D52" s="46"/>
      <c r="E52" s="633"/>
      <c r="F52" s="16"/>
      <c r="G52" s="633"/>
      <c r="H52" s="633"/>
      <c r="I52" s="5"/>
      <c r="J52" s="682"/>
      <c r="K52" s="692"/>
    </row>
    <row r="53" spans="1:14" ht="16.5" customHeight="1" x14ac:dyDescent="0.15">
      <c r="A53" s="41"/>
      <c r="B53" s="42"/>
      <c r="C53" s="42"/>
      <c r="D53" s="42"/>
      <c r="E53" s="42"/>
      <c r="F53" s="42"/>
      <c r="G53" s="42"/>
      <c r="H53" s="42"/>
      <c r="I53" s="791" t="s">
        <v>595</v>
      </c>
      <c r="J53" s="791"/>
      <c r="K53" s="791"/>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69">
    <mergeCell ref="I13:I14"/>
    <mergeCell ref="J13:K14"/>
    <mergeCell ref="H1:K1"/>
    <mergeCell ref="B2:E2"/>
    <mergeCell ref="I3:I4"/>
    <mergeCell ref="J3:K4"/>
    <mergeCell ref="J5:K5"/>
    <mergeCell ref="J41:K41"/>
    <mergeCell ref="J42:K42"/>
    <mergeCell ref="I33:I34"/>
    <mergeCell ref="J33:K34"/>
    <mergeCell ref="J22:K22"/>
    <mergeCell ref="I23:I24"/>
    <mergeCell ref="J23:K24"/>
    <mergeCell ref="J25:K25"/>
    <mergeCell ref="J26:K26"/>
    <mergeCell ref="J27:K27"/>
    <mergeCell ref="J28:K28"/>
    <mergeCell ref="J29:K29"/>
    <mergeCell ref="J30:K30"/>
    <mergeCell ref="J31:K31"/>
    <mergeCell ref="J32:K32"/>
    <mergeCell ref="J36:K36"/>
    <mergeCell ref="J37:K37"/>
    <mergeCell ref="J38:K38"/>
    <mergeCell ref="J39:K39"/>
    <mergeCell ref="J40:K40"/>
    <mergeCell ref="B1:F1"/>
    <mergeCell ref="F15:H15"/>
    <mergeCell ref="J15:K15"/>
    <mergeCell ref="J16:K16"/>
    <mergeCell ref="J17:K17"/>
    <mergeCell ref="J18:K18"/>
    <mergeCell ref="J21:K21"/>
    <mergeCell ref="J6:K6"/>
    <mergeCell ref="J7:K7"/>
    <mergeCell ref="J8:K8"/>
    <mergeCell ref="J11:K11"/>
    <mergeCell ref="J12:K12"/>
    <mergeCell ref="I53:K53"/>
    <mergeCell ref="J9:K9"/>
    <mergeCell ref="J10:K10"/>
    <mergeCell ref="J19:K19"/>
    <mergeCell ref="J20:K20"/>
    <mergeCell ref="J50:K50"/>
    <mergeCell ref="J51:K51"/>
    <mergeCell ref="J52:K52"/>
    <mergeCell ref="I43:I44"/>
    <mergeCell ref="J43:K44"/>
    <mergeCell ref="J45:K45"/>
    <mergeCell ref="J47:K47"/>
    <mergeCell ref="J48:K48"/>
    <mergeCell ref="J46:K46"/>
    <mergeCell ref="J35:K35"/>
    <mergeCell ref="J49:K49"/>
    <mergeCell ref="A54:B54"/>
    <mergeCell ref="A56:B56"/>
    <mergeCell ref="C56:K56"/>
    <mergeCell ref="A62:B62"/>
    <mergeCell ref="C62:K62"/>
    <mergeCell ref="C57:K57"/>
    <mergeCell ref="A59:B59"/>
    <mergeCell ref="C59:K59"/>
    <mergeCell ref="A60:B60"/>
    <mergeCell ref="A61:B61"/>
    <mergeCell ref="C61:K61"/>
    <mergeCell ref="D54:E54"/>
    <mergeCell ref="A55:B55"/>
    <mergeCell ref="C55:K55"/>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54D072F-5614-43AE-8076-D5F6AA29A26F}">
          <x14:formula1>
            <xm:f>'F:\Users\clmiwa-three\Downloads\[《中村》新田・草加 エリア 仮シフト【12月16日～1月15日】.xlsx]参照データベース'!#REF!</xm:f>
          </x14:formula1>
          <xm:sqref>G1 C53:H53</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F14BF-2041-44AB-9A4F-D1F48457714D}">
  <sheetPr>
    <pageSetUpPr fitToPage="1"/>
  </sheetPr>
  <dimension ref="A1:N57"/>
  <sheetViews>
    <sheetView zoomScale="90" zoomScaleNormal="90" workbookViewId="0">
      <selection activeCell="Q7" sqref="Q7"/>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594</v>
      </c>
      <c r="C1" s="683"/>
      <c r="D1" s="683"/>
      <c r="E1" s="683"/>
      <c r="F1" s="683"/>
      <c r="H1" s="847" t="s">
        <v>110</v>
      </c>
      <c r="I1" s="848"/>
      <c r="J1" s="849"/>
      <c r="K1" s="850"/>
    </row>
    <row r="2" spans="1:11" ht="9.75" customHeight="1" x14ac:dyDescent="0.15">
      <c r="A2" s="50"/>
      <c r="B2" s="501"/>
      <c r="C2" s="501"/>
      <c r="D2" s="501"/>
      <c r="E2" s="501"/>
      <c r="F2" s="501"/>
      <c r="H2" s="521"/>
      <c r="I2" s="521"/>
      <c r="J2" s="522"/>
      <c r="K2" s="521"/>
    </row>
    <row r="3" spans="1:11" ht="19.5" customHeight="1" x14ac:dyDescent="0.15">
      <c r="A3" s="22" t="s">
        <v>0</v>
      </c>
      <c r="B3" s="23"/>
      <c r="C3" s="23"/>
      <c r="D3" s="23"/>
      <c r="E3" s="23"/>
      <c r="F3" s="90">
        <v>46143</v>
      </c>
      <c r="G3" s="90">
        <v>46144</v>
      </c>
      <c r="H3" s="90">
        <v>46145</v>
      </c>
      <c r="I3" s="851" t="s">
        <v>1</v>
      </c>
      <c r="J3" s="853" t="s">
        <v>2</v>
      </c>
      <c r="K3" s="853"/>
    </row>
    <row r="4" spans="1:11" ht="19.5" customHeight="1" x14ac:dyDescent="0.15">
      <c r="A4" s="22" t="s">
        <v>3</v>
      </c>
      <c r="B4" s="21"/>
      <c r="C4" s="21"/>
      <c r="D4" s="21"/>
      <c r="E4" s="21"/>
      <c r="F4" s="2" t="s">
        <v>8</v>
      </c>
      <c r="G4" s="2" t="s">
        <v>9</v>
      </c>
      <c r="H4" s="24" t="s">
        <v>10</v>
      </c>
      <c r="I4" s="852"/>
      <c r="J4" s="853"/>
      <c r="K4" s="853"/>
    </row>
    <row r="5" spans="1:11" ht="19.5" customHeight="1" x14ac:dyDescent="0.15">
      <c r="A5" s="17" t="s">
        <v>13</v>
      </c>
      <c r="B5" s="2"/>
      <c r="C5" s="2"/>
      <c r="D5" s="2"/>
      <c r="E5" s="2"/>
      <c r="F5" s="12"/>
      <c r="G5" s="12"/>
      <c r="H5" s="12"/>
      <c r="I5" s="5"/>
      <c r="J5" s="682"/>
      <c r="K5" s="692"/>
    </row>
    <row r="6" spans="1:11" ht="19.5" customHeight="1" x14ac:dyDescent="0.15">
      <c r="A6" s="20" t="s">
        <v>108</v>
      </c>
      <c r="B6" s="26"/>
      <c r="C6" s="26"/>
      <c r="D6" s="26"/>
      <c r="E6" s="26"/>
      <c r="F6" s="12"/>
      <c r="G6" s="12"/>
      <c r="H6" s="12" t="s">
        <v>20</v>
      </c>
      <c r="I6" s="5">
        <f>COUNTIFS(B6:H6,"&lt;&gt;空",B6:H6,"&lt;&gt;休",B6:H6,"&lt;&gt;調",B6:H6,"&lt;&gt;",B6:H6,"&lt;&gt;調整休")</f>
        <v>1</v>
      </c>
      <c r="J6" s="682">
        <f>SUM(COUNTIF(B6:H6,"9-19"))*(9)+(COUNTIF(B6:H6,"9-18"))*(8)+(COUNTIF(B6:H6,"9-17"))*(7.25)+(COUNTIF(B6:H6,"9-16"))*(6.25)+(COUNTIF(B6:H6,"9-15"))*(5.5)+(COUNTIF(B6:H6,"9-14"))*(4.5)+(COUNTIF(B6:H6,"9-13"))*(4)+(COUNTIF(B6:H6,"9-12"))*(3)+(COUNTIF(B6:H6,"9-11"))*(2)+(COUNTIF(B6:H6,"15-19"))*(4)+(COUNTIF(B6:H6,"14-19"))*(4.5)+(COUNTIF(B6:H6,"13-19"))*(5.5)+(COUNTIF(B6:H6,"13-18"))*(4.5)+(COUNTIF(B6:H6,"13:30-19"))*(5)+(COUNTIF(B6:H6,"16-19"))*(3)+(COUNTIF(B6:H6,"11-18"))*(6.25)+(COUNTIF(B6:H6,"11-19"))*(7)</f>
        <v>4.5</v>
      </c>
      <c r="K6" s="692"/>
    </row>
    <row r="7" spans="1:11" ht="19.5" customHeight="1" x14ac:dyDescent="0.15">
      <c r="A7" s="20" t="s">
        <v>127</v>
      </c>
      <c r="B7" s="2"/>
      <c r="C7" s="2"/>
      <c r="D7" s="2"/>
      <c r="E7" s="2"/>
      <c r="F7" s="12" t="s">
        <v>21</v>
      </c>
      <c r="G7" s="12"/>
      <c r="H7" s="12" t="s">
        <v>184</v>
      </c>
      <c r="I7" s="5">
        <f>COUNTIFS(B7:H7,"&lt;&gt;空",B7:H7,"&lt;&gt;休",B7:H7,"&lt;&gt;調",B7:H7,"&lt;&gt;",B7:H7,"&lt;&gt;調整休")</f>
        <v>2</v>
      </c>
      <c r="J7" s="682">
        <v>20.25</v>
      </c>
      <c r="K7" s="692"/>
    </row>
    <row r="8" spans="1:11" ht="19.5" customHeight="1" x14ac:dyDescent="0.15">
      <c r="A8" s="20" t="s">
        <v>518</v>
      </c>
      <c r="B8" s="2"/>
      <c r="C8" s="2"/>
      <c r="D8" s="2"/>
      <c r="E8" s="2"/>
      <c r="F8" s="12" t="s">
        <v>21</v>
      </c>
      <c r="G8" s="12" t="s">
        <v>72</v>
      </c>
      <c r="H8" s="12" t="s">
        <v>21</v>
      </c>
      <c r="I8" s="5">
        <f>COUNTIFS(B8:H8,"&lt;&gt;空",B8:H8,"&lt;&gt;休",B8:H8,"&lt;&gt;調",B8:H8,"&lt;&gt;",B8:H8,"&lt;&gt;調整休")</f>
        <v>3</v>
      </c>
      <c r="J8" s="682">
        <f>SUM(COUNTIF(B8:H8,"9-19"))*(9)+(COUNTIF(B8:H8,"9-18"))*(8)+(COUNTIF(B8:H8,"9-17"))*(7.25)+(COUNTIF(B8:H8,"9-16"))*(6.25)+(COUNTIF(B8:H8,"9-15"))*(5.5)+(COUNTIF(B8:H8,"9-14"))*(4.5)+(COUNTIF(B8:H8,"9-13"))*(4)+(COUNTIF(B8:H8,"9-12"))*(3)+(COUNTIF(B8:H8,"9-11"))*(2)+(COUNTIF(B8:H8,"9:30-11:30,16-19"))*(5)+(COUNTIF(B8:H8,"15-19"))*(4)+(COUNTIF(B8:H8,"14-19"))*(4.5)+(COUNTIF(B8:H8,"13-19"))*(5.5)+(COUNTIF(B8:H8,"13-18"))*(4.5)+(COUNTIF(B8:H8,"13-17"))*(4)+(COUNTIF(B8:H8,"12-18"))*(5.5)+(COUNTIF(B8:H8,"13:30-19"))*(5)+(COUNTIF(B8:H8,"16-19"))*(3)+(COUNTIF(B8:H8,"11-18"))*(6.25)</f>
        <v>12</v>
      </c>
      <c r="K8" s="692"/>
    </row>
    <row r="9" spans="1:11" ht="19.5" customHeight="1" thickBot="1" x14ac:dyDescent="0.2">
      <c r="A9" s="20" t="s">
        <v>573</v>
      </c>
      <c r="B9" s="105"/>
      <c r="C9" s="105"/>
      <c r="D9" s="105"/>
      <c r="E9" s="105"/>
      <c r="F9" s="111"/>
      <c r="G9" s="642" t="s">
        <v>574</v>
      </c>
      <c r="H9" s="642" t="s">
        <v>574</v>
      </c>
      <c r="I9" s="100"/>
      <c r="J9" s="765"/>
      <c r="K9" s="766"/>
    </row>
    <row r="10" spans="1:11" ht="19.5" customHeight="1" x14ac:dyDescent="0.15">
      <c r="A10" s="854" t="s">
        <v>109</v>
      </c>
      <c r="B10" s="417"/>
      <c r="C10" s="417"/>
      <c r="D10" s="417"/>
      <c r="E10" s="417"/>
      <c r="F10" s="393" t="s">
        <v>20</v>
      </c>
      <c r="G10" s="773" t="s">
        <v>83</v>
      </c>
      <c r="H10" s="415"/>
      <c r="I10" s="394"/>
      <c r="J10" s="856"/>
      <c r="K10" s="857"/>
    </row>
    <row r="11" spans="1:11" ht="19.5" customHeight="1" thickBot="1" x14ac:dyDescent="0.2">
      <c r="A11" s="855"/>
      <c r="B11" s="395"/>
      <c r="C11" s="395"/>
      <c r="D11" s="395"/>
      <c r="E11" s="395"/>
      <c r="F11" s="400"/>
      <c r="G11" s="774"/>
      <c r="H11" s="111"/>
      <c r="I11" s="397"/>
      <c r="J11" s="858"/>
      <c r="K11" s="859"/>
    </row>
    <row r="12" spans="1:11" ht="19.5" customHeight="1" x14ac:dyDescent="0.15">
      <c r="A12" s="33" t="s">
        <v>0</v>
      </c>
      <c r="B12" s="53">
        <v>46146</v>
      </c>
      <c r="C12" s="53">
        <v>46147</v>
      </c>
      <c r="D12" s="53">
        <v>46148</v>
      </c>
      <c r="E12" s="53">
        <v>46149</v>
      </c>
      <c r="F12" s="53">
        <v>46150</v>
      </c>
      <c r="G12" s="53">
        <v>46151</v>
      </c>
      <c r="H12" s="53">
        <v>46152</v>
      </c>
      <c r="I12" s="860" t="s">
        <v>1</v>
      </c>
      <c r="J12" s="861" t="s">
        <v>2</v>
      </c>
      <c r="K12" s="861"/>
    </row>
    <row r="13" spans="1:11" ht="19.5" customHeight="1" x14ac:dyDescent="0.15">
      <c r="A13" s="22" t="s">
        <v>3</v>
      </c>
      <c r="B13" s="24" t="s">
        <v>4</v>
      </c>
      <c r="C13" s="24" t="s">
        <v>5</v>
      </c>
      <c r="D13" s="376" t="s">
        <v>6</v>
      </c>
      <c r="E13" s="2" t="s">
        <v>7</v>
      </c>
      <c r="F13" s="2" t="s">
        <v>8</v>
      </c>
      <c r="G13" s="2" t="s">
        <v>9</v>
      </c>
      <c r="H13" s="24" t="s">
        <v>10</v>
      </c>
      <c r="I13" s="852"/>
      <c r="J13" s="853"/>
      <c r="K13" s="853"/>
    </row>
    <row r="14" spans="1:11" ht="19.5" customHeight="1" x14ac:dyDescent="0.15">
      <c r="A14" s="17" t="s">
        <v>12</v>
      </c>
      <c r="B14" s="658" t="s">
        <v>596</v>
      </c>
      <c r="C14" s="2"/>
      <c r="D14" s="2"/>
      <c r="E14" s="12"/>
      <c r="F14" s="12"/>
      <c r="G14" s="12"/>
      <c r="H14" s="12"/>
      <c r="I14" s="5"/>
      <c r="J14" s="682"/>
      <c r="K14" s="692"/>
    </row>
    <row r="15" spans="1:11" ht="19.5" customHeight="1" x14ac:dyDescent="0.15">
      <c r="A15" s="20" t="s">
        <v>108</v>
      </c>
      <c r="B15" s="26"/>
      <c r="C15" s="26"/>
      <c r="D15" s="11"/>
      <c r="E15" s="12" t="s">
        <v>20</v>
      </c>
      <c r="F15" s="12"/>
      <c r="G15" s="12"/>
      <c r="H15" s="12" t="s">
        <v>20</v>
      </c>
      <c r="I15" s="5">
        <f>COUNTIFS(B15:H15,"&lt;&gt;空",B15:H15,"&lt;&gt;休",B15:H15,"&lt;&gt;調",B15:H15,"&lt;&gt;",B15:H15,"&lt;&gt;調整休")</f>
        <v>2</v>
      </c>
      <c r="J15" s="682">
        <f>SUM(COUNTIF(B15:H15,"9-19"))*(9)+(COUNTIF(B15:H15,"9-18"))*(8)+(COUNTIF(B15:H15,"9-17"))*(7.25)+(COUNTIF(B15:H15,"9-16"))*(6.25)+(COUNTIF(B15:H15,"9-15"))*(5.5)+(COUNTIF(B15:H15,"9-14"))*(4.5)+(COUNTIF(B15:H15,"9-13"))*(4)+(COUNTIF(B15:H15,"9-12"))*(3)+(COUNTIF(B15:H15,"9-11"))*(2)+(COUNTIF(B15:H15,"15-19"))*(4)+(COUNTIF(B15:H15,"14-19"))*(4.5)+(COUNTIF(B15:H15,"13-19"))*(5.5)+(COUNTIF(B15:H15,"13-18"))*(4.5)+(COUNTIF(B15:H15,"13:30-19"))*(5)+(COUNTIF(B15:H15,"16-19"))*(3)+(COUNTIF(B15:H15,"11-18"))*(6.25)+(COUNTIF(B15:H15,"11-19"))*(7)</f>
        <v>9</v>
      </c>
      <c r="K15" s="692"/>
    </row>
    <row r="16" spans="1:11" ht="19.5" customHeight="1" x14ac:dyDescent="0.15">
      <c r="A16" s="20" t="s">
        <v>127</v>
      </c>
      <c r="B16" s="2"/>
      <c r="C16" s="2"/>
      <c r="D16" s="11"/>
      <c r="E16" s="12" t="s">
        <v>21</v>
      </c>
      <c r="F16" s="12" t="s">
        <v>21</v>
      </c>
      <c r="G16" s="12"/>
      <c r="H16" s="12" t="s">
        <v>184</v>
      </c>
      <c r="I16" s="5">
        <f>COUNTIFS(B16:H16,"&lt;&gt;空",B16:H16,"&lt;&gt;休",B16:H16,"&lt;&gt;調",B16:H16,"&lt;&gt;",B16:H16,"&lt;&gt;調整休")</f>
        <v>3</v>
      </c>
      <c r="J16" s="682">
        <v>16.5</v>
      </c>
      <c r="K16" s="692"/>
    </row>
    <row r="17" spans="1:11" ht="19.5" customHeight="1" x14ac:dyDescent="0.15">
      <c r="A17" s="20" t="s">
        <v>518</v>
      </c>
      <c r="B17" s="2"/>
      <c r="C17" s="2"/>
      <c r="D17" s="11"/>
      <c r="E17" s="12"/>
      <c r="F17" s="12" t="s">
        <v>21</v>
      </c>
      <c r="G17" s="12" t="s">
        <v>72</v>
      </c>
      <c r="H17" s="12" t="s">
        <v>21</v>
      </c>
      <c r="I17" s="5">
        <f>COUNTIFS(B17:H17,"&lt;&gt;空",B17:H17,"&lt;&gt;休",B17:H17,"&lt;&gt;調",B17:H17,"&lt;&gt;",B17:H17,"&lt;&gt;調整休")</f>
        <v>3</v>
      </c>
      <c r="J17" s="682">
        <f>SUM(COUNTIF(B17:H17,"9-19"))*(9)+(COUNTIF(B17:H17,"9-18"))*(8)+(COUNTIF(B17:H17,"9-17"))*(7.25)+(COUNTIF(B17:H17,"9-16"))*(6.25)+(COUNTIF(B17:H17,"9-15"))*(5.5)+(COUNTIF(B17:H17,"9-14"))*(4.5)+(COUNTIF(B17:H17,"9-13"))*(4)+(COUNTIF(B17:H17,"9-12"))*(3)+(COUNTIF(B17:H17,"9-11"))*(2)+(COUNTIF(B17:H17,"9:30-11:30,16-19"))*(5)+(COUNTIF(B17:H17,"15-19"))*(4)+(COUNTIF(B17:H17,"14-19"))*(4.5)+(COUNTIF(B17:H17,"13-19"))*(5.5)+(COUNTIF(B17:H17,"13-18"))*(4.5)+(COUNTIF(B17:H17,"13-17"))*(4)+(COUNTIF(B17:H17,"12-18"))*(5.5)+(COUNTIF(B17:H17,"13:30-19"))*(5)+(COUNTIF(B17:H17,"16-19"))*(3)+(COUNTIF(B17:H17,"11-18"))*(6.25)</f>
        <v>12</v>
      </c>
      <c r="K17" s="692"/>
    </row>
    <row r="18" spans="1:11" ht="19.5" customHeight="1" thickBot="1" x14ac:dyDescent="0.2">
      <c r="A18" s="389" t="s">
        <v>573</v>
      </c>
      <c r="B18" s="467"/>
      <c r="C18" s="467"/>
      <c r="D18" s="464"/>
      <c r="E18" s="465"/>
      <c r="F18" s="465"/>
      <c r="G18" s="643" t="s">
        <v>574</v>
      </c>
      <c r="H18" s="643" t="s">
        <v>574</v>
      </c>
      <c r="I18" s="468"/>
      <c r="J18" s="877"/>
      <c r="K18" s="878"/>
    </row>
    <row r="19" spans="1:11" ht="19.5" customHeight="1" x14ac:dyDescent="0.15">
      <c r="A19" s="797" t="s">
        <v>109</v>
      </c>
      <c r="B19" s="417"/>
      <c r="C19" s="417"/>
      <c r="D19" s="418"/>
      <c r="E19" s="447"/>
      <c r="F19" s="393" t="s">
        <v>20</v>
      </c>
      <c r="G19" s="773" t="s">
        <v>83</v>
      </c>
      <c r="H19" s="393"/>
      <c r="I19" s="394"/>
      <c r="J19" s="856"/>
      <c r="K19" s="857"/>
    </row>
    <row r="20" spans="1:11" ht="19.5" customHeight="1" thickBot="1" x14ac:dyDescent="0.2">
      <c r="A20" s="798"/>
      <c r="B20" s="395"/>
      <c r="C20" s="395"/>
      <c r="D20" s="395"/>
      <c r="E20" s="364"/>
      <c r="F20" s="400"/>
      <c r="G20" s="774"/>
      <c r="H20" s="111"/>
      <c r="I20" s="397"/>
      <c r="J20" s="858"/>
      <c r="K20" s="859"/>
    </row>
    <row r="21" spans="1:11" ht="19.5" customHeight="1" x14ac:dyDescent="0.15">
      <c r="A21" s="33" t="s">
        <v>0</v>
      </c>
      <c r="B21" s="23">
        <v>46153</v>
      </c>
      <c r="C21" s="23">
        <v>46154</v>
      </c>
      <c r="D21" s="23">
        <v>46155</v>
      </c>
      <c r="E21" s="23">
        <v>46156</v>
      </c>
      <c r="F21" s="23">
        <v>46157</v>
      </c>
      <c r="G21" s="23">
        <v>46158</v>
      </c>
      <c r="H21" s="23">
        <v>46159</v>
      </c>
      <c r="I21" s="860" t="s">
        <v>1</v>
      </c>
      <c r="J21" s="861" t="s">
        <v>2</v>
      </c>
      <c r="K21" s="861"/>
    </row>
    <row r="22" spans="1:11" ht="19.5" customHeight="1" x14ac:dyDescent="0.15">
      <c r="A22" s="22" t="s">
        <v>3</v>
      </c>
      <c r="B22" s="2" t="s">
        <v>4</v>
      </c>
      <c r="C22" s="21" t="s">
        <v>5</v>
      </c>
      <c r="D22" s="21" t="s">
        <v>6</v>
      </c>
      <c r="E22" s="2" t="s">
        <v>7</v>
      </c>
      <c r="F22" s="2" t="s">
        <v>8</v>
      </c>
      <c r="G22" s="2" t="s">
        <v>9</v>
      </c>
      <c r="H22" s="24" t="s">
        <v>10</v>
      </c>
      <c r="I22" s="852"/>
      <c r="J22" s="853"/>
      <c r="K22" s="853"/>
    </row>
    <row r="23" spans="1:11" ht="17.100000000000001" customHeight="1" x14ac:dyDescent="0.15">
      <c r="A23" s="17" t="s">
        <v>13</v>
      </c>
      <c r="B23" s="12"/>
      <c r="C23" s="2"/>
      <c r="D23" s="2"/>
      <c r="E23" s="12"/>
      <c r="F23" s="691" t="s">
        <v>60</v>
      </c>
      <c r="G23" s="691"/>
      <c r="H23" s="691"/>
      <c r="I23" s="346"/>
      <c r="J23" s="692"/>
      <c r="K23" s="692"/>
    </row>
    <row r="24" spans="1:11" ht="19.5" customHeight="1" x14ac:dyDescent="0.15">
      <c r="A24" s="20" t="s">
        <v>108</v>
      </c>
      <c r="B24" s="12" t="s">
        <v>20</v>
      </c>
      <c r="C24" s="26"/>
      <c r="D24" s="11"/>
      <c r="E24" s="12" t="s">
        <v>20</v>
      </c>
      <c r="F24" s="12"/>
      <c r="G24" s="12"/>
      <c r="H24" s="12" t="s">
        <v>20</v>
      </c>
      <c r="I24" s="5">
        <f>COUNTIFS(B24:H24,"&lt;&gt;空",B24:H24,"&lt;&gt;休",B24:H24,"&lt;&gt;調",B24:H24,"&lt;&gt;",B24:H24,"&lt;&gt;調整休")</f>
        <v>3</v>
      </c>
      <c r="J24" s="682">
        <f>SUM(COUNTIF(B24:H24,"9-19"))*(9)+(COUNTIF(B24:H24,"9-18"))*(8)+(COUNTIF(B24:H24,"9-17"))*(7.25)+(COUNTIF(B24:H24,"9-16"))*(6.25)+(COUNTIF(B24:H24,"9-15"))*(5.5)+(COUNTIF(B24:H24,"9-14"))*(4.5)+(COUNTIF(B24:H24,"9-13"))*(4)+(COUNTIF(B24:H24,"9-12"))*(3)+(COUNTIF(B24:H24,"9-11"))*(2)+(COUNTIF(B24:H24,"15-19"))*(4)+(COUNTIF(B24:H24,"14-19"))*(4.5)+(COUNTIF(B24:H24,"13-19"))*(5.5)+(COUNTIF(B24:H24,"13-18"))*(4.5)+(COUNTIF(B24:H24,"13:30-19"))*(5)+(COUNTIF(B24:H24,"16-19"))*(3)+(COUNTIF(B24:H24,"11-18"))*(6.25)+(COUNTIF(B24:H24,"11-19"))*(7)</f>
        <v>13.5</v>
      </c>
      <c r="K24" s="692"/>
    </row>
    <row r="25" spans="1:11" ht="19.5" customHeight="1" x14ac:dyDescent="0.15">
      <c r="A25" s="20" t="s">
        <v>127</v>
      </c>
      <c r="B25" s="12" t="s">
        <v>21</v>
      </c>
      <c r="C25" s="2"/>
      <c r="D25" s="11"/>
      <c r="E25" s="12" t="s">
        <v>21</v>
      </c>
      <c r="F25" s="12" t="s">
        <v>21</v>
      </c>
      <c r="G25" s="12"/>
      <c r="H25" s="12" t="s">
        <v>184</v>
      </c>
      <c r="I25" s="5">
        <f>COUNTIFS(B25:H25,"&lt;&gt;空",B25:H25,"&lt;&gt;休",B25:H25,"&lt;&gt;調",B25:H25,"&lt;&gt;",B25:H25,"&lt;&gt;調整休")</f>
        <v>4</v>
      </c>
      <c r="J25" s="682">
        <v>24.75</v>
      </c>
      <c r="K25" s="692"/>
    </row>
    <row r="26" spans="1:11" ht="19.5" customHeight="1" x14ac:dyDescent="0.15">
      <c r="A26" s="20" t="s">
        <v>518</v>
      </c>
      <c r="B26" s="12" t="s">
        <v>21</v>
      </c>
      <c r="C26" s="2"/>
      <c r="D26" s="11"/>
      <c r="E26" s="12"/>
      <c r="F26" s="12" t="s">
        <v>21</v>
      </c>
      <c r="G26" s="12" t="s">
        <v>72</v>
      </c>
      <c r="H26" s="12" t="s">
        <v>21</v>
      </c>
      <c r="I26" s="5">
        <f>COUNTIFS(B26:H26,"&lt;&gt;空",B26:H26,"&lt;&gt;休",B26:H26,"&lt;&gt;調",B26:H26,"&lt;&gt;",B26:H26,"&lt;&gt;調整休")</f>
        <v>4</v>
      </c>
      <c r="J26" s="682">
        <f>SUM(COUNTIF(B26:H26,"9-19"))*(9)+(COUNTIF(B26:H26,"9-18"))*(8)+(COUNTIF(B26:H26,"9-17"))*(7.25)+(COUNTIF(B26:H26,"9-16"))*(6.25)+(COUNTIF(B26:H26,"9-15"))*(5.5)+(COUNTIF(B26:H26,"9-14"))*(4.5)+(COUNTIF(B26:H26,"9-13"))*(4)+(COUNTIF(B26:H26,"9-12"))*(3)+(COUNTIF(B26:H26,"9-11"))*(2)+(COUNTIF(B26:H26,"9:30-11:30,16-19"))*(5)+(COUNTIF(B26:H26,"15-19"))*(4)+(COUNTIF(B26:H26,"14-19"))*(4.5)+(COUNTIF(B26:H26,"13-19"))*(5.5)+(COUNTIF(B26:H26,"13-18"))*(4.5)+(COUNTIF(B26:H26,"13-17"))*(4)+(COUNTIF(B26:H26,"12-18"))*(5.5)+(COUNTIF(B26:H26,"13:30-19"))*(5)+(COUNTIF(B26:H26,"16-19"))*(3)+(COUNTIF(B26:H26,"11-18"))*(6.25)</f>
        <v>16.5</v>
      </c>
      <c r="K26" s="692"/>
    </row>
    <row r="27" spans="1:11" ht="19.5" customHeight="1" thickBot="1" x14ac:dyDescent="0.2">
      <c r="A27" s="389" t="s">
        <v>573</v>
      </c>
      <c r="B27" s="465"/>
      <c r="C27" s="467"/>
      <c r="D27" s="464"/>
      <c r="E27" s="465"/>
      <c r="F27" s="465"/>
      <c r="G27" s="643" t="s">
        <v>574</v>
      </c>
      <c r="H27" s="643" t="s">
        <v>574</v>
      </c>
      <c r="I27" s="468"/>
      <c r="J27" s="877"/>
      <c r="K27" s="878"/>
    </row>
    <row r="28" spans="1:11" ht="19.5" customHeight="1" x14ac:dyDescent="0.15">
      <c r="A28" s="797" t="s">
        <v>109</v>
      </c>
      <c r="B28" s="447"/>
      <c r="C28" s="417"/>
      <c r="D28" s="418"/>
      <c r="E28" s="447"/>
      <c r="F28" s="393" t="s">
        <v>20</v>
      </c>
      <c r="G28" s="773" t="s">
        <v>83</v>
      </c>
      <c r="H28" s="393"/>
      <c r="I28" s="394"/>
      <c r="J28" s="856"/>
      <c r="K28" s="857"/>
    </row>
    <row r="29" spans="1:11" ht="19.5" customHeight="1" thickBot="1" x14ac:dyDescent="0.2">
      <c r="A29" s="798"/>
      <c r="B29" s="111"/>
      <c r="C29" s="395"/>
      <c r="D29" s="395"/>
      <c r="E29" s="364"/>
      <c r="F29" s="400"/>
      <c r="G29" s="774"/>
      <c r="H29" s="111"/>
      <c r="I29" s="397"/>
      <c r="J29" s="858"/>
      <c r="K29" s="859"/>
    </row>
    <row r="30" spans="1:11" ht="19.5" customHeight="1" x14ac:dyDescent="0.15">
      <c r="A30" s="33" t="s">
        <v>0</v>
      </c>
      <c r="B30" s="90">
        <v>46160</v>
      </c>
      <c r="C30" s="90">
        <v>46161</v>
      </c>
      <c r="D30" s="90">
        <v>46162</v>
      </c>
      <c r="E30" s="90">
        <v>46163</v>
      </c>
      <c r="F30" s="90">
        <v>46164</v>
      </c>
      <c r="G30" s="90">
        <v>46165</v>
      </c>
      <c r="H30" s="90">
        <v>46166</v>
      </c>
      <c r="I30" s="860" t="s">
        <v>1</v>
      </c>
      <c r="J30" s="861" t="s">
        <v>2</v>
      </c>
      <c r="K30" s="861"/>
    </row>
    <row r="31" spans="1:11" ht="19.5" customHeight="1" x14ac:dyDescent="0.15">
      <c r="A31" s="22" t="s">
        <v>3</v>
      </c>
      <c r="B31" s="2" t="s">
        <v>4</v>
      </c>
      <c r="C31" s="21" t="s">
        <v>5</v>
      </c>
      <c r="D31" s="21" t="s">
        <v>6</v>
      </c>
      <c r="E31" s="2" t="s">
        <v>7</v>
      </c>
      <c r="F31" s="2" t="s">
        <v>8</v>
      </c>
      <c r="G31" s="2" t="s">
        <v>9</v>
      </c>
      <c r="H31" s="24" t="s">
        <v>10</v>
      </c>
      <c r="I31" s="852"/>
      <c r="J31" s="853"/>
      <c r="K31" s="853"/>
    </row>
    <row r="32" spans="1:11" ht="19.5" customHeight="1" x14ac:dyDescent="0.15">
      <c r="A32" s="17" t="s">
        <v>12</v>
      </c>
      <c r="B32" s="12"/>
      <c r="C32" s="2"/>
      <c r="D32" s="2"/>
      <c r="E32" s="12"/>
      <c r="F32" s="12"/>
      <c r="G32" s="12"/>
      <c r="H32" s="12"/>
      <c r="I32" s="5"/>
      <c r="J32" s="682"/>
      <c r="K32" s="692"/>
    </row>
    <row r="33" spans="1:11" ht="19.5" customHeight="1" x14ac:dyDescent="0.15">
      <c r="A33" s="20" t="s">
        <v>108</v>
      </c>
      <c r="B33" s="12" t="s">
        <v>20</v>
      </c>
      <c r="C33" s="26"/>
      <c r="D33" s="11"/>
      <c r="E33" s="12" t="s">
        <v>20</v>
      </c>
      <c r="F33" s="12"/>
      <c r="G33" s="12"/>
      <c r="H33" s="12" t="s">
        <v>20</v>
      </c>
      <c r="I33" s="5">
        <f>COUNTIFS(B33:H33,"&lt;&gt;空",B33:H33,"&lt;&gt;休",B33:H33,"&lt;&gt;調",B33:H33,"&lt;&gt;",B33:H33,"&lt;&gt;調整休")</f>
        <v>3</v>
      </c>
      <c r="J33" s="682">
        <f>SUM(COUNTIF(B33:H33,"9-19"))*(9)+(COUNTIF(B33:H33,"9-18"))*(8)+(COUNTIF(B33:H33,"9-17"))*(7.25)+(COUNTIF(B33:H33,"9-16"))*(6.25)+(COUNTIF(B33:H33,"9-15"))*(5.5)+(COUNTIF(B33:H33,"9-14"))*(4.5)+(COUNTIF(B33:H33,"9-13"))*(4)+(COUNTIF(B33:H33,"9-12"))*(3)+(COUNTIF(B33:H33,"9-11"))*(2)+(COUNTIF(B33:H33,"15-19"))*(4)+(COUNTIF(B33:H33,"14-19"))*(4.5)+(COUNTIF(B33:H33,"13-19"))*(5.5)+(COUNTIF(B33:H33,"13-18"))*(4.5)+(COUNTIF(B33:H33,"13:30-19"))*(5)+(COUNTIF(B33:H33,"16-19"))*(3)+(COUNTIF(B33:H33,"11-18"))*(6.25)+(COUNTIF(B33:H33,"11-19"))*(7)</f>
        <v>13.5</v>
      </c>
      <c r="K33" s="692"/>
    </row>
    <row r="34" spans="1:11" ht="19.5" customHeight="1" x14ac:dyDescent="0.15">
      <c r="A34" s="20" t="s">
        <v>127</v>
      </c>
      <c r="B34" s="12" t="s">
        <v>21</v>
      </c>
      <c r="C34" s="2"/>
      <c r="D34" s="11"/>
      <c r="E34" s="12" t="s">
        <v>21</v>
      </c>
      <c r="F34" s="12" t="s">
        <v>21</v>
      </c>
      <c r="G34" s="12"/>
      <c r="H34" s="12" t="s">
        <v>184</v>
      </c>
      <c r="I34" s="5">
        <f>COUNTIFS(B34:H34,"&lt;&gt;空",B34:H34,"&lt;&gt;休",B34:H34,"&lt;&gt;調",B34:H34,"&lt;&gt;",B34:H34,"&lt;&gt;調整休")</f>
        <v>4</v>
      </c>
      <c r="J34" s="682">
        <v>19.5</v>
      </c>
      <c r="K34" s="692"/>
    </row>
    <row r="35" spans="1:11" ht="19.5" customHeight="1" x14ac:dyDescent="0.15">
      <c r="A35" s="20" t="s">
        <v>518</v>
      </c>
      <c r="B35" s="12" t="s">
        <v>21</v>
      </c>
      <c r="C35" s="2"/>
      <c r="D35" s="11"/>
      <c r="E35" s="12"/>
      <c r="F35" s="12" t="s">
        <v>21</v>
      </c>
      <c r="G35" s="12" t="s">
        <v>72</v>
      </c>
      <c r="H35" s="12" t="s">
        <v>21</v>
      </c>
      <c r="I35" s="5">
        <f>COUNTIFS(B35:H35,"&lt;&gt;空",B35:H35,"&lt;&gt;休",B35:H35,"&lt;&gt;調",B35:H35,"&lt;&gt;",B35:H35,"&lt;&gt;調整休")</f>
        <v>4</v>
      </c>
      <c r="J35" s="682">
        <f>SUM(COUNTIF(B35:H35,"9-19"))*(9)+(COUNTIF(B35:H35,"9-18"))*(8)+(COUNTIF(B35:H35,"9-17"))*(7.25)+(COUNTIF(B35:H35,"9-16"))*(6.25)+(COUNTIF(B35:H35,"9-15"))*(5.5)+(COUNTIF(B35:H35,"9-14"))*(4.5)+(COUNTIF(B35:H35,"9-13"))*(4)+(COUNTIF(B35:H35,"9-12"))*(3)+(COUNTIF(B35:H35,"9-11"))*(2)+(COUNTIF(B35:H35,"9:30-11:30,16-19"))*(5)+(COUNTIF(B35:H35,"15-19"))*(4)+(COUNTIF(B35:H35,"14-19"))*(4.5)+(COUNTIF(B35:H35,"13-19"))*(5.5)+(COUNTIF(B35:H35,"13-18"))*(4.5)+(COUNTIF(B35:H35,"13-17"))*(4)+(COUNTIF(B35:H35,"12-18"))*(5.5)+(COUNTIF(B35:H35,"13:30-19"))*(5)+(COUNTIF(B35:H35,"16-19"))*(3)+(COUNTIF(B35:H35,"11-18"))*(6.25)</f>
        <v>16.5</v>
      </c>
      <c r="K35" s="692"/>
    </row>
    <row r="36" spans="1:11" ht="19.5" customHeight="1" thickBot="1" x14ac:dyDescent="0.2">
      <c r="A36" s="389" t="s">
        <v>573</v>
      </c>
      <c r="B36" s="465"/>
      <c r="C36" s="467"/>
      <c r="D36" s="464"/>
      <c r="E36" s="465"/>
      <c r="F36" s="465"/>
      <c r="G36" s="643" t="s">
        <v>574</v>
      </c>
      <c r="H36" s="643" t="s">
        <v>574</v>
      </c>
      <c r="I36" s="468"/>
      <c r="J36" s="877"/>
      <c r="K36" s="878"/>
    </row>
    <row r="37" spans="1:11" ht="19.5" customHeight="1" x14ac:dyDescent="0.15">
      <c r="A37" s="797" t="s">
        <v>109</v>
      </c>
      <c r="B37" s="447"/>
      <c r="C37" s="417"/>
      <c r="D37" s="418"/>
      <c r="E37" s="447"/>
      <c r="F37" s="393" t="s">
        <v>20</v>
      </c>
      <c r="G37" s="773" t="s">
        <v>83</v>
      </c>
      <c r="H37" s="393"/>
      <c r="I37" s="394"/>
      <c r="J37" s="856"/>
      <c r="K37" s="857"/>
    </row>
    <row r="38" spans="1:11" ht="19.5" customHeight="1" thickBot="1" x14ac:dyDescent="0.2">
      <c r="A38" s="798"/>
      <c r="B38" s="111"/>
      <c r="C38" s="395"/>
      <c r="D38" s="395"/>
      <c r="E38" s="364"/>
      <c r="F38" s="400"/>
      <c r="G38" s="774"/>
      <c r="H38" s="111"/>
      <c r="I38" s="397"/>
      <c r="J38" s="858"/>
      <c r="K38" s="859"/>
    </row>
    <row r="39" spans="1:11" ht="19.5" customHeight="1" x14ac:dyDescent="0.15">
      <c r="A39" s="33" t="s">
        <v>0</v>
      </c>
      <c r="B39" s="23">
        <v>46167</v>
      </c>
      <c r="C39" s="23">
        <v>46168</v>
      </c>
      <c r="D39" s="23">
        <v>46169</v>
      </c>
      <c r="E39" s="23">
        <v>46170</v>
      </c>
      <c r="F39" s="23">
        <v>46171</v>
      </c>
      <c r="G39" s="23">
        <v>46172</v>
      </c>
      <c r="H39" s="23">
        <v>46173</v>
      </c>
      <c r="I39" s="860" t="s">
        <v>1</v>
      </c>
      <c r="J39" s="861" t="s">
        <v>2</v>
      </c>
      <c r="K39" s="861"/>
    </row>
    <row r="40" spans="1:11" ht="19.5" customHeight="1" x14ac:dyDescent="0.15">
      <c r="A40" s="22" t="s">
        <v>3</v>
      </c>
      <c r="B40" s="2" t="s">
        <v>4</v>
      </c>
      <c r="C40" s="316" t="s">
        <v>5</v>
      </c>
      <c r="D40" s="316" t="s">
        <v>6</v>
      </c>
      <c r="E40" s="2" t="s">
        <v>7</v>
      </c>
      <c r="F40" s="2" t="s">
        <v>8</v>
      </c>
      <c r="G40" s="2" t="s">
        <v>9</v>
      </c>
      <c r="H40" s="24" t="s">
        <v>10</v>
      </c>
      <c r="I40" s="852"/>
      <c r="J40" s="853"/>
      <c r="K40" s="853"/>
    </row>
    <row r="41" spans="1:11" ht="17.100000000000001" customHeight="1" x14ac:dyDescent="0.15">
      <c r="A41" s="17" t="s">
        <v>13</v>
      </c>
      <c r="B41" s="12"/>
      <c r="C41" s="2"/>
      <c r="D41" s="2"/>
      <c r="E41" s="12"/>
      <c r="F41" s="12"/>
      <c r="G41" s="12"/>
      <c r="H41" s="12"/>
      <c r="I41" s="346"/>
      <c r="J41" s="692"/>
      <c r="K41" s="692"/>
    </row>
    <row r="42" spans="1:11" ht="19.5" customHeight="1" x14ac:dyDescent="0.15">
      <c r="A42" s="20" t="s">
        <v>108</v>
      </c>
      <c r="B42" s="12" t="s">
        <v>20</v>
      </c>
      <c r="C42" s="26"/>
      <c r="D42" s="11"/>
      <c r="E42" s="12" t="s">
        <v>20</v>
      </c>
      <c r="F42" s="12"/>
      <c r="G42" s="12"/>
      <c r="H42" s="12" t="s">
        <v>20</v>
      </c>
      <c r="I42" s="5">
        <f>COUNTIFS(B42:H42,"&lt;&gt;空",B42:H42,"&lt;&gt;休",B42:H42,"&lt;&gt;調",B42:H42,"&lt;&gt;",B42:H42,"&lt;&gt;調整休")</f>
        <v>3</v>
      </c>
      <c r="J42" s="682">
        <f>SUM(COUNTIF(B42:H42,"9-19"))*(9)+(COUNTIF(B42:H42,"9-18"))*(8)+(COUNTIF(B42:H42,"9-17"))*(7.25)+(COUNTIF(B42:H42,"9-16"))*(6.25)+(COUNTIF(B42:H42,"9-15"))*(5.5)+(COUNTIF(B42:H42,"9-14"))*(4.5)+(COUNTIF(B42:H42,"9-13"))*(4)+(COUNTIF(B42:H42,"9-12"))*(3)+(COUNTIF(B42:H42,"9-11"))*(2)+(COUNTIF(B42:H42,"15-19"))*(4)+(COUNTIF(B42:H42,"14-19"))*(4.5)+(COUNTIF(B42:H42,"13-19"))*(5.5)+(COUNTIF(B42:H42,"13-18"))*(4.5)+(COUNTIF(B42:H42,"13:30-19"))*(5)+(COUNTIF(B42:H42,"16-19"))*(3)+(COUNTIF(B42:H42,"11-18"))*(6.25)+(COUNTIF(B42:H42,"11-19"))*(7)</f>
        <v>13.5</v>
      </c>
      <c r="K42" s="692"/>
    </row>
    <row r="43" spans="1:11" ht="19.5" customHeight="1" x14ac:dyDescent="0.15">
      <c r="A43" s="20" t="s">
        <v>127</v>
      </c>
      <c r="B43" s="12" t="s">
        <v>21</v>
      </c>
      <c r="C43" s="2"/>
      <c r="D43" s="11"/>
      <c r="E43" s="12" t="s">
        <v>21</v>
      </c>
      <c r="F43" s="12" t="s">
        <v>21</v>
      </c>
      <c r="G43" s="12"/>
      <c r="H43" s="12" t="s">
        <v>184</v>
      </c>
      <c r="I43" s="5">
        <f>COUNTIFS(B43:H43,"&lt;&gt;空",B43:H43,"&lt;&gt;休",B43:H43,"&lt;&gt;調",B43:H43,"&lt;&gt;",B43:H43,"&lt;&gt;調整休")</f>
        <v>4</v>
      </c>
      <c r="J43" s="682">
        <f>SUM(COUNTIF(B43:H43,"9-19"))*(9)+(COUNTIF(B43:H43,"9-18"))*(8)+(COUNTIF(B43:H43,"9-17"))*(7.25)+(COUNTIF(B43:H43,"9-16"))*(6.25)+(COUNTIF(B43:H43,"9-15"))*(5.5)+(COUNTIF(B43:H43,"9-14"))*(4.5)+(COUNTIF(B43:H43,"9-13"))*(4)+(COUNTIF(B43:H43,"9-12"))*(3)+(COUNTIF(B43:H43,"9-11"))*(2)+(COUNTIF(B43:H43,"15-19"))*(4)+(COUNTIF(B43:H43,"14-19"))*(4.5)+(COUNTIF(B43:H43,"13-19"))*(5.5)+(COUNTIF(B43:H43,"13-18"))*(4.5)+(COUNTIF(B43:H43,"13:30-19"))*(5)+(COUNTIF(B43:H43,"16-19"))*(3)+(COUNTIF(B43:H43,"11-18"))*(6.25)+(COUNTIF(B43:H43,"11-19"))*(7)</f>
        <v>20.5</v>
      </c>
      <c r="K43" s="692"/>
    </row>
    <row r="44" spans="1:11" ht="19.5" customHeight="1" x14ac:dyDescent="0.15">
      <c r="A44" s="20" t="s">
        <v>518</v>
      </c>
      <c r="B44" s="12" t="s">
        <v>21</v>
      </c>
      <c r="C44" s="2"/>
      <c r="D44" s="11"/>
      <c r="E44" s="12"/>
      <c r="F44" s="12" t="s">
        <v>21</v>
      </c>
      <c r="G44" s="12" t="s">
        <v>72</v>
      </c>
      <c r="H44" s="12" t="s">
        <v>21</v>
      </c>
      <c r="I44" s="5">
        <f>COUNTIFS(B44:H44,"&lt;&gt;空",B44:H44,"&lt;&gt;休",B44:H44,"&lt;&gt;調",B44:H44,"&lt;&gt;",B44:H44,"&lt;&gt;調整休")</f>
        <v>4</v>
      </c>
      <c r="J44" s="682">
        <f>SUM(COUNTIF(B44:H44,"9-19"))*(9)+(COUNTIF(B44:H44,"9-18"))*(8)+(COUNTIF(B44:H44,"9-17"))*(7.25)+(COUNTIF(B44:H44,"9-16"))*(6.25)+(COUNTIF(B44:H44,"9-15"))*(5.5)+(COUNTIF(B44:H44,"9-14"))*(4.5)+(COUNTIF(B44:H44,"9-13"))*(4)+(COUNTIF(B44:H44,"9-12"))*(3)+(COUNTIF(B44:H44,"9-11"))*(2)+(COUNTIF(B44:H44,"9:30-11:30,16-19"))*(5)+(COUNTIF(B44:H44,"15-19"))*(4)+(COUNTIF(B44:H44,"14-19"))*(4.5)+(COUNTIF(B44:H44,"13-19"))*(5.5)+(COUNTIF(B44:H44,"13-18"))*(4.5)+(COUNTIF(B44:H44,"13-17"))*(4)+(COUNTIF(B44:H44,"12-18"))*(5.5)+(COUNTIF(B44:H44,"13:30-19"))*(5)+(COUNTIF(B44:H44,"16-19"))*(3)+(COUNTIF(B44:H44,"11-18"))*(6.25)</f>
        <v>16.5</v>
      </c>
      <c r="K44" s="692"/>
    </row>
    <row r="45" spans="1:11" ht="19.5" customHeight="1" thickBot="1" x14ac:dyDescent="0.2">
      <c r="A45" s="389" t="s">
        <v>573</v>
      </c>
      <c r="B45" s="465"/>
      <c r="C45" s="467"/>
      <c r="D45" s="464"/>
      <c r="E45" s="465"/>
      <c r="F45" s="465"/>
      <c r="G45" s="643" t="s">
        <v>574</v>
      </c>
      <c r="H45" s="643" t="s">
        <v>574</v>
      </c>
      <c r="I45" s="468"/>
      <c r="J45" s="877"/>
      <c r="K45" s="878"/>
    </row>
    <row r="46" spans="1:11" ht="19.5" customHeight="1" x14ac:dyDescent="0.15">
      <c r="A46" s="797" t="s">
        <v>109</v>
      </c>
      <c r="B46" s="447"/>
      <c r="C46" s="417"/>
      <c r="D46" s="418"/>
      <c r="E46" s="447"/>
      <c r="F46" s="393" t="s">
        <v>20</v>
      </c>
      <c r="G46" s="773" t="s">
        <v>83</v>
      </c>
      <c r="H46" s="393"/>
      <c r="I46" s="394"/>
      <c r="J46" s="856"/>
      <c r="K46" s="857"/>
    </row>
    <row r="47" spans="1:11" ht="19.5" customHeight="1" thickBot="1" x14ac:dyDescent="0.2">
      <c r="A47" s="798"/>
      <c r="B47" s="111"/>
      <c r="C47" s="395"/>
      <c r="D47" s="395"/>
      <c r="E47" s="364"/>
      <c r="F47" s="400"/>
      <c r="G47" s="774"/>
      <c r="H47" s="111"/>
      <c r="I47" s="397"/>
      <c r="J47" s="858"/>
      <c r="K47" s="859"/>
    </row>
    <row r="48" spans="1:11" ht="19.5" customHeight="1" x14ac:dyDescent="0.15">
      <c r="A48" s="41"/>
      <c r="B48" s="42"/>
      <c r="C48" s="42"/>
      <c r="D48" s="42"/>
      <c r="E48" s="42"/>
      <c r="F48" s="42"/>
      <c r="G48" s="42"/>
      <c r="H48" s="42"/>
      <c r="I48" s="791" t="s">
        <v>595</v>
      </c>
      <c r="J48" s="791"/>
      <c r="K48" s="791"/>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92</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73">
    <mergeCell ref="J17:K17"/>
    <mergeCell ref="J7:K7"/>
    <mergeCell ref="J8:K8"/>
    <mergeCell ref="J9:K9"/>
    <mergeCell ref="A10:A11"/>
    <mergeCell ref="J10:K10"/>
    <mergeCell ref="J11:K11"/>
    <mergeCell ref="G10:G11"/>
    <mergeCell ref="I12:I13"/>
    <mergeCell ref="J12:K13"/>
    <mergeCell ref="J14:K14"/>
    <mergeCell ref="J15:K15"/>
    <mergeCell ref="J16:K16"/>
    <mergeCell ref="J18:K18"/>
    <mergeCell ref="A19:A20"/>
    <mergeCell ref="J19:K19"/>
    <mergeCell ref="J20:K20"/>
    <mergeCell ref="I21:I22"/>
    <mergeCell ref="J21:K22"/>
    <mergeCell ref="J23:K23"/>
    <mergeCell ref="J24:K24"/>
    <mergeCell ref="J25:K25"/>
    <mergeCell ref="J26:K26"/>
    <mergeCell ref="J27:K27"/>
    <mergeCell ref="A37:A38"/>
    <mergeCell ref="J37:K37"/>
    <mergeCell ref="J38:K38"/>
    <mergeCell ref="A28:A29"/>
    <mergeCell ref="J28:K28"/>
    <mergeCell ref="J29:K29"/>
    <mergeCell ref="I30:I31"/>
    <mergeCell ref="J30:K31"/>
    <mergeCell ref="J32:K32"/>
    <mergeCell ref="J44:K44"/>
    <mergeCell ref="J33:K33"/>
    <mergeCell ref="J34:K34"/>
    <mergeCell ref="J35:K35"/>
    <mergeCell ref="J36:K36"/>
    <mergeCell ref="A54:B54"/>
    <mergeCell ref="C54:K54"/>
    <mergeCell ref="J45:K45"/>
    <mergeCell ref="A46:A47"/>
    <mergeCell ref="J46:K46"/>
    <mergeCell ref="J47:K47"/>
    <mergeCell ref="A49:B49"/>
    <mergeCell ref="D49:E49"/>
    <mergeCell ref="I48:K48"/>
    <mergeCell ref="A50:B50"/>
    <mergeCell ref="C50:K50"/>
    <mergeCell ref="A51:B51"/>
    <mergeCell ref="C51:K51"/>
    <mergeCell ref="C52:K52"/>
    <mergeCell ref="B1:F1"/>
    <mergeCell ref="G19:G20"/>
    <mergeCell ref="G28:G29"/>
    <mergeCell ref="G37:G38"/>
    <mergeCell ref="G46:G47"/>
    <mergeCell ref="F23:H23"/>
    <mergeCell ref="H1:K1"/>
    <mergeCell ref="I3:I4"/>
    <mergeCell ref="J3:K4"/>
    <mergeCell ref="J5:K5"/>
    <mergeCell ref="J6:K6"/>
    <mergeCell ref="I39:I40"/>
    <mergeCell ref="J39:K40"/>
    <mergeCell ref="J41:K41"/>
    <mergeCell ref="J42:K42"/>
    <mergeCell ref="J43:K43"/>
    <mergeCell ref="A55:B55"/>
    <mergeCell ref="A56:B56"/>
    <mergeCell ref="C56:K56"/>
    <mergeCell ref="A57:B57"/>
    <mergeCell ref="C57:K57"/>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F314FD0-1658-4872-949B-CAE6F6D29577}">
          <x14:formula1>
            <xm:f>'F:\Users\clmiwa-three\Downloads\[《中村》新田・草加 エリア 仮シフト【12月16日～1月15日】.xlsx]参照データベース'!#REF!</xm:f>
          </x14:formula1>
          <xm:sqref>C47:D48 G1:G2 C38:D38 B20:D20 C29:D29 E48:H48 B11:E11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FB6F8-C67A-4964-A470-94F5E18EFD44}">
  <sheetPr>
    <tabColor rgb="FFFFFF00"/>
    <pageSetUpPr fitToPage="1"/>
  </sheetPr>
  <dimension ref="A1:Q58"/>
  <sheetViews>
    <sheetView zoomScale="96" zoomScaleNormal="96" workbookViewId="0"/>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60" t="s">
        <v>69</v>
      </c>
      <c r="B1" s="883" t="s">
        <v>562</v>
      </c>
      <c r="C1" s="683"/>
      <c r="D1" s="683"/>
      <c r="E1" s="683"/>
      <c r="F1" s="652" t="s">
        <v>588</v>
      </c>
      <c r="H1" s="792" t="s">
        <v>50</v>
      </c>
      <c r="I1" s="793"/>
      <c r="J1" s="793"/>
      <c r="K1" s="794"/>
    </row>
    <row r="2" spans="1:17" ht="10.5" customHeight="1" x14ac:dyDescent="0.15">
      <c r="A2" s="14"/>
      <c r="B2" s="763"/>
      <c r="C2" s="763"/>
      <c r="D2" s="764"/>
      <c r="E2" s="764"/>
      <c r="I2" s="14"/>
      <c r="J2" s="3"/>
      <c r="K2" s="4"/>
    </row>
    <row r="3" spans="1:17" ht="16.5" customHeight="1" x14ac:dyDescent="0.15">
      <c r="A3" s="22" t="s">
        <v>0</v>
      </c>
      <c r="B3" s="23"/>
      <c r="C3" s="23"/>
      <c r="D3" s="23">
        <v>46113</v>
      </c>
      <c r="E3" s="23">
        <v>46114</v>
      </c>
      <c r="F3" s="23">
        <v>46115</v>
      </c>
      <c r="G3" s="23">
        <v>46116</v>
      </c>
      <c r="H3" s="23">
        <v>46117</v>
      </c>
      <c r="I3" s="727" t="s">
        <v>1</v>
      </c>
      <c r="J3" s="717" t="s">
        <v>2</v>
      </c>
      <c r="K3" s="718"/>
    </row>
    <row r="4" spans="1:17" ht="16.5" customHeight="1" x14ac:dyDescent="0.15">
      <c r="A4" s="22" t="s">
        <v>3</v>
      </c>
      <c r="B4" s="2"/>
      <c r="C4" s="21"/>
      <c r="D4" s="21" t="s">
        <v>6</v>
      </c>
      <c r="E4" s="2" t="s">
        <v>7</v>
      </c>
      <c r="F4" s="2" t="s">
        <v>8</v>
      </c>
      <c r="G4" s="2" t="s">
        <v>9</v>
      </c>
      <c r="H4" s="24" t="s">
        <v>10</v>
      </c>
      <c r="I4" s="728"/>
      <c r="J4" s="719"/>
      <c r="K4" s="720"/>
    </row>
    <row r="5" spans="1:17" ht="18" customHeight="1" x14ac:dyDescent="0.15">
      <c r="A5" s="17" t="s">
        <v>13</v>
      </c>
      <c r="B5" s="2"/>
      <c r="C5" s="2"/>
      <c r="D5" s="2"/>
      <c r="E5" s="12"/>
      <c r="F5" s="12"/>
      <c r="G5" s="12"/>
      <c r="H5" s="12"/>
      <c r="I5" s="5"/>
      <c r="J5" s="682"/>
      <c r="K5" s="692"/>
    </row>
    <row r="6" spans="1:17" ht="18" customHeight="1" x14ac:dyDescent="0.15">
      <c r="A6" s="5" t="s">
        <v>14</v>
      </c>
      <c r="B6" s="127"/>
      <c r="C6" s="127"/>
      <c r="D6" s="32"/>
      <c r="E6" s="12" t="s">
        <v>21</v>
      </c>
      <c r="F6" s="12" t="s">
        <v>20</v>
      </c>
      <c r="G6" s="12" t="s">
        <v>21</v>
      </c>
      <c r="H6" s="16" t="s">
        <v>221</v>
      </c>
      <c r="I6" s="5">
        <f t="shared" ref="I6:I8" si="0">COUNTIFS(B6:H6,"&lt;&gt;空",B6:H6,"&lt;&gt;休",B6:H6,"&lt;&gt;調",B6:H6,"&lt;&gt;",B6:H6,"&lt;&gt;調整休")</f>
        <v>4</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20</v>
      </c>
      <c r="K6" s="759"/>
    </row>
    <row r="7" spans="1:17" ht="18" customHeight="1" x14ac:dyDescent="0.15">
      <c r="A7" s="20" t="s">
        <v>100</v>
      </c>
      <c r="B7" s="350"/>
      <c r="C7" s="350"/>
      <c r="D7" s="36"/>
      <c r="E7" s="12" t="s">
        <v>20</v>
      </c>
      <c r="F7" s="59"/>
      <c r="G7" s="12" t="s">
        <v>20</v>
      </c>
      <c r="H7" s="12" t="s">
        <v>20</v>
      </c>
      <c r="I7" s="5">
        <f t="shared" si="0"/>
        <v>3</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13.5</v>
      </c>
      <c r="K7" s="759"/>
    </row>
    <row r="8" spans="1:17" ht="18" customHeight="1" x14ac:dyDescent="0.15">
      <c r="A8" s="20" t="s">
        <v>377</v>
      </c>
      <c r="B8" s="45"/>
      <c r="C8" s="45"/>
      <c r="D8" s="46"/>
      <c r="E8" s="16"/>
      <c r="F8" s="12"/>
      <c r="G8" s="12" t="s">
        <v>184</v>
      </c>
      <c r="H8" s="12" t="s">
        <v>184</v>
      </c>
      <c r="I8" s="5">
        <f t="shared" si="0"/>
        <v>2</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11-19"))*(7)</f>
        <v>14</v>
      </c>
      <c r="K8" s="759"/>
      <c r="Q8" s="349"/>
    </row>
    <row r="9" spans="1:17" ht="19.5" customHeight="1" x14ac:dyDescent="0.15">
      <c r="A9" s="31" t="s">
        <v>66</v>
      </c>
      <c r="B9" s="45"/>
      <c r="C9" s="45"/>
      <c r="D9" s="46"/>
      <c r="E9" s="16" t="s">
        <v>523</v>
      </c>
      <c r="F9" s="16"/>
      <c r="G9" s="16" t="s">
        <v>528</v>
      </c>
      <c r="H9" s="16"/>
      <c r="I9" s="5"/>
      <c r="J9" s="758"/>
      <c r="K9" s="759"/>
    </row>
    <row r="10" spans="1:17" ht="18" customHeight="1" x14ac:dyDescent="0.15">
      <c r="A10" s="31" t="s">
        <v>66</v>
      </c>
      <c r="B10" s="45"/>
      <c r="C10" s="45"/>
      <c r="D10" s="46"/>
      <c r="E10" s="16"/>
      <c r="F10" s="633" t="s">
        <v>215</v>
      </c>
      <c r="G10" s="16"/>
      <c r="H10" s="16"/>
      <c r="I10" s="5"/>
      <c r="J10" s="682"/>
      <c r="K10" s="692"/>
    </row>
    <row r="11" spans="1:17" ht="16.5" customHeight="1" x14ac:dyDescent="0.15">
      <c r="A11" s="33" t="s">
        <v>0</v>
      </c>
      <c r="B11" s="53">
        <v>46118</v>
      </c>
      <c r="C11" s="53">
        <v>46119</v>
      </c>
      <c r="D11" s="53">
        <v>46120</v>
      </c>
      <c r="E11" s="53">
        <v>46121</v>
      </c>
      <c r="F11" s="53">
        <v>46122</v>
      </c>
      <c r="G11" s="53">
        <v>46123</v>
      </c>
      <c r="H11" s="53">
        <v>46124</v>
      </c>
      <c r="I11" s="727" t="s">
        <v>1</v>
      </c>
      <c r="J11" s="717" t="s">
        <v>2</v>
      </c>
      <c r="K11" s="718"/>
    </row>
    <row r="12" spans="1:17" ht="16.5" customHeight="1" x14ac:dyDescent="0.15">
      <c r="A12" s="22" t="s">
        <v>3</v>
      </c>
      <c r="B12" s="22" t="s">
        <v>4</v>
      </c>
      <c r="C12" s="2" t="s">
        <v>5</v>
      </c>
      <c r="D12" s="21" t="s">
        <v>6</v>
      </c>
      <c r="E12" s="2" t="s">
        <v>7</v>
      </c>
      <c r="F12" s="2" t="s">
        <v>8</v>
      </c>
      <c r="G12" s="2" t="s">
        <v>9</v>
      </c>
      <c r="H12" s="24" t="s">
        <v>10</v>
      </c>
      <c r="I12" s="728"/>
      <c r="J12" s="719"/>
      <c r="K12" s="720"/>
    </row>
    <row r="13" spans="1:17" ht="18" customHeight="1" x14ac:dyDescent="0.15">
      <c r="A13" s="17" t="s">
        <v>12</v>
      </c>
      <c r="B13" s="12"/>
      <c r="C13" s="2"/>
      <c r="D13" s="2"/>
      <c r="E13" s="12"/>
      <c r="F13" s="691" t="s">
        <v>60</v>
      </c>
      <c r="G13" s="691"/>
      <c r="H13" s="691"/>
      <c r="I13" s="5"/>
      <c r="J13" s="682"/>
      <c r="K13" s="692"/>
    </row>
    <row r="14" spans="1:17" ht="18" customHeight="1" x14ac:dyDescent="0.15">
      <c r="A14" s="5" t="s">
        <v>14</v>
      </c>
      <c r="B14" s="12"/>
      <c r="C14" s="127"/>
      <c r="D14" s="32"/>
      <c r="E14" s="12" t="s">
        <v>21</v>
      </c>
      <c r="F14" s="12" t="s">
        <v>21</v>
      </c>
      <c r="G14" s="12" t="s">
        <v>21</v>
      </c>
      <c r="H14" s="12" t="s">
        <v>319</v>
      </c>
      <c r="I14" s="5">
        <f t="shared" ref="I14:I16" si="2">COUNTIFS(B14:H14,"&lt;&gt;空",B14:H14,"&lt;&gt;休",B14:H14,"&lt;&gt;調",B14:H14,"&lt;&gt;",B14:H14,"&lt;&gt;調整休")</f>
        <v>4</v>
      </c>
      <c r="J14" s="758">
        <v>30.5</v>
      </c>
      <c r="K14" s="759"/>
    </row>
    <row r="15" spans="1:17" ht="18" customHeight="1" x14ac:dyDescent="0.15">
      <c r="A15" s="20" t="s">
        <v>100</v>
      </c>
      <c r="B15" s="12" t="s">
        <v>20</v>
      </c>
      <c r="C15" s="350"/>
      <c r="D15" s="36"/>
      <c r="E15" s="12"/>
      <c r="F15" s="12" t="s">
        <v>20</v>
      </c>
      <c r="G15" s="12" t="s">
        <v>20</v>
      </c>
      <c r="H15" s="12" t="s">
        <v>20</v>
      </c>
      <c r="I15" s="5">
        <f t="shared" si="2"/>
        <v>4</v>
      </c>
      <c r="J15" s="758">
        <f t="shared" ref="J15" si="3">SUM(COUNTIF(B15:H15,"9-11,15-19"))*(6)+(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f>
        <v>18</v>
      </c>
      <c r="K15" s="759"/>
    </row>
    <row r="16" spans="1:17" ht="18" customHeight="1" x14ac:dyDescent="0.15">
      <c r="A16" s="20" t="s">
        <v>377</v>
      </c>
      <c r="B16" s="12" t="s">
        <v>184</v>
      </c>
      <c r="C16" s="45"/>
      <c r="D16" s="46"/>
      <c r="E16" s="16"/>
      <c r="F16" s="12"/>
      <c r="G16" s="12" t="s">
        <v>184</v>
      </c>
      <c r="H16" s="12" t="s">
        <v>184</v>
      </c>
      <c r="I16" s="5">
        <f t="shared" si="2"/>
        <v>3</v>
      </c>
      <c r="J16" s="758">
        <f>SUM(COUNTIF(B16:H16,"9-11,15-19"))*(6)+(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11-19"))*(7)</f>
        <v>21</v>
      </c>
      <c r="K16" s="759"/>
    </row>
    <row r="17" spans="1:11" ht="18" customHeight="1" x14ac:dyDescent="0.15">
      <c r="A17" s="31" t="s">
        <v>66</v>
      </c>
      <c r="B17" s="16"/>
      <c r="C17" s="45"/>
      <c r="D17" s="46"/>
      <c r="E17" s="16" t="s">
        <v>523</v>
      </c>
      <c r="F17" s="16" t="s">
        <v>566</v>
      </c>
      <c r="G17" s="16" t="s">
        <v>528</v>
      </c>
      <c r="H17" s="16"/>
      <c r="I17" s="5"/>
      <c r="J17" s="758"/>
      <c r="K17" s="759"/>
    </row>
    <row r="18" spans="1:11" ht="18" customHeight="1" x14ac:dyDescent="0.15">
      <c r="A18" s="31" t="s">
        <v>66</v>
      </c>
      <c r="B18" s="633" t="s">
        <v>468</v>
      </c>
      <c r="C18" s="45"/>
      <c r="D18" s="46"/>
      <c r="E18" s="633" t="s">
        <v>322</v>
      </c>
      <c r="F18" s="16"/>
      <c r="G18" s="633" t="s">
        <v>109</v>
      </c>
      <c r="H18" s="633"/>
      <c r="I18" s="5"/>
      <c r="J18" s="682"/>
      <c r="K18" s="692"/>
    </row>
    <row r="19" spans="1:11" ht="16.5" customHeight="1" x14ac:dyDescent="0.15">
      <c r="A19" s="22" t="s">
        <v>0</v>
      </c>
      <c r="B19" s="23">
        <v>46125</v>
      </c>
      <c r="C19" s="23">
        <v>46126</v>
      </c>
      <c r="D19" s="23">
        <v>46127</v>
      </c>
      <c r="E19" s="23">
        <v>46128</v>
      </c>
      <c r="F19" s="23">
        <v>46129</v>
      </c>
      <c r="G19" s="23">
        <v>46130</v>
      </c>
      <c r="H19" s="23">
        <v>46131</v>
      </c>
      <c r="I19" s="727" t="s">
        <v>1</v>
      </c>
      <c r="J19" s="717" t="s">
        <v>2</v>
      </c>
      <c r="K19" s="718"/>
    </row>
    <row r="20" spans="1:11" ht="16.5" customHeight="1" x14ac:dyDescent="0.15">
      <c r="A20" s="22" t="s">
        <v>3</v>
      </c>
      <c r="B20" s="2" t="s">
        <v>4</v>
      </c>
      <c r="C20" s="21" t="s">
        <v>5</v>
      </c>
      <c r="D20" s="21" t="s">
        <v>6</v>
      </c>
      <c r="E20" s="2" t="s">
        <v>7</v>
      </c>
      <c r="F20" s="2" t="s">
        <v>8</v>
      </c>
      <c r="G20" s="2" t="s">
        <v>9</v>
      </c>
      <c r="H20" s="24" t="s">
        <v>10</v>
      </c>
      <c r="I20" s="728"/>
      <c r="J20" s="719"/>
      <c r="K20" s="720"/>
    </row>
    <row r="21" spans="1:11" ht="18" customHeight="1" x14ac:dyDescent="0.15">
      <c r="A21" s="17" t="s">
        <v>13</v>
      </c>
      <c r="B21" s="12"/>
      <c r="C21" s="2"/>
      <c r="D21" s="2"/>
      <c r="E21" s="12"/>
      <c r="F21" s="12"/>
      <c r="G21" s="12"/>
      <c r="H21" s="12"/>
      <c r="I21" s="5"/>
      <c r="J21" s="693"/>
      <c r="K21" s="692"/>
    </row>
    <row r="22" spans="1:11" ht="18" customHeight="1" x14ac:dyDescent="0.15">
      <c r="A22" s="5" t="s">
        <v>14</v>
      </c>
      <c r="B22" s="12" t="s">
        <v>20</v>
      </c>
      <c r="C22" s="127"/>
      <c r="D22" s="32"/>
      <c r="E22" s="12" t="s">
        <v>21</v>
      </c>
      <c r="F22" s="59"/>
      <c r="G22" s="59"/>
      <c r="H22" s="59"/>
      <c r="I22" s="5">
        <f t="shared" ref="I22:I24" si="4">COUNTIFS(B22:H22,"&lt;&gt;空",B22:H22,"&lt;&gt;休",B22:H22,"&lt;&gt;調",B22:H22,"&lt;&gt;",B22:H22,"&lt;&gt;調整休")</f>
        <v>2</v>
      </c>
      <c r="J22" s="758">
        <v>24.5</v>
      </c>
      <c r="K22" s="759"/>
    </row>
    <row r="23" spans="1:11" ht="18" customHeight="1" x14ac:dyDescent="0.15">
      <c r="A23" s="20" t="s">
        <v>100</v>
      </c>
      <c r="B23" s="12" t="s">
        <v>20</v>
      </c>
      <c r="C23" s="350"/>
      <c r="D23" s="36"/>
      <c r="E23" s="12"/>
      <c r="F23" s="12" t="s">
        <v>58</v>
      </c>
      <c r="G23" s="12" t="s">
        <v>58</v>
      </c>
      <c r="H23" s="12" t="s">
        <v>20</v>
      </c>
      <c r="I23" s="5">
        <f t="shared" si="4"/>
        <v>4</v>
      </c>
      <c r="J23" s="758">
        <f t="shared" ref="J23" si="5">SUM(COUNTIF(B23:H23,"9-11,15-19"))*(6)+(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f>
        <v>21.5</v>
      </c>
      <c r="K23" s="759"/>
    </row>
    <row r="24" spans="1:11" ht="18" customHeight="1" x14ac:dyDescent="0.15">
      <c r="A24" s="20" t="s">
        <v>377</v>
      </c>
      <c r="B24" s="12" t="s">
        <v>184</v>
      </c>
      <c r="C24" s="45"/>
      <c r="D24" s="46"/>
      <c r="E24" s="16"/>
      <c r="F24" s="12"/>
      <c r="G24" s="12" t="s">
        <v>184</v>
      </c>
      <c r="H24" s="12" t="s">
        <v>184</v>
      </c>
      <c r="I24" s="5">
        <f t="shared" si="4"/>
        <v>3</v>
      </c>
      <c r="J24" s="758">
        <f>SUM(COUNTIF(B24:H24,"9-11,15-19"))*(6)+(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11-19"))*(7)</f>
        <v>21</v>
      </c>
      <c r="K24" s="759"/>
    </row>
    <row r="25" spans="1:11" ht="18" customHeight="1" x14ac:dyDescent="0.15">
      <c r="A25" s="653" t="s">
        <v>591</v>
      </c>
      <c r="B25" s="430" t="s">
        <v>592</v>
      </c>
      <c r="C25" s="45"/>
      <c r="D25" s="46"/>
      <c r="E25" s="12" t="s">
        <v>68</v>
      </c>
      <c r="F25" s="430" t="s">
        <v>593</v>
      </c>
      <c r="G25" s="12"/>
      <c r="H25" s="430" t="s">
        <v>592</v>
      </c>
      <c r="I25" s="5">
        <f t="shared" ref="I25" si="6">COUNTIFS(B25:H25,"&lt;&gt;空",B25:H25,"&lt;&gt;休",B25:H25,"&lt;&gt;調",B25:H25,"&lt;&gt;",B25:H25,"&lt;&gt;調整休")</f>
        <v>4</v>
      </c>
      <c r="J25" s="758">
        <v>17.5</v>
      </c>
      <c r="K25" s="759"/>
    </row>
    <row r="26" spans="1:11" ht="18" customHeight="1" x14ac:dyDescent="0.15">
      <c r="A26" s="653" t="s">
        <v>590</v>
      </c>
      <c r="B26" s="12"/>
      <c r="C26" s="45"/>
      <c r="D26" s="46"/>
      <c r="E26" s="12" t="s">
        <v>99</v>
      </c>
      <c r="F26" s="12" t="s">
        <v>99</v>
      </c>
      <c r="G26" s="12"/>
      <c r="H26" s="12"/>
      <c r="I26" s="5">
        <f t="shared" ref="I26" si="7">COUNTIFS(B26:H26,"&lt;&gt;空",B26:H26,"&lt;&gt;休",B26:H26,"&lt;&gt;調",B26:H26,"&lt;&gt;",B26:H26,"&lt;&gt;調整休")</f>
        <v>2</v>
      </c>
      <c r="J26" s="758">
        <v>6</v>
      </c>
      <c r="K26" s="759"/>
    </row>
    <row r="27" spans="1:11" ht="18" customHeight="1" x14ac:dyDescent="0.15">
      <c r="A27" s="31" t="s">
        <v>66</v>
      </c>
      <c r="B27" s="16"/>
      <c r="C27" s="45"/>
      <c r="D27" s="46"/>
      <c r="E27" s="16" t="s">
        <v>523</v>
      </c>
      <c r="F27" s="16"/>
      <c r="G27" s="16" t="s">
        <v>528</v>
      </c>
      <c r="H27" s="16"/>
      <c r="I27" s="5"/>
      <c r="J27" s="758"/>
      <c r="K27" s="759"/>
    </row>
    <row r="28" spans="1:11" ht="18" customHeight="1" x14ac:dyDescent="0.15">
      <c r="A28" s="31" t="s">
        <v>66</v>
      </c>
      <c r="B28" s="633" t="s">
        <v>215</v>
      </c>
      <c r="C28" s="45"/>
      <c r="D28" s="46"/>
      <c r="E28" s="633" t="s">
        <v>322</v>
      </c>
      <c r="F28" s="633" t="s">
        <v>215</v>
      </c>
      <c r="G28" s="633" t="s">
        <v>270</v>
      </c>
      <c r="H28" s="633" t="s">
        <v>529</v>
      </c>
      <c r="I28" s="5"/>
      <c r="J28" s="682"/>
      <c r="K28" s="692"/>
    </row>
    <row r="29" spans="1:11" ht="16.5" customHeight="1" x14ac:dyDescent="0.15">
      <c r="A29" s="22" t="s">
        <v>0</v>
      </c>
      <c r="B29" s="90">
        <v>46132</v>
      </c>
      <c r="C29" s="90">
        <v>46133</v>
      </c>
      <c r="D29" s="90">
        <v>46134</v>
      </c>
      <c r="E29" s="90">
        <v>46135</v>
      </c>
      <c r="F29" s="90">
        <v>46136</v>
      </c>
      <c r="G29" s="90">
        <v>46137</v>
      </c>
      <c r="H29" s="90">
        <v>46138</v>
      </c>
      <c r="I29" s="727" t="s">
        <v>1</v>
      </c>
      <c r="J29" s="717" t="s">
        <v>2</v>
      </c>
      <c r="K29" s="718"/>
    </row>
    <row r="30" spans="1:11" ht="16.5" customHeight="1" x14ac:dyDescent="0.15">
      <c r="A30" s="22" t="s">
        <v>3</v>
      </c>
      <c r="B30" s="2" t="s">
        <v>4</v>
      </c>
      <c r="C30" s="21" t="s">
        <v>5</v>
      </c>
      <c r="D30" s="21" t="s">
        <v>6</v>
      </c>
      <c r="E30" s="2" t="s">
        <v>7</v>
      </c>
      <c r="F30" s="2" t="s">
        <v>8</v>
      </c>
      <c r="G30" s="2" t="s">
        <v>9</v>
      </c>
      <c r="H30" s="24" t="s">
        <v>10</v>
      </c>
      <c r="I30" s="728"/>
      <c r="J30" s="719"/>
      <c r="K30" s="720"/>
    </row>
    <row r="31" spans="1:11" ht="18" customHeight="1" x14ac:dyDescent="0.15">
      <c r="A31" s="17" t="s">
        <v>12</v>
      </c>
      <c r="B31" s="12"/>
      <c r="C31" s="2"/>
      <c r="D31" s="2"/>
      <c r="E31" s="12"/>
      <c r="F31" s="12"/>
      <c r="G31" s="12"/>
      <c r="H31" s="12"/>
      <c r="I31" s="5"/>
      <c r="J31" s="682"/>
      <c r="K31" s="692"/>
    </row>
    <row r="32" spans="1:11" ht="18" customHeight="1" x14ac:dyDescent="0.15">
      <c r="A32" s="5" t="s">
        <v>14</v>
      </c>
      <c r="B32" s="12"/>
      <c r="C32" s="127"/>
      <c r="D32" s="32"/>
      <c r="E32" s="12" t="s">
        <v>21</v>
      </c>
      <c r="F32" s="12" t="s">
        <v>21</v>
      </c>
      <c r="G32" s="12" t="s">
        <v>21</v>
      </c>
      <c r="H32" s="16" t="s">
        <v>221</v>
      </c>
      <c r="I32" s="5">
        <f t="shared" ref="I32:I35" si="8">COUNTIFS(B32:H32,"&lt;&gt;空",B32:H32,"&lt;&gt;休",B32:H32,"&lt;&gt;調",B32:H32,"&lt;&gt;",B32:H32,"&lt;&gt;調整休")</f>
        <v>4</v>
      </c>
      <c r="J32" s="758">
        <f>SUM(COUNTIF(B32:H32,"9-11,15-19"))*(6)+(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9-11・14-19"))*(6.5)</f>
        <v>20</v>
      </c>
      <c r="K32" s="759"/>
    </row>
    <row r="33" spans="1:11" ht="18" customHeight="1" x14ac:dyDescent="0.15">
      <c r="A33" s="20" t="s">
        <v>100</v>
      </c>
      <c r="B33" s="12" t="s">
        <v>20</v>
      </c>
      <c r="C33" s="350"/>
      <c r="D33" s="36"/>
      <c r="E33" s="12" t="s">
        <v>20</v>
      </c>
      <c r="F33" s="12" t="s">
        <v>20</v>
      </c>
      <c r="G33" s="12" t="s">
        <v>20</v>
      </c>
      <c r="H33" s="12" t="s">
        <v>20</v>
      </c>
      <c r="I33" s="5">
        <f t="shared" si="8"/>
        <v>5</v>
      </c>
      <c r="J33" s="758">
        <f t="shared" ref="J33" si="9">SUM(COUNTIF(B33:H33,"9-11,15-19"))*(6)+(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f>
        <v>22.5</v>
      </c>
      <c r="K33" s="759"/>
    </row>
    <row r="34" spans="1:11" ht="18" customHeight="1" x14ac:dyDescent="0.15">
      <c r="A34" s="20" t="s">
        <v>377</v>
      </c>
      <c r="B34" s="12" t="s">
        <v>184</v>
      </c>
      <c r="C34" s="45"/>
      <c r="D34" s="46"/>
      <c r="E34" s="16"/>
      <c r="F34" s="12"/>
      <c r="G34" s="12" t="s">
        <v>184</v>
      </c>
      <c r="H34" s="12" t="s">
        <v>184</v>
      </c>
      <c r="I34" s="5">
        <f t="shared" si="8"/>
        <v>3</v>
      </c>
      <c r="J34" s="758">
        <f>SUM(COUNTIF(B34:H34,"9-11,15-19"))*(6)+(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11-19"))*(7)</f>
        <v>21</v>
      </c>
      <c r="K34" s="759"/>
    </row>
    <row r="35" spans="1:11" ht="18" customHeight="1" x14ac:dyDescent="0.15">
      <c r="A35" s="653" t="s">
        <v>591</v>
      </c>
      <c r="B35" s="430" t="s">
        <v>592</v>
      </c>
      <c r="C35" s="45"/>
      <c r="D35" s="46"/>
      <c r="E35" s="12"/>
      <c r="F35" s="12"/>
      <c r="G35" s="12"/>
      <c r="H35" s="12"/>
      <c r="I35" s="5">
        <f t="shared" si="8"/>
        <v>1</v>
      </c>
      <c r="J35" s="758">
        <v>4.5</v>
      </c>
      <c r="K35" s="759"/>
    </row>
    <row r="36" spans="1:11" ht="18" customHeight="1" x14ac:dyDescent="0.15">
      <c r="A36" s="653" t="s">
        <v>590</v>
      </c>
      <c r="B36" s="12"/>
      <c r="C36" s="45"/>
      <c r="D36" s="46"/>
      <c r="E36" s="12" t="s">
        <v>99</v>
      </c>
      <c r="F36" s="12" t="s">
        <v>99</v>
      </c>
      <c r="G36" s="12"/>
      <c r="H36" s="12"/>
      <c r="I36" s="5">
        <f t="shared" ref="I36" si="10">COUNTIFS(B36:H36,"&lt;&gt;空",B36:H36,"&lt;&gt;休",B36:H36,"&lt;&gt;調",B36:H36,"&lt;&gt;",B36:H36,"&lt;&gt;調整休")</f>
        <v>2</v>
      </c>
      <c r="J36" s="758">
        <v>6</v>
      </c>
      <c r="K36" s="759"/>
    </row>
    <row r="37" spans="1:11" ht="18" customHeight="1" x14ac:dyDescent="0.15">
      <c r="A37" s="31" t="s">
        <v>66</v>
      </c>
      <c r="B37" s="16"/>
      <c r="C37" s="45"/>
      <c r="D37" s="46"/>
      <c r="E37" s="16" t="s">
        <v>523</v>
      </c>
      <c r="F37" s="16" t="s">
        <v>566</v>
      </c>
      <c r="G37" s="16" t="s">
        <v>528</v>
      </c>
      <c r="H37" s="16"/>
      <c r="I37" s="5"/>
      <c r="J37" s="758"/>
      <c r="K37" s="759"/>
    </row>
    <row r="38" spans="1:11" ht="18" customHeight="1" x14ac:dyDescent="0.15">
      <c r="A38" s="31" t="s">
        <v>66</v>
      </c>
      <c r="B38" s="633" t="s">
        <v>215</v>
      </c>
      <c r="C38" s="45"/>
      <c r="D38" s="46"/>
      <c r="E38" s="16"/>
      <c r="F38" s="16"/>
      <c r="G38" s="16"/>
      <c r="H38" s="16"/>
      <c r="I38" s="5"/>
      <c r="J38" s="682"/>
      <c r="K38" s="692"/>
    </row>
    <row r="39" spans="1:11" ht="16.5" customHeight="1" x14ac:dyDescent="0.15">
      <c r="A39" s="22" t="s">
        <v>0</v>
      </c>
      <c r="B39" s="23">
        <v>46139</v>
      </c>
      <c r="C39" s="23">
        <v>46140</v>
      </c>
      <c r="D39" s="23">
        <v>46141</v>
      </c>
      <c r="E39" s="23">
        <v>46142</v>
      </c>
      <c r="F39" s="23"/>
      <c r="G39" s="23"/>
      <c r="H39" s="23"/>
      <c r="I39" s="727" t="s">
        <v>1</v>
      </c>
      <c r="J39" s="717" t="s">
        <v>2</v>
      </c>
      <c r="K39" s="718"/>
    </row>
    <row r="40" spans="1:11" ht="16.5" customHeight="1" x14ac:dyDescent="0.15">
      <c r="A40" s="22" t="s">
        <v>3</v>
      </c>
      <c r="B40" s="2" t="s">
        <v>4</v>
      </c>
      <c r="C40" s="316" t="s">
        <v>5</v>
      </c>
      <c r="D40" s="376" t="s">
        <v>6</v>
      </c>
      <c r="E40" s="2" t="s">
        <v>7</v>
      </c>
      <c r="F40" s="2"/>
      <c r="G40" s="2"/>
      <c r="H40" s="24"/>
      <c r="I40" s="728"/>
      <c r="J40" s="719"/>
      <c r="K40" s="720"/>
    </row>
    <row r="41" spans="1:11" ht="18" customHeight="1" x14ac:dyDescent="0.15">
      <c r="A41" s="17" t="s">
        <v>13</v>
      </c>
      <c r="B41" s="12"/>
      <c r="C41" s="2"/>
      <c r="D41" s="2"/>
      <c r="E41" s="12"/>
      <c r="F41" s="2"/>
      <c r="G41" s="2"/>
      <c r="H41" s="2"/>
      <c r="I41" s="5"/>
      <c r="J41" s="693"/>
      <c r="K41" s="692"/>
    </row>
    <row r="42" spans="1:11" ht="18" customHeight="1" x14ac:dyDescent="0.15">
      <c r="A42" s="5" t="s">
        <v>14</v>
      </c>
      <c r="B42" s="12" t="s">
        <v>21</v>
      </c>
      <c r="C42" s="127"/>
      <c r="D42" s="32"/>
      <c r="E42" s="12" t="s">
        <v>21</v>
      </c>
      <c r="F42" s="32"/>
      <c r="G42" s="32"/>
      <c r="H42" s="32"/>
      <c r="I42" s="5">
        <f t="shared" ref="I42:I45" si="11">COUNTIFS(B42:H42,"&lt;&gt;空",B42:H42,"&lt;&gt;休",B42:H42,"&lt;&gt;調",B42:H42,"&lt;&gt;",B42:H42,"&lt;&gt;調整休")</f>
        <v>2</v>
      </c>
      <c r="J42" s="758">
        <f>SUM(COUNTIF(B42:H42,"9-11,15-19"))*(6)+(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9-11・14-19"))*(6.5)</f>
        <v>9</v>
      </c>
      <c r="K42" s="759"/>
    </row>
    <row r="43" spans="1:11" ht="18" customHeight="1" x14ac:dyDescent="0.15">
      <c r="A43" s="20" t="s">
        <v>100</v>
      </c>
      <c r="B43" s="12" t="s">
        <v>20</v>
      </c>
      <c r="C43" s="350"/>
      <c r="D43" s="36"/>
      <c r="E43" s="12" t="s">
        <v>20</v>
      </c>
      <c r="F43" s="36"/>
      <c r="G43" s="36"/>
      <c r="H43" s="36"/>
      <c r="I43" s="5">
        <f t="shared" si="11"/>
        <v>2</v>
      </c>
      <c r="J43" s="758">
        <f t="shared" ref="J43" si="12">SUM(COUNTIF(B43:H43,"9-11,15-19"))*(6)+(COUNTIF(B43:H43,"9-20"))*(10)+(COUNTIF(B43:H43,"9-19"))*(9)+(COUNTIF(B43:H43,"9-18"))*(8)+(COUNTIF(B43:H43,"9-17"))*(7.25)+(COUNTIF(B43:H43,"9-16"))*(6.25)+(COUNTIF(B43:H43,"9-15"))*(5.5)+(COUNTIF(B43:H43,"9-14"))*(4.5)+(COUNTIF(B43:H43,"9-13,17-20"))*(7)+(COUNTIF(B43:H43,"9-13"))*(4)+(COUNTIF(B43:H43,"9-12,18-20"))*(5)+(COUNTIF(B43:H43,"9-12,16-20"))*(7)+(COUNTIF(B43:H43,"9-12,16-19"))*(6)+(COUNTIF(B43:H43,"9-13,16-20"))*(6)+(COUNTIF(B43:H43,"9-12"))*(3)+(COUNTIF(B43:H43,"9-11:30"))*(2.5)+(COUNTIF(B43:H43,"9-11,16-19"))*(5)+(COUNTIF(B43:H43,"9-11"))*(2)+(COUNTIF(B43:H43,"9:30-11:30,16-19"))*(5)+(COUNTIF(B43:H43,"19-20"))*(1)+(COUNTIF(B43:H43,"17-20"))*(3)+(COUNTIF(B43:H43,"16-20"))*(4)+(COUNTIF(B43:H43,"15-20"))*(4.5)+(COUNTIF(B43:H43,"15-19"))*(4)+(COUNTIF(B43:H43,"14-20"))*(5.5)+(COUNTIF(B43:H43,"14-19"))*(4.5)+(COUNTIF(B43:H43,"14:30-20"))*(5)+(COUNTIF(B43:H43,"13-20"))*(6.25)+(COUNTIF(B43:H43,"13-19"))*(5.5)+(COUNTIF(B43:H43,"13-18"))*(4.5)+(COUNTIF(B43:H43,"13-17"))*(4)+(COUNTIF(B43:H43,"12-20"))*(7.25)+(COUNTIF(B43:H43,"10-20"))*(9)+(COUNTIF(B43:H43,"10-15"))*(4.5)+(COUNTIF(B43:H43,"12-18"))*(5.5)+(COUNTIF(B43:H43,"10-12,14-19"))*(6.5)+(COUNTIF(B43:H43,"10-14"))*(4)</f>
        <v>9</v>
      </c>
      <c r="K43" s="759"/>
    </row>
    <row r="44" spans="1:11" ht="18" customHeight="1" x14ac:dyDescent="0.15">
      <c r="A44" s="20" t="s">
        <v>377</v>
      </c>
      <c r="B44" s="12" t="s">
        <v>184</v>
      </c>
      <c r="C44" s="45"/>
      <c r="D44" s="46"/>
      <c r="E44" s="16"/>
      <c r="F44" s="46"/>
      <c r="G44" s="46"/>
      <c r="H44" s="46"/>
      <c r="I44" s="5">
        <f t="shared" si="11"/>
        <v>1</v>
      </c>
      <c r="J44" s="758">
        <f>SUM(COUNTIF(B44:H44,"9-11,15-19"))*(6)+(COUNTIF(B44:H44,"9-20"))*(10)+(COUNTIF(B44:H44,"9-19"))*(9)+(COUNTIF(B44:H44,"9-18"))*(8)+(COUNTIF(B44:H44,"9-17"))*(7.25)+(COUNTIF(B44:H44,"9-16"))*(6.25)+(COUNTIF(B44:H44,"9-15"))*(5.5)+(COUNTIF(B44:H44,"9-14"))*(4.5)+(COUNTIF(B44:H44,"9-13,17-20"))*(7)+(COUNTIF(B44:H44,"9-13"))*(4)+(COUNTIF(B44:H44,"9-12,18-20"))*(5)+(COUNTIF(B44:H44,"9-12,16-20"))*(7)+(COUNTIF(B44:H44,"9-12,16-19"))*(6)+(COUNTIF(B44:H44,"9-13,16-20"))*(6)+(COUNTIF(B44:H44,"9-12"))*(3)+(COUNTIF(B44:H44,"9-11:30"))*(2.5)+(COUNTIF(B44:H44,"9-11,16-19"))*(5)+(COUNTIF(B44:H44,"9-11"))*(2)+(COUNTIF(B44:H44,"9:30-11:30,16-19"))*(5)+(COUNTIF(B44:H44,"19-20"))*(1)+(COUNTIF(B44:H44,"17-20"))*(3)+(COUNTIF(B44:H44,"16-20"))*(4)+(COUNTIF(B44:H44,"15-20"))*(4.5)+(COUNTIF(B44:H44,"15-19"))*(4)+(COUNTIF(B44:H44,"14-20"))*(5.5)+(COUNTIF(B44:H44,"14-19"))*(4.5)+(COUNTIF(B44:H44,"14:30-20"))*(5)+(COUNTIF(B44:H44,"13-20"))*(6.25)+(COUNTIF(B44:H44,"13-19"))*(5.5)+(COUNTIF(B44:H44,"13-18"))*(4.5)+(COUNTIF(B44:H44,"13-17"))*(4)+(COUNTIF(B44:H44,"12-20"))*(7.25)+(COUNTIF(B44:H44,"10-20"))*(9)+(COUNTIF(B44:H44,"10-15"))*(4.5)+(COUNTIF(B44:H44,"12-18"))*(5.5)+(COUNTIF(B44:H44,"10-12,14-19"))*(6.5)+(COUNTIF(B44:H44,"10-14"))*(4)+(COUNTIF(B44:H44,"11-19"))*(7)</f>
        <v>7</v>
      </c>
      <c r="K44" s="759"/>
    </row>
    <row r="45" spans="1:11" ht="18" customHeight="1" x14ac:dyDescent="0.15">
      <c r="A45" s="653" t="s">
        <v>591</v>
      </c>
      <c r="B45" s="12"/>
      <c r="C45" s="45"/>
      <c r="D45" s="46"/>
      <c r="E45" s="12"/>
      <c r="F45" s="46"/>
      <c r="G45" s="46"/>
      <c r="H45" s="46"/>
      <c r="I45" s="5">
        <f t="shared" si="11"/>
        <v>0</v>
      </c>
      <c r="J45" s="758"/>
      <c r="K45" s="759"/>
    </row>
    <row r="46" spans="1:11" ht="18" customHeight="1" x14ac:dyDescent="0.15">
      <c r="A46" s="653" t="s">
        <v>590</v>
      </c>
      <c r="B46" s="12"/>
      <c r="C46" s="45"/>
      <c r="D46" s="46"/>
      <c r="E46" s="12" t="s">
        <v>99</v>
      </c>
      <c r="F46" s="46"/>
      <c r="G46" s="46"/>
      <c r="H46" s="46"/>
      <c r="I46" s="5">
        <f t="shared" ref="I46" si="13">COUNTIFS(B46:H46,"&lt;&gt;空",B46:H46,"&lt;&gt;休",B46:H46,"&lt;&gt;調",B46:H46,"&lt;&gt;",B46:H46,"&lt;&gt;調整休")</f>
        <v>1</v>
      </c>
      <c r="J46" s="758">
        <v>3</v>
      </c>
      <c r="K46" s="759"/>
    </row>
    <row r="47" spans="1:11" ht="18" customHeight="1" x14ac:dyDescent="0.15">
      <c r="A47" s="31" t="s">
        <v>66</v>
      </c>
      <c r="B47" s="16" t="s">
        <v>265</v>
      </c>
      <c r="C47" s="45"/>
      <c r="D47" s="46"/>
      <c r="E47" s="16" t="s">
        <v>523</v>
      </c>
      <c r="F47" s="46"/>
      <c r="G47" s="46"/>
      <c r="H47" s="46"/>
      <c r="I47" s="5"/>
      <c r="J47" s="758"/>
      <c r="K47" s="759"/>
    </row>
    <row r="48" spans="1:11" ht="18" customHeight="1" x14ac:dyDescent="0.15">
      <c r="A48" s="31" t="s">
        <v>66</v>
      </c>
      <c r="B48" s="16"/>
      <c r="C48" s="45"/>
      <c r="D48" s="46"/>
      <c r="E48" s="16"/>
      <c r="F48" s="46"/>
      <c r="G48" s="46"/>
      <c r="H48" s="46"/>
      <c r="I48" s="5"/>
      <c r="J48" s="682"/>
      <c r="K48" s="692"/>
    </row>
    <row r="49" spans="1:14" ht="16.5" customHeight="1" x14ac:dyDescent="0.15">
      <c r="A49" s="41"/>
      <c r="B49" s="42"/>
      <c r="C49" s="42"/>
      <c r="D49" s="42"/>
      <c r="E49" s="42"/>
      <c r="F49" s="42"/>
      <c r="G49" s="42"/>
      <c r="H49" s="42"/>
      <c r="I49" s="42"/>
      <c r="J49" s="884" t="s">
        <v>589</v>
      </c>
      <c r="K49" s="884"/>
    </row>
    <row r="50" spans="1:14" ht="14.45" customHeight="1" x14ac:dyDescent="0.15">
      <c r="A50" s="699" t="s">
        <v>36</v>
      </c>
      <c r="B50" s="700"/>
      <c r="C50" s="13"/>
      <c r="D50" s="701" t="s">
        <v>31</v>
      </c>
      <c r="E50" s="701"/>
      <c r="H50" s="10"/>
      <c r="I50" s="10"/>
      <c r="M50" s="14"/>
      <c r="N50" s="15"/>
    </row>
    <row r="51" spans="1:14" ht="14.45" customHeight="1" x14ac:dyDescent="0.15">
      <c r="A51" s="702" t="s">
        <v>85</v>
      </c>
      <c r="B51" s="703"/>
      <c r="C51" s="704" t="s">
        <v>89</v>
      </c>
      <c r="D51" s="705"/>
      <c r="E51" s="705"/>
      <c r="F51" s="705"/>
      <c r="G51" s="705"/>
      <c r="H51" s="705"/>
      <c r="I51" s="705"/>
      <c r="J51" s="705"/>
      <c r="K51" s="705"/>
      <c r="M51" s="14"/>
      <c r="N51" s="15"/>
    </row>
    <row r="52" spans="1:14" ht="14.45" customHeight="1" x14ac:dyDescent="0.15">
      <c r="A52" s="702" t="s">
        <v>86</v>
      </c>
      <c r="B52" s="703"/>
      <c r="C52" s="704" t="s">
        <v>90</v>
      </c>
      <c r="D52" s="705"/>
      <c r="E52" s="705"/>
      <c r="F52" s="705"/>
      <c r="G52" s="705"/>
      <c r="H52" s="705"/>
      <c r="I52" s="705"/>
      <c r="J52" s="705"/>
      <c r="K52" s="705"/>
    </row>
    <row r="53" spans="1:14" ht="14.45" customHeight="1" x14ac:dyDescent="0.15">
      <c r="A53" s="95" t="s">
        <v>87</v>
      </c>
      <c r="B53" s="96"/>
      <c r="C53" s="696" t="s">
        <v>30</v>
      </c>
      <c r="D53" s="697"/>
      <c r="E53" s="697"/>
      <c r="F53" s="697"/>
      <c r="G53" s="697"/>
      <c r="H53" s="697"/>
      <c r="I53" s="697"/>
      <c r="J53" s="697"/>
      <c r="K53" s="697"/>
    </row>
    <row r="54" spans="1:14" ht="14.45" customHeight="1" x14ac:dyDescent="0.15">
      <c r="A54" s="95" t="s">
        <v>88</v>
      </c>
      <c r="B54" s="96"/>
      <c r="C54" s="97" t="s">
        <v>32</v>
      </c>
      <c r="D54" s="98"/>
      <c r="E54" s="98"/>
      <c r="F54" s="98"/>
      <c r="G54" s="98"/>
      <c r="H54" s="98"/>
      <c r="I54" s="98"/>
      <c r="J54" s="98"/>
      <c r="K54" s="98"/>
    </row>
    <row r="55" spans="1:14" ht="14.45" customHeight="1" x14ac:dyDescent="0.15">
      <c r="A55" s="694"/>
      <c r="B55" s="695"/>
      <c r="C55" s="696" t="s">
        <v>91</v>
      </c>
      <c r="D55" s="697"/>
      <c r="E55" s="697"/>
      <c r="F55" s="697"/>
      <c r="G55" s="697"/>
      <c r="H55" s="697"/>
      <c r="I55" s="697"/>
      <c r="J55" s="697"/>
      <c r="K55" s="697"/>
    </row>
    <row r="56" spans="1:14" ht="14.45" customHeight="1" x14ac:dyDescent="0.15">
      <c r="A56" s="876"/>
      <c r="B56" s="876"/>
      <c r="C56" s="98" t="s">
        <v>35</v>
      </c>
      <c r="D56" s="98"/>
      <c r="E56" s="98"/>
      <c r="F56" s="98"/>
      <c r="G56" s="98"/>
      <c r="H56" s="98"/>
      <c r="I56" s="98"/>
      <c r="J56" s="98"/>
      <c r="K56" s="98"/>
    </row>
    <row r="57" spans="1:14" ht="14.45" customHeight="1" x14ac:dyDescent="0.15">
      <c r="A57" s="875"/>
      <c r="B57" s="875"/>
      <c r="C57" s="697" t="s">
        <v>92</v>
      </c>
      <c r="D57" s="697"/>
      <c r="E57" s="697"/>
      <c r="F57" s="697"/>
      <c r="G57" s="697"/>
      <c r="H57" s="697"/>
      <c r="I57" s="697"/>
      <c r="J57" s="697"/>
      <c r="K57" s="697"/>
    </row>
    <row r="58" spans="1:14" ht="14.45" customHeight="1" x14ac:dyDescent="0.15">
      <c r="A58" s="875"/>
      <c r="B58" s="875"/>
      <c r="C58" s="697"/>
      <c r="D58" s="697"/>
      <c r="E58" s="697"/>
      <c r="F58" s="697"/>
      <c r="G58" s="697"/>
      <c r="H58" s="697"/>
      <c r="I58" s="697"/>
      <c r="J58" s="697"/>
      <c r="K58" s="697"/>
    </row>
  </sheetData>
  <mergeCells count="65">
    <mergeCell ref="A58:B58"/>
    <mergeCell ref="C58:K58"/>
    <mergeCell ref="J25:K25"/>
    <mergeCell ref="J35:K35"/>
    <mergeCell ref="J45:K45"/>
    <mergeCell ref="J26:K26"/>
    <mergeCell ref="J36:K36"/>
    <mergeCell ref="J46:K46"/>
    <mergeCell ref="C53:K53"/>
    <mergeCell ref="A55:B55"/>
    <mergeCell ref="C55:K55"/>
    <mergeCell ref="A56:B56"/>
    <mergeCell ref="A57:B57"/>
    <mergeCell ref="C57:K57"/>
    <mergeCell ref="J49:K49"/>
    <mergeCell ref="A50:B50"/>
    <mergeCell ref="D50:E50"/>
    <mergeCell ref="A51:B51"/>
    <mergeCell ref="C51:K51"/>
    <mergeCell ref="A52:B52"/>
    <mergeCell ref="C52:K52"/>
    <mergeCell ref="J48:K48"/>
    <mergeCell ref="J32:K32"/>
    <mergeCell ref="J33:K33"/>
    <mergeCell ref="J34:K34"/>
    <mergeCell ref="J37:K37"/>
    <mergeCell ref="J38:K38"/>
    <mergeCell ref="J41:K41"/>
    <mergeCell ref="J42:K42"/>
    <mergeCell ref="J43:K43"/>
    <mergeCell ref="J44:K44"/>
    <mergeCell ref="J47:K47"/>
    <mergeCell ref="I39:I40"/>
    <mergeCell ref="J39:K40"/>
    <mergeCell ref="J24:K24"/>
    <mergeCell ref="J27:K27"/>
    <mergeCell ref="J28:K28"/>
    <mergeCell ref="I29:I30"/>
    <mergeCell ref="J29:K30"/>
    <mergeCell ref="J31:K31"/>
    <mergeCell ref="J23:K23"/>
    <mergeCell ref="F13:H13"/>
    <mergeCell ref="J13:K13"/>
    <mergeCell ref="J14:K14"/>
    <mergeCell ref="J15:K15"/>
    <mergeCell ref="J16:K16"/>
    <mergeCell ref="J17:K17"/>
    <mergeCell ref="J18:K18"/>
    <mergeCell ref="I19:I20"/>
    <mergeCell ref="J19:K20"/>
    <mergeCell ref="J21:K21"/>
    <mergeCell ref="J22:K22"/>
    <mergeCell ref="I11:I12"/>
    <mergeCell ref="J11:K12"/>
    <mergeCell ref="B1:E1"/>
    <mergeCell ref="H1:K1"/>
    <mergeCell ref="B2:E2"/>
    <mergeCell ref="I3:I4"/>
    <mergeCell ref="J3:K4"/>
    <mergeCell ref="J5:K5"/>
    <mergeCell ref="J6:K6"/>
    <mergeCell ref="J7:K7"/>
    <mergeCell ref="J8:K8"/>
    <mergeCell ref="J9:K9"/>
    <mergeCell ref="J10:K10"/>
  </mergeCells>
  <phoneticPr fontId="13"/>
  <pageMargins left="0.59055118110236227" right="0.27559055118110237" top="0.31496062992125984" bottom="0.11811023622047245" header="0.51181102362204722" footer="0.51181102362204722"/>
  <pageSetup paperSize="9" scale="90"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96E9603-AAAA-463A-8927-D4983B1C1027}">
          <x14:formula1>
            <xm:f>'F:\Users\clmiwa-three\Downloads\[《中村》新田・草加 エリア 仮シフト【12月16日～1月15日】.xlsx]参照データベース'!#REF!</xm:f>
          </x14:formula1>
          <xm:sqref>G1 C49:I49</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203C2-D011-4147-B13C-2C5C42590EB1}">
  <sheetPr>
    <tabColor rgb="FFFAFC69"/>
    <pageSetUpPr fitToPage="1"/>
  </sheetPr>
  <dimension ref="A1:N57"/>
  <sheetViews>
    <sheetView zoomScale="90" zoomScaleNormal="90" workbookViewId="0">
      <selection activeCell="M18" sqref="M18"/>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883" t="s">
        <v>562</v>
      </c>
      <c r="C1" s="683"/>
      <c r="D1" s="683"/>
      <c r="E1" s="683"/>
      <c r="F1" s="651" t="s">
        <v>587</v>
      </c>
      <c r="H1" s="847" t="s">
        <v>110</v>
      </c>
      <c r="I1" s="848"/>
      <c r="J1" s="849"/>
      <c r="K1" s="850"/>
    </row>
    <row r="2" spans="1:11" ht="9.75" customHeight="1" x14ac:dyDescent="0.15">
      <c r="A2" s="50"/>
      <c r="B2" s="501"/>
      <c r="C2" s="501"/>
      <c r="D2" s="501"/>
      <c r="E2" s="501"/>
      <c r="F2" s="501"/>
      <c r="H2" s="521"/>
      <c r="I2" s="521"/>
      <c r="J2" s="522"/>
      <c r="K2" s="521"/>
    </row>
    <row r="3" spans="1:11" ht="19.5" customHeight="1" x14ac:dyDescent="0.15">
      <c r="A3" s="22" t="s">
        <v>0</v>
      </c>
      <c r="B3" s="23"/>
      <c r="C3" s="23"/>
      <c r="D3" s="90">
        <v>46113</v>
      </c>
      <c r="E3" s="90">
        <v>46114</v>
      </c>
      <c r="F3" s="90">
        <v>46115</v>
      </c>
      <c r="G3" s="90">
        <v>46116</v>
      </c>
      <c r="H3" s="90">
        <v>46117</v>
      </c>
      <c r="I3" s="851" t="s">
        <v>1</v>
      </c>
      <c r="J3" s="853" t="s">
        <v>2</v>
      </c>
      <c r="K3" s="853"/>
    </row>
    <row r="4" spans="1:11" ht="19.5" customHeight="1" x14ac:dyDescent="0.15">
      <c r="A4" s="22" t="s">
        <v>3</v>
      </c>
      <c r="B4" s="21"/>
      <c r="C4" s="21"/>
      <c r="D4" s="21" t="s">
        <v>6</v>
      </c>
      <c r="E4" s="2" t="s">
        <v>7</v>
      </c>
      <c r="F4" s="2" t="s">
        <v>8</v>
      </c>
      <c r="G4" s="2" t="s">
        <v>9</v>
      </c>
      <c r="H4" s="24" t="s">
        <v>10</v>
      </c>
      <c r="I4" s="852"/>
      <c r="J4" s="853"/>
      <c r="K4" s="853"/>
    </row>
    <row r="5" spans="1:11" ht="19.5" customHeight="1" x14ac:dyDescent="0.15">
      <c r="A5" s="17" t="s">
        <v>13</v>
      </c>
      <c r="B5" s="2"/>
      <c r="C5" s="2"/>
      <c r="D5" s="2"/>
      <c r="E5" s="12"/>
      <c r="F5" s="12"/>
      <c r="G5" s="12"/>
      <c r="H5" s="12"/>
      <c r="I5" s="5"/>
      <c r="J5" s="682"/>
      <c r="K5" s="692"/>
    </row>
    <row r="6" spans="1:11" ht="19.5" customHeight="1" x14ac:dyDescent="0.15">
      <c r="A6" s="20" t="s">
        <v>108</v>
      </c>
      <c r="B6" s="26"/>
      <c r="C6" s="26"/>
      <c r="D6" s="11"/>
      <c r="E6" s="12" t="s">
        <v>20</v>
      </c>
      <c r="F6" s="12"/>
      <c r="G6" s="12" t="s">
        <v>20</v>
      </c>
      <c r="H6" s="12" t="s">
        <v>20</v>
      </c>
      <c r="I6" s="5">
        <f>COUNTIFS(B6:H6,"&lt;&gt;空",B6:H6,"&lt;&gt;休",B6:H6,"&lt;&gt;調",B6:H6,"&lt;&gt;",B6:H6,"&lt;&gt;調整休")</f>
        <v>3</v>
      </c>
      <c r="J6" s="682">
        <f>SUM(COUNTIF(B6:H6,"9-19"))*(9)+(COUNTIF(B6:H6,"9-18"))*(8)+(COUNTIF(B6:H6,"9-17"))*(7.25)+(COUNTIF(B6:H6,"9-16"))*(6.25)+(COUNTIF(B6:H6,"9-15"))*(5.5)+(COUNTIF(B6:H6,"9-14"))*(4.5)+(COUNTIF(B6:H6,"9-13"))*(4)+(COUNTIF(B6:H6,"9-12"))*(3)+(COUNTIF(B6:H6,"9-11"))*(2)+(COUNTIF(B6:H6,"15-19"))*(4)+(COUNTIF(B6:H6,"14-19"))*(4.5)+(COUNTIF(B6:H6,"13-19"))*(5.5)+(COUNTIF(B6:H6,"13-18"))*(4.5)+(COUNTIF(B6:H6,"13:30-19"))*(5)+(COUNTIF(B6:H6,"16-19"))*(3)+(COUNTIF(B6:H6,"11-18"))*(6.25)+(COUNTIF(B6:H6,"11-19"))*(7)</f>
        <v>13.5</v>
      </c>
      <c r="K6" s="692"/>
    </row>
    <row r="7" spans="1:11" ht="19.5" customHeight="1" x14ac:dyDescent="0.15">
      <c r="A7" s="20" t="s">
        <v>127</v>
      </c>
      <c r="B7" s="2"/>
      <c r="C7" s="2"/>
      <c r="D7" s="11"/>
      <c r="E7" s="12"/>
      <c r="F7" s="12" t="s">
        <v>78</v>
      </c>
      <c r="G7" s="12" t="s">
        <v>184</v>
      </c>
      <c r="H7" s="12" t="s">
        <v>184</v>
      </c>
      <c r="I7" s="5">
        <f>COUNTIFS(B7:H7,"&lt;&gt;空",B7:H7,"&lt;&gt;休",B7:H7,"&lt;&gt;調",B7:H7,"&lt;&gt;",B7:H7,"&lt;&gt;調整休")</f>
        <v>3</v>
      </c>
      <c r="J7" s="682">
        <v>20.25</v>
      </c>
      <c r="K7" s="692"/>
    </row>
    <row r="8" spans="1:11" ht="19.5" customHeight="1" x14ac:dyDescent="0.15">
      <c r="A8" s="20" t="s">
        <v>518</v>
      </c>
      <c r="B8" s="2"/>
      <c r="C8" s="2"/>
      <c r="D8" s="11"/>
      <c r="E8" s="12"/>
      <c r="F8" s="12" t="s">
        <v>21</v>
      </c>
      <c r="G8" s="12" t="s">
        <v>72</v>
      </c>
      <c r="H8" s="12" t="s">
        <v>21</v>
      </c>
      <c r="I8" s="5">
        <f>COUNTIFS(B8:H8,"&lt;&gt;空",B8:H8,"&lt;&gt;休",B8:H8,"&lt;&gt;調",B8:H8,"&lt;&gt;",B8:H8,"&lt;&gt;調整休")</f>
        <v>3</v>
      </c>
      <c r="J8" s="682">
        <f>SUM(COUNTIF(B8:H8,"9-19"))*(9)+(COUNTIF(B8:H8,"9-18"))*(8)+(COUNTIF(B8:H8,"9-17"))*(7.25)+(COUNTIF(B8:H8,"9-16"))*(6.25)+(COUNTIF(B8:H8,"9-15"))*(5.5)+(COUNTIF(B8:H8,"9-14"))*(4.5)+(COUNTIF(B8:H8,"9-13"))*(4)+(COUNTIF(B8:H8,"9-12"))*(3)+(COUNTIF(B8:H8,"9-11"))*(2)+(COUNTIF(B8:H8,"9:30-11:30,16-19"))*(5)+(COUNTIF(B8:H8,"15-19"))*(4)+(COUNTIF(B8:H8,"14-19"))*(4.5)+(COUNTIF(B8:H8,"13-19"))*(5.5)+(COUNTIF(B8:H8,"13-18"))*(4.5)+(COUNTIF(B8:H8,"13-17"))*(4)+(COUNTIF(B8:H8,"12-18"))*(5.5)+(COUNTIF(B8:H8,"13:30-19"))*(5)+(COUNTIF(B8:H8,"16-19"))*(3)+(COUNTIF(B8:H8,"11-18"))*(6.25)</f>
        <v>12</v>
      </c>
      <c r="K8" s="692"/>
    </row>
    <row r="9" spans="1:11" ht="19.5" customHeight="1" thickBot="1" x14ac:dyDescent="0.2">
      <c r="A9" s="20" t="s">
        <v>573</v>
      </c>
      <c r="B9" s="105"/>
      <c r="C9" s="105"/>
      <c r="D9" s="390"/>
      <c r="E9" s="99"/>
      <c r="F9" s="111"/>
      <c r="G9" s="642" t="s">
        <v>574</v>
      </c>
      <c r="H9" s="99"/>
      <c r="I9" s="100"/>
      <c r="J9" s="765"/>
      <c r="K9" s="766"/>
    </row>
    <row r="10" spans="1:11" ht="19.5" customHeight="1" x14ac:dyDescent="0.15">
      <c r="A10" s="854" t="s">
        <v>109</v>
      </c>
      <c r="B10" s="417"/>
      <c r="C10" s="417"/>
      <c r="D10" s="418"/>
      <c r="E10" s="415"/>
      <c r="F10" s="107" t="s">
        <v>72</v>
      </c>
      <c r="G10" s="107"/>
      <c r="H10" s="415"/>
      <c r="I10" s="394"/>
      <c r="J10" s="856"/>
      <c r="K10" s="857"/>
    </row>
    <row r="11" spans="1:11" ht="19.5" customHeight="1" thickBot="1" x14ac:dyDescent="0.2">
      <c r="A11" s="855"/>
      <c r="B11" s="395"/>
      <c r="C11" s="395"/>
      <c r="D11" s="395"/>
      <c r="E11" s="111" t="s">
        <v>21</v>
      </c>
      <c r="F11" s="400"/>
      <c r="G11" s="400"/>
      <c r="H11" s="111"/>
      <c r="I11" s="397"/>
      <c r="J11" s="858"/>
      <c r="K11" s="859"/>
    </row>
    <row r="12" spans="1:11" ht="19.5" customHeight="1" x14ac:dyDescent="0.15">
      <c r="A12" s="33" t="s">
        <v>0</v>
      </c>
      <c r="B12" s="53">
        <v>46118</v>
      </c>
      <c r="C12" s="53">
        <v>46119</v>
      </c>
      <c r="D12" s="53">
        <v>46120</v>
      </c>
      <c r="E12" s="53">
        <v>46121</v>
      </c>
      <c r="F12" s="53">
        <v>46122</v>
      </c>
      <c r="G12" s="53">
        <v>46123</v>
      </c>
      <c r="H12" s="53">
        <v>46124</v>
      </c>
      <c r="I12" s="860" t="s">
        <v>1</v>
      </c>
      <c r="J12" s="861" t="s">
        <v>2</v>
      </c>
      <c r="K12" s="861"/>
    </row>
    <row r="13" spans="1:11" ht="19.5" customHeight="1" x14ac:dyDescent="0.15">
      <c r="A13" s="22" t="s">
        <v>3</v>
      </c>
      <c r="B13" s="22" t="s">
        <v>4</v>
      </c>
      <c r="C13" s="2" t="s">
        <v>5</v>
      </c>
      <c r="D13" s="21" t="s">
        <v>6</v>
      </c>
      <c r="E13" s="2" t="s">
        <v>7</v>
      </c>
      <c r="F13" s="2" t="s">
        <v>8</v>
      </c>
      <c r="G13" s="2" t="s">
        <v>9</v>
      </c>
      <c r="H13" s="24" t="s">
        <v>10</v>
      </c>
      <c r="I13" s="852"/>
      <c r="J13" s="853"/>
      <c r="K13" s="853"/>
    </row>
    <row r="14" spans="1:11" ht="19.5" customHeight="1" x14ac:dyDescent="0.15">
      <c r="A14" s="17" t="s">
        <v>12</v>
      </c>
      <c r="B14" s="12"/>
      <c r="C14" s="2"/>
      <c r="D14" s="2"/>
      <c r="E14" s="12"/>
      <c r="F14" s="12"/>
      <c r="G14" s="12"/>
      <c r="H14" s="12"/>
      <c r="I14" s="5"/>
      <c r="J14" s="682"/>
      <c r="K14" s="692"/>
    </row>
    <row r="15" spans="1:11" ht="19.5" customHeight="1" x14ac:dyDescent="0.15">
      <c r="A15" s="20" t="s">
        <v>108</v>
      </c>
      <c r="B15" s="12" t="s">
        <v>20</v>
      </c>
      <c r="C15" s="26"/>
      <c r="D15" s="11"/>
      <c r="E15" s="12" t="s">
        <v>20</v>
      </c>
      <c r="F15" s="12"/>
      <c r="G15" s="12" t="s">
        <v>20</v>
      </c>
      <c r="H15" s="12" t="s">
        <v>20</v>
      </c>
      <c r="I15" s="5">
        <f>COUNTIFS(B15:H15,"&lt;&gt;空",B15:H15,"&lt;&gt;休",B15:H15,"&lt;&gt;調",B15:H15,"&lt;&gt;",B15:H15,"&lt;&gt;調整休")</f>
        <v>4</v>
      </c>
      <c r="J15" s="682">
        <f>SUM(COUNTIF(B15:H15,"9-19"))*(9)+(COUNTIF(B15:H15,"9-18"))*(8)+(COUNTIF(B15:H15,"9-17"))*(7.25)+(COUNTIF(B15:H15,"9-16"))*(6.25)+(COUNTIF(B15:H15,"9-15"))*(5.5)+(COUNTIF(B15:H15,"9-14"))*(4.5)+(COUNTIF(B15:H15,"9-13"))*(4)+(COUNTIF(B15:H15,"9-12"))*(3)+(COUNTIF(B15:H15,"9-11"))*(2)+(COUNTIF(B15:H15,"15-19"))*(4)+(COUNTIF(B15:H15,"14-19"))*(4.5)+(COUNTIF(B15:H15,"13-19"))*(5.5)+(COUNTIF(B15:H15,"13-18"))*(4.5)+(COUNTIF(B15:H15,"13:30-19"))*(5)+(COUNTIF(B15:H15,"16-19"))*(3)+(COUNTIF(B15:H15,"11-18"))*(6.25)+(COUNTIF(B15:H15,"11-19"))*(7)</f>
        <v>18</v>
      </c>
      <c r="K15" s="692"/>
    </row>
    <row r="16" spans="1:11" ht="19.5" customHeight="1" x14ac:dyDescent="0.15">
      <c r="A16" s="20" t="s">
        <v>127</v>
      </c>
      <c r="B16" s="12" t="s">
        <v>21</v>
      </c>
      <c r="C16" s="2"/>
      <c r="D16" s="11"/>
      <c r="E16" s="12"/>
      <c r="F16" s="12" t="s">
        <v>441</v>
      </c>
      <c r="G16" s="12" t="s">
        <v>184</v>
      </c>
      <c r="H16" s="59"/>
      <c r="I16" s="5">
        <f>COUNTIFS(B16:H16,"&lt;&gt;空",B16:H16,"&lt;&gt;休",B16:H16,"&lt;&gt;調",B16:H16,"&lt;&gt;",B16:H16,"&lt;&gt;調整休")</f>
        <v>3</v>
      </c>
      <c r="J16" s="682">
        <v>16.5</v>
      </c>
      <c r="K16" s="692"/>
    </row>
    <row r="17" spans="1:11" ht="19.5" customHeight="1" x14ac:dyDescent="0.15">
      <c r="A17" s="20" t="s">
        <v>518</v>
      </c>
      <c r="B17" s="12" t="s">
        <v>21</v>
      </c>
      <c r="C17" s="2"/>
      <c r="D17" s="11"/>
      <c r="E17" s="12"/>
      <c r="F17" s="12" t="s">
        <v>21</v>
      </c>
      <c r="G17" s="12" t="s">
        <v>72</v>
      </c>
      <c r="H17" s="12" t="s">
        <v>21</v>
      </c>
      <c r="I17" s="5">
        <f>COUNTIFS(B17:H17,"&lt;&gt;空",B17:H17,"&lt;&gt;休",B17:H17,"&lt;&gt;調",B17:H17,"&lt;&gt;",B17:H17,"&lt;&gt;調整休")</f>
        <v>4</v>
      </c>
      <c r="J17" s="682">
        <f>SUM(COUNTIF(B17:H17,"9-19"))*(9)+(COUNTIF(B17:H17,"9-18"))*(8)+(COUNTIF(B17:H17,"9-17"))*(7.25)+(COUNTIF(B17:H17,"9-16"))*(6.25)+(COUNTIF(B17:H17,"9-15"))*(5.5)+(COUNTIF(B17:H17,"9-14"))*(4.5)+(COUNTIF(B17:H17,"9-13"))*(4)+(COUNTIF(B17:H17,"9-12"))*(3)+(COUNTIF(B17:H17,"9-11"))*(2)+(COUNTIF(B17:H17,"9:30-11:30,16-19"))*(5)+(COUNTIF(B17:H17,"15-19"))*(4)+(COUNTIF(B17:H17,"14-19"))*(4.5)+(COUNTIF(B17:H17,"13-19"))*(5.5)+(COUNTIF(B17:H17,"13-18"))*(4.5)+(COUNTIF(B17:H17,"13-17"))*(4)+(COUNTIF(B17:H17,"12-18"))*(5.5)+(COUNTIF(B17:H17,"13:30-19"))*(5)+(COUNTIF(B17:H17,"16-19"))*(3)+(COUNTIF(B17:H17,"11-18"))*(6.25)</f>
        <v>16.5</v>
      </c>
      <c r="K17" s="692"/>
    </row>
    <row r="18" spans="1:11" ht="19.5" customHeight="1" thickBot="1" x14ac:dyDescent="0.2">
      <c r="A18" s="389" t="s">
        <v>573</v>
      </c>
      <c r="B18" s="465"/>
      <c r="C18" s="467"/>
      <c r="D18" s="464"/>
      <c r="E18" s="465"/>
      <c r="F18" s="465"/>
      <c r="G18" s="643" t="s">
        <v>574</v>
      </c>
      <c r="H18" s="643" t="s">
        <v>574</v>
      </c>
      <c r="I18" s="468"/>
      <c r="J18" s="877"/>
      <c r="K18" s="878"/>
    </row>
    <row r="19" spans="1:11" ht="19.5" customHeight="1" x14ac:dyDescent="0.15">
      <c r="A19" s="797" t="s">
        <v>109</v>
      </c>
      <c r="B19" s="447"/>
      <c r="C19" s="417"/>
      <c r="D19" s="418"/>
      <c r="E19" s="447"/>
      <c r="F19" s="393" t="s">
        <v>72</v>
      </c>
      <c r="G19" s="107"/>
      <c r="H19" s="393" t="s">
        <v>579</v>
      </c>
      <c r="I19" s="394"/>
      <c r="J19" s="856"/>
      <c r="K19" s="857"/>
    </row>
    <row r="20" spans="1:11" ht="19.5" customHeight="1" thickBot="1" x14ac:dyDescent="0.2">
      <c r="A20" s="798"/>
      <c r="B20" s="111"/>
      <c r="C20" s="395"/>
      <c r="D20" s="395"/>
      <c r="E20" s="364" t="s">
        <v>21</v>
      </c>
      <c r="F20" s="400"/>
      <c r="G20" s="632"/>
      <c r="H20" s="111"/>
      <c r="I20" s="397"/>
      <c r="J20" s="858"/>
      <c r="K20" s="859"/>
    </row>
    <row r="21" spans="1:11" ht="19.5" customHeight="1" x14ac:dyDescent="0.15">
      <c r="A21" s="33" t="s">
        <v>0</v>
      </c>
      <c r="B21" s="23">
        <v>46125</v>
      </c>
      <c r="C21" s="23">
        <v>46126</v>
      </c>
      <c r="D21" s="23">
        <v>46127</v>
      </c>
      <c r="E21" s="23">
        <v>46128</v>
      </c>
      <c r="F21" s="23">
        <v>46129</v>
      </c>
      <c r="G21" s="23">
        <v>46130</v>
      </c>
      <c r="H21" s="23">
        <v>46131</v>
      </c>
      <c r="I21" s="860" t="s">
        <v>1</v>
      </c>
      <c r="J21" s="861" t="s">
        <v>2</v>
      </c>
      <c r="K21" s="861"/>
    </row>
    <row r="22" spans="1:11" ht="19.5" customHeight="1" x14ac:dyDescent="0.15">
      <c r="A22" s="22" t="s">
        <v>3</v>
      </c>
      <c r="B22" s="2" t="s">
        <v>4</v>
      </c>
      <c r="C22" s="21" t="s">
        <v>5</v>
      </c>
      <c r="D22" s="21" t="s">
        <v>6</v>
      </c>
      <c r="E22" s="2" t="s">
        <v>7</v>
      </c>
      <c r="F22" s="2" t="s">
        <v>8</v>
      </c>
      <c r="G22" s="2" t="s">
        <v>9</v>
      </c>
      <c r="H22" s="24" t="s">
        <v>10</v>
      </c>
      <c r="I22" s="852"/>
      <c r="J22" s="853"/>
      <c r="K22" s="853"/>
    </row>
    <row r="23" spans="1:11" ht="17.100000000000001" customHeight="1" x14ac:dyDescent="0.15">
      <c r="A23" s="17" t="s">
        <v>13</v>
      </c>
      <c r="B23" s="12"/>
      <c r="C23" s="2"/>
      <c r="D23" s="2"/>
      <c r="E23" s="12"/>
      <c r="F23" s="691" t="s">
        <v>60</v>
      </c>
      <c r="G23" s="691"/>
      <c r="H23" s="691"/>
      <c r="I23" s="346"/>
      <c r="J23" s="692"/>
      <c r="K23" s="692"/>
    </row>
    <row r="24" spans="1:11" ht="19.5" customHeight="1" x14ac:dyDescent="0.15">
      <c r="A24" s="20" t="s">
        <v>108</v>
      </c>
      <c r="B24" s="12" t="s">
        <v>20</v>
      </c>
      <c r="C24" s="26"/>
      <c r="D24" s="11"/>
      <c r="E24" s="12" t="s">
        <v>20</v>
      </c>
      <c r="F24" s="12"/>
      <c r="G24" s="12"/>
      <c r="H24" s="12" t="s">
        <v>58</v>
      </c>
      <c r="I24" s="5">
        <f>COUNTIFS(B24:H24,"&lt;&gt;空",B24:H24,"&lt;&gt;休",B24:H24,"&lt;&gt;調",B24:H24,"&lt;&gt;",B24:H24,"&lt;&gt;調整休")</f>
        <v>3</v>
      </c>
      <c r="J24" s="682">
        <f>SUM(COUNTIF(B24:H24,"9-19"))*(9)+(COUNTIF(B24:H24,"9-18"))*(8)+(COUNTIF(B24:H24,"9-17"))*(7.25)+(COUNTIF(B24:H24,"9-16"))*(6.25)+(COUNTIF(B24:H24,"9-15"))*(5.5)+(COUNTIF(B24:H24,"9-14"))*(4.5)+(COUNTIF(B24:H24,"9-13"))*(4)+(COUNTIF(B24:H24,"9-12"))*(3)+(COUNTIF(B24:H24,"9-11"))*(2)+(COUNTIF(B24:H24,"15-19"))*(4)+(COUNTIF(B24:H24,"14-19"))*(4.5)+(COUNTIF(B24:H24,"13-19"))*(5.5)+(COUNTIF(B24:H24,"13-18"))*(4.5)+(COUNTIF(B24:H24,"13:30-19"))*(5)+(COUNTIF(B24:H24,"16-19"))*(3)+(COUNTIF(B24:H24,"11-18"))*(6.25)+(COUNTIF(B24:H24,"11-19"))*(7)</f>
        <v>15.25</v>
      </c>
      <c r="K24" s="692"/>
    </row>
    <row r="25" spans="1:11" ht="19.5" customHeight="1" x14ac:dyDescent="0.15">
      <c r="A25" s="20" t="s">
        <v>127</v>
      </c>
      <c r="B25" s="12" t="s">
        <v>21</v>
      </c>
      <c r="C25" s="2"/>
      <c r="D25" s="11"/>
      <c r="E25" s="12"/>
      <c r="F25" s="12" t="s">
        <v>78</v>
      </c>
      <c r="G25" s="12" t="s">
        <v>184</v>
      </c>
      <c r="H25" s="12" t="s">
        <v>184</v>
      </c>
      <c r="I25" s="5">
        <f>COUNTIFS(B25:H25,"&lt;&gt;空",B25:H25,"&lt;&gt;休",B25:H25,"&lt;&gt;調",B25:H25,"&lt;&gt;",B25:H25,"&lt;&gt;調整休")</f>
        <v>4</v>
      </c>
      <c r="J25" s="682">
        <v>24.75</v>
      </c>
      <c r="K25" s="692"/>
    </row>
    <row r="26" spans="1:11" ht="19.5" customHeight="1" x14ac:dyDescent="0.15">
      <c r="A26" s="20" t="s">
        <v>518</v>
      </c>
      <c r="B26" s="12" t="s">
        <v>21</v>
      </c>
      <c r="C26" s="2"/>
      <c r="D26" s="11"/>
      <c r="E26" s="12"/>
      <c r="F26" s="12" t="s">
        <v>21</v>
      </c>
      <c r="G26" s="12" t="s">
        <v>72</v>
      </c>
      <c r="H26" s="12" t="s">
        <v>21</v>
      </c>
      <c r="I26" s="5">
        <f>COUNTIFS(B26:H26,"&lt;&gt;空",B26:H26,"&lt;&gt;休",B26:H26,"&lt;&gt;調",B26:H26,"&lt;&gt;",B26:H26,"&lt;&gt;調整休")</f>
        <v>4</v>
      </c>
      <c r="J26" s="682">
        <f>SUM(COUNTIF(B26:H26,"9-19"))*(9)+(COUNTIF(B26:H26,"9-18"))*(8)+(COUNTIF(B26:H26,"9-17"))*(7.25)+(COUNTIF(B26:H26,"9-16"))*(6.25)+(COUNTIF(B26:H26,"9-15"))*(5.5)+(COUNTIF(B26:H26,"9-14"))*(4.5)+(COUNTIF(B26:H26,"9-13"))*(4)+(COUNTIF(B26:H26,"9-12"))*(3)+(COUNTIF(B26:H26,"9-11"))*(2)+(COUNTIF(B26:H26,"9:30-11:30,16-19"))*(5)+(COUNTIF(B26:H26,"15-19"))*(4)+(COUNTIF(B26:H26,"14-19"))*(4.5)+(COUNTIF(B26:H26,"13-19"))*(5.5)+(COUNTIF(B26:H26,"13-18"))*(4.5)+(COUNTIF(B26:H26,"13-17"))*(4)+(COUNTIF(B26:H26,"12-18"))*(5.5)+(COUNTIF(B26:H26,"13:30-19"))*(5)+(COUNTIF(B26:H26,"16-19"))*(3)+(COUNTIF(B26:H26,"11-18"))*(6.25)</f>
        <v>16.5</v>
      </c>
      <c r="K26" s="692"/>
    </row>
    <row r="27" spans="1:11" ht="19.5" customHeight="1" thickBot="1" x14ac:dyDescent="0.2">
      <c r="A27" s="389" t="s">
        <v>573</v>
      </c>
      <c r="B27" s="465"/>
      <c r="C27" s="467"/>
      <c r="D27" s="464"/>
      <c r="E27" s="465"/>
      <c r="F27" s="465"/>
      <c r="G27" s="643" t="s">
        <v>574</v>
      </c>
      <c r="H27" s="465"/>
      <c r="I27" s="468"/>
      <c r="J27" s="877"/>
      <c r="K27" s="878"/>
    </row>
    <row r="28" spans="1:11" ht="19.5" customHeight="1" x14ac:dyDescent="0.15">
      <c r="A28" s="797" t="s">
        <v>109</v>
      </c>
      <c r="B28" s="447"/>
      <c r="C28" s="417"/>
      <c r="D28" s="418"/>
      <c r="E28" s="447"/>
      <c r="F28" s="393" t="s">
        <v>72</v>
      </c>
      <c r="G28" s="393" t="s">
        <v>23</v>
      </c>
      <c r="H28" s="447"/>
      <c r="I28" s="394"/>
      <c r="J28" s="856"/>
      <c r="K28" s="857"/>
    </row>
    <row r="29" spans="1:11" ht="19.5" customHeight="1" thickBot="1" x14ac:dyDescent="0.2">
      <c r="A29" s="798"/>
      <c r="B29" s="111"/>
      <c r="C29" s="395"/>
      <c r="D29" s="395"/>
      <c r="E29" s="364" t="s">
        <v>21</v>
      </c>
      <c r="F29" s="400"/>
      <c r="G29" s="400"/>
      <c r="H29" s="111"/>
      <c r="I29" s="397"/>
      <c r="J29" s="858"/>
      <c r="K29" s="859"/>
    </row>
    <row r="30" spans="1:11" ht="19.5" customHeight="1" x14ac:dyDescent="0.15">
      <c r="A30" s="33" t="s">
        <v>0</v>
      </c>
      <c r="B30" s="90">
        <v>46132</v>
      </c>
      <c r="C30" s="90">
        <v>46133</v>
      </c>
      <c r="D30" s="90">
        <v>46134</v>
      </c>
      <c r="E30" s="90">
        <v>46135</v>
      </c>
      <c r="F30" s="90">
        <v>46136</v>
      </c>
      <c r="G30" s="90">
        <v>46137</v>
      </c>
      <c r="H30" s="90">
        <v>46138</v>
      </c>
      <c r="I30" s="860" t="s">
        <v>1</v>
      </c>
      <c r="J30" s="861" t="s">
        <v>2</v>
      </c>
      <c r="K30" s="861"/>
    </row>
    <row r="31" spans="1:11" ht="19.5" customHeight="1" x14ac:dyDescent="0.15">
      <c r="A31" s="22" t="s">
        <v>3</v>
      </c>
      <c r="B31" s="2" t="s">
        <v>4</v>
      </c>
      <c r="C31" s="21" t="s">
        <v>5</v>
      </c>
      <c r="D31" s="21" t="s">
        <v>6</v>
      </c>
      <c r="E31" s="2" t="s">
        <v>7</v>
      </c>
      <c r="F31" s="2" t="s">
        <v>8</v>
      </c>
      <c r="G31" s="2" t="s">
        <v>9</v>
      </c>
      <c r="H31" s="24" t="s">
        <v>10</v>
      </c>
      <c r="I31" s="852"/>
      <c r="J31" s="853"/>
      <c r="K31" s="853"/>
    </row>
    <row r="32" spans="1:11" ht="19.5" customHeight="1" x14ac:dyDescent="0.15">
      <c r="A32" s="17" t="s">
        <v>12</v>
      </c>
      <c r="B32" s="12"/>
      <c r="C32" s="2"/>
      <c r="D32" s="2"/>
      <c r="E32" s="12"/>
      <c r="F32" s="12"/>
      <c r="G32" s="12"/>
      <c r="H32" s="12"/>
      <c r="I32" s="5"/>
      <c r="J32" s="682"/>
      <c r="K32" s="692"/>
    </row>
    <row r="33" spans="1:11" ht="19.5" customHeight="1" x14ac:dyDescent="0.15">
      <c r="A33" s="20" t="s">
        <v>108</v>
      </c>
      <c r="B33" s="59"/>
      <c r="C33" s="26"/>
      <c r="D33" s="11"/>
      <c r="E33" s="12" t="s">
        <v>20</v>
      </c>
      <c r="F33" s="12"/>
      <c r="G33" s="12"/>
      <c r="H33" s="12" t="s">
        <v>20</v>
      </c>
      <c r="I33" s="5">
        <f>COUNTIFS(B33:H33,"&lt;&gt;空",B33:H33,"&lt;&gt;休",B33:H33,"&lt;&gt;調",B33:H33,"&lt;&gt;",B33:H33,"&lt;&gt;調整休")</f>
        <v>2</v>
      </c>
      <c r="J33" s="682">
        <f>SUM(COUNTIF(B33:H33,"9-19"))*(9)+(COUNTIF(B33:H33,"9-18"))*(8)+(COUNTIF(B33:H33,"9-17"))*(7.25)+(COUNTIF(B33:H33,"9-16"))*(6.25)+(COUNTIF(B33:H33,"9-15"))*(5.5)+(COUNTIF(B33:H33,"9-14"))*(4.5)+(COUNTIF(B33:H33,"9-13"))*(4)+(COUNTIF(B33:H33,"9-12"))*(3)+(COUNTIF(B33:H33,"9-11"))*(2)+(COUNTIF(B33:H33,"15-19"))*(4)+(COUNTIF(B33:H33,"14-19"))*(4.5)+(COUNTIF(B33:H33,"13-19"))*(5.5)+(COUNTIF(B33:H33,"13-18"))*(4.5)+(COUNTIF(B33:H33,"13:30-19"))*(5)+(COUNTIF(B33:H33,"16-19"))*(3)+(COUNTIF(B33:H33,"11-18"))*(6.25)+(COUNTIF(B33:H33,"11-19"))*(7)</f>
        <v>9</v>
      </c>
      <c r="K33" s="692"/>
    </row>
    <row r="34" spans="1:11" ht="19.5" customHeight="1" x14ac:dyDescent="0.15">
      <c r="A34" s="20" t="s">
        <v>127</v>
      </c>
      <c r="B34" s="12" t="s">
        <v>78</v>
      </c>
      <c r="C34" s="2"/>
      <c r="D34" s="11"/>
      <c r="E34" s="12"/>
      <c r="F34" s="12" t="s">
        <v>78</v>
      </c>
      <c r="G34" s="12" t="s">
        <v>184</v>
      </c>
      <c r="H34" s="59"/>
      <c r="I34" s="5">
        <f>COUNTIFS(B34:H34,"&lt;&gt;空",B34:H34,"&lt;&gt;休",B34:H34,"&lt;&gt;調",B34:H34,"&lt;&gt;",B34:H34,"&lt;&gt;調整休")</f>
        <v>3</v>
      </c>
      <c r="J34" s="682">
        <v>19.5</v>
      </c>
      <c r="K34" s="692"/>
    </row>
    <row r="35" spans="1:11" ht="19.5" customHeight="1" x14ac:dyDescent="0.15">
      <c r="A35" s="20" t="s">
        <v>518</v>
      </c>
      <c r="B35" s="12" t="s">
        <v>21</v>
      </c>
      <c r="C35" s="2"/>
      <c r="D35" s="11"/>
      <c r="E35" s="12"/>
      <c r="F35" s="12" t="s">
        <v>21</v>
      </c>
      <c r="G35" s="12" t="s">
        <v>72</v>
      </c>
      <c r="H35" s="12" t="s">
        <v>21</v>
      </c>
      <c r="I35" s="5">
        <f>COUNTIFS(B35:H35,"&lt;&gt;空",B35:H35,"&lt;&gt;休",B35:H35,"&lt;&gt;調",B35:H35,"&lt;&gt;",B35:H35,"&lt;&gt;調整休")</f>
        <v>4</v>
      </c>
      <c r="J35" s="682">
        <f>SUM(COUNTIF(B35:H35,"9-19"))*(9)+(COUNTIF(B35:H35,"9-18"))*(8)+(COUNTIF(B35:H35,"9-17"))*(7.25)+(COUNTIF(B35:H35,"9-16"))*(6.25)+(COUNTIF(B35:H35,"9-15"))*(5.5)+(COUNTIF(B35:H35,"9-14"))*(4.5)+(COUNTIF(B35:H35,"9-13"))*(4)+(COUNTIF(B35:H35,"9-12"))*(3)+(COUNTIF(B35:H35,"9-11"))*(2)+(COUNTIF(B35:H35,"9:30-11:30,16-19"))*(5)+(COUNTIF(B35:H35,"15-19"))*(4)+(COUNTIF(B35:H35,"14-19"))*(4.5)+(COUNTIF(B35:H35,"13-19"))*(5.5)+(COUNTIF(B35:H35,"13-18"))*(4.5)+(COUNTIF(B35:H35,"13-17"))*(4)+(COUNTIF(B35:H35,"12-18"))*(5.5)+(COUNTIF(B35:H35,"13:30-19"))*(5)+(COUNTIF(B35:H35,"16-19"))*(3)+(COUNTIF(B35:H35,"11-18"))*(6.25)</f>
        <v>16.5</v>
      </c>
      <c r="K35" s="692"/>
    </row>
    <row r="36" spans="1:11" ht="19.5" customHeight="1" thickBot="1" x14ac:dyDescent="0.2">
      <c r="A36" s="389" t="s">
        <v>573</v>
      </c>
      <c r="B36" s="465"/>
      <c r="C36" s="467"/>
      <c r="D36" s="464"/>
      <c r="E36" s="465"/>
      <c r="F36" s="465"/>
      <c r="G36" s="643" t="s">
        <v>574</v>
      </c>
      <c r="H36" s="643" t="s">
        <v>574</v>
      </c>
      <c r="I36" s="468"/>
      <c r="J36" s="877"/>
      <c r="K36" s="878"/>
    </row>
    <row r="37" spans="1:11" ht="19.5" customHeight="1" x14ac:dyDescent="0.15">
      <c r="A37" s="797" t="s">
        <v>109</v>
      </c>
      <c r="B37" s="393" t="s">
        <v>72</v>
      </c>
      <c r="C37" s="417"/>
      <c r="D37" s="418"/>
      <c r="E37" s="447"/>
      <c r="F37" s="393" t="s">
        <v>72</v>
      </c>
      <c r="G37" s="393" t="s">
        <v>341</v>
      </c>
      <c r="H37" s="393" t="s">
        <v>23</v>
      </c>
      <c r="I37" s="394"/>
      <c r="J37" s="856"/>
      <c r="K37" s="857"/>
    </row>
    <row r="38" spans="1:11" ht="19.5" customHeight="1" thickBot="1" x14ac:dyDescent="0.2">
      <c r="A38" s="798"/>
      <c r="B38" s="111"/>
      <c r="C38" s="395"/>
      <c r="D38" s="395"/>
      <c r="E38" s="364" t="s">
        <v>21</v>
      </c>
      <c r="F38" s="400"/>
      <c r="G38" s="400"/>
      <c r="H38" s="400"/>
      <c r="I38" s="397"/>
      <c r="J38" s="858"/>
      <c r="K38" s="859"/>
    </row>
    <row r="39" spans="1:11" ht="19.5" customHeight="1" x14ac:dyDescent="0.15">
      <c r="A39" s="33" t="s">
        <v>0</v>
      </c>
      <c r="B39" s="23">
        <v>46139</v>
      </c>
      <c r="C39" s="23">
        <v>46140</v>
      </c>
      <c r="D39" s="23">
        <v>46141</v>
      </c>
      <c r="E39" s="23">
        <v>46142</v>
      </c>
      <c r="F39" s="23"/>
      <c r="G39" s="23"/>
      <c r="H39" s="23"/>
      <c r="I39" s="860" t="s">
        <v>1</v>
      </c>
      <c r="J39" s="861" t="s">
        <v>2</v>
      </c>
      <c r="K39" s="861"/>
    </row>
    <row r="40" spans="1:11" ht="19.5" customHeight="1" x14ac:dyDescent="0.15">
      <c r="A40" s="22" t="s">
        <v>3</v>
      </c>
      <c r="B40" s="2" t="s">
        <v>4</v>
      </c>
      <c r="C40" s="316" t="s">
        <v>5</v>
      </c>
      <c r="D40" s="376" t="s">
        <v>6</v>
      </c>
      <c r="E40" s="2" t="s">
        <v>7</v>
      </c>
      <c r="F40" s="2"/>
      <c r="G40" s="2"/>
      <c r="H40" s="24"/>
      <c r="I40" s="852"/>
      <c r="J40" s="853"/>
      <c r="K40" s="853"/>
    </row>
    <row r="41" spans="1:11" ht="17.100000000000001" customHeight="1" x14ac:dyDescent="0.15">
      <c r="A41" s="17" t="s">
        <v>13</v>
      </c>
      <c r="B41" s="12"/>
      <c r="C41" s="2"/>
      <c r="D41" s="2"/>
      <c r="E41" s="12"/>
      <c r="F41" s="2"/>
      <c r="G41" s="2"/>
      <c r="H41" s="2"/>
      <c r="I41" s="346"/>
      <c r="J41" s="692"/>
      <c r="K41" s="692"/>
    </row>
    <row r="42" spans="1:11" ht="19.5" customHeight="1" x14ac:dyDescent="0.15">
      <c r="A42" s="20" t="s">
        <v>108</v>
      </c>
      <c r="B42" s="12" t="s">
        <v>20</v>
      </c>
      <c r="C42" s="26"/>
      <c r="D42" s="11"/>
      <c r="E42" s="12" t="s">
        <v>20</v>
      </c>
      <c r="F42" s="11"/>
      <c r="G42" s="11"/>
      <c r="H42" s="11"/>
      <c r="I42" s="5">
        <f>COUNTIFS(B42:H42,"&lt;&gt;空",B42:H42,"&lt;&gt;休",B42:H42,"&lt;&gt;調",B42:H42,"&lt;&gt;",B42:H42,"&lt;&gt;調整休")</f>
        <v>2</v>
      </c>
      <c r="J42" s="682">
        <f>SUM(COUNTIF(B42:H42,"9-19"))*(9)+(COUNTIF(B42:H42,"9-18"))*(8)+(COUNTIF(B42:H42,"9-17"))*(7.25)+(COUNTIF(B42:H42,"9-16"))*(6.25)+(COUNTIF(B42:H42,"9-15"))*(5.5)+(COUNTIF(B42:H42,"9-14"))*(4.5)+(COUNTIF(B42:H42,"9-13"))*(4)+(COUNTIF(B42:H42,"9-12"))*(3)+(COUNTIF(B42:H42,"9-11"))*(2)+(COUNTIF(B42:H42,"15-19"))*(4)+(COUNTIF(B42:H42,"14-19"))*(4.5)+(COUNTIF(B42:H42,"13-19"))*(5.5)+(COUNTIF(B42:H42,"13-18"))*(4.5)+(COUNTIF(B42:H42,"13:30-19"))*(5)+(COUNTIF(B42:H42,"16-19"))*(3)+(COUNTIF(B42:H42,"11-18"))*(6.25)+(COUNTIF(B42:H42,"11-19"))*(7)</f>
        <v>9</v>
      </c>
      <c r="K42" s="692"/>
    </row>
    <row r="43" spans="1:11" ht="19.5" customHeight="1" x14ac:dyDescent="0.15">
      <c r="A43" s="20" t="s">
        <v>127</v>
      </c>
      <c r="B43" s="12" t="s">
        <v>21</v>
      </c>
      <c r="C43" s="2"/>
      <c r="D43" s="11"/>
      <c r="E43" s="12"/>
      <c r="F43" s="11"/>
      <c r="G43" s="11"/>
      <c r="H43" s="11"/>
      <c r="I43" s="5">
        <f>COUNTIFS(B43:H43,"&lt;&gt;空",B43:H43,"&lt;&gt;休",B43:H43,"&lt;&gt;調",B43:H43,"&lt;&gt;",B43:H43,"&lt;&gt;調整休")</f>
        <v>1</v>
      </c>
      <c r="J43" s="682">
        <f>SUM(COUNTIF(B43:H43,"9-19"))*(9)+(COUNTIF(B43:H43,"9-18"))*(8)+(COUNTIF(B43:H43,"9-17"))*(7.25)+(COUNTIF(B43:H43,"9-16"))*(6.25)+(COUNTIF(B43:H43,"9-15"))*(5.5)+(COUNTIF(B43:H43,"9-14"))*(4.5)+(COUNTIF(B43:H43,"9-13"))*(4)+(COUNTIF(B43:H43,"9-12"))*(3)+(COUNTIF(B43:H43,"9-11"))*(2)+(COUNTIF(B43:H43,"15-19"))*(4)+(COUNTIF(B43:H43,"14-19"))*(4.5)+(COUNTIF(B43:H43,"13-19"))*(5.5)+(COUNTIF(B43:H43,"13-18"))*(4.5)+(COUNTIF(B43:H43,"13:30-19"))*(5)+(COUNTIF(B43:H43,"16-19"))*(3)+(COUNTIF(B43:H43,"11-18"))*(6.25)+(COUNTIF(B43:H43,"11-19"))*(7)</f>
        <v>4.5</v>
      </c>
      <c r="K43" s="692"/>
    </row>
    <row r="44" spans="1:11" ht="19.5" customHeight="1" x14ac:dyDescent="0.15">
      <c r="A44" s="20" t="s">
        <v>518</v>
      </c>
      <c r="B44" s="12" t="s">
        <v>21</v>
      </c>
      <c r="C44" s="2"/>
      <c r="D44" s="11"/>
      <c r="E44" s="12"/>
      <c r="F44" s="11"/>
      <c r="G44" s="11"/>
      <c r="H44" s="11"/>
      <c r="I44" s="5">
        <f>COUNTIFS(B44:H44,"&lt;&gt;空",B44:H44,"&lt;&gt;休",B44:H44,"&lt;&gt;調",B44:H44,"&lt;&gt;",B44:H44,"&lt;&gt;調整休")</f>
        <v>1</v>
      </c>
      <c r="J44" s="682">
        <f>SUM(COUNTIF(B44:H44,"9-19"))*(9)+(COUNTIF(B44:H44,"9-18"))*(8)+(COUNTIF(B44:H44,"9-17"))*(7.25)+(COUNTIF(B44:H44,"9-16"))*(6.25)+(COUNTIF(B44:H44,"9-15"))*(5.5)+(COUNTIF(B44:H44,"9-14"))*(4.5)+(COUNTIF(B44:H44,"9-13"))*(4)+(COUNTIF(B44:H44,"9-12"))*(3)+(COUNTIF(B44:H44,"9-11"))*(2)+(COUNTIF(B44:H44,"9:30-11:30,16-19"))*(5)+(COUNTIF(B44:H44,"15-19"))*(4)+(COUNTIF(B44:H44,"14-19"))*(4.5)+(COUNTIF(B44:H44,"13-19"))*(5.5)+(COUNTIF(B44:H44,"13-18"))*(4.5)+(COUNTIF(B44:H44,"13-17"))*(4)+(COUNTIF(B44:H44,"12-18"))*(5.5)+(COUNTIF(B44:H44,"13:30-19"))*(5)+(COUNTIF(B44:H44,"16-19"))*(3)+(COUNTIF(B44:H44,"11-18"))*(6.25)</f>
        <v>4.5</v>
      </c>
      <c r="K44" s="692"/>
    </row>
    <row r="45" spans="1:11" ht="19.5" customHeight="1" thickBot="1" x14ac:dyDescent="0.2">
      <c r="A45" s="389" t="s">
        <v>573</v>
      </c>
      <c r="B45" s="465"/>
      <c r="C45" s="467"/>
      <c r="D45" s="464"/>
      <c r="E45" s="465"/>
      <c r="F45" s="464"/>
      <c r="G45" s="464"/>
      <c r="H45" s="464"/>
      <c r="I45" s="468"/>
      <c r="J45" s="877"/>
      <c r="K45" s="878"/>
    </row>
    <row r="46" spans="1:11" ht="19.5" customHeight="1" x14ac:dyDescent="0.15">
      <c r="A46" s="797" t="s">
        <v>109</v>
      </c>
      <c r="B46" s="447"/>
      <c r="C46" s="417"/>
      <c r="D46" s="418"/>
      <c r="E46" s="447"/>
      <c r="F46" s="418"/>
      <c r="G46" s="418"/>
      <c r="H46" s="418"/>
      <c r="I46" s="394"/>
      <c r="J46" s="856"/>
      <c r="K46" s="857"/>
    </row>
    <row r="47" spans="1:11" ht="19.5" customHeight="1" thickBot="1" x14ac:dyDescent="0.2">
      <c r="A47" s="798"/>
      <c r="B47" s="111"/>
      <c r="C47" s="395"/>
      <c r="D47" s="395"/>
      <c r="E47" s="364" t="s">
        <v>21</v>
      </c>
      <c r="F47" s="395"/>
      <c r="G47" s="395"/>
      <c r="H47" s="395"/>
      <c r="I47" s="397"/>
      <c r="J47" s="858"/>
      <c r="K47" s="859"/>
    </row>
    <row r="48" spans="1:11" ht="19.5" customHeight="1" x14ac:dyDescent="0.15">
      <c r="A48" s="41"/>
      <c r="B48" s="42"/>
      <c r="C48" s="42"/>
      <c r="D48" s="42"/>
      <c r="E48" s="42"/>
      <c r="F48" s="42"/>
      <c r="G48" s="42"/>
      <c r="H48" s="42"/>
      <c r="I48" s="42"/>
      <c r="J48" s="885" t="s">
        <v>586</v>
      </c>
      <c r="K48" s="885"/>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92</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68">
    <mergeCell ref="B1:E1"/>
    <mergeCell ref="H1:K1"/>
    <mergeCell ref="I3:I4"/>
    <mergeCell ref="J3:K4"/>
    <mergeCell ref="J5:K5"/>
    <mergeCell ref="J6:K6"/>
    <mergeCell ref="J17:K17"/>
    <mergeCell ref="J7:K7"/>
    <mergeCell ref="J8:K8"/>
    <mergeCell ref="J9:K9"/>
    <mergeCell ref="J14:K14"/>
    <mergeCell ref="J15:K15"/>
    <mergeCell ref="J16:K16"/>
    <mergeCell ref="A10:A11"/>
    <mergeCell ref="J10:K10"/>
    <mergeCell ref="J11:K11"/>
    <mergeCell ref="I12:I13"/>
    <mergeCell ref="J12:K13"/>
    <mergeCell ref="J27:K27"/>
    <mergeCell ref="J18:K18"/>
    <mergeCell ref="A19:A20"/>
    <mergeCell ref="J19:K19"/>
    <mergeCell ref="J20:K20"/>
    <mergeCell ref="I21:I22"/>
    <mergeCell ref="J21:K22"/>
    <mergeCell ref="F23:H23"/>
    <mergeCell ref="J23:K23"/>
    <mergeCell ref="J24:K24"/>
    <mergeCell ref="J25:K25"/>
    <mergeCell ref="J26:K26"/>
    <mergeCell ref="A37:A38"/>
    <mergeCell ref="J37:K37"/>
    <mergeCell ref="J38:K38"/>
    <mergeCell ref="A28:A29"/>
    <mergeCell ref="J28:K28"/>
    <mergeCell ref="J29:K29"/>
    <mergeCell ref="I30:I31"/>
    <mergeCell ref="J30:K31"/>
    <mergeCell ref="J32:K32"/>
    <mergeCell ref="J44:K44"/>
    <mergeCell ref="J33:K33"/>
    <mergeCell ref="J34:K34"/>
    <mergeCell ref="J35:K35"/>
    <mergeCell ref="J36:K36"/>
    <mergeCell ref="I39:I40"/>
    <mergeCell ref="J39:K40"/>
    <mergeCell ref="J41:K41"/>
    <mergeCell ref="J42:K42"/>
    <mergeCell ref="J43:K43"/>
    <mergeCell ref="C52:K52"/>
    <mergeCell ref="A54:B54"/>
    <mergeCell ref="C54:K54"/>
    <mergeCell ref="J45:K45"/>
    <mergeCell ref="A46:A47"/>
    <mergeCell ref="J46:K46"/>
    <mergeCell ref="J47:K47"/>
    <mergeCell ref="A49:B49"/>
    <mergeCell ref="D49:E49"/>
    <mergeCell ref="J48:K48"/>
    <mergeCell ref="A50:B50"/>
    <mergeCell ref="C50:K50"/>
    <mergeCell ref="A51:B51"/>
    <mergeCell ref="C51:K51"/>
    <mergeCell ref="A55:B55"/>
    <mergeCell ref="A56:B56"/>
    <mergeCell ref="C56:K56"/>
    <mergeCell ref="A57:B57"/>
    <mergeCell ref="C57:K57"/>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A440FE0-9AD8-494C-99BA-8D0D81BD139B}">
          <x14:formula1>
            <xm:f>'F:\Users\clmiwa-three\Downloads\[《中村》新田・草加 エリア 仮シフト【12月16日～1月15日】.xlsx]参照データベース'!#REF!</xm:f>
          </x14:formula1>
          <xm:sqref>G1:G2 C29:D29 C47:D48 C20:D20 E48:I48 B11:D11 C38:D38 F47:H47</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68671-E743-4045-8726-AD79546B96B1}">
  <sheetPr>
    <tabColor rgb="FFFFFF00"/>
    <pageSetUpPr fitToPage="1"/>
  </sheetPr>
  <dimension ref="A1:K48"/>
  <sheetViews>
    <sheetView zoomScale="85" zoomScaleNormal="85" workbookViewId="0">
      <selection activeCell="M32" sqref="M32"/>
    </sheetView>
  </sheetViews>
  <sheetFormatPr defaultColWidth="9" defaultRowHeight="16.5" customHeight="1" x14ac:dyDescent="0.15"/>
  <cols>
    <col min="1" max="1" width="11.5" style="1" customWidth="1"/>
    <col min="2" max="8" width="9.625" style="14" customWidth="1"/>
    <col min="9" max="9" width="7.625" style="1" customWidth="1"/>
    <col min="10" max="10" width="8.375" style="1" customWidth="1"/>
    <col min="11" max="11" width="2.375" style="1" customWidth="1"/>
    <col min="12" max="16384" width="9" style="1"/>
  </cols>
  <sheetData>
    <row r="1" spans="1:11" ht="16.5" customHeight="1" thickBot="1" x14ac:dyDescent="0.2">
      <c r="A1" s="60" t="s">
        <v>69</v>
      </c>
      <c r="B1" s="683" t="s">
        <v>562</v>
      </c>
      <c r="C1" s="683"/>
      <c r="D1" s="683"/>
      <c r="E1" s="683"/>
      <c r="F1" s="683"/>
      <c r="H1" s="760" t="s">
        <v>190</v>
      </c>
      <c r="I1" s="761"/>
      <c r="J1" s="761"/>
      <c r="K1" s="762"/>
    </row>
    <row r="2" spans="1:11" ht="11.25" customHeight="1" x14ac:dyDescent="0.15">
      <c r="A2" s="14"/>
      <c r="I2" s="14"/>
      <c r="J2" s="3"/>
      <c r="K2" s="4"/>
    </row>
    <row r="3" spans="1:11" ht="16.5" customHeight="1" x14ac:dyDescent="0.15">
      <c r="A3" s="22" t="s">
        <v>0</v>
      </c>
      <c r="B3" s="23"/>
      <c r="C3" s="23"/>
      <c r="D3" s="23">
        <v>46113</v>
      </c>
      <c r="E3" s="23">
        <v>46114</v>
      </c>
      <c r="F3" s="23">
        <v>46115</v>
      </c>
      <c r="G3" s="23">
        <v>46116</v>
      </c>
      <c r="H3" s="23">
        <v>46117</v>
      </c>
      <c r="I3" s="727" t="s">
        <v>1</v>
      </c>
      <c r="J3" s="717" t="s">
        <v>2</v>
      </c>
      <c r="K3" s="718"/>
    </row>
    <row r="4" spans="1:11" ht="16.5" customHeight="1" x14ac:dyDescent="0.15">
      <c r="A4" s="22" t="s">
        <v>3</v>
      </c>
      <c r="B4" s="2"/>
      <c r="C4" s="21"/>
      <c r="D4" s="21" t="s">
        <v>6</v>
      </c>
      <c r="E4" s="2" t="s">
        <v>7</v>
      </c>
      <c r="F4" s="2" t="s">
        <v>8</v>
      </c>
      <c r="G4" s="2" t="s">
        <v>9</v>
      </c>
      <c r="H4" s="24" t="s">
        <v>10</v>
      </c>
      <c r="I4" s="728"/>
      <c r="J4" s="719"/>
      <c r="K4" s="720"/>
    </row>
    <row r="5" spans="1:11" ht="18" customHeight="1" x14ac:dyDescent="0.15">
      <c r="A5" s="17" t="s">
        <v>13</v>
      </c>
      <c r="B5" s="11"/>
      <c r="C5" s="11"/>
      <c r="D5" s="11"/>
      <c r="E5" s="12"/>
      <c r="F5" s="12"/>
      <c r="G5" s="12"/>
      <c r="H5" s="12"/>
      <c r="I5" s="5"/>
      <c r="J5" s="682"/>
      <c r="K5" s="692"/>
    </row>
    <row r="6" spans="1:11" ht="17.25" customHeight="1" x14ac:dyDescent="0.15">
      <c r="A6" s="20" t="s">
        <v>192</v>
      </c>
      <c r="B6" s="357"/>
      <c r="C6" s="357"/>
      <c r="D6" s="357"/>
      <c r="E6" s="355"/>
      <c r="F6" s="355" t="s">
        <v>441</v>
      </c>
      <c r="G6" s="306" t="s">
        <v>564</v>
      </c>
      <c r="H6" s="355" t="s">
        <v>21</v>
      </c>
      <c r="I6" s="5">
        <f t="shared" ref="I6:I10" si="0">COUNTIFS(B6:H6,"&lt;&gt;空",B6:H6,"&lt;&gt;休",B6:H6,"&lt;&gt;調",B6:H6,"&lt;&gt;",B6:H6,"&lt;&gt;調整休")</f>
        <v>3</v>
      </c>
      <c r="J6" s="758">
        <f t="shared" ref="J6" si="1">SUM(COUNTIF(B6:H6,"9-14"))*(5)+(COUNTIF(B6:H6,"14-19"))*(5)+(COUNTIF(B6:H6,"9-14・17-19"))*(7)</f>
        <v>5</v>
      </c>
      <c r="K6" s="759"/>
    </row>
    <row r="7" spans="1:11" ht="17.25" customHeight="1" x14ac:dyDescent="0.15">
      <c r="A7" s="20" t="s">
        <v>95</v>
      </c>
      <c r="B7" s="357"/>
      <c r="C7" s="357"/>
      <c r="D7" s="357"/>
      <c r="E7" s="355"/>
      <c r="F7" s="355" t="s">
        <v>20</v>
      </c>
      <c r="G7" s="356"/>
      <c r="H7" s="355" t="s">
        <v>441</v>
      </c>
      <c r="I7" s="5">
        <f t="shared" si="0"/>
        <v>2</v>
      </c>
      <c r="J7" s="758">
        <f>SUM(COUNTIF(B7:H7,"9-14"))*(4.5)+(COUNTIF(B7:H7,"14-19"))*(4.5)+(COUNTIF(B7:H7,"15-19"))*(4)+(COUNTIF(B7:H7,"9-11"))*(2)</f>
        <v>4.5</v>
      </c>
      <c r="K7" s="759"/>
    </row>
    <row r="8" spans="1:11" ht="17.25" customHeight="1" x14ac:dyDescent="0.15">
      <c r="A8" s="20" t="s">
        <v>427</v>
      </c>
      <c r="B8" s="357"/>
      <c r="C8" s="357"/>
      <c r="D8" s="357"/>
      <c r="E8" s="355" t="s">
        <v>21</v>
      </c>
      <c r="F8" s="355"/>
      <c r="G8" s="356"/>
      <c r="H8" s="355" t="s">
        <v>20</v>
      </c>
      <c r="I8" s="5">
        <f t="shared" si="0"/>
        <v>2</v>
      </c>
      <c r="J8" s="758">
        <f>SUM(COUNTIF(B8:H8,"9-14"))*(4.5)+(COUNTIF(B8:H8,"14-19"))*(4.5)+(COUNTIF(B8:H8,"15-19"))*(4)</f>
        <v>9</v>
      </c>
      <c r="K8" s="759"/>
    </row>
    <row r="9" spans="1:11" ht="17.25" customHeight="1" x14ac:dyDescent="0.15">
      <c r="A9" s="71" t="s">
        <v>521</v>
      </c>
      <c r="B9" s="357"/>
      <c r="C9" s="357"/>
      <c r="D9" s="357"/>
      <c r="E9" s="355"/>
      <c r="F9" s="355" t="s">
        <v>21</v>
      </c>
      <c r="G9" s="355" t="s">
        <v>68</v>
      </c>
      <c r="H9" s="355"/>
      <c r="I9" s="5">
        <f t="shared" si="0"/>
        <v>2</v>
      </c>
      <c r="J9" s="758">
        <f>SUM(COUNTIF(B9:H9,"9-14"))*(4.5)+(COUNTIF(B9:H9,"14-19"))*(4.5)+(COUNTIF(B9:H9,"15-19"))*(4)</f>
        <v>8.5</v>
      </c>
      <c r="K9" s="759"/>
    </row>
    <row r="10" spans="1:11" ht="17.25" customHeight="1" x14ac:dyDescent="0.15">
      <c r="A10" s="20" t="s">
        <v>428</v>
      </c>
      <c r="B10" s="357"/>
      <c r="C10" s="357"/>
      <c r="D10" s="357"/>
      <c r="E10" s="355" t="s">
        <v>20</v>
      </c>
      <c r="F10" s="593" t="s">
        <v>394</v>
      </c>
      <c r="G10" s="355" t="s">
        <v>23</v>
      </c>
      <c r="H10" s="355"/>
      <c r="I10" s="5">
        <f t="shared" si="0"/>
        <v>3</v>
      </c>
      <c r="J10" s="758">
        <f>SUM(COUNTIF(B10:H10,"9-14"))*(4.5)+(COUNTIF(B10:H10,"14-19"))*(4.5)+(COUNTIF(B10:H10,"15-19"))*(4)</f>
        <v>4.5</v>
      </c>
      <c r="K10" s="759"/>
    </row>
    <row r="11" spans="1:11" ht="17.25" customHeight="1" x14ac:dyDescent="0.15">
      <c r="A11" s="31" t="s">
        <v>66</v>
      </c>
      <c r="B11" s="357"/>
      <c r="C11" s="357"/>
      <c r="D11" s="357"/>
      <c r="E11" s="355"/>
      <c r="F11" s="355"/>
      <c r="G11" s="355"/>
      <c r="H11" s="355"/>
      <c r="I11" s="5"/>
      <c r="J11" s="91"/>
      <c r="K11" s="92"/>
    </row>
    <row r="12" spans="1:11" ht="16.5" customHeight="1" x14ac:dyDescent="0.15">
      <c r="A12" s="33" t="s">
        <v>0</v>
      </c>
      <c r="B12" s="53">
        <v>46118</v>
      </c>
      <c r="C12" s="53">
        <v>46119</v>
      </c>
      <c r="D12" s="53">
        <v>46120</v>
      </c>
      <c r="E12" s="53">
        <v>46121</v>
      </c>
      <c r="F12" s="53">
        <v>46122</v>
      </c>
      <c r="G12" s="53">
        <v>46123</v>
      </c>
      <c r="H12" s="53">
        <v>46124</v>
      </c>
      <c r="I12" s="727" t="s">
        <v>1</v>
      </c>
      <c r="J12" s="717" t="s">
        <v>2</v>
      </c>
      <c r="K12" s="718"/>
    </row>
    <row r="13" spans="1:11" ht="16.5" customHeight="1" x14ac:dyDescent="0.15">
      <c r="A13" s="22" t="s">
        <v>3</v>
      </c>
      <c r="B13" s="22" t="s">
        <v>4</v>
      </c>
      <c r="C13" s="2" t="s">
        <v>5</v>
      </c>
      <c r="D13" s="21" t="s">
        <v>6</v>
      </c>
      <c r="E13" s="2" t="s">
        <v>7</v>
      </c>
      <c r="F13" s="2" t="s">
        <v>8</v>
      </c>
      <c r="G13" s="2" t="s">
        <v>9</v>
      </c>
      <c r="H13" s="24" t="s">
        <v>10</v>
      </c>
      <c r="I13" s="728"/>
      <c r="J13" s="719"/>
      <c r="K13" s="720"/>
    </row>
    <row r="14" spans="1:11" ht="18" customHeight="1" x14ac:dyDescent="0.15">
      <c r="A14" s="17" t="s">
        <v>12</v>
      </c>
      <c r="B14" s="12"/>
      <c r="C14" s="11"/>
      <c r="D14" s="11"/>
      <c r="E14" s="12"/>
      <c r="F14" s="12"/>
      <c r="G14" s="12"/>
      <c r="H14" s="12"/>
      <c r="I14" s="5"/>
      <c r="J14" s="682"/>
      <c r="K14" s="692"/>
    </row>
    <row r="15" spans="1:11" ht="17.25" customHeight="1" x14ac:dyDescent="0.15">
      <c r="A15" s="20" t="s">
        <v>192</v>
      </c>
      <c r="B15" s="355" t="s">
        <v>27</v>
      </c>
      <c r="C15" s="357"/>
      <c r="D15" s="357"/>
      <c r="E15" s="355"/>
      <c r="F15" s="355" t="s">
        <v>21</v>
      </c>
      <c r="G15" s="306"/>
      <c r="H15" s="355" t="s">
        <v>21</v>
      </c>
      <c r="I15" s="5">
        <f t="shared" ref="I15:I19" si="2">COUNTIFS(B15:H15,"&lt;&gt;空",B15:H15,"&lt;&gt;休",B15:H15,"&lt;&gt;調",B15:H15,"&lt;&gt;",B15:H15,"&lt;&gt;調整休")</f>
        <v>3</v>
      </c>
      <c r="J15" s="758">
        <f t="shared" ref="J15" si="3">SUM(COUNTIF(B15:H15,"9-14"))*(5)+(COUNTIF(B15:H15,"14-19"))*(5)+(COUNTIF(B15:H15,"9-14・17-19"))*(7)</f>
        <v>10</v>
      </c>
      <c r="K15" s="759"/>
    </row>
    <row r="16" spans="1:11" ht="17.25" customHeight="1" x14ac:dyDescent="0.15">
      <c r="A16" s="20" t="s">
        <v>95</v>
      </c>
      <c r="B16" s="355" t="s">
        <v>20</v>
      </c>
      <c r="C16" s="357"/>
      <c r="D16" s="357"/>
      <c r="E16" s="355"/>
      <c r="F16" s="355" t="s">
        <v>20</v>
      </c>
      <c r="G16" s="355" t="s">
        <v>441</v>
      </c>
      <c r="H16" s="355" t="s">
        <v>441</v>
      </c>
      <c r="I16" s="5">
        <f t="shared" si="2"/>
        <v>4</v>
      </c>
      <c r="J16" s="758">
        <f>SUM(COUNTIF(B16:H16,"9-14"))*(4.5)+(COUNTIF(B16:H16,"14-19"))*(4.5)+(COUNTIF(B16:H16,"15-19"))*(4)+(COUNTIF(B16:H16,"9-11"))*(2)</f>
        <v>9</v>
      </c>
      <c r="K16" s="759"/>
    </row>
    <row r="17" spans="1:11" ht="17.25" customHeight="1" x14ac:dyDescent="0.15">
      <c r="A17" s="20" t="s">
        <v>427</v>
      </c>
      <c r="B17" s="355"/>
      <c r="C17" s="357"/>
      <c r="D17" s="357"/>
      <c r="E17" s="355" t="s">
        <v>21</v>
      </c>
      <c r="F17" s="355"/>
      <c r="G17" s="355" t="s">
        <v>21</v>
      </c>
      <c r="H17" s="355" t="s">
        <v>20</v>
      </c>
      <c r="I17" s="5">
        <f t="shared" si="2"/>
        <v>3</v>
      </c>
      <c r="J17" s="758">
        <f>SUM(COUNTIF(B17:H17,"9-14"))*(4.5)+(COUNTIF(B17:H17,"14-19"))*(4.5)+(COUNTIF(B17:H17,"15-19"))*(4)</f>
        <v>13.5</v>
      </c>
      <c r="K17" s="759"/>
    </row>
    <row r="18" spans="1:11" ht="17.25" customHeight="1" x14ac:dyDescent="0.15">
      <c r="A18" s="71" t="s">
        <v>521</v>
      </c>
      <c r="B18" s="355" t="s">
        <v>21</v>
      </c>
      <c r="C18" s="357"/>
      <c r="D18" s="357"/>
      <c r="E18" s="355"/>
      <c r="F18" s="355" t="s">
        <v>441</v>
      </c>
      <c r="G18" s="355" t="s">
        <v>20</v>
      </c>
      <c r="H18" s="355"/>
      <c r="I18" s="5">
        <f t="shared" si="2"/>
        <v>3</v>
      </c>
      <c r="J18" s="758">
        <f>SUM(COUNTIF(B18:H18,"9-14"))*(4.5)+(COUNTIF(B18:H18,"14-19"))*(4.5)+(COUNTIF(B18:H18,"15-19"))*(4)</f>
        <v>9</v>
      </c>
      <c r="K18" s="759"/>
    </row>
    <row r="19" spans="1:11" ht="17.25" customHeight="1" x14ac:dyDescent="0.15">
      <c r="A19" s="20" t="s">
        <v>428</v>
      </c>
      <c r="B19" s="593" t="s">
        <v>394</v>
      </c>
      <c r="C19" s="357"/>
      <c r="D19" s="357"/>
      <c r="E19" s="355" t="s">
        <v>20</v>
      </c>
      <c r="F19" s="593" t="s">
        <v>394</v>
      </c>
      <c r="G19" s="355"/>
      <c r="H19" s="355"/>
      <c r="I19" s="5">
        <f t="shared" si="2"/>
        <v>3</v>
      </c>
      <c r="J19" s="758">
        <f>SUM(COUNTIF(B19:H19,"9-14"))*(4.5)+(COUNTIF(B19:H19,"14-19"))*(4.5)+(COUNTIF(B19:H19,"15-19"))*(4)</f>
        <v>4.5</v>
      </c>
      <c r="K19" s="759"/>
    </row>
    <row r="20" spans="1:11" ht="17.25" customHeight="1" x14ac:dyDescent="0.15">
      <c r="A20" s="31" t="s">
        <v>66</v>
      </c>
      <c r="B20" s="355"/>
      <c r="C20" s="357"/>
      <c r="D20" s="357"/>
      <c r="E20" s="355"/>
      <c r="F20" s="355"/>
      <c r="G20" s="306"/>
      <c r="H20" s="355"/>
      <c r="I20" s="5"/>
      <c r="J20" s="91"/>
      <c r="K20" s="92"/>
    </row>
    <row r="21" spans="1:11" ht="16.5" customHeight="1" x14ac:dyDescent="0.15">
      <c r="A21" s="22" t="s">
        <v>0</v>
      </c>
      <c r="B21" s="23">
        <v>46125</v>
      </c>
      <c r="C21" s="23">
        <v>46126</v>
      </c>
      <c r="D21" s="23">
        <v>46127</v>
      </c>
      <c r="E21" s="23">
        <v>46128</v>
      </c>
      <c r="F21" s="23">
        <v>46129</v>
      </c>
      <c r="G21" s="23">
        <v>46130</v>
      </c>
      <c r="H21" s="23">
        <v>46131</v>
      </c>
      <c r="I21" s="727" t="s">
        <v>1</v>
      </c>
      <c r="J21" s="717" t="s">
        <v>2</v>
      </c>
      <c r="K21" s="718"/>
    </row>
    <row r="22" spans="1:11" ht="16.5" customHeight="1" x14ac:dyDescent="0.15">
      <c r="A22" s="22" t="s">
        <v>3</v>
      </c>
      <c r="B22" s="2" t="s">
        <v>4</v>
      </c>
      <c r="C22" s="21" t="s">
        <v>5</v>
      </c>
      <c r="D22" s="21" t="s">
        <v>6</v>
      </c>
      <c r="E22" s="2" t="s">
        <v>7</v>
      </c>
      <c r="F22" s="2" t="s">
        <v>8</v>
      </c>
      <c r="G22" s="2" t="s">
        <v>9</v>
      </c>
      <c r="H22" s="24" t="s">
        <v>10</v>
      </c>
      <c r="I22" s="728"/>
      <c r="J22" s="719"/>
      <c r="K22" s="720"/>
    </row>
    <row r="23" spans="1:11" ht="18" customHeight="1" x14ac:dyDescent="0.15">
      <c r="A23" s="17" t="s">
        <v>13</v>
      </c>
      <c r="B23" s="12"/>
      <c r="C23" s="11"/>
      <c r="D23" s="11"/>
      <c r="E23" s="12"/>
      <c r="F23" s="691" t="s">
        <v>60</v>
      </c>
      <c r="G23" s="691"/>
      <c r="H23" s="691"/>
      <c r="I23" s="5"/>
      <c r="J23" s="693"/>
      <c r="K23" s="692"/>
    </row>
    <row r="24" spans="1:11" ht="17.25" customHeight="1" x14ac:dyDescent="0.15">
      <c r="A24" s="20" t="s">
        <v>192</v>
      </c>
      <c r="B24" s="355" t="s">
        <v>21</v>
      </c>
      <c r="C24" s="357"/>
      <c r="D24" s="357"/>
      <c r="E24" s="355"/>
      <c r="F24" s="355" t="s">
        <v>441</v>
      </c>
      <c r="G24" s="306"/>
      <c r="H24" s="355" t="s">
        <v>21</v>
      </c>
      <c r="I24" s="5">
        <f t="shared" ref="I24:I28" si="4">COUNTIFS(B24:H24,"&lt;&gt;空",B24:H24,"&lt;&gt;休",B24:H24,"&lt;&gt;調",B24:H24,"&lt;&gt;",B24:H24,"&lt;&gt;調整休")</f>
        <v>3</v>
      </c>
      <c r="J24" s="758">
        <f t="shared" ref="J24" si="5">SUM(COUNTIF(B24:H24,"9-14"))*(5)+(COUNTIF(B24:H24,"14-19"))*(5)+(COUNTIF(B24:H24,"9-14・17-19"))*(7)</f>
        <v>10</v>
      </c>
      <c r="K24" s="759"/>
    </row>
    <row r="25" spans="1:11" ht="17.25" customHeight="1" x14ac:dyDescent="0.15">
      <c r="A25" s="20" t="s">
        <v>95</v>
      </c>
      <c r="B25" s="355"/>
      <c r="C25" s="357"/>
      <c r="D25" s="357"/>
      <c r="E25" s="355"/>
      <c r="F25" s="355" t="s">
        <v>20</v>
      </c>
      <c r="G25" s="356"/>
      <c r="H25" s="355" t="s">
        <v>20</v>
      </c>
      <c r="I25" s="5">
        <f t="shared" si="4"/>
        <v>2</v>
      </c>
      <c r="J25" s="758">
        <f>SUM(COUNTIF(B25:H25,"9-14"))*(4.5)+(COUNTIF(B25:H25,"14-19"))*(4.5)+(COUNTIF(B25:H25,"15-19"))*(4)+(COUNTIF(B25:H25,"9-11"))*(2)</f>
        <v>9</v>
      </c>
      <c r="K25" s="759"/>
    </row>
    <row r="26" spans="1:11" ht="17.25" customHeight="1" x14ac:dyDescent="0.15">
      <c r="A26" s="20" t="s">
        <v>427</v>
      </c>
      <c r="B26" s="355"/>
      <c r="C26" s="357"/>
      <c r="D26" s="357"/>
      <c r="E26" s="355" t="s">
        <v>21</v>
      </c>
      <c r="F26" s="355"/>
      <c r="G26" s="355" t="s">
        <v>21</v>
      </c>
      <c r="H26" s="356"/>
      <c r="I26" s="5">
        <f t="shared" si="4"/>
        <v>2</v>
      </c>
      <c r="J26" s="758">
        <f>SUM(COUNTIF(B26:H26,"9-14"))*(4.5)+(COUNTIF(B26:H26,"14-19"))*(4.5)+(COUNTIF(B26:H26,"15-19"))*(4)</f>
        <v>9</v>
      </c>
      <c r="K26" s="759"/>
    </row>
    <row r="27" spans="1:11" ht="17.25" customHeight="1" x14ac:dyDescent="0.15">
      <c r="A27" s="71" t="s">
        <v>521</v>
      </c>
      <c r="B27" s="356"/>
      <c r="C27" s="357"/>
      <c r="D27" s="357"/>
      <c r="E27" s="355"/>
      <c r="F27" s="355" t="s">
        <v>21</v>
      </c>
      <c r="G27" s="355" t="s">
        <v>441</v>
      </c>
      <c r="H27" s="355" t="s">
        <v>21</v>
      </c>
      <c r="I27" s="5">
        <f t="shared" si="4"/>
        <v>3</v>
      </c>
      <c r="J27" s="758">
        <f>SUM(COUNTIF(B27:H27,"9-14"))*(4.5)+(COUNTIF(B27:H27,"14-19"))*(4.5)+(COUNTIF(B27:H27,"15-19"))*(4)</f>
        <v>9</v>
      </c>
      <c r="K27" s="759"/>
    </row>
    <row r="28" spans="1:11" ht="17.25" customHeight="1" x14ac:dyDescent="0.15">
      <c r="A28" s="20" t="s">
        <v>428</v>
      </c>
      <c r="B28" s="355" t="s">
        <v>20</v>
      </c>
      <c r="C28" s="357"/>
      <c r="D28" s="357"/>
      <c r="E28" s="355" t="s">
        <v>20</v>
      </c>
      <c r="F28" s="593" t="s">
        <v>394</v>
      </c>
      <c r="G28" s="355" t="s">
        <v>23</v>
      </c>
      <c r="H28" s="355" t="s">
        <v>23</v>
      </c>
      <c r="I28" s="5">
        <f t="shared" si="4"/>
        <v>5</v>
      </c>
      <c r="J28" s="758">
        <f>SUM(COUNTIF(B28:H28,"9-14"))*(4.5)+(COUNTIF(B28:H28,"14-19"))*(4.5)+(COUNTIF(B28:H28,"15-19"))*(4)</f>
        <v>9</v>
      </c>
      <c r="K28" s="759"/>
    </row>
    <row r="29" spans="1:11" ht="17.25" customHeight="1" x14ac:dyDescent="0.15">
      <c r="A29" s="31" t="s">
        <v>66</v>
      </c>
      <c r="B29" s="355"/>
      <c r="C29" s="357"/>
      <c r="D29" s="357"/>
      <c r="E29" s="355"/>
      <c r="F29" s="355"/>
      <c r="G29" s="306"/>
      <c r="H29" s="355"/>
      <c r="I29" s="5"/>
      <c r="J29" s="91"/>
      <c r="K29" s="92"/>
    </row>
    <row r="30" spans="1:11" ht="16.5" customHeight="1" x14ac:dyDescent="0.15">
      <c r="A30" s="22" t="s">
        <v>0</v>
      </c>
      <c r="B30" s="90">
        <v>46132</v>
      </c>
      <c r="C30" s="90">
        <v>46133</v>
      </c>
      <c r="D30" s="90">
        <v>46134</v>
      </c>
      <c r="E30" s="90">
        <v>46135</v>
      </c>
      <c r="F30" s="90">
        <v>46136</v>
      </c>
      <c r="G30" s="90">
        <v>46137</v>
      </c>
      <c r="H30" s="90">
        <v>46138</v>
      </c>
      <c r="I30" s="727" t="s">
        <v>1</v>
      </c>
      <c r="J30" s="717" t="s">
        <v>2</v>
      </c>
      <c r="K30" s="718"/>
    </row>
    <row r="31" spans="1:11" ht="16.5" customHeight="1" x14ac:dyDescent="0.15">
      <c r="A31" s="22" t="s">
        <v>3</v>
      </c>
      <c r="B31" s="2" t="s">
        <v>4</v>
      </c>
      <c r="C31" s="21" t="s">
        <v>5</v>
      </c>
      <c r="D31" s="21" t="s">
        <v>6</v>
      </c>
      <c r="E31" s="2" t="s">
        <v>7</v>
      </c>
      <c r="F31" s="2" t="s">
        <v>8</v>
      </c>
      <c r="G31" s="2" t="s">
        <v>9</v>
      </c>
      <c r="H31" s="24" t="s">
        <v>10</v>
      </c>
      <c r="I31" s="728"/>
      <c r="J31" s="719"/>
      <c r="K31" s="720"/>
    </row>
    <row r="32" spans="1:11" ht="18" customHeight="1" x14ac:dyDescent="0.15">
      <c r="A32" s="17" t="s">
        <v>12</v>
      </c>
      <c r="B32" s="12"/>
      <c r="C32" s="11"/>
      <c r="D32" s="11"/>
      <c r="E32" s="12"/>
      <c r="F32" s="12"/>
      <c r="G32" s="12"/>
      <c r="H32" s="12"/>
      <c r="I32" s="5"/>
      <c r="J32" s="682"/>
      <c r="K32" s="692"/>
    </row>
    <row r="33" spans="1:11" ht="17.25" customHeight="1" x14ac:dyDescent="0.15">
      <c r="A33" s="20" t="s">
        <v>192</v>
      </c>
      <c r="B33" s="355" t="s">
        <v>21</v>
      </c>
      <c r="C33" s="357"/>
      <c r="D33" s="357"/>
      <c r="E33" s="355"/>
      <c r="F33" s="355" t="s">
        <v>21</v>
      </c>
      <c r="G33" s="306"/>
      <c r="H33" s="355" t="s">
        <v>21</v>
      </c>
      <c r="I33" s="5">
        <f t="shared" ref="I33:I37" si="6">COUNTIFS(B33:H33,"&lt;&gt;空",B33:H33,"&lt;&gt;休",B33:H33,"&lt;&gt;調",B33:H33,"&lt;&gt;",B33:H33,"&lt;&gt;調整休")</f>
        <v>3</v>
      </c>
      <c r="J33" s="758">
        <f t="shared" ref="J33" si="7">SUM(COUNTIF(B33:H33,"9-14"))*(5)+(COUNTIF(B33:H33,"14-19"))*(5)+(COUNTIF(B33:H33,"9-14・17-19"))*(7)</f>
        <v>15</v>
      </c>
      <c r="K33" s="759"/>
    </row>
    <row r="34" spans="1:11" ht="17.25" customHeight="1" x14ac:dyDescent="0.15">
      <c r="A34" s="20" t="s">
        <v>95</v>
      </c>
      <c r="B34" s="355" t="s">
        <v>20</v>
      </c>
      <c r="C34" s="357"/>
      <c r="D34" s="357"/>
      <c r="E34" s="355"/>
      <c r="F34" s="355" t="s">
        <v>20</v>
      </c>
      <c r="G34" s="356"/>
      <c r="H34" s="355" t="s">
        <v>441</v>
      </c>
      <c r="I34" s="5">
        <f t="shared" si="6"/>
        <v>3</v>
      </c>
      <c r="J34" s="758">
        <f>SUM(COUNTIF(B34:H34,"9-14"))*(4.5)+(COUNTIF(B34:H34,"14-19"))*(4.5)+(COUNTIF(B34:H34,"15-19"))*(4)+(COUNTIF(B34:H34,"9-11"))*(2)</f>
        <v>9</v>
      </c>
      <c r="K34" s="759"/>
    </row>
    <row r="35" spans="1:11" ht="17.25" customHeight="1" x14ac:dyDescent="0.15">
      <c r="A35" s="20" t="s">
        <v>427</v>
      </c>
      <c r="B35" s="355"/>
      <c r="C35" s="357"/>
      <c r="D35" s="357"/>
      <c r="E35" s="355" t="s">
        <v>21</v>
      </c>
      <c r="F35" s="355"/>
      <c r="G35" s="356"/>
      <c r="H35" s="355" t="s">
        <v>20</v>
      </c>
      <c r="I35" s="5">
        <f t="shared" si="6"/>
        <v>2</v>
      </c>
      <c r="J35" s="758">
        <f>SUM(COUNTIF(B35:H35,"9-14"))*(4.5)+(COUNTIF(B35:H35,"14-19"))*(4.5)+(COUNTIF(B35:H35,"15-19"))*(4)</f>
        <v>9</v>
      </c>
      <c r="K35" s="759"/>
    </row>
    <row r="36" spans="1:11" ht="17.25" customHeight="1" x14ac:dyDescent="0.15">
      <c r="A36" s="71" t="s">
        <v>521</v>
      </c>
      <c r="B36" s="356"/>
      <c r="C36" s="357"/>
      <c r="D36" s="357"/>
      <c r="E36" s="355"/>
      <c r="F36" s="355" t="s">
        <v>441</v>
      </c>
      <c r="G36" s="355" t="s">
        <v>51</v>
      </c>
      <c r="H36" s="355"/>
      <c r="I36" s="5">
        <f t="shared" si="6"/>
        <v>2</v>
      </c>
      <c r="J36" s="758">
        <f>SUM(COUNTIF(B36:H36,"9-14"))*(4.5)+(COUNTIF(B36:H36,"14-19"))*(4.5)+(COUNTIF(B36:H36,"15-19"))*(4)</f>
        <v>0</v>
      </c>
      <c r="K36" s="759"/>
    </row>
    <row r="37" spans="1:11" ht="17.25" customHeight="1" x14ac:dyDescent="0.15">
      <c r="A37" s="20" t="s">
        <v>428</v>
      </c>
      <c r="B37" s="593" t="s">
        <v>394</v>
      </c>
      <c r="C37" s="357"/>
      <c r="D37" s="357"/>
      <c r="E37" s="355" t="s">
        <v>20</v>
      </c>
      <c r="F37" s="593" t="s">
        <v>394</v>
      </c>
      <c r="G37" s="355" t="s">
        <v>23</v>
      </c>
      <c r="H37" s="355"/>
      <c r="I37" s="5">
        <f t="shared" si="6"/>
        <v>4</v>
      </c>
      <c r="J37" s="758">
        <f>SUM(COUNTIF(B37:H37,"9-14"))*(4.5)+(COUNTIF(B37:H37,"14-19"))*(4.5)+(COUNTIF(B37:H37,"15-19"))*(4)</f>
        <v>4.5</v>
      </c>
      <c r="K37" s="759"/>
    </row>
    <row r="38" spans="1:11" ht="17.25" customHeight="1" x14ac:dyDescent="0.15">
      <c r="A38" s="31" t="s">
        <v>66</v>
      </c>
      <c r="B38" s="355"/>
      <c r="C38" s="357"/>
      <c r="D38" s="357"/>
      <c r="E38" s="355"/>
      <c r="F38" s="355"/>
      <c r="G38" s="306"/>
      <c r="H38" s="355"/>
      <c r="I38" s="5"/>
      <c r="J38" s="91"/>
      <c r="K38" s="92"/>
    </row>
    <row r="39" spans="1:11" ht="16.5" customHeight="1" x14ac:dyDescent="0.15">
      <c r="A39" s="22" t="s">
        <v>0</v>
      </c>
      <c r="B39" s="23">
        <v>46139</v>
      </c>
      <c r="C39" s="23">
        <v>46140</v>
      </c>
      <c r="D39" s="23">
        <v>46141</v>
      </c>
      <c r="E39" s="23">
        <v>46142</v>
      </c>
      <c r="F39" s="23"/>
      <c r="G39" s="23"/>
      <c r="H39" s="23"/>
      <c r="I39" s="727" t="s">
        <v>1</v>
      </c>
      <c r="J39" s="717" t="s">
        <v>2</v>
      </c>
      <c r="K39" s="718"/>
    </row>
    <row r="40" spans="1:11" ht="16.5" customHeight="1" x14ac:dyDescent="0.15">
      <c r="A40" s="22" t="s">
        <v>3</v>
      </c>
      <c r="B40" s="2" t="s">
        <v>4</v>
      </c>
      <c r="C40" s="316" t="s">
        <v>5</v>
      </c>
      <c r="D40" s="376" t="s">
        <v>6</v>
      </c>
      <c r="E40" s="2" t="s">
        <v>7</v>
      </c>
      <c r="F40" s="2"/>
      <c r="G40" s="2"/>
      <c r="H40" s="24"/>
      <c r="I40" s="728"/>
      <c r="J40" s="719"/>
      <c r="K40" s="720"/>
    </row>
    <row r="41" spans="1:11" ht="16.5" customHeight="1" x14ac:dyDescent="0.15">
      <c r="A41" s="17" t="s">
        <v>13</v>
      </c>
      <c r="B41" s="12"/>
      <c r="C41" s="11"/>
      <c r="D41" s="11"/>
      <c r="E41" s="12"/>
      <c r="F41" s="11"/>
      <c r="G41" s="11"/>
      <c r="H41" s="11"/>
      <c r="I41" s="5"/>
      <c r="J41" s="693"/>
      <c r="K41" s="692"/>
    </row>
    <row r="42" spans="1:11" ht="17.25" customHeight="1" x14ac:dyDescent="0.15">
      <c r="A42" s="20" t="s">
        <v>192</v>
      </c>
      <c r="B42" s="355" t="s">
        <v>21</v>
      </c>
      <c r="C42" s="357"/>
      <c r="D42" s="357"/>
      <c r="E42" s="355"/>
      <c r="F42" s="357"/>
      <c r="G42" s="357"/>
      <c r="H42" s="357"/>
      <c r="I42" s="5">
        <f t="shared" ref="I42:I46" si="8">COUNTIFS(B42:H42,"&lt;&gt;空",B42:H42,"&lt;&gt;休",B42:H42,"&lt;&gt;調",B42:H42,"&lt;&gt;",B42:H42,"&lt;&gt;調整休")</f>
        <v>1</v>
      </c>
      <c r="J42" s="758">
        <f t="shared" ref="J42" si="9">SUM(COUNTIF(B42:H42,"9-14"))*(5)+(COUNTIF(B42:H42,"14-19"))*(5)+(COUNTIF(B42:H42,"9-14・17-19"))*(7)</f>
        <v>5</v>
      </c>
      <c r="K42" s="759"/>
    </row>
    <row r="43" spans="1:11" ht="17.25" customHeight="1" x14ac:dyDescent="0.15">
      <c r="A43" s="20" t="s">
        <v>95</v>
      </c>
      <c r="B43" s="355"/>
      <c r="C43" s="357"/>
      <c r="D43" s="357"/>
      <c r="E43" s="355"/>
      <c r="F43" s="357"/>
      <c r="G43" s="357"/>
      <c r="H43" s="357"/>
      <c r="I43" s="5">
        <f t="shared" si="8"/>
        <v>0</v>
      </c>
      <c r="J43" s="758">
        <f>SUM(COUNTIF(B43:H43,"9-14"))*(4.5)+(COUNTIF(B43:H43,"14-19"))*(4.5)+(COUNTIF(B43:H43,"15-19"))*(4)+(COUNTIF(B43:H43,"9-11"))*(2)</f>
        <v>0</v>
      </c>
      <c r="K43" s="759"/>
    </row>
    <row r="44" spans="1:11" ht="17.25" customHeight="1" x14ac:dyDescent="0.15">
      <c r="A44" s="20" t="s">
        <v>427</v>
      </c>
      <c r="B44" s="355"/>
      <c r="C44" s="357"/>
      <c r="D44" s="357"/>
      <c r="E44" s="355" t="s">
        <v>21</v>
      </c>
      <c r="F44" s="357"/>
      <c r="G44" s="357"/>
      <c r="H44" s="357"/>
      <c r="I44" s="5">
        <f t="shared" si="8"/>
        <v>1</v>
      </c>
      <c r="J44" s="758">
        <f>SUM(COUNTIF(B44:H44,"9-14"))*(4.5)+(COUNTIF(B44:H44,"14-19"))*(4.5)+(COUNTIF(B44:H44,"15-19"))*(4)</f>
        <v>4.5</v>
      </c>
      <c r="K44" s="759"/>
    </row>
    <row r="45" spans="1:11" ht="17.25" customHeight="1" x14ac:dyDescent="0.15">
      <c r="A45" s="71" t="s">
        <v>521</v>
      </c>
      <c r="B45" s="355" t="s">
        <v>441</v>
      </c>
      <c r="C45" s="357"/>
      <c r="D45" s="357"/>
      <c r="E45" s="355"/>
      <c r="F45" s="357"/>
      <c r="G45" s="357"/>
      <c r="H45" s="357"/>
      <c r="I45" s="5">
        <f t="shared" si="8"/>
        <v>1</v>
      </c>
      <c r="J45" s="758">
        <f>SUM(COUNTIF(B45:H45,"9-14"))*(4.5)+(COUNTIF(B45:H45,"14-19"))*(4.5)+(COUNTIF(B45:H45,"15-19"))*(4)</f>
        <v>0</v>
      </c>
      <c r="K45" s="759"/>
    </row>
    <row r="46" spans="1:11" ht="17.25" customHeight="1" x14ac:dyDescent="0.15">
      <c r="A46" s="20" t="s">
        <v>428</v>
      </c>
      <c r="B46" s="355" t="s">
        <v>20</v>
      </c>
      <c r="C46" s="357"/>
      <c r="D46" s="357"/>
      <c r="E46" s="355" t="s">
        <v>20</v>
      </c>
      <c r="F46" s="357"/>
      <c r="G46" s="357"/>
      <c r="H46" s="357"/>
      <c r="I46" s="5">
        <f t="shared" si="8"/>
        <v>2</v>
      </c>
      <c r="J46" s="758">
        <f>SUM(COUNTIF(B46:H46,"9-14"))*(4.5)+(COUNTIF(B46:H46,"14-19"))*(4.5)+(COUNTIF(B46:H46,"15-19"))*(4)</f>
        <v>9</v>
      </c>
      <c r="K46" s="759"/>
    </row>
    <row r="47" spans="1:11" ht="17.25" customHeight="1" x14ac:dyDescent="0.15">
      <c r="A47" s="31" t="s">
        <v>66</v>
      </c>
      <c r="B47" s="355"/>
      <c r="C47" s="357"/>
      <c r="D47" s="357"/>
      <c r="E47" s="355"/>
      <c r="F47" s="357"/>
      <c r="G47" s="357"/>
      <c r="H47" s="357"/>
      <c r="I47" s="5"/>
      <c r="J47" s="91"/>
      <c r="K47" s="92"/>
    </row>
    <row r="48" spans="1:11" ht="15" customHeight="1" x14ac:dyDescent="0.15">
      <c r="A48" s="41"/>
      <c r="B48" s="42"/>
      <c r="C48" s="42"/>
      <c r="D48" s="42"/>
      <c r="E48" s="42"/>
      <c r="F48" s="42"/>
      <c r="G48" s="42"/>
      <c r="H48" s="42"/>
      <c r="I48" s="716" t="s">
        <v>583</v>
      </c>
      <c r="J48" s="716"/>
      <c r="K48" s="716"/>
    </row>
  </sheetData>
  <mergeCells count="44">
    <mergeCell ref="J6:K6"/>
    <mergeCell ref="B1:F1"/>
    <mergeCell ref="H1:K1"/>
    <mergeCell ref="I3:I4"/>
    <mergeCell ref="J3:K4"/>
    <mergeCell ref="J5:K5"/>
    <mergeCell ref="J7:K7"/>
    <mergeCell ref="J8:K8"/>
    <mergeCell ref="J9:K9"/>
    <mergeCell ref="J10:K10"/>
    <mergeCell ref="I12:I13"/>
    <mergeCell ref="J12:K13"/>
    <mergeCell ref="J25:K25"/>
    <mergeCell ref="J14:K14"/>
    <mergeCell ref="J15:K15"/>
    <mergeCell ref="J16:K16"/>
    <mergeCell ref="J17:K17"/>
    <mergeCell ref="J18:K18"/>
    <mergeCell ref="J19:K19"/>
    <mergeCell ref="I21:I22"/>
    <mergeCell ref="J21:K22"/>
    <mergeCell ref="F23:H23"/>
    <mergeCell ref="J23:K23"/>
    <mergeCell ref="J24:K24"/>
    <mergeCell ref="I39:I40"/>
    <mergeCell ref="J39:K40"/>
    <mergeCell ref="J26:K26"/>
    <mergeCell ref="J27:K27"/>
    <mergeCell ref="J28:K28"/>
    <mergeCell ref="I30:I31"/>
    <mergeCell ref="J30:K31"/>
    <mergeCell ref="J32:K32"/>
    <mergeCell ref="J33:K33"/>
    <mergeCell ref="J34:K34"/>
    <mergeCell ref="J35:K35"/>
    <mergeCell ref="J36:K36"/>
    <mergeCell ref="J37:K37"/>
    <mergeCell ref="I48:K48"/>
    <mergeCell ref="J41:K41"/>
    <mergeCell ref="J42:K42"/>
    <mergeCell ref="J43:K43"/>
    <mergeCell ref="J44:K44"/>
    <mergeCell ref="J45:K45"/>
    <mergeCell ref="J46:K46"/>
  </mergeCells>
  <phoneticPr fontId="13"/>
  <pageMargins left="0.39370078740157483" right="0.27559055118110237" top="0.31496062992125984" bottom="0.11811023622047245" header="0.51181102362204722" footer="0.51181102362204722"/>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78B4FA3-A599-4E4C-8967-8937260CA341}">
          <x14:formula1>
            <xm:f>'F:\Users\clmiwa-three\Downloads\[《中村》新田・草加 エリア 仮シフト【12月16日～1月15日】.xlsx]参照データベース'!#REF!</xm:f>
          </x14:formula1>
          <xm:sqref>G1 C48:H48</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7C0A4-1924-4190-A7C2-6B0494B128DC}">
  <sheetPr>
    <tabColor rgb="FFFFFF00"/>
    <pageSetUpPr fitToPage="1"/>
  </sheetPr>
  <dimension ref="A1:X57"/>
  <sheetViews>
    <sheetView zoomScale="85" zoomScaleNormal="85" workbookViewId="0">
      <selection activeCell="B1" sqref="B1:F1"/>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883" t="s">
        <v>562</v>
      </c>
      <c r="C1" s="683"/>
      <c r="D1" s="683"/>
      <c r="E1" s="683"/>
      <c r="F1" s="651" t="s">
        <v>587</v>
      </c>
      <c r="H1" s="767" t="s">
        <v>55</v>
      </c>
      <c r="I1" s="768"/>
      <c r="J1" s="769"/>
      <c r="K1" s="770"/>
    </row>
    <row r="2" spans="1:24" ht="9" customHeight="1" x14ac:dyDescent="0.15">
      <c r="A2" s="14"/>
      <c r="B2" s="763"/>
      <c r="C2" s="763"/>
      <c r="D2" s="764"/>
      <c r="E2" s="764"/>
      <c r="I2" s="14"/>
      <c r="J2" s="3"/>
      <c r="K2" s="4"/>
    </row>
    <row r="3" spans="1:24" ht="18" customHeight="1" x14ac:dyDescent="0.15">
      <c r="A3" s="22" t="s">
        <v>0</v>
      </c>
      <c r="B3" s="90"/>
      <c r="C3" s="90"/>
      <c r="D3" s="90">
        <v>46113</v>
      </c>
      <c r="E3" s="90">
        <v>46114</v>
      </c>
      <c r="F3" s="90">
        <v>46115</v>
      </c>
      <c r="G3" s="90">
        <v>46116</v>
      </c>
      <c r="H3" s="90">
        <v>46117</v>
      </c>
      <c r="I3" s="727" t="s">
        <v>1</v>
      </c>
      <c r="J3" s="717" t="s">
        <v>2</v>
      </c>
      <c r="K3" s="718"/>
    </row>
    <row r="4" spans="1:24" ht="18" customHeight="1" x14ac:dyDescent="0.15">
      <c r="A4" s="22" t="s">
        <v>3</v>
      </c>
      <c r="B4" s="2"/>
      <c r="C4" s="21"/>
      <c r="D4" s="21" t="s">
        <v>6</v>
      </c>
      <c r="E4" s="2" t="s">
        <v>7</v>
      </c>
      <c r="F4" s="2" t="s">
        <v>8</v>
      </c>
      <c r="G4" s="2" t="s">
        <v>9</v>
      </c>
      <c r="H4" s="24" t="s">
        <v>10</v>
      </c>
      <c r="I4" s="728"/>
      <c r="J4" s="719"/>
      <c r="K4" s="720"/>
    </row>
    <row r="5" spans="1:24" ht="18" customHeight="1" thickBot="1" x14ac:dyDescent="0.2">
      <c r="A5" s="104" t="s">
        <v>13</v>
      </c>
      <c r="B5" s="105"/>
      <c r="C5" s="105"/>
      <c r="D5" s="105"/>
      <c r="E5" s="99"/>
      <c r="F5" s="99"/>
      <c r="G5" s="99"/>
      <c r="H5" s="99"/>
      <c r="I5" s="100"/>
      <c r="J5" s="765"/>
      <c r="K5" s="766"/>
    </row>
    <row r="6" spans="1:24" ht="18" customHeight="1" x14ac:dyDescent="0.15">
      <c r="A6" s="771" t="s">
        <v>526</v>
      </c>
      <c r="B6" s="141"/>
      <c r="C6" s="141"/>
      <c r="D6" s="109"/>
      <c r="E6" s="107"/>
      <c r="F6" s="638"/>
      <c r="G6" s="365" t="s">
        <v>360</v>
      </c>
      <c r="H6" s="773" t="s">
        <v>83</v>
      </c>
      <c r="I6" s="775">
        <v>4</v>
      </c>
      <c r="J6" s="777">
        <v>26.25</v>
      </c>
      <c r="K6" s="778"/>
      <c r="N6" s="6"/>
      <c r="O6" s="6"/>
      <c r="P6" s="6"/>
      <c r="Q6" s="6"/>
      <c r="R6" s="6"/>
      <c r="S6" s="6"/>
      <c r="T6" s="6"/>
      <c r="U6" s="6"/>
      <c r="V6" s="6"/>
      <c r="W6" s="6"/>
      <c r="X6" s="6"/>
    </row>
    <row r="7" spans="1:24" ht="18" customHeight="1" thickBot="1" x14ac:dyDescent="0.2">
      <c r="A7" s="772"/>
      <c r="B7" s="142"/>
      <c r="C7" s="142"/>
      <c r="D7" s="113"/>
      <c r="E7" s="364" t="s">
        <v>21</v>
      </c>
      <c r="F7" s="364" t="s">
        <v>21</v>
      </c>
      <c r="G7" s="111" t="s">
        <v>78</v>
      </c>
      <c r="H7" s="774"/>
      <c r="I7" s="776"/>
      <c r="J7" s="779"/>
      <c r="K7" s="780"/>
      <c r="N7" s="6"/>
      <c r="O7" s="6"/>
      <c r="P7" s="6"/>
      <c r="Q7" s="6"/>
      <c r="R7" s="6"/>
      <c r="S7" s="6"/>
      <c r="T7" s="6"/>
      <c r="U7" s="6"/>
      <c r="V7" s="6"/>
      <c r="W7" s="6"/>
      <c r="X7" s="6"/>
    </row>
    <row r="8" spans="1:24" ht="18" customHeight="1" x14ac:dyDescent="0.15">
      <c r="A8" s="43" t="s">
        <v>53</v>
      </c>
      <c r="B8" s="106"/>
      <c r="C8" s="106"/>
      <c r="D8" s="106"/>
      <c r="E8" s="29" t="s">
        <v>20</v>
      </c>
      <c r="F8" s="29"/>
      <c r="G8" s="29" t="s">
        <v>20</v>
      </c>
      <c r="H8" s="29"/>
      <c r="I8" s="43">
        <f>COUNTIFS(B8:H8,"&lt;&gt;空",B8:H8,"&lt;&gt;休",B8:H8,"&lt;&gt;調",B8:H8,"&lt;&gt;",B8:H8,"&lt;&gt;調整休")</f>
        <v>2</v>
      </c>
      <c r="J8" s="781">
        <f>SUM(COUNTIF(B8:H8,"9-16"))*(6.25)+(COUNTIF(B8:H8,"9-15"))*(5.5)+(COUNTIF(B8:H8,"9-14"))*(4.5)+(COUNTIF(B8:H8,"16-19"))*(3)+(COUNTIF(B8:H8,"15-19"))*(4)+(COUNTIF(B8:H8,"14-19"))*(4.5)+(COUNTIF(B8:H8,"13-19"))*(5.5)+(COUNTIF(B8:H8,"12-19"))*(6.25)</f>
        <v>9</v>
      </c>
      <c r="K8" s="782"/>
      <c r="M8" s="349"/>
      <c r="N8" s="6"/>
      <c r="O8" s="6"/>
      <c r="P8" s="6"/>
      <c r="Q8" s="6"/>
      <c r="R8" s="6"/>
      <c r="S8" s="6"/>
      <c r="T8" s="6"/>
      <c r="U8" s="6"/>
      <c r="V8" s="6"/>
      <c r="W8" s="6"/>
      <c r="X8" s="6"/>
    </row>
    <row r="9" spans="1:24" ht="18" customHeight="1" x14ac:dyDescent="0.15">
      <c r="A9" s="100" t="s">
        <v>54</v>
      </c>
      <c r="B9" s="358"/>
      <c r="C9" s="358"/>
      <c r="D9" s="359"/>
      <c r="E9" s="646"/>
      <c r="F9" s="99" t="s">
        <v>20</v>
      </c>
      <c r="G9" s="99"/>
      <c r="H9" s="99"/>
      <c r="I9" s="100">
        <f>COUNTIFS(B9:H9,"&lt;&gt;空",B9:H9,"&lt;&gt;休",B9:H9,"&lt;&gt;調",B9:H9,"&lt;&gt;",B9:H9,"&lt;&gt;調整休")</f>
        <v>1</v>
      </c>
      <c r="J9" s="682">
        <f>SUM(COUNTIF(B9:H9,"9-16"))*(6.25)+(COUNTIF(B9:H9,"9-15"))*(5.5)+(COUNTIF(B9:H9,"9-14"))*(4.5)+(COUNTIF(B9:H9,"16-19"))*(3)+(COUNTIF(B9:H9,"15-19"))*(4)+(COUNTIF(B9:H9,"14-19"))*(4.5)+(COUNTIF(B9:H9,"13-19"))*(5.5)+(COUNTIF(B9:H9,"12-19"))*(6.25)</f>
        <v>4.5</v>
      </c>
      <c r="K9" s="692"/>
    </row>
    <row r="10" spans="1:24" ht="18" customHeight="1" x14ac:dyDescent="0.15">
      <c r="A10" s="647"/>
      <c r="B10" s="26"/>
      <c r="C10" s="26"/>
      <c r="D10" s="11"/>
      <c r="E10" s="12"/>
      <c r="F10" s="12"/>
      <c r="G10" s="12"/>
      <c r="H10" s="12"/>
      <c r="I10" s="12"/>
      <c r="J10" s="781"/>
      <c r="K10" s="782"/>
    </row>
    <row r="11" spans="1:24" ht="18" customHeight="1" x14ac:dyDescent="0.15">
      <c r="A11" s="647"/>
      <c r="B11" s="26"/>
      <c r="C11" s="26"/>
      <c r="D11" s="11"/>
      <c r="E11" s="12"/>
      <c r="F11" s="12"/>
      <c r="G11" s="12"/>
      <c r="H11" s="12"/>
      <c r="I11" s="12"/>
      <c r="J11" s="765"/>
      <c r="K11" s="766"/>
    </row>
    <row r="12" spans="1:24" ht="18" customHeight="1" x14ac:dyDescent="0.15">
      <c r="A12" s="33" t="s">
        <v>0</v>
      </c>
      <c r="B12" s="53">
        <v>46118</v>
      </c>
      <c r="C12" s="53">
        <v>46119</v>
      </c>
      <c r="D12" s="53">
        <v>46120</v>
      </c>
      <c r="E12" s="53">
        <v>46121</v>
      </c>
      <c r="F12" s="53">
        <v>46122</v>
      </c>
      <c r="G12" s="53">
        <v>46123</v>
      </c>
      <c r="H12" s="53">
        <v>46124</v>
      </c>
      <c r="I12" s="360"/>
      <c r="J12" s="783" t="s">
        <v>2</v>
      </c>
      <c r="K12" s="784"/>
    </row>
    <row r="13" spans="1:24" ht="18" customHeight="1" x14ac:dyDescent="0.15">
      <c r="A13" s="22" t="s">
        <v>3</v>
      </c>
      <c r="B13" s="22" t="s">
        <v>4</v>
      </c>
      <c r="C13" s="2" t="s">
        <v>5</v>
      </c>
      <c r="D13" s="21" t="s">
        <v>6</v>
      </c>
      <c r="E13" s="2" t="s">
        <v>7</v>
      </c>
      <c r="F13" s="2" t="s">
        <v>8</v>
      </c>
      <c r="G13" s="2" t="s">
        <v>9</v>
      </c>
      <c r="H13" s="24" t="s">
        <v>10</v>
      </c>
      <c r="I13" s="8"/>
      <c r="J13" s="719"/>
      <c r="K13" s="720"/>
    </row>
    <row r="14" spans="1:24" ht="18" customHeight="1" thickBot="1" x14ac:dyDescent="0.2">
      <c r="A14" s="104" t="s">
        <v>12</v>
      </c>
      <c r="B14" s="111"/>
      <c r="C14" s="105"/>
      <c r="D14" s="105"/>
      <c r="E14" s="99"/>
      <c r="F14" s="691" t="s">
        <v>60</v>
      </c>
      <c r="G14" s="691"/>
      <c r="H14" s="691"/>
      <c r="I14" s="100"/>
      <c r="J14" s="765"/>
      <c r="K14" s="766"/>
    </row>
    <row r="15" spans="1:24" ht="20.45" customHeight="1" x14ac:dyDescent="0.15">
      <c r="A15" s="771" t="s">
        <v>526</v>
      </c>
      <c r="B15" s="403"/>
      <c r="C15" s="141"/>
      <c r="D15" s="109"/>
      <c r="E15" s="107"/>
      <c r="F15" s="365" t="s">
        <v>373</v>
      </c>
      <c r="G15" s="365" t="s">
        <v>360</v>
      </c>
      <c r="H15" s="773" t="s">
        <v>83</v>
      </c>
      <c r="I15" s="775">
        <v>3</v>
      </c>
      <c r="J15" s="777">
        <v>25.5</v>
      </c>
      <c r="K15" s="778"/>
    </row>
    <row r="16" spans="1:24" ht="20.45" customHeight="1" thickBot="1" x14ac:dyDescent="0.2">
      <c r="A16" s="772"/>
      <c r="B16" s="111" t="s">
        <v>21</v>
      </c>
      <c r="C16" s="142"/>
      <c r="D16" s="113"/>
      <c r="E16" s="111"/>
      <c r="F16" s="111" t="s">
        <v>51</v>
      </c>
      <c r="G16" s="111" t="s">
        <v>78</v>
      </c>
      <c r="H16" s="774"/>
      <c r="I16" s="776"/>
      <c r="J16" s="779"/>
      <c r="K16" s="780"/>
    </row>
    <row r="17" spans="1:11" ht="18" customHeight="1" x14ac:dyDescent="0.15">
      <c r="A17" s="43" t="s">
        <v>53</v>
      </c>
      <c r="B17" s="29" t="s">
        <v>20</v>
      </c>
      <c r="C17" s="106"/>
      <c r="D17" s="106"/>
      <c r="E17" s="29" t="s">
        <v>20</v>
      </c>
      <c r="F17" s="29"/>
      <c r="G17" s="29" t="s">
        <v>20</v>
      </c>
      <c r="H17" s="29"/>
      <c r="I17" s="43">
        <f t="shared" ref="I17:I18" si="0">COUNTIFS(B17:H17,"&lt;&gt;空",B17:H17,"&lt;&gt;休",B17:H17,"&lt;&gt;調",B17:H17,"&lt;&gt;",B17:H17,"&lt;&gt;調整休")</f>
        <v>3</v>
      </c>
      <c r="J17" s="781">
        <f>SUM(COUNTIF(B17:H17,"9-16"))*(6.25)+(COUNTIF(B17:H17,"9-15"))*(5.5)+(COUNTIF(B17:H17,"9-14"))*(4.5)+(COUNTIF(B17:H17,"16-19"))*(3)+(COUNTIF(B17:H17,"15-19"))*(4)+(COUNTIF(B17:H17,"14-19"))*(4.5)+(COUNTIF(B17:H17,"13-19"))*(5.5)+(COUNTIF(B17:H17,"12-19"))*(6.25)</f>
        <v>13.5</v>
      </c>
      <c r="K17" s="782"/>
    </row>
    <row r="18" spans="1:11" ht="18" customHeight="1" x14ac:dyDescent="0.15">
      <c r="A18" s="5" t="s">
        <v>54</v>
      </c>
      <c r="B18" s="646"/>
      <c r="C18" s="358"/>
      <c r="D18" s="359"/>
      <c r="E18" s="99" t="s">
        <v>21</v>
      </c>
      <c r="F18" s="99" t="s">
        <v>20</v>
      </c>
      <c r="G18" s="99"/>
      <c r="H18" s="12" t="s">
        <v>570</v>
      </c>
      <c r="I18" s="5">
        <f t="shared" si="0"/>
        <v>3</v>
      </c>
      <c r="J18" s="682">
        <f>SUM(COUNTIF(B18:H18,"9-16"))*(6.25)+(COUNTIF(B18:H18,"9-15"))*(5.5)+(COUNTIF(B18:H18,"9-14"))*(4.5)+(COUNTIF(B18:H18,"16-19"))*(3)+(COUNTIF(B18:H18,"15-19"))*(4)+(COUNTIF(B18:H18,"14-19"))*(4.5)+(COUNTIF(B18:H18,"13-19"))*(5.5)+(COUNTIF(B18:H18,"12-19"))*(6.25)</f>
        <v>9</v>
      </c>
      <c r="K18" s="692"/>
    </row>
    <row r="19" spans="1:11" ht="18" customHeight="1" x14ac:dyDescent="0.15">
      <c r="A19" s="647"/>
      <c r="B19" s="12"/>
      <c r="C19" s="26"/>
      <c r="D19" s="11"/>
      <c r="E19" s="12"/>
      <c r="F19" s="12"/>
      <c r="G19" s="12"/>
      <c r="H19" s="12"/>
      <c r="I19" s="12"/>
      <c r="J19" s="781"/>
      <c r="K19" s="782"/>
    </row>
    <row r="20" spans="1:11" ht="18" customHeight="1" x14ac:dyDescent="0.15">
      <c r="A20" s="647"/>
      <c r="B20" s="12"/>
      <c r="C20" s="26"/>
      <c r="D20" s="11"/>
      <c r="E20" s="12"/>
      <c r="F20" s="12"/>
      <c r="G20" s="12"/>
      <c r="H20" s="12"/>
      <c r="I20" s="12"/>
      <c r="J20" s="765"/>
      <c r="K20" s="766"/>
    </row>
    <row r="21" spans="1:11" ht="18" customHeight="1" x14ac:dyDescent="0.15">
      <c r="A21" s="22" t="s">
        <v>0</v>
      </c>
      <c r="B21" s="23">
        <v>46125</v>
      </c>
      <c r="C21" s="23">
        <v>46126</v>
      </c>
      <c r="D21" s="23">
        <v>46127</v>
      </c>
      <c r="E21" s="23">
        <v>46128</v>
      </c>
      <c r="F21" s="23">
        <v>46129</v>
      </c>
      <c r="G21" s="23">
        <v>46130</v>
      </c>
      <c r="H21" s="23">
        <v>46131</v>
      </c>
      <c r="I21" s="7"/>
      <c r="J21" s="717" t="s">
        <v>2</v>
      </c>
      <c r="K21" s="718"/>
    </row>
    <row r="22" spans="1:11" ht="18" customHeight="1" x14ac:dyDescent="0.15">
      <c r="A22" s="22" t="s">
        <v>3</v>
      </c>
      <c r="B22" s="2" t="s">
        <v>4</v>
      </c>
      <c r="C22" s="21" t="s">
        <v>5</v>
      </c>
      <c r="D22" s="21" t="s">
        <v>6</v>
      </c>
      <c r="E22" s="2" t="s">
        <v>7</v>
      </c>
      <c r="F22" s="2" t="s">
        <v>8</v>
      </c>
      <c r="G22" s="2" t="s">
        <v>9</v>
      </c>
      <c r="H22" s="24" t="s">
        <v>10</v>
      </c>
      <c r="I22" s="8"/>
      <c r="J22" s="719"/>
      <c r="K22" s="720"/>
    </row>
    <row r="23" spans="1:11" ht="18" customHeight="1" thickBot="1" x14ac:dyDescent="0.2">
      <c r="A23" s="104" t="s">
        <v>13</v>
      </c>
      <c r="B23" s="111"/>
      <c r="C23" s="105"/>
      <c r="D23" s="105"/>
      <c r="E23" s="99"/>
      <c r="F23" s="99"/>
      <c r="G23" s="99"/>
      <c r="H23" s="99"/>
      <c r="I23" s="100"/>
      <c r="J23" s="765"/>
      <c r="K23" s="766"/>
    </row>
    <row r="24" spans="1:11" ht="19.5" customHeight="1" x14ac:dyDescent="0.15">
      <c r="A24" s="771" t="s">
        <v>526</v>
      </c>
      <c r="B24" s="403"/>
      <c r="C24" s="141"/>
      <c r="D24" s="109"/>
      <c r="E24" s="107"/>
      <c r="F24" s="638"/>
      <c r="G24" s="365" t="s">
        <v>360</v>
      </c>
      <c r="H24" s="773" t="s">
        <v>83</v>
      </c>
      <c r="I24" s="775">
        <v>3</v>
      </c>
      <c r="J24" s="777">
        <v>21.75</v>
      </c>
      <c r="K24" s="778"/>
    </row>
    <row r="25" spans="1:11" ht="19.5" customHeight="1" thickBot="1" x14ac:dyDescent="0.2">
      <c r="A25" s="772"/>
      <c r="B25" s="364" t="s">
        <v>21</v>
      </c>
      <c r="C25" s="142"/>
      <c r="D25" s="113"/>
      <c r="E25" s="364" t="s">
        <v>21</v>
      </c>
      <c r="F25" s="364" t="s">
        <v>21</v>
      </c>
      <c r="G25" s="111" t="s">
        <v>78</v>
      </c>
      <c r="H25" s="774"/>
      <c r="I25" s="776"/>
      <c r="J25" s="779"/>
      <c r="K25" s="780"/>
    </row>
    <row r="26" spans="1:11" ht="18" customHeight="1" x14ac:dyDescent="0.15">
      <c r="A26" s="43" t="s">
        <v>53</v>
      </c>
      <c r="B26" s="29" t="s">
        <v>20</v>
      </c>
      <c r="C26" s="106"/>
      <c r="D26" s="106"/>
      <c r="E26" s="29" t="s">
        <v>20</v>
      </c>
      <c r="F26" s="29"/>
      <c r="G26" s="29" t="s">
        <v>20</v>
      </c>
      <c r="H26" s="29"/>
      <c r="I26" s="43">
        <f>COUNTIFS(B26:H26,"&lt;&gt;空",B26:H26,"&lt;&gt;休",B26:H26,"&lt;&gt;調",B26:H26,"&lt;&gt;",B26:H26,"&lt;&gt;調整休")</f>
        <v>3</v>
      </c>
      <c r="J26" s="781">
        <f>SUM(COUNTIF(B26:H26,"9-16"))*(6.25)+(COUNTIF(B26:H26,"9-15"))*(5.5)+(COUNTIF(B26:H26,"9-14"))*(4.5)+(COUNTIF(B26:H26,"16-19"))*(3)+(COUNTIF(B26:H26,"15-19"))*(4)+(COUNTIF(B26:H26,"14-19"))*(4.5)+(COUNTIF(B26:H26,"13-19"))*(5.5)+(COUNTIF(B26:H26,"12-19"))*(6.25)</f>
        <v>13.5</v>
      </c>
      <c r="K26" s="782"/>
    </row>
    <row r="27" spans="1:11" ht="18" customHeight="1" x14ac:dyDescent="0.15">
      <c r="A27" s="5" t="s">
        <v>54</v>
      </c>
      <c r="B27" s="383"/>
      <c r="C27" s="332"/>
      <c r="D27" s="89"/>
      <c r="E27" s="383"/>
      <c r="F27" s="12" t="s">
        <v>20</v>
      </c>
      <c r="G27" s="12"/>
      <c r="H27" s="12"/>
      <c r="I27" s="5">
        <f>COUNTIFS(B27:H27,"&lt;&gt;空",B27:H27,"&lt;&gt;休",B27:H27,"&lt;&gt;調",B27:H27,"&lt;&gt;",B27:H27,"&lt;&gt;調整休")</f>
        <v>1</v>
      </c>
      <c r="J27" s="682">
        <f>SUM(COUNTIF(B27:H27,"9-16"))*(6.25)+(COUNTIF(B27:H27,"9-15"))*(5.5)+(COUNTIF(B27:H27,"9-14"))*(4.5)+(COUNTIF(B27:H27,"16-19"))*(3)+(COUNTIF(B27:H27,"15-19"))*(4)+(COUNTIF(B27:H27,"14-19"))*(4.5)+(COUNTIF(B27:H27,"13-19"))*(5.5)+(COUNTIF(B27:H27,"12-19"))*(6.25)</f>
        <v>4.5</v>
      </c>
      <c r="K27" s="692"/>
    </row>
    <row r="28" spans="1:11" ht="18" customHeight="1" x14ac:dyDescent="0.15">
      <c r="A28" s="647"/>
      <c r="B28" s="29"/>
      <c r="C28" s="648"/>
      <c r="D28" s="106"/>
      <c r="E28" s="29"/>
      <c r="F28" s="29"/>
      <c r="G28" s="29"/>
      <c r="H28" s="12"/>
      <c r="I28" s="12"/>
      <c r="J28" s="781"/>
      <c r="K28" s="782"/>
    </row>
    <row r="29" spans="1:11" ht="18" customHeight="1" x14ac:dyDescent="0.15">
      <c r="A29" s="647"/>
      <c r="B29" s="12"/>
      <c r="C29" s="26"/>
      <c r="D29" s="11"/>
      <c r="E29" s="12"/>
      <c r="F29" s="12"/>
      <c r="G29" s="12"/>
      <c r="H29" s="12"/>
      <c r="I29" s="12"/>
      <c r="J29" s="765"/>
      <c r="K29" s="766"/>
    </row>
    <row r="30" spans="1:11" ht="18" customHeight="1" x14ac:dyDescent="0.15">
      <c r="A30" s="22" t="s">
        <v>0</v>
      </c>
      <c r="B30" s="90">
        <v>46132</v>
      </c>
      <c r="C30" s="90">
        <v>46133</v>
      </c>
      <c r="D30" s="90">
        <v>46134</v>
      </c>
      <c r="E30" s="90">
        <v>46135</v>
      </c>
      <c r="F30" s="90">
        <v>46136</v>
      </c>
      <c r="G30" s="90">
        <v>46137</v>
      </c>
      <c r="H30" s="90">
        <v>46138</v>
      </c>
      <c r="I30" s="7"/>
      <c r="J30" s="717" t="s">
        <v>2</v>
      </c>
      <c r="K30" s="718"/>
    </row>
    <row r="31" spans="1:11" ht="18" customHeight="1" x14ac:dyDescent="0.15">
      <c r="A31" s="22" t="s">
        <v>3</v>
      </c>
      <c r="B31" s="2" t="s">
        <v>4</v>
      </c>
      <c r="C31" s="21" t="s">
        <v>5</v>
      </c>
      <c r="D31" s="21" t="s">
        <v>6</v>
      </c>
      <c r="E31" s="2" t="s">
        <v>7</v>
      </c>
      <c r="F31" s="2" t="s">
        <v>8</v>
      </c>
      <c r="G31" s="2" t="s">
        <v>9</v>
      </c>
      <c r="H31" s="24" t="s">
        <v>10</v>
      </c>
      <c r="I31" s="8"/>
      <c r="J31" s="719"/>
      <c r="K31" s="720"/>
    </row>
    <row r="32" spans="1:11" ht="18" customHeight="1" thickBot="1" x14ac:dyDescent="0.2">
      <c r="A32" s="104" t="s">
        <v>12</v>
      </c>
      <c r="B32" s="111"/>
      <c r="C32" s="105"/>
      <c r="D32" s="105"/>
      <c r="E32" s="99"/>
      <c r="F32" s="99"/>
      <c r="G32" s="99"/>
      <c r="H32" s="99"/>
      <c r="I32" s="100"/>
      <c r="J32" s="765"/>
      <c r="K32" s="766"/>
    </row>
    <row r="33" spans="1:11" ht="20.45" customHeight="1" x14ac:dyDescent="0.15">
      <c r="A33" s="771" t="s">
        <v>526</v>
      </c>
      <c r="B33" s="403"/>
      <c r="C33" s="141"/>
      <c r="D33" s="109"/>
      <c r="E33" s="107"/>
      <c r="F33" s="365" t="s">
        <v>373</v>
      </c>
      <c r="G33" s="365" t="s">
        <v>360</v>
      </c>
      <c r="H33" s="773" t="s">
        <v>83</v>
      </c>
      <c r="I33" s="775">
        <v>3</v>
      </c>
      <c r="J33" s="777">
        <v>25.5</v>
      </c>
      <c r="K33" s="778"/>
    </row>
    <row r="34" spans="1:11" ht="20.45" customHeight="1" thickBot="1" x14ac:dyDescent="0.2">
      <c r="A34" s="772"/>
      <c r="B34" s="111" t="s">
        <v>569</v>
      </c>
      <c r="C34" s="142"/>
      <c r="D34" s="113"/>
      <c r="E34" s="111"/>
      <c r="F34" s="111" t="s">
        <v>51</v>
      </c>
      <c r="G34" s="111" t="s">
        <v>78</v>
      </c>
      <c r="H34" s="774"/>
      <c r="I34" s="776"/>
      <c r="J34" s="779"/>
      <c r="K34" s="780"/>
    </row>
    <row r="35" spans="1:11" ht="18" customHeight="1" x14ac:dyDescent="0.15">
      <c r="A35" s="43" t="s">
        <v>53</v>
      </c>
      <c r="B35" s="29" t="s">
        <v>20</v>
      </c>
      <c r="C35" s="106"/>
      <c r="D35" s="106"/>
      <c r="E35" s="29" t="s">
        <v>20</v>
      </c>
      <c r="F35" s="29"/>
      <c r="G35" s="29" t="s">
        <v>20</v>
      </c>
      <c r="H35" s="29"/>
      <c r="I35" s="43">
        <f>COUNTIFS(B35:H35,"&lt;&gt;空",B35:H35,"&lt;&gt;休",B35:H35,"&lt;&gt;調",B35:H35,"&lt;&gt;",B35:H35,"&lt;&gt;調整休")</f>
        <v>3</v>
      </c>
      <c r="J35" s="781">
        <f>SUM(COUNTIF(B35:H35,"9-16"))*(6.25)+(COUNTIF(B35:H35,"9-15"))*(5.5)+(COUNTIF(B35:H35,"9-14"))*(4.5)+(COUNTIF(B35:H35,"16-19"))*(3)+(COUNTIF(B35:H35,"15-19"))*(4)+(COUNTIF(B35:H35,"14-19"))*(4.5)+(COUNTIF(B35:H35,"13-19"))*(5.5)+(COUNTIF(B35:H35,"12-19"))*(6.25)</f>
        <v>13.5</v>
      </c>
      <c r="K35" s="782"/>
    </row>
    <row r="36" spans="1:11" ht="18" customHeight="1" x14ac:dyDescent="0.15">
      <c r="A36" s="5" t="s">
        <v>54</v>
      </c>
      <c r="B36" s="12" t="s">
        <v>21</v>
      </c>
      <c r="C36" s="332"/>
      <c r="D36" s="89"/>
      <c r="E36" s="12" t="s">
        <v>21</v>
      </c>
      <c r="F36" s="12" t="s">
        <v>20</v>
      </c>
      <c r="G36" s="12"/>
      <c r="H36" s="12"/>
      <c r="I36" s="5">
        <f>COUNTIFS(B36:H36,"&lt;&gt;空",B36:H36,"&lt;&gt;休",B36:H36,"&lt;&gt;調",B36:H36,"&lt;&gt;",B36:H36,"&lt;&gt;調整休")</f>
        <v>3</v>
      </c>
      <c r="J36" s="682">
        <f>SUM(COUNTIF(B36:H36,"9-16"))*(6.25)+(COUNTIF(B36:H36,"9-15"))*(5.5)+(COUNTIF(B36:H36,"9-14"))*(4.5)+(COUNTIF(B36:H36,"16-19"))*(3)+(COUNTIF(B36:H36,"15-19"))*(4)+(COUNTIF(B36:H36,"14-19"))*(4.5)+(COUNTIF(B36:H36,"13-19"))*(5.5)+(COUNTIF(B36:H36,"12-19"))*(6.25)</f>
        <v>13.5</v>
      </c>
      <c r="K36" s="692"/>
    </row>
    <row r="37" spans="1:11" ht="18" customHeight="1" x14ac:dyDescent="0.15">
      <c r="A37" s="647"/>
      <c r="B37" s="12"/>
      <c r="C37" s="26"/>
      <c r="D37" s="11"/>
      <c r="E37" s="12"/>
      <c r="F37" s="12"/>
      <c r="G37" s="12"/>
      <c r="H37" s="12"/>
      <c r="I37" s="12"/>
      <c r="J37" s="682"/>
      <c r="K37" s="692"/>
    </row>
    <row r="38" spans="1:11" ht="18" customHeight="1" x14ac:dyDescent="0.15">
      <c r="A38" s="647"/>
      <c r="B38" s="12"/>
      <c r="C38" s="26"/>
      <c r="D38" s="11"/>
      <c r="E38" s="12"/>
      <c r="F38" s="12"/>
      <c r="G38" s="12"/>
      <c r="H38" s="12"/>
      <c r="I38" s="12"/>
      <c r="J38" s="682"/>
      <c r="K38" s="692"/>
    </row>
    <row r="39" spans="1:11" ht="18" customHeight="1" x14ac:dyDescent="0.15">
      <c r="A39" s="22" t="s">
        <v>0</v>
      </c>
      <c r="B39" s="23">
        <v>46139</v>
      </c>
      <c r="C39" s="23">
        <v>46140</v>
      </c>
      <c r="D39" s="23">
        <v>46141</v>
      </c>
      <c r="E39" s="23">
        <v>46142</v>
      </c>
      <c r="F39" s="23"/>
      <c r="G39" s="23"/>
      <c r="H39" s="23"/>
      <c r="I39" s="7"/>
      <c r="J39" s="717" t="s">
        <v>2</v>
      </c>
      <c r="K39" s="718"/>
    </row>
    <row r="40" spans="1:11" ht="18" customHeight="1" x14ac:dyDescent="0.15">
      <c r="A40" s="22" t="s">
        <v>3</v>
      </c>
      <c r="B40" s="2" t="s">
        <v>4</v>
      </c>
      <c r="C40" s="316" t="s">
        <v>5</v>
      </c>
      <c r="D40" s="376" t="s">
        <v>6</v>
      </c>
      <c r="E40" s="2" t="s">
        <v>7</v>
      </c>
      <c r="F40" s="2"/>
      <c r="G40" s="2"/>
      <c r="H40" s="24"/>
      <c r="I40" s="8"/>
      <c r="J40" s="719"/>
      <c r="K40" s="720"/>
    </row>
    <row r="41" spans="1:11" ht="18" customHeight="1" thickBot="1" x14ac:dyDescent="0.2">
      <c r="A41" s="104" t="s">
        <v>13</v>
      </c>
      <c r="B41" s="111"/>
      <c r="C41" s="105"/>
      <c r="D41" s="105"/>
      <c r="E41" s="99"/>
      <c r="F41" s="105"/>
      <c r="G41" s="105"/>
      <c r="H41" s="105"/>
      <c r="I41" s="100"/>
      <c r="J41" s="785"/>
      <c r="K41" s="766"/>
    </row>
    <row r="42" spans="1:11" ht="19.5" customHeight="1" x14ac:dyDescent="0.15">
      <c r="A42" s="771" t="s">
        <v>526</v>
      </c>
      <c r="B42" s="365" t="s">
        <v>266</v>
      </c>
      <c r="C42" s="141"/>
      <c r="D42" s="109"/>
      <c r="E42" s="107"/>
      <c r="F42" s="141"/>
      <c r="G42" s="141"/>
      <c r="H42" s="141"/>
      <c r="I42" s="775">
        <v>0</v>
      </c>
      <c r="J42" s="777">
        <v>0</v>
      </c>
      <c r="K42" s="778"/>
    </row>
    <row r="43" spans="1:11" ht="19.5" customHeight="1" thickBot="1" x14ac:dyDescent="0.2">
      <c r="A43" s="772"/>
      <c r="B43" s="111"/>
      <c r="C43" s="142"/>
      <c r="D43" s="113"/>
      <c r="E43" s="111"/>
      <c r="F43" s="142"/>
      <c r="G43" s="142"/>
      <c r="H43" s="142"/>
      <c r="I43" s="776"/>
      <c r="J43" s="779"/>
      <c r="K43" s="780"/>
    </row>
    <row r="44" spans="1:11" ht="18" customHeight="1" x14ac:dyDescent="0.15">
      <c r="A44" s="43" t="s">
        <v>53</v>
      </c>
      <c r="B44" s="29" t="s">
        <v>20</v>
      </c>
      <c r="C44" s="106"/>
      <c r="D44" s="106"/>
      <c r="E44" s="29" t="s">
        <v>20</v>
      </c>
      <c r="F44" s="106"/>
      <c r="G44" s="106"/>
      <c r="H44" s="106"/>
      <c r="I44" s="43">
        <f>COUNTIFS(B44:H44,"&lt;&gt;空",B44:H44,"&lt;&gt;休",B44:H44,"&lt;&gt;調",B44:H44,"&lt;&gt;",B44:H44,"&lt;&gt;調整休")</f>
        <v>2</v>
      </c>
      <c r="J44" s="781">
        <f>SUM(COUNTIF(B44:H44,"9-16"))*(6.25)+(COUNTIF(B44:H44,"9-15"))*(5.5)+(COUNTIF(B44:H44,"9-14"))*(4.5)+(COUNTIF(B44:H44,"16-19"))*(3)+(COUNTIF(B44:H44,"15-19"))*(4)+(COUNTIF(B44:H44,"14-19"))*(4.5)+(COUNTIF(B44:H44,"13-19"))*(5.5)+(COUNTIF(B44:H44,"12-19"))*(6.25)</f>
        <v>9</v>
      </c>
      <c r="K44" s="782"/>
    </row>
    <row r="45" spans="1:11" ht="18" customHeight="1" x14ac:dyDescent="0.15">
      <c r="A45" s="100" t="s">
        <v>54</v>
      </c>
      <c r="B45" s="99" t="s">
        <v>21</v>
      </c>
      <c r="C45" s="358"/>
      <c r="D45" s="359"/>
      <c r="E45" s="99" t="s">
        <v>21</v>
      </c>
      <c r="F45" s="358"/>
      <c r="G45" s="358"/>
      <c r="H45" s="358"/>
      <c r="I45" s="100">
        <f>COUNTIFS(B45:H45,"&lt;&gt;空",B45:H45,"&lt;&gt;休",B45:H45,"&lt;&gt;調",B45:H45,"&lt;&gt;",B45:H45,"&lt;&gt;調整休")</f>
        <v>2</v>
      </c>
      <c r="J45" s="765">
        <f>SUM(COUNTIF(B45:H45,"9-16"))*(6.25)+(COUNTIF(B45:H45,"9-15"))*(5.5)+(COUNTIF(B45:H45,"9-14"))*(4.5)+(COUNTIF(B45:H45,"16-19"))*(3)+(COUNTIF(B45:H45,"15-19"))*(4)+(COUNTIF(B45:H45,"14-19"))*(4.5)+(COUNTIF(B45:H45,"13-19"))*(5.5)+(COUNTIF(B45:H45,"12-19"))*(6.25)</f>
        <v>9</v>
      </c>
      <c r="K45" s="766"/>
    </row>
    <row r="46" spans="1:11" ht="18" customHeight="1" x14ac:dyDescent="0.15">
      <c r="A46" s="647"/>
      <c r="B46" s="12"/>
      <c r="C46" s="26"/>
      <c r="D46" s="11"/>
      <c r="E46" s="12"/>
      <c r="F46" s="11"/>
      <c r="G46" s="11"/>
      <c r="H46" s="11"/>
      <c r="I46" s="12"/>
      <c r="J46" s="682"/>
      <c r="K46" s="692"/>
    </row>
    <row r="47" spans="1:11" ht="18" customHeight="1" x14ac:dyDescent="0.15">
      <c r="A47" s="647"/>
      <c r="B47" s="12"/>
      <c r="C47" s="26"/>
      <c r="D47" s="11"/>
      <c r="E47" s="12"/>
      <c r="F47" s="11"/>
      <c r="G47" s="11"/>
      <c r="H47" s="11"/>
      <c r="I47" s="12"/>
      <c r="J47" s="682"/>
      <c r="K47" s="692"/>
    </row>
    <row r="48" spans="1:11" ht="18" customHeight="1" x14ac:dyDescent="0.15">
      <c r="A48" s="41"/>
      <c r="B48" s="42"/>
      <c r="C48" s="42"/>
      <c r="D48" s="42"/>
      <c r="E48" s="42"/>
      <c r="F48" s="42"/>
      <c r="G48" s="42"/>
      <c r="H48" s="42"/>
      <c r="I48" s="716" t="s">
        <v>583</v>
      </c>
      <c r="J48" s="716"/>
      <c r="K48" s="716"/>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93</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69">
    <mergeCell ref="J5:K5"/>
    <mergeCell ref="H1:K1"/>
    <mergeCell ref="B2:E2"/>
    <mergeCell ref="I3:I4"/>
    <mergeCell ref="J3:K4"/>
    <mergeCell ref="B1:E1"/>
    <mergeCell ref="A15:A16"/>
    <mergeCell ref="H15:H16"/>
    <mergeCell ref="I15:I16"/>
    <mergeCell ref="J15:K16"/>
    <mergeCell ref="A6:A7"/>
    <mergeCell ref="H6:H7"/>
    <mergeCell ref="I6:I7"/>
    <mergeCell ref="J6:K7"/>
    <mergeCell ref="J8:K8"/>
    <mergeCell ref="J9:K9"/>
    <mergeCell ref="J10:K10"/>
    <mergeCell ref="J11:K11"/>
    <mergeCell ref="J12:K13"/>
    <mergeCell ref="F14:H14"/>
    <mergeCell ref="J14:K14"/>
    <mergeCell ref="J27:K27"/>
    <mergeCell ref="J17:K17"/>
    <mergeCell ref="J18:K18"/>
    <mergeCell ref="J19:K19"/>
    <mergeCell ref="J20:K20"/>
    <mergeCell ref="J21:K22"/>
    <mergeCell ref="J23:K23"/>
    <mergeCell ref="A24:A25"/>
    <mergeCell ref="H24:H25"/>
    <mergeCell ref="I24:I25"/>
    <mergeCell ref="J24:K25"/>
    <mergeCell ref="J26:K26"/>
    <mergeCell ref="J28:K28"/>
    <mergeCell ref="J29:K29"/>
    <mergeCell ref="J30:K31"/>
    <mergeCell ref="J32:K32"/>
    <mergeCell ref="A33:A34"/>
    <mergeCell ref="H33:H34"/>
    <mergeCell ref="I33:I34"/>
    <mergeCell ref="J33:K34"/>
    <mergeCell ref="J46:K46"/>
    <mergeCell ref="J35:K35"/>
    <mergeCell ref="J36:K36"/>
    <mergeCell ref="J37:K37"/>
    <mergeCell ref="J38:K38"/>
    <mergeCell ref="J39:K40"/>
    <mergeCell ref="J41:K41"/>
    <mergeCell ref="A42:A43"/>
    <mergeCell ref="I42:I43"/>
    <mergeCell ref="J42:K43"/>
    <mergeCell ref="J44:K44"/>
    <mergeCell ref="J45:K45"/>
    <mergeCell ref="J47:K47"/>
    <mergeCell ref="I48:K48"/>
    <mergeCell ref="A49:B49"/>
    <mergeCell ref="D49:E49"/>
    <mergeCell ref="A50:B50"/>
    <mergeCell ref="C50:K50"/>
    <mergeCell ref="A56:B56"/>
    <mergeCell ref="C56:K56"/>
    <mergeCell ref="A57:B57"/>
    <mergeCell ref="C57:K57"/>
    <mergeCell ref="A51:B51"/>
    <mergeCell ref="C51:K51"/>
    <mergeCell ref="C52:K52"/>
    <mergeCell ref="A54:B54"/>
    <mergeCell ref="C54:K54"/>
    <mergeCell ref="A55:B55"/>
  </mergeCells>
  <phoneticPr fontId="13"/>
  <pageMargins left="0.59055118110236227" right="0.27559055118110237" top="0.31496062992125984" bottom="0.11811023622047245" header="0.51181102362204722" footer="0.51181102362204722"/>
  <pageSetup paperSize="9" scale="88"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1D4F60B-5963-4BEF-AEB4-D01457D90059}">
          <x14:formula1>
            <xm:f>'F:\Users\clmiwa-three\Downloads\[《中村》新田・草加 エリア 仮シフト【12月16日～1月15日】.xlsx]参照データベース'!#REF!</xm:f>
          </x14:formula1>
          <xm:sqref>G1 C48:H48</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31AD5-E3CA-4BB6-800C-8892C4AA1BD3}">
  <sheetPr>
    <tabColor rgb="FFFFFF00"/>
    <pageSetUpPr fitToPage="1"/>
  </sheetPr>
  <dimension ref="A1:N62"/>
  <sheetViews>
    <sheetView zoomScale="90" zoomScaleNormal="90" workbookViewId="0">
      <selection activeCell="H20" sqref="H20"/>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2" ht="20.100000000000001" customHeight="1" thickBot="1" x14ac:dyDescent="0.2">
      <c r="A1" s="60" t="s">
        <v>69</v>
      </c>
      <c r="B1" s="883" t="s">
        <v>562</v>
      </c>
      <c r="C1" s="683"/>
      <c r="D1" s="683"/>
      <c r="E1" s="683"/>
      <c r="F1" s="651" t="s">
        <v>587</v>
      </c>
      <c r="H1" s="729" t="s">
        <v>111</v>
      </c>
      <c r="I1" s="730"/>
      <c r="J1" s="731"/>
      <c r="K1" s="732"/>
    </row>
    <row r="2" spans="1:12" ht="9.75" customHeight="1" x14ac:dyDescent="0.15">
      <c r="A2" s="50"/>
      <c r="B2" s="501"/>
      <c r="C2" s="501"/>
      <c r="D2" s="501"/>
      <c r="E2" s="501"/>
      <c r="F2" s="501"/>
      <c r="H2" s="523"/>
      <c r="I2" s="523"/>
      <c r="J2" s="524"/>
      <c r="K2" s="523"/>
      <c r="L2" s="4"/>
    </row>
    <row r="3" spans="1:12" ht="15" customHeight="1" x14ac:dyDescent="0.15">
      <c r="A3" s="22" t="s">
        <v>0</v>
      </c>
      <c r="B3" s="23"/>
      <c r="C3" s="23"/>
      <c r="D3" s="23">
        <v>46113</v>
      </c>
      <c r="E3" s="23">
        <v>46114</v>
      </c>
      <c r="F3" s="23">
        <v>46115</v>
      </c>
      <c r="G3" s="23">
        <v>46116</v>
      </c>
      <c r="H3" s="23">
        <v>46117</v>
      </c>
      <c r="I3" s="727" t="s">
        <v>1</v>
      </c>
      <c r="J3" s="717" t="s">
        <v>2</v>
      </c>
      <c r="K3" s="718"/>
    </row>
    <row r="4" spans="1:12" ht="15" customHeight="1" x14ac:dyDescent="0.15">
      <c r="A4" s="22" t="s">
        <v>3</v>
      </c>
      <c r="B4" s="2"/>
      <c r="C4" s="21"/>
      <c r="D4" s="21" t="s">
        <v>6</v>
      </c>
      <c r="E4" s="2" t="s">
        <v>7</v>
      </c>
      <c r="F4" s="2" t="s">
        <v>8</v>
      </c>
      <c r="G4" s="2" t="s">
        <v>9</v>
      </c>
      <c r="H4" s="24" t="s">
        <v>10</v>
      </c>
      <c r="I4" s="728"/>
      <c r="J4" s="719"/>
      <c r="K4" s="720"/>
    </row>
    <row r="5" spans="1:12" ht="15" customHeight="1" x14ac:dyDescent="0.15">
      <c r="A5" s="17" t="s">
        <v>13</v>
      </c>
      <c r="B5" s="2"/>
      <c r="C5" s="2"/>
      <c r="D5" s="2"/>
      <c r="E5" s="12"/>
      <c r="F5" s="12"/>
      <c r="G5" s="12"/>
      <c r="H5" s="12"/>
      <c r="I5" s="5"/>
      <c r="J5" s="682"/>
      <c r="K5" s="692"/>
    </row>
    <row r="6" spans="1:12" ht="15" customHeight="1" x14ac:dyDescent="0.15">
      <c r="A6" s="19" t="s">
        <v>112</v>
      </c>
      <c r="B6" s="26"/>
      <c r="C6" s="26"/>
      <c r="D6" s="32"/>
      <c r="E6" s="54" t="s">
        <v>67</v>
      </c>
      <c r="F6" s="242" t="s">
        <v>496</v>
      </c>
      <c r="G6" s="54" t="s">
        <v>67</v>
      </c>
      <c r="H6" s="54"/>
      <c r="I6" s="5">
        <f>COUNTIFS(B6:H6,"&lt;&gt;空",B6:H6,"&lt;&gt;休",B6:H6,"&lt;&gt;調",B6:H6,"&lt;&gt;",B6:H6,"&lt;&gt;調整休")</f>
        <v>3</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COUNTIF(B6:H6,"13-16"))*(3)+(COUNTIF(B6:H6,"工場9:30-15"))*(5)+(COUNTIF(B6:H6,"工場9-15"))*(5.5)+(COUNTIF(B6:H6,"受9-/Y10-"))*(5.5)+(COUNTIF(B6:H6,"Y10-"))*(4.5)+(COUNTIF(B6:H6,"ﾏ安9-14"))*(4.5)</f>
        <v>20</v>
      </c>
      <c r="K6" s="692"/>
    </row>
    <row r="7" spans="1:12" ht="15" customHeight="1" x14ac:dyDescent="0.15">
      <c r="A7" s="20" t="s">
        <v>113</v>
      </c>
      <c r="B7" s="2"/>
      <c r="C7" s="2"/>
      <c r="D7" s="32"/>
      <c r="E7" s="401" t="s">
        <v>402</v>
      </c>
      <c r="F7" s="12" t="s">
        <v>20</v>
      </c>
      <c r="G7" s="401" t="s">
        <v>442</v>
      </c>
      <c r="H7" s="12"/>
      <c r="I7" s="5">
        <f>COUNTIFS(B7:H7,"&lt;&gt;空",B7:H7,"&lt;&gt;休",B7:H7,"&lt;&gt;調",B7:H7,"&lt;&gt;",B7:H7,"&lt;&gt;調整休")</f>
        <v>3</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COUNTIF(B7:H7,"13-16"))*(3)+(COUNTIF(B7:H7,"工場9:30-15"))*(5)+(COUNTIF(B7:H7,"工場9-15"))*(5.5)+(COUNTIF(B7:H7,"受9-/Y10-"))*(5.5)+(COUNTIF(B7:H7,"Y10-"))*(4.5)+(COUNTIF(B7:H7,"ﾏ安9-14"))*(4.5)+(COUNTIF(B7:H7,"ﾏ安9-13"))*(4)</f>
        <v>13</v>
      </c>
      <c r="K7" s="692"/>
    </row>
    <row r="8" spans="1:12" ht="15" customHeight="1" x14ac:dyDescent="0.15">
      <c r="A8" s="20" t="s">
        <v>115</v>
      </c>
      <c r="B8" s="38"/>
      <c r="C8" s="38"/>
      <c r="D8" s="38"/>
      <c r="E8" s="12"/>
      <c r="F8" s="40"/>
      <c r="G8" s="12" t="s">
        <v>21</v>
      </c>
      <c r="H8" s="12" t="s">
        <v>21</v>
      </c>
      <c r="I8" s="5">
        <f t="shared" ref="I8:I11" si="0">COUNTIFS(B8:H8,"&lt;&gt;空",B8:H8,"&lt;&gt;休",B8:H8,"&lt;&gt;調",B8:H8,"&lt;&gt;",B8:H8,"&lt;&gt;調整休")</f>
        <v>2</v>
      </c>
      <c r="J8" s="682">
        <f t="shared" ref="J8:J11" si="1">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COUNTIF(B8:H8,"工場9:30-15"))*(5)+(COUNTIF(B8:H8,"工場9-15"))*(5.5)+(COUNTIF(B8:H8,"受9-/Y10-"))*(5.5)+(COUNTIF(B8:H8,"Y10-"))*(4.5)+(COUNTIF(B8:H8,"ﾏ安9-14"))*(4.5)</f>
        <v>9</v>
      </c>
      <c r="K8" s="692"/>
    </row>
    <row r="9" spans="1:12" ht="15" customHeight="1" x14ac:dyDescent="0.15">
      <c r="A9" s="47" t="s">
        <v>128</v>
      </c>
      <c r="B9" s="38"/>
      <c r="C9" s="38"/>
      <c r="D9" s="38"/>
      <c r="E9" s="29"/>
      <c r="F9" s="12" t="s">
        <v>20</v>
      </c>
      <c r="G9" s="12"/>
      <c r="H9" s="12" t="s">
        <v>20</v>
      </c>
      <c r="I9" s="5">
        <f t="shared" si="0"/>
        <v>2</v>
      </c>
      <c r="J9" s="682">
        <f t="shared" si="1"/>
        <v>9</v>
      </c>
      <c r="K9" s="692"/>
    </row>
    <row r="10" spans="1:12" ht="15" customHeight="1" x14ac:dyDescent="0.15">
      <c r="A10" s="20" t="s">
        <v>339</v>
      </c>
      <c r="B10" s="38"/>
      <c r="C10" s="38"/>
      <c r="D10" s="38"/>
      <c r="E10" s="12" t="s">
        <v>304</v>
      </c>
      <c r="F10" s="87"/>
      <c r="G10" s="121" t="s">
        <v>532</v>
      </c>
      <c r="H10" s="12" t="s">
        <v>20</v>
      </c>
      <c r="I10" s="5">
        <f t="shared" si="0"/>
        <v>3</v>
      </c>
      <c r="J10" s="682">
        <v>15.5</v>
      </c>
      <c r="K10" s="692"/>
    </row>
    <row r="11" spans="1:12" ht="15" customHeight="1" x14ac:dyDescent="0.15">
      <c r="A11" s="20" t="s">
        <v>457</v>
      </c>
      <c r="B11" s="38"/>
      <c r="C11" s="38"/>
      <c r="D11" s="38"/>
      <c r="E11" s="12"/>
      <c r="F11" s="12" t="s">
        <v>21</v>
      </c>
      <c r="G11" s="12" t="s">
        <v>21</v>
      </c>
      <c r="H11" s="12" t="s">
        <v>21</v>
      </c>
      <c r="I11" s="5">
        <f t="shared" si="0"/>
        <v>3</v>
      </c>
      <c r="J11" s="682">
        <f t="shared" si="1"/>
        <v>13.5</v>
      </c>
      <c r="K11" s="692"/>
    </row>
    <row r="12" spans="1:12" ht="15" customHeight="1" x14ac:dyDescent="0.15">
      <c r="A12" s="114" t="s">
        <v>66</v>
      </c>
      <c r="B12" s="38"/>
      <c r="C12" s="38"/>
      <c r="D12" s="38"/>
      <c r="E12" s="258"/>
      <c r="F12" s="258"/>
      <c r="G12" s="117"/>
      <c r="H12" s="117"/>
      <c r="I12" s="27"/>
      <c r="J12" s="48"/>
      <c r="K12" s="102"/>
    </row>
    <row r="13" spans="1:12" ht="15" customHeight="1" x14ac:dyDescent="0.15">
      <c r="A13" s="33" t="s">
        <v>0</v>
      </c>
      <c r="B13" s="53">
        <v>46118</v>
      </c>
      <c r="C13" s="53">
        <v>46119</v>
      </c>
      <c r="D13" s="53">
        <v>46120</v>
      </c>
      <c r="E13" s="53">
        <v>46121</v>
      </c>
      <c r="F13" s="53">
        <v>46122</v>
      </c>
      <c r="G13" s="53">
        <v>46123</v>
      </c>
      <c r="H13" s="53">
        <v>46124</v>
      </c>
      <c r="I13" s="7"/>
      <c r="J13" s="717" t="s">
        <v>2</v>
      </c>
      <c r="K13" s="718"/>
    </row>
    <row r="14" spans="1:12" ht="15" customHeight="1" x14ac:dyDescent="0.15">
      <c r="A14" s="22" t="s">
        <v>3</v>
      </c>
      <c r="B14" s="22" t="s">
        <v>4</v>
      </c>
      <c r="C14" s="2" t="s">
        <v>5</v>
      </c>
      <c r="D14" s="21" t="s">
        <v>6</v>
      </c>
      <c r="E14" s="2" t="s">
        <v>7</v>
      </c>
      <c r="F14" s="2" t="s">
        <v>8</v>
      </c>
      <c r="G14" s="2" t="s">
        <v>9</v>
      </c>
      <c r="H14" s="24" t="s">
        <v>10</v>
      </c>
      <c r="I14" s="8"/>
      <c r="J14" s="719"/>
      <c r="K14" s="720"/>
    </row>
    <row r="15" spans="1:12" ht="15" customHeight="1" x14ac:dyDescent="0.15">
      <c r="A15" s="17" t="s">
        <v>12</v>
      </c>
      <c r="B15" s="12"/>
      <c r="C15" s="2"/>
      <c r="D15" s="2"/>
      <c r="E15" s="12"/>
      <c r="F15" s="631" t="s">
        <v>565</v>
      </c>
      <c r="G15" s="12"/>
      <c r="H15" s="12"/>
      <c r="I15" s="5"/>
      <c r="J15" s="682"/>
      <c r="K15" s="692"/>
    </row>
    <row r="16" spans="1:12" ht="15" customHeight="1" x14ac:dyDescent="0.15">
      <c r="A16" s="19" t="s">
        <v>112</v>
      </c>
      <c r="B16" s="242" t="s">
        <v>496</v>
      </c>
      <c r="C16" s="26"/>
      <c r="D16" s="32"/>
      <c r="E16" s="54" t="s">
        <v>67</v>
      </c>
      <c r="F16" s="242" t="s">
        <v>496</v>
      </c>
      <c r="G16" s="54" t="s">
        <v>67</v>
      </c>
      <c r="H16" s="54"/>
      <c r="I16" s="5">
        <f>COUNTIFS(B16:H16,"&lt;&gt;空",B16:H16,"&lt;&gt;休",B16:H16,"&lt;&gt;調",B16:H16,"&lt;&gt;",B16:H16,"&lt;&gt;調整休")</f>
        <v>4</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(4)+(COUNTIF(B16:H16,"16-19"))*(4)+(COUNTIF(B16:H16,"13-16"))*(3)+(COUNTIF(B16:H16,"工場9:30-15"))*(5)+(COUNTIF(B16:H16,"工場9-15"))*(5.5)+(COUNTIF(B16:H16,"受9-/Y10-"))*(5.5)+(COUNTIF(B16:H16,"Y10-"))*(4.5)+(COUNTIF(B16:H16,"ﾏ安9-14"))*(4.5)</f>
        <v>25.5</v>
      </c>
      <c r="K16" s="692"/>
    </row>
    <row r="17" spans="1:11" ht="15" customHeight="1" x14ac:dyDescent="0.15">
      <c r="A17" s="20" t="s">
        <v>113</v>
      </c>
      <c r="B17" s="12" t="s">
        <v>20</v>
      </c>
      <c r="C17" s="2"/>
      <c r="D17" s="32"/>
      <c r="E17" s="401" t="s">
        <v>402</v>
      </c>
      <c r="F17" s="12" t="s">
        <v>20</v>
      </c>
      <c r="G17" s="54"/>
      <c r="H17" s="12"/>
      <c r="I17" s="5">
        <f>COUNTIFS(B17:H17,"&lt;&gt;空",B17:H17,"&lt;&gt;休",B17:H17,"&lt;&gt;調",B17:H17,"&lt;&gt;",B17:H17,"&lt;&gt;調整休")</f>
        <v>3</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13:30-19"))*(5)+(COUNTIF(B17:H17,"14-17"))*(4)+(COUNTIF(B17:H17,"16-19"))*(4)+(COUNTIF(B17:H17,"13-16"))*(3)+(COUNTIF(B17:H17,"工場9:30-15"))*(5)+(COUNTIF(B17:H17,"工場9-15"))*(5.5)+(COUNTIF(B17:H17,"受9-/Y10-"))*(5.5)+(COUNTIF(B17:H17,"Y10-"))*(4.5)+(COUNTIF(B17:H17,"ﾏ安9-14"))*(4.5)+(COUNTIF(B17:H17,"ﾏ安9-13"))*(4)</f>
        <v>13.5</v>
      </c>
      <c r="K17" s="692"/>
    </row>
    <row r="18" spans="1:11" ht="15" customHeight="1" x14ac:dyDescent="0.15">
      <c r="A18" s="20" t="s">
        <v>115</v>
      </c>
      <c r="B18" s="12" t="s">
        <v>21</v>
      </c>
      <c r="C18" s="38"/>
      <c r="D18" s="38"/>
      <c r="E18" s="12"/>
      <c r="F18" s="40"/>
      <c r="G18" s="12" t="s">
        <v>21</v>
      </c>
      <c r="H18" s="12" t="s">
        <v>21</v>
      </c>
      <c r="I18" s="5">
        <f t="shared" ref="I18:I21" si="2">COUNTIFS(B18:H18,"&lt;&gt;空",B18:H18,"&lt;&gt;休",B18:H18,"&lt;&gt;調",B18:H18,"&lt;&gt;",B18:H18,"&lt;&gt;調整休")</f>
        <v>3</v>
      </c>
      <c r="J18" s="682">
        <f t="shared" ref="J18:J21" si="3">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13:30-19"))*(5)+(COUNTIF(B18:H18,"14-17"))*(4)+(COUNTIF(B18:H18,"16-19"))*(4)+(COUNTIF(B18:H18,"13-16"))*(3)+(COUNTIF(B18:H18,"工場9:30-15"))*(5)+(COUNTIF(B18:H18,"工場9-15"))*(5.5)+(COUNTIF(B18:H18,"受9-/Y10-"))*(5.5)+(COUNTIF(B18:H18,"Y10-"))*(4.5)+(COUNTIF(B18:H18,"ﾏ安9-14"))*(4.5)</f>
        <v>13.5</v>
      </c>
      <c r="K18" s="692"/>
    </row>
    <row r="19" spans="1:11" ht="15" customHeight="1" x14ac:dyDescent="0.15">
      <c r="A19" s="47" t="s">
        <v>128</v>
      </c>
      <c r="B19" s="87"/>
      <c r="C19" s="38"/>
      <c r="D19" s="38"/>
      <c r="E19" s="29"/>
      <c r="F19" s="12" t="s">
        <v>20</v>
      </c>
      <c r="G19" s="12"/>
      <c r="H19" s="12" t="s">
        <v>20</v>
      </c>
      <c r="I19" s="5">
        <f t="shared" si="2"/>
        <v>2</v>
      </c>
      <c r="J19" s="682">
        <f t="shared" si="3"/>
        <v>9</v>
      </c>
      <c r="K19" s="692"/>
    </row>
    <row r="20" spans="1:11" ht="15" customHeight="1" x14ac:dyDescent="0.15">
      <c r="A20" s="20" t="s">
        <v>339</v>
      </c>
      <c r="B20" s="12" t="s">
        <v>20</v>
      </c>
      <c r="C20" s="38"/>
      <c r="D20" s="38"/>
      <c r="E20" s="29"/>
      <c r="F20" s="29"/>
      <c r="G20" s="121" t="s">
        <v>532</v>
      </c>
      <c r="H20" s="121" t="s">
        <v>532</v>
      </c>
      <c r="I20" s="5">
        <f t="shared" si="2"/>
        <v>3</v>
      </c>
      <c r="J20" s="682">
        <v>13.5</v>
      </c>
      <c r="K20" s="692"/>
    </row>
    <row r="21" spans="1:11" ht="15" customHeight="1" x14ac:dyDescent="0.15">
      <c r="A21" s="20" t="s">
        <v>457</v>
      </c>
      <c r="B21" s="117"/>
      <c r="C21" s="38"/>
      <c r="D21" s="38"/>
      <c r="E21" s="12" t="s">
        <v>21</v>
      </c>
      <c r="F21" s="12"/>
      <c r="G21" s="12" t="s">
        <v>21</v>
      </c>
      <c r="H21" s="12" t="s">
        <v>21</v>
      </c>
      <c r="I21" s="5">
        <f t="shared" si="2"/>
        <v>3</v>
      </c>
      <c r="J21" s="682">
        <f t="shared" si="3"/>
        <v>13.5</v>
      </c>
      <c r="K21" s="692"/>
    </row>
    <row r="22" spans="1:11" ht="15" customHeight="1" x14ac:dyDescent="0.15">
      <c r="A22" s="114" t="s">
        <v>66</v>
      </c>
      <c r="B22" s="117"/>
      <c r="C22" s="38"/>
      <c r="D22" s="38"/>
      <c r="E22" s="117"/>
      <c r="F22" s="258" t="s">
        <v>182</v>
      </c>
      <c r="G22" s="117"/>
      <c r="H22" s="117"/>
      <c r="I22" s="27"/>
      <c r="J22" s="48"/>
      <c r="K22" s="102"/>
    </row>
    <row r="23" spans="1:11" ht="15" customHeight="1" x14ac:dyDescent="0.15">
      <c r="A23" s="22" t="s">
        <v>0</v>
      </c>
      <c r="B23" s="23">
        <v>46125</v>
      </c>
      <c r="C23" s="23">
        <v>46126</v>
      </c>
      <c r="D23" s="23">
        <v>46127</v>
      </c>
      <c r="E23" s="23">
        <v>46128</v>
      </c>
      <c r="F23" s="23">
        <v>46129</v>
      </c>
      <c r="G23" s="23">
        <v>46130</v>
      </c>
      <c r="H23" s="23">
        <v>46131</v>
      </c>
      <c r="I23" s="7"/>
      <c r="J23" s="717" t="s">
        <v>2</v>
      </c>
      <c r="K23" s="718"/>
    </row>
    <row r="24" spans="1:11" ht="15" customHeight="1" x14ac:dyDescent="0.15">
      <c r="A24" s="22" t="s">
        <v>3</v>
      </c>
      <c r="B24" s="2" t="s">
        <v>4</v>
      </c>
      <c r="C24" s="21" t="s">
        <v>5</v>
      </c>
      <c r="D24" s="21" t="s">
        <v>6</v>
      </c>
      <c r="E24" s="2" t="s">
        <v>7</v>
      </c>
      <c r="F24" s="2" t="s">
        <v>8</v>
      </c>
      <c r="G24" s="2" t="s">
        <v>9</v>
      </c>
      <c r="H24" s="24" t="s">
        <v>10</v>
      </c>
      <c r="I24" s="8"/>
      <c r="J24" s="719"/>
      <c r="K24" s="720"/>
    </row>
    <row r="25" spans="1:11" ht="15" customHeight="1" x14ac:dyDescent="0.15">
      <c r="A25" s="17" t="s">
        <v>13</v>
      </c>
      <c r="B25" s="12"/>
      <c r="C25" s="2"/>
      <c r="D25" s="2"/>
      <c r="E25" s="12"/>
      <c r="F25" s="691" t="s">
        <v>60</v>
      </c>
      <c r="G25" s="691"/>
      <c r="H25" s="691"/>
      <c r="I25" s="51"/>
      <c r="J25" s="682"/>
      <c r="K25" s="692"/>
    </row>
    <row r="26" spans="1:11" ht="15" customHeight="1" x14ac:dyDescent="0.15">
      <c r="A26" s="19" t="s">
        <v>112</v>
      </c>
      <c r="B26" s="12" t="s">
        <v>20</v>
      </c>
      <c r="C26" s="26"/>
      <c r="D26" s="32"/>
      <c r="E26" s="54" t="s">
        <v>67</v>
      </c>
      <c r="F26" s="242" t="s">
        <v>496</v>
      </c>
      <c r="G26" s="58"/>
      <c r="H26" s="54"/>
      <c r="I26" s="5">
        <f>COUNTIFS(B26:H26,"&lt;&gt;空",B26:H26,"&lt;&gt;休",B26:H26,"&lt;&gt;調",B26:H26,"&lt;&gt;",B26:H26,"&lt;&gt;調整休")</f>
        <v>3</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13:30-19"))*(5)+(COUNTIF(B26:H26,"14-17"))*(4)+(COUNTIF(B26:H26,"16-19"))*(4)+(COUNTIF(B26:H26,"13-16"))*(3)+(COUNTIF(B26:H26,"工場9:30-15"))*(5)+(COUNTIF(B26:H26,"工場9-15"))*(5.5)+(COUNTIF(B26:H26,"受9-/Y10-"))*(5.5)+(COUNTIF(B26:H26,"Y10-"))*(4.5)+(COUNTIF(B26:H26,"ﾏ安9-14"))*(4.5)</f>
        <v>17.25</v>
      </c>
      <c r="K26" s="692"/>
    </row>
    <row r="27" spans="1:11" ht="15" customHeight="1" x14ac:dyDescent="0.15">
      <c r="A27" s="20" t="s">
        <v>113</v>
      </c>
      <c r="B27" s="401" t="s">
        <v>402</v>
      </c>
      <c r="C27" s="2"/>
      <c r="D27" s="32"/>
      <c r="E27" s="401" t="s">
        <v>402</v>
      </c>
      <c r="F27" s="12" t="s">
        <v>20</v>
      </c>
      <c r="G27" s="401" t="s">
        <v>442</v>
      </c>
      <c r="H27" s="401" t="s">
        <v>442</v>
      </c>
      <c r="I27" s="5">
        <f>COUNTIFS(B27:H27,"&lt;&gt;空",B27:H27,"&lt;&gt;休",B27:H27,"&lt;&gt;調",B27:H27,"&lt;&gt;",B27:H27,"&lt;&gt;調整休")</f>
        <v>5</v>
      </c>
      <c r="J27" s="682">
        <f>SUM(COUNTIF(B27:H27,"9-14:30"))*(5)+(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COUNTIF(B27:H27,"13:30-19"))*(5)+(COUNTIF(B27:H27,"14-17"))*(4)+(COUNTIF(B27:H27,"16-19"))*(4)+(COUNTIF(B27:H27,"13-16"))*(3)+(COUNTIF(B27:H27,"工場9:30-15"))*(5)+(COUNTIF(B27:H27,"工場9-15"))*(5.5)+(COUNTIF(B27:H27,"受9-/Y10-"))*(5.5)+(COUNTIF(B27:H27,"Y10-"))*(4.5)+(COUNTIF(B27:H27,"ﾏ安9-14"))*(4.5)+(COUNTIF(B27:H27,"ﾏ安9-13"))*(4)</f>
        <v>21.5</v>
      </c>
      <c r="K27" s="692"/>
    </row>
    <row r="28" spans="1:11" ht="15" customHeight="1" x14ac:dyDescent="0.15">
      <c r="A28" s="20" t="s">
        <v>115</v>
      </c>
      <c r="B28" s="12" t="s">
        <v>21</v>
      </c>
      <c r="C28" s="38"/>
      <c r="D28" s="38"/>
      <c r="E28" s="12"/>
      <c r="F28" s="40"/>
      <c r="G28" s="12" t="s">
        <v>21</v>
      </c>
      <c r="H28" s="12" t="s">
        <v>21</v>
      </c>
      <c r="I28" s="5">
        <f t="shared" ref="I28:I31" si="4">COUNTIFS(B28:H28,"&lt;&gt;空",B28:H28,"&lt;&gt;休",B28:H28,"&lt;&gt;調",B28:H28,"&lt;&gt;",B28:H28,"&lt;&gt;調整休")</f>
        <v>3</v>
      </c>
      <c r="J28" s="682">
        <f t="shared" ref="J28:J31" si="5">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COUNTIF(B28:H28,"工場9:30-15"))*(5)+(COUNTIF(B28:H28,"工場9-15"))*(5.5)+(COUNTIF(B28:H28,"受9-/Y10-"))*(5.5)+(COUNTIF(B28:H28,"Y10-"))*(4.5)+(COUNTIF(B28:H28,"ﾏ安9-14"))*(4.5)</f>
        <v>13.5</v>
      </c>
      <c r="K28" s="692"/>
    </row>
    <row r="29" spans="1:11" ht="15" customHeight="1" x14ac:dyDescent="0.15">
      <c r="A29" s="47" t="s">
        <v>128</v>
      </c>
      <c r="B29" s="58"/>
      <c r="C29" s="38"/>
      <c r="D29" s="38"/>
      <c r="E29" s="29"/>
      <c r="F29" s="12"/>
      <c r="G29" s="12"/>
      <c r="H29" s="12"/>
      <c r="I29" s="5">
        <f t="shared" si="4"/>
        <v>0</v>
      </c>
      <c r="J29" s="682">
        <f t="shared" si="5"/>
        <v>0</v>
      </c>
      <c r="K29" s="692"/>
    </row>
    <row r="30" spans="1:11" ht="15" customHeight="1" x14ac:dyDescent="0.15">
      <c r="A30" s="20" t="s">
        <v>339</v>
      </c>
      <c r="B30" s="12"/>
      <c r="C30" s="38"/>
      <c r="D30" s="38"/>
      <c r="E30" s="29" t="s">
        <v>20</v>
      </c>
      <c r="F30" s="29"/>
      <c r="G30" s="121" t="s">
        <v>532</v>
      </c>
      <c r="H30" s="121" t="s">
        <v>585</v>
      </c>
      <c r="I30" s="5">
        <f t="shared" si="4"/>
        <v>3</v>
      </c>
      <c r="J30" s="682">
        <v>13.5</v>
      </c>
      <c r="K30" s="692"/>
    </row>
    <row r="31" spans="1:11" ht="15" customHeight="1" x14ac:dyDescent="0.15">
      <c r="A31" s="20" t="s">
        <v>457</v>
      </c>
      <c r="B31" s="117"/>
      <c r="C31" s="38"/>
      <c r="D31" s="38"/>
      <c r="E31" s="12" t="s">
        <v>21</v>
      </c>
      <c r="F31" s="12"/>
      <c r="G31" s="12" t="s">
        <v>21</v>
      </c>
      <c r="H31" s="12" t="s">
        <v>21</v>
      </c>
      <c r="I31" s="5">
        <f t="shared" si="4"/>
        <v>3</v>
      </c>
      <c r="J31" s="682">
        <f t="shared" si="5"/>
        <v>13.5</v>
      </c>
      <c r="K31" s="692"/>
    </row>
    <row r="32" spans="1:11" ht="15" customHeight="1" x14ac:dyDescent="0.15">
      <c r="A32" s="114" t="s">
        <v>66</v>
      </c>
      <c r="B32" s="117"/>
      <c r="C32" s="38"/>
      <c r="D32" s="38"/>
      <c r="E32" s="117"/>
      <c r="F32" s="258" t="s">
        <v>101</v>
      </c>
      <c r="G32" s="117"/>
      <c r="H32" s="117"/>
      <c r="I32" s="27"/>
      <c r="J32" s="48"/>
      <c r="K32" s="102"/>
    </row>
    <row r="33" spans="1:11" ht="15" customHeight="1" x14ac:dyDescent="0.15">
      <c r="A33" s="22" t="s">
        <v>0</v>
      </c>
      <c r="B33" s="90">
        <v>46132</v>
      </c>
      <c r="C33" s="90">
        <v>46133</v>
      </c>
      <c r="D33" s="90">
        <v>46134</v>
      </c>
      <c r="E33" s="90">
        <v>46135</v>
      </c>
      <c r="F33" s="90">
        <v>46136</v>
      </c>
      <c r="G33" s="90">
        <v>46137</v>
      </c>
      <c r="H33" s="90">
        <v>46138</v>
      </c>
      <c r="I33" s="7"/>
      <c r="J33" s="717" t="s">
        <v>2</v>
      </c>
      <c r="K33" s="718"/>
    </row>
    <row r="34" spans="1:11" ht="15" customHeight="1" x14ac:dyDescent="0.15">
      <c r="A34" s="22" t="s">
        <v>3</v>
      </c>
      <c r="B34" s="2" t="s">
        <v>4</v>
      </c>
      <c r="C34" s="21" t="s">
        <v>5</v>
      </c>
      <c r="D34" s="21" t="s">
        <v>6</v>
      </c>
      <c r="E34" s="2" t="s">
        <v>7</v>
      </c>
      <c r="F34" s="2" t="s">
        <v>8</v>
      </c>
      <c r="G34" s="2" t="s">
        <v>9</v>
      </c>
      <c r="H34" s="24" t="s">
        <v>10</v>
      </c>
      <c r="I34" s="8"/>
      <c r="J34" s="719"/>
      <c r="K34" s="720"/>
    </row>
    <row r="35" spans="1:11" ht="15" customHeight="1" x14ac:dyDescent="0.15">
      <c r="A35" s="17" t="s">
        <v>12</v>
      </c>
      <c r="B35" s="12"/>
      <c r="C35" s="2"/>
      <c r="D35" s="2"/>
      <c r="E35" s="12"/>
      <c r="F35" s="631" t="s">
        <v>565</v>
      </c>
      <c r="G35" s="12"/>
      <c r="H35" s="12"/>
      <c r="I35" s="5"/>
      <c r="J35" s="682"/>
      <c r="K35" s="692"/>
    </row>
    <row r="36" spans="1:11" ht="15" customHeight="1" x14ac:dyDescent="0.15">
      <c r="A36" s="20" t="s">
        <v>112</v>
      </c>
      <c r="B36" s="58"/>
      <c r="C36" s="26"/>
      <c r="D36" s="32"/>
      <c r="E36" s="54" t="s">
        <v>67</v>
      </c>
      <c r="F36" s="242" t="s">
        <v>496</v>
      </c>
      <c r="G36" s="54" t="s">
        <v>67</v>
      </c>
      <c r="H36" s="54"/>
      <c r="I36" s="5">
        <f>COUNTIFS(B36:H36,"&lt;&gt;空",B36:H36,"&lt;&gt;休",B36:H36,"&lt;&gt;調",B36:H36,"&lt;&gt;",B36:H36,"&lt;&gt;調整休")</f>
        <v>3</v>
      </c>
      <c r="J36" s="682">
        <f>SUM(COUNTIF(B36:H36,"9-14:30"))*(5)+(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13:30-19"))*(5)+(COUNTIF(B36:H36,"14-17"))*(4)+(COUNTIF(B36:H36,"16-19"))*(4)+(COUNTIF(B36:H36,"13-16"))*(3)+(COUNTIF(B36:H36,"工場9:30-15"))*(5)+(COUNTIF(B36:H36,"工場9-15"))*(5.5)+(COUNTIF(B36:H36,"受9-/Y10-"))*(5.5)+(COUNTIF(B36:H36,"Y10-"))*(4.5)+(COUNTIF(B36:H36,"ﾏ安9-14"))*(4.5)</f>
        <v>20</v>
      </c>
      <c r="K36" s="692"/>
    </row>
    <row r="37" spans="1:11" ht="15" customHeight="1" x14ac:dyDescent="0.15">
      <c r="A37" s="20" t="s">
        <v>113</v>
      </c>
      <c r="B37" s="12" t="s">
        <v>20</v>
      </c>
      <c r="C37" s="2"/>
      <c r="D37" s="32"/>
      <c r="E37" s="401" t="s">
        <v>402</v>
      </c>
      <c r="F37" s="12" t="s">
        <v>20</v>
      </c>
      <c r="G37" s="401" t="s">
        <v>442</v>
      </c>
      <c r="H37" s="12"/>
      <c r="I37" s="5">
        <f>COUNTIFS(B37:H37,"&lt;&gt;空",B37:H37,"&lt;&gt;休",B37:H37,"&lt;&gt;調",B37:H37,"&lt;&gt;",B37:H37,"&lt;&gt;調整休")</f>
        <v>4</v>
      </c>
      <c r="J37" s="682">
        <f>SUM(COUNTIF(B37:H37,"9-14:30"))*(5)+(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COUNTIF(B37:H37,"13:30-19"))*(5)+(COUNTIF(B37:H37,"14-17"))*(4)+(COUNTIF(B37:H37,"16-19"))*(4)+(COUNTIF(B37:H37,"13-16"))*(3)+(COUNTIF(B37:H37,"工場9:30-15"))*(5)+(COUNTIF(B37:H37,"工場9-15"))*(5.5)+(COUNTIF(B37:H37,"受9-/Y10-"))*(5.5)+(COUNTIF(B37:H37,"Y10-"))*(4.5)+(COUNTIF(B37:H37,"ﾏ安9-14"))*(4.5)+(COUNTIF(B37:H37,"ﾏ安9-13"))*(4)</f>
        <v>17.5</v>
      </c>
      <c r="K37" s="692"/>
    </row>
    <row r="38" spans="1:11" ht="15" customHeight="1" x14ac:dyDescent="0.15">
      <c r="A38" s="20" t="s">
        <v>115</v>
      </c>
      <c r="B38" s="12" t="s">
        <v>21</v>
      </c>
      <c r="C38" s="38"/>
      <c r="D38" s="38"/>
      <c r="E38" s="12"/>
      <c r="F38" s="40"/>
      <c r="G38" s="12" t="s">
        <v>21</v>
      </c>
      <c r="H38" s="12" t="s">
        <v>21</v>
      </c>
      <c r="I38" s="5">
        <f t="shared" ref="I38:I41" si="6">COUNTIFS(B38:H38,"&lt;&gt;空",B38:H38,"&lt;&gt;休",B38:H38,"&lt;&gt;調",B38:H38,"&lt;&gt;",B38:H38,"&lt;&gt;調整休")</f>
        <v>3</v>
      </c>
      <c r="J38" s="682">
        <f t="shared" ref="J38:J41" si="7">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COUNTIF(B38:H38,"13-16"))*(3)+(COUNTIF(B38:H38,"工場9:30-15"))*(5)+(COUNTIF(B38:H38,"工場9-15"))*(5.5)+(COUNTIF(B38:H38,"受9-/Y10-"))*(5.5)+(COUNTIF(B38:H38,"Y10-"))*(4.5)+(COUNTIF(B38:H38,"ﾏ安9-14"))*(4.5)</f>
        <v>13.5</v>
      </c>
      <c r="K38" s="692"/>
    </row>
    <row r="39" spans="1:11" ht="15" customHeight="1" x14ac:dyDescent="0.15">
      <c r="A39" s="47" t="s">
        <v>128</v>
      </c>
      <c r="B39" s="12"/>
      <c r="C39" s="38"/>
      <c r="D39" s="38"/>
      <c r="E39" s="29"/>
      <c r="F39" s="12"/>
      <c r="G39" s="12"/>
      <c r="H39" s="12"/>
      <c r="I39" s="5">
        <f t="shared" si="6"/>
        <v>0</v>
      </c>
      <c r="J39" s="682">
        <f t="shared" si="7"/>
        <v>0</v>
      </c>
      <c r="K39" s="692"/>
    </row>
    <row r="40" spans="1:11" ht="15" customHeight="1" x14ac:dyDescent="0.15">
      <c r="A40" s="20" t="s">
        <v>339</v>
      </c>
      <c r="B40" s="12" t="s">
        <v>20</v>
      </c>
      <c r="C40" s="38"/>
      <c r="D40" s="38"/>
      <c r="E40" s="29"/>
      <c r="F40" s="29"/>
      <c r="G40" s="121" t="s">
        <v>532</v>
      </c>
      <c r="H40" s="121" t="s">
        <v>532</v>
      </c>
      <c r="I40" s="5">
        <f t="shared" si="6"/>
        <v>3</v>
      </c>
      <c r="J40" s="682">
        <v>13.5</v>
      </c>
      <c r="K40" s="692"/>
    </row>
    <row r="41" spans="1:11" ht="15" customHeight="1" x14ac:dyDescent="0.15">
      <c r="A41" s="20" t="s">
        <v>457</v>
      </c>
      <c r="B41" s="117"/>
      <c r="C41" s="38"/>
      <c r="D41" s="38"/>
      <c r="E41" s="12" t="s">
        <v>21</v>
      </c>
      <c r="F41" s="12"/>
      <c r="G41" s="12" t="s">
        <v>21</v>
      </c>
      <c r="H41" s="12" t="s">
        <v>21</v>
      </c>
      <c r="I41" s="5">
        <f t="shared" si="6"/>
        <v>3</v>
      </c>
      <c r="J41" s="682">
        <f t="shared" si="7"/>
        <v>13.5</v>
      </c>
      <c r="K41" s="692"/>
    </row>
    <row r="42" spans="1:11" ht="15" customHeight="1" x14ac:dyDescent="0.15">
      <c r="A42" s="114" t="s">
        <v>66</v>
      </c>
      <c r="B42" s="117"/>
      <c r="C42" s="38"/>
      <c r="D42" s="38"/>
      <c r="E42" s="117"/>
      <c r="F42" s="258" t="s">
        <v>182</v>
      </c>
      <c r="G42" s="117"/>
      <c r="H42" s="117"/>
      <c r="I42" s="27"/>
      <c r="J42" s="48"/>
      <c r="K42" s="102"/>
    </row>
    <row r="43" spans="1:11" ht="15" customHeight="1" x14ac:dyDescent="0.15">
      <c r="A43" s="22" t="s">
        <v>0</v>
      </c>
      <c r="B43" s="23">
        <v>46139</v>
      </c>
      <c r="C43" s="23">
        <v>46140</v>
      </c>
      <c r="D43" s="23">
        <v>46141</v>
      </c>
      <c r="E43" s="23">
        <v>46142</v>
      </c>
      <c r="F43" s="23"/>
      <c r="G43" s="23"/>
      <c r="H43" s="23"/>
      <c r="I43" s="7"/>
      <c r="J43" s="717" t="s">
        <v>2</v>
      </c>
      <c r="K43" s="718"/>
    </row>
    <row r="44" spans="1:11" ht="15" customHeight="1" x14ac:dyDescent="0.15">
      <c r="A44" s="22" t="s">
        <v>3</v>
      </c>
      <c r="B44" s="2" t="s">
        <v>4</v>
      </c>
      <c r="C44" s="316" t="s">
        <v>5</v>
      </c>
      <c r="D44" s="376" t="s">
        <v>6</v>
      </c>
      <c r="E44" s="2" t="s">
        <v>7</v>
      </c>
      <c r="F44" s="2"/>
      <c r="G44" s="2"/>
      <c r="H44" s="24"/>
      <c r="I44" s="8"/>
      <c r="J44" s="719"/>
      <c r="K44" s="720"/>
    </row>
    <row r="45" spans="1:11" ht="15" customHeight="1" x14ac:dyDescent="0.15">
      <c r="A45" s="17" t="s">
        <v>13</v>
      </c>
      <c r="B45" s="12"/>
      <c r="C45" s="2"/>
      <c r="D45" s="2"/>
      <c r="E45" s="12"/>
      <c r="F45" s="2"/>
      <c r="G45" s="2"/>
      <c r="H45" s="2"/>
      <c r="I45" s="51"/>
      <c r="J45" s="721"/>
      <c r="K45" s="722"/>
    </row>
    <row r="46" spans="1:11" ht="15" customHeight="1" x14ac:dyDescent="0.15">
      <c r="A46" s="19" t="s">
        <v>112</v>
      </c>
      <c r="B46" s="12" t="s">
        <v>20</v>
      </c>
      <c r="C46" s="26"/>
      <c r="D46" s="32"/>
      <c r="E46" s="54" t="s">
        <v>67</v>
      </c>
      <c r="F46" s="32"/>
      <c r="G46" s="32"/>
      <c r="H46" s="32"/>
      <c r="I46" s="5">
        <f>COUNTIFS(B46:H46,"&lt;&gt;空",B46:H46,"&lt;&gt;休",B46:H46,"&lt;&gt;調",B46:H46,"&lt;&gt;",B46:H46,"&lt;&gt;調整休")</f>
        <v>2</v>
      </c>
      <c r="J46" s="682">
        <f>SUM(COUNTIF(B46:H46,"9-14:30"))*(5)+(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13:30-19"))*(5)+(COUNTIF(B46:H46,"14-17"))*(4)+(COUNTIF(B46:H46,"16-19"))*(4)+(COUNTIF(B46:H46,"13-16"))*(3)+(COUNTIF(B46:H46,"工場9:30-15"))*(5)+(COUNTIF(B46:H46,"工場9-15"))*(5.5)+(COUNTIF(B46:H46,"受9-/Y10-"))*(5.5)+(COUNTIF(B46:H46,"Y10-"))*(4.5)+(COUNTIF(B46:H46,"ﾏ安9-14"))*(4.5)</f>
        <v>11.75</v>
      </c>
      <c r="K46" s="692"/>
    </row>
    <row r="47" spans="1:11" ht="15" customHeight="1" x14ac:dyDescent="0.15">
      <c r="A47" s="20" t="s">
        <v>113</v>
      </c>
      <c r="B47" s="401" t="s">
        <v>402</v>
      </c>
      <c r="C47" s="2"/>
      <c r="D47" s="32"/>
      <c r="E47" s="401" t="s">
        <v>402</v>
      </c>
      <c r="F47" s="32"/>
      <c r="G47" s="32"/>
      <c r="H47" s="32"/>
      <c r="I47" s="5">
        <f>COUNTIFS(B47:H47,"&lt;&gt;空",B47:H47,"&lt;&gt;休",B47:H47,"&lt;&gt;調",B47:H47,"&lt;&gt;",B47:H47,"&lt;&gt;調整休")</f>
        <v>2</v>
      </c>
      <c r="J47" s="682">
        <f>SUM(COUNTIF(B47:H47,"9-14:30"))*(5)+(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COUNTIF(B47:H47,"13:30-19"))*(5)+(COUNTIF(B47:H47,"14-17"))*(4)+(COUNTIF(B47:H47,"16-19"))*(4)+(COUNTIF(B47:H47,"13-16"))*(3)+(COUNTIF(B47:H47,"工場9:30-15"))*(5)+(COUNTIF(B47:H47,"工場9-15"))*(5.5)+(COUNTIF(B47:H47,"受9-/Y10-"))*(5.5)+(COUNTIF(B47:H47,"Y10-"))*(4.5)+(COUNTIF(B47:H47,"ﾏ安9-14"))*(4.5)+(COUNTIF(B47:H47,"ﾏ安9-13"))*(4)</f>
        <v>9</v>
      </c>
      <c r="K47" s="692"/>
    </row>
    <row r="48" spans="1:11" ht="15" customHeight="1" x14ac:dyDescent="0.15">
      <c r="A48" s="20" t="s">
        <v>115</v>
      </c>
      <c r="B48" s="12" t="s">
        <v>21</v>
      </c>
      <c r="C48" s="38"/>
      <c r="D48" s="38"/>
      <c r="E48" s="12"/>
      <c r="F48" s="38"/>
      <c r="G48" s="38"/>
      <c r="H48" s="38"/>
      <c r="I48" s="5">
        <f t="shared" ref="I48:I51" si="8">COUNTIFS(B48:H48,"&lt;&gt;空",B48:H48,"&lt;&gt;休",B48:H48,"&lt;&gt;調",B48:H48,"&lt;&gt;",B48:H48,"&lt;&gt;調整休")</f>
        <v>1</v>
      </c>
      <c r="J48" s="682">
        <f t="shared" ref="J48:J51" si="9">SUM(COUNTIF(B48:H48,"9-14:30"))*(5)+(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COUNTIF(B48:H48,"13:30-19"))*(5)+(COUNTIF(B48:H48,"14-17"))*(4)+(COUNTIF(B48:H48,"16-19"))*(4)+(COUNTIF(B48:H48,"13-16"))*(3)+(COUNTIF(B48:H48,"工場9:30-15"))*(5)+(COUNTIF(B48:H48,"工場9-15"))*(5.5)+(COUNTIF(B48:H48,"受9-/Y10-"))*(5.5)+(COUNTIF(B48:H48,"Y10-"))*(4.5)+(COUNTIF(B48:H48,"ﾏ安9-14"))*(4.5)</f>
        <v>4.5</v>
      </c>
      <c r="K48" s="692"/>
    </row>
    <row r="49" spans="1:14" ht="15" customHeight="1" x14ac:dyDescent="0.15">
      <c r="A49" s="47" t="s">
        <v>128</v>
      </c>
      <c r="B49" s="12"/>
      <c r="C49" s="38"/>
      <c r="D49" s="38"/>
      <c r="E49" s="29"/>
      <c r="F49" s="38"/>
      <c r="G49" s="38"/>
      <c r="H49" s="38"/>
      <c r="I49" s="5">
        <f t="shared" si="8"/>
        <v>0</v>
      </c>
      <c r="J49" s="682">
        <f t="shared" si="9"/>
        <v>0</v>
      </c>
      <c r="K49" s="692"/>
    </row>
    <row r="50" spans="1:14" ht="15" customHeight="1" x14ac:dyDescent="0.15">
      <c r="A50" s="20" t="s">
        <v>339</v>
      </c>
      <c r="B50" s="12"/>
      <c r="C50" s="38"/>
      <c r="D50" s="38"/>
      <c r="E50" s="29" t="s">
        <v>20</v>
      </c>
      <c r="F50" s="38"/>
      <c r="G50" s="38"/>
      <c r="H50" s="38"/>
      <c r="I50" s="5">
        <f t="shared" si="8"/>
        <v>1</v>
      </c>
      <c r="J50" s="682">
        <f t="shared" si="9"/>
        <v>4.5</v>
      </c>
      <c r="K50" s="692"/>
    </row>
    <row r="51" spans="1:14" ht="15" customHeight="1" x14ac:dyDescent="0.15">
      <c r="A51" s="20" t="s">
        <v>457</v>
      </c>
      <c r="B51" s="117"/>
      <c r="C51" s="38"/>
      <c r="D51" s="38"/>
      <c r="E51" s="12" t="s">
        <v>21</v>
      </c>
      <c r="F51" s="38"/>
      <c r="G51" s="38"/>
      <c r="H51" s="38"/>
      <c r="I51" s="5">
        <f t="shared" si="8"/>
        <v>1</v>
      </c>
      <c r="J51" s="682">
        <f t="shared" si="9"/>
        <v>4.5</v>
      </c>
      <c r="K51" s="692"/>
    </row>
    <row r="52" spans="1:14" ht="15" customHeight="1" x14ac:dyDescent="0.15">
      <c r="A52" s="114" t="s">
        <v>66</v>
      </c>
      <c r="B52" s="117"/>
      <c r="C52" s="38"/>
      <c r="D52" s="38"/>
      <c r="E52" s="117"/>
      <c r="F52" s="38"/>
      <c r="G52" s="38"/>
      <c r="H52" s="38"/>
      <c r="I52" s="115"/>
      <c r="J52" s="91"/>
      <c r="K52" s="92"/>
    </row>
    <row r="53" spans="1:14" ht="12" customHeight="1" x14ac:dyDescent="0.15">
      <c r="A53" s="41"/>
      <c r="B53" s="42"/>
      <c r="C53" s="42"/>
      <c r="D53" s="42"/>
      <c r="E53" s="42"/>
      <c r="F53" s="42"/>
      <c r="G53" s="42"/>
      <c r="H53" s="42"/>
      <c r="I53" s="716" t="s">
        <v>584</v>
      </c>
      <c r="J53" s="716"/>
      <c r="K53" s="716"/>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59">
    <mergeCell ref="B1:E1"/>
    <mergeCell ref="J20:K20"/>
    <mergeCell ref="J21:K21"/>
    <mergeCell ref="J23:K24"/>
    <mergeCell ref="J13:K14"/>
    <mergeCell ref="H1:K1"/>
    <mergeCell ref="I3:I4"/>
    <mergeCell ref="J3:K4"/>
    <mergeCell ref="J5:K5"/>
    <mergeCell ref="J6:K6"/>
    <mergeCell ref="J7:K7"/>
    <mergeCell ref="J8:K8"/>
    <mergeCell ref="J9:K9"/>
    <mergeCell ref="J10:K10"/>
    <mergeCell ref="J11:K11"/>
    <mergeCell ref="J15:K15"/>
    <mergeCell ref="J16:K16"/>
    <mergeCell ref="J17:K17"/>
    <mergeCell ref="J18:K18"/>
    <mergeCell ref="J19:K19"/>
    <mergeCell ref="F25:H25"/>
    <mergeCell ref="J25:K25"/>
    <mergeCell ref="J26:K26"/>
    <mergeCell ref="J41:K41"/>
    <mergeCell ref="J28:K28"/>
    <mergeCell ref="J29:K29"/>
    <mergeCell ref="J30:K30"/>
    <mergeCell ref="J31:K31"/>
    <mergeCell ref="J33:K34"/>
    <mergeCell ref="J35:K35"/>
    <mergeCell ref="J36:K36"/>
    <mergeCell ref="J37:K37"/>
    <mergeCell ref="J38:K38"/>
    <mergeCell ref="J39:K39"/>
    <mergeCell ref="J40:K40"/>
    <mergeCell ref="J27:K27"/>
    <mergeCell ref="A55:B55"/>
    <mergeCell ref="C55:K55"/>
    <mergeCell ref="J43:K44"/>
    <mergeCell ref="J45:K45"/>
    <mergeCell ref="J46:K46"/>
    <mergeCell ref="J47:K47"/>
    <mergeCell ref="J48:K48"/>
    <mergeCell ref="J49:K49"/>
    <mergeCell ref="J50:K50"/>
    <mergeCell ref="J51:K51"/>
    <mergeCell ref="I53:K53"/>
    <mergeCell ref="A54:B54"/>
    <mergeCell ref="D54:E54"/>
    <mergeCell ref="A61:B61"/>
    <mergeCell ref="C61:K61"/>
    <mergeCell ref="A62:B62"/>
    <mergeCell ref="C62:K62"/>
    <mergeCell ref="A56:B56"/>
    <mergeCell ref="C56:K56"/>
    <mergeCell ref="C57:K57"/>
    <mergeCell ref="A59:B59"/>
    <mergeCell ref="C59:K59"/>
    <mergeCell ref="A60:B60"/>
  </mergeCells>
  <phoneticPr fontId="13"/>
  <pageMargins left="0.39370078740157483" right="0.27559055118110237" top="0.31496062992125984" bottom="0.11811023622047245" header="0.51181102362204722" footer="0.51181102362204722"/>
  <pageSetup paperSize="9" scale="88"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076CECF-1F55-46B7-AD10-ADD6ECBE4524}">
          <x14:formula1>
            <xm:f>'F:\Users\clmiwa-three\Downloads\[《中村》新田・草加 エリア 仮シフト【12月16日～1月15日】.xlsx]参照データベース'!#REF!</xm:f>
          </x14:formula1>
          <xm:sqref>G1:G2 C28:D32 C38:D42 C18:D22 E53:H53 B8:D12 C48:D53 F48:H52</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F1138-6326-4B70-8767-4E22E0933BEE}">
  <sheetPr>
    <tabColor rgb="FFFFFF00"/>
    <pageSetUpPr fitToPage="1"/>
  </sheetPr>
  <dimension ref="A1:N63"/>
  <sheetViews>
    <sheetView topLeftCell="A10" zoomScaleNormal="100" workbookViewId="0">
      <selection activeCell="H19" sqref="H19"/>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60" t="s">
        <v>69</v>
      </c>
      <c r="B1" s="883" t="s">
        <v>562</v>
      </c>
      <c r="C1" s="683"/>
      <c r="D1" s="683"/>
      <c r="E1" s="683"/>
      <c r="F1" s="651" t="s">
        <v>587</v>
      </c>
      <c r="H1" s="684" t="s">
        <v>43</v>
      </c>
      <c r="I1" s="685"/>
      <c r="J1" s="686"/>
      <c r="K1" s="687"/>
    </row>
    <row r="2" spans="1:11" ht="8.4499999999999993" customHeight="1" x14ac:dyDescent="0.15">
      <c r="A2" s="14"/>
      <c r="I2" s="14"/>
      <c r="J2" s="3"/>
      <c r="K2" s="4"/>
    </row>
    <row r="3" spans="1:11" ht="14.45" customHeight="1" x14ac:dyDescent="0.15">
      <c r="A3" s="22" t="s">
        <v>0</v>
      </c>
      <c r="B3" s="23"/>
      <c r="C3" s="23"/>
      <c r="D3" s="23">
        <v>46113</v>
      </c>
      <c r="E3" s="23">
        <v>46114</v>
      </c>
      <c r="F3" s="23">
        <v>46115</v>
      </c>
      <c r="G3" s="23">
        <v>46116</v>
      </c>
      <c r="H3" s="23">
        <v>46117</v>
      </c>
      <c r="I3" s="688" t="s">
        <v>1</v>
      </c>
      <c r="J3" s="690" t="s">
        <v>2</v>
      </c>
      <c r="K3" s="690"/>
    </row>
    <row r="4" spans="1:11" ht="14.45" customHeight="1" x14ac:dyDescent="0.15">
      <c r="A4" s="22" t="s">
        <v>3</v>
      </c>
      <c r="B4" s="2"/>
      <c r="C4" s="21"/>
      <c r="D4" s="21" t="s">
        <v>6</v>
      </c>
      <c r="E4" s="2" t="s">
        <v>7</v>
      </c>
      <c r="F4" s="2" t="s">
        <v>8</v>
      </c>
      <c r="G4" s="2" t="s">
        <v>9</v>
      </c>
      <c r="H4" s="24" t="s">
        <v>10</v>
      </c>
      <c r="I4" s="689"/>
      <c r="J4" s="690"/>
      <c r="K4" s="690"/>
    </row>
    <row r="5" spans="1:11" ht="14.45" customHeight="1" x14ac:dyDescent="0.15">
      <c r="A5" s="126" t="s">
        <v>13</v>
      </c>
      <c r="B5" s="21"/>
      <c r="C5" s="21"/>
      <c r="D5" s="21"/>
      <c r="E5" s="12"/>
      <c r="F5" s="691" t="s">
        <v>60</v>
      </c>
      <c r="G5" s="691"/>
      <c r="H5" s="691"/>
      <c r="I5" s="5"/>
      <c r="J5" s="682"/>
      <c r="K5" s="692"/>
    </row>
    <row r="6" spans="1:11" ht="14.45" customHeight="1" x14ac:dyDescent="0.15">
      <c r="A6" s="20" t="s">
        <v>37</v>
      </c>
      <c r="B6" s="21"/>
      <c r="C6" s="21"/>
      <c r="D6" s="11"/>
      <c r="E6" s="12" t="s">
        <v>21</v>
      </c>
      <c r="F6" s="12" t="s">
        <v>20</v>
      </c>
      <c r="G6" s="12" t="s">
        <v>21</v>
      </c>
      <c r="H6" s="12" t="s">
        <v>20</v>
      </c>
      <c r="I6" s="5">
        <f t="shared" ref="I6:I11" si="0">COUNTIFS(B6:H6,"&lt;&gt;空",B6:H6,"&lt;&gt;休",B6:H6,"&lt;&gt;調",B6:H6,"&lt;&gt;",B6:H6,"&lt;&gt;調整休")</f>
        <v>4</v>
      </c>
      <c r="J6" s="682">
        <f t="shared" ref="J6"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18</v>
      </c>
      <c r="K6" s="682"/>
    </row>
    <row r="7" spans="1:11" ht="14.45" customHeight="1" x14ac:dyDescent="0.15">
      <c r="A7" s="20" t="s">
        <v>19</v>
      </c>
      <c r="B7" s="21"/>
      <c r="C7" s="21"/>
      <c r="D7" s="11"/>
      <c r="E7" s="121" t="s">
        <v>497</v>
      </c>
      <c r="F7" s="12"/>
      <c r="G7" s="12" t="s">
        <v>20</v>
      </c>
      <c r="H7" s="12" t="s">
        <v>21</v>
      </c>
      <c r="I7" s="5">
        <f t="shared" si="0"/>
        <v>3</v>
      </c>
      <c r="J7" s="682">
        <f>SUM(COUNTIF(B7:H7,"9-11,15-19"))*(6)+(COUNTIF(B7:H7,"9-12,16-19"))*(6)+(COUNTIF(B7:H7,"9-13,17-19"))*(6)+(COUNTIF(B7:H7,"9-19"))*(9)+(COUNTIF(B7:H7,"9-17"))*(7.25)+(COUNTIF(B7:H7,"9-16"))*(6.25)+(COUNTIF(B7:H7,"9-15"))*(5.5)+(COUNTIF(B7:H7,"9-14"))*(4.5)+(COUNTIF(B7:H7,"9-13"))*(4)+(COUNTIF(B7:H7,"9-12"))*(3)+(COUNTIF(B7:H7,"9-11:30"))*(2.5)+(COUNTIF(B7:H7,"13-19"))*(5.5)+(COUNTIF(B7:H7,"14-19"))*(4.5)+(COUNTIF(B7:H7,"15-19"))*(4)+(COUNTIF(B7:H7,"16-19"))*(3)+(COUNTIF(B7:H7,"16:30-19"))*(2.5)+(COUNTIF(B7:H7,"10-14"))*(4)+(COUNTIF(B7:H7,"草加9-14"))*(4.5)+(COUNTIF(B7:H7,"新田9-14"))*(4.5)+(COUNTIF(B7:H7,"新田14-19"))*(4.5)+(COUNTIF(B7:H7,"受付9-/事務"))*(4.5)</f>
        <v>13.5</v>
      </c>
      <c r="K7" s="682"/>
    </row>
    <row r="8" spans="1:11" ht="14.45" customHeight="1" x14ac:dyDescent="0.15">
      <c r="A8" s="20" t="s">
        <v>62</v>
      </c>
      <c r="B8" s="21"/>
      <c r="C8" s="21"/>
      <c r="D8" s="32"/>
      <c r="E8" s="93" t="s">
        <v>84</v>
      </c>
      <c r="F8" s="12" t="s">
        <v>20</v>
      </c>
      <c r="G8" s="12" t="s">
        <v>21</v>
      </c>
      <c r="H8" s="12"/>
      <c r="I8" s="5">
        <f t="shared" si="0"/>
        <v>3</v>
      </c>
      <c r="J8" s="682">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草加9-14"))*(4.5)+(COUNTIF(B8:H8,"新田9-14"))*(4.5)+(COUNTIF(B8:H8,"新田14-19"))*(4.5)</f>
        <v>13.5</v>
      </c>
      <c r="K8" s="682"/>
    </row>
    <row r="9" spans="1:11" ht="14.45" customHeight="1" x14ac:dyDescent="0.15">
      <c r="A9" s="20" t="s">
        <v>225</v>
      </c>
      <c r="B9" s="32"/>
      <c r="C9" s="32"/>
      <c r="D9" s="32"/>
      <c r="E9" s="12"/>
      <c r="F9" s="12" t="s">
        <v>21</v>
      </c>
      <c r="G9" s="12"/>
      <c r="H9" s="12" t="s">
        <v>21</v>
      </c>
      <c r="I9" s="5">
        <f t="shared" si="0"/>
        <v>2</v>
      </c>
      <c r="J9" s="682">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9</v>
      </c>
      <c r="K9" s="682"/>
    </row>
    <row r="10" spans="1:11" ht="14.45" customHeight="1" x14ac:dyDescent="0.15">
      <c r="A10" s="20" t="s">
        <v>291</v>
      </c>
      <c r="B10" s="32"/>
      <c r="C10" s="32"/>
      <c r="D10" s="32"/>
      <c r="E10" s="12" t="s">
        <v>20</v>
      </c>
      <c r="F10" s="12"/>
      <c r="G10" s="12" t="s">
        <v>20</v>
      </c>
      <c r="H10" s="12" t="s">
        <v>20</v>
      </c>
      <c r="I10" s="5">
        <f t="shared" si="0"/>
        <v>3</v>
      </c>
      <c r="J10" s="682">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13.5</v>
      </c>
      <c r="K10" s="682"/>
    </row>
    <row r="11" spans="1:11" ht="14.45" customHeight="1" x14ac:dyDescent="0.15">
      <c r="A11" s="20" t="s">
        <v>38</v>
      </c>
      <c r="B11" s="11"/>
      <c r="C11" s="11"/>
      <c r="D11" s="11"/>
      <c r="E11" s="12"/>
      <c r="F11" s="12" t="s">
        <v>21</v>
      </c>
      <c r="G11" s="103" t="s">
        <v>56</v>
      </c>
      <c r="H11" s="103" t="s">
        <v>56</v>
      </c>
      <c r="I11" s="5">
        <f t="shared" si="0"/>
        <v>3</v>
      </c>
      <c r="J11" s="682">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13.5</v>
      </c>
      <c r="K11" s="682"/>
    </row>
    <row r="12" spans="1:11" ht="14.45" customHeight="1" x14ac:dyDescent="0.15">
      <c r="A12" s="321" t="s">
        <v>66</v>
      </c>
      <c r="B12" s="11"/>
      <c r="C12" s="11"/>
      <c r="D12" s="11"/>
      <c r="E12" s="12"/>
      <c r="F12" s="12"/>
      <c r="G12" s="12"/>
      <c r="H12" s="386"/>
      <c r="I12" s="5"/>
      <c r="J12" s="682"/>
      <c r="K12" s="682"/>
    </row>
    <row r="13" spans="1:11" ht="14.45" customHeight="1" x14ac:dyDescent="0.15">
      <c r="A13" s="33" t="s">
        <v>0</v>
      </c>
      <c r="B13" s="53">
        <v>46118</v>
      </c>
      <c r="C13" s="53">
        <v>46119</v>
      </c>
      <c r="D13" s="53">
        <v>46120</v>
      </c>
      <c r="E13" s="53">
        <v>46121</v>
      </c>
      <c r="F13" s="53">
        <v>46122</v>
      </c>
      <c r="G13" s="53">
        <v>46123</v>
      </c>
      <c r="H13" s="53">
        <v>46124</v>
      </c>
      <c r="I13" s="688" t="s">
        <v>1</v>
      </c>
      <c r="J13" s="690" t="s">
        <v>2</v>
      </c>
      <c r="K13" s="690"/>
    </row>
    <row r="14" spans="1:11" ht="14.45" customHeight="1" x14ac:dyDescent="0.15">
      <c r="A14" s="22" t="s">
        <v>3</v>
      </c>
      <c r="B14" s="22" t="s">
        <v>4</v>
      </c>
      <c r="C14" s="2" t="s">
        <v>5</v>
      </c>
      <c r="D14" s="21" t="s">
        <v>6</v>
      </c>
      <c r="E14" s="2" t="s">
        <v>7</v>
      </c>
      <c r="F14" s="2" t="s">
        <v>8</v>
      </c>
      <c r="G14" s="2" t="s">
        <v>9</v>
      </c>
      <c r="H14" s="24" t="s">
        <v>10</v>
      </c>
      <c r="I14" s="689"/>
      <c r="J14" s="690"/>
      <c r="K14" s="690"/>
    </row>
    <row r="15" spans="1:11" ht="14.45" customHeight="1" x14ac:dyDescent="0.15">
      <c r="A15" s="126" t="s">
        <v>12</v>
      </c>
      <c r="B15" s="12"/>
      <c r="C15" s="21"/>
      <c r="D15" s="21"/>
      <c r="E15" s="12"/>
      <c r="F15" s="12"/>
      <c r="G15" s="12"/>
      <c r="H15" s="12"/>
      <c r="I15" s="5"/>
      <c r="J15" s="682"/>
      <c r="K15" s="692"/>
    </row>
    <row r="16" spans="1:11" ht="14.45" customHeight="1" x14ac:dyDescent="0.15">
      <c r="A16" s="20" t="s">
        <v>37</v>
      </c>
      <c r="B16" s="12" t="s">
        <v>121</v>
      </c>
      <c r="C16" s="21"/>
      <c r="D16" s="11"/>
      <c r="E16" s="12" t="s">
        <v>21</v>
      </c>
      <c r="F16" s="12" t="s">
        <v>29</v>
      </c>
      <c r="G16" s="12" t="s">
        <v>21</v>
      </c>
      <c r="H16" s="12"/>
      <c r="I16" s="5">
        <f t="shared" ref="I16:I21" si="2">COUNTIFS(B16:H16,"&lt;&gt;空",B16:H16,"&lt;&gt;休",B16:H16,"&lt;&gt;調",B16:H16,"&lt;&gt;",B16:H16,"&lt;&gt;調整休")</f>
        <v>4</v>
      </c>
      <c r="J16" s="682">
        <f>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草加9-14"))*(4.5)+(COUNTIF(B16:H16,"新田9-14"))*(4.5)+(COUNTIF(B16:H16,"新田14-19"))*(4.5)+(COUNTIF(B16:H16,"11-18"))*(6.25)</f>
        <v>19.25</v>
      </c>
      <c r="K16" s="682"/>
    </row>
    <row r="17" spans="1:11" ht="14.45" customHeight="1" x14ac:dyDescent="0.15">
      <c r="A17" s="20" t="s">
        <v>19</v>
      </c>
      <c r="B17" s="12"/>
      <c r="C17" s="21"/>
      <c r="D17" s="11"/>
      <c r="E17" s="121" t="s">
        <v>497</v>
      </c>
      <c r="F17" s="12"/>
      <c r="G17" s="12" t="s">
        <v>20</v>
      </c>
      <c r="H17" s="12" t="s">
        <v>21</v>
      </c>
      <c r="I17" s="5">
        <f t="shared" si="2"/>
        <v>3</v>
      </c>
      <c r="J17" s="682">
        <f>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草加9-14"))*(4.5)+(COUNTIF(B17:H17,"新田9-14"))*(4.5)+(COUNTIF(B17:H17,"新田14-19"))*(4.5)+(COUNTIF(B17:H17,"受付9-/事務"))*(4.5)</f>
        <v>13.5</v>
      </c>
      <c r="K17" s="682"/>
    </row>
    <row r="18" spans="1:11" ht="14.45" customHeight="1" x14ac:dyDescent="0.15">
      <c r="A18" s="20" t="s">
        <v>62</v>
      </c>
      <c r="B18" s="12" t="s">
        <v>20</v>
      </c>
      <c r="C18" s="21"/>
      <c r="D18" s="32"/>
      <c r="E18" s="93" t="s">
        <v>84</v>
      </c>
      <c r="F18" s="12" t="s">
        <v>20</v>
      </c>
      <c r="G18" s="12" t="s">
        <v>21</v>
      </c>
      <c r="H18" s="12"/>
      <c r="I18" s="5">
        <f t="shared" si="2"/>
        <v>4</v>
      </c>
      <c r="J18" s="682">
        <f>SUM(COUNTIF(B18:H18,"9-11,15-19"))*(6)+(COUNTIF(B18:H18,"9-12,16-19"))*(6)+(COUNTIF(B18:H18,"9-13,17-19"))*(6)+(COUNTIF(B18:H18,"9-19"))*(9)+(COUNTIF(B18:H18,"9-17"))*(7.25)+(COUNTIF(B18:H18,"9-16"))*(6.25)+(COUNTIF(B18:H18,"9-15"))*(5.5)+(COUNTIF(B18:H18,"9-14"))*(4.5)+(COUNTIF(B18:H18,"9-13"))*(4)+(COUNTIF(B18:H18,"9-12"))*(3)+(COUNTIF(B18:H18,"9-11:30"))*(2.5)+(COUNTIF(B18:H18,"13-19"))*(5.5)+(COUNTIF(B18:H18,"14-19"))*(4.5)+(COUNTIF(B18:H18,"15-19"))*(4)+(COUNTIF(B18:H18,"16-19"))*(3)+(COUNTIF(B18:H18,"16:30-19"))*(2.5)+(COUNTIF(B18:H18,"10-14"))*(4)+(COUNTIF(B18:H18,"草加9-14"))*(4.5)+(COUNTIF(B18:H18,"新田9-14"))*(4.5)+(COUNTIF(B18:H18,"新田14-19"))*(4.5)</f>
        <v>18</v>
      </c>
      <c r="K18" s="682"/>
    </row>
    <row r="19" spans="1:11" ht="14.45" customHeight="1" x14ac:dyDescent="0.15">
      <c r="A19" s="20" t="s">
        <v>225</v>
      </c>
      <c r="B19" s="12" t="s">
        <v>21</v>
      </c>
      <c r="C19" s="32"/>
      <c r="D19" s="32"/>
      <c r="E19" s="12" t="s">
        <v>21</v>
      </c>
      <c r="F19" s="12" t="s">
        <v>21</v>
      </c>
      <c r="G19" s="12"/>
      <c r="H19" s="16" t="s">
        <v>568</v>
      </c>
      <c r="I19" s="5">
        <f t="shared" si="2"/>
        <v>4</v>
      </c>
      <c r="J19" s="682">
        <v>19.5</v>
      </c>
      <c r="K19" s="682"/>
    </row>
    <row r="20" spans="1:11" ht="14.45" customHeight="1" x14ac:dyDescent="0.15">
      <c r="A20" s="20" t="s">
        <v>291</v>
      </c>
      <c r="B20" s="12"/>
      <c r="C20" s="32"/>
      <c r="D20" s="32"/>
      <c r="E20" s="12" t="s">
        <v>20</v>
      </c>
      <c r="F20" s="12"/>
      <c r="G20" s="12" t="s">
        <v>20</v>
      </c>
      <c r="H20" s="12" t="s">
        <v>20</v>
      </c>
      <c r="I20" s="5">
        <f t="shared" si="2"/>
        <v>3</v>
      </c>
      <c r="J20" s="682">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草加9-14"))*(4.5)+(COUNTIF(B20:H20,"新田9-14"))*(4.5)+(COUNTIF(B20:H20,"新田14-19"))*(4.5)</f>
        <v>13.5</v>
      </c>
      <c r="K20" s="682"/>
    </row>
    <row r="21" spans="1:11" ht="14.45" customHeight="1" x14ac:dyDescent="0.15">
      <c r="A21" s="20" t="s">
        <v>38</v>
      </c>
      <c r="B21" s="103" t="s">
        <v>57</v>
      </c>
      <c r="C21" s="11"/>
      <c r="D21" s="11"/>
      <c r="E21" s="12"/>
      <c r="F21" s="12" t="s">
        <v>21</v>
      </c>
      <c r="G21" s="103" t="s">
        <v>56</v>
      </c>
      <c r="H21" s="103" t="s">
        <v>56</v>
      </c>
      <c r="I21" s="5">
        <f t="shared" si="2"/>
        <v>4</v>
      </c>
      <c r="J21" s="682">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18</v>
      </c>
      <c r="K21" s="682"/>
    </row>
    <row r="22" spans="1:11" ht="14.45" customHeight="1" x14ac:dyDescent="0.15">
      <c r="A22" s="321" t="s">
        <v>66</v>
      </c>
      <c r="B22" s="12"/>
      <c r="C22" s="11"/>
      <c r="D22" s="11"/>
      <c r="E22" s="12"/>
      <c r="F22" s="12"/>
      <c r="G22" s="12"/>
      <c r="H22" s="386"/>
      <c r="I22" s="5"/>
      <c r="J22" s="682"/>
      <c r="K22" s="682"/>
    </row>
    <row r="23" spans="1:11" ht="14.45" customHeight="1" x14ac:dyDescent="0.15">
      <c r="A23" s="22" t="s">
        <v>0</v>
      </c>
      <c r="B23" s="23">
        <v>46125</v>
      </c>
      <c r="C23" s="23">
        <v>46126</v>
      </c>
      <c r="D23" s="23">
        <v>46127</v>
      </c>
      <c r="E23" s="23">
        <v>46128</v>
      </c>
      <c r="F23" s="23">
        <v>46129</v>
      </c>
      <c r="G23" s="23">
        <v>46130</v>
      </c>
      <c r="H23" s="23">
        <v>46131</v>
      </c>
      <c r="I23" s="688" t="s">
        <v>1</v>
      </c>
      <c r="J23" s="690" t="s">
        <v>2</v>
      </c>
      <c r="K23" s="690"/>
    </row>
    <row r="24" spans="1:11" ht="14.45" customHeight="1" x14ac:dyDescent="0.15">
      <c r="A24" s="22" t="s">
        <v>3</v>
      </c>
      <c r="B24" s="2" t="s">
        <v>4</v>
      </c>
      <c r="C24" s="21" t="s">
        <v>5</v>
      </c>
      <c r="D24" s="21" t="s">
        <v>6</v>
      </c>
      <c r="E24" s="2" t="s">
        <v>7</v>
      </c>
      <c r="F24" s="2" t="s">
        <v>8</v>
      </c>
      <c r="G24" s="2" t="s">
        <v>9</v>
      </c>
      <c r="H24" s="24" t="s">
        <v>10</v>
      </c>
      <c r="I24" s="689"/>
      <c r="J24" s="690"/>
      <c r="K24" s="690"/>
    </row>
    <row r="25" spans="1:11" ht="14.45" customHeight="1" x14ac:dyDescent="0.15">
      <c r="A25" s="126" t="s">
        <v>13</v>
      </c>
      <c r="B25" s="12"/>
      <c r="C25" s="21"/>
      <c r="D25" s="21"/>
      <c r="E25" s="12"/>
      <c r="F25" s="12"/>
      <c r="G25" s="12"/>
      <c r="H25" s="12"/>
      <c r="I25" s="5"/>
      <c r="J25" s="693"/>
      <c r="K25" s="692"/>
    </row>
    <row r="26" spans="1:11" ht="14.45" customHeight="1" x14ac:dyDescent="0.15">
      <c r="A26" s="20" t="s">
        <v>37</v>
      </c>
      <c r="B26" s="12" t="s">
        <v>68</v>
      </c>
      <c r="C26" s="21"/>
      <c r="D26" s="11"/>
      <c r="E26" s="12" t="s">
        <v>21</v>
      </c>
      <c r="F26" s="12" t="s">
        <v>29</v>
      </c>
      <c r="G26" s="12" t="s">
        <v>21</v>
      </c>
      <c r="H26" s="12"/>
      <c r="I26" s="5">
        <f t="shared" ref="I26:I31" si="3">COUNTIFS(B26:H26,"&lt;&gt;空",B26:H26,"&lt;&gt;休",B26:H26,"&lt;&gt;調",B26:H26,"&lt;&gt;",B26:H26,"&lt;&gt;調整休")</f>
        <v>4</v>
      </c>
      <c r="J26" s="682">
        <f t="shared" ref="J26" si="4">SUM(COUNTIF(B26:H26,"9-11,15-19"))*(6)+(COUNTIF(B26:H26,"9-12,16-19"))*(6)+(COUNTIF(B26:H26,"9-13,17-19"))*(6)+(COUNTIF(B26:H26,"9-19"))*(9)+(COUNTIF(B26:H26,"9-17"))*(7.25)+(COUNTIF(B26:H26,"9-16"))*(6.25)+(COUNTIF(B26:H26,"9-15"))*(5.5)+(COUNTIF(B26:H26,"9-14"))*(4.5)+(COUNTIF(B26:H26,"9-13"))*(4)+(COUNTIF(B26:H26,"9-12"))*(3)+(COUNTIF(B26:H26,"9-11:30"))*(2.5)+(COUNTIF(B26:H26,"13-19"))*(5.5)+(COUNTIF(B26:H26,"14-19"))*(4.5)+(COUNTIF(B26:H26,"15-19"))*(4)+(COUNTIF(B26:H26,"16-19"))*(3)+(COUNTIF(B26:H26,"16:30-19"))*(2.5)+(COUNTIF(B26:H26,"10-14"))*(4)+(COUNTIF(B26:H26,"草加9-14"))*(4.5)+(COUNTIF(B26:H26,"新田9-14"))*(4.5)+(COUNTIF(B26:H26,"新田14-19"))*(4.5)</f>
        <v>17</v>
      </c>
      <c r="K26" s="682"/>
    </row>
    <row r="27" spans="1:11" ht="14.45" customHeight="1" x14ac:dyDescent="0.15">
      <c r="A27" s="20" t="s">
        <v>19</v>
      </c>
      <c r="B27" s="12" t="s">
        <v>20</v>
      </c>
      <c r="C27" s="21"/>
      <c r="D27" s="11"/>
      <c r="E27" s="121" t="s">
        <v>497</v>
      </c>
      <c r="F27" s="12"/>
      <c r="G27" s="12" t="s">
        <v>20</v>
      </c>
      <c r="H27" s="12" t="s">
        <v>21</v>
      </c>
      <c r="I27" s="5">
        <f t="shared" si="3"/>
        <v>4</v>
      </c>
      <c r="J27" s="682">
        <f>SUM(COUNTIF(B27:H27,"9-11,15-19"))*(6)+(COUNTIF(B27:H27,"9-12,16-19"))*(6)+(COUNTIF(B27:H27,"9-13,17-19"))*(6)+(COUNTIF(B27:H27,"9-19"))*(9)+(COUNTIF(B27:H27,"9-17"))*(7.25)+(COUNTIF(B27:H27,"9-16"))*(6.25)+(COUNTIF(B27:H27,"9-15"))*(5.5)+(COUNTIF(B27:H27,"9-14"))*(4.5)+(COUNTIF(B27:H27,"9-13"))*(4)+(COUNTIF(B27:H27,"9-12"))*(3)+(COUNTIF(B27:H27,"9-11:30"))*(2.5)+(COUNTIF(B27:H27,"13-19"))*(5.5)+(COUNTIF(B27:H27,"14-19"))*(4.5)+(COUNTIF(B27:H27,"15-19"))*(4)+(COUNTIF(B27:H27,"16-19"))*(3)+(COUNTIF(B27:H27,"16:30-19"))*(2.5)+(COUNTIF(B27:H27,"10-14"))*(4)+(COUNTIF(B27:H27,"草加9-14"))*(4.5)+(COUNTIF(B27:H27,"新田9-14"))*(4.5)+(COUNTIF(B27:H27,"新田14-19"))*(4.5)+(COUNTIF(B27:H27,"受付9-/事務"))*(4.5)</f>
        <v>18</v>
      </c>
      <c r="K27" s="682"/>
    </row>
    <row r="28" spans="1:11" ht="14.45" customHeight="1" x14ac:dyDescent="0.15">
      <c r="A28" s="20" t="s">
        <v>62</v>
      </c>
      <c r="B28" s="383"/>
      <c r="C28" s="21"/>
      <c r="D28" s="32"/>
      <c r="E28" s="93" t="s">
        <v>84</v>
      </c>
      <c r="F28" s="12" t="s">
        <v>20</v>
      </c>
      <c r="G28" s="383"/>
      <c r="H28" s="12"/>
      <c r="I28" s="5">
        <f t="shared" si="3"/>
        <v>2</v>
      </c>
      <c r="J28" s="682">
        <f>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草加9-14"))*(4.5)+(COUNTIF(B28:H28,"新田9-14"))*(4.5)+(COUNTIF(B28:H28,"新田14-19"))*(4.5)</f>
        <v>9</v>
      </c>
      <c r="K28" s="682"/>
    </row>
    <row r="29" spans="1:11" ht="14.45" customHeight="1" x14ac:dyDescent="0.15">
      <c r="A29" s="20" t="s">
        <v>225</v>
      </c>
      <c r="B29" s="12" t="s">
        <v>25</v>
      </c>
      <c r="C29" s="32"/>
      <c r="D29" s="32"/>
      <c r="E29" s="12"/>
      <c r="F29" s="12" t="s">
        <v>21</v>
      </c>
      <c r="G29" s="12"/>
      <c r="H29" s="383"/>
      <c r="I29" s="5">
        <f t="shared" si="3"/>
        <v>2</v>
      </c>
      <c r="J29" s="682">
        <v>9</v>
      </c>
      <c r="K29" s="682"/>
    </row>
    <row r="30" spans="1:11" ht="14.45" customHeight="1" x14ac:dyDescent="0.15">
      <c r="A30" s="20" t="s">
        <v>291</v>
      </c>
      <c r="B30" s="12"/>
      <c r="C30" s="32"/>
      <c r="D30" s="32"/>
      <c r="E30" s="12" t="s">
        <v>20</v>
      </c>
      <c r="F30" s="12"/>
      <c r="G30" s="12" t="s">
        <v>20</v>
      </c>
      <c r="H30" s="12" t="s">
        <v>20</v>
      </c>
      <c r="I30" s="5">
        <f t="shared" si="3"/>
        <v>3</v>
      </c>
      <c r="J30" s="682">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13.5</v>
      </c>
      <c r="K30" s="682"/>
    </row>
    <row r="31" spans="1:11" ht="14.45" customHeight="1" x14ac:dyDescent="0.15">
      <c r="A31" s="20" t="s">
        <v>38</v>
      </c>
      <c r="B31" s="12" t="s">
        <v>21</v>
      </c>
      <c r="C31" s="11"/>
      <c r="D31" s="11"/>
      <c r="E31" s="12"/>
      <c r="F31" s="12" t="s">
        <v>21</v>
      </c>
      <c r="G31" s="103" t="s">
        <v>57</v>
      </c>
      <c r="H31" s="103" t="s">
        <v>56</v>
      </c>
      <c r="I31" s="5">
        <f t="shared" si="3"/>
        <v>4</v>
      </c>
      <c r="J31" s="682">
        <f>SUM(COUNTIF(B31:H31,"9-11,15-19"))*(6)+(COUNTIF(B31:H31,"9-12,16-19"))*(6)+(COUNTIF(B31:H31,"9-13,17-19"))*(6)+(COUNTIF(B31:H31,"9-19"))*(9)+(COUNTIF(B31:H31,"9-17"))*(7.25)+(COUNTIF(B31:H31,"9-16"))*(6.25)+(COUNTIF(B31:H31,"9-15"))*(5.5)+(COUNTIF(B31:H31,"9-14"))*(4.5)+(COUNTIF(B31:H31,"9-13"))*(4)+(COUNTIF(B31:H31,"9-12"))*(3)+(COUNTIF(B31:H31,"9-11:30"))*(2.5)+(COUNTIF(B31:H31,"13-19"))*(5.5)+(COUNTIF(B31:H31,"14-19"))*(4.5)+(COUNTIF(B31:H31,"15-19"))*(4)+(COUNTIF(B31:H31,"16-19"))*(3)+(COUNTIF(B31:H31,"16:30-19"))*(2.5)+(COUNTIF(B31:H31,"10-14"))*(4)+(COUNTIF(B31:H31,"草加9-14"))*(4.5)+(COUNTIF(B31:H31,"新田9-14"))*(4.5)+(COUNTIF(B31:H31,"新田14-19"))*(4.5)</f>
        <v>18</v>
      </c>
      <c r="K31" s="682"/>
    </row>
    <row r="32" spans="1:11" ht="14.45" customHeight="1" x14ac:dyDescent="0.15">
      <c r="A32" s="321" t="s">
        <v>66</v>
      </c>
      <c r="B32" s="12"/>
      <c r="C32" s="11"/>
      <c r="D32" s="11"/>
      <c r="E32" s="12"/>
      <c r="F32" s="12"/>
      <c r="G32" s="462" t="s">
        <v>529</v>
      </c>
      <c r="H32" s="462" t="s">
        <v>244</v>
      </c>
      <c r="I32" s="5"/>
      <c r="J32" s="682"/>
      <c r="K32" s="682"/>
    </row>
    <row r="33" spans="1:11" ht="14.45" customHeight="1" x14ac:dyDescent="0.15">
      <c r="A33" s="321" t="s">
        <v>66</v>
      </c>
      <c r="B33" s="12"/>
      <c r="C33" s="11"/>
      <c r="D33" s="11"/>
      <c r="E33" s="12"/>
      <c r="F33" s="12"/>
      <c r="G33" s="462"/>
      <c r="H33" s="650" t="s">
        <v>582</v>
      </c>
      <c r="I33" s="5"/>
      <c r="J33" s="682"/>
      <c r="K33" s="682"/>
    </row>
    <row r="34" spans="1:11" ht="14.45" customHeight="1" x14ac:dyDescent="0.15">
      <c r="A34" s="22" t="s">
        <v>0</v>
      </c>
      <c r="B34" s="90">
        <v>46132</v>
      </c>
      <c r="C34" s="90">
        <v>46133</v>
      </c>
      <c r="D34" s="90">
        <v>46134</v>
      </c>
      <c r="E34" s="90">
        <v>46135</v>
      </c>
      <c r="F34" s="90">
        <v>46136</v>
      </c>
      <c r="G34" s="90">
        <v>46137</v>
      </c>
      <c r="H34" s="90">
        <v>46138</v>
      </c>
      <c r="I34" s="688" t="s">
        <v>1</v>
      </c>
      <c r="J34" s="690" t="s">
        <v>2</v>
      </c>
      <c r="K34" s="690"/>
    </row>
    <row r="35" spans="1:11" ht="14.45" customHeight="1" x14ac:dyDescent="0.15">
      <c r="A35" s="22" t="s">
        <v>3</v>
      </c>
      <c r="B35" s="2" t="s">
        <v>4</v>
      </c>
      <c r="C35" s="21" t="s">
        <v>5</v>
      </c>
      <c r="D35" s="21" t="s">
        <v>6</v>
      </c>
      <c r="E35" s="2" t="s">
        <v>7</v>
      </c>
      <c r="F35" s="2" t="s">
        <v>8</v>
      </c>
      <c r="G35" s="2" t="s">
        <v>9</v>
      </c>
      <c r="H35" s="24" t="s">
        <v>10</v>
      </c>
      <c r="I35" s="689"/>
      <c r="J35" s="690"/>
      <c r="K35" s="690"/>
    </row>
    <row r="36" spans="1:11" ht="14.45" customHeight="1" x14ac:dyDescent="0.15">
      <c r="A36" s="126" t="s">
        <v>12</v>
      </c>
      <c r="B36" s="12"/>
      <c r="C36" s="21"/>
      <c r="D36" s="21"/>
      <c r="E36" s="12"/>
      <c r="F36" s="12"/>
      <c r="G36" s="12"/>
      <c r="H36" s="12"/>
      <c r="I36" s="5"/>
      <c r="J36" s="682"/>
      <c r="K36" s="692"/>
    </row>
    <row r="37" spans="1:11" ht="14.45" customHeight="1" x14ac:dyDescent="0.15">
      <c r="A37" s="20" t="s">
        <v>37</v>
      </c>
      <c r="B37" s="12" t="s">
        <v>21</v>
      </c>
      <c r="C37" s="21"/>
      <c r="D37" s="11"/>
      <c r="E37" s="12" t="s">
        <v>21</v>
      </c>
      <c r="F37" s="12" t="s">
        <v>29</v>
      </c>
      <c r="G37" s="12" t="s">
        <v>21</v>
      </c>
      <c r="H37" s="12" t="s">
        <v>20</v>
      </c>
      <c r="I37" s="5">
        <f t="shared" ref="I37:I42" si="5">COUNTIFS(B37:H37,"&lt;&gt;空",B37:H37,"&lt;&gt;休",B37:H37,"&lt;&gt;調",B37:H37,"&lt;&gt;",B37:H37,"&lt;&gt;調整休")</f>
        <v>5</v>
      </c>
      <c r="J37" s="682">
        <f t="shared" ref="J37" si="6">SUM(COUNTIF(B37:H37,"9-11,15-19"))*(6)+(COUNTIF(B37:H37,"9-12,16-19"))*(6)+(COUNTIF(B37:H37,"9-13,17-19"))*(6)+(COUNTIF(B37:H37,"9-19"))*(9)+(COUNTIF(B37:H37,"9-17"))*(7.25)+(COUNTIF(B37:H37,"9-16"))*(6.25)+(COUNTIF(B37:H37,"9-15"))*(5.5)+(COUNTIF(B37:H37,"9-14"))*(4.5)+(COUNTIF(B37:H37,"9-13"))*(4)+(COUNTIF(B37:H37,"9-12"))*(3)+(COUNTIF(B37:H37,"9-11:30"))*(2.5)+(COUNTIF(B37:H37,"13-19"))*(5.5)+(COUNTIF(B37:H37,"14-19"))*(4.5)+(COUNTIF(B37:H37,"15-19"))*(4)+(COUNTIF(B37:H37,"16-19"))*(3)+(COUNTIF(B37:H37,"16:30-19"))*(2.5)+(COUNTIF(B37:H37,"10-14"))*(4)+(COUNTIF(B37:H37,"草加9-14"))*(4.5)+(COUNTIF(B37:H37,"新田9-14"))*(4.5)+(COUNTIF(B37:H37,"新田14-19"))*(4.5)</f>
        <v>22</v>
      </c>
      <c r="K37" s="682"/>
    </row>
    <row r="38" spans="1:11" ht="14.45" customHeight="1" x14ac:dyDescent="0.15">
      <c r="A38" s="20" t="s">
        <v>19</v>
      </c>
      <c r="B38" s="12"/>
      <c r="C38" s="21"/>
      <c r="D38" s="11"/>
      <c r="E38" s="121" t="s">
        <v>497</v>
      </c>
      <c r="F38" s="12"/>
      <c r="G38" s="12" t="s">
        <v>20</v>
      </c>
      <c r="H38" s="12" t="s">
        <v>21</v>
      </c>
      <c r="I38" s="5">
        <f t="shared" si="5"/>
        <v>3</v>
      </c>
      <c r="J38" s="682">
        <f>SUM(COUNTIF(B38:H38,"9-11,15-19"))*(6)+(COUNTIF(B38:H38,"9-12,16-19"))*(6)+(COUNTIF(B38:H38,"9-13,17-19"))*(6)+(COUNTIF(B38:H38,"9-19"))*(9)+(COUNTIF(B38:H38,"9-17"))*(7.25)+(COUNTIF(B38:H38,"9-16"))*(6.25)+(COUNTIF(B38:H38,"9-15"))*(5.5)+(COUNTIF(B38:H38,"9-14"))*(4.5)+(COUNTIF(B38:H38,"9-13"))*(4)+(COUNTIF(B38:H38,"9-12"))*(3)+(COUNTIF(B38:H38,"9-11:30"))*(2.5)+(COUNTIF(B38:H38,"13-19"))*(5.5)+(COUNTIF(B38:H38,"14-19"))*(4.5)+(COUNTIF(B38:H38,"15-19"))*(4)+(COUNTIF(B38:H38,"16-19"))*(3)+(COUNTIF(B38:H38,"16:30-19"))*(2.5)+(COUNTIF(B38:H38,"10-14"))*(4)+(COUNTIF(B38:H38,"草加9-14"))*(4.5)+(COUNTIF(B38:H38,"新田9-14"))*(4.5)+(COUNTIF(B38:H38,"新田14-19"))*(4.5)+(COUNTIF(B38:H38,"受付9-/事務"))*(4.5)</f>
        <v>13.5</v>
      </c>
      <c r="K38" s="682"/>
    </row>
    <row r="39" spans="1:11" ht="14.45" customHeight="1" x14ac:dyDescent="0.15">
      <c r="A39" s="20" t="s">
        <v>62</v>
      </c>
      <c r="B39" s="12" t="s">
        <v>20</v>
      </c>
      <c r="C39" s="21"/>
      <c r="D39" s="32"/>
      <c r="E39" s="93" t="s">
        <v>84</v>
      </c>
      <c r="F39" s="12" t="s">
        <v>20</v>
      </c>
      <c r="G39" s="12" t="s">
        <v>21</v>
      </c>
      <c r="H39" s="12"/>
      <c r="I39" s="5">
        <f t="shared" si="5"/>
        <v>4</v>
      </c>
      <c r="J39" s="682">
        <f>SUM(COUNTIF(B39:H39,"9-11,15-19"))*(6)+(COUNTIF(B39:H39,"9-12,16-19"))*(6)+(COUNTIF(B39:H39,"9-13,17-19"))*(6)+(COUNTIF(B39:H39,"9-19"))*(9)+(COUNTIF(B39:H39,"9-17"))*(7.25)+(COUNTIF(B39:H39,"9-16"))*(6.25)+(COUNTIF(B39:H39,"9-15"))*(5.5)+(COUNTIF(B39:H39,"9-14"))*(4.5)+(COUNTIF(B39:H39,"9-13"))*(4)+(COUNTIF(B39:H39,"9-12"))*(3)+(COUNTIF(B39:H39,"9-11:30"))*(2.5)+(COUNTIF(B39:H39,"13-19"))*(5.5)+(COUNTIF(B39:H39,"14-19"))*(4.5)+(COUNTIF(B39:H39,"15-19"))*(4)+(COUNTIF(B39:H39,"16-19"))*(3)+(COUNTIF(B39:H39,"16:30-19"))*(2.5)+(COUNTIF(B39:H39,"10-14"))*(4)+(COUNTIF(B39:H39,"草加9-14"))*(4.5)+(COUNTIF(B39:H39,"新田9-14"))*(4.5)+(COUNTIF(B39:H39,"新田14-19"))*(4.5)</f>
        <v>18</v>
      </c>
      <c r="K39" s="682"/>
    </row>
    <row r="40" spans="1:11" ht="14.45" customHeight="1" x14ac:dyDescent="0.15">
      <c r="A40" s="20" t="s">
        <v>225</v>
      </c>
      <c r="B40" s="12" t="s">
        <v>21</v>
      </c>
      <c r="C40" s="32"/>
      <c r="D40" s="32"/>
      <c r="E40" s="12"/>
      <c r="F40" s="12" t="s">
        <v>21</v>
      </c>
      <c r="G40" s="12"/>
      <c r="H40" s="383"/>
      <c r="I40" s="5">
        <f t="shared" si="5"/>
        <v>2</v>
      </c>
      <c r="J40" s="682">
        <f>SUM(COUNTIF(B40:H40,"9-11,15-19"))*(6)+(COUNTIF(B40:H40,"9-12,16-19"))*(6)+(COUNTIF(B40:H40,"9-13,17-19"))*(6)+(COUNTIF(B40:H40,"9-19"))*(9)+(COUNTIF(B40:H40,"9-17"))*(7.25)+(COUNTIF(B40:H40,"9-16"))*(6.25)+(COUNTIF(B40:H40,"9-15"))*(5.5)+(COUNTIF(B40:H40,"9-14"))*(4.5)+(COUNTIF(B40:H40,"9-13"))*(4)+(COUNTIF(B40:H40,"9-12"))*(3)+(COUNTIF(B40:H40,"9-11:30"))*(2.5)+(COUNTIF(B40:H40,"13-19"))*(5.5)+(COUNTIF(B40:H40,"14-19"))*(4.5)+(COUNTIF(B40:H40,"15-19"))*(4)+(COUNTIF(B40:H40,"16-19"))*(3)+(COUNTIF(B40:H40,"16:30-19"))*(2.5)+(COUNTIF(B40:H40,"10-14"))*(4)+(COUNTIF(B40:H40,"草加9-14"))*(4.5)+(COUNTIF(B40:H40,"新田9-14"))*(4.5)+(COUNTIF(B40:H40,"新田14-19"))*(4.5)</f>
        <v>9</v>
      </c>
      <c r="K40" s="682"/>
    </row>
    <row r="41" spans="1:11" ht="14.45" customHeight="1" x14ac:dyDescent="0.15">
      <c r="A41" s="20" t="s">
        <v>291</v>
      </c>
      <c r="B41" s="12"/>
      <c r="C41" s="32"/>
      <c r="D41" s="32"/>
      <c r="E41" s="12" t="s">
        <v>20</v>
      </c>
      <c r="F41" s="12"/>
      <c r="G41" s="12" t="s">
        <v>20</v>
      </c>
      <c r="H41" s="12" t="s">
        <v>20</v>
      </c>
      <c r="I41" s="5">
        <f t="shared" si="5"/>
        <v>3</v>
      </c>
      <c r="J41" s="682">
        <f>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草加9-14"))*(4.5)+(COUNTIF(B41:H41,"新田9-14"))*(4.5)+(COUNTIF(B41:H41,"新田14-19"))*(4.5)</f>
        <v>13.5</v>
      </c>
      <c r="K41" s="682"/>
    </row>
    <row r="42" spans="1:11" ht="14.45" customHeight="1" x14ac:dyDescent="0.15">
      <c r="A42" s="20" t="s">
        <v>38</v>
      </c>
      <c r="B42" s="12" t="s">
        <v>20</v>
      </c>
      <c r="C42" s="11"/>
      <c r="D42" s="11"/>
      <c r="E42" s="12"/>
      <c r="F42" s="12" t="s">
        <v>21</v>
      </c>
      <c r="G42" s="103" t="s">
        <v>56</v>
      </c>
      <c r="H42" s="103" t="s">
        <v>56</v>
      </c>
      <c r="I42" s="5">
        <f t="shared" si="5"/>
        <v>4</v>
      </c>
      <c r="J42" s="682">
        <f>SUM(COUNTIF(B42:H42,"9-11,15-19"))*(6)+(COUNTIF(B42:H42,"9-12,16-19"))*(6)+(COUNTIF(B42:H42,"9-13,17-19"))*(6)+(COUNTIF(B42:H42,"9-19"))*(9)+(COUNTIF(B42:H42,"9-17"))*(7.25)+(COUNTIF(B42:H42,"9-16"))*(6.25)+(COUNTIF(B42:H42,"9-15"))*(5.5)+(COUNTIF(B42:H42,"9-14"))*(4.5)+(COUNTIF(B42:H42,"9-13"))*(4)+(COUNTIF(B42:H42,"9-12"))*(3)+(COUNTIF(B42:H42,"9-11:30"))*(2.5)+(COUNTIF(B42:H42,"13-19"))*(5.5)+(COUNTIF(B42:H42,"14-19"))*(4.5)+(COUNTIF(B42:H42,"15-19"))*(4)+(COUNTIF(B42:H42,"16-19"))*(3)+(COUNTIF(B42:H42,"16:30-19"))*(2.5)+(COUNTIF(B42:H42,"10-14"))*(4)+(COUNTIF(B42:H42,"草加9-14"))*(4.5)+(COUNTIF(B42:H42,"新田9-14"))*(4.5)+(COUNTIF(B42:H42,"新田14-19"))*(4.5)</f>
        <v>18</v>
      </c>
      <c r="K42" s="682"/>
    </row>
    <row r="43" spans="1:11" ht="14.45" customHeight="1" x14ac:dyDescent="0.15">
      <c r="A43" s="321" t="s">
        <v>66</v>
      </c>
      <c r="B43" s="12"/>
      <c r="C43" s="11"/>
      <c r="D43" s="11"/>
      <c r="E43" s="12"/>
      <c r="F43" s="12"/>
      <c r="G43" s="12"/>
      <c r="H43" s="462" t="s">
        <v>529</v>
      </c>
      <c r="I43" s="5"/>
      <c r="J43" s="682"/>
      <c r="K43" s="682"/>
    </row>
    <row r="44" spans="1:11" ht="14.45" customHeight="1" x14ac:dyDescent="0.15">
      <c r="A44" s="22" t="s">
        <v>0</v>
      </c>
      <c r="B44" s="23">
        <v>46139</v>
      </c>
      <c r="C44" s="23">
        <v>46140</v>
      </c>
      <c r="D44" s="23">
        <v>46141</v>
      </c>
      <c r="E44" s="23">
        <v>46142</v>
      </c>
      <c r="F44" s="23"/>
      <c r="G44" s="23"/>
      <c r="H44" s="23"/>
      <c r="I44" s="688" t="s">
        <v>1</v>
      </c>
      <c r="J44" s="690" t="s">
        <v>2</v>
      </c>
      <c r="K44" s="690"/>
    </row>
    <row r="45" spans="1:11" ht="14.45" customHeight="1" x14ac:dyDescent="0.15">
      <c r="A45" s="22" t="s">
        <v>3</v>
      </c>
      <c r="B45" s="2" t="s">
        <v>4</v>
      </c>
      <c r="C45" s="316" t="s">
        <v>5</v>
      </c>
      <c r="D45" s="376" t="s">
        <v>6</v>
      </c>
      <c r="E45" s="2" t="s">
        <v>7</v>
      </c>
      <c r="F45" s="2"/>
      <c r="G45" s="2"/>
      <c r="H45" s="24"/>
      <c r="I45" s="689"/>
      <c r="J45" s="690"/>
      <c r="K45" s="690"/>
    </row>
    <row r="46" spans="1:11" ht="14.45" customHeight="1" x14ac:dyDescent="0.15">
      <c r="A46" s="126" t="s">
        <v>13</v>
      </c>
      <c r="B46" s="12"/>
      <c r="C46" s="21"/>
      <c r="D46" s="21"/>
      <c r="E46" s="12"/>
      <c r="F46" s="21"/>
      <c r="G46" s="21"/>
      <c r="H46" s="21"/>
      <c r="I46" s="5"/>
      <c r="J46" s="693"/>
      <c r="K46" s="692"/>
    </row>
    <row r="47" spans="1:11" ht="14.45" customHeight="1" x14ac:dyDescent="0.15">
      <c r="A47" s="20" t="s">
        <v>37</v>
      </c>
      <c r="B47" s="12" t="s">
        <v>68</v>
      </c>
      <c r="C47" s="21"/>
      <c r="D47" s="11"/>
      <c r="E47" s="12" t="s">
        <v>21</v>
      </c>
      <c r="F47" s="11"/>
      <c r="G47" s="11"/>
      <c r="H47" s="11"/>
      <c r="I47" s="5">
        <f t="shared" ref="I47:I52" si="7">COUNTIFS(B47:H47,"&lt;&gt;空",B47:H47,"&lt;&gt;休",B47:H47,"&lt;&gt;調",B47:H47,"&lt;&gt;",B47:H47,"&lt;&gt;調整休")</f>
        <v>2</v>
      </c>
      <c r="J47" s="682">
        <f t="shared" ref="J47" si="8">SUM(COUNTIF(B47:H47,"9-11,15-19"))*(6)+(COUNTIF(B47:H47,"9-12,16-19"))*(6)+(COUNTIF(B47:H47,"9-13,17-19"))*(6)+(COUNTIF(B47:H47,"9-19"))*(9)+(COUNTIF(B47:H47,"9-17"))*(7.25)+(COUNTIF(B47:H47,"9-16"))*(6.25)+(COUNTIF(B47:H47,"9-15"))*(5.5)+(COUNTIF(B47:H47,"9-14"))*(4.5)+(COUNTIF(B47:H47,"9-13"))*(4)+(COUNTIF(B47:H47,"9-12"))*(3)+(COUNTIF(B47:H47,"9-11:30"))*(2.5)+(COUNTIF(B47:H47,"13-19"))*(5.5)+(COUNTIF(B47:H47,"14-19"))*(4.5)+(COUNTIF(B47:H47,"15-19"))*(4)+(COUNTIF(B47:H47,"16-19"))*(3)+(COUNTIF(B47:H47,"16:30-19"))*(2.5)+(COUNTIF(B47:H47,"10-14"))*(4)+(COUNTIF(B47:H47,"草加9-14"))*(4.5)+(COUNTIF(B47:H47,"新田9-14"))*(4.5)+(COUNTIF(B47:H47,"新田14-19"))*(4.5)</f>
        <v>8.5</v>
      </c>
      <c r="K47" s="682"/>
    </row>
    <row r="48" spans="1:11" ht="14.45" customHeight="1" x14ac:dyDescent="0.15">
      <c r="A48" s="20" t="s">
        <v>19</v>
      </c>
      <c r="B48" s="383"/>
      <c r="C48" s="21"/>
      <c r="D48" s="11"/>
      <c r="E48" s="121" t="s">
        <v>497</v>
      </c>
      <c r="F48" s="11"/>
      <c r="G48" s="11"/>
      <c r="H48" s="11"/>
      <c r="I48" s="5">
        <f t="shared" si="7"/>
        <v>1</v>
      </c>
      <c r="J48" s="682">
        <f>SUM(COUNTIF(B48:H48,"9-11,15-19"))*(6)+(COUNTIF(B48:H48,"9-12,16-19"))*(6)+(COUNTIF(B48:H48,"9-13,17-19"))*(6)+(COUNTIF(B48:H48,"9-19"))*(9)+(COUNTIF(B48:H48,"9-17"))*(7.25)+(COUNTIF(B48:H48,"9-16"))*(6.25)+(COUNTIF(B48:H48,"9-15"))*(5.5)+(COUNTIF(B48:H48,"9-14"))*(4.5)+(COUNTIF(B48:H48,"9-13"))*(4)+(COUNTIF(B48:H48,"9-12"))*(3)+(COUNTIF(B48:H48,"9-11:30"))*(2.5)+(COUNTIF(B48:H48,"13-19"))*(5.5)+(COUNTIF(B48:H48,"14-19"))*(4.5)+(COUNTIF(B48:H48,"15-19"))*(4)+(COUNTIF(B48:H48,"16-19"))*(3)+(COUNTIF(B48:H48,"16:30-19"))*(2.5)+(COUNTIF(B48:H48,"10-14"))*(4)+(COUNTIF(B48:H48,"草加9-14"))*(4.5)+(COUNTIF(B48:H48,"新田9-14"))*(4.5)+(COUNTIF(B48:H48,"新田14-19"))*(4.5)+(COUNTIF(B48:H48,"受付9-/事務"))*(4.5)</f>
        <v>4.5</v>
      </c>
      <c r="K48" s="682"/>
    </row>
    <row r="49" spans="1:14" ht="14.45" customHeight="1" x14ac:dyDescent="0.15">
      <c r="A49" s="20" t="s">
        <v>62</v>
      </c>
      <c r="B49" s="12" t="s">
        <v>20</v>
      </c>
      <c r="C49" s="21"/>
      <c r="D49" s="32"/>
      <c r="E49" s="93" t="s">
        <v>84</v>
      </c>
      <c r="F49" s="32"/>
      <c r="G49" s="32"/>
      <c r="H49" s="32"/>
      <c r="I49" s="5">
        <f t="shared" si="7"/>
        <v>2</v>
      </c>
      <c r="J49" s="682">
        <f>SUM(COUNTIF(B49:H49,"9-11,15-19"))*(6)+(COUNTIF(B49:H49,"9-12,16-19"))*(6)+(COUNTIF(B49:H49,"9-13,17-19"))*(6)+(COUNTIF(B49:H49,"9-19"))*(9)+(COUNTIF(B49:H49,"9-17"))*(7.25)+(COUNTIF(B49:H49,"9-16"))*(6.25)+(COUNTIF(B49:H49,"9-15"))*(5.5)+(COUNTIF(B49:H49,"9-14"))*(4.5)+(COUNTIF(B49:H49,"9-13"))*(4)+(COUNTIF(B49:H49,"9-12"))*(3)+(COUNTIF(B49:H49,"9-11:30"))*(2.5)+(COUNTIF(B49:H49,"13-19"))*(5.5)+(COUNTIF(B49:H49,"14-19"))*(4.5)+(COUNTIF(B49:H49,"15-19"))*(4)+(COUNTIF(B49:H49,"16-19"))*(3)+(COUNTIF(B49:H49,"16:30-19"))*(2.5)+(COUNTIF(B49:H49,"10-14"))*(4)+(COUNTIF(B49:H49,"草加9-14"))*(4.5)+(COUNTIF(B49:H49,"新田9-14"))*(4.5)+(COUNTIF(B49:H49,"新田14-19"))*(4.5)</f>
        <v>9</v>
      </c>
      <c r="K49" s="682"/>
    </row>
    <row r="50" spans="1:14" ht="14.45" customHeight="1" x14ac:dyDescent="0.15">
      <c r="A50" s="20" t="s">
        <v>225</v>
      </c>
      <c r="B50" s="12" t="s">
        <v>25</v>
      </c>
      <c r="C50" s="32"/>
      <c r="D50" s="32"/>
      <c r="E50" s="12" t="s">
        <v>21</v>
      </c>
      <c r="F50" s="32"/>
      <c r="G50" s="32"/>
      <c r="H50" s="32"/>
      <c r="I50" s="5">
        <f t="shared" si="7"/>
        <v>2</v>
      </c>
      <c r="J50" s="682">
        <v>9</v>
      </c>
      <c r="K50" s="682"/>
    </row>
    <row r="51" spans="1:14" ht="14.45" customHeight="1" x14ac:dyDescent="0.15">
      <c r="A51" s="20" t="s">
        <v>291</v>
      </c>
      <c r="B51" s="12"/>
      <c r="C51" s="32"/>
      <c r="D51" s="32"/>
      <c r="E51" s="12" t="s">
        <v>20</v>
      </c>
      <c r="F51" s="32"/>
      <c r="G51" s="32"/>
      <c r="H51" s="32"/>
      <c r="I51" s="5">
        <f t="shared" si="7"/>
        <v>1</v>
      </c>
      <c r="J51" s="682">
        <f>SUM(COUNTIF(B51:H51,"9-11,15-19"))*(6)+(COUNTIF(B51:H51,"9-12,16-19"))*(6)+(COUNTIF(B51:H51,"9-13,17-19"))*(6)+(COUNTIF(B51:H51,"9-19"))*(9)+(COUNTIF(B51:H51,"9-17"))*(7.25)+(COUNTIF(B51:H51,"9-16"))*(6.25)+(COUNTIF(B51:H51,"9-15"))*(5.5)+(COUNTIF(B51:H51,"9-14"))*(4.5)+(COUNTIF(B51:H51,"9-13"))*(4)+(COUNTIF(B51:H51,"9-12"))*(3)+(COUNTIF(B51:H51,"9-11:30"))*(2.5)+(COUNTIF(B51:H51,"13-19"))*(5.5)+(COUNTIF(B51:H51,"14-19"))*(4.5)+(COUNTIF(B51:H51,"15-19"))*(4)+(COUNTIF(B51:H51,"16-19"))*(3)+(COUNTIF(B51:H51,"16:30-19"))*(2.5)+(COUNTIF(B51:H51,"10-14"))*(4)+(COUNTIF(B51:H51,"草加9-14"))*(4.5)+(COUNTIF(B51:H51,"新田9-14"))*(4.5)+(COUNTIF(B51:H51,"新田14-19"))*(4.5)</f>
        <v>4.5</v>
      </c>
      <c r="K51" s="682"/>
    </row>
    <row r="52" spans="1:14" ht="14.45" customHeight="1" x14ac:dyDescent="0.15">
      <c r="A52" s="20" t="s">
        <v>38</v>
      </c>
      <c r="B52" s="12" t="s">
        <v>21</v>
      </c>
      <c r="C52" s="11"/>
      <c r="D52" s="11"/>
      <c r="E52" s="12"/>
      <c r="F52" s="11"/>
      <c r="G52" s="11"/>
      <c r="H52" s="11"/>
      <c r="I52" s="5">
        <f t="shared" si="7"/>
        <v>1</v>
      </c>
      <c r="J52" s="682">
        <f>SUM(COUNTIF(B52:H52,"9-11,15-19"))*(6)+(COUNTIF(B52:H52,"9-12,16-19"))*(6)+(COUNTIF(B52:H52,"9-13,17-19"))*(6)+(COUNTIF(B52:H52,"9-19"))*(9)+(COUNTIF(B52:H52,"9-17"))*(7.25)+(COUNTIF(B52:H52,"9-16"))*(6.25)+(COUNTIF(B52:H52,"9-15"))*(5.5)+(COUNTIF(B52:H52,"9-14"))*(4.5)+(COUNTIF(B52:H52,"9-13"))*(4)+(COUNTIF(B52:H52,"9-12"))*(3)+(COUNTIF(B52:H52,"9-11:30"))*(2.5)+(COUNTIF(B52:H52,"13-19"))*(5.5)+(COUNTIF(B52:H52,"14-19"))*(4.5)+(COUNTIF(B52:H52,"15-19"))*(4)+(COUNTIF(B52:H52,"16-19"))*(3)+(COUNTIF(B52:H52,"16:30-19"))*(2.5)+(COUNTIF(B52:H52,"10-14"))*(4)+(COUNTIF(B52:H52,"草加9-14"))*(4.5)+(COUNTIF(B52:H52,"新田9-14"))*(4.5)+(COUNTIF(B52:H52,"新田14-19"))*(4.5)</f>
        <v>4.5</v>
      </c>
      <c r="K52" s="682"/>
    </row>
    <row r="53" spans="1:14" ht="14.45" customHeight="1" x14ac:dyDescent="0.15">
      <c r="A53" s="321" t="s">
        <v>66</v>
      </c>
      <c r="B53" s="12"/>
      <c r="C53" s="11"/>
      <c r="D53" s="11"/>
      <c r="E53" s="12"/>
      <c r="F53" s="11"/>
      <c r="G53" s="11"/>
      <c r="H53" s="11"/>
      <c r="I53" s="5"/>
      <c r="J53" s="682"/>
      <c r="K53" s="682"/>
    </row>
    <row r="54" spans="1:14" ht="14.45" customHeight="1" x14ac:dyDescent="0.15">
      <c r="A54" s="41"/>
      <c r="B54" s="42"/>
      <c r="C54" s="42"/>
      <c r="D54" s="42"/>
      <c r="E54" s="42"/>
      <c r="F54" s="42"/>
      <c r="G54" s="42"/>
      <c r="H54" s="42"/>
      <c r="I54" s="42"/>
      <c r="J54" s="885" t="s">
        <v>586</v>
      </c>
      <c r="K54" s="885"/>
    </row>
    <row r="55" spans="1:14" ht="14.45" customHeight="1" x14ac:dyDescent="0.15">
      <c r="A55" s="699" t="s">
        <v>36</v>
      </c>
      <c r="B55" s="700"/>
      <c r="C55" s="13"/>
      <c r="D55" s="701" t="s">
        <v>31</v>
      </c>
      <c r="E55" s="701"/>
      <c r="H55" s="10"/>
      <c r="I55" s="10"/>
      <c r="M55" s="14"/>
      <c r="N55" s="15"/>
    </row>
    <row r="56" spans="1:14" ht="14.45" customHeight="1" x14ac:dyDescent="0.15">
      <c r="A56" s="702" t="s">
        <v>85</v>
      </c>
      <c r="B56" s="703"/>
      <c r="C56" s="704" t="s">
        <v>89</v>
      </c>
      <c r="D56" s="705"/>
      <c r="E56" s="705"/>
      <c r="F56" s="705"/>
      <c r="G56" s="705"/>
      <c r="H56" s="705"/>
      <c r="I56" s="705"/>
      <c r="J56" s="705"/>
      <c r="K56" s="705"/>
      <c r="M56" s="14"/>
      <c r="N56" s="15"/>
    </row>
    <row r="57" spans="1:14" ht="14.45" customHeight="1" x14ac:dyDescent="0.15">
      <c r="A57" s="702" t="s">
        <v>86</v>
      </c>
      <c r="B57" s="703"/>
      <c r="C57" s="704" t="s">
        <v>90</v>
      </c>
      <c r="D57" s="705"/>
      <c r="E57" s="705"/>
      <c r="F57" s="705"/>
      <c r="G57" s="705"/>
      <c r="H57" s="705"/>
      <c r="I57" s="705"/>
      <c r="J57" s="705"/>
      <c r="K57" s="705"/>
    </row>
    <row r="58" spans="1:14" ht="14.45" customHeight="1" x14ac:dyDescent="0.15">
      <c r="A58" s="95" t="s">
        <v>87</v>
      </c>
      <c r="B58" s="96"/>
      <c r="C58" s="696" t="s">
        <v>30</v>
      </c>
      <c r="D58" s="697"/>
      <c r="E58" s="697"/>
      <c r="F58" s="697"/>
      <c r="G58" s="697"/>
      <c r="H58" s="697"/>
      <c r="I58" s="697"/>
      <c r="J58" s="697"/>
      <c r="K58" s="697"/>
    </row>
    <row r="59" spans="1:14" ht="14.45" customHeight="1" x14ac:dyDescent="0.15">
      <c r="A59" s="95" t="s">
        <v>88</v>
      </c>
      <c r="B59" s="96"/>
      <c r="C59" s="97" t="s">
        <v>32</v>
      </c>
      <c r="D59" s="98"/>
      <c r="E59" s="98"/>
      <c r="F59" s="98"/>
      <c r="G59" s="98"/>
      <c r="H59" s="98"/>
      <c r="I59" s="98"/>
      <c r="J59" s="98"/>
      <c r="K59" s="98"/>
    </row>
    <row r="60" spans="1:14" ht="14.45" customHeight="1" x14ac:dyDescent="0.15">
      <c r="A60" s="694"/>
      <c r="B60" s="695"/>
      <c r="C60" s="696" t="s">
        <v>91</v>
      </c>
      <c r="D60" s="697"/>
      <c r="E60" s="697"/>
      <c r="F60" s="697"/>
      <c r="G60" s="697"/>
      <c r="H60" s="697"/>
      <c r="I60" s="697"/>
      <c r="J60" s="697"/>
      <c r="K60" s="697"/>
    </row>
    <row r="61" spans="1:14" ht="14.45" customHeight="1" x14ac:dyDescent="0.15">
      <c r="A61" s="876"/>
      <c r="B61" s="876"/>
      <c r="C61" s="98" t="s">
        <v>35</v>
      </c>
      <c r="D61" s="98"/>
      <c r="E61" s="98"/>
      <c r="F61" s="98"/>
      <c r="G61" s="98"/>
      <c r="H61" s="98"/>
      <c r="I61" s="98"/>
      <c r="J61" s="98"/>
      <c r="K61" s="98"/>
    </row>
    <row r="62" spans="1:14" ht="14.45" customHeight="1" x14ac:dyDescent="0.15">
      <c r="A62" s="875"/>
      <c r="B62" s="875"/>
      <c r="C62" s="697" t="s">
        <v>104</v>
      </c>
      <c r="D62" s="697"/>
      <c r="E62" s="697"/>
      <c r="F62" s="697"/>
      <c r="G62" s="697"/>
      <c r="H62" s="697"/>
      <c r="I62" s="697"/>
      <c r="J62" s="697"/>
      <c r="K62" s="697"/>
    </row>
    <row r="63" spans="1:14" ht="14.45" customHeight="1" x14ac:dyDescent="0.15">
      <c r="A63" s="875"/>
      <c r="B63" s="875"/>
      <c r="C63" s="697" t="s">
        <v>106</v>
      </c>
      <c r="D63" s="697"/>
      <c r="E63" s="697"/>
      <c r="F63" s="697"/>
      <c r="G63" s="697"/>
      <c r="H63" s="697"/>
      <c r="I63" s="697"/>
      <c r="J63" s="697"/>
      <c r="K63" s="697"/>
    </row>
  </sheetData>
  <mergeCells count="69">
    <mergeCell ref="B1:E1"/>
    <mergeCell ref="J22:K22"/>
    <mergeCell ref="J11:K11"/>
    <mergeCell ref="H1:K1"/>
    <mergeCell ref="I3:I4"/>
    <mergeCell ref="J3:K4"/>
    <mergeCell ref="F5:H5"/>
    <mergeCell ref="J5:K5"/>
    <mergeCell ref="J6:K6"/>
    <mergeCell ref="J7:K7"/>
    <mergeCell ref="J8:K8"/>
    <mergeCell ref="J9:K9"/>
    <mergeCell ref="J10:K10"/>
    <mergeCell ref="J17:K17"/>
    <mergeCell ref="J18:K18"/>
    <mergeCell ref="J19:K19"/>
    <mergeCell ref="J20:K20"/>
    <mergeCell ref="J21:K21"/>
    <mergeCell ref="J12:K12"/>
    <mergeCell ref="I13:I14"/>
    <mergeCell ref="J13:K14"/>
    <mergeCell ref="J15:K15"/>
    <mergeCell ref="J16:K16"/>
    <mergeCell ref="J30:K30"/>
    <mergeCell ref="J33:K33"/>
    <mergeCell ref="J31:K31"/>
    <mergeCell ref="J32:K32"/>
    <mergeCell ref="I23:I24"/>
    <mergeCell ref="J23:K24"/>
    <mergeCell ref="J25:K25"/>
    <mergeCell ref="J26:K26"/>
    <mergeCell ref="J27:K27"/>
    <mergeCell ref="J28:K28"/>
    <mergeCell ref="J29:K29"/>
    <mergeCell ref="I34:I35"/>
    <mergeCell ref="J34:K35"/>
    <mergeCell ref="J36:K36"/>
    <mergeCell ref="J49:K49"/>
    <mergeCell ref="J38:K38"/>
    <mergeCell ref="J39:K39"/>
    <mergeCell ref="J40:K40"/>
    <mergeCell ref="J41:K41"/>
    <mergeCell ref="J42:K42"/>
    <mergeCell ref="J43:K43"/>
    <mergeCell ref="I44:I45"/>
    <mergeCell ref="J44:K45"/>
    <mergeCell ref="J46:K46"/>
    <mergeCell ref="J47:K47"/>
    <mergeCell ref="J48:K48"/>
    <mergeCell ref="J37:K37"/>
    <mergeCell ref="A60:B60"/>
    <mergeCell ref="C60:K60"/>
    <mergeCell ref="J50:K50"/>
    <mergeCell ref="J51:K51"/>
    <mergeCell ref="J52:K52"/>
    <mergeCell ref="J53:K53"/>
    <mergeCell ref="A55:B55"/>
    <mergeCell ref="D55:E55"/>
    <mergeCell ref="A56:B56"/>
    <mergeCell ref="C56:K56"/>
    <mergeCell ref="A57:B57"/>
    <mergeCell ref="C57:K57"/>
    <mergeCell ref="C58:K58"/>
    <mergeCell ref="J54:K54"/>
    <mergeCell ref="A61:B61"/>
    <mergeCell ref="A62:B62"/>
    <mergeCell ref="C62:K62"/>
    <mergeCell ref="A63:B63"/>
    <mergeCell ref="C63:K63"/>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C258A88-AF29-4BD2-8EC9-E5F531A88992}">
          <x14:formula1>
            <xm:f>'F:\Users\clmiwa-three\Downloads\[《中村》新田・草加 エリア 仮シフト【12月16日～1月15日】.xlsx]参照データベース'!#REF!</xm:f>
          </x14:formula1>
          <xm:sqref>I54</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AC52-2529-4435-9564-EB1E9A426A53}">
  <sheetPr>
    <tabColor rgb="FFFFFF00"/>
    <pageSetUpPr fitToPage="1"/>
  </sheetPr>
  <dimension ref="A1:Q52"/>
  <sheetViews>
    <sheetView zoomScale="96" zoomScaleNormal="96" workbookViewId="0">
      <selection activeCell="B1" sqref="B1:F1"/>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60" t="s">
        <v>69</v>
      </c>
      <c r="B1" s="883" t="s">
        <v>562</v>
      </c>
      <c r="C1" s="683"/>
      <c r="D1" s="683"/>
      <c r="E1" s="683"/>
      <c r="F1" s="651" t="s">
        <v>587</v>
      </c>
      <c r="H1" s="792" t="s">
        <v>50</v>
      </c>
      <c r="I1" s="793"/>
      <c r="J1" s="793"/>
      <c r="K1" s="794"/>
    </row>
    <row r="2" spans="1:17" ht="10.5" customHeight="1" x14ac:dyDescent="0.15">
      <c r="A2" s="14"/>
      <c r="B2" s="763"/>
      <c r="C2" s="763"/>
      <c r="D2" s="764"/>
      <c r="E2" s="764"/>
      <c r="I2" s="14"/>
      <c r="J2" s="3"/>
      <c r="K2" s="4"/>
    </row>
    <row r="3" spans="1:17" ht="16.5" customHeight="1" x14ac:dyDescent="0.15">
      <c r="A3" s="22" t="s">
        <v>0</v>
      </c>
      <c r="B3" s="23"/>
      <c r="C3" s="23"/>
      <c r="D3" s="23">
        <v>46113</v>
      </c>
      <c r="E3" s="23">
        <v>46114</v>
      </c>
      <c r="F3" s="23">
        <v>46115</v>
      </c>
      <c r="G3" s="23">
        <v>46116</v>
      </c>
      <c r="H3" s="23">
        <v>46117</v>
      </c>
      <c r="I3" s="727" t="s">
        <v>1</v>
      </c>
      <c r="J3" s="717" t="s">
        <v>2</v>
      </c>
      <c r="K3" s="718"/>
    </row>
    <row r="4" spans="1:17" ht="16.5" customHeight="1" x14ac:dyDescent="0.15">
      <c r="A4" s="22" t="s">
        <v>3</v>
      </c>
      <c r="B4" s="2"/>
      <c r="C4" s="21"/>
      <c r="D4" s="21" t="s">
        <v>6</v>
      </c>
      <c r="E4" s="2" t="s">
        <v>7</v>
      </c>
      <c r="F4" s="2" t="s">
        <v>8</v>
      </c>
      <c r="G4" s="2" t="s">
        <v>9</v>
      </c>
      <c r="H4" s="24" t="s">
        <v>10</v>
      </c>
      <c r="I4" s="728"/>
      <c r="J4" s="719"/>
      <c r="K4" s="720"/>
    </row>
    <row r="5" spans="1:17" ht="18" customHeight="1" x14ac:dyDescent="0.15">
      <c r="A5" s="17" t="s">
        <v>13</v>
      </c>
      <c r="B5" s="2"/>
      <c r="C5" s="2"/>
      <c r="D5" s="2"/>
      <c r="E5" s="12"/>
      <c r="F5" s="12"/>
      <c r="G5" s="12"/>
      <c r="H5" s="12"/>
      <c r="I5" s="5"/>
      <c r="J5" s="682"/>
      <c r="K5" s="692"/>
    </row>
    <row r="6" spans="1:17" ht="18" customHeight="1" x14ac:dyDescent="0.15">
      <c r="A6" s="5" t="s">
        <v>14</v>
      </c>
      <c r="B6" s="127"/>
      <c r="C6" s="127"/>
      <c r="D6" s="32"/>
      <c r="E6" s="12" t="s">
        <v>21</v>
      </c>
      <c r="F6" s="12" t="s">
        <v>20</v>
      </c>
      <c r="G6" s="12" t="s">
        <v>21</v>
      </c>
      <c r="H6" s="16" t="s">
        <v>221</v>
      </c>
      <c r="I6" s="5">
        <f t="shared" ref="I6:I8" si="0">COUNTIFS(B6:H6,"&lt;&gt;空",B6:H6,"&lt;&gt;休",B6:H6,"&lt;&gt;調",B6:H6,"&lt;&gt;",B6:H6,"&lt;&gt;調整休")</f>
        <v>4</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20</v>
      </c>
      <c r="K6" s="759"/>
    </row>
    <row r="7" spans="1:17" ht="18" customHeight="1" x14ac:dyDescent="0.15">
      <c r="A7" s="20" t="s">
        <v>100</v>
      </c>
      <c r="B7" s="350"/>
      <c r="C7" s="350"/>
      <c r="D7" s="36"/>
      <c r="E7" s="12" t="s">
        <v>20</v>
      </c>
      <c r="F7" s="59"/>
      <c r="G7" s="12" t="s">
        <v>20</v>
      </c>
      <c r="H7" s="12" t="s">
        <v>20</v>
      </c>
      <c r="I7" s="5">
        <f t="shared" si="0"/>
        <v>3</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13.5</v>
      </c>
      <c r="K7" s="759"/>
    </row>
    <row r="8" spans="1:17" ht="18" customHeight="1" x14ac:dyDescent="0.15">
      <c r="A8" s="20" t="s">
        <v>377</v>
      </c>
      <c r="B8" s="45"/>
      <c r="C8" s="45"/>
      <c r="D8" s="46"/>
      <c r="E8" s="16"/>
      <c r="F8" s="12"/>
      <c r="G8" s="12" t="s">
        <v>184</v>
      </c>
      <c r="H8" s="12" t="s">
        <v>184</v>
      </c>
      <c r="I8" s="5">
        <f t="shared" si="0"/>
        <v>2</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11-19"))*(7)</f>
        <v>14</v>
      </c>
      <c r="K8" s="759"/>
      <c r="Q8" s="349"/>
    </row>
    <row r="9" spans="1:17" ht="19.5" customHeight="1" x14ac:dyDescent="0.15">
      <c r="A9" s="31" t="s">
        <v>66</v>
      </c>
      <c r="B9" s="45"/>
      <c r="C9" s="45"/>
      <c r="D9" s="46"/>
      <c r="E9" s="16" t="s">
        <v>523</v>
      </c>
      <c r="F9" s="16"/>
      <c r="G9" s="16" t="s">
        <v>528</v>
      </c>
      <c r="H9" s="16"/>
      <c r="I9" s="5"/>
      <c r="J9" s="758"/>
      <c r="K9" s="759"/>
    </row>
    <row r="10" spans="1:17" ht="18" customHeight="1" x14ac:dyDescent="0.15">
      <c r="A10" s="31" t="s">
        <v>66</v>
      </c>
      <c r="B10" s="45"/>
      <c r="C10" s="45"/>
      <c r="D10" s="46"/>
      <c r="E10" s="16"/>
      <c r="F10" s="633" t="s">
        <v>215</v>
      </c>
      <c r="G10" s="16"/>
      <c r="H10" s="16"/>
      <c r="I10" s="5"/>
      <c r="J10" s="682"/>
      <c r="K10" s="692"/>
    </row>
    <row r="11" spans="1:17" ht="16.5" customHeight="1" x14ac:dyDescent="0.15">
      <c r="A11" s="33" t="s">
        <v>0</v>
      </c>
      <c r="B11" s="53">
        <v>46118</v>
      </c>
      <c r="C11" s="53">
        <v>46119</v>
      </c>
      <c r="D11" s="53">
        <v>46120</v>
      </c>
      <c r="E11" s="53">
        <v>46121</v>
      </c>
      <c r="F11" s="53">
        <v>46122</v>
      </c>
      <c r="G11" s="53">
        <v>46123</v>
      </c>
      <c r="H11" s="53">
        <v>46124</v>
      </c>
      <c r="I11" s="727" t="s">
        <v>1</v>
      </c>
      <c r="J11" s="717" t="s">
        <v>2</v>
      </c>
      <c r="K11" s="718"/>
    </row>
    <row r="12" spans="1:17" ht="16.5" customHeight="1" x14ac:dyDescent="0.15">
      <c r="A12" s="22" t="s">
        <v>3</v>
      </c>
      <c r="B12" s="22" t="s">
        <v>4</v>
      </c>
      <c r="C12" s="2" t="s">
        <v>5</v>
      </c>
      <c r="D12" s="21" t="s">
        <v>6</v>
      </c>
      <c r="E12" s="2" t="s">
        <v>7</v>
      </c>
      <c r="F12" s="2" t="s">
        <v>8</v>
      </c>
      <c r="G12" s="2" t="s">
        <v>9</v>
      </c>
      <c r="H12" s="24" t="s">
        <v>10</v>
      </c>
      <c r="I12" s="728"/>
      <c r="J12" s="719"/>
      <c r="K12" s="720"/>
    </row>
    <row r="13" spans="1:17" ht="18" customHeight="1" x14ac:dyDescent="0.15">
      <c r="A13" s="17" t="s">
        <v>12</v>
      </c>
      <c r="B13" s="12"/>
      <c r="C13" s="2"/>
      <c r="D13" s="2"/>
      <c r="E13" s="12"/>
      <c r="F13" s="691" t="s">
        <v>60</v>
      </c>
      <c r="G13" s="691"/>
      <c r="H13" s="691"/>
      <c r="I13" s="5"/>
      <c r="J13" s="682"/>
      <c r="K13" s="692"/>
    </row>
    <row r="14" spans="1:17" ht="18" customHeight="1" x14ac:dyDescent="0.15">
      <c r="A14" s="5" t="s">
        <v>14</v>
      </c>
      <c r="B14" s="12"/>
      <c r="C14" s="127"/>
      <c r="D14" s="32"/>
      <c r="E14" s="12" t="s">
        <v>21</v>
      </c>
      <c r="F14" s="12" t="s">
        <v>21</v>
      </c>
      <c r="G14" s="12" t="s">
        <v>21</v>
      </c>
      <c r="H14" s="12" t="s">
        <v>319</v>
      </c>
      <c r="I14" s="5">
        <f t="shared" ref="I14:I16" si="2">COUNTIFS(B14:H14,"&lt;&gt;空",B14:H14,"&lt;&gt;休",B14:H14,"&lt;&gt;調",B14:H14,"&lt;&gt;",B14:H14,"&lt;&gt;調整休")</f>
        <v>4</v>
      </c>
      <c r="J14" s="758">
        <v>30.5</v>
      </c>
      <c r="K14" s="759"/>
    </row>
    <row r="15" spans="1:17" ht="18" customHeight="1" x14ac:dyDescent="0.15">
      <c r="A15" s="20" t="s">
        <v>100</v>
      </c>
      <c r="B15" s="12" t="s">
        <v>20</v>
      </c>
      <c r="C15" s="350"/>
      <c r="D15" s="36"/>
      <c r="E15" s="12"/>
      <c r="F15" s="12" t="s">
        <v>20</v>
      </c>
      <c r="G15" s="12" t="s">
        <v>20</v>
      </c>
      <c r="H15" s="12" t="s">
        <v>20</v>
      </c>
      <c r="I15" s="5">
        <f t="shared" si="2"/>
        <v>4</v>
      </c>
      <c r="J15" s="758">
        <f t="shared" ref="J15" si="3">SUM(COUNTIF(B15:H15,"9-11,15-19"))*(6)+(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f>
        <v>18</v>
      </c>
      <c r="K15" s="759"/>
    </row>
    <row r="16" spans="1:17" ht="18" customHeight="1" x14ac:dyDescent="0.15">
      <c r="A16" s="20" t="s">
        <v>377</v>
      </c>
      <c r="B16" s="12" t="s">
        <v>184</v>
      </c>
      <c r="C16" s="45"/>
      <c r="D16" s="46"/>
      <c r="E16" s="16"/>
      <c r="F16" s="12"/>
      <c r="G16" s="12" t="s">
        <v>184</v>
      </c>
      <c r="H16" s="12" t="s">
        <v>184</v>
      </c>
      <c r="I16" s="5">
        <f t="shared" si="2"/>
        <v>3</v>
      </c>
      <c r="J16" s="758">
        <f>SUM(COUNTIF(B16:H16,"9-11,15-19"))*(6)+(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11-19"))*(7)</f>
        <v>21</v>
      </c>
      <c r="K16" s="759"/>
    </row>
    <row r="17" spans="1:11" ht="18" customHeight="1" x14ac:dyDescent="0.15">
      <c r="A17" s="31" t="s">
        <v>66</v>
      </c>
      <c r="B17" s="16"/>
      <c r="C17" s="45"/>
      <c r="D17" s="46"/>
      <c r="E17" s="16" t="s">
        <v>523</v>
      </c>
      <c r="F17" s="16" t="s">
        <v>566</v>
      </c>
      <c r="G17" s="16" t="s">
        <v>528</v>
      </c>
      <c r="H17" s="16"/>
      <c r="I17" s="5"/>
      <c r="J17" s="758"/>
      <c r="K17" s="759"/>
    </row>
    <row r="18" spans="1:11" ht="18" customHeight="1" x14ac:dyDescent="0.15">
      <c r="A18" s="31" t="s">
        <v>66</v>
      </c>
      <c r="B18" s="633" t="s">
        <v>468</v>
      </c>
      <c r="C18" s="45"/>
      <c r="D18" s="46"/>
      <c r="E18" s="633" t="s">
        <v>322</v>
      </c>
      <c r="F18" s="16"/>
      <c r="G18" s="633" t="s">
        <v>109</v>
      </c>
      <c r="H18" s="633"/>
      <c r="I18" s="5"/>
      <c r="J18" s="682"/>
      <c r="K18" s="692"/>
    </row>
    <row r="19" spans="1:11" ht="16.5" customHeight="1" x14ac:dyDescent="0.15">
      <c r="A19" s="22" t="s">
        <v>0</v>
      </c>
      <c r="B19" s="23">
        <v>46125</v>
      </c>
      <c r="C19" s="23">
        <v>46126</v>
      </c>
      <c r="D19" s="23">
        <v>46127</v>
      </c>
      <c r="E19" s="23">
        <v>46128</v>
      </c>
      <c r="F19" s="23">
        <v>46129</v>
      </c>
      <c r="G19" s="23">
        <v>46130</v>
      </c>
      <c r="H19" s="23">
        <v>46131</v>
      </c>
      <c r="I19" s="727" t="s">
        <v>1</v>
      </c>
      <c r="J19" s="717" t="s">
        <v>2</v>
      </c>
      <c r="K19" s="718"/>
    </row>
    <row r="20" spans="1:11" ht="16.5" customHeight="1" x14ac:dyDescent="0.15">
      <c r="A20" s="22" t="s">
        <v>3</v>
      </c>
      <c r="B20" s="2" t="s">
        <v>4</v>
      </c>
      <c r="C20" s="21" t="s">
        <v>5</v>
      </c>
      <c r="D20" s="21" t="s">
        <v>6</v>
      </c>
      <c r="E20" s="2" t="s">
        <v>7</v>
      </c>
      <c r="F20" s="2" t="s">
        <v>8</v>
      </c>
      <c r="G20" s="2" t="s">
        <v>9</v>
      </c>
      <c r="H20" s="24" t="s">
        <v>10</v>
      </c>
      <c r="I20" s="728"/>
      <c r="J20" s="719"/>
      <c r="K20" s="720"/>
    </row>
    <row r="21" spans="1:11" ht="18" customHeight="1" x14ac:dyDescent="0.15">
      <c r="A21" s="17" t="s">
        <v>13</v>
      </c>
      <c r="B21" s="12"/>
      <c r="C21" s="2"/>
      <c r="D21" s="2"/>
      <c r="E21" s="12"/>
      <c r="F21" s="12"/>
      <c r="G21" s="12"/>
      <c r="H21" s="12"/>
      <c r="I21" s="5"/>
      <c r="J21" s="693"/>
      <c r="K21" s="692"/>
    </row>
    <row r="22" spans="1:11" ht="18" customHeight="1" x14ac:dyDescent="0.15">
      <c r="A22" s="5" t="s">
        <v>14</v>
      </c>
      <c r="B22" s="12" t="s">
        <v>20</v>
      </c>
      <c r="C22" s="127"/>
      <c r="D22" s="32"/>
      <c r="E22" s="12" t="s">
        <v>21</v>
      </c>
      <c r="F22" s="59"/>
      <c r="G22" s="59"/>
      <c r="H22" s="59"/>
      <c r="I22" s="5">
        <f t="shared" ref="I22:I24" si="4">COUNTIFS(B22:H22,"&lt;&gt;空",B22:H22,"&lt;&gt;休",B22:H22,"&lt;&gt;調",B22:H22,"&lt;&gt;",B22:H22,"&lt;&gt;調整休")</f>
        <v>2</v>
      </c>
      <c r="J22" s="758">
        <v>24.5</v>
      </c>
      <c r="K22" s="759"/>
    </row>
    <row r="23" spans="1:11" ht="18" customHeight="1" x14ac:dyDescent="0.15">
      <c r="A23" s="20" t="s">
        <v>100</v>
      </c>
      <c r="B23" s="12" t="s">
        <v>20</v>
      </c>
      <c r="C23" s="350"/>
      <c r="D23" s="36"/>
      <c r="E23" s="12"/>
      <c r="F23" s="12" t="s">
        <v>58</v>
      </c>
      <c r="G23" s="12" t="s">
        <v>58</v>
      </c>
      <c r="H23" s="12" t="s">
        <v>20</v>
      </c>
      <c r="I23" s="5">
        <f t="shared" si="4"/>
        <v>4</v>
      </c>
      <c r="J23" s="758">
        <f t="shared" ref="J23" si="5">SUM(COUNTIF(B23:H23,"9-11,15-19"))*(6)+(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f>
        <v>21.5</v>
      </c>
      <c r="K23" s="759"/>
    </row>
    <row r="24" spans="1:11" ht="18" customHeight="1" x14ac:dyDescent="0.15">
      <c r="A24" s="20" t="s">
        <v>377</v>
      </c>
      <c r="B24" s="12" t="s">
        <v>184</v>
      </c>
      <c r="C24" s="45"/>
      <c r="D24" s="46"/>
      <c r="E24" s="16"/>
      <c r="F24" s="12"/>
      <c r="G24" s="12" t="s">
        <v>184</v>
      </c>
      <c r="H24" s="12" t="s">
        <v>184</v>
      </c>
      <c r="I24" s="5">
        <f t="shared" si="4"/>
        <v>3</v>
      </c>
      <c r="J24" s="758">
        <f>SUM(COUNTIF(B24:H24,"9-11,15-19"))*(6)+(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11-19"))*(7)</f>
        <v>21</v>
      </c>
      <c r="K24" s="759"/>
    </row>
    <row r="25" spans="1:11" ht="18" customHeight="1" x14ac:dyDescent="0.15">
      <c r="A25" s="31" t="s">
        <v>66</v>
      </c>
      <c r="B25" s="16"/>
      <c r="C25" s="45"/>
      <c r="D25" s="46"/>
      <c r="E25" s="16" t="s">
        <v>523</v>
      </c>
      <c r="F25" s="16"/>
      <c r="G25" s="16" t="s">
        <v>528</v>
      </c>
      <c r="H25" s="16"/>
      <c r="I25" s="5"/>
      <c r="J25" s="758"/>
      <c r="K25" s="759"/>
    </row>
    <row r="26" spans="1:11" ht="18" customHeight="1" x14ac:dyDescent="0.15">
      <c r="A26" s="31" t="s">
        <v>66</v>
      </c>
      <c r="B26" s="633" t="s">
        <v>215</v>
      </c>
      <c r="C26" s="45"/>
      <c r="D26" s="46"/>
      <c r="E26" s="633" t="s">
        <v>322</v>
      </c>
      <c r="F26" s="633" t="s">
        <v>215</v>
      </c>
      <c r="G26" s="633" t="s">
        <v>270</v>
      </c>
      <c r="H26" s="633" t="s">
        <v>529</v>
      </c>
      <c r="I26" s="5"/>
      <c r="J26" s="682"/>
      <c r="K26" s="692"/>
    </row>
    <row r="27" spans="1:11" ht="16.5" customHeight="1" x14ac:dyDescent="0.15">
      <c r="A27" s="22" t="s">
        <v>0</v>
      </c>
      <c r="B27" s="90">
        <v>46132</v>
      </c>
      <c r="C27" s="90">
        <v>46133</v>
      </c>
      <c r="D27" s="90">
        <v>46134</v>
      </c>
      <c r="E27" s="90">
        <v>46135</v>
      </c>
      <c r="F27" s="90">
        <v>46136</v>
      </c>
      <c r="G27" s="90">
        <v>46137</v>
      </c>
      <c r="H27" s="90">
        <v>46138</v>
      </c>
      <c r="I27" s="727" t="s">
        <v>1</v>
      </c>
      <c r="J27" s="717" t="s">
        <v>2</v>
      </c>
      <c r="K27" s="718"/>
    </row>
    <row r="28" spans="1:11" ht="16.5" customHeight="1" x14ac:dyDescent="0.15">
      <c r="A28" s="22" t="s">
        <v>3</v>
      </c>
      <c r="B28" s="2" t="s">
        <v>4</v>
      </c>
      <c r="C28" s="21" t="s">
        <v>5</v>
      </c>
      <c r="D28" s="21" t="s">
        <v>6</v>
      </c>
      <c r="E28" s="2" t="s">
        <v>7</v>
      </c>
      <c r="F28" s="2" t="s">
        <v>8</v>
      </c>
      <c r="G28" s="2" t="s">
        <v>9</v>
      </c>
      <c r="H28" s="24" t="s">
        <v>10</v>
      </c>
      <c r="I28" s="728"/>
      <c r="J28" s="719"/>
      <c r="K28" s="720"/>
    </row>
    <row r="29" spans="1:11" ht="18" customHeight="1" x14ac:dyDescent="0.15">
      <c r="A29" s="17" t="s">
        <v>12</v>
      </c>
      <c r="B29" s="12"/>
      <c r="C29" s="2"/>
      <c r="D29" s="2"/>
      <c r="E29" s="12"/>
      <c r="F29" s="12"/>
      <c r="G29" s="12"/>
      <c r="H29" s="12"/>
      <c r="I29" s="5"/>
      <c r="J29" s="682"/>
      <c r="K29" s="692"/>
    </row>
    <row r="30" spans="1:11" ht="18" customHeight="1" x14ac:dyDescent="0.15">
      <c r="A30" s="5" t="s">
        <v>14</v>
      </c>
      <c r="B30" s="12"/>
      <c r="C30" s="127"/>
      <c r="D30" s="32"/>
      <c r="E30" s="12" t="s">
        <v>21</v>
      </c>
      <c r="F30" s="12" t="s">
        <v>21</v>
      </c>
      <c r="G30" s="12" t="s">
        <v>21</v>
      </c>
      <c r="H30" s="16" t="s">
        <v>221</v>
      </c>
      <c r="I30" s="5">
        <f t="shared" ref="I30:I32" si="6">COUNTIFS(B30:H30,"&lt;&gt;空",B30:H30,"&lt;&gt;休",B30:H30,"&lt;&gt;調",B30:H30,"&lt;&gt;",B30:H30,"&lt;&gt;調整休")</f>
        <v>4</v>
      </c>
      <c r="J30" s="758">
        <f>SUM(COUNTIF(B30:H30,"9-11,15-19"))*(6)+(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9-11・14-19"))*(6.5)</f>
        <v>20</v>
      </c>
      <c r="K30" s="759"/>
    </row>
    <row r="31" spans="1:11" ht="18" customHeight="1" x14ac:dyDescent="0.15">
      <c r="A31" s="20" t="s">
        <v>100</v>
      </c>
      <c r="B31" s="12" t="s">
        <v>20</v>
      </c>
      <c r="C31" s="350"/>
      <c r="D31" s="36"/>
      <c r="E31" s="12" t="s">
        <v>20</v>
      </c>
      <c r="F31" s="12" t="s">
        <v>20</v>
      </c>
      <c r="G31" s="12" t="s">
        <v>20</v>
      </c>
      <c r="H31" s="12" t="s">
        <v>20</v>
      </c>
      <c r="I31" s="5">
        <f t="shared" si="6"/>
        <v>5</v>
      </c>
      <c r="J31" s="758">
        <f t="shared" ref="J31" si="7">SUM(COUNTIF(B31:H31,"9-11,15-19"))*(6)+(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f>
        <v>22.5</v>
      </c>
      <c r="K31" s="759"/>
    </row>
    <row r="32" spans="1:11" ht="18" customHeight="1" x14ac:dyDescent="0.15">
      <c r="A32" s="20" t="s">
        <v>377</v>
      </c>
      <c r="B32" s="12" t="s">
        <v>184</v>
      </c>
      <c r="C32" s="45"/>
      <c r="D32" s="46"/>
      <c r="E32" s="16"/>
      <c r="F32" s="12"/>
      <c r="G32" s="12" t="s">
        <v>184</v>
      </c>
      <c r="H32" s="12" t="s">
        <v>184</v>
      </c>
      <c r="I32" s="5">
        <f t="shared" si="6"/>
        <v>3</v>
      </c>
      <c r="J32" s="758">
        <f>SUM(COUNTIF(B32:H32,"9-11,15-19"))*(6)+(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11-19"))*(7)</f>
        <v>21</v>
      </c>
      <c r="K32" s="759"/>
    </row>
    <row r="33" spans="1:14" ht="18" customHeight="1" x14ac:dyDescent="0.15">
      <c r="A33" s="31" t="s">
        <v>66</v>
      </c>
      <c r="B33" s="16"/>
      <c r="C33" s="45"/>
      <c r="D33" s="46"/>
      <c r="E33" s="16" t="s">
        <v>523</v>
      </c>
      <c r="F33" s="16" t="s">
        <v>566</v>
      </c>
      <c r="G33" s="16" t="s">
        <v>528</v>
      </c>
      <c r="H33" s="16"/>
      <c r="I33" s="5"/>
      <c r="J33" s="758"/>
      <c r="K33" s="759"/>
    </row>
    <row r="34" spans="1:14" ht="18" customHeight="1" x14ac:dyDescent="0.15">
      <c r="A34" s="31" t="s">
        <v>66</v>
      </c>
      <c r="B34" s="633" t="s">
        <v>215</v>
      </c>
      <c r="C34" s="45"/>
      <c r="D34" s="46"/>
      <c r="E34" s="16"/>
      <c r="F34" s="16"/>
      <c r="G34" s="16"/>
      <c r="H34" s="16"/>
      <c r="I34" s="5"/>
      <c r="J34" s="682"/>
      <c r="K34" s="692"/>
    </row>
    <row r="35" spans="1:14" ht="16.5" customHeight="1" x14ac:dyDescent="0.15">
      <c r="A35" s="22" t="s">
        <v>0</v>
      </c>
      <c r="B35" s="23">
        <v>46139</v>
      </c>
      <c r="C35" s="23">
        <v>46140</v>
      </c>
      <c r="D35" s="23">
        <v>46141</v>
      </c>
      <c r="E35" s="23">
        <v>46142</v>
      </c>
      <c r="F35" s="23"/>
      <c r="G35" s="23"/>
      <c r="H35" s="23"/>
      <c r="I35" s="727" t="s">
        <v>1</v>
      </c>
      <c r="J35" s="717" t="s">
        <v>2</v>
      </c>
      <c r="K35" s="718"/>
    </row>
    <row r="36" spans="1:14" ht="16.5" customHeight="1" x14ac:dyDescent="0.15">
      <c r="A36" s="22" t="s">
        <v>3</v>
      </c>
      <c r="B36" s="2" t="s">
        <v>4</v>
      </c>
      <c r="C36" s="316" t="s">
        <v>5</v>
      </c>
      <c r="D36" s="376" t="s">
        <v>6</v>
      </c>
      <c r="E36" s="2" t="s">
        <v>7</v>
      </c>
      <c r="F36" s="2"/>
      <c r="G36" s="2"/>
      <c r="H36" s="24"/>
      <c r="I36" s="728"/>
      <c r="J36" s="719"/>
      <c r="K36" s="720"/>
    </row>
    <row r="37" spans="1:14" ht="18" customHeight="1" x14ac:dyDescent="0.15">
      <c r="A37" s="17" t="s">
        <v>13</v>
      </c>
      <c r="B37" s="12"/>
      <c r="C37" s="2"/>
      <c r="D37" s="2"/>
      <c r="E37" s="12"/>
      <c r="F37" s="2"/>
      <c r="G37" s="2"/>
      <c r="H37" s="2"/>
      <c r="I37" s="5"/>
      <c r="J37" s="693"/>
      <c r="K37" s="692"/>
    </row>
    <row r="38" spans="1:14" ht="18" customHeight="1" x14ac:dyDescent="0.15">
      <c r="A38" s="5" t="s">
        <v>14</v>
      </c>
      <c r="B38" s="12" t="s">
        <v>21</v>
      </c>
      <c r="C38" s="127"/>
      <c r="D38" s="32"/>
      <c r="E38" s="12" t="s">
        <v>21</v>
      </c>
      <c r="F38" s="32"/>
      <c r="G38" s="32"/>
      <c r="H38" s="32"/>
      <c r="I38" s="5">
        <f t="shared" ref="I38:I40" si="8">COUNTIFS(B38:H38,"&lt;&gt;空",B38:H38,"&lt;&gt;休",B38:H38,"&lt;&gt;調",B38:H38,"&lt;&gt;",B38:H38,"&lt;&gt;調整休")</f>
        <v>2</v>
      </c>
      <c r="J38" s="758">
        <f>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9-11・14-19"))*(6.5)</f>
        <v>9</v>
      </c>
      <c r="K38" s="759"/>
    </row>
    <row r="39" spans="1:14" ht="18" customHeight="1" x14ac:dyDescent="0.15">
      <c r="A39" s="20" t="s">
        <v>100</v>
      </c>
      <c r="B39" s="12" t="s">
        <v>20</v>
      </c>
      <c r="C39" s="350"/>
      <c r="D39" s="36"/>
      <c r="E39" s="12" t="s">
        <v>20</v>
      </c>
      <c r="F39" s="36"/>
      <c r="G39" s="36"/>
      <c r="H39" s="36"/>
      <c r="I39" s="5">
        <f t="shared" si="8"/>
        <v>2</v>
      </c>
      <c r="J39" s="758">
        <f t="shared" ref="J39" si="9">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f>
        <v>9</v>
      </c>
      <c r="K39" s="759"/>
    </row>
    <row r="40" spans="1:14" ht="18" customHeight="1" x14ac:dyDescent="0.15">
      <c r="A40" s="20" t="s">
        <v>377</v>
      </c>
      <c r="B40" s="12" t="s">
        <v>184</v>
      </c>
      <c r="C40" s="45"/>
      <c r="D40" s="46"/>
      <c r="E40" s="16"/>
      <c r="F40" s="46"/>
      <c r="G40" s="46"/>
      <c r="H40" s="46"/>
      <c r="I40" s="5">
        <f t="shared" si="8"/>
        <v>1</v>
      </c>
      <c r="J40" s="758">
        <f>SUM(COUNTIF(B40:H40,"9-11,15-19"))*(6)+(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11-19"))*(7)</f>
        <v>7</v>
      </c>
      <c r="K40" s="759"/>
    </row>
    <row r="41" spans="1:14" ht="18" customHeight="1" x14ac:dyDescent="0.15">
      <c r="A41" s="31" t="s">
        <v>66</v>
      </c>
      <c r="B41" s="16" t="s">
        <v>265</v>
      </c>
      <c r="C41" s="45"/>
      <c r="D41" s="46"/>
      <c r="E41" s="16" t="s">
        <v>523</v>
      </c>
      <c r="F41" s="46"/>
      <c r="G41" s="46"/>
      <c r="H41" s="46"/>
      <c r="I41" s="5"/>
      <c r="J41" s="758"/>
      <c r="K41" s="759"/>
    </row>
    <row r="42" spans="1:14" ht="18" customHeight="1" x14ac:dyDescent="0.15">
      <c r="A42" s="31" t="s">
        <v>66</v>
      </c>
      <c r="B42" s="16"/>
      <c r="C42" s="45"/>
      <c r="D42" s="46"/>
      <c r="E42" s="16"/>
      <c r="F42" s="46"/>
      <c r="G42" s="46"/>
      <c r="H42" s="46"/>
      <c r="I42" s="5"/>
      <c r="J42" s="682"/>
      <c r="K42" s="692"/>
    </row>
    <row r="43" spans="1:14" ht="16.5" customHeight="1" x14ac:dyDescent="0.15">
      <c r="A43" s="41"/>
      <c r="B43" s="42"/>
      <c r="C43" s="42"/>
      <c r="D43" s="42"/>
      <c r="E43" s="42"/>
      <c r="F43" s="42"/>
      <c r="G43" s="42"/>
      <c r="H43" s="42"/>
      <c r="I43" s="42"/>
      <c r="J43" s="885" t="s">
        <v>586</v>
      </c>
      <c r="K43" s="885"/>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9">
    <mergeCell ref="J5:K5"/>
    <mergeCell ref="H1:K1"/>
    <mergeCell ref="B2:E2"/>
    <mergeCell ref="I3:I4"/>
    <mergeCell ref="J3:K4"/>
    <mergeCell ref="B1:E1"/>
    <mergeCell ref="J15:K15"/>
    <mergeCell ref="J6:K6"/>
    <mergeCell ref="J7:K7"/>
    <mergeCell ref="J8:K8"/>
    <mergeCell ref="J9:K9"/>
    <mergeCell ref="J10:K10"/>
    <mergeCell ref="I11:I12"/>
    <mergeCell ref="J11:K12"/>
    <mergeCell ref="F13:H13"/>
    <mergeCell ref="J13:K13"/>
    <mergeCell ref="J14:K14"/>
    <mergeCell ref="J26:K26"/>
    <mergeCell ref="J16:K16"/>
    <mergeCell ref="J17:K17"/>
    <mergeCell ref="J18:K18"/>
    <mergeCell ref="I19:I20"/>
    <mergeCell ref="J19:K20"/>
    <mergeCell ref="J21:K21"/>
    <mergeCell ref="J22:K22"/>
    <mergeCell ref="J23:K23"/>
    <mergeCell ref="J24:K24"/>
    <mergeCell ref="J25:K25"/>
    <mergeCell ref="I27:I28"/>
    <mergeCell ref="J27:K28"/>
    <mergeCell ref="J29:K29"/>
    <mergeCell ref="J30:K30"/>
    <mergeCell ref="J32:K32"/>
    <mergeCell ref="J31:K31"/>
    <mergeCell ref="J33:K33"/>
    <mergeCell ref="J34:K34"/>
    <mergeCell ref="I35:I36"/>
    <mergeCell ref="J35:K36"/>
    <mergeCell ref="J37:K37"/>
    <mergeCell ref="J38:K38"/>
    <mergeCell ref="J39:K39"/>
    <mergeCell ref="J40:K40"/>
    <mergeCell ref="J41:K41"/>
    <mergeCell ref="J42:K42"/>
    <mergeCell ref="A44:B44"/>
    <mergeCell ref="D44:E44"/>
    <mergeCell ref="A45:B45"/>
    <mergeCell ref="C45:K45"/>
    <mergeCell ref="J43:K43"/>
    <mergeCell ref="A51:B51"/>
    <mergeCell ref="C51:K51"/>
    <mergeCell ref="A52:B52"/>
    <mergeCell ref="C52:K52"/>
    <mergeCell ref="A46:B46"/>
    <mergeCell ref="C46:K46"/>
    <mergeCell ref="C47:K47"/>
    <mergeCell ref="A49:B49"/>
    <mergeCell ref="C49:K49"/>
    <mergeCell ref="A50:B50"/>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312E075-4852-4317-8F98-18A7D20FBC47}">
          <x14:formula1>
            <xm:f>'F:\Users\clmiwa-three\Downloads\[《中村》新田・草加 エリア 仮シフト【12月16日～1月15日】.xlsx]参照データベース'!#REF!</xm:f>
          </x14:formula1>
          <xm:sqref>G1 C43:I43</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EFA40-8580-409C-A04A-72050424952F}">
  <sheetPr>
    <tabColor theme="7" tint="0.59999389629810485"/>
    <pageSetUpPr fitToPage="1"/>
  </sheetPr>
  <dimension ref="A1:X52"/>
  <sheetViews>
    <sheetView zoomScale="90" zoomScaleNormal="90" workbookViewId="0">
      <selection activeCell="G22" sqref="G22"/>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562</v>
      </c>
      <c r="C1" s="683"/>
      <c r="D1" s="683"/>
      <c r="E1" s="683"/>
      <c r="F1" s="683"/>
      <c r="H1" s="723" t="s">
        <v>49</v>
      </c>
      <c r="I1" s="724"/>
      <c r="J1" s="725"/>
      <c r="K1" s="726"/>
    </row>
    <row r="2" spans="1:24" ht="9.75" customHeight="1" x14ac:dyDescent="0.15">
      <c r="A2" s="50"/>
      <c r="B2" s="501"/>
      <c r="C2" s="501"/>
      <c r="D2" s="501"/>
      <c r="E2" s="501"/>
      <c r="F2" s="501"/>
      <c r="H2" s="571"/>
      <c r="I2" s="571"/>
      <c r="J2" s="572"/>
      <c r="K2" s="571"/>
    </row>
    <row r="3" spans="1:24" ht="18" customHeight="1" x14ac:dyDescent="0.15">
      <c r="A3" s="22" t="s">
        <v>0</v>
      </c>
      <c r="B3" s="23"/>
      <c r="C3" s="23"/>
      <c r="D3" s="23">
        <v>46113</v>
      </c>
      <c r="E3" s="23">
        <v>46114</v>
      </c>
      <c r="F3" s="23">
        <v>46115</v>
      </c>
      <c r="G3" s="23">
        <v>46116</v>
      </c>
      <c r="H3" s="23">
        <v>46117</v>
      </c>
      <c r="I3" s="727" t="s">
        <v>1</v>
      </c>
      <c r="J3" s="717" t="s">
        <v>2</v>
      </c>
      <c r="K3" s="718"/>
    </row>
    <row r="4" spans="1:24" ht="18" customHeight="1" x14ac:dyDescent="0.15">
      <c r="A4" s="22" t="s">
        <v>3</v>
      </c>
      <c r="B4" s="2"/>
      <c r="C4" s="21"/>
      <c r="D4" s="21" t="s">
        <v>6</v>
      </c>
      <c r="E4" s="2" t="s">
        <v>7</v>
      </c>
      <c r="F4" s="2" t="s">
        <v>8</v>
      </c>
      <c r="G4" s="2" t="s">
        <v>9</v>
      </c>
      <c r="H4" s="24" t="s">
        <v>10</v>
      </c>
      <c r="I4" s="728"/>
      <c r="J4" s="719"/>
      <c r="K4" s="720"/>
    </row>
    <row r="5" spans="1:24" ht="18" customHeight="1" x14ac:dyDescent="0.15">
      <c r="A5" s="17" t="s">
        <v>13</v>
      </c>
      <c r="B5" s="26"/>
      <c r="C5" s="26"/>
      <c r="D5" s="37"/>
      <c r="E5" s="12"/>
      <c r="F5" s="12"/>
      <c r="G5" s="12"/>
      <c r="H5" s="12"/>
      <c r="I5" s="5"/>
      <c r="J5" s="682"/>
      <c r="K5" s="692"/>
    </row>
    <row r="6" spans="1:24" ht="18" customHeight="1" x14ac:dyDescent="0.15">
      <c r="A6" s="5" t="s">
        <v>73</v>
      </c>
      <c r="B6" s="127"/>
      <c r="C6" s="127"/>
      <c r="D6" s="32"/>
      <c r="E6" s="54" t="s">
        <v>78</v>
      </c>
      <c r="F6" s="12" t="s">
        <v>21</v>
      </c>
      <c r="G6" s="12" t="s">
        <v>41</v>
      </c>
      <c r="H6" s="54" t="s">
        <v>58</v>
      </c>
      <c r="I6" s="5">
        <f>COUNTIFS(B6:H6,"&lt;&gt;空",B6:H6,"&lt;&gt;休",B6:H6,"&lt;&gt;調",B6:H6,"&lt;&gt;",B6:H6,"&lt;&gt;調整休")</f>
        <v>4</v>
      </c>
      <c r="J6" s="682">
        <v>23</v>
      </c>
      <c r="K6" s="692"/>
      <c r="N6" s="6"/>
      <c r="O6" s="6"/>
      <c r="P6" s="6"/>
      <c r="Q6" s="6"/>
      <c r="R6" s="6"/>
      <c r="S6" s="6"/>
      <c r="T6" s="6"/>
      <c r="U6" s="6"/>
      <c r="V6" s="6"/>
      <c r="W6" s="6"/>
      <c r="X6" s="6"/>
    </row>
    <row r="7" spans="1:24" ht="18" customHeight="1" x14ac:dyDescent="0.15">
      <c r="A7" s="5" t="s">
        <v>46</v>
      </c>
      <c r="B7" s="21"/>
      <c r="C7" s="21"/>
      <c r="D7" s="32"/>
      <c r="E7" s="58"/>
      <c r="F7" s="18"/>
      <c r="G7" s="12" t="s">
        <v>21</v>
      </c>
      <c r="H7" s="29" t="s">
        <v>21</v>
      </c>
      <c r="I7" s="5">
        <f>COUNTIFS(B7:H7,"&lt;&gt;空",B7:H7,"&lt;&gt;休",B7:H7,"&lt;&gt;調",B7:H7,"&lt;&gt;",B7:H7,"&lt;&gt;調整休")</f>
        <v>2</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9</v>
      </c>
      <c r="K7" s="692"/>
      <c r="N7" s="6"/>
      <c r="O7" s="6"/>
      <c r="P7" s="6"/>
      <c r="Q7" s="6"/>
      <c r="R7" s="6"/>
      <c r="S7" s="6"/>
      <c r="T7" s="6"/>
      <c r="U7" s="6"/>
      <c r="V7" s="6"/>
      <c r="W7" s="6"/>
      <c r="X7" s="6"/>
    </row>
    <row r="8" spans="1:24" ht="18" customHeight="1" x14ac:dyDescent="0.15">
      <c r="A8" s="5" t="s">
        <v>47</v>
      </c>
      <c r="B8" s="21"/>
      <c r="C8" s="21"/>
      <c r="D8" s="32"/>
      <c r="E8" s="54" t="s">
        <v>58</v>
      </c>
      <c r="F8" s="12" t="s">
        <v>20</v>
      </c>
      <c r="G8" s="54" t="s">
        <v>58</v>
      </c>
      <c r="H8" s="58"/>
      <c r="I8" s="5">
        <f>COUNTIFS(B8:H8,"&lt;&gt;空",B8:H8,"&lt;&gt;休",B8:H8,"&lt;&gt;調",B8:H8,"&lt;&gt;",B8:H8,"&lt;&gt;調整休")</f>
        <v>3</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17</v>
      </c>
      <c r="K8" s="692"/>
    </row>
    <row r="9" spans="1:24" ht="18" customHeight="1" x14ac:dyDescent="0.15">
      <c r="A9" s="5" t="s">
        <v>48</v>
      </c>
      <c r="B9" s="106"/>
      <c r="C9" s="106"/>
      <c r="D9" s="106"/>
      <c r="E9" s="55"/>
      <c r="F9" s="40"/>
      <c r="G9" s="58"/>
      <c r="H9" s="12" t="s">
        <v>41</v>
      </c>
      <c r="I9" s="5">
        <f>COUNTIFS(B9:H9,"&lt;&gt;空",B9:H9,"&lt;&gt;休",B9:H9,"&lt;&gt;調",B9:H9,"&lt;&gt;",B9:H9,"&lt;&gt;調整休")</f>
        <v>1</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6</v>
      </c>
      <c r="K9" s="692"/>
    </row>
    <row r="10" spans="1:24" ht="18" customHeight="1" x14ac:dyDescent="0.15">
      <c r="A10" s="321"/>
      <c r="B10" s="38"/>
      <c r="C10" s="38"/>
      <c r="D10" s="39"/>
      <c r="E10" s="12"/>
      <c r="F10" s="40"/>
      <c r="G10" s="29"/>
      <c r="H10" s="12"/>
      <c r="I10" s="5">
        <f>COUNTIFS(B10:H10,"&lt;&gt;空",B10:H10,"&lt;&gt;休",B10:H10,"&lt;&gt;調",B10:H10,"&lt;&gt;",B10:H10,"&lt;&gt;調整休")</f>
        <v>0</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16-19"))*(3)</f>
        <v>0</v>
      </c>
      <c r="K10" s="692"/>
    </row>
    <row r="11" spans="1:24" ht="18" customHeight="1" x14ac:dyDescent="0.15">
      <c r="A11" s="33" t="s">
        <v>0</v>
      </c>
      <c r="B11" s="53">
        <v>46118</v>
      </c>
      <c r="C11" s="53">
        <v>46119</v>
      </c>
      <c r="D11" s="53">
        <v>46120</v>
      </c>
      <c r="E11" s="53">
        <v>46121</v>
      </c>
      <c r="F11" s="53">
        <v>46122</v>
      </c>
      <c r="G11" s="53">
        <v>46123</v>
      </c>
      <c r="H11" s="53">
        <v>46124</v>
      </c>
      <c r="I11" s="7"/>
      <c r="J11" s="717" t="s">
        <v>2</v>
      </c>
      <c r="K11" s="718"/>
    </row>
    <row r="12" spans="1:24" ht="18" customHeight="1" x14ac:dyDescent="0.15">
      <c r="A12" s="22" t="s">
        <v>3</v>
      </c>
      <c r="B12" s="22" t="s">
        <v>4</v>
      </c>
      <c r="C12" s="2" t="s">
        <v>5</v>
      </c>
      <c r="D12" s="21" t="s">
        <v>6</v>
      </c>
      <c r="E12" s="2" t="s">
        <v>7</v>
      </c>
      <c r="F12" s="2" t="s">
        <v>8</v>
      </c>
      <c r="G12" s="2" t="s">
        <v>9</v>
      </c>
      <c r="H12" s="24" t="s">
        <v>10</v>
      </c>
      <c r="I12" s="8"/>
      <c r="J12" s="719"/>
      <c r="K12" s="720"/>
    </row>
    <row r="13" spans="1:24" ht="18" customHeight="1" x14ac:dyDescent="0.15">
      <c r="A13" s="17" t="s">
        <v>12</v>
      </c>
      <c r="B13" s="12"/>
      <c r="C13" s="26"/>
      <c r="D13" s="37"/>
      <c r="E13" s="12"/>
      <c r="F13" s="12"/>
      <c r="G13" s="12"/>
      <c r="H13" s="12"/>
      <c r="I13" s="5"/>
      <c r="J13" s="682"/>
      <c r="K13" s="692"/>
    </row>
    <row r="14" spans="1:24" ht="18" customHeight="1" x14ac:dyDescent="0.15">
      <c r="A14" s="5" t="s">
        <v>73</v>
      </c>
      <c r="B14" s="54" t="s">
        <v>21</v>
      </c>
      <c r="C14" s="127"/>
      <c r="D14" s="32"/>
      <c r="E14" s="54"/>
      <c r="F14" s="12" t="s">
        <v>21</v>
      </c>
      <c r="G14" s="54" t="s">
        <v>58</v>
      </c>
      <c r="H14" s="12" t="s">
        <v>21</v>
      </c>
      <c r="I14" s="5">
        <f t="shared" ref="I14:I16" si="0">COUNTIFS(B14:H14,"&lt;&gt;空",B14:H14,"&lt;&gt;休",B14:H14,"&lt;&gt;調",B14:H14,"&lt;&gt;",B14:H14,"&lt;&gt;調整休")</f>
        <v>4</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f>
        <v>19.75</v>
      </c>
      <c r="K14" s="692"/>
    </row>
    <row r="15" spans="1:24" ht="18" customHeight="1" x14ac:dyDescent="0.15">
      <c r="A15" s="5" t="s">
        <v>46</v>
      </c>
      <c r="B15" s="12"/>
      <c r="C15" s="21"/>
      <c r="D15" s="32"/>
      <c r="E15" s="54" t="s">
        <v>21</v>
      </c>
      <c r="F15" s="18"/>
      <c r="G15" s="12" t="s">
        <v>21</v>
      </c>
      <c r="H15" s="12"/>
      <c r="I15" s="5">
        <f t="shared" si="0"/>
        <v>2</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9</v>
      </c>
      <c r="K15" s="692"/>
    </row>
    <row r="16" spans="1:24" ht="18" customHeight="1" x14ac:dyDescent="0.15">
      <c r="A16" s="5" t="s">
        <v>47</v>
      </c>
      <c r="B16" s="54" t="s">
        <v>20</v>
      </c>
      <c r="C16" s="21"/>
      <c r="D16" s="32"/>
      <c r="E16" s="54" t="s">
        <v>20</v>
      </c>
      <c r="F16" s="12" t="s">
        <v>20</v>
      </c>
      <c r="G16" s="12"/>
      <c r="H16" s="54" t="s">
        <v>58</v>
      </c>
      <c r="I16" s="5">
        <f t="shared" si="0"/>
        <v>4</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16-19"))*(3)</f>
        <v>19.75</v>
      </c>
      <c r="K16" s="692"/>
    </row>
    <row r="17" spans="1:11" ht="18" customHeight="1" x14ac:dyDescent="0.15">
      <c r="A17" s="5" t="s">
        <v>48</v>
      </c>
      <c r="B17" s="12" t="s">
        <v>27</v>
      </c>
      <c r="C17" s="106"/>
      <c r="D17" s="106"/>
      <c r="E17" s="55"/>
      <c r="F17" s="40"/>
      <c r="G17" s="12" t="s">
        <v>41</v>
      </c>
      <c r="H17" s="12" t="s">
        <v>41</v>
      </c>
      <c r="I17" s="5">
        <f>COUNTIFS(B17:H17,"&lt;&gt;空",B17:H17,"&lt;&gt;休",B17:H17,"&lt;&gt;調",B17:H17,"&lt;&gt;",B17:H17,"&lt;&gt;調整休")</f>
        <v>3</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15</v>
      </c>
      <c r="K17" s="692"/>
    </row>
    <row r="18" spans="1:11" ht="18" customHeight="1" x14ac:dyDescent="0.15">
      <c r="A18" s="321"/>
      <c r="B18" s="502"/>
      <c r="C18" s="38"/>
      <c r="D18" s="39"/>
      <c r="E18" s="12"/>
      <c r="F18" s="40"/>
      <c r="G18" s="29"/>
      <c r="H18" s="12"/>
      <c r="I18" s="5"/>
      <c r="J18" s="682"/>
      <c r="K18" s="692"/>
    </row>
    <row r="19" spans="1:11" ht="18" customHeight="1" x14ac:dyDescent="0.15">
      <c r="A19" s="22" t="s">
        <v>0</v>
      </c>
      <c r="B19" s="23">
        <v>46125</v>
      </c>
      <c r="C19" s="23">
        <v>46126</v>
      </c>
      <c r="D19" s="23">
        <v>46127</v>
      </c>
      <c r="E19" s="23">
        <v>46128</v>
      </c>
      <c r="F19" s="23">
        <v>46129</v>
      </c>
      <c r="G19" s="23">
        <v>46130</v>
      </c>
      <c r="H19" s="23">
        <v>46131</v>
      </c>
      <c r="I19" s="7"/>
      <c r="J19" s="717" t="s">
        <v>2</v>
      </c>
      <c r="K19" s="718"/>
    </row>
    <row r="20" spans="1:11" ht="18" customHeight="1" x14ac:dyDescent="0.15">
      <c r="A20" s="22" t="s">
        <v>3</v>
      </c>
      <c r="B20" s="2" t="s">
        <v>4</v>
      </c>
      <c r="C20" s="21" t="s">
        <v>5</v>
      </c>
      <c r="D20" s="21" t="s">
        <v>6</v>
      </c>
      <c r="E20" s="2" t="s">
        <v>7</v>
      </c>
      <c r="F20" s="2" t="s">
        <v>8</v>
      </c>
      <c r="G20" s="2" t="s">
        <v>9</v>
      </c>
      <c r="H20" s="24" t="s">
        <v>10</v>
      </c>
      <c r="I20" s="8"/>
      <c r="J20" s="719"/>
      <c r="K20" s="720"/>
    </row>
    <row r="21" spans="1:11" ht="18.95" customHeight="1" x14ac:dyDescent="0.15">
      <c r="A21" s="17" t="s">
        <v>13</v>
      </c>
      <c r="B21" s="12"/>
      <c r="C21" s="26"/>
      <c r="D21" s="37"/>
      <c r="E21" s="12"/>
      <c r="F21" s="12"/>
      <c r="G21" s="12"/>
      <c r="H21" s="12"/>
      <c r="I21" s="51"/>
      <c r="J21" s="721"/>
      <c r="K21" s="722"/>
    </row>
    <row r="22" spans="1:11" ht="18" customHeight="1" x14ac:dyDescent="0.15">
      <c r="A22" s="5" t="s">
        <v>73</v>
      </c>
      <c r="B22" s="54" t="s">
        <v>21</v>
      </c>
      <c r="C22" s="127"/>
      <c r="D22" s="32"/>
      <c r="E22" s="54"/>
      <c r="F22" s="12" t="s">
        <v>21</v>
      </c>
      <c r="G22" s="54" t="s">
        <v>58</v>
      </c>
      <c r="H22" s="12" t="s">
        <v>41</v>
      </c>
      <c r="I22" s="5">
        <f>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21.25</v>
      </c>
      <c r="K22" s="692"/>
    </row>
    <row r="23" spans="1:11" ht="18" customHeight="1" x14ac:dyDescent="0.15">
      <c r="A23" s="5" t="s">
        <v>46</v>
      </c>
      <c r="B23" s="12"/>
      <c r="C23" s="21"/>
      <c r="D23" s="32"/>
      <c r="E23" s="54" t="s">
        <v>21</v>
      </c>
      <c r="F23" s="18"/>
      <c r="G23" s="12" t="s">
        <v>21</v>
      </c>
      <c r="H23" s="12"/>
      <c r="I23" s="5">
        <f>COUNTIFS(B23:H23,"&lt;&gt;空",B23:H23,"&lt;&gt;休",B23:H23,"&lt;&gt;調",B23:H23,"&lt;&gt;",B23:H23,"&lt;&gt;調整休")</f>
        <v>2</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9</v>
      </c>
      <c r="K23" s="692"/>
    </row>
    <row r="24" spans="1:11" ht="18" customHeight="1" x14ac:dyDescent="0.15">
      <c r="A24" s="5" t="s">
        <v>47</v>
      </c>
      <c r="B24" s="54" t="s">
        <v>20</v>
      </c>
      <c r="C24" s="21"/>
      <c r="D24" s="32"/>
      <c r="E24" s="54" t="s">
        <v>20</v>
      </c>
      <c r="F24" s="12" t="s">
        <v>20</v>
      </c>
      <c r="G24" s="12"/>
      <c r="H24" s="54" t="s">
        <v>58</v>
      </c>
      <c r="I24" s="5">
        <f>COUNTIFS(B24:H24,"&lt;&gt;空",B24:H24,"&lt;&gt;休",B24:H24,"&lt;&gt;調",B24:H24,"&lt;&gt;",B24:H24,"&lt;&gt;調整休")</f>
        <v>4</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19.75</v>
      </c>
      <c r="K24" s="692"/>
    </row>
    <row r="25" spans="1:11" ht="18" customHeight="1" x14ac:dyDescent="0.15">
      <c r="A25" s="5" t="s">
        <v>48</v>
      </c>
      <c r="B25" s="12" t="s">
        <v>27</v>
      </c>
      <c r="C25" s="106"/>
      <c r="D25" s="106"/>
      <c r="E25" s="55"/>
      <c r="F25" s="40"/>
      <c r="G25" s="12" t="s">
        <v>41</v>
      </c>
      <c r="H25" s="12" t="s">
        <v>41</v>
      </c>
      <c r="I25" s="5">
        <f>COUNTIFS(B25:H25,"&lt;&gt;空",B25:H25,"&lt;&gt;休",B25:H25,"&lt;&gt;調",B25:H25,"&lt;&gt;",B25:H25,"&lt;&gt;調整休")</f>
        <v>3</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15</v>
      </c>
      <c r="K25" s="692"/>
    </row>
    <row r="26" spans="1:11" ht="18" customHeight="1" x14ac:dyDescent="0.15">
      <c r="A26" s="321"/>
      <c r="B26" s="502"/>
      <c r="C26" s="38"/>
      <c r="D26" s="39"/>
      <c r="E26" s="12"/>
      <c r="F26" s="40"/>
      <c r="G26" s="29"/>
      <c r="H26" s="12"/>
      <c r="I26" s="5">
        <f>COUNTIFS(B26:H26,"&lt;&gt;空",B26:H26,"&lt;&gt;休",B26:H26,"&lt;&gt;調",B26:H26,"&lt;&gt;",B26:H26,"&lt;&gt;調整休")</f>
        <v>0</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16-19"))*(3)</f>
        <v>0</v>
      </c>
      <c r="K26" s="692"/>
    </row>
    <row r="27" spans="1:11" ht="18" customHeight="1" x14ac:dyDescent="0.15">
      <c r="A27" s="22" t="s">
        <v>0</v>
      </c>
      <c r="B27" s="90">
        <v>46132</v>
      </c>
      <c r="C27" s="90">
        <v>46133</v>
      </c>
      <c r="D27" s="90">
        <v>46134</v>
      </c>
      <c r="E27" s="90">
        <v>46135</v>
      </c>
      <c r="F27" s="90">
        <v>46136</v>
      </c>
      <c r="G27" s="90">
        <v>46137</v>
      </c>
      <c r="H27" s="90">
        <v>46138</v>
      </c>
      <c r="I27" s="7"/>
      <c r="J27" s="717" t="s">
        <v>2</v>
      </c>
      <c r="K27" s="718"/>
    </row>
    <row r="28" spans="1:11" ht="18" customHeight="1" x14ac:dyDescent="0.15">
      <c r="A28" s="22" t="s">
        <v>3</v>
      </c>
      <c r="B28" s="2" t="s">
        <v>4</v>
      </c>
      <c r="C28" s="21" t="s">
        <v>5</v>
      </c>
      <c r="D28" s="21" t="s">
        <v>6</v>
      </c>
      <c r="E28" s="2" t="s">
        <v>7</v>
      </c>
      <c r="F28" s="2" t="s">
        <v>8</v>
      </c>
      <c r="G28" s="2" t="s">
        <v>9</v>
      </c>
      <c r="H28" s="24" t="s">
        <v>10</v>
      </c>
      <c r="I28" s="8"/>
      <c r="J28" s="719"/>
      <c r="K28" s="720"/>
    </row>
    <row r="29" spans="1:11" ht="18" customHeight="1" x14ac:dyDescent="0.15">
      <c r="A29" s="17" t="s">
        <v>12</v>
      </c>
      <c r="B29" s="12"/>
      <c r="C29" s="26"/>
      <c r="D29" s="37"/>
      <c r="E29" s="12"/>
      <c r="F29" s="691" t="s">
        <v>60</v>
      </c>
      <c r="G29" s="691"/>
      <c r="H29" s="691"/>
      <c r="I29" s="5"/>
      <c r="J29" s="682"/>
      <c r="K29" s="692"/>
    </row>
    <row r="30" spans="1:11" ht="18" customHeight="1" x14ac:dyDescent="0.15">
      <c r="A30" s="5" t="s">
        <v>73</v>
      </c>
      <c r="B30" s="54" t="s">
        <v>21</v>
      </c>
      <c r="C30" s="127"/>
      <c r="D30" s="32"/>
      <c r="E30" s="54"/>
      <c r="F30" s="12" t="s">
        <v>21</v>
      </c>
      <c r="G30" s="12" t="s">
        <v>20</v>
      </c>
      <c r="H30" s="12" t="s">
        <v>78</v>
      </c>
      <c r="I30" s="5">
        <f t="shared" ref="I30:I32" si="1">COUNTIFS(B30:H30,"&lt;&gt;空",B30:H30,"&lt;&gt;休",B30:H30,"&lt;&gt;調",B30:H30,"&lt;&gt;",B30:H30,"&lt;&gt;調整休")</f>
        <v>4</v>
      </c>
      <c r="J30" s="682">
        <v>19.75</v>
      </c>
      <c r="K30" s="692"/>
    </row>
    <row r="31" spans="1:11" ht="18" customHeight="1" x14ac:dyDescent="0.15">
      <c r="A31" s="5" t="s">
        <v>46</v>
      </c>
      <c r="B31" s="12"/>
      <c r="C31" s="21"/>
      <c r="D31" s="32"/>
      <c r="E31" s="54" t="s">
        <v>21</v>
      </c>
      <c r="F31" s="18"/>
      <c r="G31" s="12" t="s">
        <v>21</v>
      </c>
      <c r="H31" s="12"/>
      <c r="I31" s="5">
        <f t="shared" si="1"/>
        <v>2</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9</v>
      </c>
      <c r="K31" s="692"/>
    </row>
    <row r="32" spans="1:11" ht="18" customHeight="1" x14ac:dyDescent="0.15">
      <c r="A32" s="5" t="s">
        <v>47</v>
      </c>
      <c r="B32" s="54" t="s">
        <v>20</v>
      </c>
      <c r="C32" s="21"/>
      <c r="D32" s="32"/>
      <c r="E32" s="54" t="s">
        <v>20</v>
      </c>
      <c r="F32" s="12" t="s">
        <v>20</v>
      </c>
      <c r="G32" s="12" t="s">
        <v>20</v>
      </c>
      <c r="H32" s="12" t="s">
        <v>58</v>
      </c>
      <c r="I32" s="5">
        <f t="shared" si="1"/>
        <v>5</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16-19"))*(3)</f>
        <v>24.25</v>
      </c>
      <c r="K32" s="692"/>
    </row>
    <row r="33" spans="1:14" ht="18" customHeight="1" x14ac:dyDescent="0.15">
      <c r="A33" s="5" t="s">
        <v>48</v>
      </c>
      <c r="B33" s="12" t="s">
        <v>27</v>
      </c>
      <c r="C33" s="106"/>
      <c r="D33" s="106"/>
      <c r="E33" s="55"/>
      <c r="F33" s="40"/>
      <c r="G33" s="12" t="s">
        <v>21</v>
      </c>
      <c r="H33" s="12" t="s">
        <v>41</v>
      </c>
      <c r="I33" s="5">
        <f>COUNTIFS(B33:H33,"&lt;&gt;空",B33:H33,"&lt;&gt;休",B33:H33,"&lt;&gt;調",B33:H33,"&lt;&gt;",B33:H33,"&lt;&gt;調整休")</f>
        <v>3</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13.5</v>
      </c>
      <c r="K33" s="692"/>
    </row>
    <row r="34" spans="1:14" ht="18" customHeight="1" x14ac:dyDescent="0.15">
      <c r="A34" s="321"/>
      <c r="B34" s="502"/>
      <c r="C34" s="38"/>
      <c r="D34" s="39"/>
      <c r="E34" s="12"/>
      <c r="F34" s="40"/>
      <c r="G34" s="29"/>
      <c r="H34" s="12"/>
      <c r="I34" s="5">
        <f>COUNTIFS(B34:H34,"&lt;&gt;空",B34:H34,"&lt;&gt;休",B34:H34,"&lt;&gt;調",B34:H34,"&lt;&gt;",B34:H34,"&lt;&gt;調整休")</f>
        <v>0</v>
      </c>
      <c r="J34" s="682">
        <f>SUM(COUNTIF(B34:H34,"9-14:30"))*(5)+(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16-19"))*(3)</f>
        <v>0</v>
      </c>
      <c r="K34" s="692"/>
    </row>
    <row r="35" spans="1:14" ht="18" customHeight="1" x14ac:dyDescent="0.15">
      <c r="A35" s="22" t="s">
        <v>0</v>
      </c>
      <c r="B35" s="23">
        <v>46139</v>
      </c>
      <c r="C35" s="23">
        <v>46140</v>
      </c>
      <c r="D35" s="23">
        <v>46141</v>
      </c>
      <c r="E35" s="23">
        <v>46142</v>
      </c>
      <c r="F35" s="23"/>
      <c r="G35" s="23"/>
      <c r="H35" s="23"/>
      <c r="I35" s="7"/>
      <c r="J35" s="717" t="s">
        <v>2</v>
      </c>
      <c r="K35" s="718"/>
    </row>
    <row r="36" spans="1:14" ht="18" customHeight="1" x14ac:dyDescent="0.15">
      <c r="A36" s="22" t="s">
        <v>3</v>
      </c>
      <c r="B36" s="2" t="s">
        <v>4</v>
      </c>
      <c r="C36" s="316" t="s">
        <v>5</v>
      </c>
      <c r="D36" s="376" t="s">
        <v>6</v>
      </c>
      <c r="E36" s="2" t="s">
        <v>7</v>
      </c>
      <c r="F36" s="2"/>
      <c r="G36" s="2"/>
      <c r="H36" s="24"/>
      <c r="I36" s="8"/>
      <c r="J36" s="719"/>
      <c r="K36" s="720"/>
    </row>
    <row r="37" spans="1:14" ht="18.95" customHeight="1" x14ac:dyDescent="0.15">
      <c r="A37" s="17" t="s">
        <v>13</v>
      </c>
      <c r="B37" s="12"/>
      <c r="C37" s="26"/>
      <c r="D37" s="37"/>
      <c r="E37" s="12"/>
      <c r="F37" s="37"/>
      <c r="G37" s="37"/>
      <c r="H37" s="37"/>
      <c r="I37" s="51"/>
      <c r="J37" s="27"/>
      <c r="K37" s="49"/>
    </row>
    <row r="38" spans="1:14" ht="18" customHeight="1" x14ac:dyDescent="0.15">
      <c r="A38" s="5" t="s">
        <v>73</v>
      </c>
      <c r="B38" s="54" t="s">
        <v>20</v>
      </c>
      <c r="C38" s="127"/>
      <c r="D38" s="32"/>
      <c r="E38" s="54" t="s">
        <v>21</v>
      </c>
      <c r="F38" s="32"/>
      <c r="G38" s="32"/>
      <c r="H38" s="32"/>
      <c r="I38" s="5">
        <f>COUNTIFS(B38:H38,"&lt;&gt;空",B38:H38,"&lt;&gt;休",B38:H38,"&lt;&gt;調",B38:H38,"&lt;&gt;",B38:H38,"&lt;&gt;調整休")</f>
        <v>2</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f>
        <v>9</v>
      </c>
      <c r="K38" s="692"/>
    </row>
    <row r="39" spans="1:14" ht="18" customHeight="1" x14ac:dyDescent="0.15">
      <c r="A39" s="5" t="s">
        <v>46</v>
      </c>
      <c r="B39" s="54" t="s">
        <v>21</v>
      </c>
      <c r="C39" s="21"/>
      <c r="D39" s="32"/>
      <c r="E39" s="58"/>
      <c r="F39" s="32"/>
      <c r="G39" s="32"/>
      <c r="H39" s="32"/>
      <c r="I39" s="5">
        <f>COUNTIFS(B39:H39,"&lt;&gt;空",B39:H39,"&lt;&gt;休",B39:H39,"&lt;&gt;調",B39:H39,"&lt;&gt;",B39:H39,"&lt;&gt;調整休")</f>
        <v>1</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4.5</v>
      </c>
      <c r="K39" s="692"/>
    </row>
    <row r="40" spans="1:14" ht="18" customHeight="1" x14ac:dyDescent="0.15">
      <c r="A40" s="5" t="s">
        <v>47</v>
      </c>
      <c r="B40" s="54" t="s">
        <v>20</v>
      </c>
      <c r="C40" s="21"/>
      <c r="D40" s="32"/>
      <c r="E40" s="54" t="s">
        <v>20</v>
      </c>
      <c r="F40" s="32"/>
      <c r="G40" s="32"/>
      <c r="H40" s="32"/>
      <c r="I40" s="5">
        <f>COUNTIFS(B40:H40,"&lt;&gt;空",B40:H40,"&lt;&gt;休",B40:H40,"&lt;&gt;調",B40:H40,"&lt;&gt;",B40:H40,"&lt;&gt;調整休")</f>
        <v>2</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9</v>
      </c>
      <c r="K40" s="692"/>
    </row>
    <row r="41" spans="1:14" ht="18" customHeight="1" x14ac:dyDescent="0.15">
      <c r="A41" s="5" t="s">
        <v>48</v>
      </c>
      <c r="B41" s="54" t="s">
        <v>21</v>
      </c>
      <c r="C41" s="106"/>
      <c r="D41" s="106"/>
      <c r="E41" s="12" t="s">
        <v>27</v>
      </c>
      <c r="F41" s="106"/>
      <c r="G41" s="106"/>
      <c r="H41" s="106"/>
      <c r="I41" s="5">
        <f>COUNTIFS(B41:H41,"&lt;&gt;空",B41:H41,"&lt;&gt;休",B41:H41,"&lt;&gt;調",B41:H41,"&lt;&gt;",B41:H41,"&lt;&gt;調整休")</f>
        <v>2</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7.5</v>
      </c>
      <c r="K41" s="692"/>
    </row>
    <row r="42" spans="1:14" ht="18" customHeight="1" x14ac:dyDescent="0.15">
      <c r="A42" s="321"/>
      <c r="B42" s="502"/>
      <c r="C42" s="38"/>
      <c r="D42" s="39"/>
      <c r="E42" s="12"/>
      <c r="F42" s="39"/>
      <c r="G42" s="39"/>
      <c r="H42" s="39"/>
      <c r="I42" s="5">
        <f>COUNTIFS(B42:H42,"&lt;&gt;空",B42:H42,"&lt;&gt;休",B42:H42,"&lt;&gt;調",B42:H42,"&lt;&gt;",B42:H42,"&lt;&gt;調整休")</f>
        <v>0</v>
      </c>
      <c r="J42" s="682">
        <f>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16-19"))*(3)</f>
        <v>0</v>
      </c>
      <c r="K42" s="692"/>
    </row>
    <row r="43" spans="1:14" ht="18" customHeight="1" x14ac:dyDescent="0.15">
      <c r="A43" s="41"/>
      <c r="B43" s="42"/>
      <c r="C43" s="42"/>
      <c r="D43" s="42"/>
      <c r="E43" s="42"/>
      <c r="F43" s="42"/>
      <c r="G43" s="42"/>
      <c r="H43" s="42"/>
      <c r="I43" s="886" t="s">
        <v>563</v>
      </c>
      <c r="J43" s="886"/>
      <c r="K43" s="886"/>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J6:K6"/>
    <mergeCell ref="B1:F1"/>
    <mergeCell ref="H1:K1"/>
    <mergeCell ref="I3:I4"/>
    <mergeCell ref="J3:K4"/>
    <mergeCell ref="J5:K5"/>
    <mergeCell ref="J19:K20"/>
    <mergeCell ref="J7:K7"/>
    <mergeCell ref="J8:K8"/>
    <mergeCell ref="J9:K9"/>
    <mergeCell ref="J10:K10"/>
    <mergeCell ref="J11:K12"/>
    <mergeCell ref="J13:K13"/>
    <mergeCell ref="J14:K14"/>
    <mergeCell ref="J15:K15"/>
    <mergeCell ref="J16:K16"/>
    <mergeCell ref="J17:K17"/>
    <mergeCell ref="J18:K18"/>
    <mergeCell ref="J32:K32"/>
    <mergeCell ref="J21:K21"/>
    <mergeCell ref="J22:K22"/>
    <mergeCell ref="J23:K23"/>
    <mergeCell ref="J24:K24"/>
    <mergeCell ref="J25:K25"/>
    <mergeCell ref="J26:K26"/>
    <mergeCell ref="J27:K28"/>
    <mergeCell ref="F29:H29"/>
    <mergeCell ref="J29:K29"/>
    <mergeCell ref="J30:K30"/>
    <mergeCell ref="J31:K31"/>
    <mergeCell ref="A45:B45"/>
    <mergeCell ref="C45:K45"/>
    <mergeCell ref="J33:K33"/>
    <mergeCell ref="J34:K34"/>
    <mergeCell ref="J35:K36"/>
    <mergeCell ref="J38:K38"/>
    <mergeCell ref="J39:K39"/>
    <mergeCell ref="J40:K40"/>
    <mergeCell ref="J41:K41"/>
    <mergeCell ref="J42:K42"/>
    <mergeCell ref="I43:K43"/>
    <mergeCell ref="A44:B44"/>
    <mergeCell ref="D44:E44"/>
    <mergeCell ref="A51:B51"/>
    <mergeCell ref="C51:K51"/>
    <mergeCell ref="A52:B52"/>
    <mergeCell ref="C52:K52"/>
    <mergeCell ref="A46:B46"/>
    <mergeCell ref="C46:K46"/>
    <mergeCell ref="C47:K47"/>
    <mergeCell ref="A49:B49"/>
    <mergeCell ref="C49:K49"/>
    <mergeCell ref="A50:B50"/>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ED120E4-2419-4593-AEC2-671F4496958A}">
          <x14:formula1>
            <xm:f>'F:\Users\clmiwa-three\Downloads\[《中村》新田・草加 エリア 仮シフト【12月16日～1月15日】.xlsx]参照データベース'!#REF!</xm:f>
          </x14:formula1>
          <xm:sqref>C26:D26 B10:D10 C34:D34 G1:G2 E43:H43 C18:D18 C42:D43 F42:H42</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A7E70-1CA2-460D-9D3A-D72D14722DBD}">
  <sheetPr>
    <tabColor theme="7" tint="0.59999389629810485"/>
  </sheetPr>
  <dimension ref="A1:N66"/>
  <sheetViews>
    <sheetView topLeftCell="A10" zoomScaleNormal="100" workbookViewId="0">
      <selection activeCell="G34" sqref="G34"/>
    </sheetView>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2" ht="15" thickBot="1" x14ac:dyDescent="0.2">
      <c r="A1" s="60" t="s">
        <v>69</v>
      </c>
      <c r="B1" s="753" t="s">
        <v>562</v>
      </c>
      <c r="C1" s="753"/>
      <c r="D1" s="753"/>
      <c r="E1" s="753"/>
      <c r="F1" s="753"/>
      <c r="G1" s="754"/>
      <c r="H1" s="832" t="s">
        <v>130</v>
      </c>
      <c r="I1" s="833"/>
      <c r="J1" s="834"/>
      <c r="K1" s="835"/>
    </row>
    <row r="2" spans="1:12" ht="9" customHeight="1" x14ac:dyDescent="0.15">
      <c r="A2" s="152"/>
    </row>
    <row r="3" spans="1:12" s="13" customFormat="1" ht="14.25" customHeight="1" x14ac:dyDescent="0.15">
      <c r="A3" s="153" t="s">
        <v>0</v>
      </c>
      <c r="B3" s="183"/>
      <c r="C3" s="183"/>
      <c r="D3" s="183">
        <v>46113</v>
      </c>
      <c r="E3" s="183">
        <v>46114</v>
      </c>
      <c r="F3" s="183">
        <v>46115</v>
      </c>
      <c r="G3" s="183">
        <v>46116</v>
      </c>
      <c r="H3" s="183">
        <v>46117</v>
      </c>
      <c r="I3" s="836" t="s">
        <v>1</v>
      </c>
      <c r="J3" s="817" t="s">
        <v>2</v>
      </c>
      <c r="K3" s="818"/>
    </row>
    <row r="4" spans="1:12" s="159" customFormat="1" ht="14.25" customHeight="1" x14ac:dyDescent="0.15">
      <c r="A4" s="155" t="s">
        <v>3</v>
      </c>
      <c r="B4" s="157"/>
      <c r="C4" s="157"/>
      <c r="D4" s="157" t="s">
        <v>6</v>
      </c>
      <c r="E4" s="157" t="s">
        <v>7</v>
      </c>
      <c r="F4" s="157" t="s">
        <v>8</v>
      </c>
      <c r="G4" s="157" t="s">
        <v>9</v>
      </c>
      <c r="H4" s="158" t="s">
        <v>10</v>
      </c>
      <c r="I4" s="837"/>
      <c r="J4" s="819"/>
      <c r="K4" s="820"/>
    </row>
    <row r="5" spans="1:12" s="159" customFormat="1" ht="14.25" customHeight="1" x14ac:dyDescent="0.15">
      <c r="A5" s="179" t="s">
        <v>131</v>
      </c>
      <c r="B5" s="157"/>
      <c r="C5" s="157"/>
      <c r="D5" s="156"/>
      <c r="E5" s="160">
        <v>6</v>
      </c>
      <c r="F5" s="160">
        <v>7</v>
      </c>
      <c r="G5" s="160">
        <v>7</v>
      </c>
      <c r="H5" s="160">
        <v>6</v>
      </c>
      <c r="I5" s="161"/>
      <c r="J5" s="162"/>
      <c r="K5" s="163"/>
    </row>
    <row r="6" spans="1:12" ht="13.5" customHeight="1" x14ac:dyDescent="0.15">
      <c r="A6" s="276" t="s">
        <v>546</v>
      </c>
      <c r="B6" s="180"/>
      <c r="C6" s="180"/>
      <c r="D6" s="165"/>
      <c r="E6" s="40" t="s">
        <v>140</v>
      </c>
      <c r="F6" s="40" t="s">
        <v>140</v>
      </c>
      <c r="G6" s="40" t="s">
        <v>140</v>
      </c>
      <c r="H6" s="40" t="s">
        <v>140</v>
      </c>
      <c r="I6" s="166"/>
      <c r="J6" s="873"/>
      <c r="K6" s="874"/>
    </row>
    <row r="7" spans="1:12" ht="13.5" customHeight="1" x14ac:dyDescent="0.15">
      <c r="A7" s="563" t="s">
        <v>134</v>
      </c>
      <c r="B7" s="137"/>
      <c r="C7" s="137"/>
      <c r="D7" s="234"/>
      <c r="E7" s="40" t="s">
        <v>135</v>
      </c>
      <c r="F7" s="40" t="s">
        <v>135</v>
      </c>
      <c r="G7" s="40" t="s">
        <v>136</v>
      </c>
      <c r="H7" s="40" t="s">
        <v>135</v>
      </c>
      <c r="I7" s="168">
        <f>COUNTA(B7:H7)</f>
        <v>4</v>
      </c>
      <c r="J7" s="838">
        <f>SUM(COUNTIF(B7:H7,"9-15"))*(5.5)+SUM(COUNTIF(B7:H7,"10-15"))*(4.5)+SUM(COUNTIF(B7:H7,"12-15"))*(3)+SUM(COUNTIF(B7:H7,"9-12"))*(3)+SUM(COUNTIF(B7:H7,"9-17"))*(7.25)+SUM(COUNTIF(B7:H7,"13-15"))*(2)</f>
        <v>23.75</v>
      </c>
      <c r="K7" s="838"/>
    </row>
    <row r="8" spans="1:12" ht="13.5" customHeight="1" x14ac:dyDescent="0.15">
      <c r="A8" s="565" t="s">
        <v>137</v>
      </c>
      <c r="B8" s="235"/>
      <c r="C8" s="235"/>
      <c r="D8" s="236"/>
      <c r="E8" s="16" t="s">
        <v>72</v>
      </c>
      <c r="F8" s="16" t="s">
        <v>72</v>
      </c>
      <c r="G8" s="16" t="s">
        <v>72</v>
      </c>
      <c r="H8" s="16" t="s">
        <v>72</v>
      </c>
      <c r="I8" s="166">
        <f>COUNTA(B8:H8)</f>
        <v>4</v>
      </c>
      <c r="J8" s="838">
        <f>SUM(COUNTIF(B8:H8,"9-15"))*(5.5)+SUM(COUNTIF(B8:H8,"10-15"))*(4.5)+SUM(COUNTIF(B8:H8,"12-15"))*(3)+SUM(COUNTIF(B8:H8,"9-12"))*(3)+SUM(COUNTIF(B8:H8,"9-17"))*(7.25)+SUM(COUNTIF(B8:H8,"13-15"))*(2)+SUM(COUNTIF(B8:H8,"10-12"))*(2)</f>
        <v>12</v>
      </c>
      <c r="K8" s="838"/>
      <c r="L8" s="649" t="s">
        <v>581</v>
      </c>
    </row>
    <row r="9" spans="1:12" ht="13.5" customHeight="1" x14ac:dyDescent="0.15">
      <c r="A9" s="276" t="s">
        <v>138</v>
      </c>
      <c r="B9" s="235"/>
      <c r="C9" s="235"/>
      <c r="D9" s="236"/>
      <c r="E9" s="16"/>
      <c r="F9" s="16" t="s">
        <v>20</v>
      </c>
      <c r="G9" s="16" t="s">
        <v>20</v>
      </c>
      <c r="H9" s="16" t="s">
        <v>20</v>
      </c>
      <c r="I9" s="166">
        <f>COUNTA(B9:H9)</f>
        <v>3</v>
      </c>
      <c r="J9" s="838">
        <f>SUM(COUNTIF(B9:H9,"9-15"))*(5.5)+SUM(COUNTIF(B9:H9,"10-15"))*(4.5)+SUM(COUNTIF(B9:H9,"12-15"))*(3)+SUM(COUNTIF(B9:H9,"9-12"))*(3)+SUM(COUNTIF(B9:H9,"9-17"))*(7.25)+SUM(COUNTIF(B9:H9,"13-15"))*(2)+SUM(COUNTIF(B9:H9,"9-14"))*(4.5)</f>
        <v>13.5</v>
      </c>
      <c r="K9" s="838"/>
    </row>
    <row r="10" spans="1:12" ht="13.5" customHeight="1" x14ac:dyDescent="0.15">
      <c r="A10" s="276" t="s">
        <v>39</v>
      </c>
      <c r="B10" s="234"/>
      <c r="C10" s="234"/>
      <c r="D10" s="234"/>
      <c r="E10" s="40" t="s">
        <v>58</v>
      </c>
      <c r="F10" s="40" t="s">
        <v>58</v>
      </c>
      <c r="G10" s="40"/>
      <c r="H10" s="40" t="s">
        <v>20</v>
      </c>
      <c r="I10" s="166">
        <f>COUNTA(B10:H10)</f>
        <v>3</v>
      </c>
      <c r="J10" s="838">
        <f>SUM(COUNTIF(B10:H10,"9-15"))*(5.5)+SUM(COUNTIF(B10:H10,"10-15"))*(4.5)+SUM(COUNTIF(B10:H10,"12-15"))*(3)+SUM(COUNTIF(B10:H10,"9-12"))*(3)+SUM(COUNTIF(B10:H10,"9-17"))*(7.25)+SUM(COUNTIF(B10:H10,"13-15"))*(2)+SUM(COUNTIF(B10:H10,"9-14"))*(4.5)+SUM(COUNTIF(B10:H10,"9-16"))*(6.25)</f>
        <v>17</v>
      </c>
      <c r="K10" s="838"/>
    </row>
    <row r="11" spans="1:12" ht="13.5" customHeight="1" x14ac:dyDescent="0.15">
      <c r="A11" s="71" t="s">
        <v>447</v>
      </c>
      <c r="B11" s="234"/>
      <c r="C11" s="234"/>
      <c r="D11" s="234"/>
      <c r="E11" s="40" t="s">
        <v>20</v>
      </c>
      <c r="F11" s="40" t="s">
        <v>20</v>
      </c>
      <c r="G11" s="40" t="s">
        <v>20</v>
      </c>
      <c r="H11" s="319"/>
      <c r="I11" s="166">
        <f>COUNTA(B11:H11)</f>
        <v>3</v>
      </c>
      <c r="J11" s="838">
        <f>SUM(COUNTIF(B11:H11,"9-15"))*(5.5)+SUM(COUNTIF(B11:H11,"10-15"))*(4.5)+SUM(COUNTIF(B11:H11,"12-15"))*(3)+SUM(COUNTIF(B11:H11,"9-12"))*(3)+SUM(COUNTIF(B11:H11,"9-17"))*(7.25)+SUM(COUNTIF(B11:H11,"13-15"))*(2)+SUM(COUNTIF(B11:H11,"9-14"))*(4.5)+SUM(COUNTIF(B11:H11,"10-14"))*(4)</f>
        <v>13.5</v>
      </c>
      <c r="K11" s="838"/>
    </row>
    <row r="12" spans="1:12" ht="13.5" customHeight="1" thickBot="1" x14ac:dyDescent="0.2">
      <c r="A12" s="568" t="s">
        <v>481</v>
      </c>
      <c r="B12" s="234"/>
      <c r="C12" s="234"/>
      <c r="D12" s="234"/>
      <c r="E12" s="396" t="s">
        <v>140</v>
      </c>
      <c r="F12" s="396" t="s">
        <v>140</v>
      </c>
      <c r="G12" s="396" t="s">
        <v>140</v>
      </c>
      <c r="H12" s="396" t="s">
        <v>140</v>
      </c>
      <c r="I12" s="253"/>
      <c r="J12" s="873"/>
      <c r="K12" s="874"/>
    </row>
    <row r="13" spans="1:12" ht="13.5" customHeight="1" x14ac:dyDescent="0.15">
      <c r="A13" s="824" t="s">
        <v>547</v>
      </c>
      <c r="B13" s="237"/>
      <c r="C13" s="237"/>
      <c r="D13" s="237"/>
      <c r="E13" s="629" t="s">
        <v>133</v>
      </c>
      <c r="F13" s="629" t="s">
        <v>133</v>
      </c>
      <c r="G13" s="40" t="s">
        <v>140</v>
      </c>
      <c r="H13" s="629" t="s">
        <v>133</v>
      </c>
      <c r="I13" s="826"/>
      <c r="J13" s="828"/>
      <c r="K13" s="829"/>
    </row>
    <row r="14" spans="1:12" ht="13.5" customHeight="1" thickBot="1" x14ac:dyDescent="0.2">
      <c r="A14" s="825"/>
      <c r="B14" s="170"/>
      <c r="C14" s="170"/>
      <c r="D14" s="171"/>
      <c r="E14" s="173"/>
      <c r="F14" s="173"/>
      <c r="G14" s="173"/>
      <c r="H14" s="174"/>
      <c r="I14" s="827"/>
      <c r="J14" s="830"/>
      <c r="K14" s="831"/>
    </row>
    <row r="15" spans="1:12" s="13" customFormat="1" ht="14.25" customHeight="1" x14ac:dyDescent="0.15">
      <c r="A15" s="153" t="s">
        <v>0</v>
      </c>
      <c r="B15" s="176">
        <v>46118</v>
      </c>
      <c r="C15" s="176">
        <v>46119</v>
      </c>
      <c r="D15" s="176">
        <v>46120</v>
      </c>
      <c r="E15" s="176">
        <v>46121</v>
      </c>
      <c r="F15" s="176">
        <v>46122</v>
      </c>
      <c r="G15" s="176">
        <v>46123</v>
      </c>
      <c r="H15" s="176">
        <v>46124</v>
      </c>
      <c r="I15" s="177"/>
      <c r="J15" s="822" t="s">
        <v>2</v>
      </c>
      <c r="K15" s="823"/>
    </row>
    <row r="16" spans="1:12" s="159" customFormat="1" ht="14.25" customHeight="1" x14ac:dyDescent="0.15">
      <c r="A16" s="155" t="s">
        <v>3</v>
      </c>
      <c r="B16" s="157" t="s">
        <v>4</v>
      </c>
      <c r="C16" s="157" t="s">
        <v>5</v>
      </c>
      <c r="D16" s="157" t="s">
        <v>6</v>
      </c>
      <c r="E16" s="157" t="s">
        <v>7</v>
      </c>
      <c r="F16" s="157" t="s">
        <v>8</v>
      </c>
      <c r="G16" s="157" t="s">
        <v>9</v>
      </c>
      <c r="H16" s="158" t="s">
        <v>10</v>
      </c>
      <c r="I16" s="178"/>
      <c r="J16" s="819"/>
      <c r="K16" s="820"/>
    </row>
    <row r="17" spans="1:11" s="159" customFormat="1" ht="14.25" customHeight="1" x14ac:dyDescent="0.15">
      <c r="A17" s="179" t="s">
        <v>142</v>
      </c>
      <c r="B17" s="160">
        <v>5</v>
      </c>
      <c r="C17" s="157"/>
      <c r="D17" s="156"/>
      <c r="E17" s="160">
        <v>6</v>
      </c>
      <c r="F17" s="160">
        <v>5</v>
      </c>
      <c r="G17" s="160">
        <v>7</v>
      </c>
      <c r="H17" s="160">
        <v>7</v>
      </c>
      <c r="I17" s="161"/>
      <c r="J17" s="162"/>
      <c r="K17" s="163"/>
    </row>
    <row r="18" spans="1:11" ht="13.5" customHeight="1" x14ac:dyDescent="0.15">
      <c r="A18" s="276" t="s">
        <v>546</v>
      </c>
      <c r="B18" s="40" t="s">
        <v>140</v>
      </c>
      <c r="C18" s="180"/>
      <c r="D18" s="165"/>
      <c r="E18" s="40" t="s">
        <v>140</v>
      </c>
      <c r="F18" s="40" t="s">
        <v>140</v>
      </c>
      <c r="G18" s="40" t="s">
        <v>140</v>
      </c>
      <c r="H18" s="40" t="s">
        <v>140</v>
      </c>
      <c r="I18" s="166">
        <f t="shared" ref="I18:I21" si="0">COUNTA(B18:H18)</f>
        <v>5</v>
      </c>
      <c r="J18" s="873"/>
      <c r="K18" s="874"/>
    </row>
    <row r="19" spans="1:11" ht="13.5" customHeight="1" x14ac:dyDescent="0.15">
      <c r="A19" s="563" t="s">
        <v>134</v>
      </c>
      <c r="B19" s="40" t="s">
        <v>135</v>
      </c>
      <c r="C19" s="137"/>
      <c r="D19" s="234"/>
      <c r="E19" s="40" t="s">
        <v>135</v>
      </c>
      <c r="F19" s="40" t="s">
        <v>135</v>
      </c>
      <c r="G19" s="40" t="s">
        <v>136</v>
      </c>
      <c r="H19" s="40" t="s">
        <v>135</v>
      </c>
      <c r="I19" s="168">
        <f t="shared" si="0"/>
        <v>5</v>
      </c>
      <c r="J19" s="838">
        <f>SUM(COUNTIF(B19:H19,"9-15"))*(5.5)+SUM(COUNTIF(B19:H19,"10-15"))*(4.5)+SUM(COUNTIF(B19:H19,"12-15"))*(3)+SUM(COUNTIF(B19:H19,"9-12"))*(3)+SUM(COUNTIF(B19:H19,"9-17"))*(7.25)+SUM(COUNTIF(B19:H19,"13-15"))*(2)</f>
        <v>29.25</v>
      </c>
      <c r="K19" s="838"/>
    </row>
    <row r="20" spans="1:11" ht="13.5" customHeight="1" x14ac:dyDescent="0.15">
      <c r="A20" s="565" t="s">
        <v>137</v>
      </c>
      <c r="B20" s="16" t="s">
        <v>72</v>
      </c>
      <c r="C20" s="235"/>
      <c r="D20" s="236"/>
      <c r="E20" s="16" t="s">
        <v>72</v>
      </c>
      <c r="F20" s="16" t="s">
        <v>72</v>
      </c>
      <c r="G20" s="16" t="s">
        <v>72</v>
      </c>
      <c r="H20" s="16" t="s">
        <v>72</v>
      </c>
      <c r="I20" s="166">
        <f t="shared" si="0"/>
        <v>5</v>
      </c>
      <c r="J20" s="838">
        <f>SUM(COUNTIF(B20:H20,"9-15"))*(5.5)+SUM(COUNTIF(B20:H20,"10-15"))*(4.5)+SUM(COUNTIF(B20:H20,"12-15"))*(3)+SUM(COUNTIF(B20:H20,"9-12"))*(3)+SUM(COUNTIF(B20:H20,"9-17"))*(7.25)+SUM(COUNTIF(B20:H20,"13-15"))*(2)+SUM(COUNTIF(B20:H20,"10-12"))*(2)</f>
        <v>15</v>
      </c>
      <c r="K20" s="838"/>
    </row>
    <row r="21" spans="1:11" ht="13.5" customHeight="1" x14ac:dyDescent="0.15">
      <c r="A21" s="276" t="s">
        <v>138</v>
      </c>
      <c r="B21" s="16" t="s">
        <v>20</v>
      </c>
      <c r="C21" s="235"/>
      <c r="D21" s="236"/>
      <c r="E21" s="16" t="s">
        <v>20</v>
      </c>
      <c r="F21" s="16" t="s">
        <v>20</v>
      </c>
      <c r="G21" s="16" t="s">
        <v>20</v>
      </c>
      <c r="H21" s="16" t="s">
        <v>20</v>
      </c>
      <c r="I21" s="166">
        <f t="shared" si="0"/>
        <v>5</v>
      </c>
      <c r="J21" s="838">
        <f>SUM(COUNTIF(B21:H21,"9-15"))*(5.5)+SUM(COUNTIF(B21:H21,"10-15"))*(4.5)+SUM(COUNTIF(B21:H21,"12-15"))*(3)+SUM(COUNTIF(B21:H21,"9-12"))*(3)+SUM(COUNTIF(B21:H21,"9-17"))*(7.25)+SUM(COUNTIF(B21:H21,"13-15"))*(2)+SUM(COUNTIF(B21:H21,"9-14"))*(4.5)</f>
        <v>22.5</v>
      </c>
      <c r="K21" s="838"/>
    </row>
    <row r="22" spans="1:11" ht="13.5" customHeight="1" x14ac:dyDescent="0.15">
      <c r="A22" s="276" t="s">
        <v>39</v>
      </c>
      <c r="B22" s="40" t="s">
        <v>58</v>
      </c>
      <c r="C22" s="234"/>
      <c r="D22" s="234"/>
      <c r="E22" s="40" t="s">
        <v>58</v>
      </c>
      <c r="F22" s="40" t="s">
        <v>58</v>
      </c>
      <c r="G22" s="40"/>
      <c r="H22" s="40" t="s">
        <v>20</v>
      </c>
      <c r="I22" s="166">
        <f>COUNTA(B22:H22)</f>
        <v>4</v>
      </c>
      <c r="J22" s="838">
        <f>SUM(COUNTIF(B22:H22,"9-15"))*(5.5)+SUM(COUNTIF(B22:H22,"10-15"))*(4.5)+SUM(COUNTIF(B22:H22,"12-15"))*(3)+SUM(COUNTIF(B22:H22,"9-12"))*(3)+SUM(COUNTIF(B22:H22,"9-17"))*(7.25)+SUM(COUNTIF(B22:H22,"13-15"))*(2)+SUM(COUNTIF(B22:H22,"9-14"))*(4.5)+SUM(COUNTIF(B22:H22,"9-16"))*(6.25)</f>
        <v>23.25</v>
      </c>
      <c r="K22" s="838"/>
    </row>
    <row r="23" spans="1:11" ht="13.5" customHeight="1" x14ac:dyDescent="0.15">
      <c r="A23" s="71" t="s">
        <v>447</v>
      </c>
      <c r="B23" s="40"/>
      <c r="C23" s="234"/>
      <c r="D23" s="234"/>
      <c r="E23" s="16" t="s">
        <v>20</v>
      </c>
      <c r="F23" s="319"/>
      <c r="G23" s="16" t="s">
        <v>20</v>
      </c>
      <c r="H23" s="40" t="s">
        <v>20</v>
      </c>
      <c r="I23" s="166">
        <f>COUNTA(B23:H23)</f>
        <v>3</v>
      </c>
      <c r="J23" s="838">
        <f>SUM(COUNTIF(B23:H23,"9-15"))*(5.5)+SUM(COUNTIF(B23:H23,"10-15"))*(4.5)+SUM(COUNTIF(B23:H23,"12-15"))*(3)+SUM(COUNTIF(B23:H23,"9-12"))*(3)+SUM(COUNTIF(B23:H23,"9-17"))*(7.25)+SUM(COUNTIF(B23:H23,"13-15"))*(2)+SUM(COUNTIF(B23:H23,"9-14"))*(4.5)+SUM(COUNTIF(B23:H23,"10-14"))*(4)</f>
        <v>13.5</v>
      </c>
      <c r="K23" s="838"/>
    </row>
    <row r="24" spans="1:11" ht="13.5" customHeight="1" thickBot="1" x14ac:dyDescent="0.2">
      <c r="A24" s="568" t="s">
        <v>481</v>
      </c>
      <c r="B24" s="640"/>
      <c r="C24" s="234"/>
      <c r="D24" s="234"/>
      <c r="E24" s="640"/>
      <c r="F24" s="640"/>
      <c r="G24" s="586" t="s">
        <v>140</v>
      </c>
      <c r="H24" s="586" t="s">
        <v>140</v>
      </c>
      <c r="I24" s="253"/>
      <c r="J24" s="873"/>
      <c r="K24" s="874"/>
    </row>
    <row r="25" spans="1:11" ht="13.5" customHeight="1" x14ac:dyDescent="0.15">
      <c r="A25" s="824" t="s">
        <v>547</v>
      </c>
      <c r="B25" s="629" t="s">
        <v>133</v>
      </c>
      <c r="C25" s="237"/>
      <c r="D25" s="237"/>
      <c r="E25" s="629" t="s">
        <v>133</v>
      </c>
      <c r="F25" s="629" t="s">
        <v>133</v>
      </c>
      <c r="G25" s="40" t="s">
        <v>140</v>
      </c>
      <c r="H25" s="629" t="s">
        <v>133</v>
      </c>
      <c r="I25" s="826"/>
      <c r="J25" s="828"/>
      <c r="K25" s="829"/>
    </row>
    <row r="26" spans="1:11" ht="13.5" customHeight="1" thickBot="1" x14ac:dyDescent="0.2">
      <c r="A26" s="825"/>
      <c r="B26" s="173"/>
      <c r="C26" s="170"/>
      <c r="D26" s="171"/>
      <c r="E26" s="173"/>
      <c r="F26" s="173"/>
      <c r="G26" s="173"/>
      <c r="H26" s="174"/>
      <c r="I26" s="827"/>
      <c r="J26" s="830"/>
      <c r="K26" s="831"/>
    </row>
    <row r="27" spans="1:11" s="13" customFormat="1" ht="14.25" customHeight="1" x14ac:dyDescent="0.15">
      <c r="A27" s="153" t="s">
        <v>0</v>
      </c>
      <c r="B27" s="183">
        <v>46125</v>
      </c>
      <c r="C27" s="183">
        <v>46126</v>
      </c>
      <c r="D27" s="183">
        <v>46127</v>
      </c>
      <c r="E27" s="183">
        <v>46128</v>
      </c>
      <c r="F27" s="183">
        <v>46129</v>
      </c>
      <c r="G27" s="183">
        <v>46130</v>
      </c>
      <c r="H27" s="183">
        <v>46131</v>
      </c>
      <c r="I27" s="177"/>
      <c r="J27" s="822" t="s">
        <v>2</v>
      </c>
      <c r="K27" s="823"/>
    </row>
    <row r="28" spans="1:11" s="159" customFormat="1" ht="14.25" customHeight="1" x14ac:dyDescent="0.15">
      <c r="A28" s="155" t="s">
        <v>3</v>
      </c>
      <c r="B28" s="157" t="s">
        <v>4</v>
      </c>
      <c r="C28" s="157" t="s">
        <v>5</v>
      </c>
      <c r="D28" s="157" t="s">
        <v>6</v>
      </c>
      <c r="E28" s="157" t="s">
        <v>7</v>
      </c>
      <c r="F28" s="157" t="s">
        <v>8</v>
      </c>
      <c r="G28" s="157" t="s">
        <v>9</v>
      </c>
      <c r="H28" s="158" t="s">
        <v>10</v>
      </c>
      <c r="I28" s="178"/>
      <c r="J28" s="819"/>
      <c r="K28" s="820"/>
    </row>
    <row r="29" spans="1:11" s="123" customFormat="1" ht="14.25" customHeight="1" x14ac:dyDescent="0.15">
      <c r="A29" s="179" t="s">
        <v>131</v>
      </c>
      <c r="B29" s="160">
        <v>6</v>
      </c>
      <c r="C29" s="157"/>
      <c r="D29" s="156"/>
      <c r="E29" s="160">
        <v>7</v>
      </c>
      <c r="F29" s="160">
        <v>7</v>
      </c>
      <c r="G29" s="160">
        <v>7</v>
      </c>
      <c r="H29" s="160">
        <v>7</v>
      </c>
      <c r="I29" s="161"/>
      <c r="J29" s="162"/>
      <c r="K29" s="163"/>
    </row>
    <row r="30" spans="1:11" ht="13.5" customHeight="1" x14ac:dyDescent="0.15">
      <c r="A30" s="276" t="s">
        <v>546</v>
      </c>
      <c r="B30" s="40" t="s">
        <v>140</v>
      </c>
      <c r="C30" s="180"/>
      <c r="D30" s="165"/>
      <c r="E30" s="40" t="s">
        <v>140</v>
      </c>
      <c r="F30" s="40" t="s">
        <v>140</v>
      </c>
      <c r="G30" s="644" t="s">
        <v>571</v>
      </c>
      <c r="H30" s="40" t="s">
        <v>140</v>
      </c>
      <c r="I30" s="166">
        <f t="shared" ref="I30:I33" si="1">COUNTA(B30:H30)</f>
        <v>5</v>
      </c>
      <c r="J30" s="873"/>
      <c r="K30" s="874"/>
    </row>
    <row r="31" spans="1:11" ht="13.5" customHeight="1" x14ac:dyDescent="0.15">
      <c r="A31" s="563" t="s">
        <v>134</v>
      </c>
      <c r="B31" s="40" t="s">
        <v>135</v>
      </c>
      <c r="C31" s="137"/>
      <c r="D31" s="234"/>
      <c r="E31" s="40" t="s">
        <v>135</v>
      </c>
      <c r="F31" s="40" t="s">
        <v>135</v>
      </c>
      <c r="G31" s="40" t="s">
        <v>136</v>
      </c>
      <c r="H31" s="40" t="s">
        <v>135</v>
      </c>
      <c r="I31" s="168">
        <f t="shared" si="1"/>
        <v>5</v>
      </c>
      <c r="J31" s="838">
        <f>SUM(COUNTIF(B31:H31,"9-15"))*(5.5)+SUM(COUNTIF(B31:H31,"10-15"))*(4.5)+SUM(COUNTIF(B31:H31,"12-15"))*(3)+SUM(COUNTIF(B31:H31,"9-12"))*(3)+SUM(COUNTIF(B31:H31,"9-17"))*(7.25)+SUM(COUNTIF(B31:H31,"13-15"))*(2)</f>
        <v>29.25</v>
      </c>
      <c r="K31" s="838"/>
    </row>
    <row r="32" spans="1:11" ht="13.5" customHeight="1" x14ac:dyDescent="0.15">
      <c r="A32" s="565" t="s">
        <v>137</v>
      </c>
      <c r="B32" s="16" t="s">
        <v>72</v>
      </c>
      <c r="C32" s="235"/>
      <c r="D32" s="236"/>
      <c r="E32" s="16" t="s">
        <v>72</v>
      </c>
      <c r="F32" s="16" t="s">
        <v>72</v>
      </c>
      <c r="G32" s="16" t="s">
        <v>72</v>
      </c>
      <c r="H32" s="16" t="s">
        <v>72</v>
      </c>
      <c r="I32" s="166">
        <f t="shared" si="1"/>
        <v>5</v>
      </c>
      <c r="J32" s="838">
        <f>SUM(COUNTIF(B32:H32,"9-15"))*(5.5)+SUM(COUNTIF(B32:H32,"10-15"))*(4.5)+SUM(COUNTIF(B32:H32,"12-15"))*(3)+SUM(COUNTIF(B32:H32,"9-12"))*(3)+SUM(COUNTIF(B32:H32,"9-17"))*(7.25)+SUM(COUNTIF(B32:H32,"13-15"))*(2)+SUM(COUNTIF(B32:H32,"10-12"))*(2)</f>
        <v>15</v>
      </c>
      <c r="K32" s="838"/>
    </row>
    <row r="33" spans="1:11" ht="13.5" customHeight="1" x14ac:dyDescent="0.15">
      <c r="A33" s="276" t="s">
        <v>138</v>
      </c>
      <c r="B33" s="16" t="s">
        <v>20</v>
      </c>
      <c r="C33" s="235"/>
      <c r="D33" s="236"/>
      <c r="E33" s="16" t="s">
        <v>20</v>
      </c>
      <c r="F33" s="16" t="s">
        <v>20</v>
      </c>
      <c r="G33" s="16" t="s">
        <v>20</v>
      </c>
      <c r="H33" s="16" t="s">
        <v>20</v>
      </c>
      <c r="I33" s="166">
        <f t="shared" si="1"/>
        <v>5</v>
      </c>
      <c r="J33" s="838">
        <f>SUM(COUNTIF(B33:H33,"9-15"))*(5.5)+SUM(COUNTIF(B33:H33,"10-15"))*(4.5)+SUM(COUNTIF(B33:H33,"12-15"))*(3)+SUM(COUNTIF(B33:H33,"9-12"))*(3)+SUM(COUNTIF(B33:H33,"9-17"))*(7.25)+SUM(COUNTIF(B33:H33,"13-15"))*(2)+SUM(COUNTIF(B33:H33,"9-14"))*(4.5)</f>
        <v>22.5</v>
      </c>
      <c r="K33" s="838"/>
    </row>
    <row r="34" spans="1:11" ht="13.5" customHeight="1" x14ac:dyDescent="0.15">
      <c r="A34" s="276" t="s">
        <v>39</v>
      </c>
      <c r="B34" s="40" t="s">
        <v>58</v>
      </c>
      <c r="C34" s="234"/>
      <c r="D34" s="234"/>
      <c r="E34" s="40" t="s">
        <v>58</v>
      </c>
      <c r="F34" s="40" t="s">
        <v>58</v>
      </c>
      <c r="G34" s="40"/>
      <c r="H34" s="40" t="s">
        <v>20</v>
      </c>
      <c r="I34" s="166">
        <f>COUNTA(B34:H34)</f>
        <v>4</v>
      </c>
      <c r="J34" s="838">
        <f>SUM(COUNTIF(B34:H34,"9-15"))*(5.5)+SUM(COUNTIF(B34:H34,"10-15"))*(4.5)+SUM(COUNTIF(B34:H34,"12-15"))*(3)+SUM(COUNTIF(B34:H34,"9-12"))*(3)+SUM(COUNTIF(B34:H34,"9-17"))*(7.25)+SUM(COUNTIF(B34:H34,"13-15"))*(2)+SUM(COUNTIF(B34:H34,"9-14"))*(4.5)+SUM(COUNTIF(B34:H34,"9-16"))*(6.25)</f>
        <v>23.25</v>
      </c>
      <c r="K34" s="838"/>
    </row>
    <row r="35" spans="1:11" ht="13.5" customHeight="1" x14ac:dyDescent="0.15">
      <c r="A35" s="71" t="s">
        <v>447</v>
      </c>
      <c r="B35" s="40"/>
      <c r="C35" s="234"/>
      <c r="D35" s="234"/>
      <c r="E35" s="16" t="s">
        <v>20</v>
      </c>
      <c r="F35" s="16" t="s">
        <v>20</v>
      </c>
      <c r="G35" s="16" t="s">
        <v>20</v>
      </c>
      <c r="H35" s="16" t="s">
        <v>20</v>
      </c>
      <c r="I35" s="166">
        <f>COUNTA(B35:H35)</f>
        <v>4</v>
      </c>
      <c r="J35" s="838">
        <f>SUM(COUNTIF(B35:H35,"9-15"))*(5.5)+SUM(COUNTIF(B35:H35,"10-15"))*(4.5)+SUM(COUNTIF(B35:H35,"12-15"))*(3)+SUM(COUNTIF(B35:H35,"9-12"))*(3)+SUM(COUNTIF(B35:H35,"9-17"))*(7.25)+SUM(COUNTIF(B35:H35,"13-15"))*(2)+SUM(COUNTIF(B35:H35,"9-14"))*(4.5)+SUM(COUNTIF(B35:H35,"10-14"))*(4)</f>
        <v>18</v>
      </c>
      <c r="K35" s="838"/>
    </row>
    <row r="36" spans="1:11" ht="13.5" customHeight="1" thickBot="1" x14ac:dyDescent="0.2">
      <c r="A36" s="568" t="s">
        <v>481</v>
      </c>
      <c r="B36" s="396" t="s">
        <v>140</v>
      </c>
      <c r="C36" s="234"/>
      <c r="D36" s="234"/>
      <c r="E36" s="586" t="s">
        <v>140</v>
      </c>
      <c r="F36" s="396" t="s">
        <v>140</v>
      </c>
      <c r="G36" s="586" t="s">
        <v>140</v>
      </c>
      <c r="H36" s="586" t="s">
        <v>140</v>
      </c>
      <c r="I36" s="253"/>
      <c r="J36" s="873"/>
      <c r="K36" s="874"/>
    </row>
    <row r="37" spans="1:11" ht="13.5" customHeight="1" x14ac:dyDescent="0.15">
      <c r="A37" s="824" t="s">
        <v>547</v>
      </c>
      <c r="B37" s="629" t="s">
        <v>133</v>
      </c>
      <c r="C37" s="237"/>
      <c r="D37" s="237"/>
      <c r="E37" s="629" t="s">
        <v>133</v>
      </c>
      <c r="F37" s="629" t="s">
        <v>133</v>
      </c>
      <c r="G37" s="40" t="s">
        <v>140</v>
      </c>
      <c r="H37" s="629" t="s">
        <v>133</v>
      </c>
      <c r="I37" s="826"/>
      <c r="J37" s="828"/>
      <c r="K37" s="829"/>
    </row>
    <row r="38" spans="1:11" ht="13.5" customHeight="1" thickBot="1" x14ac:dyDescent="0.2">
      <c r="A38" s="825"/>
      <c r="B38" s="173"/>
      <c r="C38" s="170"/>
      <c r="D38" s="171"/>
      <c r="E38" s="173"/>
      <c r="F38" s="644" t="s">
        <v>576</v>
      </c>
      <c r="G38" s="173"/>
      <c r="H38" s="174"/>
      <c r="I38" s="827"/>
      <c r="J38" s="830"/>
      <c r="K38" s="831"/>
    </row>
    <row r="39" spans="1:11" s="13" customFormat="1" ht="14.25" customHeight="1" x14ac:dyDescent="0.15">
      <c r="A39" s="153" t="s">
        <v>0</v>
      </c>
      <c r="B39" s="183">
        <v>46132</v>
      </c>
      <c r="C39" s="183">
        <v>46133</v>
      </c>
      <c r="D39" s="183">
        <v>46134</v>
      </c>
      <c r="E39" s="183">
        <v>46135</v>
      </c>
      <c r="F39" s="183">
        <v>46136</v>
      </c>
      <c r="G39" s="183">
        <v>46137</v>
      </c>
      <c r="H39" s="183">
        <v>46138</v>
      </c>
      <c r="I39" s="177"/>
      <c r="J39" s="822" t="s">
        <v>2</v>
      </c>
      <c r="K39" s="823"/>
    </row>
    <row r="40" spans="1:11" s="159" customFormat="1" ht="14.25" customHeight="1" x14ac:dyDescent="0.15">
      <c r="A40" s="155" t="s">
        <v>3</v>
      </c>
      <c r="B40" s="157" t="s">
        <v>4</v>
      </c>
      <c r="C40" s="157" t="s">
        <v>5</v>
      </c>
      <c r="D40" s="157" t="s">
        <v>6</v>
      </c>
      <c r="E40" s="157" t="s">
        <v>7</v>
      </c>
      <c r="F40" s="157" t="s">
        <v>8</v>
      </c>
      <c r="G40" s="157" t="s">
        <v>9</v>
      </c>
      <c r="H40" s="158" t="s">
        <v>10</v>
      </c>
      <c r="I40" s="178"/>
      <c r="J40" s="819"/>
      <c r="K40" s="820"/>
    </row>
    <row r="41" spans="1:11" s="159" customFormat="1" ht="14.25" customHeight="1" x14ac:dyDescent="0.15">
      <c r="A41" s="179" t="s">
        <v>142</v>
      </c>
      <c r="B41" s="160">
        <v>6</v>
      </c>
      <c r="C41" s="157"/>
      <c r="D41" s="156"/>
      <c r="E41" s="160">
        <v>7</v>
      </c>
      <c r="F41" s="160">
        <v>6</v>
      </c>
      <c r="G41" s="160">
        <v>7</v>
      </c>
      <c r="H41" s="160">
        <v>7</v>
      </c>
      <c r="I41" s="161"/>
      <c r="J41" s="162"/>
      <c r="K41" s="163"/>
    </row>
    <row r="42" spans="1:11" ht="13.5" customHeight="1" x14ac:dyDescent="0.15">
      <c r="A42" s="276" t="s">
        <v>546</v>
      </c>
      <c r="B42" s="40" t="s">
        <v>140</v>
      </c>
      <c r="C42" s="180"/>
      <c r="D42" s="165"/>
      <c r="E42" s="40" t="s">
        <v>140</v>
      </c>
      <c r="F42" s="40" t="s">
        <v>140</v>
      </c>
      <c r="G42" s="40" t="s">
        <v>140</v>
      </c>
      <c r="H42" s="40" t="s">
        <v>140</v>
      </c>
      <c r="I42" s="166">
        <f t="shared" ref="I42:I45" si="2">COUNTA(B42:H42)</f>
        <v>5</v>
      </c>
      <c r="J42" s="873"/>
      <c r="K42" s="874"/>
    </row>
    <row r="43" spans="1:11" ht="13.5" customHeight="1" x14ac:dyDescent="0.15">
      <c r="A43" s="563" t="s">
        <v>134</v>
      </c>
      <c r="B43" s="40" t="s">
        <v>135</v>
      </c>
      <c r="C43" s="137"/>
      <c r="D43" s="234"/>
      <c r="E43" s="40" t="s">
        <v>135</v>
      </c>
      <c r="F43" s="40" t="s">
        <v>135</v>
      </c>
      <c r="G43" s="40" t="s">
        <v>136</v>
      </c>
      <c r="H43" s="40" t="s">
        <v>135</v>
      </c>
      <c r="I43" s="168">
        <f t="shared" si="2"/>
        <v>5</v>
      </c>
      <c r="J43" s="838">
        <f>SUM(COUNTIF(B43:H43,"9-15"))*(5.5)+SUM(COUNTIF(B43:H43,"10-15"))*(4.5)+SUM(COUNTIF(B43:H43,"12-15"))*(3)+SUM(COUNTIF(B43:H43,"9-12"))*(3)+SUM(COUNTIF(B43:H43,"9-17"))*(7.25)+SUM(COUNTIF(B43:H43,"13-15"))*(2)</f>
        <v>29.25</v>
      </c>
      <c r="K43" s="838"/>
    </row>
    <row r="44" spans="1:11" ht="13.5" customHeight="1" x14ac:dyDescent="0.15">
      <c r="A44" s="565" t="s">
        <v>137</v>
      </c>
      <c r="B44" s="16" t="s">
        <v>72</v>
      </c>
      <c r="C44" s="235"/>
      <c r="D44" s="236"/>
      <c r="E44" s="16" t="s">
        <v>72</v>
      </c>
      <c r="F44" s="16" t="s">
        <v>72</v>
      </c>
      <c r="G44" s="16" t="s">
        <v>72</v>
      </c>
      <c r="H44" s="16" t="s">
        <v>72</v>
      </c>
      <c r="I44" s="166">
        <f t="shared" si="2"/>
        <v>5</v>
      </c>
      <c r="J44" s="838">
        <f>SUM(COUNTIF(B44:H44,"9-15"))*(5.5)+SUM(COUNTIF(B44:H44,"10-15"))*(4.5)+SUM(COUNTIF(B44:H44,"12-15"))*(3)+SUM(COUNTIF(B44:H44,"9-12"))*(3)+SUM(COUNTIF(B44:H44,"9-17"))*(7.25)+SUM(COUNTIF(B44:H44,"13-15"))*(2)+SUM(COUNTIF(B44:H44,"10-12"))*(2)</f>
        <v>15</v>
      </c>
      <c r="K44" s="838"/>
    </row>
    <row r="45" spans="1:11" ht="13.5" customHeight="1" x14ac:dyDescent="0.15">
      <c r="A45" s="276" t="s">
        <v>138</v>
      </c>
      <c r="B45" s="16" t="s">
        <v>20</v>
      </c>
      <c r="C45" s="235"/>
      <c r="D45" s="236"/>
      <c r="E45" s="16" t="s">
        <v>20</v>
      </c>
      <c r="F45" s="16" t="s">
        <v>20</v>
      </c>
      <c r="G45" s="16" t="s">
        <v>20</v>
      </c>
      <c r="H45" s="16" t="s">
        <v>20</v>
      </c>
      <c r="I45" s="166">
        <f t="shared" si="2"/>
        <v>5</v>
      </c>
      <c r="J45" s="838">
        <f>SUM(COUNTIF(B45:H45,"9-15"))*(5.5)+SUM(COUNTIF(B45:H45,"10-15"))*(4.5)+SUM(COUNTIF(B45:H45,"12-15"))*(3)+SUM(COUNTIF(B45:H45,"9-12"))*(3)+SUM(COUNTIF(B45:H45,"9-17"))*(7.25)+SUM(COUNTIF(B45:H45,"13-15"))*(2)+SUM(COUNTIF(B45:H45,"9-14"))*(4.5)</f>
        <v>22.5</v>
      </c>
      <c r="K45" s="838"/>
    </row>
    <row r="46" spans="1:11" ht="13.5" customHeight="1" x14ac:dyDescent="0.15">
      <c r="A46" s="276" t="s">
        <v>39</v>
      </c>
      <c r="B46" s="40" t="s">
        <v>58</v>
      </c>
      <c r="C46" s="234"/>
      <c r="D46" s="234"/>
      <c r="E46" s="40" t="s">
        <v>58</v>
      </c>
      <c r="F46" s="16" t="s">
        <v>72</v>
      </c>
      <c r="G46" s="40"/>
      <c r="H46" s="40" t="s">
        <v>20</v>
      </c>
      <c r="I46" s="166">
        <f>COUNTA(B46:H46)</f>
        <v>4</v>
      </c>
      <c r="J46" s="838">
        <f>SUM(COUNTIF(B46:H46,"9-15"))*(5.5)+SUM(COUNTIF(B46:H46,"10-15"))*(4.5)+SUM(COUNTIF(B46:H46,"12-15"))*(3)+SUM(COUNTIF(B46:H46,"9-12"))*(3)+SUM(COUNTIF(B46:H46,"9-17"))*(7.25)+SUM(COUNTIF(B46:H46,"13-15"))*(2)+SUM(COUNTIF(B46:H46,"9-14"))*(4.5)+SUM(COUNTIF(B46:H46,"9-16"))*(6.25)</f>
        <v>20</v>
      </c>
      <c r="K46" s="838"/>
    </row>
    <row r="47" spans="1:11" ht="13.5" customHeight="1" x14ac:dyDescent="0.15">
      <c r="A47" s="71" t="s">
        <v>447</v>
      </c>
      <c r="B47" s="40"/>
      <c r="C47" s="234"/>
      <c r="D47" s="234"/>
      <c r="E47" s="16" t="s">
        <v>20</v>
      </c>
      <c r="F47" s="639"/>
      <c r="G47" s="16" t="s">
        <v>20</v>
      </c>
      <c r="H47" s="40" t="s">
        <v>20</v>
      </c>
      <c r="I47" s="166">
        <f>COUNTA(B47:H47)</f>
        <v>3</v>
      </c>
      <c r="J47" s="838">
        <f>SUM(COUNTIF(B47:H47,"9-15"))*(5.5)+SUM(COUNTIF(B47:H47,"10-15"))*(4.5)+SUM(COUNTIF(B47:H47,"12-15"))*(3)+SUM(COUNTIF(B47:H47,"9-12"))*(3)+SUM(COUNTIF(B47:H47,"9-17"))*(7.25)+SUM(COUNTIF(B47:H47,"13-15"))*(2)+SUM(COUNTIF(B47:H47,"9-14"))*(4.5)+SUM(COUNTIF(B47:H47,"10-14"))*(4)</f>
        <v>13.5</v>
      </c>
      <c r="K47" s="838"/>
    </row>
    <row r="48" spans="1:11" ht="13.5" customHeight="1" thickBot="1" x14ac:dyDescent="0.2">
      <c r="A48" s="568" t="s">
        <v>481</v>
      </c>
      <c r="B48" s="396" t="s">
        <v>140</v>
      </c>
      <c r="C48" s="234"/>
      <c r="D48" s="234"/>
      <c r="E48" s="586" t="s">
        <v>140</v>
      </c>
      <c r="F48" s="396" t="s">
        <v>140</v>
      </c>
      <c r="G48" s="586" t="s">
        <v>140</v>
      </c>
      <c r="H48" s="586" t="s">
        <v>140</v>
      </c>
      <c r="I48" s="253"/>
      <c r="J48" s="873"/>
      <c r="K48" s="874"/>
    </row>
    <row r="49" spans="1:11" ht="13.5" customHeight="1" x14ac:dyDescent="0.15">
      <c r="A49" s="824" t="s">
        <v>547</v>
      </c>
      <c r="B49" s="629" t="s">
        <v>133</v>
      </c>
      <c r="C49" s="237"/>
      <c r="D49" s="237"/>
      <c r="E49" s="629" t="s">
        <v>133</v>
      </c>
      <c r="F49" s="629" t="s">
        <v>133</v>
      </c>
      <c r="G49" s="40" t="s">
        <v>140</v>
      </c>
      <c r="H49" s="629" t="s">
        <v>133</v>
      </c>
      <c r="I49" s="826"/>
      <c r="J49" s="828"/>
      <c r="K49" s="829"/>
    </row>
    <row r="50" spans="1:11" ht="13.5" customHeight="1" thickBot="1" x14ac:dyDescent="0.2">
      <c r="A50" s="825"/>
      <c r="B50" s="173"/>
      <c r="C50" s="170"/>
      <c r="D50" s="171"/>
      <c r="E50" s="173"/>
      <c r="F50" s="173"/>
      <c r="G50" s="173"/>
      <c r="H50" s="174"/>
      <c r="I50" s="827"/>
      <c r="J50" s="830"/>
      <c r="K50" s="831"/>
    </row>
    <row r="51" spans="1:11" s="13" customFormat="1" ht="12.75" customHeight="1" x14ac:dyDescent="0.15">
      <c r="A51" s="175" t="s">
        <v>0</v>
      </c>
      <c r="B51" s="176">
        <v>46139</v>
      </c>
      <c r="C51" s="176">
        <v>46140</v>
      </c>
      <c r="D51" s="176">
        <v>46141</v>
      </c>
      <c r="E51" s="176">
        <v>46142</v>
      </c>
      <c r="F51" s="176"/>
      <c r="G51" s="176"/>
      <c r="H51" s="176"/>
      <c r="I51" s="177"/>
      <c r="J51" s="822" t="s">
        <v>2</v>
      </c>
      <c r="K51" s="823"/>
    </row>
    <row r="52" spans="1:11" s="159" customFormat="1" ht="12.75" customHeight="1" x14ac:dyDescent="0.15">
      <c r="A52" s="155" t="s">
        <v>3</v>
      </c>
      <c r="B52" s="157" t="s">
        <v>4</v>
      </c>
      <c r="C52" s="157" t="s">
        <v>5</v>
      </c>
      <c r="D52" s="158" t="s">
        <v>6</v>
      </c>
      <c r="E52" s="157" t="s">
        <v>7</v>
      </c>
      <c r="F52" s="157"/>
      <c r="G52" s="157"/>
      <c r="H52" s="158"/>
      <c r="I52" s="178"/>
      <c r="J52" s="819"/>
      <c r="K52" s="820"/>
    </row>
    <row r="53" spans="1:11" s="123" customFormat="1" ht="12.75" customHeight="1" x14ac:dyDescent="0.15">
      <c r="A53" s="179" t="s">
        <v>131</v>
      </c>
      <c r="B53" s="160">
        <v>5</v>
      </c>
      <c r="C53" s="157"/>
      <c r="D53" s="156"/>
      <c r="E53" s="160">
        <v>7</v>
      </c>
      <c r="F53" s="156"/>
      <c r="G53" s="156"/>
      <c r="H53" s="156"/>
      <c r="I53" s="161"/>
      <c r="J53" s="162"/>
      <c r="K53" s="163"/>
    </row>
    <row r="54" spans="1:11" ht="13.5" customHeight="1" x14ac:dyDescent="0.15">
      <c r="A54" s="276" t="s">
        <v>546</v>
      </c>
      <c r="B54" s="40" t="s">
        <v>140</v>
      </c>
      <c r="C54" s="180"/>
      <c r="D54" s="165"/>
      <c r="E54" s="40" t="s">
        <v>140</v>
      </c>
      <c r="F54" s="165"/>
      <c r="G54" s="165"/>
      <c r="H54" s="165"/>
      <c r="I54" s="166">
        <f t="shared" ref="I54:I57" si="3">COUNTA(B54:H54)</f>
        <v>2</v>
      </c>
      <c r="J54" s="873"/>
      <c r="K54" s="874"/>
    </row>
    <row r="55" spans="1:11" ht="13.5" customHeight="1" x14ac:dyDescent="0.15">
      <c r="A55" s="563" t="s">
        <v>134</v>
      </c>
      <c r="B55" s="40" t="s">
        <v>135</v>
      </c>
      <c r="C55" s="137"/>
      <c r="D55" s="234"/>
      <c r="E55" s="40" t="s">
        <v>135</v>
      </c>
      <c r="F55" s="234"/>
      <c r="G55" s="234"/>
      <c r="H55" s="234"/>
      <c r="I55" s="168">
        <f t="shared" si="3"/>
        <v>2</v>
      </c>
      <c r="J55" s="838">
        <f>SUM(COUNTIF(B55:H55,"9-15"))*(5.5)+SUM(COUNTIF(B55:H55,"10-15"))*(4.5)+SUM(COUNTIF(B55:H55,"12-15"))*(3)+SUM(COUNTIF(B55:H55,"9-12"))*(3)+SUM(COUNTIF(B55:H55,"9-17"))*(7.25)+SUM(COUNTIF(B55:H55,"13-15"))*(2)</f>
        <v>11</v>
      </c>
      <c r="K55" s="838"/>
    </row>
    <row r="56" spans="1:11" ht="13.5" customHeight="1" x14ac:dyDescent="0.15">
      <c r="A56" s="565" t="s">
        <v>137</v>
      </c>
      <c r="B56" s="16" t="s">
        <v>72</v>
      </c>
      <c r="C56" s="235"/>
      <c r="D56" s="236"/>
      <c r="E56" s="16" t="s">
        <v>72</v>
      </c>
      <c r="F56" s="236"/>
      <c r="G56" s="236"/>
      <c r="H56" s="236"/>
      <c r="I56" s="166">
        <f t="shared" si="3"/>
        <v>2</v>
      </c>
      <c r="J56" s="838">
        <f>SUM(COUNTIF(B56:H56,"9-15"))*(5.5)+SUM(COUNTIF(B56:H56,"10-15"))*(4.5)+SUM(COUNTIF(B56:H56,"12-15"))*(3)+SUM(COUNTIF(B56:H56,"9-12"))*(3)+SUM(COUNTIF(B56:H56,"9-17"))*(7.25)+SUM(COUNTIF(B56:H56,"13-15"))*(2)+SUM(COUNTIF(B56:H56,"10-12"))*(2)</f>
        <v>6</v>
      </c>
      <c r="K56" s="838"/>
    </row>
    <row r="57" spans="1:11" ht="13.5" customHeight="1" x14ac:dyDescent="0.15">
      <c r="A57" s="276" t="s">
        <v>138</v>
      </c>
      <c r="B57" s="639"/>
      <c r="C57" s="235"/>
      <c r="D57" s="236"/>
      <c r="E57" s="16" t="s">
        <v>20</v>
      </c>
      <c r="F57" s="236"/>
      <c r="G57" s="236"/>
      <c r="H57" s="236"/>
      <c r="I57" s="166">
        <f t="shared" si="3"/>
        <v>1</v>
      </c>
      <c r="J57" s="838">
        <f>SUM(COUNTIF(B57:H57,"9-15"))*(5.5)+SUM(COUNTIF(B57:H57,"10-15"))*(4.5)+SUM(COUNTIF(B57:H57,"12-15"))*(3)+SUM(COUNTIF(B57:H57,"9-12"))*(3)+SUM(COUNTIF(B57:H57,"9-17"))*(7.25)+SUM(COUNTIF(B57:H57,"13-15"))*(2)+SUM(COUNTIF(B57:H57,"9-14"))*(4.5)</f>
        <v>4.5</v>
      </c>
      <c r="K57" s="838"/>
    </row>
    <row r="58" spans="1:11" ht="13.5" customHeight="1" x14ac:dyDescent="0.15">
      <c r="A58" s="276" t="s">
        <v>39</v>
      </c>
      <c r="B58" s="40" t="s">
        <v>58</v>
      </c>
      <c r="C58" s="234"/>
      <c r="D58" s="234"/>
      <c r="E58" s="40" t="s">
        <v>58</v>
      </c>
      <c r="F58" s="234"/>
      <c r="G58" s="234"/>
      <c r="H58" s="234"/>
      <c r="I58" s="166">
        <f>COUNTA(B58:H58)</f>
        <v>2</v>
      </c>
      <c r="J58" s="838">
        <f>SUM(COUNTIF(B58:H58,"9-15"))*(5.5)+SUM(COUNTIF(B58:H58,"10-15"))*(4.5)+SUM(COUNTIF(B58:H58,"12-15"))*(3)+SUM(COUNTIF(B58:H58,"9-12"))*(3)+SUM(COUNTIF(B58:H58,"9-17"))*(7.25)+SUM(COUNTIF(B58:H58,"13-15"))*(2)+SUM(COUNTIF(B58:H58,"9-14"))*(4.5)+SUM(COUNTIF(B58:H58,"9-16"))*(6.25)</f>
        <v>12.5</v>
      </c>
      <c r="K58" s="838"/>
    </row>
    <row r="59" spans="1:11" ht="13.5" customHeight="1" x14ac:dyDescent="0.15">
      <c r="A59" s="71" t="s">
        <v>447</v>
      </c>
      <c r="B59" s="40"/>
      <c r="C59" s="234"/>
      <c r="D59" s="234"/>
      <c r="E59" s="16" t="s">
        <v>20</v>
      </c>
      <c r="F59" s="234"/>
      <c r="G59" s="234"/>
      <c r="H59" s="234"/>
      <c r="I59" s="166">
        <f>COUNTA(B59:H59)</f>
        <v>1</v>
      </c>
      <c r="J59" s="838">
        <f>SUM(COUNTIF(B59:H59,"9-15"))*(5.5)+SUM(COUNTIF(B59:H59,"10-15"))*(4.5)+SUM(COUNTIF(B59:H59,"12-15"))*(3)+SUM(COUNTIF(B59:H59,"9-12"))*(3)+SUM(COUNTIF(B59:H59,"9-17"))*(7.25)+SUM(COUNTIF(B59:H59,"13-15"))*(2)+SUM(COUNTIF(B59:H59,"9-14"))*(4.5)+SUM(COUNTIF(B59:H59,"10-14"))*(4)</f>
        <v>4.5</v>
      </c>
      <c r="K59" s="838"/>
    </row>
    <row r="60" spans="1:11" ht="13.5" customHeight="1" thickBot="1" x14ac:dyDescent="0.2">
      <c r="A60" s="568" t="s">
        <v>481</v>
      </c>
      <c r="B60" s="396" t="s">
        <v>140</v>
      </c>
      <c r="C60" s="234"/>
      <c r="D60" s="234"/>
      <c r="E60" s="586" t="s">
        <v>140</v>
      </c>
      <c r="F60" s="234"/>
      <c r="G60" s="234"/>
      <c r="H60" s="234"/>
      <c r="I60" s="253"/>
      <c r="J60" s="873"/>
      <c r="K60" s="874"/>
    </row>
    <row r="61" spans="1:11" ht="13.5" customHeight="1" x14ac:dyDescent="0.15">
      <c r="A61" s="824" t="s">
        <v>547</v>
      </c>
      <c r="B61" s="629" t="s">
        <v>133</v>
      </c>
      <c r="C61" s="237"/>
      <c r="D61" s="237"/>
      <c r="E61" s="629" t="s">
        <v>133</v>
      </c>
      <c r="F61" s="237"/>
      <c r="G61" s="237"/>
      <c r="H61" s="237"/>
      <c r="I61" s="826"/>
      <c r="J61" s="828"/>
      <c r="K61" s="829"/>
    </row>
    <row r="62" spans="1:11" ht="13.5" customHeight="1" thickBot="1" x14ac:dyDescent="0.2">
      <c r="A62" s="825"/>
      <c r="B62" s="173"/>
      <c r="C62" s="170"/>
      <c r="D62" s="171"/>
      <c r="E62" s="173"/>
      <c r="F62" s="171"/>
      <c r="G62" s="171"/>
      <c r="H62" s="171"/>
      <c r="I62" s="827"/>
      <c r="J62" s="830"/>
      <c r="K62" s="831"/>
    </row>
    <row r="63" spans="1:11" ht="12.75" customHeight="1" x14ac:dyDescent="0.15">
      <c r="J63" s="736" t="s">
        <v>577</v>
      </c>
      <c r="K63" s="736"/>
    </row>
    <row r="64" spans="1:11" s="1" customFormat="1" x14ac:dyDescent="0.15">
      <c r="A64" s="841" t="s">
        <v>143</v>
      </c>
      <c r="B64" s="842"/>
      <c r="C64" s="842"/>
      <c r="D64" s="843"/>
      <c r="E64" s="372" t="s">
        <v>146</v>
      </c>
      <c r="F64" s="186"/>
      <c r="G64" s="14"/>
      <c r="H64" s="10"/>
      <c r="I64" s="10"/>
      <c r="J64" s="736"/>
      <c r="K64" s="736"/>
    </row>
    <row r="65" spans="1:14" s="1" customFormat="1" ht="15" customHeight="1" x14ac:dyDescent="0.15">
      <c r="A65" s="741" t="s">
        <v>283</v>
      </c>
      <c r="B65" s="742"/>
      <c r="C65" s="742"/>
      <c r="D65" s="743"/>
      <c r="E65" s="371" t="s">
        <v>282</v>
      </c>
      <c r="F65" s="367"/>
      <c r="G65" s="368"/>
      <c r="H65" s="368"/>
      <c r="I65" s="368"/>
      <c r="J65" s="368"/>
      <c r="K65" s="368"/>
      <c r="L65" s="368"/>
      <c r="M65" s="368"/>
      <c r="N65" s="368"/>
    </row>
    <row r="66" spans="1:14" s="1" customFormat="1" ht="15" customHeight="1" x14ac:dyDescent="0.15">
      <c r="A66" s="844" t="s">
        <v>284</v>
      </c>
      <c r="B66" s="845"/>
      <c r="C66" s="845"/>
      <c r="D66" s="846"/>
      <c r="E66" s="373" t="s">
        <v>285</v>
      </c>
      <c r="F66" s="369"/>
      <c r="G66" s="370"/>
      <c r="H66" s="370"/>
      <c r="I66" s="370"/>
      <c r="J66" s="370"/>
      <c r="K66" s="370"/>
      <c r="L66" s="370"/>
      <c r="M66" s="370"/>
      <c r="N66" s="370"/>
    </row>
  </sheetData>
  <mergeCells count="62">
    <mergeCell ref="J12:K12"/>
    <mergeCell ref="J7:K7"/>
    <mergeCell ref="J8:K8"/>
    <mergeCell ref="J9:K9"/>
    <mergeCell ref="J10:K10"/>
    <mergeCell ref="J11:K11"/>
    <mergeCell ref="B1:G1"/>
    <mergeCell ref="H1:K1"/>
    <mergeCell ref="I3:I4"/>
    <mergeCell ref="J3:K4"/>
    <mergeCell ref="J6:K6"/>
    <mergeCell ref="J22:K22"/>
    <mergeCell ref="J23:K23"/>
    <mergeCell ref="J24:K24"/>
    <mergeCell ref="A13:A14"/>
    <mergeCell ref="I13:I14"/>
    <mergeCell ref="J13:K14"/>
    <mergeCell ref="J15:K16"/>
    <mergeCell ref="J18:K18"/>
    <mergeCell ref="J19:K19"/>
    <mergeCell ref="J20:K20"/>
    <mergeCell ref="J21:K21"/>
    <mergeCell ref="A25:A26"/>
    <mergeCell ref="I25:I26"/>
    <mergeCell ref="J25:K26"/>
    <mergeCell ref="J42:K42"/>
    <mergeCell ref="J30:K30"/>
    <mergeCell ref="J31:K31"/>
    <mergeCell ref="J32:K32"/>
    <mergeCell ref="J33:K33"/>
    <mergeCell ref="J34:K34"/>
    <mergeCell ref="J35:K35"/>
    <mergeCell ref="J36:K36"/>
    <mergeCell ref="A37:A38"/>
    <mergeCell ref="I37:I38"/>
    <mergeCell ref="J37:K38"/>
    <mergeCell ref="J39:K40"/>
    <mergeCell ref="J27:K28"/>
    <mergeCell ref="J55:K55"/>
    <mergeCell ref="J43:K43"/>
    <mergeCell ref="J44:K44"/>
    <mergeCell ref="J45:K45"/>
    <mergeCell ref="J46:K46"/>
    <mergeCell ref="J47:K47"/>
    <mergeCell ref="J48:K48"/>
    <mergeCell ref="A49:A50"/>
    <mergeCell ref="I49:I50"/>
    <mergeCell ref="J49:K50"/>
    <mergeCell ref="J51:K52"/>
    <mergeCell ref="J54:K54"/>
    <mergeCell ref="J63:K64"/>
    <mergeCell ref="A64:D64"/>
    <mergeCell ref="A65:D65"/>
    <mergeCell ref="A66:D66"/>
    <mergeCell ref="J56:K56"/>
    <mergeCell ref="J57:K57"/>
    <mergeCell ref="J58:K58"/>
    <mergeCell ref="J59:K59"/>
    <mergeCell ref="J60:K60"/>
    <mergeCell ref="A61:A62"/>
    <mergeCell ref="I61:I62"/>
    <mergeCell ref="J61:K62"/>
  </mergeCells>
  <phoneticPr fontId="13"/>
  <pageMargins left="0.51181102362204722" right="0.51181102362204722" top="0.15748031496062992" bottom="0.15748031496062992" header="0.31496062992125984" footer="0.31496062992125984"/>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65BB0-C727-4456-AE73-38DE587C9E15}">
  <sheetPr>
    <tabColor theme="7" tint="0.59999389629810485"/>
    <pageSetUpPr fitToPage="1"/>
  </sheetPr>
  <dimension ref="A1:N57"/>
  <sheetViews>
    <sheetView zoomScale="90" zoomScaleNormal="90" workbookViewId="0">
      <selection activeCell="P25" sqref="P25"/>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562</v>
      </c>
      <c r="C1" s="683"/>
      <c r="D1" s="683"/>
      <c r="E1" s="683"/>
      <c r="F1" s="683"/>
      <c r="H1" s="847" t="s">
        <v>110</v>
      </c>
      <c r="I1" s="848"/>
      <c r="J1" s="849"/>
      <c r="K1" s="850"/>
    </row>
    <row r="2" spans="1:11" ht="9.75" customHeight="1" x14ac:dyDescent="0.15">
      <c r="A2" s="50"/>
      <c r="B2" s="501"/>
      <c r="C2" s="501"/>
      <c r="D2" s="501"/>
      <c r="E2" s="501"/>
      <c r="F2" s="501"/>
      <c r="H2" s="521"/>
      <c r="I2" s="521"/>
      <c r="J2" s="522"/>
      <c r="K2" s="521"/>
    </row>
    <row r="3" spans="1:11" ht="19.5" customHeight="1" x14ac:dyDescent="0.15">
      <c r="A3" s="22" t="s">
        <v>0</v>
      </c>
      <c r="B3" s="23"/>
      <c r="C3" s="23"/>
      <c r="D3" s="90">
        <v>46113</v>
      </c>
      <c r="E3" s="90">
        <v>46114</v>
      </c>
      <c r="F3" s="90">
        <v>46115</v>
      </c>
      <c r="G3" s="90">
        <v>46116</v>
      </c>
      <c r="H3" s="90">
        <v>46117</v>
      </c>
      <c r="I3" s="851" t="s">
        <v>1</v>
      </c>
      <c r="J3" s="853" t="s">
        <v>2</v>
      </c>
      <c r="K3" s="853"/>
    </row>
    <row r="4" spans="1:11" ht="19.5" customHeight="1" x14ac:dyDescent="0.15">
      <c r="A4" s="22" t="s">
        <v>3</v>
      </c>
      <c r="B4" s="21"/>
      <c r="C4" s="21"/>
      <c r="D4" s="21" t="s">
        <v>6</v>
      </c>
      <c r="E4" s="2" t="s">
        <v>7</v>
      </c>
      <c r="F4" s="2" t="s">
        <v>8</v>
      </c>
      <c r="G4" s="2" t="s">
        <v>9</v>
      </c>
      <c r="H4" s="24" t="s">
        <v>10</v>
      </c>
      <c r="I4" s="852"/>
      <c r="J4" s="853"/>
      <c r="K4" s="853"/>
    </row>
    <row r="5" spans="1:11" ht="19.5" customHeight="1" x14ac:dyDescent="0.15">
      <c r="A5" s="17" t="s">
        <v>13</v>
      </c>
      <c r="B5" s="2"/>
      <c r="C5" s="2"/>
      <c r="D5" s="2"/>
      <c r="E5" s="12"/>
      <c r="F5" s="12"/>
      <c r="G5" s="12"/>
      <c r="H5" s="12"/>
      <c r="I5" s="5"/>
      <c r="J5" s="682"/>
      <c r="K5" s="692"/>
    </row>
    <row r="6" spans="1:11" ht="19.5" customHeight="1" x14ac:dyDescent="0.15">
      <c r="A6" s="20" t="s">
        <v>108</v>
      </c>
      <c r="B6" s="26"/>
      <c r="C6" s="26"/>
      <c r="D6" s="11"/>
      <c r="E6" s="12" t="s">
        <v>20</v>
      </c>
      <c r="F6" s="12"/>
      <c r="G6" s="12" t="s">
        <v>20</v>
      </c>
      <c r="H6" s="12" t="s">
        <v>20</v>
      </c>
      <c r="I6" s="5">
        <f>COUNTIFS(B6:H6,"&lt;&gt;空",B6:H6,"&lt;&gt;休",B6:H6,"&lt;&gt;調",B6:H6,"&lt;&gt;",B6:H6,"&lt;&gt;調整休")</f>
        <v>3</v>
      </c>
      <c r="J6" s="682">
        <f>SUM(COUNTIF(B6:H6,"9-19"))*(9)+(COUNTIF(B6:H6,"9-18"))*(8)+(COUNTIF(B6:H6,"9-17"))*(7.25)+(COUNTIF(B6:H6,"9-16"))*(6.25)+(COUNTIF(B6:H6,"9-15"))*(5.5)+(COUNTIF(B6:H6,"9-14"))*(4.5)+(COUNTIF(B6:H6,"9-13"))*(4)+(COUNTIF(B6:H6,"9-12"))*(3)+(COUNTIF(B6:H6,"9-11"))*(2)+(COUNTIF(B6:H6,"15-19"))*(4)+(COUNTIF(B6:H6,"14-19"))*(4.5)+(COUNTIF(B6:H6,"13-19"))*(5.5)+(COUNTIF(B6:H6,"13-18"))*(4.5)+(COUNTIF(B6:H6,"13:30-19"))*(5)+(COUNTIF(B6:H6,"16-19"))*(3)+(COUNTIF(B6:H6,"11-18"))*(6.25)+(COUNTIF(B6:H6,"11-19"))*(7)</f>
        <v>13.5</v>
      </c>
      <c r="K6" s="692"/>
    </row>
    <row r="7" spans="1:11" ht="19.5" customHeight="1" x14ac:dyDescent="0.15">
      <c r="A7" s="20" t="s">
        <v>127</v>
      </c>
      <c r="B7" s="2"/>
      <c r="C7" s="2"/>
      <c r="D7" s="11"/>
      <c r="E7" s="12"/>
      <c r="F7" s="12" t="s">
        <v>78</v>
      </c>
      <c r="G7" s="12" t="s">
        <v>184</v>
      </c>
      <c r="H7" s="12" t="s">
        <v>184</v>
      </c>
      <c r="I7" s="5">
        <f>COUNTIFS(B7:H7,"&lt;&gt;空",B7:H7,"&lt;&gt;休",B7:H7,"&lt;&gt;調",B7:H7,"&lt;&gt;",B7:H7,"&lt;&gt;調整休")</f>
        <v>3</v>
      </c>
      <c r="J7" s="682">
        <v>20.25</v>
      </c>
      <c r="K7" s="692"/>
    </row>
    <row r="8" spans="1:11" ht="19.5" customHeight="1" x14ac:dyDescent="0.15">
      <c r="A8" s="20" t="s">
        <v>518</v>
      </c>
      <c r="B8" s="2"/>
      <c r="C8" s="2"/>
      <c r="D8" s="11"/>
      <c r="E8" s="12"/>
      <c r="F8" s="12" t="s">
        <v>21</v>
      </c>
      <c r="G8" s="12" t="s">
        <v>72</v>
      </c>
      <c r="H8" s="12" t="s">
        <v>21</v>
      </c>
      <c r="I8" s="5">
        <f>COUNTIFS(B8:H8,"&lt;&gt;空",B8:H8,"&lt;&gt;休",B8:H8,"&lt;&gt;調",B8:H8,"&lt;&gt;",B8:H8,"&lt;&gt;調整休")</f>
        <v>3</v>
      </c>
      <c r="J8" s="682">
        <f>SUM(COUNTIF(B8:H8,"9-19"))*(9)+(COUNTIF(B8:H8,"9-18"))*(8)+(COUNTIF(B8:H8,"9-17"))*(7.25)+(COUNTIF(B8:H8,"9-16"))*(6.25)+(COUNTIF(B8:H8,"9-15"))*(5.5)+(COUNTIF(B8:H8,"9-14"))*(4.5)+(COUNTIF(B8:H8,"9-13"))*(4)+(COUNTIF(B8:H8,"9-12"))*(3)+(COUNTIF(B8:H8,"9-11"))*(2)+(COUNTIF(B8:H8,"9:30-11:30,16-19"))*(5)+(COUNTIF(B8:H8,"15-19"))*(4)+(COUNTIF(B8:H8,"14-19"))*(4.5)+(COUNTIF(B8:H8,"13-19"))*(5.5)+(COUNTIF(B8:H8,"13-18"))*(4.5)+(COUNTIF(B8:H8,"13-17"))*(4)+(COUNTIF(B8:H8,"12-18"))*(5.5)+(COUNTIF(B8:H8,"13:30-19"))*(5)+(COUNTIF(B8:H8,"16-19"))*(3)+(COUNTIF(B8:H8,"11-18"))*(6.25)</f>
        <v>12</v>
      </c>
      <c r="K8" s="692"/>
    </row>
    <row r="9" spans="1:11" ht="19.5" customHeight="1" thickBot="1" x14ac:dyDescent="0.2">
      <c r="A9" s="20" t="s">
        <v>573</v>
      </c>
      <c r="B9" s="105"/>
      <c r="C9" s="105"/>
      <c r="D9" s="390"/>
      <c r="E9" s="99"/>
      <c r="F9" s="111"/>
      <c r="G9" s="642" t="s">
        <v>574</v>
      </c>
      <c r="H9" s="99"/>
      <c r="I9" s="100"/>
      <c r="J9" s="765"/>
      <c r="K9" s="766"/>
    </row>
    <row r="10" spans="1:11" ht="19.5" customHeight="1" x14ac:dyDescent="0.15">
      <c r="A10" s="854" t="s">
        <v>109</v>
      </c>
      <c r="B10" s="417"/>
      <c r="C10" s="417"/>
      <c r="D10" s="418"/>
      <c r="E10" s="415"/>
      <c r="F10" s="107" t="s">
        <v>72</v>
      </c>
      <c r="G10" s="107"/>
      <c r="H10" s="415"/>
      <c r="I10" s="394"/>
      <c r="J10" s="856"/>
      <c r="K10" s="857"/>
    </row>
    <row r="11" spans="1:11" ht="19.5" customHeight="1" thickBot="1" x14ac:dyDescent="0.2">
      <c r="A11" s="855"/>
      <c r="B11" s="395"/>
      <c r="C11" s="395"/>
      <c r="D11" s="395"/>
      <c r="E11" s="111" t="s">
        <v>21</v>
      </c>
      <c r="F11" s="400"/>
      <c r="G11" s="400"/>
      <c r="H11" s="111"/>
      <c r="I11" s="397"/>
      <c r="J11" s="858"/>
      <c r="K11" s="859"/>
    </row>
    <row r="12" spans="1:11" ht="19.5" customHeight="1" x14ac:dyDescent="0.15">
      <c r="A12" s="33" t="s">
        <v>0</v>
      </c>
      <c r="B12" s="53">
        <v>46118</v>
      </c>
      <c r="C12" s="53">
        <v>46119</v>
      </c>
      <c r="D12" s="53">
        <v>46120</v>
      </c>
      <c r="E12" s="53">
        <v>46121</v>
      </c>
      <c r="F12" s="53">
        <v>46122</v>
      </c>
      <c r="G12" s="53">
        <v>46123</v>
      </c>
      <c r="H12" s="53">
        <v>46124</v>
      </c>
      <c r="I12" s="860" t="s">
        <v>1</v>
      </c>
      <c r="J12" s="861" t="s">
        <v>2</v>
      </c>
      <c r="K12" s="861"/>
    </row>
    <row r="13" spans="1:11" ht="19.5" customHeight="1" x14ac:dyDescent="0.15">
      <c r="A13" s="22" t="s">
        <v>3</v>
      </c>
      <c r="B13" s="22" t="s">
        <v>4</v>
      </c>
      <c r="C13" s="2" t="s">
        <v>5</v>
      </c>
      <c r="D13" s="21" t="s">
        <v>6</v>
      </c>
      <c r="E13" s="2" t="s">
        <v>7</v>
      </c>
      <c r="F13" s="2" t="s">
        <v>8</v>
      </c>
      <c r="G13" s="2" t="s">
        <v>9</v>
      </c>
      <c r="H13" s="24" t="s">
        <v>10</v>
      </c>
      <c r="I13" s="852"/>
      <c r="J13" s="853"/>
      <c r="K13" s="853"/>
    </row>
    <row r="14" spans="1:11" ht="19.5" customHeight="1" x14ac:dyDescent="0.15">
      <c r="A14" s="17" t="s">
        <v>12</v>
      </c>
      <c r="B14" s="12"/>
      <c r="C14" s="2"/>
      <c r="D14" s="2"/>
      <c r="E14" s="12"/>
      <c r="F14" s="12"/>
      <c r="G14" s="12"/>
      <c r="H14" s="12"/>
      <c r="I14" s="5"/>
      <c r="J14" s="682"/>
      <c r="K14" s="692"/>
    </row>
    <row r="15" spans="1:11" ht="19.5" customHeight="1" x14ac:dyDescent="0.15">
      <c r="A15" s="20" t="s">
        <v>108</v>
      </c>
      <c r="B15" s="12" t="s">
        <v>20</v>
      </c>
      <c r="C15" s="26"/>
      <c r="D15" s="11"/>
      <c r="E15" s="12" t="s">
        <v>20</v>
      </c>
      <c r="F15" s="12"/>
      <c r="G15" s="12" t="s">
        <v>20</v>
      </c>
      <c r="H15" s="12" t="s">
        <v>20</v>
      </c>
      <c r="I15" s="5">
        <f>COUNTIFS(B15:H15,"&lt;&gt;空",B15:H15,"&lt;&gt;休",B15:H15,"&lt;&gt;調",B15:H15,"&lt;&gt;",B15:H15,"&lt;&gt;調整休")</f>
        <v>4</v>
      </c>
      <c r="J15" s="682">
        <f>SUM(COUNTIF(B15:H15,"9-19"))*(9)+(COUNTIF(B15:H15,"9-18"))*(8)+(COUNTIF(B15:H15,"9-17"))*(7.25)+(COUNTIF(B15:H15,"9-16"))*(6.25)+(COUNTIF(B15:H15,"9-15"))*(5.5)+(COUNTIF(B15:H15,"9-14"))*(4.5)+(COUNTIF(B15:H15,"9-13"))*(4)+(COUNTIF(B15:H15,"9-12"))*(3)+(COUNTIF(B15:H15,"9-11"))*(2)+(COUNTIF(B15:H15,"15-19"))*(4)+(COUNTIF(B15:H15,"14-19"))*(4.5)+(COUNTIF(B15:H15,"13-19"))*(5.5)+(COUNTIF(B15:H15,"13-18"))*(4.5)+(COUNTIF(B15:H15,"13:30-19"))*(5)+(COUNTIF(B15:H15,"16-19"))*(3)+(COUNTIF(B15:H15,"11-18"))*(6.25)+(COUNTIF(B15:H15,"11-19"))*(7)</f>
        <v>18</v>
      </c>
      <c r="K15" s="692"/>
    </row>
    <row r="16" spans="1:11" ht="19.5" customHeight="1" x14ac:dyDescent="0.15">
      <c r="A16" s="20" t="s">
        <v>127</v>
      </c>
      <c r="B16" s="12" t="s">
        <v>21</v>
      </c>
      <c r="C16" s="2"/>
      <c r="D16" s="11"/>
      <c r="E16" s="12"/>
      <c r="F16" s="12" t="s">
        <v>441</v>
      </c>
      <c r="G16" s="12" t="s">
        <v>184</v>
      </c>
      <c r="H16" s="59"/>
      <c r="I16" s="5">
        <f>COUNTIFS(B16:H16,"&lt;&gt;空",B16:H16,"&lt;&gt;休",B16:H16,"&lt;&gt;調",B16:H16,"&lt;&gt;",B16:H16,"&lt;&gt;調整休")</f>
        <v>3</v>
      </c>
      <c r="J16" s="682">
        <v>16.5</v>
      </c>
      <c r="K16" s="692"/>
    </row>
    <row r="17" spans="1:11" ht="19.5" customHeight="1" x14ac:dyDescent="0.15">
      <c r="A17" s="20" t="s">
        <v>518</v>
      </c>
      <c r="B17" s="12" t="s">
        <v>21</v>
      </c>
      <c r="C17" s="2"/>
      <c r="D17" s="11"/>
      <c r="E17" s="12"/>
      <c r="F17" s="12" t="s">
        <v>21</v>
      </c>
      <c r="G17" s="12" t="s">
        <v>72</v>
      </c>
      <c r="H17" s="12" t="s">
        <v>21</v>
      </c>
      <c r="I17" s="5">
        <f>COUNTIFS(B17:H17,"&lt;&gt;空",B17:H17,"&lt;&gt;休",B17:H17,"&lt;&gt;調",B17:H17,"&lt;&gt;",B17:H17,"&lt;&gt;調整休")</f>
        <v>4</v>
      </c>
      <c r="J17" s="682">
        <f>SUM(COUNTIF(B17:H17,"9-19"))*(9)+(COUNTIF(B17:H17,"9-18"))*(8)+(COUNTIF(B17:H17,"9-17"))*(7.25)+(COUNTIF(B17:H17,"9-16"))*(6.25)+(COUNTIF(B17:H17,"9-15"))*(5.5)+(COUNTIF(B17:H17,"9-14"))*(4.5)+(COUNTIF(B17:H17,"9-13"))*(4)+(COUNTIF(B17:H17,"9-12"))*(3)+(COUNTIF(B17:H17,"9-11"))*(2)+(COUNTIF(B17:H17,"9:30-11:30,16-19"))*(5)+(COUNTIF(B17:H17,"15-19"))*(4)+(COUNTIF(B17:H17,"14-19"))*(4.5)+(COUNTIF(B17:H17,"13-19"))*(5.5)+(COUNTIF(B17:H17,"13-18"))*(4.5)+(COUNTIF(B17:H17,"13-17"))*(4)+(COUNTIF(B17:H17,"12-18"))*(5.5)+(COUNTIF(B17:H17,"13:30-19"))*(5)+(COUNTIF(B17:H17,"16-19"))*(3)+(COUNTIF(B17:H17,"11-18"))*(6.25)</f>
        <v>16.5</v>
      </c>
      <c r="K17" s="692"/>
    </row>
    <row r="18" spans="1:11" ht="19.5" customHeight="1" thickBot="1" x14ac:dyDescent="0.2">
      <c r="A18" s="389" t="s">
        <v>573</v>
      </c>
      <c r="B18" s="465"/>
      <c r="C18" s="467"/>
      <c r="D18" s="464"/>
      <c r="E18" s="465"/>
      <c r="F18" s="465"/>
      <c r="G18" s="643" t="s">
        <v>574</v>
      </c>
      <c r="H18" s="465"/>
      <c r="I18" s="468"/>
      <c r="J18" s="877"/>
      <c r="K18" s="878"/>
    </row>
    <row r="19" spans="1:11" ht="19.5" customHeight="1" x14ac:dyDescent="0.15">
      <c r="A19" s="797" t="s">
        <v>109</v>
      </c>
      <c r="B19" s="447"/>
      <c r="C19" s="417"/>
      <c r="D19" s="418"/>
      <c r="E19" s="447"/>
      <c r="F19" s="393" t="s">
        <v>72</v>
      </c>
      <c r="G19" s="107"/>
      <c r="H19" s="393" t="s">
        <v>579</v>
      </c>
      <c r="I19" s="394"/>
      <c r="J19" s="856"/>
      <c r="K19" s="857"/>
    </row>
    <row r="20" spans="1:11" ht="19.5" customHeight="1" thickBot="1" x14ac:dyDescent="0.2">
      <c r="A20" s="798"/>
      <c r="B20" s="111"/>
      <c r="C20" s="395"/>
      <c r="D20" s="395"/>
      <c r="E20" s="364" t="s">
        <v>21</v>
      </c>
      <c r="F20" s="400"/>
      <c r="G20" s="632"/>
      <c r="H20" s="111" t="s">
        <v>304</v>
      </c>
      <c r="I20" s="397"/>
      <c r="J20" s="858"/>
      <c r="K20" s="859"/>
    </row>
    <row r="21" spans="1:11" ht="19.5" customHeight="1" x14ac:dyDescent="0.15">
      <c r="A21" s="33" t="s">
        <v>0</v>
      </c>
      <c r="B21" s="23">
        <v>46125</v>
      </c>
      <c r="C21" s="23">
        <v>46126</v>
      </c>
      <c r="D21" s="23">
        <v>46127</v>
      </c>
      <c r="E21" s="23">
        <v>46128</v>
      </c>
      <c r="F21" s="23">
        <v>46129</v>
      </c>
      <c r="G21" s="23">
        <v>46130</v>
      </c>
      <c r="H21" s="23">
        <v>46131</v>
      </c>
      <c r="I21" s="860" t="s">
        <v>1</v>
      </c>
      <c r="J21" s="861" t="s">
        <v>2</v>
      </c>
      <c r="K21" s="861"/>
    </row>
    <row r="22" spans="1:11" ht="19.5" customHeight="1" x14ac:dyDescent="0.15">
      <c r="A22" s="22" t="s">
        <v>3</v>
      </c>
      <c r="B22" s="2" t="s">
        <v>4</v>
      </c>
      <c r="C22" s="21" t="s">
        <v>5</v>
      </c>
      <c r="D22" s="21" t="s">
        <v>6</v>
      </c>
      <c r="E22" s="2" t="s">
        <v>7</v>
      </c>
      <c r="F22" s="2" t="s">
        <v>8</v>
      </c>
      <c r="G22" s="2" t="s">
        <v>9</v>
      </c>
      <c r="H22" s="24" t="s">
        <v>10</v>
      </c>
      <c r="I22" s="852"/>
      <c r="J22" s="853"/>
      <c r="K22" s="853"/>
    </row>
    <row r="23" spans="1:11" ht="17.100000000000001" customHeight="1" x14ac:dyDescent="0.15">
      <c r="A23" s="17" t="s">
        <v>13</v>
      </c>
      <c r="B23" s="12"/>
      <c r="C23" s="2"/>
      <c r="D23" s="2"/>
      <c r="E23" s="12"/>
      <c r="F23" s="691" t="s">
        <v>60</v>
      </c>
      <c r="G23" s="691"/>
      <c r="H23" s="691"/>
      <c r="I23" s="346"/>
      <c r="J23" s="692"/>
      <c r="K23" s="692"/>
    </row>
    <row r="24" spans="1:11" ht="19.5" customHeight="1" x14ac:dyDescent="0.15">
      <c r="A24" s="20" t="s">
        <v>108</v>
      </c>
      <c r="B24" s="12" t="s">
        <v>20</v>
      </c>
      <c r="C24" s="26"/>
      <c r="D24" s="11"/>
      <c r="E24" s="12" t="s">
        <v>20</v>
      </c>
      <c r="F24" s="12"/>
      <c r="G24" s="12"/>
      <c r="H24" s="12" t="s">
        <v>58</v>
      </c>
      <c r="I24" s="5">
        <f>COUNTIFS(B24:H24,"&lt;&gt;空",B24:H24,"&lt;&gt;休",B24:H24,"&lt;&gt;調",B24:H24,"&lt;&gt;",B24:H24,"&lt;&gt;調整休")</f>
        <v>3</v>
      </c>
      <c r="J24" s="682">
        <f>SUM(COUNTIF(B24:H24,"9-19"))*(9)+(COUNTIF(B24:H24,"9-18"))*(8)+(COUNTIF(B24:H24,"9-17"))*(7.25)+(COUNTIF(B24:H24,"9-16"))*(6.25)+(COUNTIF(B24:H24,"9-15"))*(5.5)+(COUNTIF(B24:H24,"9-14"))*(4.5)+(COUNTIF(B24:H24,"9-13"))*(4)+(COUNTIF(B24:H24,"9-12"))*(3)+(COUNTIF(B24:H24,"9-11"))*(2)+(COUNTIF(B24:H24,"15-19"))*(4)+(COUNTIF(B24:H24,"14-19"))*(4.5)+(COUNTIF(B24:H24,"13-19"))*(5.5)+(COUNTIF(B24:H24,"13-18"))*(4.5)+(COUNTIF(B24:H24,"13:30-19"))*(5)+(COUNTIF(B24:H24,"16-19"))*(3)+(COUNTIF(B24:H24,"11-18"))*(6.25)+(COUNTIF(B24:H24,"11-19"))*(7)</f>
        <v>15.25</v>
      </c>
      <c r="K24" s="692"/>
    </row>
    <row r="25" spans="1:11" ht="19.5" customHeight="1" x14ac:dyDescent="0.15">
      <c r="A25" s="20" t="s">
        <v>127</v>
      </c>
      <c r="B25" s="12" t="s">
        <v>21</v>
      </c>
      <c r="C25" s="2"/>
      <c r="D25" s="11"/>
      <c r="E25" s="12"/>
      <c r="F25" s="12" t="s">
        <v>78</v>
      </c>
      <c r="G25" s="12" t="s">
        <v>184</v>
      </c>
      <c r="H25" s="12" t="s">
        <v>184</v>
      </c>
      <c r="I25" s="5">
        <f>COUNTIFS(B25:H25,"&lt;&gt;空",B25:H25,"&lt;&gt;休",B25:H25,"&lt;&gt;調",B25:H25,"&lt;&gt;",B25:H25,"&lt;&gt;調整休")</f>
        <v>4</v>
      </c>
      <c r="J25" s="682">
        <v>24.75</v>
      </c>
      <c r="K25" s="692"/>
    </row>
    <row r="26" spans="1:11" ht="19.5" customHeight="1" x14ac:dyDescent="0.15">
      <c r="A26" s="20" t="s">
        <v>518</v>
      </c>
      <c r="B26" s="12" t="s">
        <v>21</v>
      </c>
      <c r="C26" s="2"/>
      <c r="D26" s="11"/>
      <c r="E26" s="12"/>
      <c r="F26" s="12" t="s">
        <v>21</v>
      </c>
      <c r="G26" s="12" t="s">
        <v>72</v>
      </c>
      <c r="H26" s="12" t="s">
        <v>21</v>
      </c>
      <c r="I26" s="5">
        <f>COUNTIFS(B26:H26,"&lt;&gt;空",B26:H26,"&lt;&gt;休",B26:H26,"&lt;&gt;調",B26:H26,"&lt;&gt;",B26:H26,"&lt;&gt;調整休")</f>
        <v>4</v>
      </c>
      <c r="J26" s="682">
        <f>SUM(COUNTIF(B26:H26,"9-19"))*(9)+(COUNTIF(B26:H26,"9-18"))*(8)+(COUNTIF(B26:H26,"9-17"))*(7.25)+(COUNTIF(B26:H26,"9-16"))*(6.25)+(COUNTIF(B26:H26,"9-15"))*(5.5)+(COUNTIF(B26:H26,"9-14"))*(4.5)+(COUNTIF(B26:H26,"9-13"))*(4)+(COUNTIF(B26:H26,"9-12"))*(3)+(COUNTIF(B26:H26,"9-11"))*(2)+(COUNTIF(B26:H26,"9:30-11:30,16-19"))*(5)+(COUNTIF(B26:H26,"15-19"))*(4)+(COUNTIF(B26:H26,"14-19"))*(4.5)+(COUNTIF(B26:H26,"13-19"))*(5.5)+(COUNTIF(B26:H26,"13-18"))*(4.5)+(COUNTIF(B26:H26,"13-17"))*(4)+(COUNTIF(B26:H26,"12-18"))*(5.5)+(COUNTIF(B26:H26,"13:30-19"))*(5)+(COUNTIF(B26:H26,"16-19"))*(3)+(COUNTIF(B26:H26,"11-18"))*(6.25)</f>
        <v>16.5</v>
      </c>
      <c r="K26" s="692"/>
    </row>
    <row r="27" spans="1:11" ht="19.5" customHeight="1" thickBot="1" x14ac:dyDescent="0.2">
      <c r="A27" s="389" t="s">
        <v>573</v>
      </c>
      <c r="B27" s="465"/>
      <c r="C27" s="467"/>
      <c r="D27" s="464"/>
      <c r="E27" s="465"/>
      <c r="F27" s="465"/>
      <c r="G27" s="643" t="s">
        <v>574</v>
      </c>
      <c r="H27" s="465"/>
      <c r="I27" s="468"/>
      <c r="J27" s="877"/>
      <c r="K27" s="878"/>
    </row>
    <row r="28" spans="1:11" ht="19.5" customHeight="1" x14ac:dyDescent="0.15">
      <c r="A28" s="797" t="s">
        <v>109</v>
      </c>
      <c r="B28" s="447"/>
      <c r="C28" s="417"/>
      <c r="D28" s="418"/>
      <c r="E28" s="447"/>
      <c r="F28" s="393" t="s">
        <v>72</v>
      </c>
      <c r="G28" s="393" t="s">
        <v>23</v>
      </c>
      <c r="H28" s="447"/>
      <c r="I28" s="394"/>
      <c r="J28" s="856"/>
      <c r="K28" s="857"/>
    </row>
    <row r="29" spans="1:11" ht="19.5" customHeight="1" thickBot="1" x14ac:dyDescent="0.2">
      <c r="A29" s="798"/>
      <c r="B29" s="111"/>
      <c r="C29" s="395"/>
      <c r="D29" s="395"/>
      <c r="E29" s="364" t="s">
        <v>21</v>
      </c>
      <c r="F29" s="400"/>
      <c r="G29" s="400"/>
      <c r="H29" s="111"/>
      <c r="I29" s="397"/>
      <c r="J29" s="858"/>
      <c r="K29" s="859"/>
    </row>
    <row r="30" spans="1:11" ht="19.5" customHeight="1" x14ac:dyDescent="0.15">
      <c r="A30" s="33" t="s">
        <v>0</v>
      </c>
      <c r="B30" s="90">
        <v>46132</v>
      </c>
      <c r="C30" s="90">
        <v>46133</v>
      </c>
      <c r="D30" s="90">
        <v>46134</v>
      </c>
      <c r="E30" s="90">
        <v>46135</v>
      </c>
      <c r="F30" s="90">
        <v>46136</v>
      </c>
      <c r="G30" s="90">
        <v>46137</v>
      </c>
      <c r="H30" s="90">
        <v>46138</v>
      </c>
      <c r="I30" s="860" t="s">
        <v>1</v>
      </c>
      <c r="J30" s="861" t="s">
        <v>2</v>
      </c>
      <c r="K30" s="861"/>
    </row>
    <row r="31" spans="1:11" ht="19.5" customHeight="1" x14ac:dyDescent="0.15">
      <c r="A31" s="22" t="s">
        <v>3</v>
      </c>
      <c r="B31" s="2" t="s">
        <v>4</v>
      </c>
      <c r="C31" s="21" t="s">
        <v>5</v>
      </c>
      <c r="D31" s="21" t="s">
        <v>6</v>
      </c>
      <c r="E31" s="2" t="s">
        <v>7</v>
      </c>
      <c r="F31" s="2" t="s">
        <v>8</v>
      </c>
      <c r="G31" s="2" t="s">
        <v>9</v>
      </c>
      <c r="H31" s="24" t="s">
        <v>10</v>
      </c>
      <c r="I31" s="852"/>
      <c r="J31" s="853"/>
      <c r="K31" s="853"/>
    </row>
    <row r="32" spans="1:11" ht="19.5" customHeight="1" x14ac:dyDescent="0.15">
      <c r="A32" s="17" t="s">
        <v>12</v>
      </c>
      <c r="B32" s="12"/>
      <c r="C32" s="2"/>
      <c r="D32" s="2"/>
      <c r="E32" s="12"/>
      <c r="F32" s="12"/>
      <c r="G32" s="12"/>
      <c r="H32" s="12"/>
      <c r="I32" s="5"/>
      <c r="J32" s="682"/>
      <c r="K32" s="692"/>
    </row>
    <row r="33" spans="1:11" ht="19.5" customHeight="1" x14ac:dyDescent="0.15">
      <c r="A33" s="20" t="s">
        <v>108</v>
      </c>
      <c r="B33" s="59"/>
      <c r="C33" s="26"/>
      <c r="D33" s="11"/>
      <c r="E33" s="12" t="s">
        <v>20</v>
      </c>
      <c r="F33" s="12"/>
      <c r="G33" s="12"/>
      <c r="H33" s="12" t="s">
        <v>20</v>
      </c>
      <c r="I33" s="5">
        <f>COUNTIFS(B33:H33,"&lt;&gt;空",B33:H33,"&lt;&gt;休",B33:H33,"&lt;&gt;調",B33:H33,"&lt;&gt;",B33:H33,"&lt;&gt;調整休")</f>
        <v>2</v>
      </c>
      <c r="J33" s="682">
        <f>SUM(COUNTIF(B33:H33,"9-19"))*(9)+(COUNTIF(B33:H33,"9-18"))*(8)+(COUNTIF(B33:H33,"9-17"))*(7.25)+(COUNTIF(B33:H33,"9-16"))*(6.25)+(COUNTIF(B33:H33,"9-15"))*(5.5)+(COUNTIF(B33:H33,"9-14"))*(4.5)+(COUNTIF(B33:H33,"9-13"))*(4)+(COUNTIF(B33:H33,"9-12"))*(3)+(COUNTIF(B33:H33,"9-11"))*(2)+(COUNTIF(B33:H33,"15-19"))*(4)+(COUNTIF(B33:H33,"14-19"))*(4.5)+(COUNTIF(B33:H33,"13-19"))*(5.5)+(COUNTIF(B33:H33,"13-18"))*(4.5)+(COUNTIF(B33:H33,"13:30-19"))*(5)+(COUNTIF(B33:H33,"16-19"))*(3)+(COUNTIF(B33:H33,"11-18"))*(6.25)+(COUNTIF(B33:H33,"11-19"))*(7)</f>
        <v>9</v>
      </c>
      <c r="K33" s="692"/>
    </row>
    <row r="34" spans="1:11" ht="19.5" customHeight="1" x14ac:dyDescent="0.15">
      <c r="A34" s="20" t="s">
        <v>127</v>
      </c>
      <c r="B34" s="12" t="s">
        <v>78</v>
      </c>
      <c r="C34" s="2"/>
      <c r="D34" s="11"/>
      <c r="E34" s="12"/>
      <c r="F34" s="12" t="s">
        <v>78</v>
      </c>
      <c r="G34" s="12" t="s">
        <v>184</v>
      </c>
      <c r="H34" s="59"/>
      <c r="I34" s="5">
        <f>COUNTIFS(B34:H34,"&lt;&gt;空",B34:H34,"&lt;&gt;休",B34:H34,"&lt;&gt;調",B34:H34,"&lt;&gt;",B34:H34,"&lt;&gt;調整休")</f>
        <v>3</v>
      </c>
      <c r="J34" s="682">
        <v>19.5</v>
      </c>
      <c r="K34" s="692"/>
    </row>
    <row r="35" spans="1:11" ht="19.5" customHeight="1" x14ac:dyDescent="0.15">
      <c r="A35" s="20" t="s">
        <v>518</v>
      </c>
      <c r="B35" s="12" t="s">
        <v>21</v>
      </c>
      <c r="C35" s="2"/>
      <c r="D35" s="11"/>
      <c r="E35" s="12"/>
      <c r="F35" s="12" t="s">
        <v>21</v>
      </c>
      <c r="G35" s="12" t="s">
        <v>72</v>
      </c>
      <c r="H35" s="12" t="s">
        <v>21</v>
      </c>
      <c r="I35" s="5">
        <f>COUNTIFS(B35:H35,"&lt;&gt;空",B35:H35,"&lt;&gt;休",B35:H35,"&lt;&gt;調",B35:H35,"&lt;&gt;",B35:H35,"&lt;&gt;調整休")</f>
        <v>4</v>
      </c>
      <c r="J35" s="682">
        <f>SUM(COUNTIF(B35:H35,"9-19"))*(9)+(COUNTIF(B35:H35,"9-18"))*(8)+(COUNTIF(B35:H35,"9-17"))*(7.25)+(COUNTIF(B35:H35,"9-16"))*(6.25)+(COUNTIF(B35:H35,"9-15"))*(5.5)+(COUNTIF(B35:H35,"9-14"))*(4.5)+(COUNTIF(B35:H35,"9-13"))*(4)+(COUNTIF(B35:H35,"9-12"))*(3)+(COUNTIF(B35:H35,"9-11"))*(2)+(COUNTIF(B35:H35,"9:30-11:30,16-19"))*(5)+(COUNTIF(B35:H35,"15-19"))*(4)+(COUNTIF(B35:H35,"14-19"))*(4.5)+(COUNTIF(B35:H35,"13-19"))*(5.5)+(COUNTIF(B35:H35,"13-18"))*(4.5)+(COUNTIF(B35:H35,"13-17"))*(4)+(COUNTIF(B35:H35,"12-18"))*(5.5)+(COUNTIF(B35:H35,"13:30-19"))*(5)+(COUNTIF(B35:H35,"16-19"))*(3)+(COUNTIF(B35:H35,"11-18"))*(6.25)</f>
        <v>16.5</v>
      </c>
      <c r="K35" s="692"/>
    </row>
    <row r="36" spans="1:11" ht="19.5" customHeight="1" thickBot="1" x14ac:dyDescent="0.2">
      <c r="A36" s="389" t="s">
        <v>573</v>
      </c>
      <c r="B36" s="465"/>
      <c r="C36" s="467"/>
      <c r="D36" s="464"/>
      <c r="E36" s="465"/>
      <c r="F36" s="465"/>
      <c r="G36" s="643" t="s">
        <v>574</v>
      </c>
      <c r="H36" s="465"/>
      <c r="I36" s="468"/>
      <c r="J36" s="877"/>
      <c r="K36" s="878"/>
    </row>
    <row r="37" spans="1:11" ht="19.5" customHeight="1" x14ac:dyDescent="0.15">
      <c r="A37" s="797" t="s">
        <v>109</v>
      </c>
      <c r="B37" s="393" t="s">
        <v>72</v>
      </c>
      <c r="C37" s="417"/>
      <c r="D37" s="418"/>
      <c r="E37" s="447"/>
      <c r="F37" s="393" t="s">
        <v>72</v>
      </c>
      <c r="G37" s="393" t="s">
        <v>341</v>
      </c>
      <c r="H37" s="773" t="s">
        <v>83</v>
      </c>
      <c r="I37" s="394"/>
      <c r="J37" s="856"/>
      <c r="K37" s="857"/>
    </row>
    <row r="38" spans="1:11" ht="19.5" customHeight="1" thickBot="1" x14ac:dyDescent="0.2">
      <c r="A38" s="798"/>
      <c r="B38" s="111"/>
      <c r="C38" s="395"/>
      <c r="D38" s="395"/>
      <c r="E38" s="364" t="s">
        <v>21</v>
      </c>
      <c r="F38" s="400"/>
      <c r="G38" s="400"/>
      <c r="H38" s="774"/>
      <c r="I38" s="397"/>
      <c r="J38" s="858"/>
      <c r="K38" s="859"/>
    </row>
    <row r="39" spans="1:11" ht="19.5" customHeight="1" x14ac:dyDescent="0.15">
      <c r="A39" s="33" t="s">
        <v>0</v>
      </c>
      <c r="B39" s="23">
        <v>46139</v>
      </c>
      <c r="C39" s="23">
        <v>46140</v>
      </c>
      <c r="D39" s="23">
        <v>46141</v>
      </c>
      <c r="E39" s="23">
        <v>46142</v>
      </c>
      <c r="F39" s="23"/>
      <c r="G39" s="23"/>
      <c r="H39" s="23"/>
      <c r="I39" s="860" t="s">
        <v>1</v>
      </c>
      <c r="J39" s="861" t="s">
        <v>2</v>
      </c>
      <c r="K39" s="861"/>
    </row>
    <row r="40" spans="1:11" ht="19.5" customHeight="1" x14ac:dyDescent="0.15">
      <c r="A40" s="22" t="s">
        <v>3</v>
      </c>
      <c r="B40" s="2" t="s">
        <v>4</v>
      </c>
      <c r="C40" s="316" t="s">
        <v>5</v>
      </c>
      <c r="D40" s="376" t="s">
        <v>6</v>
      </c>
      <c r="E40" s="2" t="s">
        <v>7</v>
      </c>
      <c r="F40" s="2"/>
      <c r="G40" s="2"/>
      <c r="H40" s="24"/>
      <c r="I40" s="852"/>
      <c r="J40" s="853"/>
      <c r="K40" s="853"/>
    </row>
    <row r="41" spans="1:11" ht="17.100000000000001" customHeight="1" x14ac:dyDescent="0.15">
      <c r="A41" s="17" t="s">
        <v>13</v>
      </c>
      <c r="B41" s="12"/>
      <c r="C41" s="2"/>
      <c r="D41" s="2"/>
      <c r="E41" s="12"/>
      <c r="F41" s="2"/>
      <c r="G41" s="2"/>
      <c r="H41" s="2"/>
      <c r="I41" s="346"/>
      <c r="J41" s="692"/>
      <c r="K41" s="692"/>
    </row>
    <row r="42" spans="1:11" ht="19.5" customHeight="1" x14ac:dyDescent="0.15">
      <c r="A42" s="20" t="s">
        <v>108</v>
      </c>
      <c r="B42" s="12" t="s">
        <v>20</v>
      </c>
      <c r="C42" s="26"/>
      <c r="D42" s="11"/>
      <c r="E42" s="12" t="s">
        <v>20</v>
      </c>
      <c r="F42" s="11"/>
      <c r="G42" s="11"/>
      <c r="H42" s="11"/>
      <c r="I42" s="5">
        <f>COUNTIFS(B42:H42,"&lt;&gt;空",B42:H42,"&lt;&gt;休",B42:H42,"&lt;&gt;調",B42:H42,"&lt;&gt;",B42:H42,"&lt;&gt;調整休")</f>
        <v>2</v>
      </c>
      <c r="J42" s="682">
        <f>SUM(COUNTIF(B42:H42,"9-19"))*(9)+(COUNTIF(B42:H42,"9-18"))*(8)+(COUNTIF(B42:H42,"9-17"))*(7.25)+(COUNTIF(B42:H42,"9-16"))*(6.25)+(COUNTIF(B42:H42,"9-15"))*(5.5)+(COUNTIF(B42:H42,"9-14"))*(4.5)+(COUNTIF(B42:H42,"9-13"))*(4)+(COUNTIF(B42:H42,"9-12"))*(3)+(COUNTIF(B42:H42,"9-11"))*(2)+(COUNTIF(B42:H42,"15-19"))*(4)+(COUNTIF(B42:H42,"14-19"))*(4.5)+(COUNTIF(B42:H42,"13-19"))*(5.5)+(COUNTIF(B42:H42,"13-18"))*(4.5)+(COUNTIF(B42:H42,"13:30-19"))*(5)+(COUNTIF(B42:H42,"16-19"))*(3)+(COUNTIF(B42:H42,"11-18"))*(6.25)+(COUNTIF(B42:H42,"11-19"))*(7)</f>
        <v>9</v>
      </c>
      <c r="K42" s="692"/>
    </row>
    <row r="43" spans="1:11" ht="19.5" customHeight="1" x14ac:dyDescent="0.15">
      <c r="A43" s="20" t="s">
        <v>127</v>
      </c>
      <c r="B43" s="12" t="s">
        <v>21</v>
      </c>
      <c r="C43" s="2"/>
      <c r="D43" s="11"/>
      <c r="E43" s="12"/>
      <c r="F43" s="11"/>
      <c r="G43" s="11"/>
      <c r="H43" s="11"/>
      <c r="I43" s="5">
        <f>COUNTIFS(B43:H43,"&lt;&gt;空",B43:H43,"&lt;&gt;休",B43:H43,"&lt;&gt;調",B43:H43,"&lt;&gt;",B43:H43,"&lt;&gt;調整休")</f>
        <v>1</v>
      </c>
      <c r="J43" s="682">
        <f>SUM(COUNTIF(B43:H43,"9-19"))*(9)+(COUNTIF(B43:H43,"9-18"))*(8)+(COUNTIF(B43:H43,"9-17"))*(7.25)+(COUNTIF(B43:H43,"9-16"))*(6.25)+(COUNTIF(B43:H43,"9-15"))*(5.5)+(COUNTIF(B43:H43,"9-14"))*(4.5)+(COUNTIF(B43:H43,"9-13"))*(4)+(COUNTIF(B43:H43,"9-12"))*(3)+(COUNTIF(B43:H43,"9-11"))*(2)+(COUNTIF(B43:H43,"15-19"))*(4)+(COUNTIF(B43:H43,"14-19"))*(4.5)+(COUNTIF(B43:H43,"13-19"))*(5.5)+(COUNTIF(B43:H43,"13-18"))*(4.5)+(COUNTIF(B43:H43,"13:30-19"))*(5)+(COUNTIF(B43:H43,"16-19"))*(3)+(COUNTIF(B43:H43,"11-18"))*(6.25)+(COUNTIF(B43:H43,"11-19"))*(7)</f>
        <v>4.5</v>
      </c>
      <c r="K43" s="692"/>
    </row>
    <row r="44" spans="1:11" ht="19.5" customHeight="1" x14ac:dyDescent="0.15">
      <c r="A44" s="20" t="s">
        <v>518</v>
      </c>
      <c r="B44" s="12" t="s">
        <v>21</v>
      </c>
      <c r="C44" s="2"/>
      <c r="D44" s="11"/>
      <c r="E44" s="12"/>
      <c r="F44" s="11"/>
      <c r="G44" s="11"/>
      <c r="H44" s="11"/>
      <c r="I44" s="5">
        <f>COUNTIFS(B44:H44,"&lt;&gt;空",B44:H44,"&lt;&gt;休",B44:H44,"&lt;&gt;調",B44:H44,"&lt;&gt;",B44:H44,"&lt;&gt;調整休")</f>
        <v>1</v>
      </c>
      <c r="J44" s="682">
        <f>SUM(COUNTIF(B44:H44,"9-19"))*(9)+(COUNTIF(B44:H44,"9-18"))*(8)+(COUNTIF(B44:H44,"9-17"))*(7.25)+(COUNTIF(B44:H44,"9-16"))*(6.25)+(COUNTIF(B44:H44,"9-15"))*(5.5)+(COUNTIF(B44:H44,"9-14"))*(4.5)+(COUNTIF(B44:H44,"9-13"))*(4)+(COUNTIF(B44:H44,"9-12"))*(3)+(COUNTIF(B44:H44,"9-11"))*(2)+(COUNTIF(B44:H44,"9:30-11:30,16-19"))*(5)+(COUNTIF(B44:H44,"15-19"))*(4)+(COUNTIF(B44:H44,"14-19"))*(4.5)+(COUNTIF(B44:H44,"13-19"))*(5.5)+(COUNTIF(B44:H44,"13-18"))*(4.5)+(COUNTIF(B44:H44,"13-17"))*(4)+(COUNTIF(B44:H44,"12-18"))*(5.5)+(COUNTIF(B44:H44,"13:30-19"))*(5)+(COUNTIF(B44:H44,"16-19"))*(3)+(COUNTIF(B44:H44,"11-18"))*(6.25)</f>
        <v>4.5</v>
      </c>
      <c r="K44" s="692"/>
    </row>
    <row r="45" spans="1:11" ht="19.5" customHeight="1" thickBot="1" x14ac:dyDescent="0.2">
      <c r="A45" s="389" t="s">
        <v>573</v>
      </c>
      <c r="B45" s="465"/>
      <c r="C45" s="467"/>
      <c r="D45" s="464"/>
      <c r="E45" s="465"/>
      <c r="F45" s="464"/>
      <c r="G45" s="464"/>
      <c r="H45" s="464"/>
      <c r="I45" s="468"/>
      <c r="J45" s="877"/>
      <c r="K45" s="878"/>
    </row>
    <row r="46" spans="1:11" ht="19.5" customHeight="1" x14ac:dyDescent="0.15">
      <c r="A46" s="797" t="s">
        <v>109</v>
      </c>
      <c r="B46" s="447"/>
      <c r="C46" s="417"/>
      <c r="D46" s="418"/>
      <c r="E46" s="447"/>
      <c r="F46" s="418"/>
      <c r="G46" s="418"/>
      <c r="H46" s="418"/>
      <c r="I46" s="394"/>
      <c r="J46" s="856"/>
      <c r="K46" s="857"/>
    </row>
    <row r="47" spans="1:11" ht="19.5" customHeight="1" thickBot="1" x14ac:dyDescent="0.2">
      <c r="A47" s="798"/>
      <c r="B47" s="111"/>
      <c r="C47" s="395"/>
      <c r="D47" s="395"/>
      <c r="E47" s="364" t="s">
        <v>21</v>
      </c>
      <c r="F47" s="395"/>
      <c r="G47" s="395"/>
      <c r="H47" s="395"/>
      <c r="I47" s="397"/>
      <c r="J47" s="858"/>
      <c r="K47" s="859"/>
    </row>
    <row r="48" spans="1:11" ht="19.5" customHeight="1" x14ac:dyDescent="0.15">
      <c r="A48" s="41"/>
      <c r="B48" s="42"/>
      <c r="C48" s="42"/>
      <c r="D48" s="42"/>
      <c r="E48" s="42"/>
      <c r="F48" s="42"/>
      <c r="G48" s="42"/>
      <c r="H48" s="42"/>
      <c r="I48" s="791" t="s">
        <v>577</v>
      </c>
      <c r="J48" s="791"/>
      <c r="K48" s="791"/>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92</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69">
    <mergeCell ref="B1:F1"/>
    <mergeCell ref="H1:K1"/>
    <mergeCell ref="I3:I4"/>
    <mergeCell ref="J3:K4"/>
    <mergeCell ref="J5:K5"/>
    <mergeCell ref="J6:K6"/>
    <mergeCell ref="J7:K7"/>
    <mergeCell ref="J8:K8"/>
    <mergeCell ref="A10:A11"/>
    <mergeCell ref="J10:K10"/>
    <mergeCell ref="J11:K11"/>
    <mergeCell ref="F23:H23"/>
    <mergeCell ref="J23:K23"/>
    <mergeCell ref="I12:I13"/>
    <mergeCell ref="J12:K13"/>
    <mergeCell ref="J14:K14"/>
    <mergeCell ref="J15:K15"/>
    <mergeCell ref="J16:K16"/>
    <mergeCell ref="J17:K17"/>
    <mergeCell ref="J18:K18"/>
    <mergeCell ref="A19:A20"/>
    <mergeCell ref="J19:K19"/>
    <mergeCell ref="J20:K20"/>
    <mergeCell ref="I21:I22"/>
    <mergeCell ref="J21:K22"/>
    <mergeCell ref="J24:K24"/>
    <mergeCell ref="J25:K25"/>
    <mergeCell ref="J26:K26"/>
    <mergeCell ref="A28:A29"/>
    <mergeCell ref="J28:K28"/>
    <mergeCell ref="J29:K29"/>
    <mergeCell ref="J27:K27"/>
    <mergeCell ref="J41:K41"/>
    <mergeCell ref="I30:I31"/>
    <mergeCell ref="J30:K31"/>
    <mergeCell ref="J32:K32"/>
    <mergeCell ref="J33:K33"/>
    <mergeCell ref="J34:K34"/>
    <mergeCell ref="J35:K35"/>
    <mergeCell ref="J36:K36"/>
    <mergeCell ref="A37:A38"/>
    <mergeCell ref="J37:K37"/>
    <mergeCell ref="J38:K38"/>
    <mergeCell ref="I39:I40"/>
    <mergeCell ref="J39:K40"/>
    <mergeCell ref="H37:H38"/>
    <mergeCell ref="J42:K42"/>
    <mergeCell ref="J43:K43"/>
    <mergeCell ref="J44:K44"/>
    <mergeCell ref="A46:A47"/>
    <mergeCell ref="J46:K46"/>
    <mergeCell ref="J47:K47"/>
    <mergeCell ref="J45:K45"/>
    <mergeCell ref="A57:B57"/>
    <mergeCell ref="C57:K57"/>
    <mergeCell ref="J9:K9"/>
    <mergeCell ref="C52:K52"/>
    <mergeCell ref="A54:B54"/>
    <mergeCell ref="C54:K54"/>
    <mergeCell ref="A55:B55"/>
    <mergeCell ref="A56:B56"/>
    <mergeCell ref="C56:K56"/>
    <mergeCell ref="I48:K48"/>
    <mergeCell ref="A49:B49"/>
    <mergeCell ref="D49:E49"/>
    <mergeCell ref="A50:B50"/>
    <mergeCell ref="C50:K50"/>
    <mergeCell ref="A51:B51"/>
    <mergeCell ref="C51:K51"/>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71E5C78-1D94-4E8E-93F0-8DF2381DFDC6}">
          <x14:formula1>
            <xm:f>'F:\Users\clmiwa-three\Downloads\[《中村》新田・草加 エリア 仮シフト【12月16日～1月15日】.xlsx]参照データベース'!#REF!</xm:f>
          </x14:formula1>
          <xm:sqref>G1:G2 C29:D29 C47:D48 C20:D20 E48:H48 B11:D11 C38:D38 F47:H47</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FED19-B209-4375-B865-C934C4DCC0EF}">
  <sheetPr>
    <tabColor theme="7" tint="0.59999389629810485"/>
    <pageSetUpPr fitToPage="1"/>
  </sheetPr>
  <dimension ref="A1:X57"/>
  <sheetViews>
    <sheetView zoomScale="85" zoomScaleNormal="85" workbookViewId="0">
      <selection activeCell="N47" sqref="N47"/>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562</v>
      </c>
      <c r="C1" s="683"/>
      <c r="D1" s="683"/>
      <c r="E1" s="683"/>
      <c r="F1" s="683"/>
      <c r="H1" s="767" t="s">
        <v>55</v>
      </c>
      <c r="I1" s="768"/>
      <c r="J1" s="769"/>
      <c r="K1" s="770"/>
    </row>
    <row r="2" spans="1:24" ht="9" customHeight="1" x14ac:dyDescent="0.15">
      <c r="A2" s="14"/>
      <c r="B2" s="763"/>
      <c r="C2" s="763"/>
      <c r="D2" s="764"/>
      <c r="E2" s="764"/>
      <c r="I2" s="14"/>
      <c r="J2" s="3"/>
      <c r="K2" s="4"/>
    </row>
    <row r="3" spans="1:24" ht="18" customHeight="1" x14ac:dyDescent="0.15">
      <c r="A3" s="22" t="s">
        <v>0</v>
      </c>
      <c r="B3" s="90"/>
      <c r="C3" s="90"/>
      <c r="D3" s="90">
        <v>46113</v>
      </c>
      <c r="E3" s="90">
        <v>46114</v>
      </c>
      <c r="F3" s="90">
        <v>46115</v>
      </c>
      <c r="G3" s="90">
        <v>46116</v>
      </c>
      <c r="H3" s="90">
        <v>46117</v>
      </c>
      <c r="I3" s="727" t="s">
        <v>1</v>
      </c>
      <c r="J3" s="717" t="s">
        <v>2</v>
      </c>
      <c r="K3" s="718"/>
    </row>
    <row r="4" spans="1:24" ht="18" customHeight="1" x14ac:dyDescent="0.15">
      <c r="A4" s="22" t="s">
        <v>3</v>
      </c>
      <c r="B4" s="2"/>
      <c r="C4" s="21"/>
      <c r="D4" s="21" t="s">
        <v>6</v>
      </c>
      <c r="E4" s="2" t="s">
        <v>7</v>
      </c>
      <c r="F4" s="2" t="s">
        <v>8</v>
      </c>
      <c r="G4" s="2" t="s">
        <v>9</v>
      </c>
      <c r="H4" s="24" t="s">
        <v>10</v>
      </c>
      <c r="I4" s="728"/>
      <c r="J4" s="719"/>
      <c r="K4" s="720"/>
    </row>
    <row r="5" spans="1:24" ht="18" customHeight="1" thickBot="1" x14ac:dyDescent="0.2">
      <c r="A5" s="104" t="s">
        <v>13</v>
      </c>
      <c r="B5" s="105"/>
      <c r="C5" s="105"/>
      <c r="D5" s="105"/>
      <c r="E5" s="99"/>
      <c r="F5" s="99"/>
      <c r="G5" s="99"/>
      <c r="H5" s="99"/>
      <c r="I5" s="100"/>
      <c r="J5" s="765"/>
      <c r="K5" s="766"/>
    </row>
    <row r="6" spans="1:24" ht="18" customHeight="1" x14ac:dyDescent="0.15">
      <c r="A6" s="771" t="s">
        <v>526</v>
      </c>
      <c r="B6" s="141"/>
      <c r="C6" s="141"/>
      <c r="D6" s="109"/>
      <c r="E6" s="107"/>
      <c r="F6" s="638"/>
      <c r="G6" s="365" t="s">
        <v>373</v>
      </c>
      <c r="H6" s="773" t="s">
        <v>83</v>
      </c>
      <c r="I6" s="775">
        <v>4</v>
      </c>
      <c r="J6" s="777">
        <v>26.25</v>
      </c>
      <c r="K6" s="778"/>
      <c r="N6" s="6"/>
      <c r="O6" s="6"/>
      <c r="P6" s="6"/>
      <c r="Q6" s="6"/>
      <c r="R6" s="6"/>
      <c r="S6" s="6"/>
      <c r="T6" s="6"/>
      <c r="U6" s="6"/>
      <c r="V6" s="6"/>
      <c r="W6" s="6"/>
      <c r="X6" s="6"/>
    </row>
    <row r="7" spans="1:24" ht="18" customHeight="1" thickBot="1" x14ac:dyDescent="0.2">
      <c r="A7" s="772"/>
      <c r="B7" s="142"/>
      <c r="C7" s="142"/>
      <c r="D7" s="113"/>
      <c r="E7" s="364" t="s">
        <v>21</v>
      </c>
      <c r="F7" s="364" t="s">
        <v>21</v>
      </c>
      <c r="G7" s="111" t="s">
        <v>51</v>
      </c>
      <c r="H7" s="774"/>
      <c r="I7" s="776"/>
      <c r="J7" s="779"/>
      <c r="K7" s="780"/>
      <c r="N7" s="6"/>
      <c r="O7" s="6"/>
      <c r="P7" s="6"/>
      <c r="Q7" s="6"/>
      <c r="R7" s="6"/>
      <c r="S7" s="6"/>
      <c r="T7" s="6"/>
      <c r="U7" s="6"/>
      <c r="V7" s="6"/>
      <c r="W7" s="6"/>
      <c r="X7" s="6"/>
    </row>
    <row r="8" spans="1:24" ht="18" customHeight="1" x14ac:dyDescent="0.15">
      <c r="A8" s="43" t="s">
        <v>53</v>
      </c>
      <c r="B8" s="106"/>
      <c r="C8" s="106"/>
      <c r="D8" s="106"/>
      <c r="E8" s="29" t="s">
        <v>20</v>
      </c>
      <c r="F8" s="29"/>
      <c r="G8" s="29" t="s">
        <v>20</v>
      </c>
      <c r="H8" s="29"/>
      <c r="I8" s="43">
        <f>COUNTIFS(B8:H8,"&lt;&gt;空",B8:H8,"&lt;&gt;休",B8:H8,"&lt;&gt;調",B8:H8,"&lt;&gt;",B8:H8,"&lt;&gt;調整休")</f>
        <v>2</v>
      </c>
      <c r="J8" s="781">
        <f>SUM(COUNTIF(B8:H8,"9-16"))*(6.25)+(COUNTIF(B8:H8,"9-15"))*(5.5)+(COUNTIF(B8:H8,"9-14"))*(4.5)+(COUNTIF(B8:H8,"16-19"))*(3)+(COUNTIF(B8:H8,"15-19"))*(4)+(COUNTIF(B8:H8,"14-19"))*(4.5)+(COUNTIF(B8:H8,"13-19"))*(5.5)+(COUNTIF(B8:H8,"12-19"))*(6.25)</f>
        <v>9</v>
      </c>
      <c r="K8" s="782"/>
      <c r="M8" s="349"/>
      <c r="N8" s="6"/>
      <c r="O8" s="6"/>
      <c r="P8" s="6"/>
      <c r="Q8" s="6"/>
      <c r="R8" s="6"/>
      <c r="S8" s="6"/>
      <c r="T8" s="6"/>
      <c r="U8" s="6"/>
      <c r="V8" s="6"/>
      <c r="W8" s="6"/>
      <c r="X8" s="6"/>
    </row>
    <row r="9" spans="1:24" ht="18" customHeight="1" x14ac:dyDescent="0.15">
      <c r="A9" s="100" t="s">
        <v>54</v>
      </c>
      <c r="B9" s="358"/>
      <c r="C9" s="358"/>
      <c r="D9" s="359"/>
      <c r="E9" s="646"/>
      <c r="F9" s="99" t="s">
        <v>20</v>
      </c>
      <c r="G9" s="99"/>
      <c r="H9" s="99"/>
      <c r="I9" s="100">
        <f>COUNTIFS(B9:H9,"&lt;&gt;空",B9:H9,"&lt;&gt;休",B9:H9,"&lt;&gt;調",B9:H9,"&lt;&gt;",B9:H9,"&lt;&gt;調整休")</f>
        <v>1</v>
      </c>
      <c r="J9" s="682">
        <f>SUM(COUNTIF(B9:H9,"9-16"))*(6.25)+(COUNTIF(B9:H9,"9-15"))*(5.5)+(COUNTIF(B9:H9,"9-14"))*(4.5)+(COUNTIF(B9:H9,"16-19"))*(3)+(COUNTIF(B9:H9,"15-19"))*(4)+(COUNTIF(B9:H9,"14-19"))*(4.5)+(COUNTIF(B9:H9,"13-19"))*(5.5)+(COUNTIF(B9:H9,"12-19"))*(6.25)</f>
        <v>4.5</v>
      </c>
      <c r="K9" s="692"/>
    </row>
    <row r="10" spans="1:24" ht="18" customHeight="1" x14ac:dyDescent="0.15">
      <c r="A10" s="647"/>
      <c r="B10" s="26"/>
      <c r="C10" s="26"/>
      <c r="D10" s="11"/>
      <c r="E10" s="12"/>
      <c r="F10" s="12"/>
      <c r="G10" s="12"/>
      <c r="H10" s="12"/>
      <c r="I10" s="12"/>
      <c r="J10" s="781"/>
      <c r="K10" s="782"/>
    </row>
    <row r="11" spans="1:24" ht="18" customHeight="1" x14ac:dyDescent="0.15">
      <c r="A11" s="647"/>
      <c r="B11" s="26"/>
      <c r="C11" s="26"/>
      <c r="D11" s="11"/>
      <c r="E11" s="12"/>
      <c r="F11" s="12"/>
      <c r="G11" s="12"/>
      <c r="H11" s="12"/>
      <c r="I11" s="12"/>
      <c r="J11" s="765"/>
      <c r="K11" s="766"/>
    </row>
    <row r="12" spans="1:24" ht="18" customHeight="1" x14ac:dyDescent="0.15">
      <c r="A12" s="33" t="s">
        <v>0</v>
      </c>
      <c r="B12" s="53">
        <v>46118</v>
      </c>
      <c r="C12" s="53">
        <v>46119</v>
      </c>
      <c r="D12" s="53">
        <v>46120</v>
      </c>
      <c r="E12" s="53">
        <v>46121</v>
      </c>
      <c r="F12" s="53">
        <v>46122</v>
      </c>
      <c r="G12" s="53">
        <v>46123</v>
      </c>
      <c r="H12" s="53">
        <v>46124</v>
      </c>
      <c r="I12" s="360"/>
      <c r="J12" s="783" t="s">
        <v>2</v>
      </c>
      <c r="K12" s="784"/>
    </row>
    <row r="13" spans="1:24" ht="18" customHeight="1" x14ac:dyDescent="0.15">
      <c r="A13" s="22" t="s">
        <v>3</v>
      </c>
      <c r="B13" s="22" t="s">
        <v>4</v>
      </c>
      <c r="C13" s="2" t="s">
        <v>5</v>
      </c>
      <c r="D13" s="21" t="s">
        <v>6</v>
      </c>
      <c r="E13" s="2" t="s">
        <v>7</v>
      </c>
      <c r="F13" s="2" t="s">
        <v>8</v>
      </c>
      <c r="G13" s="2" t="s">
        <v>9</v>
      </c>
      <c r="H13" s="24" t="s">
        <v>10</v>
      </c>
      <c r="I13" s="8"/>
      <c r="J13" s="719"/>
      <c r="K13" s="720"/>
    </row>
    <row r="14" spans="1:24" ht="18" customHeight="1" thickBot="1" x14ac:dyDescent="0.2">
      <c r="A14" s="104" t="s">
        <v>12</v>
      </c>
      <c r="B14" s="111"/>
      <c r="C14" s="105"/>
      <c r="D14" s="105"/>
      <c r="E14" s="99"/>
      <c r="F14" s="691" t="s">
        <v>60</v>
      </c>
      <c r="G14" s="691"/>
      <c r="H14" s="691"/>
      <c r="I14" s="100"/>
      <c r="J14" s="765"/>
      <c r="K14" s="766"/>
    </row>
    <row r="15" spans="1:24" ht="20.45" customHeight="1" x14ac:dyDescent="0.15">
      <c r="A15" s="771" t="s">
        <v>526</v>
      </c>
      <c r="B15" s="403"/>
      <c r="C15" s="141"/>
      <c r="D15" s="109"/>
      <c r="E15" s="107"/>
      <c r="F15" s="365" t="s">
        <v>373</v>
      </c>
      <c r="G15" s="365" t="s">
        <v>373</v>
      </c>
      <c r="H15" s="773" t="s">
        <v>83</v>
      </c>
      <c r="I15" s="775">
        <v>3</v>
      </c>
      <c r="J15" s="777">
        <v>25.5</v>
      </c>
      <c r="K15" s="778"/>
    </row>
    <row r="16" spans="1:24" ht="20.45" customHeight="1" thickBot="1" x14ac:dyDescent="0.2">
      <c r="A16" s="772"/>
      <c r="B16" s="111" t="s">
        <v>569</v>
      </c>
      <c r="C16" s="142"/>
      <c r="D16" s="113"/>
      <c r="E16" s="111"/>
      <c r="F16" s="111" t="s">
        <v>51</v>
      </c>
      <c r="G16" s="111" t="s">
        <v>51</v>
      </c>
      <c r="H16" s="774"/>
      <c r="I16" s="776"/>
      <c r="J16" s="779"/>
      <c r="K16" s="780"/>
    </row>
    <row r="17" spans="1:11" ht="18" customHeight="1" x14ac:dyDescent="0.15">
      <c r="A17" s="43" t="s">
        <v>53</v>
      </c>
      <c r="B17" s="29" t="s">
        <v>20</v>
      </c>
      <c r="C17" s="106"/>
      <c r="D17" s="106"/>
      <c r="E17" s="29" t="s">
        <v>20</v>
      </c>
      <c r="F17" s="29"/>
      <c r="G17" s="29" t="s">
        <v>20</v>
      </c>
      <c r="H17" s="29"/>
      <c r="I17" s="43">
        <f t="shared" ref="I17:I18" si="0">COUNTIFS(B17:H17,"&lt;&gt;空",B17:H17,"&lt;&gt;休",B17:H17,"&lt;&gt;調",B17:H17,"&lt;&gt;",B17:H17,"&lt;&gt;調整休")</f>
        <v>3</v>
      </c>
      <c r="J17" s="781">
        <f>SUM(COUNTIF(B17:H17,"9-16"))*(6.25)+(COUNTIF(B17:H17,"9-15"))*(5.5)+(COUNTIF(B17:H17,"9-14"))*(4.5)+(COUNTIF(B17:H17,"16-19"))*(3)+(COUNTIF(B17:H17,"15-19"))*(4)+(COUNTIF(B17:H17,"14-19"))*(4.5)+(COUNTIF(B17:H17,"13-19"))*(5.5)+(COUNTIF(B17:H17,"12-19"))*(6.25)</f>
        <v>13.5</v>
      </c>
      <c r="K17" s="782"/>
    </row>
    <row r="18" spans="1:11" ht="18" customHeight="1" x14ac:dyDescent="0.15">
      <c r="A18" s="5" t="s">
        <v>54</v>
      </c>
      <c r="B18" s="99" t="s">
        <v>21</v>
      </c>
      <c r="C18" s="358"/>
      <c r="D18" s="359"/>
      <c r="E18" s="99" t="s">
        <v>21</v>
      </c>
      <c r="F18" s="99" t="s">
        <v>20</v>
      </c>
      <c r="G18" s="99"/>
      <c r="H18" s="12" t="s">
        <v>570</v>
      </c>
      <c r="I18" s="5">
        <f t="shared" si="0"/>
        <v>4</v>
      </c>
      <c r="J18" s="682">
        <f>SUM(COUNTIF(B18:H18,"9-16"))*(6.25)+(COUNTIF(B18:H18,"9-15"))*(5.5)+(COUNTIF(B18:H18,"9-14"))*(4.5)+(COUNTIF(B18:H18,"16-19"))*(3)+(COUNTIF(B18:H18,"15-19"))*(4)+(COUNTIF(B18:H18,"14-19"))*(4.5)+(COUNTIF(B18:H18,"13-19"))*(5.5)+(COUNTIF(B18:H18,"12-19"))*(6.25)</f>
        <v>13.5</v>
      </c>
      <c r="K18" s="692"/>
    </row>
    <row r="19" spans="1:11" ht="18" customHeight="1" x14ac:dyDescent="0.15">
      <c r="A19" s="647"/>
      <c r="B19" s="12"/>
      <c r="C19" s="26"/>
      <c r="D19" s="11"/>
      <c r="E19" s="12"/>
      <c r="F19" s="12"/>
      <c r="G19" s="12"/>
      <c r="H19" s="12"/>
      <c r="I19" s="12"/>
      <c r="J19" s="781"/>
      <c r="K19" s="782"/>
    </row>
    <row r="20" spans="1:11" ht="18" customHeight="1" x14ac:dyDescent="0.15">
      <c r="A20" s="647"/>
      <c r="B20" s="12"/>
      <c r="C20" s="26"/>
      <c r="D20" s="11"/>
      <c r="E20" s="12"/>
      <c r="F20" s="12"/>
      <c r="G20" s="12"/>
      <c r="H20" s="12"/>
      <c r="I20" s="12"/>
      <c r="J20" s="765"/>
      <c r="K20" s="766"/>
    </row>
    <row r="21" spans="1:11" ht="18" customHeight="1" x14ac:dyDescent="0.15">
      <c r="A21" s="22" t="s">
        <v>0</v>
      </c>
      <c r="B21" s="23">
        <v>46125</v>
      </c>
      <c r="C21" s="23">
        <v>46126</v>
      </c>
      <c r="D21" s="23">
        <v>46127</v>
      </c>
      <c r="E21" s="23">
        <v>46128</v>
      </c>
      <c r="F21" s="23">
        <v>46129</v>
      </c>
      <c r="G21" s="23">
        <v>46130</v>
      </c>
      <c r="H21" s="23">
        <v>46131</v>
      </c>
      <c r="I21" s="7"/>
      <c r="J21" s="717" t="s">
        <v>2</v>
      </c>
      <c r="K21" s="718"/>
    </row>
    <row r="22" spans="1:11" ht="18" customHeight="1" x14ac:dyDescent="0.15">
      <c r="A22" s="22" t="s">
        <v>3</v>
      </c>
      <c r="B22" s="2" t="s">
        <v>4</v>
      </c>
      <c r="C22" s="21" t="s">
        <v>5</v>
      </c>
      <c r="D22" s="21" t="s">
        <v>6</v>
      </c>
      <c r="E22" s="2" t="s">
        <v>7</v>
      </c>
      <c r="F22" s="2" t="s">
        <v>8</v>
      </c>
      <c r="G22" s="2" t="s">
        <v>9</v>
      </c>
      <c r="H22" s="24" t="s">
        <v>10</v>
      </c>
      <c r="I22" s="8"/>
      <c r="J22" s="719"/>
      <c r="K22" s="720"/>
    </row>
    <row r="23" spans="1:11" ht="18" customHeight="1" thickBot="1" x14ac:dyDescent="0.2">
      <c r="A23" s="104" t="s">
        <v>13</v>
      </c>
      <c r="B23" s="111"/>
      <c r="C23" s="105"/>
      <c r="D23" s="105"/>
      <c r="E23" s="99"/>
      <c r="F23" s="99"/>
      <c r="G23" s="99"/>
      <c r="H23" s="99"/>
      <c r="I23" s="100"/>
      <c r="J23" s="765"/>
      <c r="K23" s="766"/>
    </row>
    <row r="24" spans="1:11" ht="19.5" customHeight="1" x14ac:dyDescent="0.15">
      <c r="A24" s="771" t="s">
        <v>526</v>
      </c>
      <c r="B24" s="403"/>
      <c r="C24" s="141"/>
      <c r="D24" s="109"/>
      <c r="E24" s="107"/>
      <c r="F24" s="638"/>
      <c r="G24" s="365" t="s">
        <v>373</v>
      </c>
      <c r="H24" s="773" t="s">
        <v>83</v>
      </c>
      <c r="I24" s="775">
        <v>3</v>
      </c>
      <c r="J24" s="777">
        <v>21.75</v>
      </c>
      <c r="K24" s="778"/>
    </row>
    <row r="25" spans="1:11" ht="19.5" customHeight="1" thickBot="1" x14ac:dyDescent="0.2">
      <c r="A25" s="772"/>
      <c r="B25" s="111" t="s">
        <v>569</v>
      </c>
      <c r="C25" s="142"/>
      <c r="D25" s="113"/>
      <c r="E25" s="111"/>
      <c r="F25" s="364" t="s">
        <v>21</v>
      </c>
      <c r="G25" s="111" t="s">
        <v>51</v>
      </c>
      <c r="H25" s="774"/>
      <c r="I25" s="776"/>
      <c r="J25" s="779"/>
      <c r="K25" s="780"/>
    </row>
    <row r="26" spans="1:11" ht="18" customHeight="1" x14ac:dyDescent="0.15">
      <c r="A26" s="43" t="s">
        <v>53</v>
      </c>
      <c r="B26" s="29" t="s">
        <v>20</v>
      </c>
      <c r="C26" s="106"/>
      <c r="D26" s="106"/>
      <c r="E26" s="29" t="s">
        <v>20</v>
      </c>
      <c r="F26" s="29"/>
      <c r="G26" s="29" t="s">
        <v>20</v>
      </c>
      <c r="H26" s="29"/>
      <c r="I26" s="43">
        <f>COUNTIFS(B26:H26,"&lt;&gt;空",B26:H26,"&lt;&gt;休",B26:H26,"&lt;&gt;調",B26:H26,"&lt;&gt;",B26:H26,"&lt;&gt;調整休")</f>
        <v>3</v>
      </c>
      <c r="J26" s="781">
        <f>SUM(COUNTIF(B26:H26,"9-16"))*(6.25)+(COUNTIF(B26:H26,"9-15"))*(5.5)+(COUNTIF(B26:H26,"9-14"))*(4.5)+(COUNTIF(B26:H26,"16-19"))*(3)+(COUNTIF(B26:H26,"15-19"))*(4)+(COUNTIF(B26:H26,"14-19"))*(4.5)+(COUNTIF(B26:H26,"13-19"))*(5.5)+(COUNTIF(B26:H26,"12-19"))*(6.25)</f>
        <v>13.5</v>
      </c>
      <c r="K26" s="782"/>
    </row>
    <row r="27" spans="1:11" ht="18" customHeight="1" x14ac:dyDescent="0.15">
      <c r="A27" s="5" t="s">
        <v>54</v>
      </c>
      <c r="B27" s="12" t="s">
        <v>21</v>
      </c>
      <c r="C27" s="332"/>
      <c r="D27" s="89"/>
      <c r="E27" s="12" t="s">
        <v>21</v>
      </c>
      <c r="F27" s="12" t="s">
        <v>20</v>
      </c>
      <c r="G27" s="12"/>
      <c r="H27" s="12"/>
      <c r="I27" s="5">
        <f>COUNTIFS(B27:H27,"&lt;&gt;空",B27:H27,"&lt;&gt;休",B27:H27,"&lt;&gt;調",B27:H27,"&lt;&gt;",B27:H27,"&lt;&gt;調整休")</f>
        <v>3</v>
      </c>
      <c r="J27" s="682">
        <f>SUM(COUNTIF(B27:H27,"9-16"))*(6.25)+(COUNTIF(B27:H27,"9-15"))*(5.5)+(COUNTIF(B27:H27,"9-14"))*(4.5)+(COUNTIF(B27:H27,"16-19"))*(3)+(COUNTIF(B27:H27,"15-19"))*(4)+(COUNTIF(B27:H27,"14-19"))*(4.5)+(COUNTIF(B27:H27,"13-19"))*(5.5)+(COUNTIF(B27:H27,"12-19"))*(6.25)</f>
        <v>13.5</v>
      </c>
      <c r="K27" s="692"/>
    </row>
    <row r="28" spans="1:11" ht="18" customHeight="1" x14ac:dyDescent="0.15">
      <c r="A28" s="647"/>
      <c r="B28" s="29"/>
      <c r="C28" s="648"/>
      <c r="D28" s="106"/>
      <c r="E28" s="29"/>
      <c r="F28" s="29"/>
      <c r="G28" s="29"/>
      <c r="H28" s="12"/>
      <c r="I28" s="12"/>
      <c r="J28" s="781"/>
      <c r="K28" s="782"/>
    </row>
    <row r="29" spans="1:11" ht="18" customHeight="1" x14ac:dyDescent="0.15">
      <c r="A29" s="647"/>
      <c r="B29" s="12"/>
      <c r="C29" s="26"/>
      <c r="D29" s="11"/>
      <c r="E29" s="12"/>
      <c r="F29" s="12"/>
      <c r="G29" s="12"/>
      <c r="H29" s="12"/>
      <c r="I29" s="12"/>
      <c r="J29" s="765"/>
      <c r="K29" s="766"/>
    </row>
    <row r="30" spans="1:11" ht="18" customHeight="1" x14ac:dyDescent="0.15">
      <c r="A30" s="22" t="s">
        <v>0</v>
      </c>
      <c r="B30" s="90">
        <v>46132</v>
      </c>
      <c r="C30" s="90">
        <v>46133</v>
      </c>
      <c r="D30" s="90">
        <v>46134</v>
      </c>
      <c r="E30" s="90">
        <v>46135</v>
      </c>
      <c r="F30" s="90">
        <v>46136</v>
      </c>
      <c r="G30" s="90">
        <v>46137</v>
      </c>
      <c r="H30" s="90">
        <v>46138</v>
      </c>
      <c r="I30" s="7"/>
      <c r="J30" s="717" t="s">
        <v>2</v>
      </c>
      <c r="K30" s="718"/>
    </row>
    <row r="31" spans="1:11" ht="18" customHeight="1" x14ac:dyDescent="0.15">
      <c r="A31" s="22" t="s">
        <v>3</v>
      </c>
      <c r="B31" s="2" t="s">
        <v>4</v>
      </c>
      <c r="C31" s="21" t="s">
        <v>5</v>
      </c>
      <c r="D31" s="21" t="s">
        <v>6</v>
      </c>
      <c r="E31" s="2" t="s">
        <v>7</v>
      </c>
      <c r="F31" s="2" t="s">
        <v>8</v>
      </c>
      <c r="G31" s="2" t="s">
        <v>9</v>
      </c>
      <c r="H31" s="24" t="s">
        <v>10</v>
      </c>
      <c r="I31" s="8"/>
      <c r="J31" s="719"/>
      <c r="K31" s="720"/>
    </row>
    <row r="32" spans="1:11" ht="18" customHeight="1" thickBot="1" x14ac:dyDescent="0.2">
      <c r="A32" s="104" t="s">
        <v>12</v>
      </c>
      <c r="B32" s="111"/>
      <c r="C32" s="105"/>
      <c r="D32" s="105"/>
      <c r="E32" s="99"/>
      <c r="F32" s="99"/>
      <c r="G32" s="99"/>
      <c r="H32" s="99"/>
      <c r="I32" s="100"/>
      <c r="J32" s="765"/>
      <c r="K32" s="766"/>
    </row>
    <row r="33" spans="1:11" ht="20.45" customHeight="1" x14ac:dyDescent="0.15">
      <c r="A33" s="771" t="s">
        <v>526</v>
      </c>
      <c r="B33" s="403"/>
      <c r="C33" s="141"/>
      <c r="D33" s="109"/>
      <c r="E33" s="107"/>
      <c r="F33" s="365" t="s">
        <v>373</v>
      </c>
      <c r="G33" s="365" t="s">
        <v>373</v>
      </c>
      <c r="H33" s="773" t="s">
        <v>83</v>
      </c>
      <c r="I33" s="775">
        <v>3</v>
      </c>
      <c r="J33" s="777">
        <v>25.5</v>
      </c>
      <c r="K33" s="778"/>
    </row>
    <row r="34" spans="1:11" ht="20.45" customHeight="1" thickBot="1" x14ac:dyDescent="0.2">
      <c r="A34" s="772"/>
      <c r="B34" s="111" t="s">
        <v>569</v>
      </c>
      <c r="C34" s="142"/>
      <c r="D34" s="113"/>
      <c r="E34" s="111"/>
      <c r="F34" s="111" t="s">
        <v>51</v>
      </c>
      <c r="G34" s="111" t="s">
        <v>51</v>
      </c>
      <c r="H34" s="774"/>
      <c r="I34" s="776"/>
      <c r="J34" s="779"/>
      <c r="K34" s="780"/>
    </row>
    <row r="35" spans="1:11" ht="18" customHeight="1" x14ac:dyDescent="0.15">
      <c r="A35" s="43" t="s">
        <v>53</v>
      </c>
      <c r="B35" s="29" t="s">
        <v>20</v>
      </c>
      <c r="C35" s="106"/>
      <c r="D35" s="106"/>
      <c r="E35" s="29" t="s">
        <v>20</v>
      </c>
      <c r="F35" s="29"/>
      <c r="G35" s="29" t="s">
        <v>20</v>
      </c>
      <c r="H35" s="29"/>
      <c r="I35" s="43">
        <f>COUNTIFS(B35:H35,"&lt;&gt;空",B35:H35,"&lt;&gt;休",B35:H35,"&lt;&gt;調",B35:H35,"&lt;&gt;",B35:H35,"&lt;&gt;調整休")</f>
        <v>3</v>
      </c>
      <c r="J35" s="781">
        <f>SUM(COUNTIF(B35:H35,"9-16"))*(6.25)+(COUNTIF(B35:H35,"9-15"))*(5.5)+(COUNTIF(B35:H35,"9-14"))*(4.5)+(COUNTIF(B35:H35,"16-19"))*(3)+(COUNTIF(B35:H35,"15-19"))*(4)+(COUNTIF(B35:H35,"14-19"))*(4.5)+(COUNTIF(B35:H35,"13-19"))*(5.5)+(COUNTIF(B35:H35,"12-19"))*(6.25)</f>
        <v>13.5</v>
      </c>
      <c r="K35" s="782"/>
    </row>
    <row r="36" spans="1:11" ht="18" customHeight="1" x14ac:dyDescent="0.15">
      <c r="A36" s="5" t="s">
        <v>54</v>
      </c>
      <c r="B36" s="12" t="s">
        <v>21</v>
      </c>
      <c r="C36" s="332"/>
      <c r="D36" s="89"/>
      <c r="E36" s="12" t="s">
        <v>21</v>
      </c>
      <c r="F36" s="12" t="s">
        <v>20</v>
      </c>
      <c r="G36" s="12"/>
      <c r="H36" s="12"/>
      <c r="I36" s="5">
        <f>COUNTIFS(B36:H36,"&lt;&gt;空",B36:H36,"&lt;&gt;休",B36:H36,"&lt;&gt;調",B36:H36,"&lt;&gt;",B36:H36,"&lt;&gt;調整休")</f>
        <v>3</v>
      </c>
      <c r="J36" s="682">
        <f>SUM(COUNTIF(B36:H36,"9-16"))*(6.25)+(COUNTIF(B36:H36,"9-15"))*(5.5)+(COUNTIF(B36:H36,"9-14"))*(4.5)+(COUNTIF(B36:H36,"16-19"))*(3)+(COUNTIF(B36:H36,"15-19"))*(4)+(COUNTIF(B36:H36,"14-19"))*(4.5)+(COUNTIF(B36:H36,"13-19"))*(5.5)+(COUNTIF(B36:H36,"12-19"))*(6.25)</f>
        <v>13.5</v>
      </c>
      <c r="K36" s="692"/>
    </row>
    <row r="37" spans="1:11" ht="18" customHeight="1" x14ac:dyDescent="0.15">
      <c r="A37" s="647"/>
      <c r="B37" s="12"/>
      <c r="C37" s="26"/>
      <c r="D37" s="11"/>
      <c r="E37" s="12"/>
      <c r="F37" s="12"/>
      <c r="G37" s="12"/>
      <c r="H37" s="12"/>
      <c r="I37" s="12"/>
      <c r="J37" s="682"/>
      <c r="K37" s="692"/>
    </row>
    <row r="38" spans="1:11" ht="18" customHeight="1" x14ac:dyDescent="0.15">
      <c r="A38" s="647"/>
      <c r="B38" s="12"/>
      <c r="C38" s="26"/>
      <c r="D38" s="11"/>
      <c r="E38" s="12"/>
      <c r="F38" s="12"/>
      <c r="G38" s="12"/>
      <c r="H38" s="12"/>
      <c r="I38" s="12"/>
      <c r="J38" s="682"/>
      <c r="K38" s="692"/>
    </row>
    <row r="39" spans="1:11" ht="18" customHeight="1" x14ac:dyDescent="0.15">
      <c r="A39" s="22" t="s">
        <v>0</v>
      </c>
      <c r="B39" s="23">
        <v>46139</v>
      </c>
      <c r="C39" s="23">
        <v>46140</v>
      </c>
      <c r="D39" s="23">
        <v>46141</v>
      </c>
      <c r="E39" s="23">
        <v>46142</v>
      </c>
      <c r="F39" s="23"/>
      <c r="G39" s="23"/>
      <c r="H39" s="23"/>
      <c r="I39" s="7"/>
      <c r="J39" s="717" t="s">
        <v>2</v>
      </c>
      <c r="K39" s="718"/>
    </row>
    <row r="40" spans="1:11" ht="18" customHeight="1" x14ac:dyDescent="0.15">
      <c r="A40" s="22" t="s">
        <v>3</v>
      </c>
      <c r="B40" s="2" t="s">
        <v>4</v>
      </c>
      <c r="C40" s="316" t="s">
        <v>5</v>
      </c>
      <c r="D40" s="376" t="s">
        <v>6</v>
      </c>
      <c r="E40" s="2" t="s">
        <v>7</v>
      </c>
      <c r="F40" s="2"/>
      <c r="G40" s="2"/>
      <c r="H40" s="24"/>
      <c r="I40" s="8"/>
      <c r="J40" s="719"/>
      <c r="K40" s="720"/>
    </row>
    <row r="41" spans="1:11" ht="18" customHeight="1" thickBot="1" x14ac:dyDescent="0.2">
      <c r="A41" s="104" t="s">
        <v>13</v>
      </c>
      <c r="B41" s="111"/>
      <c r="C41" s="105"/>
      <c r="D41" s="105"/>
      <c r="E41" s="99"/>
      <c r="F41" s="105"/>
      <c r="G41" s="105"/>
      <c r="H41" s="105"/>
      <c r="I41" s="100"/>
      <c r="J41" s="785"/>
      <c r="K41" s="766"/>
    </row>
    <row r="42" spans="1:11" ht="19.5" customHeight="1" x14ac:dyDescent="0.15">
      <c r="A42" s="771" t="s">
        <v>526</v>
      </c>
      <c r="B42" s="403"/>
      <c r="C42" s="141"/>
      <c r="D42" s="109"/>
      <c r="E42" s="107"/>
      <c r="F42" s="141"/>
      <c r="G42" s="141"/>
      <c r="H42" s="141"/>
      <c r="I42" s="775">
        <v>0</v>
      </c>
      <c r="J42" s="777">
        <v>0</v>
      </c>
      <c r="K42" s="778"/>
    </row>
    <row r="43" spans="1:11" ht="19.5" customHeight="1" thickBot="1" x14ac:dyDescent="0.2">
      <c r="A43" s="772"/>
      <c r="B43" s="111" t="s">
        <v>569</v>
      </c>
      <c r="C43" s="142"/>
      <c r="D43" s="113"/>
      <c r="E43" s="111"/>
      <c r="F43" s="142"/>
      <c r="G43" s="142"/>
      <c r="H43" s="142"/>
      <c r="I43" s="776"/>
      <c r="J43" s="779"/>
      <c r="K43" s="780"/>
    </row>
    <row r="44" spans="1:11" ht="18" customHeight="1" x14ac:dyDescent="0.15">
      <c r="A44" s="43" t="s">
        <v>53</v>
      </c>
      <c r="B44" s="29" t="s">
        <v>20</v>
      </c>
      <c r="C44" s="106"/>
      <c r="D44" s="106"/>
      <c r="E44" s="29" t="s">
        <v>20</v>
      </c>
      <c r="F44" s="106"/>
      <c r="G44" s="106"/>
      <c r="H44" s="106"/>
      <c r="I44" s="43">
        <f>COUNTIFS(B44:H44,"&lt;&gt;空",B44:H44,"&lt;&gt;休",B44:H44,"&lt;&gt;調",B44:H44,"&lt;&gt;",B44:H44,"&lt;&gt;調整休")</f>
        <v>2</v>
      </c>
      <c r="J44" s="781">
        <f>SUM(COUNTIF(B44:H44,"9-16"))*(6.25)+(COUNTIF(B44:H44,"9-15"))*(5.5)+(COUNTIF(B44:H44,"9-14"))*(4.5)+(COUNTIF(B44:H44,"16-19"))*(3)+(COUNTIF(B44:H44,"15-19"))*(4)+(COUNTIF(B44:H44,"14-19"))*(4.5)+(COUNTIF(B44:H44,"13-19"))*(5.5)+(COUNTIF(B44:H44,"12-19"))*(6.25)</f>
        <v>9</v>
      </c>
      <c r="K44" s="782"/>
    </row>
    <row r="45" spans="1:11" ht="18" customHeight="1" x14ac:dyDescent="0.15">
      <c r="A45" s="100" t="s">
        <v>54</v>
      </c>
      <c r="B45" s="99" t="s">
        <v>21</v>
      </c>
      <c r="C45" s="358"/>
      <c r="D45" s="359"/>
      <c r="E45" s="99" t="s">
        <v>21</v>
      </c>
      <c r="F45" s="358"/>
      <c r="G45" s="358"/>
      <c r="H45" s="358"/>
      <c r="I45" s="100">
        <f>COUNTIFS(B45:H45,"&lt;&gt;空",B45:H45,"&lt;&gt;休",B45:H45,"&lt;&gt;調",B45:H45,"&lt;&gt;",B45:H45,"&lt;&gt;調整休")</f>
        <v>2</v>
      </c>
      <c r="J45" s="765">
        <f>SUM(COUNTIF(B45:H45,"9-16"))*(6.25)+(COUNTIF(B45:H45,"9-15"))*(5.5)+(COUNTIF(B45:H45,"9-14"))*(4.5)+(COUNTIF(B45:H45,"16-19"))*(3)+(COUNTIF(B45:H45,"15-19"))*(4)+(COUNTIF(B45:H45,"14-19"))*(4.5)+(COUNTIF(B45:H45,"13-19"))*(5.5)+(COUNTIF(B45:H45,"12-19"))*(6.25)</f>
        <v>9</v>
      </c>
      <c r="K45" s="766"/>
    </row>
    <row r="46" spans="1:11" ht="18" customHeight="1" x14ac:dyDescent="0.15">
      <c r="A46" s="647"/>
      <c r="B46" s="12"/>
      <c r="C46" s="26"/>
      <c r="D46" s="11"/>
      <c r="E46" s="12"/>
      <c r="F46" s="11"/>
      <c r="G46" s="11"/>
      <c r="H46" s="11"/>
      <c r="I46" s="12"/>
      <c r="J46" s="682"/>
      <c r="K46" s="692"/>
    </row>
    <row r="47" spans="1:11" ht="18" customHeight="1" x14ac:dyDescent="0.15">
      <c r="A47" s="647"/>
      <c r="B47" s="12"/>
      <c r="C47" s="26"/>
      <c r="D47" s="11"/>
      <c r="E47" s="12"/>
      <c r="F47" s="11"/>
      <c r="G47" s="11"/>
      <c r="H47" s="11"/>
      <c r="I47" s="12"/>
      <c r="J47" s="682"/>
      <c r="K47" s="692"/>
    </row>
    <row r="48" spans="1:11" ht="18" customHeight="1" x14ac:dyDescent="0.15">
      <c r="A48" s="41"/>
      <c r="B48" s="42"/>
      <c r="C48" s="42"/>
      <c r="D48" s="42"/>
      <c r="E48" s="42"/>
      <c r="F48" s="42"/>
      <c r="G48" s="42"/>
      <c r="H48" s="42"/>
      <c r="I48" s="716" t="s">
        <v>577</v>
      </c>
      <c r="J48" s="716"/>
      <c r="K48" s="716"/>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93</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69">
    <mergeCell ref="B1:F1"/>
    <mergeCell ref="H1:K1"/>
    <mergeCell ref="B2:E2"/>
    <mergeCell ref="I3:I4"/>
    <mergeCell ref="J3:K4"/>
    <mergeCell ref="J5:K5"/>
    <mergeCell ref="H6:H7"/>
    <mergeCell ref="J10:K10"/>
    <mergeCell ref="J11:K11"/>
    <mergeCell ref="A6:A7"/>
    <mergeCell ref="I6:I7"/>
    <mergeCell ref="J6:K7"/>
    <mergeCell ref="J8:K8"/>
    <mergeCell ref="J9:K9"/>
    <mergeCell ref="J12:K13"/>
    <mergeCell ref="F14:H14"/>
    <mergeCell ref="J14:K14"/>
    <mergeCell ref="A15:A16"/>
    <mergeCell ref="I15:I16"/>
    <mergeCell ref="J15:K16"/>
    <mergeCell ref="H15:H16"/>
    <mergeCell ref="J17:K17"/>
    <mergeCell ref="J18:K18"/>
    <mergeCell ref="J19:K19"/>
    <mergeCell ref="J20:K20"/>
    <mergeCell ref="J30:K31"/>
    <mergeCell ref="J21:K22"/>
    <mergeCell ref="J23:K23"/>
    <mergeCell ref="J28:K28"/>
    <mergeCell ref="J29:K29"/>
    <mergeCell ref="J27:K27"/>
    <mergeCell ref="A24:A25"/>
    <mergeCell ref="I24:I25"/>
    <mergeCell ref="J24:K25"/>
    <mergeCell ref="J26:K26"/>
    <mergeCell ref="H24:H25"/>
    <mergeCell ref="J41:K41"/>
    <mergeCell ref="J32:K32"/>
    <mergeCell ref="A33:A34"/>
    <mergeCell ref="I33:I34"/>
    <mergeCell ref="J33:K34"/>
    <mergeCell ref="J35:K35"/>
    <mergeCell ref="J36:K36"/>
    <mergeCell ref="H33:H34"/>
    <mergeCell ref="J37:K37"/>
    <mergeCell ref="J38:K38"/>
    <mergeCell ref="J39:K40"/>
    <mergeCell ref="A51:B51"/>
    <mergeCell ref="C51:K51"/>
    <mergeCell ref="A42:A43"/>
    <mergeCell ref="I42:I43"/>
    <mergeCell ref="J42:K43"/>
    <mergeCell ref="J44:K44"/>
    <mergeCell ref="J45:K45"/>
    <mergeCell ref="J46:K46"/>
    <mergeCell ref="J47:K47"/>
    <mergeCell ref="I48:K48"/>
    <mergeCell ref="A49:B49"/>
    <mergeCell ref="D49:E49"/>
    <mergeCell ref="A50:B50"/>
    <mergeCell ref="C50:K50"/>
    <mergeCell ref="A57:B57"/>
    <mergeCell ref="C57:K57"/>
    <mergeCell ref="C52:K52"/>
    <mergeCell ref="A54:B54"/>
    <mergeCell ref="C54:K54"/>
    <mergeCell ref="A55:B55"/>
    <mergeCell ref="A56:B56"/>
    <mergeCell ref="C56:K56"/>
  </mergeCells>
  <phoneticPr fontId="13"/>
  <pageMargins left="0.59055118110236227" right="0.27559055118110237" top="0.31496062992125984" bottom="0.11811023622047245" header="0.51181102362204722" footer="0.51181102362204722"/>
  <pageSetup paperSize="9" scale="88"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E87A5ED-252E-482A-B3E2-FB310C99FBED}">
          <x14:formula1>
            <xm:f>'F:\Users\clmiwa-three\Downloads\[《中村》新田・草加 エリア 仮シフト【12月16日～1月15日】.xlsx]参照データベース'!#REF!</xm:f>
          </x14:formula1>
          <xm:sqref>G1 C48:H48</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6EA55-9C57-41FE-83DD-251045337D94}">
  <sheetPr>
    <tabColor theme="7" tint="0.59999389629810485"/>
    <pageSetUpPr fitToPage="1"/>
  </sheetPr>
  <dimension ref="A1:N52"/>
  <sheetViews>
    <sheetView zoomScale="90" zoomScaleNormal="90" workbookViewId="0">
      <selection activeCell="C20" sqref="C20"/>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562</v>
      </c>
      <c r="C1" s="683"/>
      <c r="D1" s="683"/>
      <c r="E1" s="683"/>
      <c r="F1" s="683"/>
      <c r="H1" s="867" t="s">
        <v>45</v>
      </c>
      <c r="I1" s="868"/>
      <c r="J1" s="869"/>
      <c r="K1" s="870"/>
    </row>
    <row r="2" spans="1:11" ht="9.9499999999999993" customHeight="1" x14ac:dyDescent="0.15">
      <c r="A2" s="14"/>
      <c r="I2" s="14"/>
      <c r="J2" s="3"/>
      <c r="K2" s="4"/>
    </row>
    <row r="3" spans="1:11" ht="19.5" customHeight="1" x14ac:dyDescent="0.15">
      <c r="A3" s="22" t="s">
        <v>0</v>
      </c>
      <c r="B3" s="90"/>
      <c r="C3" s="90"/>
      <c r="D3" s="90">
        <v>46113</v>
      </c>
      <c r="E3" s="90">
        <v>46114</v>
      </c>
      <c r="F3" s="90">
        <v>46115</v>
      </c>
      <c r="G3" s="90">
        <v>46116</v>
      </c>
      <c r="H3" s="90">
        <v>46117</v>
      </c>
      <c r="I3" s="727" t="s">
        <v>1</v>
      </c>
      <c r="J3" s="717" t="s">
        <v>2</v>
      </c>
      <c r="K3" s="718"/>
    </row>
    <row r="4" spans="1:11" ht="19.5" customHeight="1" x14ac:dyDescent="0.15">
      <c r="A4" s="22" t="s">
        <v>3</v>
      </c>
      <c r="B4" s="2"/>
      <c r="C4" s="21"/>
      <c r="D4" s="21" t="s">
        <v>6</v>
      </c>
      <c r="E4" s="2" t="s">
        <v>7</v>
      </c>
      <c r="F4" s="2" t="s">
        <v>8</v>
      </c>
      <c r="G4" s="2" t="s">
        <v>9</v>
      </c>
      <c r="H4" s="24" t="s">
        <v>10</v>
      </c>
      <c r="I4" s="728"/>
      <c r="J4" s="719"/>
      <c r="K4" s="720"/>
    </row>
    <row r="5" spans="1:11" ht="19.5" customHeight="1" x14ac:dyDescent="0.15">
      <c r="A5" s="17" t="s">
        <v>13</v>
      </c>
      <c r="B5" s="21"/>
      <c r="C5" s="21"/>
      <c r="D5" s="21"/>
      <c r="E5" s="887" t="s">
        <v>572</v>
      </c>
      <c r="F5" s="888"/>
      <c r="G5" s="888"/>
      <c r="H5" s="889"/>
      <c r="I5" s="5"/>
      <c r="J5" s="682"/>
      <c r="K5" s="692"/>
    </row>
    <row r="6" spans="1:11" ht="19.5" customHeight="1" x14ac:dyDescent="0.15">
      <c r="A6" s="19" t="s">
        <v>61</v>
      </c>
      <c r="B6" s="127"/>
      <c r="C6" s="127"/>
      <c r="D6" s="32"/>
      <c r="E6" s="54" t="s">
        <v>58</v>
      </c>
      <c r="F6" s="54" t="s">
        <v>21</v>
      </c>
      <c r="G6" s="54" t="s">
        <v>22</v>
      </c>
      <c r="H6" s="54" t="s">
        <v>22</v>
      </c>
      <c r="I6" s="5">
        <f>COUNTIFS(B6:H6,"&lt;&gt;空",B6:H6,"&lt;&gt;休",B6:H6,"&lt;&gt;調",B6:H6,"&lt;&gt;",B6:H6,"&lt;&gt;調整休")</f>
        <v>4</v>
      </c>
      <c r="J6" s="682">
        <f t="shared" ref="J6:J8" si="0">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(3)</f>
        <v>21.75</v>
      </c>
      <c r="K6" s="692"/>
    </row>
    <row r="7" spans="1:11" ht="19.5" customHeight="1" x14ac:dyDescent="0.15">
      <c r="A7" s="20" t="s">
        <v>44</v>
      </c>
      <c r="B7" s="21"/>
      <c r="C7" s="21"/>
      <c r="D7" s="32"/>
      <c r="E7" s="637"/>
      <c r="F7" s="54" t="s">
        <v>20</v>
      </c>
      <c r="G7" s="54" t="s">
        <v>51</v>
      </c>
      <c r="H7" s="54" t="s">
        <v>51</v>
      </c>
      <c r="I7" s="5">
        <f>COUNTIFS(B7:H7,"&lt;&gt;空",B7:H7,"&lt;&gt;休",B7:H7,"&lt;&gt;調",B7:H7,"&lt;&gt;",B7:H7,"&lt;&gt;調整休")</f>
        <v>3</v>
      </c>
      <c r="J7" s="682">
        <f t="shared" si="0"/>
        <v>15.5</v>
      </c>
      <c r="K7" s="692"/>
    </row>
    <row r="8" spans="1:11" ht="19.5" customHeight="1" x14ac:dyDescent="0.15">
      <c r="A8" s="19" t="s">
        <v>71</v>
      </c>
      <c r="B8" s="21"/>
      <c r="C8" s="21"/>
      <c r="D8" s="32"/>
      <c r="E8" s="12" t="s">
        <v>27</v>
      </c>
      <c r="F8" s="54"/>
      <c r="G8" s="87"/>
      <c r="H8" s="637"/>
      <c r="I8" s="5">
        <f>COUNTIFS(B8:H8,"&lt;&gt;空",B8:H8,"&lt;&gt;休",B8:H8,"&lt;&gt;調",B8:H8,"&lt;&gt;",B8:H8,"&lt;&gt;調整休")</f>
        <v>1</v>
      </c>
      <c r="J8" s="682">
        <f t="shared" si="0"/>
        <v>3</v>
      </c>
      <c r="K8" s="692"/>
    </row>
    <row r="9" spans="1:11" ht="19.5" customHeight="1" x14ac:dyDescent="0.15">
      <c r="A9" s="56" t="s">
        <v>66</v>
      </c>
      <c r="B9" s="21"/>
      <c r="C9" s="21"/>
      <c r="D9" s="32"/>
      <c r="E9" s="16"/>
      <c r="F9" s="54"/>
      <c r="G9" s="645" t="s">
        <v>580</v>
      </c>
      <c r="H9" s="645" t="s">
        <v>580</v>
      </c>
      <c r="I9" s="5"/>
      <c r="J9" s="682"/>
      <c r="K9" s="692"/>
    </row>
    <row r="10" spans="1:11" ht="19.5" customHeight="1" x14ac:dyDescent="0.15">
      <c r="A10" s="44"/>
      <c r="B10" s="106"/>
      <c r="C10" s="106"/>
      <c r="D10" s="106"/>
      <c r="E10" s="12"/>
      <c r="F10" s="40"/>
      <c r="G10" s="12"/>
      <c r="H10" s="40"/>
      <c r="I10" s="5"/>
      <c r="J10" s="758"/>
      <c r="K10" s="759"/>
    </row>
    <row r="11" spans="1:11" ht="19.5" customHeight="1" x14ac:dyDescent="0.15">
      <c r="A11" s="33" t="s">
        <v>0</v>
      </c>
      <c r="B11" s="53">
        <v>46118</v>
      </c>
      <c r="C11" s="53">
        <v>46119</v>
      </c>
      <c r="D11" s="53">
        <v>46120</v>
      </c>
      <c r="E11" s="53">
        <v>46121</v>
      </c>
      <c r="F11" s="53">
        <v>46122</v>
      </c>
      <c r="G11" s="53">
        <v>46123</v>
      </c>
      <c r="H11" s="53">
        <v>46124</v>
      </c>
      <c r="I11" s="7"/>
      <c r="J11" s="717" t="s">
        <v>2</v>
      </c>
      <c r="K11" s="718"/>
    </row>
    <row r="12" spans="1:11" ht="19.5" customHeight="1" x14ac:dyDescent="0.15">
      <c r="A12" s="22" t="s">
        <v>3</v>
      </c>
      <c r="B12" s="22" t="s">
        <v>4</v>
      </c>
      <c r="C12" s="2" t="s">
        <v>5</v>
      </c>
      <c r="D12" s="21" t="s">
        <v>6</v>
      </c>
      <c r="E12" s="2" t="s">
        <v>7</v>
      </c>
      <c r="F12" s="2" t="s">
        <v>8</v>
      </c>
      <c r="G12" s="2" t="s">
        <v>9</v>
      </c>
      <c r="H12" s="24" t="s">
        <v>10</v>
      </c>
      <c r="I12" s="8"/>
      <c r="J12" s="719"/>
      <c r="K12" s="720"/>
    </row>
    <row r="13" spans="1:11" ht="19.5" customHeight="1" x14ac:dyDescent="0.15">
      <c r="A13" s="17" t="s">
        <v>12</v>
      </c>
      <c r="B13" s="641"/>
      <c r="C13" s="21"/>
      <c r="D13" s="21"/>
      <c r="E13" s="887" t="s">
        <v>572</v>
      </c>
      <c r="F13" s="888"/>
      <c r="G13" s="888"/>
      <c r="H13" s="889"/>
      <c r="I13" s="5"/>
      <c r="J13" s="682"/>
      <c r="K13" s="692"/>
    </row>
    <row r="14" spans="1:11" ht="19.5" customHeight="1" x14ac:dyDescent="0.15">
      <c r="A14" s="19" t="s">
        <v>61</v>
      </c>
      <c r="B14" s="12"/>
      <c r="C14" s="127"/>
      <c r="D14" s="32"/>
      <c r="E14" s="54" t="s">
        <v>58</v>
      </c>
      <c r="F14" s="54" t="s">
        <v>20</v>
      </c>
      <c r="G14" s="54" t="s">
        <v>51</v>
      </c>
      <c r="H14" s="87"/>
      <c r="I14" s="5">
        <f t="shared" ref="I14:I16" si="1">COUNTIFS(B14:H14,"&lt;&gt;空",B14:H14,"&lt;&gt;休",B14:H14,"&lt;&gt;調",B14:H14,"&lt;&gt;",B14:H14,"&lt;&gt;調整休")</f>
        <v>3</v>
      </c>
      <c r="J14" s="682">
        <f t="shared" ref="J14:J16" si="2">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13:30-19"))*(5)+(COUNTIF(B14:H14,"14-17"))*(4)+(COUNTIF(B14:H14,"16-19"))*(3)</f>
        <v>16.25</v>
      </c>
      <c r="K14" s="692"/>
    </row>
    <row r="15" spans="1:11" ht="19.5" customHeight="1" x14ac:dyDescent="0.15">
      <c r="A15" s="20" t="s">
        <v>44</v>
      </c>
      <c r="B15" s="54" t="s">
        <v>58</v>
      </c>
      <c r="C15" s="21"/>
      <c r="D15" s="32"/>
      <c r="E15" s="54"/>
      <c r="F15" s="54" t="s">
        <v>21</v>
      </c>
      <c r="G15" s="54" t="s">
        <v>22</v>
      </c>
      <c r="H15" s="54" t="s">
        <v>58</v>
      </c>
      <c r="I15" s="5">
        <f t="shared" si="1"/>
        <v>4</v>
      </c>
      <c r="J15" s="682">
        <f t="shared" si="2"/>
        <v>22.5</v>
      </c>
      <c r="K15" s="692"/>
    </row>
    <row r="16" spans="1:11" ht="19.5" customHeight="1" x14ac:dyDescent="0.15">
      <c r="A16" s="19" t="s">
        <v>71</v>
      </c>
      <c r="B16" s="12" t="s">
        <v>27</v>
      </c>
      <c r="C16" s="21"/>
      <c r="D16" s="32"/>
      <c r="E16" s="12" t="s">
        <v>27</v>
      </c>
      <c r="F16" s="54"/>
      <c r="G16" s="54"/>
      <c r="H16" s="12" t="s">
        <v>27</v>
      </c>
      <c r="I16" s="5">
        <f t="shared" si="1"/>
        <v>3</v>
      </c>
      <c r="J16" s="682">
        <f t="shared" si="2"/>
        <v>9</v>
      </c>
      <c r="K16" s="692"/>
    </row>
    <row r="17" spans="1:11" ht="19.5" customHeight="1" x14ac:dyDescent="0.15">
      <c r="A17" s="56" t="s">
        <v>66</v>
      </c>
      <c r="B17" s="16"/>
      <c r="C17" s="21"/>
      <c r="D17" s="32"/>
      <c r="E17" s="16"/>
      <c r="F17" s="54"/>
      <c r="G17" s="54"/>
      <c r="H17" s="645" t="s">
        <v>580</v>
      </c>
      <c r="I17" s="5"/>
      <c r="J17" s="682"/>
      <c r="K17" s="692"/>
    </row>
    <row r="18" spans="1:11" ht="19.5" customHeight="1" x14ac:dyDescent="0.15">
      <c r="A18" s="44"/>
      <c r="B18" s="12"/>
      <c r="C18" s="106"/>
      <c r="D18" s="106"/>
      <c r="E18" s="12"/>
      <c r="F18" s="40"/>
      <c r="G18" s="12"/>
      <c r="H18" s="40"/>
      <c r="I18" s="5"/>
      <c r="J18" s="758"/>
      <c r="K18" s="759"/>
    </row>
    <row r="19" spans="1:11" ht="19.5" customHeight="1" x14ac:dyDescent="0.15">
      <c r="A19" s="22" t="s">
        <v>0</v>
      </c>
      <c r="B19" s="90">
        <v>46125</v>
      </c>
      <c r="C19" s="90">
        <v>46126</v>
      </c>
      <c r="D19" s="90">
        <v>46127</v>
      </c>
      <c r="E19" s="90">
        <v>46128</v>
      </c>
      <c r="F19" s="90">
        <v>46129</v>
      </c>
      <c r="G19" s="90">
        <v>46130</v>
      </c>
      <c r="H19" s="90">
        <v>46131</v>
      </c>
      <c r="I19" s="7"/>
      <c r="J19" s="717" t="s">
        <v>2</v>
      </c>
      <c r="K19" s="718"/>
    </row>
    <row r="20" spans="1:11" ht="19.5" customHeight="1" x14ac:dyDescent="0.15">
      <c r="A20" s="22" t="s">
        <v>3</v>
      </c>
      <c r="B20" s="2" t="s">
        <v>4</v>
      </c>
      <c r="C20" s="21" t="s">
        <v>5</v>
      </c>
      <c r="D20" s="21" t="s">
        <v>6</v>
      </c>
      <c r="E20" s="2" t="s">
        <v>7</v>
      </c>
      <c r="F20" s="2" t="s">
        <v>8</v>
      </c>
      <c r="G20" s="2" t="s">
        <v>9</v>
      </c>
      <c r="H20" s="24" t="s">
        <v>10</v>
      </c>
      <c r="I20" s="8"/>
      <c r="J20" s="719"/>
      <c r="K20" s="720"/>
    </row>
    <row r="21" spans="1:11" ht="17.100000000000001" customHeight="1" x14ac:dyDescent="0.15">
      <c r="A21" s="17" t="s">
        <v>13</v>
      </c>
      <c r="B21" s="641"/>
      <c r="C21" s="21"/>
      <c r="D21" s="21"/>
      <c r="E21" s="887" t="s">
        <v>572</v>
      </c>
      <c r="F21" s="888"/>
      <c r="G21" s="888"/>
      <c r="H21" s="889"/>
      <c r="I21" s="51"/>
      <c r="J21" s="721"/>
      <c r="K21" s="722"/>
    </row>
    <row r="22" spans="1:11" ht="19.5" customHeight="1" x14ac:dyDescent="0.15">
      <c r="A22" s="19" t="s">
        <v>61</v>
      </c>
      <c r="B22" s="12" t="s">
        <v>58</v>
      </c>
      <c r="C22" s="127"/>
      <c r="D22" s="32"/>
      <c r="E22" s="54"/>
      <c r="F22" s="54" t="s">
        <v>21</v>
      </c>
      <c r="G22" s="54" t="s">
        <v>58</v>
      </c>
      <c r="H22" s="54" t="s">
        <v>58</v>
      </c>
      <c r="I22" s="5">
        <f t="shared" ref="I22:I24" si="3">COUNTIFS(B22:H22,"&lt;&gt;空",B22:H22,"&lt;&gt;休",B22:H22,"&lt;&gt;調",B22:H22,"&lt;&gt;",B22:H22,"&lt;&gt;調整休")</f>
        <v>4</v>
      </c>
      <c r="J22" s="682">
        <f t="shared" ref="J22:J24" si="4">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(3)</f>
        <v>23.25</v>
      </c>
      <c r="K22" s="692"/>
    </row>
    <row r="23" spans="1:11" ht="19.5" customHeight="1" x14ac:dyDescent="0.15">
      <c r="A23" s="20" t="s">
        <v>44</v>
      </c>
      <c r="B23" s="16"/>
      <c r="C23" s="21"/>
      <c r="D23" s="32"/>
      <c r="E23" s="54" t="s">
        <v>20</v>
      </c>
      <c r="F23" s="54" t="s">
        <v>20</v>
      </c>
      <c r="G23" s="637"/>
      <c r="H23" s="87"/>
      <c r="I23" s="5">
        <f t="shared" si="3"/>
        <v>2</v>
      </c>
      <c r="J23" s="682">
        <f t="shared" si="4"/>
        <v>9</v>
      </c>
      <c r="K23" s="692"/>
    </row>
    <row r="24" spans="1:11" ht="19.5" customHeight="1" x14ac:dyDescent="0.15">
      <c r="A24" s="19" t="s">
        <v>71</v>
      </c>
      <c r="B24" s="12" t="s">
        <v>27</v>
      </c>
      <c r="C24" s="21"/>
      <c r="D24" s="32"/>
      <c r="E24" s="12" t="s">
        <v>27</v>
      </c>
      <c r="F24" s="54"/>
      <c r="G24" s="87"/>
      <c r="H24" s="12" t="s">
        <v>51</v>
      </c>
      <c r="I24" s="5">
        <f t="shared" si="3"/>
        <v>3</v>
      </c>
      <c r="J24" s="682">
        <f t="shared" si="4"/>
        <v>11.5</v>
      </c>
      <c r="K24" s="692"/>
    </row>
    <row r="25" spans="1:11" ht="19.5" customHeight="1" x14ac:dyDescent="0.15">
      <c r="A25" s="56" t="s">
        <v>66</v>
      </c>
      <c r="B25" s="16"/>
      <c r="C25" s="21"/>
      <c r="D25" s="32"/>
      <c r="E25" s="16" t="s">
        <v>367</v>
      </c>
      <c r="F25" s="54"/>
      <c r="G25" s="16" t="s">
        <v>443</v>
      </c>
      <c r="H25" s="57"/>
      <c r="I25" s="5"/>
      <c r="J25" s="682"/>
      <c r="K25" s="692"/>
    </row>
    <row r="26" spans="1:11" ht="19.5" customHeight="1" x14ac:dyDescent="0.15">
      <c r="A26" s="44"/>
      <c r="B26" s="12"/>
      <c r="C26" s="106"/>
      <c r="D26" s="106"/>
      <c r="E26" s="12"/>
      <c r="F26" s="40"/>
      <c r="G26" s="12"/>
      <c r="H26" s="40"/>
      <c r="I26" s="5"/>
      <c r="J26" s="758"/>
      <c r="K26" s="759"/>
    </row>
    <row r="27" spans="1:11" ht="19.5" customHeight="1" x14ac:dyDescent="0.15">
      <c r="A27" s="22" t="s">
        <v>0</v>
      </c>
      <c r="B27" s="90">
        <v>46132</v>
      </c>
      <c r="C27" s="90">
        <v>46133</v>
      </c>
      <c r="D27" s="90">
        <v>46134</v>
      </c>
      <c r="E27" s="90">
        <v>46135</v>
      </c>
      <c r="F27" s="90">
        <v>46136</v>
      </c>
      <c r="G27" s="90">
        <v>46137</v>
      </c>
      <c r="H27" s="90">
        <v>46138</v>
      </c>
      <c r="I27" s="7"/>
      <c r="J27" s="717" t="s">
        <v>2</v>
      </c>
      <c r="K27" s="718"/>
    </row>
    <row r="28" spans="1:11" ht="19.5" customHeight="1" x14ac:dyDescent="0.15">
      <c r="A28" s="22" t="s">
        <v>3</v>
      </c>
      <c r="B28" s="2" t="s">
        <v>4</v>
      </c>
      <c r="C28" s="21" t="s">
        <v>5</v>
      </c>
      <c r="D28" s="21" t="s">
        <v>6</v>
      </c>
      <c r="E28" s="2" t="s">
        <v>7</v>
      </c>
      <c r="F28" s="2" t="s">
        <v>8</v>
      </c>
      <c r="G28" s="2" t="s">
        <v>9</v>
      </c>
      <c r="H28" s="24" t="s">
        <v>10</v>
      </c>
      <c r="I28" s="8"/>
      <c r="J28" s="719"/>
      <c r="K28" s="720"/>
    </row>
    <row r="29" spans="1:11" ht="19.5" customHeight="1" x14ac:dyDescent="0.15">
      <c r="A29" s="17" t="s">
        <v>12</v>
      </c>
      <c r="B29" s="12"/>
      <c r="C29" s="21"/>
      <c r="D29" s="21"/>
      <c r="E29" s="12"/>
      <c r="F29" s="691" t="s">
        <v>60</v>
      </c>
      <c r="G29" s="691"/>
      <c r="H29" s="691"/>
      <c r="I29" s="5"/>
      <c r="J29" s="682"/>
      <c r="K29" s="692"/>
    </row>
    <row r="30" spans="1:11" ht="19.5" customHeight="1" x14ac:dyDescent="0.15">
      <c r="A30" s="19" t="s">
        <v>61</v>
      </c>
      <c r="B30" s="12"/>
      <c r="C30" s="127"/>
      <c r="D30" s="32"/>
      <c r="E30" s="54" t="s">
        <v>58</v>
      </c>
      <c r="F30" s="54" t="s">
        <v>20</v>
      </c>
      <c r="G30" s="54" t="s">
        <v>51</v>
      </c>
      <c r="H30" s="54" t="s">
        <v>441</v>
      </c>
      <c r="I30" s="5">
        <f t="shared" ref="I30:I32" si="5">COUNTIFS(B30:H30,"&lt;&gt;空",B30:H30,"&lt;&gt;休",B30:H30,"&lt;&gt;調",B30:H30,"&lt;&gt;",B30:H30,"&lt;&gt;調整休")</f>
        <v>4</v>
      </c>
      <c r="J30" s="682">
        <f t="shared" ref="J30:J32" si="6">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(3)</f>
        <v>16.25</v>
      </c>
      <c r="K30" s="692"/>
    </row>
    <row r="31" spans="1:11" ht="19.5" customHeight="1" x14ac:dyDescent="0.15">
      <c r="A31" s="20" t="s">
        <v>44</v>
      </c>
      <c r="B31" s="54" t="s">
        <v>58</v>
      </c>
      <c r="C31" s="21"/>
      <c r="D31" s="32"/>
      <c r="E31" s="54"/>
      <c r="F31" s="54" t="s">
        <v>21</v>
      </c>
      <c r="G31" s="54" t="s">
        <v>22</v>
      </c>
      <c r="H31" s="54" t="s">
        <v>58</v>
      </c>
      <c r="I31" s="5">
        <f t="shared" si="5"/>
        <v>4</v>
      </c>
      <c r="J31" s="682">
        <f t="shared" si="6"/>
        <v>22.5</v>
      </c>
      <c r="K31" s="692"/>
    </row>
    <row r="32" spans="1:11" ht="19.5" customHeight="1" x14ac:dyDescent="0.15">
      <c r="A32" s="19" t="s">
        <v>71</v>
      </c>
      <c r="B32" s="12" t="s">
        <v>27</v>
      </c>
      <c r="C32" s="21"/>
      <c r="D32" s="32"/>
      <c r="E32" s="12" t="s">
        <v>27</v>
      </c>
      <c r="F32" s="54"/>
      <c r="G32" s="54"/>
      <c r="H32" s="12" t="s">
        <v>27</v>
      </c>
      <c r="I32" s="5">
        <f t="shared" si="5"/>
        <v>3</v>
      </c>
      <c r="J32" s="682">
        <f t="shared" si="6"/>
        <v>9</v>
      </c>
      <c r="K32" s="692"/>
    </row>
    <row r="33" spans="1:14" ht="19.5" customHeight="1" x14ac:dyDescent="0.15">
      <c r="A33" s="56" t="s">
        <v>66</v>
      </c>
      <c r="B33" s="16"/>
      <c r="C33" s="21"/>
      <c r="D33" s="32"/>
      <c r="E33" s="16"/>
      <c r="F33" s="54"/>
      <c r="G33" s="54"/>
      <c r="H33" s="57"/>
      <c r="I33" s="5"/>
      <c r="J33" s="682"/>
      <c r="K33" s="692"/>
    </row>
    <row r="34" spans="1:14" ht="19.5" customHeight="1" x14ac:dyDescent="0.15">
      <c r="A34" s="44"/>
      <c r="B34" s="12"/>
      <c r="C34" s="106"/>
      <c r="D34" s="106"/>
      <c r="E34" s="12"/>
      <c r="F34" s="40"/>
      <c r="G34" s="12"/>
      <c r="H34" s="40"/>
      <c r="I34" s="5"/>
      <c r="J34" s="758"/>
      <c r="K34" s="759"/>
    </row>
    <row r="35" spans="1:14" ht="19.5" customHeight="1" x14ac:dyDescent="0.15">
      <c r="A35" s="22" t="s">
        <v>0</v>
      </c>
      <c r="B35" s="23">
        <v>46139</v>
      </c>
      <c r="C35" s="23">
        <v>46140</v>
      </c>
      <c r="D35" s="23">
        <v>46141</v>
      </c>
      <c r="E35" s="23">
        <v>46142</v>
      </c>
      <c r="F35" s="23">
        <v>46108</v>
      </c>
      <c r="G35" s="23">
        <v>46109</v>
      </c>
      <c r="H35" s="23">
        <v>46110</v>
      </c>
      <c r="I35" s="7"/>
      <c r="J35" s="717" t="s">
        <v>2</v>
      </c>
      <c r="K35" s="718"/>
    </row>
    <row r="36" spans="1:14" ht="19.5" customHeight="1" x14ac:dyDescent="0.15">
      <c r="A36" s="22" t="s">
        <v>3</v>
      </c>
      <c r="B36" s="2" t="s">
        <v>4</v>
      </c>
      <c r="C36" s="316" t="s">
        <v>5</v>
      </c>
      <c r="D36" s="376" t="s">
        <v>6</v>
      </c>
      <c r="E36" s="2" t="s">
        <v>7</v>
      </c>
      <c r="F36" s="2" t="s">
        <v>8</v>
      </c>
      <c r="G36" s="2" t="s">
        <v>9</v>
      </c>
      <c r="H36" s="24" t="s">
        <v>10</v>
      </c>
      <c r="I36" s="8"/>
      <c r="J36" s="719"/>
      <c r="K36" s="720"/>
    </row>
    <row r="37" spans="1:14" ht="17.100000000000001" customHeight="1" x14ac:dyDescent="0.15">
      <c r="A37" s="17" t="s">
        <v>13</v>
      </c>
      <c r="B37" s="12"/>
      <c r="C37" s="21"/>
      <c r="D37" s="21"/>
      <c r="E37" s="12"/>
      <c r="F37" s="21"/>
      <c r="G37" s="21"/>
      <c r="H37" s="21"/>
      <c r="I37" s="51"/>
      <c r="J37" s="27"/>
      <c r="K37" s="49"/>
    </row>
    <row r="38" spans="1:14" ht="19.5" customHeight="1" x14ac:dyDescent="0.15">
      <c r="A38" s="20" t="s">
        <v>61</v>
      </c>
      <c r="B38" s="637"/>
      <c r="C38" s="127"/>
      <c r="D38" s="32"/>
      <c r="E38" s="54"/>
      <c r="F38" s="32"/>
      <c r="G38" s="32"/>
      <c r="H38" s="32"/>
      <c r="I38" s="5">
        <f t="shared" ref="I38:I40" si="7">COUNTIFS(B38:H38,"&lt;&gt;空",B38:H38,"&lt;&gt;休",B38:H38,"&lt;&gt;調",B38:H38,"&lt;&gt;",B38:H38,"&lt;&gt;調整休")</f>
        <v>0</v>
      </c>
      <c r="J38" s="682">
        <f t="shared" ref="J38:J40" si="8">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(3)</f>
        <v>0</v>
      </c>
      <c r="K38" s="692"/>
    </row>
    <row r="39" spans="1:14" ht="19.5" customHeight="1" x14ac:dyDescent="0.15">
      <c r="A39" s="20" t="s">
        <v>44</v>
      </c>
      <c r="B39" s="12" t="s">
        <v>58</v>
      </c>
      <c r="C39" s="21"/>
      <c r="D39" s="32"/>
      <c r="E39" s="54" t="s">
        <v>20</v>
      </c>
      <c r="F39" s="32"/>
      <c r="G39" s="32"/>
      <c r="H39" s="32"/>
      <c r="I39" s="5">
        <f t="shared" si="7"/>
        <v>2</v>
      </c>
      <c r="J39" s="682">
        <f t="shared" si="8"/>
        <v>10.75</v>
      </c>
      <c r="K39" s="692"/>
    </row>
    <row r="40" spans="1:14" ht="19.5" customHeight="1" x14ac:dyDescent="0.15">
      <c r="A40" s="19" t="s">
        <v>71</v>
      </c>
      <c r="B40" s="12" t="s">
        <v>27</v>
      </c>
      <c r="C40" s="21"/>
      <c r="D40" s="32"/>
      <c r="E40" s="12" t="s">
        <v>27</v>
      </c>
      <c r="F40" s="32"/>
      <c r="G40" s="32"/>
      <c r="H40" s="32"/>
      <c r="I40" s="5">
        <f t="shared" si="7"/>
        <v>2</v>
      </c>
      <c r="J40" s="682">
        <f t="shared" si="8"/>
        <v>6</v>
      </c>
      <c r="K40" s="692"/>
    </row>
    <row r="41" spans="1:14" ht="19.5" customHeight="1" x14ac:dyDescent="0.15">
      <c r="A41" s="56" t="s">
        <v>66</v>
      </c>
      <c r="B41" s="16"/>
      <c r="C41" s="21"/>
      <c r="D41" s="32"/>
      <c r="E41" s="16" t="s">
        <v>367</v>
      </c>
      <c r="F41" s="32"/>
      <c r="G41" s="32"/>
      <c r="H41" s="32"/>
      <c r="I41" s="5"/>
      <c r="J41" s="682"/>
      <c r="K41" s="692"/>
    </row>
    <row r="42" spans="1:14" ht="19.5" customHeight="1" x14ac:dyDescent="0.15">
      <c r="A42" s="44"/>
      <c r="B42" s="12"/>
      <c r="C42" s="106"/>
      <c r="D42" s="106"/>
      <c r="E42" s="12"/>
      <c r="F42" s="106"/>
      <c r="G42" s="106"/>
      <c r="H42" s="106"/>
      <c r="I42" s="5"/>
      <c r="J42" s="758"/>
      <c r="K42" s="759"/>
    </row>
    <row r="43" spans="1:14" ht="19.5" customHeight="1" x14ac:dyDescent="0.15">
      <c r="A43" s="41"/>
      <c r="B43" s="42"/>
      <c r="C43" s="42"/>
      <c r="D43" s="42"/>
      <c r="E43" s="42"/>
      <c r="F43" s="42"/>
      <c r="G43" s="42"/>
      <c r="H43" s="42"/>
      <c r="I43" s="890" t="s">
        <v>563</v>
      </c>
      <c r="J43" s="890"/>
      <c r="K43" s="890"/>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6">
    <mergeCell ref="J13:K13"/>
    <mergeCell ref="J14:K14"/>
    <mergeCell ref="J7:K7"/>
    <mergeCell ref="J8:K8"/>
    <mergeCell ref="J9:K9"/>
    <mergeCell ref="J10:K10"/>
    <mergeCell ref="J11:K12"/>
    <mergeCell ref="J6:K6"/>
    <mergeCell ref="B1:F1"/>
    <mergeCell ref="H1:K1"/>
    <mergeCell ref="I3:I4"/>
    <mergeCell ref="J3:K4"/>
    <mergeCell ref="J5:K5"/>
    <mergeCell ref="J15:K15"/>
    <mergeCell ref="J16:K16"/>
    <mergeCell ref="J17:K17"/>
    <mergeCell ref="J18:K18"/>
    <mergeCell ref="J23:K23"/>
    <mergeCell ref="J21:K21"/>
    <mergeCell ref="J22:K22"/>
    <mergeCell ref="J19:K20"/>
    <mergeCell ref="J24:K24"/>
    <mergeCell ref="J25:K25"/>
    <mergeCell ref="F29:H29"/>
    <mergeCell ref="J29:K29"/>
    <mergeCell ref="J26:K26"/>
    <mergeCell ref="J27:K28"/>
    <mergeCell ref="J30:K30"/>
    <mergeCell ref="J31:K31"/>
    <mergeCell ref="A44:B44"/>
    <mergeCell ref="D44:E44"/>
    <mergeCell ref="J32:K32"/>
    <mergeCell ref="A45:B45"/>
    <mergeCell ref="C45:K45"/>
    <mergeCell ref="J33:K33"/>
    <mergeCell ref="J34:K34"/>
    <mergeCell ref="J35:K36"/>
    <mergeCell ref="J38:K38"/>
    <mergeCell ref="J39:K39"/>
    <mergeCell ref="J40:K40"/>
    <mergeCell ref="A51:B51"/>
    <mergeCell ref="C51:K51"/>
    <mergeCell ref="A52:B52"/>
    <mergeCell ref="C52:K52"/>
    <mergeCell ref="E5:H5"/>
    <mergeCell ref="E13:H13"/>
    <mergeCell ref="E21:H21"/>
    <mergeCell ref="A46:B46"/>
    <mergeCell ref="C46:K46"/>
    <mergeCell ref="C47:K47"/>
    <mergeCell ref="A49:B49"/>
    <mergeCell ref="C49:K49"/>
    <mergeCell ref="A50:B50"/>
    <mergeCell ref="J41:K41"/>
    <mergeCell ref="J42:K42"/>
    <mergeCell ref="I43:K43"/>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0D0E026-6ACD-4DBC-A860-0BBCA3220D24}">
          <x14:formula1>
            <xm:f>'F:\Users\clmiwa-three\Downloads\[《中村》新田・草加 エリア 仮シフト【12月16日～1月15日】.xlsx]参照データベース'!#REF!</xm:f>
          </x14:formula1>
          <xm:sqref>G1 C43:H43</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C1E10-A22F-41DD-A9BD-39C8C962222D}">
  <sheetPr>
    <tabColor theme="7" tint="0.59999389629810485"/>
    <pageSetUpPr fitToPage="1"/>
  </sheetPr>
  <dimension ref="A1:N62"/>
  <sheetViews>
    <sheetView zoomScaleNormal="100" workbookViewId="0">
      <selection activeCell="F30" sqref="F30"/>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60" t="s">
        <v>69</v>
      </c>
      <c r="B1" s="683" t="s">
        <v>562</v>
      </c>
      <c r="C1" s="683"/>
      <c r="D1" s="683"/>
      <c r="E1" s="683"/>
      <c r="F1" s="683"/>
      <c r="H1" s="684" t="s">
        <v>43</v>
      </c>
      <c r="I1" s="685"/>
      <c r="J1" s="686"/>
      <c r="K1" s="687"/>
    </row>
    <row r="2" spans="1:11" ht="8.4499999999999993" customHeight="1" x14ac:dyDescent="0.15">
      <c r="A2" s="14"/>
      <c r="I2" s="14"/>
      <c r="J2" s="3"/>
      <c r="K2" s="4"/>
    </row>
    <row r="3" spans="1:11" ht="14.45" customHeight="1" x14ac:dyDescent="0.15">
      <c r="A3" s="22" t="s">
        <v>0</v>
      </c>
      <c r="B3" s="23"/>
      <c r="C3" s="23"/>
      <c r="D3" s="23">
        <v>46113</v>
      </c>
      <c r="E3" s="23">
        <v>46114</v>
      </c>
      <c r="F3" s="23">
        <v>46115</v>
      </c>
      <c r="G3" s="23">
        <v>46116</v>
      </c>
      <c r="H3" s="23">
        <v>46117</v>
      </c>
      <c r="I3" s="688" t="s">
        <v>1</v>
      </c>
      <c r="J3" s="690" t="s">
        <v>2</v>
      </c>
      <c r="K3" s="690"/>
    </row>
    <row r="4" spans="1:11" ht="14.45" customHeight="1" x14ac:dyDescent="0.15">
      <c r="A4" s="22" t="s">
        <v>3</v>
      </c>
      <c r="B4" s="2"/>
      <c r="C4" s="21"/>
      <c r="D4" s="21" t="s">
        <v>6</v>
      </c>
      <c r="E4" s="2" t="s">
        <v>7</v>
      </c>
      <c r="F4" s="2" t="s">
        <v>8</v>
      </c>
      <c r="G4" s="2" t="s">
        <v>9</v>
      </c>
      <c r="H4" s="24" t="s">
        <v>10</v>
      </c>
      <c r="I4" s="689"/>
      <c r="J4" s="690"/>
      <c r="K4" s="690"/>
    </row>
    <row r="5" spans="1:11" ht="14.45" customHeight="1" x14ac:dyDescent="0.15">
      <c r="A5" s="126" t="s">
        <v>13</v>
      </c>
      <c r="B5" s="21"/>
      <c r="C5" s="21"/>
      <c r="D5" s="21"/>
      <c r="E5" s="12"/>
      <c r="F5" s="691" t="s">
        <v>60</v>
      </c>
      <c r="G5" s="691"/>
      <c r="H5" s="691"/>
      <c r="I5" s="5"/>
      <c r="J5" s="682"/>
      <c r="K5" s="692"/>
    </row>
    <row r="6" spans="1:11" ht="14.45" customHeight="1" x14ac:dyDescent="0.15">
      <c r="A6" s="20" t="s">
        <v>37</v>
      </c>
      <c r="B6" s="21"/>
      <c r="C6" s="21"/>
      <c r="D6" s="11"/>
      <c r="E6" s="12" t="s">
        <v>21</v>
      </c>
      <c r="F6" s="12" t="s">
        <v>20</v>
      </c>
      <c r="G6" s="12" t="s">
        <v>21</v>
      </c>
      <c r="H6" s="12" t="s">
        <v>20</v>
      </c>
      <c r="I6" s="5">
        <f t="shared" ref="I6:I11" si="0">COUNTIFS(B6:H6,"&lt;&gt;空",B6:H6,"&lt;&gt;休",B6:H6,"&lt;&gt;調",B6:H6,"&lt;&gt;",B6:H6,"&lt;&gt;調整休")</f>
        <v>4</v>
      </c>
      <c r="J6" s="682">
        <f t="shared" ref="J6"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18</v>
      </c>
      <c r="K6" s="682"/>
    </row>
    <row r="7" spans="1:11" ht="14.45" customHeight="1" x14ac:dyDescent="0.15">
      <c r="A7" s="20" t="s">
        <v>19</v>
      </c>
      <c r="B7" s="21"/>
      <c r="C7" s="21"/>
      <c r="D7" s="11"/>
      <c r="E7" s="121" t="s">
        <v>497</v>
      </c>
      <c r="F7" s="12"/>
      <c r="G7" s="12" t="s">
        <v>20</v>
      </c>
      <c r="H7" s="12" t="s">
        <v>21</v>
      </c>
      <c r="I7" s="5">
        <f t="shared" si="0"/>
        <v>3</v>
      </c>
      <c r="J7" s="682">
        <f>SUM(COUNTIF(B7:H7,"9-11,15-19"))*(6)+(COUNTIF(B7:H7,"9-12,16-19"))*(6)+(COUNTIF(B7:H7,"9-13,17-19"))*(6)+(COUNTIF(B7:H7,"9-19"))*(9)+(COUNTIF(B7:H7,"9-17"))*(7.25)+(COUNTIF(B7:H7,"9-16"))*(6.25)+(COUNTIF(B7:H7,"9-15"))*(5.5)+(COUNTIF(B7:H7,"9-14"))*(4.5)+(COUNTIF(B7:H7,"9-13"))*(4)+(COUNTIF(B7:H7,"9-12"))*(3)+(COUNTIF(B7:H7,"9-11:30"))*(2.5)+(COUNTIF(B7:H7,"13-19"))*(5.5)+(COUNTIF(B7:H7,"14-19"))*(4.5)+(COUNTIF(B7:H7,"15-19"))*(4)+(COUNTIF(B7:H7,"16-19"))*(3)+(COUNTIF(B7:H7,"16:30-19"))*(2.5)+(COUNTIF(B7:H7,"10-14"))*(4)+(COUNTIF(B7:H7,"草加9-14"))*(4.5)+(COUNTIF(B7:H7,"新田9-14"))*(4.5)+(COUNTIF(B7:H7,"新田14-19"))*(4.5)+(COUNTIF(B7:H7,"受付9-/事務"))*(4.5)</f>
        <v>13.5</v>
      </c>
      <c r="K7" s="682"/>
    </row>
    <row r="8" spans="1:11" ht="14.45" customHeight="1" x14ac:dyDescent="0.15">
      <c r="A8" s="20" t="s">
        <v>62</v>
      </c>
      <c r="B8" s="21"/>
      <c r="C8" s="21"/>
      <c r="D8" s="32"/>
      <c r="E8" s="93" t="s">
        <v>84</v>
      </c>
      <c r="F8" s="12" t="s">
        <v>20</v>
      </c>
      <c r="G8" s="12" t="s">
        <v>21</v>
      </c>
      <c r="H8" s="12"/>
      <c r="I8" s="5">
        <f t="shared" si="0"/>
        <v>3</v>
      </c>
      <c r="J8" s="682">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草加9-14"))*(4.5)+(COUNTIF(B8:H8,"新田9-14"))*(4.5)+(COUNTIF(B8:H8,"新田14-19"))*(4.5)</f>
        <v>13.5</v>
      </c>
      <c r="K8" s="682"/>
    </row>
    <row r="9" spans="1:11" ht="14.45" customHeight="1" x14ac:dyDescent="0.15">
      <c r="A9" s="20" t="s">
        <v>225</v>
      </c>
      <c r="B9" s="32"/>
      <c r="C9" s="32"/>
      <c r="D9" s="32"/>
      <c r="E9" s="12"/>
      <c r="F9" s="12" t="s">
        <v>21</v>
      </c>
      <c r="G9" s="12"/>
      <c r="H9" s="12" t="s">
        <v>21</v>
      </c>
      <c r="I9" s="5">
        <f t="shared" si="0"/>
        <v>2</v>
      </c>
      <c r="J9" s="682">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9</v>
      </c>
      <c r="K9" s="682"/>
    </row>
    <row r="10" spans="1:11" ht="14.45" customHeight="1" x14ac:dyDescent="0.15">
      <c r="A10" s="20" t="s">
        <v>291</v>
      </c>
      <c r="B10" s="32"/>
      <c r="C10" s="32"/>
      <c r="D10" s="32"/>
      <c r="E10" s="12" t="s">
        <v>20</v>
      </c>
      <c r="F10" s="12"/>
      <c r="G10" s="12" t="s">
        <v>20</v>
      </c>
      <c r="H10" s="12" t="s">
        <v>20</v>
      </c>
      <c r="I10" s="5">
        <f t="shared" si="0"/>
        <v>3</v>
      </c>
      <c r="J10" s="682">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13.5</v>
      </c>
      <c r="K10" s="682"/>
    </row>
    <row r="11" spans="1:11" ht="14.45" customHeight="1" x14ac:dyDescent="0.15">
      <c r="A11" s="20" t="s">
        <v>38</v>
      </c>
      <c r="B11" s="11"/>
      <c r="C11" s="11"/>
      <c r="D11" s="11"/>
      <c r="E11" s="12"/>
      <c r="F11" s="12" t="s">
        <v>21</v>
      </c>
      <c r="G11" s="103" t="s">
        <v>56</v>
      </c>
      <c r="H11" s="103" t="s">
        <v>56</v>
      </c>
      <c r="I11" s="5">
        <f t="shared" si="0"/>
        <v>3</v>
      </c>
      <c r="J11" s="682">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13.5</v>
      </c>
      <c r="K11" s="682"/>
    </row>
    <row r="12" spans="1:11" ht="14.45" customHeight="1" x14ac:dyDescent="0.15">
      <c r="A12" s="321" t="s">
        <v>66</v>
      </c>
      <c r="B12" s="11"/>
      <c r="C12" s="11"/>
      <c r="D12" s="11"/>
      <c r="E12" s="12"/>
      <c r="F12" s="12"/>
      <c r="G12" s="12"/>
      <c r="H12" s="386"/>
      <c r="I12" s="5"/>
      <c r="J12" s="682"/>
      <c r="K12" s="682"/>
    </row>
    <row r="13" spans="1:11" ht="14.45" customHeight="1" x14ac:dyDescent="0.15">
      <c r="A13" s="33" t="s">
        <v>0</v>
      </c>
      <c r="B13" s="53">
        <v>46118</v>
      </c>
      <c r="C13" s="53">
        <v>46119</v>
      </c>
      <c r="D13" s="53">
        <v>46120</v>
      </c>
      <c r="E13" s="53">
        <v>46121</v>
      </c>
      <c r="F13" s="53">
        <v>46122</v>
      </c>
      <c r="G13" s="53">
        <v>46123</v>
      </c>
      <c r="H13" s="53">
        <v>46124</v>
      </c>
      <c r="I13" s="688" t="s">
        <v>1</v>
      </c>
      <c r="J13" s="690" t="s">
        <v>2</v>
      </c>
      <c r="K13" s="690"/>
    </row>
    <row r="14" spans="1:11" ht="14.45" customHeight="1" x14ac:dyDescent="0.15">
      <c r="A14" s="22" t="s">
        <v>3</v>
      </c>
      <c r="B14" s="22" t="s">
        <v>4</v>
      </c>
      <c r="C14" s="2" t="s">
        <v>5</v>
      </c>
      <c r="D14" s="21" t="s">
        <v>6</v>
      </c>
      <c r="E14" s="2" t="s">
        <v>7</v>
      </c>
      <c r="F14" s="2" t="s">
        <v>8</v>
      </c>
      <c r="G14" s="2" t="s">
        <v>9</v>
      </c>
      <c r="H14" s="24" t="s">
        <v>10</v>
      </c>
      <c r="I14" s="689"/>
      <c r="J14" s="690"/>
      <c r="K14" s="690"/>
    </row>
    <row r="15" spans="1:11" ht="14.45" customHeight="1" x14ac:dyDescent="0.15">
      <c r="A15" s="126" t="s">
        <v>12</v>
      </c>
      <c r="B15" s="12"/>
      <c r="C15" s="21"/>
      <c r="D15" s="21"/>
      <c r="E15" s="12"/>
      <c r="F15" s="12"/>
      <c r="G15" s="12"/>
      <c r="H15" s="12"/>
      <c r="I15" s="5"/>
      <c r="J15" s="682"/>
      <c r="K15" s="692"/>
    </row>
    <row r="16" spans="1:11" ht="14.45" customHeight="1" x14ac:dyDescent="0.15">
      <c r="A16" s="20" t="s">
        <v>37</v>
      </c>
      <c r="B16" s="12" t="s">
        <v>21</v>
      </c>
      <c r="C16" s="21"/>
      <c r="D16" s="11"/>
      <c r="E16" s="12" t="s">
        <v>21</v>
      </c>
      <c r="F16" s="12" t="s">
        <v>29</v>
      </c>
      <c r="G16" s="12" t="s">
        <v>21</v>
      </c>
      <c r="H16" s="12" t="s">
        <v>20</v>
      </c>
      <c r="I16" s="5">
        <f t="shared" ref="I16:I21" si="2">COUNTIFS(B16:H16,"&lt;&gt;空",B16:H16,"&lt;&gt;休",B16:H16,"&lt;&gt;調",B16:H16,"&lt;&gt;",B16:H16,"&lt;&gt;調整休")</f>
        <v>5</v>
      </c>
      <c r="J16" s="682">
        <f t="shared" ref="J16" si="3">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草加9-14"))*(4.5)+(COUNTIF(B16:H16,"新田9-14"))*(4.5)+(COUNTIF(B16:H16,"新田14-19"))*(4.5)</f>
        <v>22</v>
      </c>
      <c r="K16" s="682"/>
    </row>
    <row r="17" spans="1:11" ht="14.45" customHeight="1" x14ac:dyDescent="0.15">
      <c r="A17" s="20" t="s">
        <v>19</v>
      </c>
      <c r="B17" s="12"/>
      <c r="C17" s="21"/>
      <c r="D17" s="11"/>
      <c r="E17" s="121" t="s">
        <v>497</v>
      </c>
      <c r="F17" s="12"/>
      <c r="G17" s="12" t="s">
        <v>20</v>
      </c>
      <c r="H17" s="12" t="s">
        <v>21</v>
      </c>
      <c r="I17" s="5">
        <f t="shared" si="2"/>
        <v>3</v>
      </c>
      <c r="J17" s="682">
        <f>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草加9-14"))*(4.5)+(COUNTIF(B17:H17,"新田9-14"))*(4.5)+(COUNTIF(B17:H17,"新田14-19"))*(4.5)+(COUNTIF(B17:H17,"受付9-/事務"))*(4.5)</f>
        <v>13.5</v>
      </c>
      <c r="K17" s="682"/>
    </row>
    <row r="18" spans="1:11" ht="14.45" customHeight="1" x14ac:dyDescent="0.15">
      <c r="A18" s="20" t="s">
        <v>62</v>
      </c>
      <c r="B18" s="12" t="s">
        <v>20</v>
      </c>
      <c r="C18" s="21"/>
      <c r="D18" s="32"/>
      <c r="E18" s="93" t="s">
        <v>84</v>
      </c>
      <c r="F18" s="12" t="s">
        <v>20</v>
      </c>
      <c r="G18" s="12" t="s">
        <v>21</v>
      </c>
      <c r="H18" s="12"/>
      <c r="I18" s="5">
        <f t="shared" si="2"/>
        <v>4</v>
      </c>
      <c r="J18" s="682">
        <f>SUM(COUNTIF(B18:H18,"9-11,15-19"))*(6)+(COUNTIF(B18:H18,"9-12,16-19"))*(6)+(COUNTIF(B18:H18,"9-13,17-19"))*(6)+(COUNTIF(B18:H18,"9-19"))*(9)+(COUNTIF(B18:H18,"9-17"))*(7.25)+(COUNTIF(B18:H18,"9-16"))*(6.25)+(COUNTIF(B18:H18,"9-15"))*(5.5)+(COUNTIF(B18:H18,"9-14"))*(4.5)+(COUNTIF(B18:H18,"9-13"))*(4)+(COUNTIF(B18:H18,"9-12"))*(3)+(COUNTIF(B18:H18,"9-11:30"))*(2.5)+(COUNTIF(B18:H18,"13-19"))*(5.5)+(COUNTIF(B18:H18,"14-19"))*(4.5)+(COUNTIF(B18:H18,"15-19"))*(4)+(COUNTIF(B18:H18,"16-19"))*(3)+(COUNTIF(B18:H18,"16:30-19"))*(2.5)+(COUNTIF(B18:H18,"10-14"))*(4)+(COUNTIF(B18:H18,"草加9-14"))*(4.5)+(COUNTIF(B18:H18,"新田9-14"))*(4.5)+(COUNTIF(B18:H18,"新田14-19"))*(4.5)</f>
        <v>18</v>
      </c>
      <c r="K18" s="682"/>
    </row>
    <row r="19" spans="1:11" ht="14.45" customHeight="1" x14ac:dyDescent="0.15">
      <c r="A19" s="20" t="s">
        <v>225</v>
      </c>
      <c r="B19" s="12" t="s">
        <v>21</v>
      </c>
      <c r="C19" s="32"/>
      <c r="D19" s="32"/>
      <c r="E19" s="12" t="s">
        <v>21</v>
      </c>
      <c r="F19" s="12" t="s">
        <v>21</v>
      </c>
      <c r="G19" s="12"/>
      <c r="H19" s="16" t="s">
        <v>568</v>
      </c>
      <c r="I19" s="5">
        <f t="shared" si="2"/>
        <v>4</v>
      </c>
      <c r="J19" s="682">
        <v>19.5</v>
      </c>
      <c r="K19" s="682"/>
    </row>
    <row r="20" spans="1:11" ht="14.45" customHeight="1" x14ac:dyDescent="0.15">
      <c r="A20" s="20" t="s">
        <v>291</v>
      </c>
      <c r="B20" s="12"/>
      <c r="C20" s="32"/>
      <c r="D20" s="32"/>
      <c r="E20" s="12" t="s">
        <v>20</v>
      </c>
      <c r="F20" s="12"/>
      <c r="G20" s="12" t="s">
        <v>20</v>
      </c>
      <c r="H20" s="12" t="s">
        <v>20</v>
      </c>
      <c r="I20" s="5">
        <f t="shared" si="2"/>
        <v>3</v>
      </c>
      <c r="J20" s="682">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草加9-14"))*(4.5)+(COUNTIF(B20:H20,"新田9-14"))*(4.5)+(COUNTIF(B20:H20,"新田14-19"))*(4.5)</f>
        <v>13.5</v>
      </c>
      <c r="K20" s="682"/>
    </row>
    <row r="21" spans="1:11" ht="14.45" customHeight="1" x14ac:dyDescent="0.15">
      <c r="A21" s="20" t="s">
        <v>38</v>
      </c>
      <c r="B21" s="103" t="s">
        <v>57</v>
      </c>
      <c r="C21" s="11"/>
      <c r="D21" s="11"/>
      <c r="E21" s="12"/>
      <c r="F21" s="12" t="s">
        <v>21</v>
      </c>
      <c r="G21" s="103" t="s">
        <v>56</v>
      </c>
      <c r="H21" s="103" t="s">
        <v>56</v>
      </c>
      <c r="I21" s="5">
        <f t="shared" si="2"/>
        <v>4</v>
      </c>
      <c r="J21" s="682">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18</v>
      </c>
      <c r="K21" s="682"/>
    </row>
    <row r="22" spans="1:11" ht="14.45" customHeight="1" x14ac:dyDescent="0.15">
      <c r="A22" s="321" t="s">
        <v>66</v>
      </c>
      <c r="B22" s="12"/>
      <c r="C22" s="11"/>
      <c r="D22" s="11"/>
      <c r="E22" s="12"/>
      <c r="F22" s="12"/>
      <c r="G22" s="12"/>
      <c r="H22" s="386"/>
      <c r="I22" s="5"/>
      <c r="J22" s="682"/>
      <c r="K22" s="682"/>
    </row>
    <row r="23" spans="1:11" ht="14.45" customHeight="1" x14ac:dyDescent="0.15">
      <c r="A23" s="22" t="s">
        <v>0</v>
      </c>
      <c r="B23" s="23">
        <v>46125</v>
      </c>
      <c r="C23" s="23">
        <v>46126</v>
      </c>
      <c r="D23" s="23">
        <v>46127</v>
      </c>
      <c r="E23" s="23">
        <v>46128</v>
      </c>
      <c r="F23" s="23">
        <v>46129</v>
      </c>
      <c r="G23" s="23">
        <v>46130</v>
      </c>
      <c r="H23" s="23">
        <v>46131</v>
      </c>
      <c r="I23" s="688" t="s">
        <v>1</v>
      </c>
      <c r="J23" s="690" t="s">
        <v>2</v>
      </c>
      <c r="K23" s="690"/>
    </row>
    <row r="24" spans="1:11" ht="14.45" customHeight="1" x14ac:dyDescent="0.15">
      <c r="A24" s="22" t="s">
        <v>3</v>
      </c>
      <c r="B24" s="2" t="s">
        <v>4</v>
      </c>
      <c r="C24" s="21" t="s">
        <v>5</v>
      </c>
      <c r="D24" s="21" t="s">
        <v>6</v>
      </c>
      <c r="E24" s="2" t="s">
        <v>7</v>
      </c>
      <c r="F24" s="2" t="s">
        <v>8</v>
      </c>
      <c r="G24" s="2" t="s">
        <v>9</v>
      </c>
      <c r="H24" s="24" t="s">
        <v>10</v>
      </c>
      <c r="I24" s="689"/>
      <c r="J24" s="690"/>
      <c r="K24" s="690"/>
    </row>
    <row r="25" spans="1:11" ht="14.45" customHeight="1" x14ac:dyDescent="0.15">
      <c r="A25" s="126" t="s">
        <v>13</v>
      </c>
      <c r="B25" s="12"/>
      <c r="C25" s="21"/>
      <c r="D25" s="21"/>
      <c r="E25" s="12"/>
      <c r="F25" s="12"/>
      <c r="G25" s="12"/>
      <c r="H25" s="12"/>
      <c r="I25" s="5"/>
      <c r="J25" s="693"/>
      <c r="K25" s="692"/>
    </row>
    <row r="26" spans="1:11" ht="14.45" customHeight="1" x14ac:dyDescent="0.15">
      <c r="A26" s="20" t="s">
        <v>37</v>
      </c>
      <c r="B26" s="12" t="s">
        <v>68</v>
      </c>
      <c r="C26" s="21"/>
      <c r="D26" s="11"/>
      <c r="E26" s="12" t="s">
        <v>21</v>
      </c>
      <c r="F26" s="12" t="s">
        <v>29</v>
      </c>
      <c r="G26" s="12" t="s">
        <v>21</v>
      </c>
      <c r="H26" s="12"/>
      <c r="I26" s="5">
        <f t="shared" ref="I26:I31" si="4">COUNTIFS(B26:H26,"&lt;&gt;空",B26:H26,"&lt;&gt;休",B26:H26,"&lt;&gt;調",B26:H26,"&lt;&gt;",B26:H26,"&lt;&gt;調整休")</f>
        <v>4</v>
      </c>
      <c r="J26" s="682">
        <f t="shared" ref="J26" si="5">SUM(COUNTIF(B26:H26,"9-11,15-19"))*(6)+(COUNTIF(B26:H26,"9-12,16-19"))*(6)+(COUNTIF(B26:H26,"9-13,17-19"))*(6)+(COUNTIF(B26:H26,"9-19"))*(9)+(COUNTIF(B26:H26,"9-17"))*(7.25)+(COUNTIF(B26:H26,"9-16"))*(6.25)+(COUNTIF(B26:H26,"9-15"))*(5.5)+(COUNTIF(B26:H26,"9-14"))*(4.5)+(COUNTIF(B26:H26,"9-13"))*(4)+(COUNTIF(B26:H26,"9-12"))*(3)+(COUNTIF(B26:H26,"9-11:30"))*(2.5)+(COUNTIF(B26:H26,"13-19"))*(5.5)+(COUNTIF(B26:H26,"14-19"))*(4.5)+(COUNTIF(B26:H26,"15-19"))*(4)+(COUNTIF(B26:H26,"16-19"))*(3)+(COUNTIF(B26:H26,"16:30-19"))*(2.5)+(COUNTIF(B26:H26,"10-14"))*(4)+(COUNTIF(B26:H26,"草加9-14"))*(4.5)+(COUNTIF(B26:H26,"新田9-14"))*(4.5)+(COUNTIF(B26:H26,"新田14-19"))*(4.5)</f>
        <v>17</v>
      </c>
      <c r="K26" s="682"/>
    </row>
    <row r="27" spans="1:11" ht="14.45" customHeight="1" x14ac:dyDescent="0.15">
      <c r="A27" s="20" t="s">
        <v>19</v>
      </c>
      <c r="B27" s="12" t="s">
        <v>20</v>
      </c>
      <c r="C27" s="21"/>
      <c r="D27" s="11"/>
      <c r="E27" s="121" t="s">
        <v>497</v>
      </c>
      <c r="F27" s="12"/>
      <c r="G27" s="12" t="s">
        <v>20</v>
      </c>
      <c r="H27" s="12" t="s">
        <v>21</v>
      </c>
      <c r="I27" s="5">
        <f t="shared" si="4"/>
        <v>4</v>
      </c>
      <c r="J27" s="682">
        <f>SUM(COUNTIF(B27:H27,"9-11,15-19"))*(6)+(COUNTIF(B27:H27,"9-12,16-19"))*(6)+(COUNTIF(B27:H27,"9-13,17-19"))*(6)+(COUNTIF(B27:H27,"9-19"))*(9)+(COUNTIF(B27:H27,"9-17"))*(7.25)+(COUNTIF(B27:H27,"9-16"))*(6.25)+(COUNTIF(B27:H27,"9-15"))*(5.5)+(COUNTIF(B27:H27,"9-14"))*(4.5)+(COUNTIF(B27:H27,"9-13"))*(4)+(COUNTIF(B27:H27,"9-12"))*(3)+(COUNTIF(B27:H27,"9-11:30"))*(2.5)+(COUNTIF(B27:H27,"13-19"))*(5.5)+(COUNTIF(B27:H27,"14-19"))*(4.5)+(COUNTIF(B27:H27,"15-19"))*(4)+(COUNTIF(B27:H27,"16-19"))*(3)+(COUNTIF(B27:H27,"16:30-19"))*(2.5)+(COUNTIF(B27:H27,"10-14"))*(4)+(COUNTIF(B27:H27,"草加9-14"))*(4.5)+(COUNTIF(B27:H27,"新田9-14"))*(4.5)+(COUNTIF(B27:H27,"新田14-19"))*(4.5)+(COUNTIF(B27:H27,"受付9-/事務"))*(4.5)</f>
        <v>18</v>
      </c>
      <c r="K27" s="682"/>
    </row>
    <row r="28" spans="1:11" ht="14.45" customHeight="1" x14ac:dyDescent="0.15">
      <c r="A28" s="20" t="s">
        <v>62</v>
      </c>
      <c r="B28" s="383"/>
      <c r="C28" s="21"/>
      <c r="D28" s="32"/>
      <c r="E28" s="93" t="s">
        <v>84</v>
      </c>
      <c r="F28" s="12" t="s">
        <v>20</v>
      </c>
      <c r="G28" s="383"/>
      <c r="H28" s="12"/>
      <c r="I28" s="5">
        <f t="shared" si="4"/>
        <v>2</v>
      </c>
      <c r="J28" s="682">
        <f>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草加9-14"))*(4.5)+(COUNTIF(B28:H28,"新田9-14"))*(4.5)+(COUNTIF(B28:H28,"新田14-19"))*(4.5)</f>
        <v>9</v>
      </c>
      <c r="K28" s="682"/>
    </row>
    <row r="29" spans="1:11" ht="14.45" customHeight="1" x14ac:dyDescent="0.15">
      <c r="A29" s="20" t="s">
        <v>225</v>
      </c>
      <c r="B29" s="12" t="s">
        <v>25</v>
      </c>
      <c r="C29" s="32"/>
      <c r="D29" s="32"/>
      <c r="E29" s="12"/>
      <c r="F29" s="12" t="s">
        <v>21</v>
      </c>
      <c r="G29" s="12"/>
      <c r="H29" s="383"/>
      <c r="I29" s="5">
        <f t="shared" si="4"/>
        <v>2</v>
      </c>
      <c r="J29" s="682">
        <v>9</v>
      </c>
      <c r="K29" s="682"/>
    </row>
    <row r="30" spans="1:11" ht="14.45" customHeight="1" x14ac:dyDescent="0.15">
      <c r="A30" s="20" t="s">
        <v>291</v>
      </c>
      <c r="B30" s="12"/>
      <c r="C30" s="32"/>
      <c r="D30" s="32"/>
      <c r="E30" s="12" t="s">
        <v>20</v>
      </c>
      <c r="F30" s="12"/>
      <c r="G30" s="12" t="s">
        <v>20</v>
      </c>
      <c r="H30" s="12" t="s">
        <v>20</v>
      </c>
      <c r="I30" s="5">
        <f t="shared" si="4"/>
        <v>3</v>
      </c>
      <c r="J30" s="682">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13.5</v>
      </c>
      <c r="K30" s="682"/>
    </row>
    <row r="31" spans="1:11" ht="14.45" customHeight="1" x14ac:dyDescent="0.15">
      <c r="A31" s="20" t="s">
        <v>38</v>
      </c>
      <c r="B31" s="12" t="s">
        <v>21</v>
      </c>
      <c r="C31" s="11"/>
      <c r="D31" s="11"/>
      <c r="E31" s="12"/>
      <c r="F31" s="12" t="s">
        <v>21</v>
      </c>
      <c r="G31" s="103" t="s">
        <v>57</v>
      </c>
      <c r="H31" s="103" t="s">
        <v>56</v>
      </c>
      <c r="I31" s="5">
        <f t="shared" si="4"/>
        <v>4</v>
      </c>
      <c r="J31" s="682">
        <f>SUM(COUNTIF(B31:H31,"9-11,15-19"))*(6)+(COUNTIF(B31:H31,"9-12,16-19"))*(6)+(COUNTIF(B31:H31,"9-13,17-19"))*(6)+(COUNTIF(B31:H31,"9-19"))*(9)+(COUNTIF(B31:H31,"9-17"))*(7.25)+(COUNTIF(B31:H31,"9-16"))*(6.25)+(COUNTIF(B31:H31,"9-15"))*(5.5)+(COUNTIF(B31:H31,"9-14"))*(4.5)+(COUNTIF(B31:H31,"9-13"))*(4)+(COUNTIF(B31:H31,"9-12"))*(3)+(COUNTIF(B31:H31,"9-11:30"))*(2.5)+(COUNTIF(B31:H31,"13-19"))*(5.5)+(COUNTIF(B31:H31,"14-19"))*(4.5)+(COUNTIF(B31:H31,"15-19"))*(4)+(COUNTIF(B31:H31,"16-19"))*(3)+(COUNTIF(B31:H31,"16:30-19"))*(2.5)+(COUNTIF(B31:H31,"10-14"))*(4)+(COUNTIF(B31:H31,"草加9-14"))*(4.5)+(COUNTIF(B31:H31,"新田9-14"))*(4.5)+(COUNTIF(B31:H31,"新田14-19"))*(4.5)</f>
        <v>18</v>
      </c>
      <c r="K31" s="682"/>
    </row>
    <row r="32" spans="1:11" ht="14.45" customHeight="1" x14ac:dyDescent="0.15">
      <c r="A32" s="321" t="s">
        <v>66</v>
      </c>
      <c r="B32" s="12"/>
      <c r="C32" s="11"/>
      <c r="D32" s="11"/>
      <c r="E32" s="12"/>
      <c r="F32" s="12"/>
      <c r="G32" s="462" t="s">
        <v>529</v>
      </c>
      <c r="H32" s="462" t="s">
        <v>109</v>
      </c>
      <c r="I32" s="5"/>
      <c r="J32" s="682"/>
      <c r="K32" s="682"/>
    </row>
    <row r="33" spans="1:11" ht="14.45" customHeight="1" x14ac:dyDescent="0.15">
      <c r="A33" s="22" t="s">
        <v>0</v>
      </c>
      <c r="B33" s="90">
        <v>46132</v>
      </c>
      <c r="C33" s="90">
        <v>46133</v>
      </c>
      <c r="D33" s="90">
        <v>46134</v>
      </c>
      <c r="E33" s="90">
        <v>46135</v>
      </c>
      <c r="F33" s="90">
        <v>46136</v>
      </c>
      <c r="G33" s="90">
        <v>46137</v>
      </c>
      <c r="H33" s="90">
        <v>46138</v>
      </c>
      <c r="I33" s="688" t="s">
        <v>1</v>
      </c>
      <c r="J33" s="690" t="s">
        <v>2</v>
      </c>
      <c r="K33" s="690"/>
    </row>
    <row r="34" spans="1:11" ht="14.45" customHeight="1" x14ac:dyDescent="0.15">
      <c r="A34" s="22" t="s">
        <v>3</v>
      </c>
      <c r="B34" s="2" t="s">
        <v>4</v>
      </c>
      <c r="C34" s="21" t="s">
        <v>5</v>
      </c>
      <c r="D34" s="21" t="s">
        <v>6</v>
      </c>
      <c r="E34" s="2" t="s">
        <v>7</v>
      </c>
      <c r="F34" s="2" t="s">
        <v>8</v>
      </c>
      <c r="G34" s="2" t="s">
        <v>9</v>
      </c>
      <c r="H34" s="24" t="s">
        <v>10</v>
      </c>
      <c r="I34" s="689"/>
      <c r="J34" s="690"/>
      <c r="K34" s="690"/>
    </row>
    <row r="35" spans="1:11" ht="14.45" customHeight="1" x14ac:dyDescent="0.15">
      <c r="A35" s="126" t="s">
        <v>12</v>
      </c>
      <c r="B35" s="12"/>
      <c r="C35" s="21"/>
      <c r="D35" s="21"/>
      <c r="E35" s="12"/>
      <c r="F35" s="12"/>
      <c r="G35" s="12"/>
      <c r="H35" s="12"/>
      <c r="I35" s="5"/>
      <c r="J35" s="682"/>
      <c r="K35" s="692"/>
    </row>
    <row r="36" spans="1:11" ht="14.45" customHeight="1" x14ac:dyDescent="0.15">
      <c r="A36" s="20" t="s">
        <v>37</v>
      </c>
      <c r="B36" s="12" t="s">
        <v>21</v>
      </c>
      <c r="C36" s="21"/>
      <c r="D36" s="11"/>
      <c r="E36" s="12" t="s">
        <v>21</v>
      </c>
      <c r="F36" s="12" t="s">
        <v>29</v>
      </c>
      <c r="G36" s="12" t="s">
        <v>21</v>
      </c>
      <c r="H36" s="12" t="s">
        <v>20</v>
      </c>
      <c r="I36" s="5">
        <f t="shared" ref="I36:I41" si="6">COUNTIFS(B36:H36,"&lt;&gt;空",B36:H36,"&lt;&gt;休",B36:H36,"&lt;&gt;調",B36:H36,"&lt;&gt;",B36:H36,"&lt;&gt;調整休")</f>
        <v>5</v>
      </c>
      <c r="J36" s="682">
        <f t="shared" ref="J36" si="7">SUM(COUNTIF(B36:H36,"9-11,15-19"))*(6)+(COUNTIF(B36:H36,"9-12,16-19"))*(6)+(COUNTIF(B36:H36,"9-13,17-19"))*(6)+(COUNTIF(B36:H36,"9-19"))*(9)+(COUNTIF(B36:H36,"9-17"))*(7.25)+(COUNTIF(B36:H36,"9-16"))*(6.25)+(COUNTIF(B36:H36,"9-15"))*(5.5)+(COUNTIF(B36:H36,"9-14"))*(4.5)+(COUNTIF(B36:H36,"9-13"))*(4)+(COUNTIF(B36:H36,"9-12"))*(3)+(COUNTIF(B36:H36,"9-11:30"))*(2.5)+(COUNTIF(B36:H36,"13-19"))*(5.5)+(COUNTIF(B36:H36,"14-19"))*(4.5)+(COUNTIF(B36:H36,"15-19"))*(4)+(COUNTIF(B36:H36,"16-19"))*(3)+(COUNTIF(B36:H36,"16:30-19"))*(2.5)+(COUNTIF(B36:H36,"10-14"))*(4)+(COUNTIF(B36:H36,"草加9-14"))*(4.5)+(COUNTIF(B36:H36,"新田9-14"))*(4.5)+(COUNTIF(B36:H36,"新田14-19"))*(4.5)</f>
        <v>22</v>
      </c>
      <c r="K36" s="682"/>
    </row>
    <row r="37" spans="1:11" ht="14.45" customHeight="1" x14ac:dyDescent="0.15">
      <c r="A37" s="20" t="s">
        <v>19</v>
      </c>
      <c r="B37" s="12"/>
      <c r="C37" s="21"/>
      <c r="D37" s="11"/>
      <c r="E37" s="121" t="s">
        <v>497</v>
      </c>
      <c r="F37" s="12"/>
      <c r="G37" s="12" t="s">
        <v>20</v>
      </c>
      <c r="H37" s="12" t="s">
        <v>21</v>
      </c>
      <c r="I37" s="5">
        <f t="shared" si="6"/>
        <v>3</v>
      </c>
      <c r="J37" s="682">
        <f>SUM(COUNTIF(B37:H37,"9-11,15-19"))*(6)+(COUNTIF(B37:H37,"9-12,16-19"))*(6)+(COUNTIF(B37:H37,"9-13,17-19"))*(6)+(COUNTIF(B37:H37,"9-19"))*(9)+(COUNTIF(B37:H37,"9-17"))*(7.25)+(COUNTIF(B37:H37,"9-16"))*(6.25)+(COUNTIF(B37:H37,"9-15"))*(5.5)+(COUNTIF(B37:H37,"9-14"))*(4.5)+(COUNTIF(B37:H37,"9-13"))*(4)+(COUNTIF(B37:H37,"9-12"))*(3)+(COUNTIF(B37:H37,"9-11:30"))*(2.5)+(COUNTIF(B37:H37,"13-19"))*(5.5)+(COUNTIF(B37:H37,"14-19"))*(4.5)+(COUNTIF(B37:H37,"15-19"))*(4)+(COUNTIF(B37:H37,"16-19"))*(3)+(COUNTIF(B37:H37,"16:30-19"))*(2.5)+(COUNTIF(B37:H37,"10-14"))*(4)+(COUNTIF(B37:H37,"草加9-14"))*(4.5)+(COUNTIF(B37:H37,"新田9-14"))*(4.5)+(COUNTIF(B37:H37,"新田14-19"))*(4.5)+(COUNTIF(B37:H37,"受付9-/事務"))*(4.5)</f>
        <v>13.5</v>
      </c>
      <c r="K37" s="682"/>
    </row>
    <row r="38" spans="1:11" ht="14.45" customHeight="1" x14ac:dyDescent="0.15">
      <c r="A38" s="20" t="s">
        <v>62</v>
      </c>
      <c r="B38" s="12" t="s">
        <v>20</v>
      </c>
      <c r="C38" s="21"/>
      <c r="D38" s="32"/>
      <c r="E38" s="93" t="s">
        <v>84</v>
      </c>
      <c r="F38" s="12" t="s">
        <v>20</v>
      </c>
      <c r="G38" s="12" t="s">
        <v>21</v>
      </c>
      <c r="H38" s="12"/>
      <c r="I38" s="5">
        <f t="shared" si="6"/>
        <v>4</v>
      </c>
      <c r="J38" s="682">
        <f>SUM(COUNTIF(B38:H38,"9-11,15-19"))*(6)+(COUNTIF(B38:H38,"9-12,16-19"))*(6)+(COUNTIF(B38:H38,"9-13,17-19"))*(6)+(COUNTIF(B38:H38,"9-19"))*(9)+(COUNTIF(B38:H38,"9-17"))*(7.25)+(COUNTIF(B38:H38,"9-16"))*(6.25)+(COUNTIF(B38:H38,"9-15"))*(5.5)+(COUNTIF(B38:H38,"9-14"))*(4.5)+(COUNTIF(B38:H38,"9-13"))*(4)+(COUNTIF(B38:H38,"9-12"))*(3)+(COUNTIF(B38:H38,"9-11:30"))*(2.5)+(COUNTIF(B38:H38,"13-19"))*(5.5)+(COUNTIF(B38:H38,"14-19"))*(4.5)+(COUNTIF(B38:H38,"15-19"))*(4)+(COUNTIF(B38:H38,"16-19"))*(3)+(COUNTIF(B38:H38,"16:30-19"))*(2.5)+(COUNTIF(B38:H38,"10-14"))*(4)+(COUNTIF(B38:H38,"草加9-14"))*(4.5)+(COUNTIF(B38:H38,"新田9-14"))*(4.5)+(COUNTIF(B38:H38,"新田14-19"))*(4.5)</f>
        <v>18</v>
      </c>
      <c r="K38" s="682"/>
    </row>
    <row r="39" spans="1:11" ht="14.45" customHeight="1" x14ac:dyDescent="0.15">
      <c r="A39" s="20" t="s">
        <v>225</v>
      </c>
      <c r="B39" s="12" t="s">
        <v>21</v>
      </c>
      <c r="C39" s="32"/>
      <c r="D39" s="32"/>
      <c r="E39" s="12"/>
      <c r="F39" s="12" t="s">
        <v>21</v>
      </c>
      <c r="G39" s="12"/>
      <c r="H39" s="383"/>
      <c r="I39" s="5">
        <f t="shared" si="6"/>
        <v>2</v>
      </c>
      <c r="J39" s="682">
        <f>SUM(COUNTIF(B39:H39,"9-11,15-19"))*(6)+(COUNTIF(B39:H39,"9-12,16-19"))*(6)+(COUNTIF(B39:H39,"9-13,17-19"))*(6)+(COUNTIF(B39:H39,"9-19"))*(9)+(COUNTIF(B39:H39,"9-17"))*(7.25)+(COUNTIF(B39:H39,"9-16"))*(6.25)+(COUNTIF(B39:H39,"9-15"))*(5.5)+(COUNTIF(B39:H39,"9-14"))*(4.5)+(COUNTIF(B39:H39,"9-13"))*(4)+(COUNTIF(B39:H39,"9-12"))*(3)+(COUNTIF(B39:H39,"9-11:30"))*(2.5)+(COUNTIF(B39:H39,"13-19"))*(5.5)+(COUNTIF(B39:H39,"14-19"))*(4.5)+(COUNTIF(B39:H39,"15-19"))*(4)+(COUNTIF(B39:H39,"16-19"))*(3)+(COUNTIF(B39:H39,"16:30-19"))*(2.5)+(COUNTIF(B39:H39,"10-14"))*(4)+(COUNTIF(B39:H39,"草加9-14"))*(4.5)+(COUNTIF(B39:H39,"新田9-14"))*(4.5)+(COUNTIF(B39:H39,"新田14-19"))*(4.5)</f>
        <v>9</v>
      </c>
      <c r="K39" s="682"/>
    </row>
    <row r="40" spans="1:11" ht="14.45" customHeight="1" x14ac:dyDescent="0.15">
      <c r="A40" s="20" t="s">
        <v>291</v>
      </c>
      <c r="B40" s="12"/>
      <c r="C40" s="32"/>
      <c r="D40" s="32"/>
      <c r="E40" s="12" t="s">
        <v>20</v>
      </c>
      <c r="F40" s="12"/>
      <c r="G40" s="12" t="s">
        <v>20</v>
      </c>
      <c r="H40" s="12" t="s">
        <v>20</v>
      </c>
      <c r="I40" s="5">
        <f t="shared" si="6"/>
        <v>3</v>
      </c>
      <c r="J40" s="682">
        <f>SUM(COUNTIF(B40:H40,"9-11,15-19"))*(6)+(COUNTIF(B40:H40,"9-12,16-19"))*(6)+(COUNTIF(B40:H40,"9-13,17-19"))*(6)+(COUNTIF(B40:H40,"9-19"))*(9)+(COUNTIF(B40:H40,"9-17"))*(7.25)+(COUNTIF(B40:H40,"9-16"))*(6.25)+(COUNTIF(B40:H40,"9-15"))*(5.5)+(COUNTIF(B40:H40,"9-14"))*(4.5)+(COUNTIF(B40:H40,"9-13"))*(4)+(COUNTIF(B40:H40,"9-12"))*(3)+(COUNTIF(B40:H40,"9-11:30"))*(2.5)+(COUNTIF(B40:H40,"13-19"))*(5.5)+(COUNTIF(B40:H40,"14-19"))*(4.5)+(COUNTIF(B40:H40,"15-19"))*(4)+(COUNTIF(B40:H40,"16-19"))*(3)+(COUNTIF(B40:H40,"16:30-19"))*(2.5)+(COUNTIF(B40:H40,"10-14"))*(4)+(COUNTIF(B40:H40,"草加9-14"))*(4.5)+(COUNTIF(B40:H40,"新田9-14"))*(4.5)+(COUNTIF(B40:H40,"新田14-19"))*(4.5)</f>
        <v>13.5</v>
      </c>
      <c r="K40" s="682"/>
    </row>
    <row r="41" spans="1:11" ht="14.45" customHeight="1" x14ac:dyDescent="0.15">
      <c r="A41" s="20" t="s">
        <v>38</v>
      </c>
      <c r="B41" s="12" t="s">
        <v>20</v>
      </c>
      <c r="C41" s="11"/>
      <c r="D41" s="11"/>
      <c r="E41" s="12"/>
      <c r="F41" s="12" t="s">
        <v>21</v>
      </c>
      <c r="G41" s="103" t="s">
        <v>56</v>
      </c>
      <c r="H41" s="103" t="s">
        <v>56</v>
      </c>
      <c r="I41" s="5">
        <f t="shared" si="6"/>
        <v>4</v>
      </c>
      <c r="J41" s="682">
        <f>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草加9-14"))*(4.5)+(COUNTIF(B41:H41,"新田9-14"))*(4.5)+(COUNTIF(B41:H41,"新田14-19"))*(4.5)</f>
        <v>18</v>
      </c>
      <c r="K41" s="682"/>
    </row>
    <row r="42" spans="1:11" ht="14.45" customHeight="1" x14ac:dyDescent="0.15">
      <c r="A42" s="321" t="s">
        <v>66</v>
      </c>
      <c r="B42" s="12"/>
      <c r="C42" s="11"/>
      <c r="D42" s="11"/>
      <c r="E42" s="12"/>
      <c r="F42" s="12"/>
      <c r="G42" s="12"/>
      <c r="H42" s="462" t="s">
        <v>477</v>
      </c>
      <c r="I42" s="5"/>
      <c r="J42" s="682"/>
      <c r="K42" s="682"/>
    </row>
    <row r="43" spans="1:11" ht="14.45" customHeight="1" x14ac:dyDescent="0.15">
      <c r="A43" s="22" t="s">
        <v>0</v>
      </c>
      <c r="B43" s="23">
        <v>46139</v>
      </c>
      <c r="C43" s="23">
        <v>46140</v>
      </c>
      <c r="D43" s="23">
        <v>46141</v>
      </c>
      <c r="E43" s="23">
        <v>46142</v>
      </c>
      <c r="F43" s="23"/>
      <c r="G43" s="23"/>
      <c r="H43" s="23"/>
      <c r="I43" s="688" t="s">
        <v>1</v>
      </c>
      <c r="J43" s="690" t="s">
        <v>2</v>
      </c>
      <c r="K43" s="690"/>
    </row>
    <row r="44" spans="1:11" ht="14.45" customHeight="1" x14ac:dyDescent="0.15">
      <c r="A44" s="22" t="s">
        <v>3</v>
      </c>
      <c r="B44" s="2" t="s">
        <v>4</v>
      </c>
      <c r="C44" s="316" t="s">
        <v>5</v>
      </c>
      <c r="D44" s="376" t="s">
        <v>6</v>
      </c>
      <c r="E44" s="2" t="s">
        <v>7</v>
      </c>
      <c r="F44" s="2"/>
      <c r="G44" s="2"/>
      <c r="H44" s="24"/>
      <c r="I44" s="689"/>
      <c r="J44" s="690"/>
      <c r="K44" s="690"/>
    </row>
    <row r="45" spans="1:11" ht="14.45" customHeight="1" x14ac:dyDescent="0.15">
      <c r="A45" s="126" t="s">
        <v>13</v>
      </c>
      <c r="B45" s="12"/>
      <c r="C45" s="21"/>
      <c r="D45" s="21"/>
      <c r="E45" s="12"/>
      <c r="F45" s="21"/>
      <c r="G45" s="21"/>
      <c r="H45" s="21"/>
      <c r="I45" s="5"/>
      <c r="J45" s="693"/>
      <c r="K45" s="692"/>
    </row>
    <row r="46" spans="1:11" ht="14.45" customHeight="1" x14ac:dyDescent="0.15">
      <c r="A46" s="20" t="s">
        <v>37</v>
      </c>
      <c r="B46" s="12" t="s">
        <v>68</v>
      </c>
      <c r="C46" s="21"/>
      <c r="D46" s="11"/>
      <c r="E46" s="12" t="s">
        <v>21</v>
      </c>
      <c r="F46" s="11"/>
      <c r="G46" s="11"/>
      <c r="H46" s="11"/>
      <c r="I46" s="5">
        <f t="shared" ref="I46:I51" si="8">COUNTIFS(B46:H46,"&lt;&gt;空",B46:H46,"&lt;&gt;休",B46:H46,"&lt;&gt;調",B46:H46,"&lt;&gt;",B46:H46,"&lt;&gt;調整休")</f>
        <v>2</v>
      </c>
      <c r="J46" s="682">
        <f t="shared" ref="J46" si="9">SUM(COUNTIF(B46:H46,"9-11,15-19"))*(6)+(COUNTIF(B46:H46,"9-12,16-19"))*(6)+(COUNTIF(B46:H46,"9-13,17-19"))*(6)+(COUNTIF(B46:H46,"9-19"))*(9)+(COUNTIF(B46:H46,"9-17"))*(7.25)+(COUNTIF(B46:H46,"9-16"))*(6.25)+(COUNTIF(B46:H46,"9-15"))*(5.5)+(COUNTIF(B46:H46,"9-14"))*(4.5)+(COUNTIF(B46:H46,"9-13"))*(4)+(COUNTIF(B46:H46,"9-12"))*(3)+(COUNTIF(B46:H46,"9-11:30"))*(2.5)+(COUNTIF(B46:H46,"13-19"))*(5.5)+(COUNTIF(B46:H46,"14-19"))*(4.5)+(COUNTIF(B46:H46,"15-19"))*(4)+(COUNTIF(B46:H46,"16-19"))*(3)+(COUNTIF(B46:H46,"16:30-19"))*(2.5)+(COUNTIF(B46:H46,"10-14"))*(4)+(COUNTIF(B46:H46,"草加9-14"))*(4.5)+(COUNTIF(B46:H46,"新田9-14"))*(4.5)+(COUNTIF(B46:H46,"新田14-19"))*(4.5)</f>
        <v>8.5</v>
      </c>
      <c r="K46" s="682"/>
    </row>
    <row r="47" spans="1:11" ht="14.45" customHeight="1" x14ac:dyDescent="0.15">
      <c r="A47" s="20" t="s">
        <v>19</v>
      </c>
      <c r="B47" s="383"/>
      <c r="C47" s="21"/>
      <c r="D47" s="11"/>
      <c r="E47" s="121" t="s">
        <v>497</v>
      </c>
      <c r="F47" s="11"/>
      <c r="G47" s="11"/>
      <c r="H47" s="11"/>
      <c r="I47" s="5">
        <f t="shared" si="8"/>
        <v>1</v>
      </c>
      <c r="J47" s="682">
        <f>SUM(COUNTIF(B47:H47,"9-11,15-19"))*(6)+(COUNTIF(B47:H47,"9-12,16-19"))*(6)+(COUNTIF(B47:H47,"9-13,17-19"))*(6)+(COUNTIF(B47:H47,"9-19"))*(9)+(COUNTIF(B47:H47,"9-17"))*(7.25)+(COUNTIF(B47:H47,"9-16"))*(6.25)+(COUNTIF(B47:H47,"9-15"))*(5.5)+(COUNTIF(B47:H47,"9-14"))*(4.5)+(COUNTIF(B47:H47,"9-13"))*(4)+(COUNTIF(B47:H47,"9-12"))*(3)+(COUNTIF(B47:H47,"9-11:30"))*(2.5)+(COUNTIF(B47:H47,"13-19"))*(5.5)+(COUNTIF(B47:H47,"14-19"))*(4.5)+(COUNTIF(B47:H47,"15-19"))*(4)+(COUNTIF(B47:H47,"16-19"))*(3)+(COUNTIF(B47:H47,"16:30-19"))*(2.5)+(COUNTIF(B47:H47,"10-14"))*(4)+(COUNTIF(B47:H47,"草加9-14"))*(4.5)+(COUNTIF(B47:H47,"新田9-14"))*(4.5)+(COUNTIF(B47:H47,"新田14-19"))*(4.5)+(COUNTIF(B47:H47,"受付9-/事務"))*(4.5)</f>
        <v>4.5</v>
      </c>
      <c r="K47" s="682"/>
    </row>
    <row r="48" spans="1:11" ht="14.45" customHeight="1" x14ac:dyDescent="0.15">
      <c r="A48" s="20" t="s">
        <v>62</v>
      </c>
      <c r="B48" s="12" t="s">
        <v>20</v>
      </c>
      <c r="C48" s="21"/>
      <c r="D48" s="32"/>
      <c r="E48" s="93" t="s">
        <v>84</v>
      </c>
      <c r="F48" s="32"/>
      <c r="G48" s="32"/>
      <c r="H48" s="32"/>
      <c r="I48" s="5">
        <f t="shared" si="8"/>
        <v>2</v>
      </c>
      <c r="J48" s="682">
        <f>SUM(COUNTIF(B48:H48,"9-11,15-19"))*(6)+(COUNTIF(B48:H48,"9-12,16-19"))*(6)+(COUNTIF(B48:H48,"9-13,17-19"))*(6)+(COUNTIF(B48:H48,"9-19"))*(9)+(COUNTIF(B48:H48,"9-17"))*(7.25)+(COUNTIF(B48:H48,"9-16"))*(6.25)+(COUNTIF(B48:H48,"9-15"))*(5.5)+(COUNTIF(B48:H48,"9-14"))*(4.5)+(COUNTIF(B48:H48,"9-13"))*(4)+(COUNTIF(B48:H48,"9-12"))*(3)+(COUNTIF(B48:H48,"9-11:30"))*(2.5)+(COUNTIF(B48:H48,"13-19"))*(5.5)+(COUNTIF(B48:H48,"14-19"))*(4.5)+(COUNTIF(B48:H48,"15-19"))*(4)+(COUNTIF(B48:H48,"16-19"))*(3)+(COUNTIF(B48:H48,"16:30-19"))*(2.5)+(COUNTIF(B48:H48,"10-14"))*(4)+(COUNTIF(B48:H48,"草加9-14"))*(4.5)+(COUNTIF(B48:H48,"新田9-14"))*(4.5)+(COUNTIF(B48:H48,"新田14-19"))*(4.5)</f>
        <v>9</v>
      </c>
      <c r="K48" s="682"/>
    </row>
    <row r="49" spans="1:14" ht="14.45" customHeight="1" x14ac:dyDescent="0.15">
      <c r="A49" s="20" t="s">
        <v>225</v>
      </c>
      <c r="B49" s="12" t="s">
        <v>25</v>
      </c>
      <c r="C49" s="32"/>
      <c r="D49" s="32"/>
      <c r="E49" s="12" t="s">
        <v>21</v>
      </c>
      <c r="F49" s="32"/>
      <c r="G49" s="32"/>
      <c r="H49" s="32"/>
      <c r="I49" s="5">
        <f t="shared" si="8"/>
        <v>2</v>
      </c>
      <c r="J49" s="682">
        <v>9</v>
      </c>
      <c r="K49" s="682"/>
    </row>
    <row r="50" spans="1:14" ht="14.45" customHeight="1" x14ac:dyDescent="0.15">
      <c r="A50" s="20" t="s">
        <v>291</v>
      </c>
      <c r="B50" s="12"/>
      <c r="C50" s="32"/>
      <c r="D50" s="32"/>
      <c r="E50" s="12" t="s">
        <v>20</v>
      </c>
      <c r="F50" s="32"/>
      <c r="G50" s="32"/>
      <c r="H50" s="32"/>
      <c r="I50" s="5">
        <f t="shared" si="8"/>
        <v>1</v>
      </c>
      <c r="J50" s="682">
        <f>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COUNTIF(B50:H50,"草加9-14"))*(4.5)+(COUNTIF(B50:H50,"新田9-14"))*(4.5)+(COUNTIF(B50:H50,"新田14-19"))*(4.5)</f>
        <v>4.5</v>
      </c>
      <c r="K50" s="682"/>
    </row>
    <row r="51" spans="1:14" ht="14.45" customHeight="1" x14ac:dyDescent="0.15">
      <c r="A51" s="20" t="s">
        <v>38</v>
      </c>
      <c r="B51" s="12" t="s">
        <v>21</v>
      </c>
      <c r="C51" s="11"/>
      <c r="D51" s="11"/>
      <c r="E51" s="12"/>
      <c r="F51" s="11"/>
      <c r="G51" s="11"/>
      <c r="H51" s="11"/>
      <c r="I51" s="5">
        <f t="shared" si="8"/>
        <v>1</v>
      </c>
      <c r="J51" s="682">
        <f>SUM(COUNTIF(B51:H51,"9-11,15-19"))*(6)+(COUNTIF(B51:H51,"9-12,16-19"))*(6)+(COUNTIF(B51:H51,"9-13,17-19"))*(6)+(COUNTIF(B51:H51,"9-19"))*(9)+(COUNTIF(B51:H51,"9-17"))*(7.25)+(COUNTIF(B51:H51,"9-16"))*(6.25)+(COUNTIF(B51:H51,"9-15"))*(5.5)+(COUNTIF(B51:H51,"9-14"))*(4.5)+(COUNTIF(B51:H51,"9-13"))*(4)+(COUNTIF(B51:H51,"9-12"))*(3)+(COUNTIF(B51:H51,"9-11:30"))*(2.5)+(COUNTIF(B51:H51,"13-19"))*(5.5)+(COUNTIF(B51:H51,"14-19"))*(4.5)+(COUNTIF(B51:H51,"15-19"))*(4)+(COUNTIF(B51:H51,"16-19"))*(3)+(COUNTIF(B51:H51,"16:30-19"))*(2.5)+(COUNTIF(B51:H51,"10-14"))*(4)+(COUNTIF(B51:H51,"草加9-14"))*(4.5)+(COUNTIF(B51:H51,"新田9-14"))*(4.5)+(COUNTIF(B51:H51,"新田14-19"))*(4.5)</f>
        <v>4.5</v>
      </c>
      <c r="K51" s="682"/>
    </row>
    <row r="52" spans="1:14" ht="14.45" customHeight="1" x14ac:dyDescent="0.15">
      <c r="A52" s="321" t="s">
        <v>66</v>
      </c>
      <c r="B52" s="12"/>
      <c r="C52" s="11"/>
      <c r="D52" s="11"/>
      <c r="E52" s="12"/>
      <c r="F52" s="11"/>
      <c r="G52" s="11"/>
      <c r="H52" s="11"/>
      <c r="I52" s="5"/>
      <c r="J52" s="682"/>
      <c r="K52" s="682"/>
    </row>
    <row r="53" spans="1:14" ht="14.45" customHeight="1" x14ac:dyDescent="0.15">
      <c r="A53" s="41"/>
      <c r="B53" s="42"/>
      <c r="C53" s="42"/>
      <c r="D53" s="42"/>
      <c r="E53" s="42"/>
      <c r="F53" s="42"/>
      <c r="G53" s="42"/>
      <c r="H53" s="42"/>
      <c r="I53" s="698" t="s">
        <v>577</v>
      </c>
      <c r="J53" s="698"/>
      <c r="K53" s="698"/>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104</v>
      </c>
      <c r="D61" s="697"/>
      <c r="E61" s="697"/>
      <c r="F61" s="697"/>
      <c r="G61" s="697"/>
      <c r="H61" s="697"/>
      <c r="I61" s="697"/>
      <c r="J61" s="697"/>
      <c r="K61" s="697"/>
    </row>
    <row r="62" spans="1:14" ht="14.45" customHeight="1" x14ac:dyDescent="0.15">
      <c r="A62" s="875"/>
      <c r="B62" s="875"/>
      <c r="C62" s="697" t="s">
        <v>106</v>
      </c>
      <c r="D62" s="697"/>
      <c r="E62" s="697"/>
      <c r="F62" s="697"/>
      <c r="G62" s="697"/>
      <c r="H62" s="697"/>
      <c r="I62" s="697"/>
      <c r="J62" s="697"/>
      <c r="K62" s="697"/>
    </row>
  </sheetData>
  <mergeCells count="68">
    <mergeCell ref="J22:K22"/>
    <mergeCell ref="J11:K11"/>
    <mergeCell ref="B1:F1"/>
    <mergeCell ref="H1:K1"/>
    <mergeCell ref="I3:I4"/>
    <mergeCell ref="J3:K4"/>
    <mergeCell ref="F5:H5"/>
    <mergeCell ref="J5:K5"/>
    <mergeCell ref="J6:K6"/>
    <mergeCell ref="J7:K7"/>
    <mergeCell ref="J8:K8"/>
    <mergeCell ref="J9:K9"/>
    <mergeCell ref="J10:K10"/>
    <mergeCell ref="J17:K17"/>
    <mergeCell ref="J18:K18"/>
    <mergeCell ref="J19:K19"/>
    <mergeCell ref="J20:K20"/>
    <mergeCell ref="J21:K21"/>
    <mergeCell ref="J12:K12"/>
    <mergeCell ref="I13:I14"/>
    <mergeCell ref="J13:K14"/>
    <mergeCell ref="J15:K15"/>
    <mergeCell ref="J16:K16"/>
    <mergeCell ref="J30:K30"/>
    <mergeCell ref="J31:K31"/>
    <mergeCell ref="J32:K32"/>
    <mergeCell ref="I23:I24"/>
    <mergeCell ref="J23:K24"/>
    <mergeCell ref="J25:K25"/>
    <mergeCell ref="J26:K26"/>
    <mergeCell ref="J27:K27"/>
    <mergeCell ref="J28:K28"/>
    <mergeCell ref="J29:K29"/>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A59:B59"/>
    <mergeCell ref="C59:K59"/>
    <mergeCell ref="J49:K49"/>
    <mergeCell ref="J50:K50"/>
    <mergeCell ref="J51:K51"/>
    <mergeCell ref="J52:K52"/>
    <mergeCell ref="I53:K53"/>
    <mergeCell ref="A54:B54"/>
    <mergeCell ref="D54:E54"/>
    <mergeCell ref="A55:B55"/>
    <mergeCell ref="C55:K55"/>
    <mergeCell ref="A56:B56"/>
    <mergeCell ref="C56:K56"/>
    <mergeCell ref="C57:K57"/>
    <mergeCell ref="A60:B60"/>
    <mergeCell ref="A61:B61"/>
    <mergeCell ref="C61:K61"/>
    <mergeCell ref="A62:B62"/>
    <mergeCell ref="C62:K62"/>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7C272-DEFF-4970-8C3A-9F9FDCD410D8}">
  <sheetPr>
    <tabColor theme="7" tint="0.59999389629810485"/>
    <pageSetUpPr fitToPage="1"/>
  </sheetPr>
  <dimension ref="A1:X52"/>
  <sheetViews>
    <sheetView zoomScaleNormal="100" workbookViewId="0">
      <selection activeCell="D22" sqref="D22"/>
    </sheetView>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60" t="s">
        <v>69</v>
      </c>
      <c r="B1" s="683" t="s">
        <v>562</v>
      </c>
      <c r="C1" s="683"/>
      <c r="D1" s="683"/>
      <c r="E1" s="683"/>
      <c r="F1" s="683"/>
      <c r="H1" s="803" t="s">
        <v>42</v>
      </c>
      <c r="I1" s="804"/>
      <c r="J1" s="805"/>
      <c r="K1" s="806"/>
    </row>
    <row r="2" spans="1:24" ht="17.100000000000001" customHeight="1" x14ac:dyDescent="0.15">
      <c r="A2" s="14"/>
      <c r="I2" s="14"/>
      <c r="J2" s="3"/>
      <c r="K2" s="4"/>
    </row>
    <row r="3" spans="1:24" ht="17.100000000000001" customHeight="1" x14ac:dyDescent="0.15">
      <c r="A3" s="22" t="s">
        <v>0</v>
      </c>
      <c r="B3" s="90"/>
      <c r="C3" s="90"/>
      <c r="D3" s="90">
        <v>46113</v>
      </c>
      <c r="E3" s="90">
        <v>46114</v>
      </c>
      <c r="F3" s="90">
        <v>46115</v>
      </c>
      <c r="G3" s="90">
        <v>46116</v>
      </c>
      <c r="H3" s="90">
        <v>46117</v>
      </c>
      <c r="I3" s="807" t="s">
        <v>1</v>
      </c>
      <c r="J3" s="799" t="s">
        <v>2</v>
      </c>
      <c r="K3" s="800"/>
    </row>
    <row r="4" spans="1:24" ht="17.100000000000001" customHeight="1" x14ac:dyDescent="0.15">
      <c r="A4" s="22" t="s">
        <v>3</v>
      </c>
      <c r="B4" s="2"/>
      <c r="C4" s="21"/>
      <c r="D4" s="21" t="s">
        <v>6</v>
      </c>
      <c r="E4" s="2" t="s">
        <v>7</v>
      </c>
      <c r="F4" s="2" t="s">
        <v>8</v>
      </c>
      <c r="G4" s="2" t="s">
        <v>9</v>
      </c>
      <c r="H4" s="24" t="s">
        <v>10</v>
      </c>
      <c r="I4" s="808"/>
      <c r="J4" s="801"/>
      <c r="K4" s="802"/>
    </row>
    <row r="5" spans="1:24" ht="15.75" customHeight="1" thickBot="1" x14ac:dyDescent="0.2">
      <c r="A5" s="406" t="s">
        <v>13</v>
      </c>
      <c r="B5" s="407"/>
      <c r="C5" s="407"/>
      <c r="D5" s="408"/>
      <c r="E5" s="99"/>
      <c r="F5" s="691" t="s">
        <v>60</v>
      </c>
      <c r="G5" s="691"/>
      <c r="H5" s="691"/>
      <c r="I5" s="100"/>
      <c r="J5" s="765"/>
      <c r="K5" s="766"/>
    </row>
    <row r="6" spans="1:24" ht="17.100000000000001" customHeight="1" x14ac:dyDescent="0.15">
      <c r="A6" s="797" t="s">
        <v>16</v>
      </c>
      <c r="B6" s="351"/>
      <c r="C6" s="351"/>
      <c r="D6" s="109"/>
      <c r="E6" s="233" t="s">
        <v>385</v>
      </c>
      <c r="F6" s="634"/>
      <c r="G6" s="393" t="s">
        <v>20</v>
      </c>
      <c r="H6" s="107"/>
      <c r="I6" s="775">
        <f t="shared" ref="I6" si="0">COUNTIFS(B6:H6,"&lt;&gt;空",B6:H6,"&lt;&gt;休",B6:H6,"&lt;&gt;調",B6:H6,"&lt;&gt;",B6:H6,"&lt;&gt;調整休")</f>
        <v>2</v>
      </c>
      <c r="J6" s="777">
        <v>15.5</v>
      </c>
      <c r="K6" s="778"/>
      <c r="N6" s="6"/>
      <c r="O6" s="6"/>
      <c r="P6" s="6"/>
      <c r="Q6" s="6"/>
      <c r="R6" s="6"/>
      <c r="S6" s="6"/>
      <c r="T6" s="6"/>
      <c r="U6" s="6"/>
      <c r="V6" s="6"/>
      <c r="W6" s="6"/>
      <c r="X6" s="6"/>
    </row>
    <row r="7" spans="1:24" ht="17.100000000000001" customHeight="1" thickBot="1" x14ac:dyDescent="0.2">
      <c r="A7" s="798"/>
      <c r="B7" s="409"/>
      <c r="C7" s="409"/>
      <c r="D7" s="113"/>
      <c r="E7" s="111" t="s">
        <v>21</v>
      </c>
      <c r="F7" s="111" t="s">
        <v>21</v>
      </c>
      <c r="G7" s="410"/>
      <c r="H7" s="111"/>
      <c r="I7" s="776"/>
      <c r="J7" s="779"/>
      <c r="K7" s="780"/>
      <c r="N7" s="6"/>
      <c r="O7" s="6"/>
      <c r="P7" s="6"/>
      <c r="Q7" s="6"/>
      <c r="R7" s="6"/>
      <c r="S7" s="6"/>
      <c r="T7" s="6"/>
      <c r="U7" s="6"/>
      <c r="V7" s="6"/>
      <c r="W7" s="6"/>
      <c r="X7" s="6"/>
    </row>
    <row r="8" spans="1:24" ht="17.100000000000001" customHeight="1" x14ac:dyDescent="0.15">
      <c r="A8" s="47" t="s">
        <v>17</v>
      </c>
      <c r="B8" s="350"/>
      <c r="C8" s="350"/>
      <c r="D8" s="36"/>
      <c r="E8" s="55" t="s">
        <v>20</v>
      </c>
      <c r="F8" s="55" t="s">
        <v>20</v>
      </c>
      <c r="G8" s="55"/>
      <c r="H8" s="29" t="s">
        <v>20</v>
      </c>
      <c r="I8" s="43">
        <f t="shared" ref="I8:I9" si="1">COUNTIFS(B8:H8,"&lt;&gt;空",B8:H8,"&lt;&gt;休",B8:H8,"&lt;&gt;調",B8:H8,"&lt;&gt;",B8:H8,"&lt;&gt;調整休")</f>
        <v>3</v>
      </c>
      <c r="J8" s="795">
        <f t="shared" ref="J8:J9" si="2">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13.5</v>
      </c>
      <c r="K8" s="796"/>
    </row>
    <row r="9" spans="1:24" ht="17.100000000000001" customHeight="1" x14ac:dyDescent="0.15">
      <c r="A9" s="20" t="s">
        <v>18</v>
      </c>
      <c r="B9" s="21"/>
      <c r="C9" s="21"/>
      <c r="D9" s="32"/>
      <c r="E9" s="12"/>
      <c r="F9" s="54"/>
      <c r="G9" s="54" t="s">
        <v>21</v>
      </c>
      <c r="H9" s="12" t="s">
        <v>21</v>
      </c>
      <c r="I9" s="5">
        <f t="shared" si="1"/>
        <v>2</v>
      </c>
      <c r="J9" s="758">
        <f t="shared" si="2"/>
        <v>9</v>
      </c>
      <c r="K9" s="759"/>
    </row>
    <row r="10" spans="1:24" ht="17.100000000000001" customHeight="1" x14ac:dyDescent="0.15">
      <c r="A10" s="44"/>
      <c r="B10" s="106"/>
      <c r="C10" s="106"/>
      <c r="D10" s="36"/>
      <c r="E10" s="12"/>
      <c r="F10" s="16"/>
      <c r="G10" s="16"/>
      <c r="H10" s="40"/>
      <c r="I10" s="5"/>
      <c r="J10" s="758"/>
      <c r="K10" s="759"/>
    </row>
    <row r="11" spans="1:24" ht="17.100000000000001" customHeight="1" x14ac:dyDescent="0.15">
      <c r="A11" s="33" t="s">
        <v>0</v>
      </c>
      <c r="B11" s="53">
        <v>46118</v>
      </c>
      <c r="C11" s="53">
        <v>46119</v>
      </c>
      <c r="D11" s="53">
        <v>46120</v>
      </c>
      <c r="E11" s="53">
        <v>46121</v>
      </c>
      <c r="F11" s="53">
        <v>46122</v>
      </c>
      <c r="G11" s="53">
        <v>46123</v>
      </c>
      <c r="H11" s="53">
        <v>46124</v>
      </c>
      <c r="I11" s="131"/>
      <c r="J11" s="799" t="s">
        <v>2</v>
      </c>
      <c r="K11" s="800"/>
    </row>
    <row r="12" spans="1:24" ht="17.100000000000001" customHeight="1" x14ac:dyDescent="0.15">
      <c r="A12" s="22" t="s">
        <v>3</v>
      </c>
      <c r="B12" s="22" t="s">
        <v>4</v>
      </c>
      <c r="C12" s="2" t="s">
        <v>5</v>
      </c>
      <c r="D12" s="21" t="s">
        <v>6</v>
      </c>
      <c r="E12" s="2" t="s">
        <v>7</v>
      </c>
      <c r="F12" s="2" t="s">
        <v>8</v>
      </c>
      <c r="G12" s="2" t="s">
        <v>9</v>
      </c>
      <c r="H12" s="24" t="s">
        <v>10</v>
      </c>
      <c r="I12" s="133"/>
      <c r="J12" s="801"/>
      <c r="K12" s="802"/>
    </row>
    <row r="13" spans="1:24" ht="17.100000000000001" customHeight="1" thickBot="1" x14ac:dyDescent="0.2">
      <c r="A13" s="406" t="s">
        <v>12</v>
      </c>
      <c r="B13" s="99"/>
      <c r="C13" s="407"/>
      <c r="D13" s="408"/>
      <c r="E13" s="99"/>
      <c r="F13" s="99"/>
      <c r="G13" s="99"/>
      <c r="H13" s="99"/>
      <c r="I13" s="100"/>
      <c r="J13" s="785"/>
      <c r="K13" s="766"/>
    </row>
    <row r="14" spans="1:24" ht="17.100000000000001" customHeight="1" x14ac:dyDescent="0.15">
      <c r="A14" s="797" t="s">
        <v>16</v>
      </c>
      <c r="B14" s="635" t="s">
        <v>567</v>
      </c>
      <c r="C14" s="351"/>
      <c r="D14" s="109"/>
      <c r="E14" s="233" t="s">
        <v>385</v>
      </c>
      <c r="F14" s="233" t="s">
        <v>385</v>
      </c>
      <c r="G14" s="393" t="s">
        <v>20</v>
      </c>
      <c r="H14" s="107"/>
      <c r="I14" s="775">
        <f t="shared" ref="I14" si="3">COUNTIFS(B14:H14,"&lt;&gt;空",B14:H14,"&lt;&gt;休",B14:H14,"&lt;&gt;調",B14:H14,"&lt;&gt;",B14:H14,"&lt;&gt;調整休")</f>
        <v>4</v>
      </c>
      <c r="J14" s="777">
        <v>22</v>
      </c>
      <c r="K14" s="778"/>
    </row>
    <row r="15" spans="1:24" ht="17.100000000000001" customHeight="1" thickBot="1" x14ac:dyDescent="0.2">
      <c r="A15" s="798"/>
      <c r="B15" s="636" t="s">
        <v>20</v>
      </c>
      <c r="C15" s="409"/>
      <c r="D15" s="113"/>
      <c r="E15" s="111" t="s">
        <v>21</v>
      </c>
      <c r="F15" s="111" t="s">
        <v>21</v>
      </c>
      <c r="G15" s="410"/>
      <c r="H15" s="111"/>
      <c r="I15" s="776"/>
      <c r="J15" s="779"/>
      <c r="K15" s="780"/>
    </row>
    <row r="16" spans="1:24" ht="17.100000000000001" customHeight="1" x14ac:dyDescent="0.15">
      <c r="A16" s="47" t="s">
        <v>17</v>
      </c>
      <c r="B16" s="29" t="s">
        <v>21</v>
      </c>
      <c r="C16" s="350"/>
      <c r="D16" s="36"/>
      <c r="E16" s="55" t="s">
        <v>20</v>
      </c>
      <c r="F16" s="55" t="s">
        <v>20</v>
      </c>
      <c r="G16" s="55"/>
      <c r="H16" s="29" t="s">
        <v>20</v>
      </c>
      <c r="I16" s="43">
        <f t="shared" ref="I16:I17" si="4">COUNTIFS(B16:H16,"&lt;&gt;空",B16:H16,"&lt;&gt;休",B16:H16,"&lt;&gt;調",B16:H16,"&lt;&gt;",B16:H16,"&lt;&gt;調整休")</f>
        <v>4</v>
      </c>
      <c r="J16" s="795">
        <f t="shared" ref="J16" si="5">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18</v>
      </c>
      <c r="K16" s="796"/>
    </row>
    <row r="17" spans="1:11" ht="17.100000000000001" customHeight="1" x14ac:dyDescent="0.15">
      <c r="A17" s="20" t="s">
        <v>18</v>
      </c>
      <c r="B17" s="12" t="s">
        <v>20</v>
      </c>
      <c r="C17" s="21"/>
      <c r="D17" s="32"/>
      <c r="E17" s="12"/>
      <c r="F17" s="54"/>
      <c r="G17" s="54" t="s">
        <v>21</v>
      </c>
      <c r="H17" s="12" t="s">
        <v>21</v>
      </c>
      <c r="I17" s="5">
        <f t="shared" si="4"/>
        <v>3</v>
      </c>
      <c r="J17" s="758">
        <f t="shared" ref="J17" si="6">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10-15"))*(4.5)</f>
        <v>13.5</v>
      </c>
      <c r="K17" s="759"/>
    </row>
    <row r="18" spans="1:11" ht="17.100000000000001" customHeight="1" x14ac:dyDescent="0.15">
      <c r="A18" s="44"/>
      <c r="B18" s="29"/>
      <c r="C18" s="106"/>
      <c r="D18" s="36"/>
      <c r="E18" s="12"/>
      <c r="F18" s="16"/>
      <c r="G18" s="16"/>
      <c r="H18" s="40"/>
      <c r="I18" s="5"/>
      <c r="J18" s="758"/>
      <c r="K18" s="759"/>
    </row>
    <row r="19" spans="1:11" ht="17.100000000000001" customHeight="1" x14ac:dyDescent="0.15">
      <c r="A19" s="22" t="s">
        <v>0</v>
      </c>
      <c r="B19" s="23">
        <v>46125</v>
      </c>
      <c r="C19" s="23">
        <v>46126</v>
      </c>
      <c r="D19" s="23">
        <v>46127</v>
      </c>
      <c r="E19" s="23">
        <v>46128</v>
      </c>
      <c r="F19" s="23">
        <v>46129</v>
      </c>
      <c r="G19" s="23">
        <v>46130</v>
      </c>
      <c r="H19" s="23">
        <v>46131</v>
      </c>
      <c r="I19" s="131"/>
      <c r="J19" s="799" t="s">
        <v>2</v>
      </c>
      <c r="K19" s="800"/>
    </row>
    <row r="20" spans="1:11" ht="17.100000000000001" customHeight="1" x14ac:dyDescent="0.15">
      <c r="A20" s="22" t="s">
        <v>3</v>
      </c>
      <c r="B20" s="2" t="s">
        <v>4</v>
      </c>
      <c r="C20" s="21" t="s">
        <v>5</v>
      </c>
      <c r="D20" s="21" t="s">
        <v>6</v>
      </c>
      <c r="E20" s="2" t="s">
        <v>7</v>
      </c>
      <c r="F20" s="2" t="s">
        <v>8</v>
      </c>
      <c r="G20" s="2" t="s">
        <v>9</v>
      </c>
      <c r="H20" s="24" t="s">
        <v>10</v>
      </c>
      <c r="I20" s="133"/>
      <c r="J20" s="801"/>
      <c r="K20" s="802"/>
    </row>
    <row r="21" spans="1:11" ht="17.100000000000001" customHeight="1" thickBot="1" x14ac:dyDescent="0.2">
      <c r="A21" s="406" t="s">
        <v>13</v>
      </c>
      <c r="B21" s="99"/>
      <c r="C21" s="407"/>
      <c r="D21" s="408"/>
      <c r="E21" s="99"/>
      <c r="F21" s="99"/>
      <c r="G21" s="99"/>
      <c r="H21" s="99"/>
      <c r="I21" s="100"/>
      <c r="J21" s="765"/>
      <c r="K21" s="766"/>
    </row>
    <row r="22" spans="1:11" ht="17.100000000000001" customHeight="1" x14ac:dyDescent="0.15">
      <c r="A22" s="797" t="s">
        <v>16</v>
      </c>
      <c r="B22" s="107"/>
      <c r="C22" s="351"/>
      <c r="D22" s="109"/>
      <c r="E22" s="233" t="s">
        <v>385</v>
      </c>
      <c r="F22" s="233" t="s">
        <v>385</v>
      </c>
      <c r="G22" s="107"/>
      <c r="H22" s="107"/>
      <c r="I22" s="775">
        <f t="shared" ref="I22" si="7">COUNTIFS(B22:H22,"&lt;&gt;空",B22:H22,"&lt;&gt;休",B22:H22,"&lt;&gt;調",B22:H22,"&lt;&gt;",B22:H22,"&lt;&gt;調整休")</f>
        <v>2</v>
      </c>
      <c r="J22" s="777">
        <v>22</v>
      </c>
      <c r="K22" s="778"/>
    </row>
    <row r="23" spans="1:11" ht="17.100000000000001" customHeight="1" thickBot="1" x14ac:dyDescent="0.2">
      <c r="A23" s="798"/>
      <c r="B23" s="111" t="s">
        <v>21</v>
      </c>
      <c r="C23" s="409"/>
      <c r="D23" s="113"/>
      <c r="E23" s="111" t="s">
        <v>21</v>
      </c>
      <c r="F23" s="111" t="s">
        <v>21</v>
      </c>
      <c r="G23" s="111" t="s">
        <v>21</v>
      </c>
      <c r="H23" s="111"/>
      <c r="I23" s="776"/>
      <c r="J23" s="779"/>
      <c r="K23" s="780"/>
    </row>
    <row r="24" spans="1:11" ht="17.100000000000001" customHeight="1" x14ac:dyDescent="0.15">
      <c r="A24" s="47" t="s">
        <v>17</v>
      </c>
      <c r="B24" s="55" t="s">
        <v>20</v>
      </c>
      <c r="C24" s="350"/>
      <c r="D24" s="36"/>
      <c r="E24" s="55" t="s">
        <v>20</v>
      </c>
      <c r="F24" s="55" t="s">
        <v>20</v>
      </c>
      <c r="G24" s="29"/>
      <c r="H24" s="29" t="s">
        <v>20</v>
      </c>
      <c r="I24" s="43">
        <f t="shared" ref="I24:I25" si="8">COUNTIFS(B24:H24,"&lt;&gt;空",B24:H24,"&lt;&gt;休",B24:H24,"&lt;&gt;調",B24:H24,"&lt;&gt;",B24:H24,"&lt;&gt;調整休")</f>
        <v>4</v>
      </c>
      <c r="J24" s="795">
        <f t="shared" ref="J24:J25" si="9">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18</v>
      </c>
      <c r="K24" s="796"/>
    </row>
    <row r="25" spans="1:11" ht="17.100000000000001" customHeight="1" x14ac:dyDescent="0.15">
      <c r="A25" s="20" t="s">
        <v>18</v>
      </c>
      <c r="B25" s="12"/>
      <c r="C25" s="21"/>
      <c r="D25" s="32"/>
      <c r="E25" s="12"/>
      <c r="F25" s="54"/>
      <c r="G25" s="12" t="s">
        <v>20</v>
      </c>
      <c r="H25" s="12" t="s">
        <v>21</v>
      </c>
      <c r="I25" s="5">
        <f t="shared" si="8"/>
        <v>2</v>
      </c>
      <c r="J25" s="758">
        <f t="shared" si="9"/>
        <v>9</v>
      </c>
      <c r="K25" s="759"/>
    </row>
    <row r="26" spans="1:11" ht="17.100000000000001" customHeight="1" x14ac:dyDescent="0.15">
      <c r="A26" s="44"/>
      <c r="B26" s="29"/>
      <c r="C26" s="106"/>
      <c r="D26" s="36"/>
      <c r="E26" s="12"/>
      <c r="F26" s="16"/>
      <c r="G26" s="16"/>
      <c r="H26" s="40"/>
      <c r="I26" s="5"/>
      <c r="J26" s="758"/>
      <c r="K26" s="759"/>
    </row>
    <row r="27" spans="1:11" ht="17.100000000000001" customHeight="1" x14ac:dyDescent="0.15">
      <c r="A27" s="22" t="s">
        <v>0</v>
      </c>
      <c r="B27" s="90">
        <v>46132</v>
      </c>
      <c r="C27" s="90">
        <v>46133</v>
      </c>
      <c r="D27" s="90">
        <v>46134</v>
      </c>
      <c r="E27" s="90">
        <v>46135</v>
      </c>
      <c r="F27" s="90">
        <v>46136</v>
      </c>
      <c r="G27" s="90">
        <v>46137</v>
      </c>
      <c r="H27" s="90">
        <v>46138</v>
      </c>
      <c r="I27" s="131"/>
      <c r="J27" s="799" t="s">
        <v>2</v>
      </c>
      <c r="K27" s="800"/>
    </row>
    <row r="28" spans="1:11" ht="17.100000000000001" customHeight="1" x14ac:dyDescent="0.15">
      <c r="A28" s="22" t="s">
        <v>3</v>
      </c>
      <c r="B28" s="2" t="s">
        <v>4</v>
      </c>
      <c r="C28" s="21" t="s">
        <v>5</v>
      </c>
      <c r="D28" s="21" t="s">
        <v>6</v>
      </c>
      <c r="E28" s="2" t="s">
        <v>7</v>
      </c>
      <c r="F28" s="2" t="s">
        <v>8</v>
      </c>
      <c r="G28" s="2" t="s">
        <v>9</v>
      </c>
      <c r="H28" s="24" t="s">
        <v>10</v>
      </c>
      <c r="I28" s="133"/>
      <c r="J28" s="801"/>
      <c r="K28" s="802"/>
    </row>
    <row r="29" spans="1:11" ht="17.100000000000001" customHeight="1" thickBot="1" x14ac:dyDescent="0.2">
      <c r="A29" s="406" t="s">
        <v>12</v>
      </c>
      <c r="B29" s="99"/>
      <c r="C29" s="407"/>
      <c r="D29" s="408"/>
      <c r="E29" s="99"/>
      <c r="F29" s="99"/>
      <c r="G29" s="99"/>
      <c r="H29" s="99"/>
      <c r="I29" s="100"/>
      <c r="J29" s="785"/>
      <c r="K29" s="766"/>
    </row>
    <row r="30" spans="1:11" ht="17.100000000000001" customHeight="1" x14ac:dyDescent="0.15">
      <c r="A30" s="797" t="s">
        <v>16</v>
      </c>
      <c r="B30" s="107" t="s">
        <v>20</v>
      </c>
      <c r="C30" s="351"/>
      <c r="D30" s="109"/>
      <c r="E30" s="233" t="s">
        <v>385</v>
      </c>
      <c r="F30" s="233" t="s">
        <v>385</v>
      </c>
      <c r="G30" s="393" t="s">
        <v>20</v>
      </c>
      <c r="H30" s="107"/>
      <c r="I30" s="775">
        <f t="shared" ref="I30" si="10">COUNTIFS(B30:H30,"&lt;&gt;空",B30:H30,"&lt;&gt;休",B30:H30,"&lt;&gt;調",B30:H30,"&lt;&gt;",B30:H30,"&lt;&gt;調整休")</f>
        <v>4</v>
      </c>
      <c r="J30" s="777">
        <v>22</v>
      </c>
      <c r="K30" s="778"/>
    </row>
    <row r="31" spans="1:11" ht="17.100000000000001" customHeight="1" thickBot="1" x14ac:dyDescent="0.2">
      <c r="A31" s="798"/>
      <c r="B31" s="122"/>
      <c r="C31" s="409"/>
      <c r="D31" s="113"/>
      <c r="E31" s="111" t="s">
        <v>21</v>
      </c>
      <c r="F31" s="111" t="s">
        <v>21</v>
      </c>
      <c r="G31" s="410"/>
      <c r="H31" s="111"/>
      <c r="I31" s="776"/>
      <c r="J31" s="779"/>
      <c r="K31" s="780"/>
    </row>
    <row r="32" spans="1:11" ht="17.100000000000001" customHeight="1" x14ac:dyDescent="0.15">
      <c r="A32" s="47" t="s">
        <v>17</v>
      </c>
      <c r="B32" s="29" t="s">
        <v>21</v>
      </c>
      <c r="C32" s="350"/>
      <c r="D32" s="36"/>
      <c r="E32" s="55" t="s">
        <v>20</v>
      </c>
      <c r="F32" s="55" t="s">
        <v>20</v>
      </c>
      <c r="G32" s="55"/>
      <c r="H32" s="29" t="s">
        <v>20</v>
      </c>
      <c r="I32" s="43">
        <f t="shared" ref="I32:I33" si="11">COUNTIFS(B32:H32,"&lt;&gt;空",B32:H32,"&lt;&gt;休",B32:H32,"&lt;&gt;調",B32:H32,"&lt;&gt;",B32:H32,"&lt;&gt;調整休")</f>
        <v>4</v>
      </c>
      <c r="J32" s="795">
        <f t="shared" ref="J32" si="12">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18</v>
      </c>
      <c r="K32" s="796"/>
    </row>
    <row r="33" spans="1:14" ht="17.100000000000001" customHeight="1" x14ac:dyDescent="0.15">
      <c r="A33" s="20" t="s">
        <v>18</v>
      </c>
      <c r="B33" s="12"/>
      <c r="C33" s="21"/>
      <c r="D33" s="32"/>
      <c r="E33" s="12"/>
      <c r="F33" s="54"/>
      <c r="G33" s="54" t="s">
        <v>21</v>
      </c>
      <c r="H33" s="12" t="s">
        <v>21</v>
      </c>
      <c r="I33" s="5">
        <f t="shared" si="11"/>
        <v>2</v>
      </c>
      <c r="J33" s="758">
        <f t="shared" ref="J33" si="13">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10-15"))*(4.5)</f>
        <v>9</v>
      </c>
      <c r="K33" s="759"/>
    </row>
    <row r="34" spans="1:14" ht="17.100000000000001" customHeight="1" x14ac:dyDescent="0.15">
      <c r="A34" s="44"/>
      <c r="B34" s="29"/>
      <c r="C34" s="106"/>
      <c r="D34" s="36"/>
      <c r="E34" s="12"/>
      <c r="F34" s="16"/>
      <c r="G34" s="16"/>
      <c r="H34" s="40"/>
      <c r="I34" s="5"/>
      <c r="J34" s="758"/>
      <c r="K34" s="759"/>
    </row>
    <row r="35" spans="1:14" ht="17.100000000000001" customHeight="1" x14ac:dyDescent="0.15">
      <c r="A35" s="22" t="s">
        <v>0</v>
      </c>
      <c r="B35" s="23">
        <v>46139</v>
      </c>
      <c r="C35" s="23">
        <v>46140</v>
      </c>
      <c r="D35" s="23">
        <v>46141</v>
      </c>
      <c r="E35" s="23">
        <v>46142</v>
      </c>
      <c r="F35" s="23"/>
      <c r="G35" s="23"/>
      <c r="H35" s="23"/>
      <c r="I35" s="131"/>
      <c r="J35" s="799" t="s">
        <v>2</v>
      </c>
      <c r="K35" s="800"/>
    </row>
    <row r="36" spans="1:14" ht="17.100000000000001" customHeight="1" x14ac:dyDescent="0.15">
      <c r="A36" s="22" t="s">
        <v>3</v>
      </c>
      <c r="B36" s="2" t="s">
        <v>4</v>
      </c>
      <c r="C36" s="316" t="s">
        <v>5</v>
      </c>
      <c r="D36" s="376" t="s">
        <v>6</v>
      </c>
      <c r="E36" s="2" t="s">
        <v>7</v>
      </c>
      <c r="F36" s="2"/>
      <c r="G36" s="2"/>
      <c r="H36" s="24"/>
      <c r="I36" s="133"/>
      <c r="J36" s="801"/>
      <c r="K36" s="802"/>
    </row>
    <row r="37" spans="1:14" ht="17.100000000000001" customHeight="1" thickBot="1" x14ac:dyDescent="0.2">
      <c r="A37" s="406" t="s">
        <v>13</v>
      </c>
      <c r="B37" s="99"/>
      <c r="C37" s="407"/>
      <c r="D37" s="408"/>
      <c r="E37" s="99"/>
      <c r="F37" s="408"/>
      <c r="G37" s="408"/>
      <c r="H37" s="408"/>
      <c r="I37" s="100"/>
      <c r="J37" s="785"/>
      <c r="K37" s="766"/>
    </row>
    <row r="38" spans="1:14" ht="17.100000000000001" customHeight="1" x14ac:dyDescent="0.15">
      <c r="A38" s="797" t="s">
        <v>16</v>
      </c>
      <c r="B38" s="107" t="s">
        <v>20</v>
      </c>
      <c r="C38" s="351"/>
      <c r="D38" s="109"/>
      <c r="E38" s="233" t="s">
        <v>385</v>
      </c>
      <c r="F38" s="109"/>
      <c r="G38" s="109"/>
      <c r="H38" s="109"/>
      <c r="I38" s="775">
        <f t="shared" ref="I38" si="14">COUNTIFS(B38:H38,"&lt;&gt;空",B38:H38,"&lt;&gt;休",B38:H38,"&lt;&gt;調",B38:H38,"&lt;&gt;",B38:H38,"&lt;&gt;調整休")</f>
        <v>2</v>
      </c>
      <c r="J38" s="777">
        <v>11</v>
      </c>
      <c r="K38" s="778"/>
    </row>
    <row r="39" spans="1:14" ht="17.100000000000001" customHeight="1" thickBot="1" x14ac:dyDescent="0.2">
      <c r="A39" s="798"/>
      <c r="B39" s="122"/>
      <c r="C39" s="409"/>
      <c r="D39" s="113"/>
      <c r="E39" s="111" t="s">
        <v>21</v>
      </c>
      <c r="F39" s="113"/>
      <c r="G39" s="113"/>
      <c r="H39" s="113"/>
      <c r="I39" s="776"/>
      <c r="J39" s="779"/>
      <c r="K39" s="780"/>
    </row>
    <row r="40" spans="1:14" ht="17.100000000000001" customHeight="1" x14ac:dyDescent="0.15">
      <c r="A40" s="47" t="s">
        <v>17</v>
      </c>
      <c r="B40" s="29" t="s">
        <v>21</v>
      </c>
      <c r="C40" s="350"/>
      <c r="D40" s="36"/>
      <c r="E40" s="55" t="s">
        <v>20</v>
      </c>
      <c r="F40" s="36"/>
      <c r="G40" s="36"/>
      <c r="H40" s="36"/>
      <c r="I40" s="43">
        <f t="shared" ref="I40:I41" si="15">COUNTIFS(B40:H40,"&lt;&gt;空",B40:H40,"&lt;&gt;休",B40:H40,"&lt;&gt;調",B40:H40,"&lt;&gt;",B40:H40,"&lt;&gt;調整休")</f>
        <v>2</v>
      </c>
      <c r="J40" s="795">
        <v>9</v>
      </c>
      <c r="K40" s="796"/>
    </row>
    <row r="41" spans="1:14" ht="17.100000000000001" customHeight="1" x14ac:dyDescent="0.15">
      <c r="A41" s="20" t="s">
        <v>18</v>
      </c>
      <c r="B41" s="12"/>
      <c r="C41" s="21"/>
      <c r="D41" s="32"/>
      <c r="E41" s="12"/>
      <c r="F41" s="32"/>
      <c r="G41" s="32"/>
      <c r="H41" s="32"/>
      <c r="I41" s="5">
        <f t="shared" si="15"/>
        <v>0</v>
      </c>
      <c r="J41" s="758">
        <f t="shared" ref="J41" si="16">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10-15"))*(4.5)</f>
        <v>0</v>
      </c>
      <c r="K41" s="759"/>
    </row>
    <row r="42" spans="1:14" ht="17.100000000000001" customHeight="1" x14ac:dyDescent="0.15">
      <c r="A42" s="44"/>
      <c r="B42" s="29"/>
      <c r="C42" s="106"/>
      <c r="D42" s="36"/>
      <c r="E42" s="12"/>
      <c r="F42" s="36"/>
      <c r="G42" s="36"/>
      <c r="H42" s="36"/>
      <c r="I42" s="5"/>
      <c r="J42" s="758"/>
      <c r="K42" s="759"/>
    </row>
    <row r="43" spans="1:14" ht="17.100000000000001" customHeight="1" x14ac:dyDescent="0.15">
      <c r="A43" s="41"/>
      <c r="B43" s="42"/>
      <c r="C43" s="42"/>
      <c r="D43" s="42"/>
      <c r="E43" s="42"/>
      <c r="F43" s="42"/>
      <c r="G43" s="42"/>
      <c r="H43" s="42"/>
      <c r="I43" s="890" t="s">
        <v>577</v>
      </c>
      <c r="J43" s="890"/>
      <c r="K43" s="890"/>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59">
    <mergeCell ref="B1:F1"/>
    <mergeCell ref="H1:K1"/>
    <mergeCell ref="I3:I4"/>
    <mergeCell ref="J3:K4"/>
    <mergeCell ref="F5:H5"/>
    <mergeCell ref="J5:K5"/>
    <mergeCell ref="J16:K16"/>
    <mergeCell ref="A6:A7"/>
    <mergeCell ref="I6:I7"/>
    <mergeCell ref="J6:K7"/>
    <mergeCell ref="J8:K8"/>
    <mergeCell ref="J9:K9"/>
    <mergeCell ref="J10:K10"/>
    <mergeCell ref="J11:K12"/>
    <mergeCell ref="J13:K13"/>
    <mergeCell ref="A14:A15"/>
    <mergeCell ref="I14:I15"/>
    <mergeCell ref="J14:K15"/>
    <mergeCell ref="J17:K17"/>
    <mergeCell ref="J18:K18"/>
    <mergeCell ref="J19:K20"/>
    <mergeCell ref="J21:K21"/>
    <mergeCell ref="A22:A23"/>
    <mergeCell ref="I22:I23"/>
    <mergeCell ref="J22:K23"/>
    <mergeCell ref="A38:A39"/>
    <mergeCell ref="I38:I39"/>
    <mergeCell ref="J38:K39"/>
    <mergeCell ref="J24:K24"/>
    <mergeCell ref="J25:K25"/>
    <mergeCell ref="J26:K26"/>
    <mergeCell ref="J27:K28"/>
    <mergeCell ref="J29:K29"/>
    <mergeCell ref="A30:A31"/>
    <mergeCell ref="I30:I31"/>
    <mergeCell ref="J30:K31"/>
    <mergeCell ref="J32:K32"/>
    <mergeCell ref="J33:K33"/>
    <mergeCell ref="J34:K34"/>
    <mergeCell ref="J35:K36"/>
    <mergeCell ref="J37:K37"/>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0BBEF-41BA-4C9A-A9A8-96696986EA88}">
  <sheetPr>
    <tabColor theme="7" tint="0.59999389629810485"/>
    <pageSetUpPr fitToPage="1"/>
  </sheetPr>
  <dimension ref="A1:Q57"/>
  <sheetViews>
    <sheetView zoomScale="96" zoomScaleNormal="96" workbookViewId="0">
      <selection activeCell="E15" sqref="E15:F15"/>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60" t="s">
        <v>69</v>
      </c>
      <c r="B1" s="683" t="s">
        <v>562</v>
      </c>
      <c r="C1" s="683"/>
      <c r="D1" s="683"/>
      <c r="E1" s="683"/>
      <c r="F1" s="683"/>
      <c r="H1" s="792" t="s">
        <v>50</v>
      </c>
      <c r="I1" s="793"/>
      <c r="J1" s="793"/>
      <c r="K1" s="794"/>
    </row>
    <row r="2" spans="1:17" ht="10.5" customHeight="1" x14ac:dyDescent="0.15">
      <c r="A2" s="14"/>
      <c r="B2" s="763"/>
      <c r="C2" s="763"/>
      <c r="D2" s="764"/>
      <c r="E2" s="764"/>
      <c r="I2" s="14"/>
      <c r="J2" s="3"/>
      <c r="K2" s="4"/>
    </row>
    <row r="3" spans="1:17" ht="16.5" customHeight="1" x14ac:dyDescent="0.15">
      <c r="A3" s="22" t="s">
        <v>0</v>
      </c>
      <c r="B3" s="23"/>
      <c r="C3" s="23"/>
      <c r="D3" s="23">
        <v>46113</v>
      </c>
      <c r="E3" s="23">
        <v>46114</v>
      </c>
      <c r="F3" s="23">
        <v>46115</v>
      </c>
      <c r="G3" s="23">
        <v>46116</v>
      </c>
      <c r="H3" s="23">
        <v>46117</v>
      </c>
      <c r="I3" s="727" t="s">
        <v>1</v>
      </c>
      <c r="J3" s="717" t="s">
        <v>2</v>
      </c>
      <c r="K3" s="718"/>
    </row>
    <row r="4" spans="1:17" ht="16.5" customHeight="1" x14ac:dyDescent="0.15">
      <c r="A4" s="22" t="s">
        <v>3</v>
      </c>
      <c r="B4" s="2"/>
      <c r="C4" s="21"/>
      <c r="D4" s="21" t="s">
        <v>6</v>
      </c>
      <c r="E4" s="2" t="s">
        <v>7</v>
      </c>
      <c r="F4" s="2" t="s">
        <v>8</v>
      </c>
      <c r="G4" s="2" t="s">
        <v>9</v>
      </c>
      <c r="H4" s="24" t="s">
        <v>10</v>
      </c>
      <c r="I4" s="728"/>
      <c r="J4" s="719"/>
      <c r="K4" s="720"/>
    </row>
    <row r="5" spans="1:17" ht="18" customHeight="1" x14ac:dyDescent="0.15">
      <c r="A5" s="17" t="s">
        <v>13</v>
      </c>
      <c r="B5" s="2"/>
      <c r="C5" s="2"/>
      <c r="D5" s="2"/>
      <c r="E5" s="12"/>
      <c r="F5" s="12"/>
      <c r="G5" s="12"/>
      <c r="H5" s="12"/>
      <c r="I5" s="5"/>
      <c r="J5" s="682"/>
      <c r="K5" s="692"/>
    </row>
    <row r="6" spans="1:17" ht="18" customHeight="1" x14ac:dyDescent="0.15">
      <c r="A6" s="5" t="s">
        <v>14</v>
      </c>
      <c r="B6" s="127"/>
      <c r="C6" s="127"/>
      <c r="D6" s="32"/>
      <c r="E6" s="12" t="s">
        <v>21</v>
      </c>
      <c r="F6" s="12" t="s">
        <v>20</v>
      </c>
      <c r="G6" s="12" t="s">
        <v>21</v>
      </c>
      <c r="H6" s="12" t="s">
        <v>20</v>
      </c>
      <c r="I6" s="5">
        <f t="shared" ref="I6:I9" si="0">COUNTIFS(B6:H6,"&lt;&gt;空",B6:H6,"&lt;&gt;休",B6:H6,"&lt;&gt;調",B6:H6,"&lt;&gt;",B6:H6,"&lt;&gt;調整休")</f>
        <v>4</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18</v>
      </c>
      <c r="K6" s="759"/>
    </row>
    <row r="7" spans="1:17" ht="18" customHeight="1" x14ac:dyDescent="0.15">
      <c r="A7" s="20" t="s">
        <v>100</v>
      </c>
      <c r="B7" s="350"/>
      <c r="C7" s="350"/>
      <c r="D7" s="36"/>
      <c r="E7" s="12" t="s">
        <v>20</v>
      </c>
      <c r="F7" s="59"/>
      <c r="G7" s="12" t="s">
        <v>20</v>
      </c>
      <c r="H7" s="12" t="s">
        <v>20</v>
      </c>
      <c r="I7" s="5">
        <f t="shared" si="0"/>
        <v>3</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13.5</v>
      </c>
      <c r="K7" s="759"/>
    </row>
    <row r="8" spans="1:17" ht="18" customHeight="1" x14ac:dyDescent="0.15">
      <c r="A8" s="20" t="s">
        <v>376</v>
      </c>
      <c r="B8" s="45"/>
      <c r="C8" s="45"/>
      <c r="D8" s="46"/>
      <c r="E8" s="12" t="s">
        <v>21</v>
      </c>
      <c r="F8" s="12" t="s">
        <v>21</v>
      </c>
      <c r="G8" s="12"/>
      <c r="H8" s="12" t="s">
        <v>21</v>
      </c>
      <c r="I8" s="5">
        <f t="shared" si="0"/>
        <v>3</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11-19"))*(7)</f>
        <v>13.5</v>
      </c>
      <c r="K8" s="759"/>
    </row>
    <row r="9" spans="1:17" ht="18" customHeight="1" x14ac:dyDescent="0.15">
      <c r="A9" s="20" t="s">
        <v>377</v>
      </c>
      <c r="B9" s="45"/>
      <c r="C9" s="45"/>
      <c r="D9" s="46"/>
      <c r="E9" s="16"/>
      <c r="F9" s="12"/>
      <c r="G9" s="12" t="s">
        <v>184</v>
      </c>
      <c r="H9" s="12" t="s">
        <v>184</v>
      </c>
      <c r="I9" s="5">
        <f t="shared" si="0"/>
        <v>2</v>
      </c>
      <c r="J9" s="758">
        <f>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14</v>
      </c>
      <c r="K9" s="759"/>
      <c r="Q9" s="349"/>
    </row>
    <row r="10" spans="1:17" ht="19.5" customHeight="1" x14ac:dyDescent="0.15">
      <c r="A10" s="31" t="s">
        <v>66</v>
      </c>
      <c r="B10" s="45"/>
      <c r="C10" s="45"/>
      <c r="D10" s="46"/>
      <c r="E10" s="16" t="s">
        <v>523</v>
      </c>
      <c r="F10" s="16"/>
      <c r="G10" s="16" t="s">
        <v>566</v>
      </c>
      <c r="H10" s="16"/>
      <c r="I10" s="5"/>
      <c r="J10" s="758"/>
      <c r="K10" s="759"/>
    </row>
    <row r="11" spans="1:17" ht="18" customHeight="1" x14ac:dyDescent="0.15">
      <c r="A11" s="31" t="s">
        <v>66</v>
      </c>
      <c r="B11" s="45"/>
      <c r="C11" s="45"/>
      <c r="D11" s="46"/>
      <c r="E11" s="16"/>
      <c r="F11" s="633" t="s">
        <v>215</v>
      </c>
      <c r="G11" s="16"/>
      <c r="H11" s="16"/>
      <c r="I11" s="5"/>
      <c r="J11" s="682"/>
      <c r="K11" s="692"/>
    </row>
    <row r="12" spans="1:17" ht="16.5" customHeight="1" x14ac:dyDescent="0.15">
      <c r="A12" s="33" t="s">
        <v>0</v>
      </c>
      <c r="B12" s="53">
        <v>46118</v>
      </c>
      <c r="C12" s="53">
        <v>46119</v>
      </c>
      <c r="D12" s="53">
        <v>46120</v>
      </c>
      <c r="E12" s="53">
        <v>46121</v>
      </c>
      <c r="F12" s="53">
        <v>46122</v>
      </c>
      <c r="G12" s="53">
        <v>46123</v>
      </c>
      <c r="H12" s="53">
        <v>46124</v>
      </c>
      <c r="I12" s="727" t="s">
        <v>1</v>
      </c>
      <c r="J12" s="717" t="s">
        <v>2</v>
      </c>
      <c r="K12" s="718"/>
    </row>
    <row r="13" spans="1:17" ht="16.5" customHeight="1" x14ac:dyDescent="0.15">
      <c r="A13" s="22" t="s">
        <v>3</v>
      </c>
      <c r="B13" s="22" t="s">
        <v>4</v>
      </c>
      <c r="C13" s="2" t="s">
        <v>5</v>
      </c>
      <c r="D13" s="21" t="s">
        <v>6</v>
      </c>
      <c r="E13" s="2" t="s">
        <v>7</v>
      </c>
      <c r="F13" s="2" t="s">
        <v>8</v>
      </c>
      <c r="G13" s="2" t="s">
        <v>9</v>
      </c>
      <c r="H13" s="24" t="s">
        <v>10</v>
      </c>
      <c r="I13" s="728"/>
      <c r="J13" s="719"/>
      <c r="K13" s="720"/>
    </row>
    <row r="14" spans="1:17" ht="18" customHeight="1" x14ac:dyDescent="0.15">
      <c r="A14" s="17" t="s">
        <v>12</v>
      </c>
      <c r="B14" s="12"/>
      <c r="C14" s="2"/>
      <c r="D14" s="2"/>
      <c r="E14" s="12"/>
      <c r="F14" s="691" t="s">
        <v>60</v>
      </c>
      <c r="G14" s="691"/>
      <c r="H14" s="691"/>
      <c r="I14" s="5"/>
      <c r="J14" s="682"/>
      <c r="K14" s="692"/>
    </row>
    <row r="15" spans="1:17" ht="18" customHeight="1" x14ac:dyDescent="0.15">
      <c r="A15" s="5" t="s">
        <v>14</v>
      </c>
      <c r="B15" s="12"/>
      <c r="C15" s="127"/>
      <c r="D15" s="32"/>
      <c r="E15" s="12" t="s">
        <v>21</v>
      </c>
      <c r="F15" s="12" t="s">
        <v>21</v>
      </c>
      <c r="G15" s="12" t="s">
        <v>21</v>
      </c>
      <c r="H15" s="12" t="s">
        <v>319</v>
      </c>
      <c r="I15" s="5">
        <f t="shared" ref="I15:I18" si="2">COUNTIFS(B15:H15,"&lt;&gt;空",B15:H15,"&lt;&gt;休",B15:H15,"&lt;&gt;調",B15:H15,"&lt;&gt;",B15:H15,"&lt;&gt;調整休")</f>
        <v>4</v>
      </c>
      <c r="J15" s="758">
        <v>30.5</v>
      </c>
      <c r="K15" s="759"/>
    </row>
    <row r="16" spans="1:17" ht="18" customHeight="1" x14ac:dyDescent="0.15">
      <c r="A16" s="20" t="s">
        <v>100</v>
      </c>
      <c r="B16" s="12" t="s">
        <v>20</v>
      </c>
      <c r="C16" s="350"/>
      <c r="D16" s="36"/>
      <c r="E16" s="12"/>
      <c r="F16" s="12" t="s">
        <v>20</v>
      </c>
      <c r="G16" s="12" t="s">
        <v>20</v>
      </c>
      <c r="H16" s="12" t="s">
        <v>20</v>
      </c>
      <c r="I16" s="5">
        <f t="shared" si="2"/>
        <v>4</v>
      </c>
      <c r="J16" s="758">
        <f t="shared" ref="J16" si="3">SUM(COUNTIF(B16:H16,"9-11,15-19"))*(6)+(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f>
        <v>18</v>
      </c>
      <c r="K16" s="759"/>
    </row>
    <row r="17" spans="1:11" ht="18" customHeight="1" x14ac:dyDescent="0.15">
      <c r="A17" s="20" t="s">
        <v>376</v>
      </c>
      <c r="B17" s="12" t="s">
        <v>21</v>
      </c>
      <c r="C17" s="45"/>
      <c r="D17" s="46"/>
      <c r="E17" s="12" t="s">
        <v>21</v>
      </c>
      <c r="F17" s="12" t="s">
        <v>21</v>
      </c>
      <c r="G17" s="12"/>
      <c r="H17" s="12" t="s">
        <v>21</v>
      </c>
      <c r="I17" s="5">
        <f t="shared" si="2"/>
        <v>4</v>
      </c>
      <c r="J17" s="758">
        <f>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11-19"))*(7)</f>
        <v>18</v>
      </c>
      <c r="K17" s="759"/>
    </row>
    <row r="18" spans="1:11" ht="18" customHeight="1" x14ac:dyDescent="0.15">
      <c r="A18" s="20" t="s">
        <v>377</v>
      </c>
      <c r="B18" s="12" t="s">
        <v>184</v>
      </c>
      <c r="C18" s="45"/>
      <c r="D18" s="46"/>
      <c r="E18" s="16"/>
      <c r="F18" s="12"/>
      <c r="G18" s="12" t="s">
        <v>184</v>
      </c>
      <c r="H18" s="12" t="s">
        <v>184</v>
      </c>
      <c r="I18" s="5">
        <f t="shared" si="2"/>
        <v>3</v>
      </c>
      <c r="J18" s="758">
        <f>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11-19"))*(7)</f>
        <v>21</v>
      </c>
      <c r="K18" s="759"/>
    </row>
    <row r="19" spans="1:11" ht="18" customHeight="1" x14ac:dyDescent="0.15">
      <c r="A19" s="31" t="s">
        <v>66</v>
      </c>
      <c r="B19" s="16"/>
      <c r="C19" s="45"/>
      <c r="D19" s="46"/>
      <c r="E19" s="16" t="s">
        <v>523</v>
      </c>
      <c r="F19" s="16" t="s">
        <v>566</v>
      </c>
      <c r="G19" s="16" t="s">
        <v>566</v>
      </c>
      <c r="H19" s="16"/>
      <c r="I19" s="5"/>
      <c r="J19" s="758"/>
      <c r="K19" s="759"/>
    </row>
    <row r="20" spans="1:11" ht="18" customHeight="1" x14ac:dyDescent="0.15">
      <c r="A20" s="31" t="s">
        <v>66</v>
      </c>
      <c r="B20" s="16"/>
      <c r="C20" s="45"/>
      <c r="D20" s="46"/>
      <c r="E20" s="16"/>
      <c r="F20" s="16"/>
      <c r="G20" s="633" t="s">
        <v>109</v>
      </c>
      <c r="H20" s="633"/>
      <c r="I20" s="5"/>
      <c r="J20" s="682"/>
      <c r="K20" s="692"/>
    </row>
    <row r="21" spans="1:11" ht="16.5" customHeight="1" x14ac:dyDescent="0.15">
      <c r="A21" s="22" t="s">
        <v>0</v>
      </c>
      <c r="B21" s="23">
        <v>46125</v>
      </c>
      <c r="C21" s="23">
        <v>46126</v>
      </c>
      <c r="D21" s="23">
        <v>46127</v>
      </c>
      <c r="E21" s="23">
        <v>46128</v>
      </c>
      <c r="F21" s="23">
        <v>46129</v>
      </c>
      <c r="G21" s="23">
        <v>46130</v>
      </c>
      <c r="H21" s="23">
        <v>46131</v>
      </c>
      <c r="I21" s="727" t="s">
        <v>1</v>
      </c>
      <c r="J21" s="717" t="s">
        <v>2</v>
      </c>
      <c r="K21" s="718"/>
    </row>
    <row r="22" spans="1:11" ht="16.5" customHeight="1" x14ac:dyDescent="0.15">
      <c r="A22" s="22" t="s">
        <v>3</v>
      </c>
      <c r="B22" s="2" t="s">
        <v>4</v>
      </c>
      <c r="C22" s="21" t="s">
        <v>5</v>
      </c>
      <c r="D22" s="21" t="s">
        <v>6</v>
      </c>
      <c r="E22" s="2" t="s">
        <v>7</v>
      </c>
      <c r="F22" s="2" t="s">
        <v>8</v>
      </c>
      <c r="G22" s="2" t="s">
        <v>9</v>
      </c>
      <c r="H22" s="24" t="s">
        <v>10</v>
      </c>
      <c r="I22" s="728"/>
      <c r="J22" s="719"/>
      <c r="K22" s="720"/>
    </row>
    <row r="23" spans="1:11" ht="18" customHeight="1" x14ac:dyDescent="0.15">
      <c r="A23" s="17" t="s">
        <v>13</v>
      </c>
      <c r="B23" s="12"/>
      <c r="C23" s="2"/>
      <c r="D23" s="2"/>
      <c r="E23" s="12"/>
      <c r="F23" s="12"/>
      <c r="G23" s="12"/>
      <c r="H23" s="12"/>
      <c r="I23" s="5"/>
      <c r="J23" s="693"/>
      <c r="K23" s="692"/>
    </row>
    <row r="24" spans="1:11" ht="18" customHeight="1" x14ac:dyDescent="0.15">
      <c r="A24" s="5" t="s">
        <v>14</v>
      </c>
      <c r="B24" s="12" t="s">
        <v>20</v>
      </c>
      <c r="C24" s="127"/>
      <c r="D24" s="32"/>
      <c r="E24" s="12" t="s">
        <v>21</v>
      </c>
      <c r="F24" s="59"/>
      <c r="G24" s="59"/>
      <c r="H24" s="59"/>
      <c r="I24" s="5">
        <f t="shared" ref="I24:I27" si="4">COUNTIFS(B24:H24,"&lt;&gt;空",B24:H24,"&lt;&gt;休",B24:H24,"&lt;&gt;調",B24:H24,"&lt;&gt;",B24:H24,"&lt;&gt;調整休")</f>
        <v>2</v>
      </c>
      <c r="J24" s="758">
        <v>24.5</v>
      </c>
      <c r="K24" s="759"/>
    </row>
    <row r="25" spans="1:11" ht="18" customHeight="1" x14ac:dyDescent="0.15">
      <c r="A25" s="20" t="s">
        <v>100</v>
      </c>
      <c r="B25" s="12" t="s">
        <v>20</v>
      </c>
      <c r="C25" s="350"/>
      <c r="D25" s="36"/>
      <c r="E25" s="12"/>
      <c r="F25" s="12" t="s">
        <v>58</v>
      </c>
      <c r="G25" s="12" t="s">
        <v>58</v>
      </c>
      <c r="H25" s="12" t="s">
        <v>20</v>
      </c>
      <c r="I25" s="5">
        <f t="shared" si="4"/>
        <v>4</v>
      </c>
      <c r="J25" s="758">
        <f t="shared" ref="J25" si="5">SUM(COUNTIF(B25:H25,"9-11,15-19"))*(6)+(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f>
        <v>21.5</v>
      </c>
      <c r="K25" s="759"/>
    </row>
    <row r="26" spans="1:11" ht="18" customHeight="1" x14ac:dyDescent="0.15">
      <c r="A26" s="20" t="s">
        <v>376</v>
      </c>
      <c r="B26" s="12" t="s">
        <v>21</v>
      </c>
      <c r="C26" s="45"/>
      <c r="D26" s="46"/>
      <c r="E26" s="12" t="s">
        <v>21</v>
      </c>
      <c r="F26" s="12" t="s">
        <v>21</v>
      </c>
      <c r="G26" s="12"/>
      <c r="H26" s="12" t="s">
        <v>21</v>
      </c>
      <c r="I26" s="5">
        <f t="shared" si="4"/>
        <v>4</v>
      </c>
      <c r="J26" s="758">
        <f>SUM(COUNTIF(B26:H26,"9-11,15-19"))*(6)+(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11-19"))*(7)</f>
        <v>18</v>
      </c>
      <c r="K26" s="759"/>
    </row>
    <row r="27" spans="1:11" ht="18" customHeight="1" x14ac:dyDescent="0.15">
      <c r="A27" s="20" t="s">
        <v>377</v>
      </c>
      <c r="B27" s="12" t="s">
        <v>184</v>
      </c>
      <c r="C27" s="45"/>
      <c r="D27" s="46"/>
      <c r="E27" s="16"/>
      <c r="F27" s="12"/>
      <c r="G27" s="12" t="s">
        <v>184</v>
      </c>
      <c r="H27" s="12" t="s">
        <v>184</v>
      </c>
      <c r="I27" s="5">
        <f t="shared" si="4"/>
        <v>3</v>
      </c>
      <c r="J27" s="758">
        <f>SUM(COUNTIF(B27:H27,"9-11,15-19"))*(6)+(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COUNTIF(B27:H27,"11-19"))*(7)</f>
        <v>21</v>
      </c>
      <c r="K27" s="759"/>
    </row>
    <row r="28" spans="1:11" ht="18" customHeight="1" x14ac:dyDescent="0.15">
      <c r="A28" s="31" t="s">
        <v>66</v>
      </c>
      <c r="B28" s="16"/>
      <c r="C28" s="45"/>
      <c r="D28" s="46"/>
      <c r="E28" s="16" t="s">
        <v>523</v>
      </c>
      <c r="F28" s="16"/>
      <c r="G28" s="16" t="s">
        <v>566</v>
      </c>
      <c r="H28" s="16"/>
      <c r="I28" s="5"/>
      <c r="J28" s="758"/>
      <c r="K28" s="759"/>
    </row>
    <row r="29" spans="1:11" ht="18" customHeight="1" x14ac:dyDescent="0.15">
      <c r="A29" s="31" t="s">
        <v>66</v>
      </c>
      <c r="B29" s="16"/>
      <c r="C29" s="45"/>
      <c r="D29" s="46"/>
      <c r="E29" s="633" t="s">
        <v>322</v>
      </c>
      <c r="F29" s="633" t="s">
        <v>575</v>
      </c>
      <c r="G29" s="633" t="s">
        <v>270</v>
      </c>
      <c r="H29" s="633"/>
      <c r="I29" s="5"/>
      <c r="J29" s="682"/>
      <c r="K29" s="692"/>
    </row>
    <row r="30" spans="1:11" ht="16.5" customHeight="1" x14ac:dyDescent="0.15">
      <c r="A30" s="22" t="s">
        <v>0</v>
      </c>
      <c r="B30" s="90">
        <v>46132</v>
      </c>
      <c r="C30" s="90">
        <v>46133</v>
      </c>
      <c r="D30" s="90">
        <v>46134</v>
      </c>
      <c r="E30" s="90">
        <v>46135</v>
      </c>
      <c r="F30" s="90">
        <v>46136</v>
      </c>
      <c r="G30" s="90">
        <v>46137</v>
      </c>
      <c r="H30" s="90">
        <v>46138</v>
      </c>
      <c r="I30" s="727" t="s">
        <v>1</v>
      </c>
      <c r="J30" s="717" t="s">
        <v>2</v>
      </c>
      <c r="K30" s="718"/>
    </row>
    <row r="31" spans="1:11" ht="16.5" customHeight="1" x14ac:dyDescent="0.15">
      <c r="A31" s="22" t="s">
        <v>3</v>
      </c>
      <c r="B31" s="2" t="s">
        <v>4</v>
      </c>
      <c r="C31" s="21" t="s">
        <v>5</v>
      </c>
      <c r="D31" s="21" t="s">
        <v>6</v>
      </c>
      <c r="E31" s="2" t="s">
        <v>7</v>
      </c>
      <c r="F31" s="2" t="s">
        <v>8</v>
      </c>
      <c r="G31" s="2" t="s">
        <v>9</v>
      </c>
      <c r="H31" s="24" t="s">
        <v>10</v>
      </c>
      <c r="I31" s="728"/>
      <c r="J31" s="719"/>
      <c r="K31" s="720"/>
    </row>
    <row r="32" spans="1:11" ht="18" customHeight="1" x14ac:dyDescent="0.15">
      <c r="A32" s="17" t="s">
        <v>12</v>
      </c>
      <c r="B32" s="12"/>
      <c r="C32" s="2"/>
      <c r="D32" s="2"/>
      <c r="E32" s="12"/>
      <c r="F32" s="12"/>
      <c r="G32" s="12"/>
      <c r="H32" s="12"/>
      <c r="I32" s="5"/>
      <c r="J32" s="682"/>
      <c r="K32" s="692"/>
    </row>
    <row r="33" spans="1:11" ht="18" customHeight="1" x14ac:dyDescent="0.15">
      <c r="A33" s="5" t="s">
        <v>14</v>
      </c>
      <c r="B33" s="12"/>
      <c r="C33" s="127"/>
      <c r="D33" s="32"/>
      <c r="E33" s="12" t="s">
        <v>21</v>
      </c>
      <c r="F33" s="12" t="s">
        <v>21</v>
      </c>
      <c r="G33" s="12" t="s">
        <v>21</v>
      </c>
      <c r="H33" s="16" t="s">
        <v>221</v>
      </c>
      <c r="I33" s="5">
        <f t="shared" ref="I33:I36" si="6">COUNTIFS(B33:H33,"&lt;&gt;空",B33:H33,"&lt;&gt;休",B33:H33,"&lt;&gt;調",B33:H33,"&lt;&gt;",B33:H33,"&lt;&gt;調整休")</f>
        <v>4</v>
      </c>
      <c r="J33" s="758">
        <f>SUM(COUNTIF(B33:H33,"9-11,15-19"))*(6)+(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9-11・14-19"))*(6.5)</f>
        <v>20</v>
      </c>
      <c r="K33" s="759"/>
    </row>
    <row r="34" spans="1:11" ht="18" customHeight="1" x14ac:dyDescent="0.15">
      <c r="A34" s="20" t="s">
        <v>100</v>
      </c>
      <c r="B34" s="12" t="s">
        <v>20</v>
      </c>
      <c r="C34" s="350"/>
      <c r="D34" s="36"/>
      <c r="E34" s="12" t="s">
        <v>20</v>
      </c>
      <c r="F34" s="12" t="s">
        <v>20</v>
      </c>
      <c r="G34" s="12" t="s">
        <v>20</v>
      </c>
      <c r="H34" s="12" t="s">
        <v>20</v>
      </c>
      <c r="I34" s="5">
        <f t="shared" si="6"/>
        <v>5</v>
      </c>
      <c r="J34" s="758">
        <f t="shared" ref="J34" si="7">SUM(COUNTIF(B34:H34,"9-11,15-19"))*(6)+(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f>
        <v>22.5</v>
      </c>
      <c r="K34" s="759"/>
    </row>
    <row r="35" spans="1:11" ht="18" customHeight="1" x14ac:dyDescent="0.15">
      <c r="A35" s="20" t="s">
        <v>376</v>
      </c>
      <c r="B35" s="12" t="s">
        <v>21</v>
      </c>
      <c r="C35" s="45"/>
      <c r="D35" s="46"/>
      <c r="E35" s="12" t="s">
        <v>21</v>
      </c>
      <c r="F35" s="12" t="s">
        <v>21</v>
      </c>
      <c r="G35" s="12"/>
      <c r="H35" s="12" t="s">
        <v>21</v>
      </c>
      <c r="I35" s="5">
        <f t="shared" si="6"/>
        <v>4</v>
      </c>
      <c r="J35" s="758">
        <f>SUM(COUNTIF(B35:H35,"9-11,15-19"))*(6)+(COUNTIF(B35:H35,"9-20"))*(10)+(COUNTIF(B35:H35,"9-19"))*(9)+(COUNTIF(B35:H35,"9-18"))*(8)+(COUNTIF(B35:H35,"9-17"))*(7.25)+(COUNTIF(B35:H35,"9-16"))*(6.25)+(COUNTIF(B35:H35,"9-15"))*(5.5)+(COUNTIF(B35:H35,"9-14"))*(4.5)+(COUNTIF(B35:H35,"9-13,17-20"))*(7)+(COUNTIF(B35:H35,"9-13"))*(4)+(COUNTIF(B35:H35,"9-12,18-20"))*(5)+(COUNTIF(B35:H35,"9-12,16-20"))*(7)+(COUNTIF(B35:H35,"9-12,16-19"))*(6)+(COUNTIF(B35:H35,"9-13,16-20"))*(6)+(COUNTIF(B35:H35,"9-12"))*(3)+(COUNTIF(B35:H35,"9-11:30"))*(2.5)+(COUNTIF(B35:H35,"9-11,16-19"))*(5)+(COUNTIF(B35:H35,"9-11"))*(2)+(COUNTIF(B35:H35,"9:30-11:30,16-19"))*(5)+(COUNTIF(B35:H35,"19-20"))*(1)+(COUNTIF(B35:H35,"17-20"))*(3)+(COUNTIF(B35:H35,"16-20"))*(4)+(COUNTIF(B35:H35,"15-20"))*(4.5)+(COUNTIF(B35:H35,"15-19"))*(4)+(COUNTIF(B35:H35,"14-20"))*(5.5)+(COUNTIF(B35:H35,"14-19"))*(4.5)+(COUNTIF(B35:H35,"14:30-20"))*(5)+(COUNTIF(B35:H35,"13-20"))*(6.25)+(COUNTIF(B35:H35,"13-19"))*(5.5)+(COUNTIF(B35:H35,"13-18"))*(4.5)+(COUNTIF(B35:H35,"13-17"))*(4)+(COUNTIF(B35:H35,"12-20"))*(7.25)+(COUNTIF(B35:H35,"10-20"))*(9)+(COUNTIF(B35:H35,"10-15"))*(4.5)+(COUNTIF(B35:H35,"12-18"))*(5.5)+(COUNTIF(B35:H35,"10-12,14-19"))*(6.5)+(COUNTIF(B35:H35,"10-14"))*(4)+(COUNTIF(B35:H35,"11-19"))*(7)</f>
        <v>18</v>
      </c>
      <c r="K35" s="759"/>
    </row>
    <row r="36" spans="1:11" ht="18" customHeight="1" x14ac:dyDescent="0.15">
      <c r="A36" s="20" t="s">
        <v>377</v>
      </c>
      <c r="B36" s="12" t="s">
        <v>184</v>
      </c>
      <c r="C36" s="45"/>
      <c r="D36" s="46"/>
      <c r="E36" s="16"/>
      <c r="F36" s="12"/>
      <c r="G36" s="12" t="s">
        <v>184</v>
      </c>
      <c r="H36" s="121" t="s">
        <v>478</v>
      </c>
      <c r="I36" s="5">
        <f t="shared" si="6"/>
        <v>3</v>
      </c>
      <c r="J36" s="758">
        <f>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11-19"))*(7)</f>
        <v>14</v>
      </c>
      <c r="K36" s="759"/>
    </row>
    <row r="37" spans="1:11" ht="18" customHeight="1" x14ac:dyDescent="0.15">
      <c r="A37" s="31" t="s">
        <v>66</v>
      </c>
      <c r="B37" s="16"/>
      <c r="C37" s="45"/>
      <c r="D37" s="46"/>
      <c r="E37" s="16" t="s">
        <v>523</v>
      </c>
      <c r="F37" s="16" t="s">
        <v>566</v>
      </c>
      <c r="G37" s="16" t="s">
        <v>566</v>
      </c>
      <c r="H37" s="16"/>
      <c r="I37" s="5"/>
      <c r="J37" s="758"/>
      <c r="K37" s="759"/>
    </row>
    <row r="38" spans="1:11" ht="18" customHeight="1" x14ac:dyDescent="0.15">
      <c r="A38" s="31" t="s">
        <v>66</v>
      </c>
      <c r="B38" s="16"/>
      <c r="C38" s="45"/>
      <c r="D38" s="46"/>
      <c r="E38" s="16"/>
      <c r="F38" s="16"/>
      <c r="G38" s="16"/>
      <c r="H38" s="16"/>
      <c r="I38" s="5"/>
      <c r="J38" s="682"/>
      <c r="K38" s="692"/>
    </row>
    <row r="39" spans="1:11" ht="16.5" customHeight="1" x14ac:dyDescent="0.15">
      <c r="A39" s="22" t="s">
        <v>0</v>
      </c>
      <c r="B39" s="23">
        <v>46139</v>
      </c>
      <c r="C39" s="23">
        <v>46140</v>
      </c>
      <c r="D39" s="23">
        <v>46141</v>
      </c>
      <c r="E39" s="23">
        <v>46142</v>
      </c>
      <c r="F39" s="23"/>
      <c r="G39" s="23"/>
      <c r="H39" s="23"/>
      <c r="I39" s="727" t="s">
        <v>1</v>
      </c>
      <c r="J39" s="717" t="s">
        <v>2</v>
      </c>
      <c r="K39" s="718"/>
    </row>
    <row r="40" spans="1:11" ht="16.5" customHeight="1" x14ac:dyDescent="0.15">
      <c r="A40" s="22" t="s">
        <v>3</v>
      </c>
      <c r="B40" s="2" t="s">
        <v>4</v>
      </c>
      <c r="C40" s="316" t="s">
        <v>5</v>
      </c>
      <c r="D40" s="376" t="s">
        <v>6</v>
      </c>
      <c r="E40" s="2" t="s">
        <v>7</v>
      </c>
      <c r="F40" s="2"/>
      <c r="G40" s="2"/>
      <c r="H40" s="24"/>
      <c r="I40" s="728"/>
      <c r="J40" s="719"/>
      <c r="K40" s="720"/>
    </row>
    <row r="41" spans="1:11" ht="18" customHeight="1" x14ac:dyDescent="0.15">
      <c r="A41" s="17" t="s">
        <v>13</v>
      </c>
      <c r="B41" s="12"/>
      <c r="C41" s="2"/>
      <c r="D41" s="2"/>
      <c r="E41" s="12"/>
      <c r="F41" s="2"/>
      <c r="G41" s="2"/>
      <c r="H41" s="2"/>
      <c r="I41" s="5"/>
      <c r="J41" s="693"/>
      <c r="K41" s="692"/>
    </row>
    <row r="42" spans="1:11" ht="18" customHeight="1" x14ac:dyDescent="0.15">
      <c r="A42" s="5" t="s">
        <v>14</v>
      </c>
      <c r="B42" s="12" t="s">
        <v>20</v>
      </c>
      <c r="C42" s="127"/>
      <c r="D42" s="32"/>
      <c r="E42" s="12" t="s">
        <v>21</v>
      </c>
      <c r="F42" s="32"/>
      <c r="G42" s="32"/>
      <c r="H42" s="32"/>
      <c r="I42" s="5">
        <f t="shared" ref="I42:I45" si="8">COUNTIFS(B42:H42,"&lt;&gt;空",B42:H42,"&lt;&gt;休",B42:H42,"&lt;&gt;調",B42:H42,"&lt;&gt;",B42:H42,"&lt;&gt;調整休")</f>
        <v>2</v>
      </c>
      <c r="J42" s="758">
        <f>SUM(COUNTIF(B42:H42,"9-11,15-19"))*(6)+(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9-11・14-19"))*(6.5)</f>
        <v>9</v>
      </c>
      <c r="K42" s="759"/>
    </row>
    <row r="43" spans="1:11" ht="18" customHeight="1" x14ac:dyDescent="0.15">
      <c r="A43" s="20" t="s">
        <v>100</v>
      </c>
      <c r="B43" s="12" t="s">
        <v>20</v>
      </c>
      <c r="C43" s="350"/>
      <c r="D43" s="36"/>
      <c r="E43" s="12" t="s">
        <v>20</v>
      </c>
      <c r="F43" s="36"/>
      <c r="G43" s="36"/>
      <c r="H43" s="36"/>
      <c r="I43" s="5">
        <f t="shared" si="8"/>
        <v>2</v>
      </c>
      <c r="J43" s="758">
        <f t="shared" ref="J43" si="9">SUM(COUNTIF(B43:H43,"9-11,15-19"))*(6)+(COUNTIF(B43:H43,"9-20"))*(10)+(COUNTIF(B43:H43,"9-19"))*(9)+(COUNTIF(B43:H43,"9-18"))*(8)+(COUNTIF(B43:H43,"9-17"))*(7.25)+(COUNTIF(B43:H43,"9-16"))*(6.25)+(COUNTIF(B43:H43,"9-15"))*(5.5)+(COUNTIF(B43:H43,"9-14"))*(4.5)+(COUNTIF(B43:H43,"9-13,17-20"))*(7)+(COUNTIF(B43:H43,"9-13"))*(4)+(COUNTIF(B43:H43,"9-12,18-20"))*(5)+(COUNTIF(B43:H43,"9-12,16-20"))*(7)+(COUNTIF(B43:H43,"9-12,16-19"))*(6)+(COUNTIF(B43:H43,"9-13,16-20"))*(6)+(COUNTIF(B43:H43,"9-12"))*(3)+(COUNTIF(B43:H43,"9-11:30"))*(2.5)+(COUNTIF(B43:H43,"9-11,16-19"))*(5)+(COUNTIF(B43:H43,"9-11"))*(2)+(COUNTIF(B43:H43,"9:30-11:30,16-19"))*(5)+(COUNTIF(B43:H43,"19-20"))*(1)+(COUNTIF(B43:H43,"17-20"))*(3)+(COUNTIF(B43:H43,"16-20"))*(4)+(COUNTIF(B43:H43,"15-20"))*(4.5)+(COUNTIF(B43:H43,"15-19"))*(4)+(COUNTIF(B43:H43,"14-20"))*(5.5)+(COUNTIF(B43:H43,"14-19"))*(4.5)+(COUNTIF(B43:H43,"14:30-20"))*(5)+(COUNTIF(B43:H43,"13-20"))*(6.25)+(COUNTIF(B43:H43,"13-19"))*(5.5)+(COUNTIF(B43:H43,"13-18"))*(4.5)+(COUNTIF(B43:H43,"13-17"))*(4)+(COUNTIF(B43:H43,"12-20"))*(7.25)+(COUNTIF(B43:H43,"10-20"))*(9)+(COUNTIF(B43:H43,"10-15"))*(4.5)+(COUNTIF(B43:H43,"12-18"))*(5.5)+(COUNTIF(B43:H43,"10-12,14-19"))*(6.5)+(COUNTIF(B43:H43,"10-14"))*(4)</f>
        <v>9</v>
      </c>
      <c r="K43" s="759"/>
    </row>
    <row r="44" spans="1:11" ht="18" customHeight="1" x14ac:dyDescent="0.15">
      <c r="A44" s="20" t="s">
        <v>376</v>
      </c>
      <c r="B44" s="12" t="s">
        <v>21</v>
      </c>
      <c r="C44" s="45"/>
      <c r="D44" s="46"/>
      <c r="E44" s="12" t="s">
        <v>21</v>
      </c>
      <c r="F44" s="46"/>
      <c r="G44" s="46"/>
      <c r="H44" s="46"/>
      <c r="I44" s="5">
        <f t="shared" si="8"/>
        <v>2</v>
      </c>
      <c r="J44" s="758">
        <f>SUM(COUNTIF(B44:H44,"9-11,15-19"))*(6)+(COUNTIF(B44:H44,"9-20"))*(10)+(COUNTIF(B44:H44,"9-19"))*(9)+(COUNTIF(B44:H44,"9-18"))*(8)+(COUNTIF(B44:H44,"9-17"))*(7.25)+(COUNTIF(B44:H44,"9-16"))*(6.25)+(COUNTIF(B44:H44,"9-15"))*(5.5)+(COUNTIF(B44:H44,"9-14"))*(4.5)+(COUNTIF(B44:H44,"9-13,17-20"))*(7)+(COUNTIF(B44:H44,"9-13"))*(4)+(COUNTIF(B44:H44,"9-12,18-20"))*(5)+(COUNTIF(B44:H44,"9-12,16-20"))*(7)+(COUNTIF(B44:H44,"9-12,16-19"))*(6)+(COUNTIF(B44:H44,"9-13,16-20"))*(6)+(COUNTIF(B44:H44,"9-12"))*(3)+(COUNTIF(B44:H44,"9-11:30"))*(2.5)+(COUNTIF(B44:H44,"9-11,16-19"))*(5)+(COUNTIF(B44:H44,"9-11"))*(2)+(COUNTIF(B44:H44,"9:30-11:30,16-19"))*(5)+(COUNTIF(B44:H44,"19-20"))*(1)+(COUNTIF(B44:H44,"17-20"))*(3)+(COUNTIF(B44:H44,"16-20"))*(4)+(COUNTIF(B44:H44,"15-20"))*(4.5)+(COUNTIF(B44:H44,"15-19"))*(4)+(COUNTIF(B44:H44,"14-20"))*(5.5)+(COUNTIF(B44:H44,"14-19"))*(4.5)+(COUNTIF(B44:H44,"14:30-20"))*(5)+(COUNTIF(B44:H44,"13-20"))*(6.25)+(COUNTIF(B44:H44,"13-19"))*(5.5)+(COUNTIF(B44:H44,"13-18"))*(4.5)+(COUNTIF(B44:H44,"13-17"))*(4)+(COUNTIF(B44:H44,"12-20"))*(7.25)+(COUNTIF(B44:H44,"10-20"))*(9)+(COUNTIF(B44:H44,"10-15"))*(4.5)+(COUNTIF(B44:H44,"12-18"))*(5.5)+(COUNTIF(B44:H44,"10-12,14-19"))*(6.5)+(COUNTIF(B44:H44,"10-14"))*(4)+(COUNTIF(B44:H44,"11-19"))*(7)</f>
        <v>9</v>
      </c>
      <c r="K44" s="759"/>
    </row>
    <row r="45" spans="1:11" ht="18" customHeight="1" x14ac:dyDescent="0.15">
      <c r="A45" s="20" t="s">
        <v>377</v>
      </c>
      <c r="B45" s="12" t="s">
        <v>184</v>
      </c>
      <c r="C45" s="45"/>
      <c r="D45" s="46"/>
      <c r="E45" s="16"/>
      <c r="F45" s="46"/>
      <c r="G45" s="46"/>
      <c r="H45" s="46"/>
      <c r="I45" s="5">
        <f t="shared" si="8"/>
        <v>1</v>
      </c>
      <c r="J45" s="758">
        <f>SUM(COUNTIF(B45:H45,"9-11,15-19"))*(6)+(COUNTIF(B45:H45,"9-20"))*(10)+(COUNTIF(B45:H45,"9-19"))*(9)+(COUNTIF(B45:H45,"9-18"))*(8)+(COUNTIF(B45:H45,"9-17"))*(7.25)+(COUNTIF(B45:H45,"9-16"))*(6.25)+(COUNTIF(B45:H45,"9-15"))*(5.5)+(COUNTIF(B45:H45,"9-14"))*(4.5)+(COUNTIF(B45:H45,"9-13,17-20"))*(7)+(COUNTIF(B45:H45,"9-13"))*(4)+(COUNTIF(B45:H45,"9-12,18-20"))*(5)+(COUNTIF(B45:H45,"9-12,16-20"))*(7)+(COUNTIF(B45:H45,"9-12,16-19"))*(6)+(COUNTIF(B45:H45,"9-13,16-20"))*(6)+(COUNTIF(B45:H45,"9-12"))*(3)+(COUNTIF(B45:H45,"9-11:30"))*(2.5)+(COUNTIF(B45:H45,"9-11,16-19"))*(5)+(COUNTIF(B45:H45,"9-11"))*(2)+(COUNTIF(B45:H45,"9:30-11:30,16-19"))*(5)+(COUNTIF(B45:H45,"19-20"))*(1)+(COUNTIF(B45:H45,"17-20"))*(3)+(COUNTIF(B45:H45,"16-20"))*(4)+(COUNTIF(B45:H45,"15-20"))*(4.5)+(COUNTIF(B45:H45,"15-19"))*(4)+(COUNTIF(B45:H45,"14-20"))*(5.5)+(COUNTIF(B45:H45,"14-19"))*(4.5)+(COUNTIF(B45:H45,"14:30-20"))*(5)+(COUNTIF(B45:H45,"13-20"))*(6.25)+(COUNTIF(B45:H45,"13-19"))*(5.5)+(COUNTIF(B45:H45,"13-18"))*(4.5)+(COUNTIF(B45:H45,"13-17"))*(4)+(COUNTIF(B45:H45,"12-20"))*(7.25)+(COUNTIF(B45:H45,"10-20"))*(9)+(COUNTIF(B45:H45,"10-15"))*(4.5)+(COUNTIF(B45:H45,"12-18"))*(5.5)+(COUNTIF(B45:H45,"10-12,14-19"))*(6.5)+(COUNTIF(B45:H45,"10-14"))*(4)+(COUNTIF(B45:H45,"11-19"))*(7)</f>
        <v>7</v>
      </c>
      <c r="K45" s="759"/>
    </row>
    <row r="46" spans="1:11" ht="18" customHeight="1" x14ac:dyDescent="0.15">
      <c r="A46" s="31" t="s">
        <v>66</v>
      </c>
      <c r="B46" s="16"/>
      <c r="C46" s="45"/>
      <c r="D46" s="46"/>
      <c r="E46" s="16" t="s">
        <v>523</v>
      </c>
      <c r="F46" s="46"/>
      <c r="G46" s="46"/>
      <c r="H46" s="46"/>
      <c r="I46" s="5"/>
      <c r="J46" s="758"/>
      <c r="K46" s="759"/>
    </row>
    <row r="47" spans="1:11" ht="18" customHeight="1" x14ac:dyDescent="0.15">
      <c r="A47" s="31" t="s">
        <v>66</v>
      </c>
      <c r="B47" s="16"/>
      <c r="C47" s="45"/>
      <c r="D47" s="46"/>
      <c r="E47" s="16"/>
      <c r="F47" s="46"/>
      <c r="G47" s="46"/>
      <c r="H47" s="46"/>
      <c r="I47" s="5"/>
      <c r="J47" s="682"/>
      <c r="K47" s="692"/>
    </row>
    <row r="48" spans="1:11" ht="16.5" customHeight="1" x14ac:dyDescent="0.15">
      <c r="A48" s="41"/>
      <c r="B48" s="42"/>
      <c r="C48" s="42"/>
      <c r="D48" s="42"/>
      <c r="E48" s="42"/>
      <c r="F48" s="42"/>
      <c r="G48" s="42"/>
      <c r="H48" s="42"/>
      <c r="I48" s="716" t="s">
        <v>563</v>
      </c>
      <c r="J48" s="716"/>
      <c r="K48" s="716"/>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92</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64">
    <mergeCell ref="J11:K11"/>
    <mergeCell ref="B1:F1"/>
    <mergeCell ref="H1:K1"/>
    <mergeCell ref="B2:E2"/>
    <mergeCell ref="I3:I4"/>
    <mergeCell ref="J3:K4"/>
    <mergeCell ref="J5:K5"/>
    <mergeCell ref="J6:K6"/>
    <mergeCell ref="J7:K7"/>
    <mergeCell ref="J8:K8"/>
    <mergeCell ref="J9:K9"/>
    <mergeCell ref="J10:K10"/>
    <mergeCell ref="I21:I22"/>
    <mergeCell ref="J21:K22"/>
    <mergeCell ref="I12:I13"/>
    <mergeCell ref="J12:K13"/>
    <mergeCell ref="F14:H14"/>
    <mergeCell ref="J14:K14"/>
    <mergeCell ref="J15:K15"/>
    <mergeCell ref="J16:K16"/>
    <mergeCell ref="J28:K28"/>
    <mergeCell ref="J17:K17"/>
    <mergeCell ref="J18:K18"/>
    <mergeCell ref="J19:K19"/>
    <mergeCell ref="J20:K20"/>
    <mergeCell ref="J23:K23"/>
    <mergeCell ref="J24:K24"/>
    <mergeCell ref="J25:K25"/>
    <mergeCell ref="J26:K26"/>
    <mergeCell ref="J27:K27"/>
    <mergeCell ref="I39:I40"/>
    <mergeCell ref="J39:K40"/>
    <mergeCell ref="J29:K29"/>
    <mergeCell ref="I30:I31"/>
    <mergeCell ref="J30:K31"/>
    <mergeCell ref="J32:K32"/>
    <mergeCell ref="J33:K33"/>
    <mergeCell ref="J34:K34"/>
    <mergeCell ref="J46:K46"/>
    <mergeCell ref="J35:K35"/>
    <mergeCell ref="J36:K36"/>
    <mergeCell ref="J37:K37"/>
    <mergeCell ref="J38:K38"/>
    <mergeCell ref="J41:K41"/>
    <mergeCell ref="J42:K42"/>
    <mergeCell ref="J43:K43"/>
    <mergeCell ref="J44:K44"/>
    <mergeCell ref="J45:K45"/>
    <mergeCell ref="J47:K47"/>
    <mergeCell ref="I48:K48"/>
    <mergeCell ref="A49:B49"/>
    <mergeCell ref="D49:E49"/>
    <mergeCell ref="A50:B50"/>
    <mergeCell ref="C50:K50"/>
    <mergeCell ref="A56:B56"/>
    <mergeCell ref="C56:K56"/>
    <mergeCell ref="A57:B57"/>
    <mergeCell ref="C57:K57"/>
    <mergeCell ref="A51:B51"/>
    <mergeCell ref="C51:K51"/>
    <mergeCell ref="C52:K52"/>
    <mergeCell ref="A54:B54"/>
    <mergeCell ref="C54:K54"/>
    <mergeCell ref="A55:B55"/>
  </mergeCells>
  <phoneticPr fontId="13"/>
  <pageMargins left="0.59055118110236227" right="0.27559055118110237" top="0.31496062992125984" bottom="0.11811023622047245" header="0.51181102362204722" footer="0.51181102362204722"/>
  <pageSetup paperSize="9" scale="91"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9E4931F-8316-4461-AFD8-F2468C41009D}">
          <x14:formula1>
            <xm:f>'F:\Users\clmiwa-three\Downloads\[《中村》新田・草加 エリア 仮シフト【12月16日～1月15日】.xlsx]参照データベース'!#REF!</xm:f>
          </x14:formula1>
          <xm:sqref>G1 C48:H48</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C7F80-5BF7-4CDE-BB62-861DF866B4A3}">
  <sheetPr>
    <tabColor theme="7" tint="0.59999389629810485"/>
  </sheetPr>
  <dimension ref="A1:K60"/>
  <sheetViews>
    <sheetView zoomScale="115" zoomScaleNormal="115" workbookViewId="0">
      <selection activeCell="C18" sqref="C18"/>
    </sheetView>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60" t="s">
        <v>69</v>
      </c>
      <c r="B1" s="753" t="s">
        <v>562</v>
      </c>
      <c r="C1" s="753"/>
      <c r="D1" s="753"/>
      <c r="E1" s="753"/>
      <c r="F1" s="753"/>
      <c r="G1" s="754"/>
      <c r="H1" s="755" t="s">
        <v>154</v>
      </c>
      <c r="I1" s="756"/>
      <c r="J1" s="756"/>
      <c r="K1" s="757"/>
    </row>
    <row r="2" spans="1:11" ht="9" customHeight="1" x14ac:dyDescent="0.15">
      <c r="A2" s="189"/>
    </row>
    <row r="3" spans="1:11" s="191" customFormat="1" ht="15" customHeight="1" x14ac:dyDescent="0.15">
      <c r="A3" s="153" t="s">
        <v>0</v>
      </c>
      <c r="B3" s="183"/>
      <c r="C3" s="183"/>
      <c r="D3" s="183">
        <v>46113</v>
      </c>
      <c r="E3" s="183">
        <v>46114</v>
      </c>
      <c r="F3" s="183">
        <v>46115</v>
      </c>
      <c r="G3" s="183">
        <v>46116</v>
      </c>
      <c r="H3" s="183">
        <v>46117</v>
      </c>
      <c r="I3" s="747" t="s">
        <v>1</v>
      </c>
      <c r="J3" s="749" t="s">
        <v>2</v>
      </c>
      <c r="K3" s="750"/>
    </row>
    <row r="4" spans="1:11" s="192" customFormat="1" ht="15" customHeight="1" x14ac:dyDescent="0.15">
      <c r="A4" s="155" t="s">
        <v>3</v>
      </c>
      <c r="B4" s="157"/>
      <c r="C4" s="157"/>
      <c r="D4" s="157" t="s">
        <v>6</v>
      </c>
      <c r="E4" s="157" t="s">
        <v>7</v>
      </c>
      <c r="F4" s="157" t="s">
        <v>8</v>
      </c>
      <c r="G4" s="157" t="s">
        <v>9</v>
      </c>
      <c r="H4" s="158" t="s">
        <v>10</v>
      </c>
      <c r="I4" s="748"/>
      <c r="J4" s="749"/>
      <c r="K4" s="750"/>
    </row>
    <row r="5" spans="1:11" s="151" customFormat="1" ht="13.5" customHeight="1" x14ac:dyDescent="0.15">
      <c r="A5" s="193" t="s">
        <v>131</v>
      </c>
      <c r="B5" s="195"/>
      <c r="C5" s="195"/>
      <c r="D5" s="241"/>
      <c r="E5" s="153">
        <v>4</v>
      </c>
      <c r="F5" s="195">
        <v>4</v>
      </c>
      <c r="G5" s="153">
        <v>2</v>
      </c>
      <c r="H5" s="153">
        <v>3</v>
      </c>
      <c r="I5" s="628"/>
      <c r="J5" s="871"/>
      <c r="K5" s="872"/>
    </row>
    <row r="6" spans="1:11" ht="13.5" customHeight="1" x14ac:dyDescent="0.15">
      <c r="A6" s="197" t="s">
        <v>155</v>
      </c>
      <c r="B6" s="241"/>
      <c r="C6" s="241"/>
      <c r="D6" s="241"/>
      <c r="E6" s="239" t="s">
        <v>369</v>
      </c>
      <c r="F6" s="16"/>
      <c r="G6" s="240" t="s">
        <v>319</v>
      </c>
      <c r="H6" s="240" t="s">
        <v>319</v>
      </c>
      <c r="I6" s="199">
        <f>COUNTA(B6:H6)</f>
        <v>3</v>
      </c>
      <c r="J6" s="733">
        <v>15</v>
      </c>
      <c r="K6" s="734"/>
    </row>
    <row r="7" spans="1:11" ht="13.5" customHeight="1" x14ac:dyDescent="0.15">
      <c r="A7" s="197" t="s">
        <v>158</v>
      </c>
      <c r="B7" s="241"/>
      <c r="C7" s="241"/>
      <c r="D7" s="241"/>
      <c r="E7" s="239"/>
      <c r="F7" s="239"/>
      <c r="G7" s="375"/>
      <c r="H7" s="375"/>
      <c r="I7" s="200">
        <f>COUNTA(B7:H7)</f>
        <v>0</v>
      </c>
      <c r="J7" s="733">
        <f>SUM(COUNTIF(B7:H7,"10-"))*(4.5)+SUM(COUNTIF(B7:H7,"9:30-"))*(5)+SUM(COUNTIF(B7:H7,"9-16"))*(6.25)+SUM(COUNTIF(B7:H7,"9:30-15"))*(5)+SUM(COUNTIF(B7:H7,"10-16"))*(5.5)+SUM(COUNTIF(B7:H7,"10-14"))*(4)</f>
        <v>0</v>
      </c>
      <c r="K7" s="734"/>
    </row>
    <row r="8" spans="1:11" ht="13.5" customHeight="1" x14ac:dyDescent="0.15">
      <c r="A8" s="197" t="s">
        <v>494</v>
      </c>
      <c r="B8" s="241"/>
      <c r="C8" s="241"/>
      <c r="D8" s="241"/>
      <c r="E8" s="240" t="s">
        <v>20</v>
      </c>
      <c r="F8" s="240" t="s">
        <v>20</v>
      </c>
      <c r="G8" s="242"/>
      <c r="H8" s="239" t="s">
        <v>25</v>
      </c>
      <c r="I8" s="200">
        <f>COUNTA(B8:H8)</f>
        <v>3</v>
      </c>
      <c r="J8" s="733">
        <v>13.5</v>
      </c>
      <c r="K8" s="734"/>
    </row>
    <row r="9" spans="1:11" ht="13.5" customHeight="1" x14ac:dyDescent="0.15">
      <c r="A9" s="197" t="s">
        <v>160</v>
      </c>
      <c r="B9" s="241"/>
      <c r="C9" s="241"/>
      <c r="D9" s="241"/>
      <c r="E9" s="242" t="s">
        <v>161</v>
      </c>
      <c r="F9" s="239" t="s">
        <v>369</v>
      </c>
      <c r="G9" s="242" t="s">
        <v>161</v>
      </c>
      <c r="H9" s="239"/>
      <c r="I9" s="200">
        <f>COUNTA(B9:H9)</f>
        <v>3</v>
      </c>
      <c r="J9" s="733">
        <f>SUM(COUNTIF(B9:H9,"10-"))*(4.5)+SUM(COUNTIF(B9:H9,"9:30-"))*(5)+SUM(COUNTIF(B9:H9,"9-16"))*(6.25)+SUM(COUNTIF(B9:H9,"9:30-15"))*(5)+SUM(COUNTIF(B9:H9,"10-16"))*(5.5)+SUM(COUNTIF(B9:H9,"10-14"))*(4)+SUM(COUNTIF(B9:H9,"受付9-17"))*(7)+SUM(COUNTIF(B9:H9,"受付9-14"))*(4.5)</f>
        <v>18.5</v>
      </c>
      <c r="K9" s="734"/>
    </row>
    <row r="10" spans="1:11" ht="13.5" customHeight="1" x14ac:dyDescent="0.15">
      <c r="A10" s="88" t="s">
        <v>183</v>
      </c>
      <c r="B10" s="241"/>
      <c r="C10" s="241"/>
      <c r="D10" s="198"/>
      <c r="E10" s="239" t="s">
        <v>369</v>
      </c>
      <c r="F10" s="239" t="s">
        <v>369</v>
      </c>
      <c r="G10" s="239"/>
      <c r="H10" s="239" t="s">
        <v>369</v>
      </c>
      <c r="I10" s="200">
        <f>COUNTA(B10:H10)</f>
        <v>3</v>
      </c>
      <c r="J10" s="733">
        <v>13.5</v>
      </c>
      <c r="K10" s="734"/>
    </row>
    <row r="11" spans="1:11" ht="13.5" customHeight="1" x14ac:dyDescent="0.15">
      <c r="A11" s="88" t="s">
        <v>426</v>
      </c>
      <c r="B11" s="282"/>
      <c r="C11" s="282"/>
      <c r="D11" s="198"/>
      <c r="E11" s="239"/>
      <c r="F11" s="239" t="s">
        <v>369</v>
      </c>
      <c r="G11" s="239" t="s">
        <v>369</v>
      </c>
      <c r="H11" s="375"/>
      <c r="I11" s="200">
        <f t="shared" ref="I11:I12" si="0">COUNTA(B11:H11)</f>
        <v>2</v>
      </c>
      <c r="J11" s="733">
        <f>SUM(COUNTIF(B11:H11,"10-"))*(4.5)+SUM(COUNTIF(B11:H11,"9:30-"))*(5)+SUM(COUNTIF(B11:H11,"9-16"))*(6.25)+SUM(COUNTIF(B11:H11,"9:30-15"))*(5)+SUM(COUNTIF(B11:H11,"10-16"))*(5.5)+SUM(COUNTIF(B11:H11,"10-14"))*(4)</f>
        <v>9</v>
      </c>
      <c r="K11" s="734"/>
    </row>
    <row r="12" spans="1:11" ht="13.5" customHeight="1" x14ac:dyDescent="0.15">
      <c r="A12" s="88" t="s">
        <v>578</v>
      </c>
      <c r="B12" s="282"/>
      <c r="C12" s="282"/>
      <c r="D12" s="198"/>
      <c r="E12" s="239" t="s">
        <v>369</v>
      </c>
      <c r="F12" s="239"/>
      <c r="G12" s="375"/>
      <c r="H12" s="239"/>
      <c r="I12" s="200">
        <f t="shared" si="0"/>
        <v>1</v>
      </c>
      <c r="J12" s="733">
        <f>SUM(COUNTIF(B12:H12,"10-"))*(4.5)+SUM(COUNTIF(B12:H12,"9:30-"))*(5)+SUM(COUNTIF(B12:H12,"9-16"))*(6.25)+SUM(COUNTIF(B12:H12,"9:30-15"))*(5)+SUM(COUNTIF(B12:H12,"10-16"))*(5.5)+SUM(COUNTIF(B12:H12,"10-14"))*(4)</f>
        <v>4.5</v>
      </c>
      <c r="K12" s="734"/>
    </row>
    <row r="13" spans="1:11" ht="13.5" customHeight="1" x14ac:dyDescent="0.15">
      <c r="A13" s="484" t="s">
        <v>66</v>
      </c>
      <c r="B13" s="202"/>
      <c r="C13" s="202"/>
      <c r="D13" s="198"/>
      <c r="E13" s="239"/>
      <c r="F13" s="239"/>
      <c r="G13" s="239"/>
      <c r="H13" s="239"/>
      <c r="I13" s="200"/>
      <c r="J13" s="733"/>
      <c r="K13" s="734"/>
    </row>
    <row r="14" spans="1:11" s="191" customFormat="1" ht="15" customHeight="1" x14ac:dyDescent="0.15">
      <c r="A14" s="175" t="s">
        <v>0</v>
      </c>
      <c r="B14" s="176">
        <v>46118</v>
      </c>
      <c r="C14" s="176">
        <v>46119</v>
      </c>
      <c r="D14" s="176">
        <v>46120</v>
      </c>
      <c r="E14" s="176">
        <v>46121</v>
      </c>
      <c r="F14" s="176">
        <v>46122</v>
      </c>
      <c r="G14" s="176">
        <v>46123</v>
      </c>
      <c r="H14" s="176">
        <v>46124</v>
      </c>
      <c r="I14" s="747" t="s">
        <v>1</v>
      </c>
      <c r="J14" s="749" t="s">
        <v>2</v>
      </c>
      <c r="K14" s="750"/>
    </row>
    <row r="15" spans="1:11" s="192" customFormat="1" ht="15" customHeight="1" x14ac:dyDescent="0.15">
      <c r="A15" s="155" t="s">
        <v>3</v>
      </c>
      <c r="B15" s="157" t="s">
        <v>4</v>
      </c>
      <c r="C15" s="157" t="s">
        <v>5</v>
      </c>
      <c r="D15" s="157" t="s">
        <v>6</v>
      </c>
      <c r="E15" s="157" t="s">
        <v>7</v>
      </c>
      <c r="F15" s="157" t="s">
        <v>8</v>
      </c>
      <c r="G15" s="157" t="s">
        <v>9</v>
      </c>
      <c r="H15" s="158" t="s">
        <v>10</v>
      </c>
      <c r="I15" s="748"/>
      <c r="J15" s="749"/>
      <c r="K15" s="750"/>
    </row>
    <row r="16" spans="1:11" s="151" customFormat="1" ht="13.5" customHeight="1" x14ac:dyDescent="0.15">
      <c r="A16" s="193" t="s">
        <v>131</v>
      </c>
      <c r="B16" s="195">
        <v>3</v>
      </c>
      <c r="C16" s="195"/>
      <c r="D16" s="195"/>
      <c r="E16" s="153">
        <v>3</v>
      </c>
      <c r="F16" s="195">
        <v>4</v>
      </c>
      <c r="G16" s="153">
        <v>3</v>
      </c>
      <c r="H16" s="153">
        <v>2</v>
      </c>
      <c r="I16" s="196"/>
      <c r="J16" s="751"/>
      <c r="K16" s="752"/>
    </row>
    <row r="17" spans="1:11" s="151" customFormat="1" ht="13.5" customHeight="1" x14ac:dyDescent="0.15">
      <c r="A17" s="197" t="s">
        <v>155</v>
      </c>
      <c r="B17" s="239"/>
      <c r="C17" s="241"/>
      <c r="D17" s="241"/>
      <c r="E17" s="239" t="s">
        <v>369</v>
      </c>
      <c r="F17" s="16"/>
      <c r="G17" s="240" t="s">
        <v>319</v>
      </c>
      <c r="H17" s="240" t="s">
        <v>319</v>
      </c>
      <c r="I17" s="200">
        <f t="shared" ref="I17:I23" si="1">COUNTA(B17:H17)</f>
        <v>3</v>
      </c>
      <c r="J17" s="733">
        <v>15</v>
      </c>
      <c r="K17" s="734"/>
    </row>
    <row r="18" spans="1:11" ht="13.5" customHeight="1" x14ac:dyDescent="0.15">
      <c r="A18" s="197" t="s">
        <v>158</v>
      </c>
      <c r="B18" s="375"/>
      <c r="C18" s="241"/>
      <c r="D18" s="241"/>
      <c r="E18" s="239"/>
      <c r="F18" s="239"/>
      <c r="G18" s="375"/>
      <c r="H18" s="375"/>
      <c r="I18" s="200">
        <f t="shared" si="1"/>
        <v>0</v>
      </c>
      <c r="J18" s="733">
        <f>SUM(COUNTIF(B18:H18,"10-"))*(4.5)+SUM(COUNTIF(B18:H18,"9:30-"))*(5)+SUM(COUNTIF(B18:H18,"9-16"))*(6.25)+SUM(COUNTIF(B18:H18,"9:30-15"))*(5)+SUM(COUNTIF(B18:H18,"10-16"))*(5.5)+SUM(COUNTIF(B18:H18,"10-14"))*(4)</f>
        <v>0</v>
      </c>
      <c r="K18" s="734"/>
    </row>
    <row r="19" spans="1:11" ht="13.5" customHeight="1" x14ac:dyDescent="0.15">
      <c r="A19" s="197" t="s">
        <v>494</v>
      </c>
      <c r="B19" s="240" t="s">
        <v>20</v>
      </c>
      <c r="C19" s="241"/>
      <c r="D19" s="241"/>
      <c r="E19" s="375"/>
      <c r="F19" s="240" t="s">
        <v>20</v>
      </c>
      <c r="G19" s="242"/>
      <c r="H19" s="239"/>
      <c r="I19" s="200">
        <f t="shared" si="1"/>
        <v>2</v>
      </c>
      <c r="J19" s="733">
        <v>9</v>
      </c>
      <c r="K19" s="734"/>
    </row>
    <row r="20" spans="1:11" ht="13.5" customHeight="1" x14ac:dyDescent="0.15">
      <c r="A20" s="197" t="s">
        <v>160</v>
      </c>
      <c r="B20" s="239" t="s">
        <v>369</v>
      </c>
      <c r="C20" s="241"/>
      <c r="D20" s="241"/>
      <c r="E20" s="242" t="s">
        <v>161</v>
      </c>
      <c r="F20" s="239" t="s">
        <v>369</v>
      </c>
      <c r="G20" s="242" t="s">
        <v>161</v>
      </c>
      <c r="H20" s="239"/>
      <c r="I20" s="200">
        <f t="shared" si="1"/>
        <v>4</v>
      </c>
      <c r="J20" s="733">
        <f>SUM(COUNTIF(B20:H20,"10-"))*(4.5)+SUM(COUNTIF(B20:H20,"9:30-"))*(5)+SUM(COUNTIF(B20:H20,"9-16"))*(6.25)+SUM(COUNTIF(B20:H20,"9:30-15"))*(5)+SUM(COUNTIF(B20:H20,"10-16"))*(5.5)+SUM(COUNTIF(B20:H20,"10-14"))*(4)+SUM(COUNTIF(B20:H20,"受付9-17"))*(7)+SUM(COUNTIF(B20:H20,"受付9-14"))*(4.5)</f>
        <v>23</v>
      </c>
      <c r="K20" s="734"/>
    </row>
    <row r="21" spans="1:11" ht="13.5" customHeight="1" x14ac:dyDescent="0.15">
      <c r="A21" s="88" t="s">
        <v>183</v>
      </c>
      <c r="B21" s="239"/>
      <c r="C21" s="241"/>
      <c r="D21" s="241"/>
      <c r="E21" s="239" t="s">
        <v>369</v>
      </c>
      <c r="F21" s="239" t="s">
        <v>369</v>
      </c>
      <c r="G21" s="239"/>
      <c r="H21" s="239" t="s">
        <v>369</v>
      </c>
      <c r="I21" s="200">
        <f t="shared" si="1"/>
        <v>3</v>
      </c>
      <c r="J21" s="733">
        <v>13.5</v>
      </c>
      <c r="K21" s="734"/>
    </row>
    <row r="22" spans="1:11" ht="13.5" customHeight="1" x14ac:dyDescent="0.15">
      <c r="A22" s="88" t="s">
        <v>426</v>
      </c>
      <c r="B22" s="239" t="s">
        <v>369</v>
      </c>
      <c r="C22" s="282"/>
      <c r="D22" s="198"/>
      <c r="E22" s="239"/>
      <c r="F22" s="375"/>
      <c r="G22" s="239" t="s">
        <v>369</v>
      </c>
      <c r="H22" s="239"/>
      <c r="I22" s="200">
        <f t="shared" si="1"/>
        <v>2</v>
      </c>
      <c r="J22" s="733">
        <f>SUM(COUNTIF(B22:H22,"10-"))*(4.5)+SUM(COUNTIF(B22:H22,"9:30-"))*(5)+SUM(COUNTIF(B22:H22,"9-16"))*(6.25)+SUM(COUNTIF(B22:H22,"9:30-15"))*(5)+SUM(COUNTIF(B22:H22,"10-16"))*(5.5)+SUM(COUNTIF(B22:H22,"10-14"))*(4)</f>
        <v>9</v>
      </c>
      <c r="K22" s="734"/>
    </row>
    <row r="23" spans="1:11" ht="13.5" customHeight="1" x14ac:dyDescent="0.15">
      <c r="A23" s="88" t="s">
        <v>578</v>
      </c>
      <c r="B23" s="375"/>
      <c r="C23" s="282"/>
      <c r="D23" s="198"/>
      <c r="E23" s="239" t="s">
        <v>369</v>
      </c>
      <c r="F23" s="239" t="s">
        <v>369</v>
      </c>
      <c r="G23" s="239" t="s">
        <v>369</v>
      </c>
      <c r="H23" s="239"/>
      <c r="I23" s="200">
        <f t="shared" si="1"/>
        <v>3</v>
      </c>
      <c r="J23" s="733">
        <f>SUM(COUNTIF(B23:H23,"10-"))*(4.5)+SUM(COUNTIF(B23:H23,"9:30-"))*(5)+SUM(COUNTIF(B23:H23,"9-16"))*(6.25)+SUM(COUNTIF(B23:H23,"9:30-15"))*(5)+SUM(COUNTIF(B23:H23,"10-16"))*(5.5)+SUM(COUNTIF(B23:H23,"10-14"))*(4)</f>
        <v>13.5</v>
      </c>
      <c r="K23" s="734"/>
    </row>
    <row r="24" spans="1:11" ht="13.5" customHeight="1" x14ac:dyDescent="0.15">
      <c r="A24" s="484" t="s">
        <v>66</v>
      </c>
      <c r="B24" s="239"/>
      <c r="C24" s="282"/>
      <c r="D24" s="198"/>
      <c r="E24" s="239"/>
      <c r="F24" s="239"/>
      <c r="G24" s="239"/>
      <c r="H24" s="239"/>
      <c r="I24" s="200"/>
      <c r="J24" s="733"/>
      <c r="K24" s="734"/>
    </row>
    <row r="25" spans="1:11" s="191" customFormat="1" ht="15" customHeight="1" x14ac:dyDescent="0.15">
      <c r="A25" s="153" t="s">
        <v>0</v>
      </c>
      <c r="B25" s="183">
        <v>46125</v>
      </c>
      <c r="C25" s="183">
        <v>46126</v>
      </c>
      <c r="D25" s="183">
        <v>46127</v>
      </c>
      <c r="E25" s="183">
        <v>46128</v>
      </c>
      <c r="F25" s="183">
        <v>46129</v>
      </c>
      <c r="G25" s="183">
        <v>46130</v>
      </c>
      <c r="H25" s="183">
        <v>46131</v>
      </c>
      <c r="I25" s="747" t="s">
        <v>1</v>
      </c>
      <c r="J25" s="749" t="s">
        <v>2</v>
      </c>
      <c r="K25" s="750"/>
    </row>
    <row r="26" spans="1:11" s="192" customFormat="1" ht="15" customHeight="1" x14ac:dyDescent="0.15">
      <c r="A26" s="155" t="s">
        <v>3</v>
      </c>
      <c r="B26" s="157" t="s">
        <v>4</v>
      </c>
      <c r="C26" s="157" t="s">
        <v>5</v>
      </c>
      <c r="D26" s="157" t="s">
        <v>6</v>
      </c>
      <c r="E26" s="157" t="s">
        <v>7</v>
      </c>
      <c r="F26" s="157" t="s">
        <v>8</v>
      </c>
      <c r="G26" s="157" t="s">
        <v>9</v>
      </c>
      <c r="H26" s="158" t="s">
        <v>10</v>
      </c>
      <c r="I26" s="748"/>
      <c r="J26" s="749"/>
      <c r="K26" s="750"/>
    </row>
    <row r="27" spans="1:11" s="151" customFormat="1" ht="14.25" customHeight="1" x14ac:dyDescent="0.15">
      <c r="A27" s="206" t="s">
        <v>142</v>
      </c>
      <c r="B27" s="195">
        <v>3</v>
      </c>
      <c r="C27" s="195"/>
      <c r="D27" s="195"/>
      <c r="E27" s="153">
        <v>3</v>
      </c>
      <c r="F27" s="195">
        <v>4</v>
      </c>
      <c r="G27" s="153">
        <v>3</v>
      </c>
      <c r="H27" s="153">
        <v>3</v>
      </c>
      <c r="I27" s="196"/>
      <c r="J27" s="751"/>
      <c r="K27" s="752"/>
    </row>
    <row r="28" spans="1:11" ht="13.5" customHeight="1" x14ac:dyDescent="0.15">
      <c r="A28" s="197" t="s">
        <v>155</v>
      </c>
      <c r="B28" s="239"/>
      <c r="C28" s="241"/>
      <c r="D28" s="241"/>
      <c r="E28" s="375"/>
      <c r="F28" s="16"/>
      <c r="G28" s="240" t="s">
        <v>319</v>
      </c>
      <c r="H28" s="240" t="s">
        <v>319</v>
      </c>
      <c r="I28" s="199">
        <f>COUNTA(B28:H28)</f>
        <v>2</v>
      </c>
      <c r="J28" s="733">
        <v>9</v>
      </c>
      <c r="K28" s="734"/>
    </row>
    <row r="29" spans="1:11" ht="13.5" customHeight="1" x14ac:dyDescent="0.15">
      <c r="A29" s="197" t="s">
        <v>158</v>
      </c>
      <c r="B29" s="375"/>
      <c r="C29" s="241"/>
      <c r="D29" s="241"/>
      <c r="E29" s="239"/>
      <c r="F29" s="239"/>
      <c r="G29" s="375"/>
      <c r="H29" s="239" t="s">
        <v>369</v>
      </c>
      <c r="I29" s="200">
        <f t="shared" ref="I29:I34" si="2">COUNTA(B29:H29)</f>
        <v>1</v>
      </c>
      <c r="J29" s="733">
        <f>SUM(COUNTIF(B29:H29,"10-"))*(4.5)+SUM(COUNTIF(B29:H29,"9:30-"))*(5)+SUM(COUNTIF(B29:H29,"9-16"))*(6.25)+SUM(COUNTIF(B29:H29,"9:30-15"))*(5)+SUM(COUNTIF(B29:H29,"10-16"))*(5.5)+SUM(COUNTIF(B29:H29,"10-14"))*(4)</f>
        <v>4.5</v>
      </c>
      <c r="K29" s="734"/>
    </row>
    <row r="30" spans="1:11" ht="13.5" customHeight="1" x14ac:dyDescent="0.15">
      <c r="A30" s="197" t="s">
        <v>494</v>
      </c>
      <c r="B30" s="240" t="s">
        <v>20</v>
      </c>
      <c r="C30" s="241"/>
      <c r="D30" s="241"/>
      <c r="E30" s="240" t="s">
        <v>20</v>
      </c>
      <c r="F30" s="240" t="s">
        <v>20</v>
      </c>
      <c r="G30" s="16" t="s">
        <v>25</v>
      </c>
      <c r="H30" s="239" t="s">
        <v>25</v>
      </c>
      <c r="I30" s="200">
        <f t="shared" si="2"/>
        <v>5</v>
      </c>
      <c r="J30" s="733">
        <v>22.5</v>
      </c>
      <c r="K30" s="734"/>
    </row>
    <row r="31" spans="1:11" ht="13.5" customHeight="1" x14ac:dyDescent="0.15">
      <c r="A31" s="197" t="s">
        <v>160</v>
      </c>
      <c r="B31" s="242" t="s">
        <v>176</v>
      </c>
      <c r="C31" s="241"/>
      <c r="D31" s="241"/>
      <c r="E31" s="242" t="s">
        <v>161</v>
      </c>
      <c r="F31" s="239" t="s">
        <v>369</v>
      </c>
      <c r="G31" s="375"/>
      <c r="H31" s="239"/>
      <c r="I31" s="200">
        <f t="shared" si="2"/>
        <v>3</v>
      </c>
      <c r="J31" s="733">
        <f>SUM(COUNTIF(B31:H31,"10-"))*(4.5)+SUM(COUNTIF(B31:H31,"9:30-"))*(5)+SUM(COUNTIF(B31:H31,"9-16"))*(6.25)+SUM(COUNTIF(B31:H31,"9:30-15"))*(5)+SUM(COUNTIF(B31:H31,"10-16"))*(5.5)+SUM(COUNTIF(B31:H31,"10-14"))*(4)+SUM(COUNTIF(B31:H31,"受付9-17"))*(7)+SUM(COUNTIF(B31:H31,"受付9-14"))*(4.5)</f>
        <v>16</v>
      </c>
      <c r="K31" s="734"/>
    </row>
    <row r="32" spans="1:11" ht="13.5" customHeight="1" x14ac:dyDescent="0.15">
      <c r="A32" s="88" t="s">
        <v>183</v>
      </c>
      <c r="B32" s="239"/>
      <c r="C32" s="241"/>
      <c r="D32" s="241"/>
      <c r="E32" s="239" t="s">
        <v>369</v>
      </c>
      <c r="F32" s="239" t="s">
        <v>369</v>
      </c>
      <c r="G32" s="239"/>
      <c r="H32" s="375"/>
      <c r="I32" s="200">
        <f t="shared" si="2"/>
        <v>2</v>
      </c>
      <c r="J32" s="733">
        <v>9</v>
      </c>
      <c r="K32" s="734"/>
    </row>
    <row r="33" spans="1:11" ht="13.5" customHeight="1" x14ac:dyDescent="0.15">
      <c r="A33" s="88" t="s">
        <v>426</v>
      </c>
      <c r="B33" s="239" t="s">
        <v>369</v>
      </c>
      <c r="C33" s="282"/>
      <c r="D33" s="198"/>
      <c r="E33" s="239"/>
      <c r="F33" s="239" t="s">
        <v>369</v>
      </c>
      <c r="G33" s="375"/>
      <c r="H33" s="239"/>
      <c r="I33" s="200">
        <f t="shared" si="2"/>
        <v>2</v>
      </c>
      <c r="J33" s="733">
        <f>SUM(COUNTIF(B33:H33,"10-"))*(4.5)+SUM(COUNTIF(B33:H33,"9:30-"))*(5)+SUM(COUNTIF(B33:H33,"9-16"))*(6.25)+SUM(COUNTIF(B33:H33,"9:30-15"))*(5)+SUM(COUNTIF(B33:H33,"10-16"))*(5.5)+SUM(COUNTIF(B33:H33,"10-14"))*(4)</f>
        <v>9</v>
      </c>
      <c r="K33" s="734"/>
    </row>
    <row r="34" spans="1:11" ht="13.5" customHeight="1" x14ac:dyDescent="0.15">
      <c r="A34" s="88" t="s">
        <v>578</v>
      </c>
      <c r="B34" s="239" t="s">
        <v>369</v>
      </c>
      <c r="C34" s="282"/>
      <c r="D34" s="198"/>
      <c r="E34" s="239" t="s">
        <v>369</v>
      </c>
      <c r="F34" s="239"/>
      <c r="G34" s="239" t="s">
        <v>369</v>
      </c>
      <c r="H34" s="239"/>
      <c r="I34" s="200">
        <f t="shared" si="2"/>
        <v>3</v>
      </c>
      <c r="J34" s="733">
        <f>SUM(COUNTIF(B34:H34,"10-"))*(4.5)+SUM(COUNTIF(B34:H34,"9:30-"))*(5)+SUM(COUNTIF(B34:H34,"9-16"))*(6.25)+SUM(COUNTIF(B34:H34,"9:30-15"))*(5)+SUM(COUNTIF(B34:H34,"10-16"))*(5.5)+SUM(COUNTIF(B34:H34,"10-14"))*(4)</f>
        <v>13.5</v>
      </c>
      <c r="K34" s="734"/>
    </row>
    <row r="35" spans="1:11" ht="13.5" customHeight="1" x14ac:dyDescent="0.15">
      <c r="A35" s="484" t="s">
        <v>66</v>
      </c>
      <c r="B35" s="239"/>
      <c r="C35" s="282"/>
      <c r="D35" s="198"/>
      <c r="E35" s="239"/>
      <c r="F35" s="239"/>
      <c r="G35" s="239"/>
      <c r="H35" s="239"/>
      <c r="I35" s="200"/>
      <c r="J35" s="733"/>
      <c r="K35" s="734"/>
    </row>
    <row r="36" spans="1:11" s="191" customFormat="1" ht="15" customHeight="1" x14ac:dyDescent="0.15">
      <c r="A36" s="153" t="s">
        <v>0</v>
      </c>
      <c r="B36" s="183">
        <v>46132</v>
      </c>
      <c r="C36" s="183">
        <v>46133</v>
      </c>
      <c r="D36" s="183">
        <v>46134</v>
      </c>
      <c r="E36" s="183">
        <v>46135</v>
      </c>
      <c r="F36" s="183">
        <v>46136</v>
      </c>
      <c r="G36" s="183">
        <v>46137</v>
      </c>
      <c r="H36" s="183">
        <v>46138</v>
      </c>
      <c r="I36" s="747" t="s">
        <v>1</v>
      </c>
      <c r="J36" s="749" t="s">
        <v>2</v>
      </c>
      <c r="K36" s="750"/>
    </row>
    <row r="37" spans="1:11" s="192" customFormat="1" ht="15" customHeight="1" x14ac:dyDescent="0.15">
      <c r="A37" s="155" t="s">
        <v>3</v>
      </c>
      <c r="B37" s="157" t="s">
        <v>4</v>
      </c>
      <c r="C37" s="157" t="s">
        <v>5</v>
      </c>
      <c r="D37" s="157" t="s">
        <v>6</v>
      </c>
      <c r="E37" s="157" t="s">
        <v>7</v>
      </c>
      <c r="F37" s="157" t="s">
        <v>8</v>
      </c>
      <c r="G37" s="157" t="s">
        <v>9</v>
      </c>
      <c r="H37" s="158" t="s">
        <v>10</v>
      </c>
      <c r="I37" s="748"/>
      <c r="J37" s="749"/>
      <c r="K37" s="750"/>
    </row>
    <row r="38" spans="1:11" s="151" customFormat="1" ht="13.5" customHeight="1" x14ac:dyDescent="0.15">
      <c r="A38" s="193" t="s">
        <v>131</v>
      </c>
      <c r="B38" s="195">
        <v>4</v>
      </c>
      <c r="C38" s="195"/>
      <c r="D38" s="195"/>
      <c r="E38" s="153">
        <v>4</v>
      </c>
      <c r="F38" s="195">
        <v>4</v>
      </c>
      <c r="G38" s="153">
        <v>4</v>
      </c>
      <c r="H38" s="153">
        <v>3</v>
      </c>
      <c r="I38" s="196"/>
      <c r="J38" s="751"/>
      <c r="K38" s="752"/>
    </row>
    <row r="39" spans="1:11" ht="13.5" customHeight="1" x14ac:dyDescent="0.15">
      <c r="A39" s="197" t="s">
        <v>155</v>
      </c>
      <c r="B39" s="239"/>
      <c r="C39" s="241"/>
      <c r="D39" s="241"/>
      <c r="E39" s="239" t="s">
        <v>369</v>
      </c>
      <c r="F39" s="16"/>
      <c r="G39" s="240" t="s">
        <v>319</v>
      </c>
      <c r="H39" s="240" t="s">
        <v>319</v>
      </c>
      <c r="I39" s="199">
        <f>COUNTA(B39:H39)</f>
        <v>3</v>
      </c>
      <c r="J39" s="733">
        <v>13.5</v>
      </c>
      <c r="K39" s="734"/>
    </row>
    <row r="40" spans="1:11" s="151" customFormat="1" ht="13.5" customHeight="1" x14ac:dyDescent="0.15">
      <c r="A40" s="197" t="s">
        <v>158</v>
      </c>
      <c r="B40" s="239" t="s">
        <v>369</v>
      </c>
      <c r="C40" s="241"/>
      <c r="D40" s="241"/>
      <c r="E40" s="239"/>
      <c r="F40" s="239"/>
      <c r="G40" s="239" t="s">
        <v>369</v>
      </c>
      <c r="H40" s="239" t="s">
        <v>369</v>
      </c>
      <c r="I40" s="200">
        <f t="shared" ref="I40:I45" si="3">COUNTA(B40:H40)</f>
        <v>3</v>
      </c>
      <c r="J40" s="733">
        <f>SUM(COUNTIF(B40:H40,"10-"))*(4.5)+SUM(COUNTIF(B40:H40,"9:30-"))*(5)+SUM(COUNTIF(B40:H40,"9-16"))*(6.25)+SUM(COUNTIF(B40:H40,"9:30-15"))*(5)+SUM(COUNTIF(B40:H40,"10-16"))*(5.5)+SUM(COUNTIF(B40:H40,"10-14"))*(4)</f>
        <v>13.5</v>
      </c>
      <c r="K40" s="734"/>
    </row>
    <row r="41" spans="1:11" ht="13.5" customHeight="1" x14ac:dyDescent="0.15">
      <c r="A41" s="197" t="s">
        <v>494</v>
      </c>
      <c r="B41" s="240" t="s">
        <v>20</v>
      </c>
      <c r="C41" s="241"/>
      <c r="D41" s="241"/>
      <c r="E41" s="240" t="s">
        <v>20</v>
      </c>
      <c r="F41" s="240" t="s">
        <v>20</v>
      </c>
      <c r="G41" s="242"/>
      <c r="H41" s="239"/>
      <c r="I41" s="200">
        <f t="shared" si="3"/>
        <v>3</v>
      </c>
      <c r="J41" s="733">
        <v>13.5</v>
      </c>
      <c r="K41" s="734"/>
    </row>
    <row r="42" spans="1:11" ht="13.5" customHeight="1" x14ac:dyDescent="0.15">
      <c r="A42" s="197" t="s">
        <v>160</v>
      </c>
      <c r="B42" s="375"/>
      <c r="C42" s="241"/>
      <c r="D42" s="241"/>
      <c r="E42" s="242" t="s">
        <v>161</v>
      </c>
      <c r="F42" s="239" t="s">
        <v>369</v>
      </c>
      <c r="G42" s="242" t="s">
        <v>161</v>
      </c>
      <c r="H42" s="239"/>
      <c r="I42" s="200">
        <f t="shared" si="3"/>
        <v>3</v>
      </c>
      <c r="J42" s="733">
        <f>SUM(COUNTIF(B42:H42,"10-"))*(4.5)+SUM(COUNTIF(B42:H42,"9:30-"))*(5)+SUM(COUNTIF(B42:H42,"9-16"))*(6.25)+SUM(COUNTIF(B42:H42,"9:30-15"))*(5)+SUM(COUNTIF(B42:H42,"10-16"))*(5.5)+SUM(COUNTIF(B42:H42,"10-14"))*(4)+SUM(COUNTIF(B42:H42,"受付9-17"))*(7)+SUM(COUNTIF(B42:H42,"受付9-14"))*(4.5)</f>
        <v>18.5</v>
      </c>
      <c r="K42" s="734"/>
    </row>
    <row r="43" spans="1:11" ht="13.5" customHeight="1" x14ac:dyDescent="0.15">
      <c r="A43" s="88" t="s">
        <v>183</v>
      </c>
      <c r="B43" s="239"/>
      <c r="C43" s="241"/>
      <c r="D43" s="241"/>
      <c r="E43" s="239" t="s">
        <v>369</v>
      </c>
      <c r="F43" s="239" t="s">
        <v>369</v>
      </c>
      <c r="G43" s="239"/>
      <c r="H43" s="239" t="s">
        <v>369</v>
      </c>
      <c r="I43" s="200">
        <f t="shared" si="3"/>
        <v>3</v>
      </c>
      <c r="J43" s="733">
        <v>13.5</v>
      </c>
      <c r="K43" s="734"/>
    </row>
    <row r="44" spans="1:11" ht="13.5" customHeight="1" x14ac:dyDescent="0.15">
      <c r="A44" s="88" t="s">
        <v>426</v>
      </c>
      <c r="B44" s="239" t="s">
        <v>369</v>
      </c>
      <c r="C44" s="282"/>
      <c r="D44" s="198"/>
      <c r="E44" s="239"/>
      <c r="F44" s="239" t="s">
        <v>369</v>
      </c>
      <c r="G44" s="239" t="s">
        <v>369</v>
      </c>
      <c r="H44" s="239"/>
      <c r="I44" s="200">
        <f t="shared" si="3"/>
        <v>3</v>
      </c>
      <c r="J44" s="733">
        <f>SUM(COUNTIF(B44:H44,"10-"))*(4.5)+SUM(COUNTIF(B44:H44,"9:30-"))*(5)+SUM(COUNTIF(B44:H44,"9-16"))*(6.25)+SUM(COUNTIF(B44:H44,"9:30-15"))*(5)+SUM(COUNTIF(B44:H44,"10-16"))*(5.5)+SUM(COUNTIF(B44:H44,"10-14"))*(4)</f>
        <v>13.5</v>
      </c>
      <c r="K44" s="734"/>
    </row>
    <row r="45" spans="1:11" ht="13.5" customHeight="1" x14ac:dyDescent="0.15">
      <c r="A45" s="88" t="s">
        <v>578</v>
      </c>
      <c r="B45" s="239" t="s">
        <v>369</v>
      </c>
      <c r="C45" s="282"/>
      <c r="D45" s="198"/>
      <c r="E45" s="239" t="s">
        <v>369</v>
      </c>
      <c r="F45" s="239"/>
      <c r="G45" s="239" t="s">
        <v>369</v>
      </c>
      <c r="H45" s="239"/>
      <c r="I45" s="200">
        <f t="shared" si="3"/>
        <v>3</v>
      </c>
      <c r="J45" s="733">
        <f>SUM(COUNTIF(B45:H45,"10-"))*(4.5)+SUM(COUNTIF(B45:H45,"9:30-"))*(5)+SUM(COUNTIF(B45:H45,"9-16"))*(6.25)+SUM(COUNTIF(B45:H45,"9:30-15"))*(5)+SUM(COUNTIF(B45:H45,"10-16"))*(5.5)+SUM(COUNTIF(B45:H45,"10-14"))*(4)</f>
        <v>13.5</v>
      </c>
      <c r="K45" s="734"/>
    </row>
    <row r="46" spans="1:11" ht="13.5" customHeight="1" x14ac:dyDescent="0.15">
      <c r="A46" s="484" t="s">
        <v>66</v>
      </c>
      <c r="B46" s="239"/>
      <c r="C46" s="202"/>
      <c r="D46" s="198"/>
      <c r="E46" s="239"/>
      <c r="F46" s="239"/>
      <c r="G46" s="239"/>
      <c r="H46" s="239"/>
      <c r="I46" s="200"/>
      <c r="J46" s="733"/>
      <c r="K46" s="734"/>
    </row>
    <row r="47" spans="1:11" s="191" customFormat="1" ht="15" customHeight="1" x14ac:dyDescent="0.15">
      <c r="A47" s="175" t="s">
        <v>0</v>
      </c>
      <c r="B47" s="176">
        <v>46139</v>
      </c>
      <c r="C47" s="176">
        <v>46140</v>
      </c>
      <c r="D47" s="176">
        <v>46141</v>
      </c>
      <c r="E47" s="176">
        <v>46142</v>
      </c>
      <c r="F47" s="176"/>
      <c r="G47" s="176"/>
      <c r="H47" s="176"/>
      <c r="I47" s="747" t="s">
        <v>1</v>
      </c>
      <c r="J47" s="749" t="s">
        <v>2</v>
      </c>
      <c r="K47" s="750"/>
    </row>
    <row r="48" spans="1:11" s="192" customFormat="1" ht="15" customHeight="1" x14ac:dyDescent="0.15">
      <c r="A48" s="155" t="s">
        <v>3</v>
      </c>
      <c r="B48" s="157" t="s">
        <v>4</v>
      </c>
      <c r="C48" s="157" t="s">
        <v>5</v>
      </c>
      <c r="D48" s="158" t="s">
        <v>6</v>
      </c>
      <c r="E48" s="157" t="s">
        <v>7</v>
      </c>
      <c r="F48" s="157"/>
      <c r="G48" s="157"/>
      <c r="H48" s="158"/>
      <c r="I48" s="748"/>
      <c r="J48" s="749"/>
      <c r="K48" s="750"/>
    </row>
    <row r="49" spans="1:11" s="151" customFormat="1" ht="13.5" customHeight="1" x14ac:dyDescent="0.15">
      <c r="A49" s="206" t="s">
        <v>142</v>
      </c>
      <c r="B49" s="195">
        <v>4</v>
      </c>
      <c r="C49" s="195"/>
      <c r="D49" s="195"/>
      <c r="E49" s="153">
        <v>4</v>
      </c>
      <c r="F49" s="195"/>
      <c r="G49" s="195"/>
      <c r="H49" s="195"/>
      <c r="I49" s="196"/>
      <c r="J49" s="751"/>
      <c r="K49" s="752"/>
    </row>
    <row r="50" spans="1:11" ht="13.5" customHeight="1" x14ac:dyDescent="0.15">
      <c r="A50" s="197" t="s">
        <v>155</v>
      </c>
      <c r="B50" s="239"/>
      <c r="C50" s="241"/>
      <c r="D50" s="241"/>
      <c r="E50" s="239" t="s">
        <v>369</v>
      </c>
      <c r="F50" s="241"/>
      <c r="G50" s="241"/>
      <c r="H50" s="241"/>
      <c r="I50" s="199">
        <f>COUNTA(B50:H50)</f>
        <v>1</v>
      </c>
      <c r="J50" s="733">
        <f>SUM(COUNTIF(B50:H50,"10-"))*(4.5)+SUM(COUNTIF(B50:H50,"9:30-"))*(5)+SUM(COUNTIF(B50:H50,"9-16"))*(6.25)+SUM(COUNTIF(B50:H50,"9:30-15"))*(5)+SUM(COUNTIF(B50:H50,"10-16"))*(5.5)+SUM(COUNTIF(B50:H50,"10-14"))*(4)</f>
        <v>4.5</v>
      </c>
      <c r="K50" s="734"/>
    </row>
    <row r="51" spans="1:11" ht="13.5" customHeight="1" x14ac:dyDescent="0.15">
      <c r="A51" s="197" t="s">
        <v>158</v>
      </c>
      <c r="B51" s="239" t="s">
        <v>369</v>
      </c>
      <c r="C51" s="241"/>
      <c r="D51" s="241"/>
      <c r="E51" s="239"/>
      <c r="F51" s="241"/>
      <c r="G51" s="241"/>
      <c r="H51" s="241"/>
      <c r="I51" s="200">
        <f t="shared" ref="I51:I52" si="4">COUNTA(B51:H51)</f>
        <v>1</v>
      </c>
      <c r="J51" s="733">
        <f>SUM(COUNTIF(B51:H51,"10-"))*(4.5)+SUM(COUNTIF(B51:H51,"9:30-"))*(5)+SUM(COUNTIF(B51:H51,"9-16"))*(6.25)+SUM(COUNTIF(B51:H51,"9:30-15"))*(5)+SUM(COUNTIF(B51:H51,"10-16"))*(5.5)+SUM(COUNTIF(B51:H51,"10-14"))*(4)</f>
        <v>4.5</v>
      </c>
      <c r="K51" s="734"/>
    </row>
    <row r="52" spans="1:11" ht="13.5" customHeight="1" x14ac:dyDescent="0.15">
      <c r="A52" s="197" t="s">
        <v>494</v>
      </c>
      <c r="B52" s="240" t="s">
        <v>20</v>
      </c>
      <c r="C52" s="241"/>
      <c r="D52" s="241"/>
      <c r="E52" s="240" t="s">
        <v>20</v>
      </c>
      <c r="F52" s="241"/>
      <c r="G52" s="241"/>
      <c r="H52" s="241"/>
      <c r="I52" s="200">
        <f t="shared" si="4"/>
        <v>2</v>
      </c>
      <c r="J52" s="733">
        <v>9</v>
      </c>
      <c r="K52" s="734"/>
    </row>
    <row r="53" spans="1:11" ht="13.5" customHeight="1" x14ac:dyDescent="0.15">
      <c r="A53" s="197" t="s">
        <v>160</v>
      </c>
      <c r="B53" s="242" t="s">
        <v>176</v>
      </c>
      <c r="C53" s="241"/>
      <c r="D53" s="241"/>
      <c r="E53" s="242" t="s">
        <v>161</v>
      </c>
      <c r="F53" s="241"/>
      <c r="G53" s="241"/>
      <c r="H53" s="241"/>
      <c r="I53" s="200">
        <f>COUNTA(B53:H53)</f>
        <v>2</v>
      </c>
      <c r="J53" s="733">
        <f>SUM(COUNTIF(B53:H53,"10-"))*(4.5)+SUM(COUNTIF(B53:H53,"9:30-"))*(5)+SUM(COUNTIF(B53:H53,"9-16"))*(6.25)+SUM(COUNTIF(B53:H53,"9:30-15"))*(5)+SUM(COUNTIF(B53:H53,"10-16"))*(5.5)+SUM(COUNTIF(B53:H53,"10-14"))*(4)+SUM(COUNTIF(B53:H53,"受付9-17"))*(7)+SUM(COUNTIF(B53:H53,"受付9-14"))*(4.5)</f>
        <v>11.5</v>
      </c>
      <c r="K53" s="734"/>
    </row>
    <row r="54" spans="1:11" ht="13.5" customHeight="1" x14ac:dyDescent="0.15">
      <c r="A54" s="88" t="s">
        <v>183</v>
      </c>
      <c r="B54" s="239"/>
      <c r="C54" s="241"/>
      <c r="D54" s="241"/>
      <c r="E54" s="239" t="s">
        <v>369</v>
      </c>
      <c r="F54" s="241"/>
      <c r="G54" s="241"/>
      <c r="H54" s="241"/>
      <c r="I54" s="200">
        <f t="shared" ref="I54:I56" si="5">COUNTA(B54:H54)</f>
        <v>1</v>
      </c>
      <c r="J54" s="733">
        <v>4.5</v>
      </c>
      <c r="K54" s="734"/>
    </row>
    <row r="55" spans="1:11" ht="13.5" customHeight="1" x14ac:dyDescent="0.15">
      <c r="A55" s="88" t="s">
        <v>426</v>
      </c>
      <c r="B55" s="239" t="s">
        <v>369</v>
      </c>
      <c r="C55" s="282"/>
      <c r="D55" s="198"/>
      <c r="E55" s="239"/>
      <c r="F55" s="198"/>
      <c r="G55" s="198"/>
      <c r="H55" s="198"/>
      <c r="I55" s="200">
        <f t="shared" si="5"/>
        <v>1</v>
      </c>
      <c r="J55" s="733">
        <f>SUM(COUNTIF(B55:H55,"10-"))*(4.5)+SUM(COUNTIF(B55:H55,"9:30-"))*(5)+SUM(COUNTIF(B55:H55,"9-16"))*(6.25)+SUM(COUNTIF(B55:H55,"9:30-15"))*(5)+SUM(COUNTIF(B55:H55,"10-16"))*(5.5)+SUM(COUNTIF(B55:H55,"10-14"))*(4)</f>
        <v>4.5</v>
      </c>
      <c r="K55" s="734"/>
    </row>
    <row r="56" spans="1:11" ht="13.5" customHeight="1" x14ac:dyDescent="0.15">
      <c r="A56" s="88" t="s">
        <v>578</v>
      </c>
      <c r="B56" s="239" t="s">
        <v>369</v>
      </c>
      <c r="C56" s="282"/>
      <c r="D56" s="198"/>
      <c r="E56" s="239" t="s">
        <v>369</v>
      </c>
      <c r="F56" s="198"/>
      <c r="G56" s="198"/>
      <c r="H56" s="198"/>
      <c r="I56" s="200">
        <f t="shared" si="5"/>
        <v>2</v>
      </c>
      <c r="J56" s="733">
        <f>SUM(COUNTIF(B56:H56,"10-"))*(4.5)+SUM(COUNTIF(B56:H56,"9:30-"))*(5)+SUM(COUNTIF(B56:H56,"9-16"))*(6.25)+SUM(COUNTIF(B56:H56,"9:30-15"))*(5)+SUM(COUNTIF(B56:H56,"10-16"))*(5.5)+SUM(COUNTIF(B56:H56,"10-14"))*(4)</f>
        <v>9</v>
      </c>
      <c r="K56" s="734"/>
    </row>
    <row r="57" spans="1:11" ht="13.5" customHeight="1" x14ac:dyDescent="0.15">
      <c r="A57" s="484" t="s">
        <v>66</v>
      </c>
      <c r="B57" s="239"/>
      <c r="C57" s="282"/>
      <c r="D57" s="198"/>
      <c r="E57" s="239"/>
      <c r="F57" s="198"/>
      <c r="G57" s="198"/>
      <c r="H57" s="198"/>
      <c r="I57" s="200"/>
      <c r="J57" s="733"/>
      <c r="K57" s="734"/>
    </row>
    <row r="58" spans="1:11" ht="7.5" customHeight="1" x14ac:dyDescent="0.15">
      <c r="A58" s="207"/>
      <c r="B58" s="208"/>
      <c r="C58" s="208"/>
      <c r="D58" s="208"/>
      <c r="E58" s="208"/>
      <c r="F58" s="208"/>
      <c r="G58" s="208"/>
      <c r="H58" s="208"/>
      <c r="I58" s="209"/>
      <c r="J58" s="735" t="s">
        <v>577</v>
      </c>
      <c r="K58" s="735"/>
    </row>
    <row r="59" spans="1:11" s="1" customFormat="1" ht="18" customHeight="1" x14ac:dyDescent="0.15">
      <c r="A59" s="737" t="s">
        <v>143</v>
      </c>
      <c r="B59" s="738"/>
      <c r="C59" s="741" t="s">
        <v>162</v>
      </c>
      <c r="D59" s="742"/>
      <c r="E59" s="742"/>
      <c r="F59" s="742" t="s">
        <v>149</v>
      </c>
      <c r="G59" s="742"/>
      <c r="H59" s="743"/>
      <c r="I59" s="10"/>
      <c r="J59" s="736"/>
      <c r="K59" s="736"/>
    </row>
    <row r="60" spans="1:11" s="1" customFormat="1" ht="18" customHeight="1" x14ac:dyDescent="0.15">
      <c r="A60" s="739"/>
      <c r="B60" s="740"/>
      <c r="C60" s="744" t="s">
        <v>163</v>
      </c>
      <c r="D60" s="745"/>
      <c r="E60" s="745"/>
      <c r="F60" s="745" t="s">
        <v>164</v>
      </c>
      <c r="G60" s="745"/>
      <c r="H60" s="746"/>
      <c r="I60" s="210"/>
      <c r="J60" s="210"/>
      <c r="K60" s="210"/>
    </row>
  </sheetData>
  <mergeCells count="63">
    <mergeCell ref="J12:K12"/>
    <mergeCell ref="B1:G1"/>
    <mergeCell ref="H1:K1"/>
    <mergeCell ref="I3:I4"/>
    <mergeCell ref="J3:K4"/>
    <mergeCell ref="J5:K5"/>
    <mergeCell ref="J6:K6"/>
    <mergeCell ref="J7:K7"/>
    <mergeCell ref="J8:K8"/>
    <mergeCell ref="J9:K9"/>
    <mergeCell ref="J10:K10"/>
    <mergeCell ref="J11:K11"/>
    <mergeCell ref="J24:K24"/>
    <mergeCell ref="J13:K13"/>
    <mergeCell ref="I14:I15"/>
    <mergeCell ref="J14:K15"/>
    <mergeCell ref="J16:K16"/>
    <mergeCell ref="J17:K17"/>
    <mergeCell ref="J18:K18"/>
    <mergeCell ref="J19:K19"/>
    <mergeCell ref="J20:K20"/>
    <mergeCell ref="J21:K21"/>
    <mergeCell ref="J22:K22"/>
    <mergeCell ref="J23:K23"/>
    <mergeCell ref="I36:I37"/>
    <mergeCell ref="J36:K37"/>
    <mergeCell ref="I25:I26"/>
    <mergeCell ref="J25:K26"/>
    <mergeCell ref="J27:K27"/>
    <mergeCell ref="J28:K28"/>
    <mergeCell ref="J29:K29"/>
    <mergeCell ref="J30:K30"/>
    <mergeCell ref="J43:K43"/>
    <mergeCell ref="J31:K31"/>
    <mergeCell ref="J32:K32"/>
    <mergeCell ref="J33:K33"/>
    <mergeCell ref="J34:K34"/>
    <mergeCell ref="J35:K35"/>
    <mergeCell ref="J38:K38"/>
    <mergeCell ref="J39:K39"/>
    <mergeCell ref="J40:K40"/>
    <mergeCell ref="J41:K41"/>
    <mergeCell ref="J42:K42"/>
    <mergeCell ref="J55:K55"/>
    <mergeCell ref="J44:K44"/>
    <mergeCell ref="J45:K45"/>
    <mergeCell ref="J46:K46"/>
    <mergeCell ref="I47:I48"/>
    <mergeCell ref="J47:K48"/>
    <mergeCell ref="J49:K49"/>
    <mergeCell ref="J50:K50"/>
    <mergeCell ref="J51:K51"/>
    <mergeCell ref="J52:K52"/>
    <mergeCell ref="J53:K53"/>
    <mergeCell ref="J54:K54"/>
    <mergeCell ref="J56:K56"/>
    <mergeCell ref="J57:K57"/>
    <mergeCell ref="J58:K59"/>
    <mergeCell ref="A59:B60"/>
    <mergeCell ref="C59:E59"/>
    <mergeCell ref="F59:H59"/>
    <mergeCell ref="C60:E60"/>
    <mergeCell ref="F60:H60"/>
  </mergeCells>
  <phoneticPr fontId="13"/>
  <pageMargins left="0.51181102362204722" right="0.51181102362204722" top="0.15748031496062992" bottom="0.15748031496062992" header="0.31496062992125984" footer="0.31496062992125984"/>
  <pageSetup paperSize="9"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46603-2B39-414C-B5D3-0C4FC0AC2D2E}">
  <sheetPr>
    <tabColor theme="7" tint="0.59999389629810485"/>
    <pageSetUpPr fitToPage="1"/>
  </sheetPr>
  <dimension ref="A1:N62"/>
  <sheetViews>
    <sheetView zoomScale="90" zoomScaleNormal="90" workbookViewId="0">
      <selection activeCell="M32" sqref="M32"/>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2" ht="20.100000000000001" customHeight="1" thickBot="1" x14ac:dyDescent="0.2">
      <c r="A1" s="60" t="s">
        <v>69</v>
      </c>
      <c r="B1" s="683" t="s">
        <v>562</v>
      </c>
      <c r="C1" s="683"/>
      <c r="D1" s="683"/>
      <c r="E1" s="683"/>
      <c r="F1" s="683"/>
      <c r="H1" s="729" t="s">
        <v>111</v>
      </c>
      <c r="I1" s="730"/>
      <c r="J1" s="731"/>
      <c r="K1" s="732"/>
    </row>
    <row r="2" spans="1:12" ht="9.75" customHeight="1" x14ac:dyDescent="0.15">
      <c r="A2" s="50"/>
      <c r="B2" s="501"/>
      <c r="C2" s="501"/>
      <c r="D2" s="501"/>
      <c r="E2" s="501"/>
      <c r="F2" s="501"/>
      <c r="H2" s="523"/>
      <c r="I2" s="523"/>
      <c r="J2" s="524"/>
      <c r="K2" s="523"/>
      <c r="L2" s="4"/>
    </row>
    <row r="3" spans="1:12" ht="15" customHeight="1" x14ac:dyDescent="0.15">
      <c r="A3" s="22" t="s">
        <v>0</v>
      </c>
      <c r="B3" s="23"/>
      <c r="C3" s="23"/>
      <c r="D3" s="23">
        <v>46113</v>
      </c>
      <c r="E3" s="23">
        <v>46114</v>
      </c>
      <c r="F3" s="23">
        <v>46115</v>
      </c>
      <c r="G3" s="23">
        <v>46116</v>
      </c>
      <c r="H3" s="23">
        <v>46117</v>
      </c>
      <c r="I3" s="727" t="s">
        <v>1</v>
      </c>
      <c r="J3" s="717" t="s">
        <v>2</v>
      </c>
      <c r="K3" s="718"/>
    </row>
    <row r="4" spans="1:12" ht="15" customHeight="1" x14ac:dyDescent="0.15">
      <c r="A4" s="22" t="s">
        <v>3</v>
      </c>
      <c r="B4" s="2"/>
      <c r="C4" s="21"/>
      <c r="D4" s="21" t="s">
        <v>6</v>
      </c>
      <c r="E4" s="2" t="s">
        <v>7</v>
      </c>
      <c r="F4" s="2" t="s">
        <v>8</v>
      </c>
      <c r="G4" s="2" t="s">
        <v>9</v>
      </c>
      <c r="H4" s="24" t="s">
        <v>10</v>
      </c>
      <c r="I4" s="728"/>
      <c r="J4" s="719"/>
      <c r="K4" s="720"/>
    </row>
    <row r="5" spans="1:12" ht="15" customHeight="1" x14ac:dyDescent="0.15">
      <c r="A5" s="17" t="s">
        <v>13</v>
      </c>
      <c r="B5" s="2"/>
      <c r="C5" s="2"/>
      <c r="D5" s="2"/>
      <c r="E5" s="12"/>
      <c r="F5" s="12"/>
      <c r="G5" s="12"/>
      <c r="H5" s="12"/>
      <c r="I5" s="5"/>
      <c r="J5" s="682"/>
      <c r="K5" s="692"/>
    </row>
    <row r="6" spans="1:12" ht="15" customHeight="1" x14ac:dyDescent="0.15">
      <c r="A6" s="19" t="s">
        <v>112</v>
      </c>
      <c r="B6" s="26"/>
      <c r="C6" s="26"/>
      <c r="D6" s="32"/>
      <c r="E6" s="54" t="s">
        <v>67</v>
      </c>
      <c r="F6" s="242" t="s">
        <v>496</v>
      </c>
      <c r="G6" s="54" t="s">
        <v>67</v>
      </c>
      <c r="H6" s="54"/>
      <c r="I6" s="5">
        <f>COUNTIFS(B6:H6,"&lt;&gt;空",B6:H6,"&lt;&gt;休",B6:H6,"&lt;&gt;調",B6:H6,"&lt;&gt;",B6:H6,"&lt;&gt;調整休")</f>
        <v>3</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COUNTIF(B6:H6,"13-16"))*(3)+(COUNTIF(B6:H6,"工場9:30-15"))*(5)+(COUNTIF(B6:H6,"工場9-15"))*(5.5)+(COUNTIF(B6:H6,"受9-/Y10-"))*(5.5)+(COUNTIF(B6:H6,"Y10-"))*(4.5)+(COUNTIF(B6:H6,"ﾏ安9-14"))*(4.5)</f>
        <v>20</v>
      </c>
      <c r="K6" s="692"/>
    </row>
    <row r="7" spans="1:12" ht="15" customHeight="1" x14ac:dyDescent="0.15">
      <c r="A7" s="20" t="s">
        <v>113</v>
      </c>
      <c r="B7" s="2"/>
      <c r="C7" s="2"/>
      <c r="D7" s="32"/>
      <c r="E7" s="401" t="s">
        <v>402</v>
      </c>
      <c r="F7" s="12" t="s">
        <v>20</v>
      </c>
      <c r="G7" s="401" t="s">
        <v>442</v>
      </c>
      <c r="H7" s="12"/>
      <c r="I7" s="5">
        <f>COUNTIFS(B7:H7,"&lt;&gt;空",B7:H7,"&lt;&gt;休",B7:H7,"&lt;&gt;調",B7:H7,"&lt;&gt;",B7:H7,"&lt;&gt;調整休")</f>
        <v>3</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COUNTIF(B7:H7,"13-16"))*(3)+(COUNTIF(B7:H7,"工場9:30-15"))*(5)+(COUNTIF(B7:H7,"工場9-15"))*(5.5)+(COUNTIF(B7:H7,"受9-/Y10-"))*(5.5)+(COUNTIF(B7:H7,"Y10-"))*(4.5)+(COUNTIF(B7:H7,"ﾏ安9-14"))*(4.5)+(COUNTIF(B7:H7,"ﾏ安9-13"))*(4)</f>
        <v>13</v>
      </c>
      <c r="K7" s="692"/>
    </row>
    <row r="8" spans="1:12" ht="15" customHeight="1" x14ac:dyDescent="0.15">
      <c r="A8" s="20" t="s">
        <v>115</v>
      </c>
      <c r="B8" s="38"/>
      <c r="C8" s="38"/>
      <c r="D8" s="38"/>
      <c r="E8" s="12"/>
      <c r="F8" s="40"/>
      <c r="G8" s="12" t="s">
        <v>21</v>
      </c>
      <c r="H8" s="12" t="s">
        <v>21</v>
      </c>
      <c r="I8" s="5">
        <f t="shared" ref="I8:I11" si="0">COUNTIFS(B8:H8,"&lt;&gt;空",B8:H8,"&lt;&gt;休",B8:H8,"&lt;&gt;調",B8:H8,"&lt;&gt;",B8:H8,"&lt;&gt;調整休")</f>
        <v>2</v>
      </c>
      <c r="J8" s="682">
        <f t="shared" ref="J8:J11" si="1">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COUNTIF(B8:H8,"工場9:30-15"))*(5)+(COUNTIF(B8:H8,"工場9-15"))*(5.5)+(COUNTIF(B8:H8,"受9-/Y10-"))*(5.5)+(COUNTIF(B8:H8,"Y10-"))*(4.5)+(COUNTIF(B8:H8,"ﾏ安9-14"))*(4.5)</f>
        <v>9</v>
      </c>
      <c r="K8" s="692"/>
    </row>
    <row r="9" spans="1:12" ht="15" customHeight="1" x14ac:dyDescent="0.15">
      <c r="A9" s="47" t="s">
        <v>128</v>
      </c>
      <c r="B9" s="38"/>
      <c r="C9" s="38"/>
      <c r="D9" s="38"/>
      <c r="E9" s="29"/>
      <c r="F9" s="12" t="s">
        <v>20</v>
      </c>
      <c r="G9" s="12"/>
      <c r="H9" s="12" t="s">
        <v>20</v>
      </c>
      <c r="I9" s="5">
        <f t="shared" si="0"/>
        <v>2</v>
      </c>
      <c r="J9" s="682">
        <f t="shared" si="1"/>
        <v>9</v>
      </c>
      <c r="K9" s="692"/>
    </row>
    <row r="10" spans="1:12" ht="15" customHeight="1" x14ac:dyDescent="0.15">
      <c r="A10" s="20" t="s">
        <v>339</v>
      </c>
      <c r="B10" s="38"/>
      <c r="C10" s="38"/>
      <c r="D10" s="38"/>
      <c r="E10" s="12" t="s">
        <v>304</v>
      </c>
      <c r="F10" s="87"/>
      <c r="G10" s="121" t="s">
        <v>532</v>
      </c>
      <c r="H10" s="12" t="s">
        <v>20</v>
      </c>
      <c r="I10" s="5">
        <f t="shared" si="0"/>
        <v>3</v>
      </c>
      <c r="J10" s="682">
        <v>15.5</v>
      </c>
      <c r="K10" s="692"/>
    </row>
    <row r="11" spans="1:12" ht="15" customHeight="1" x14ac:dyDescent="0.15">
      <c r="A11" s="20" t="s">
        <v>457</v>
      </c>
      <c r="B11" s="38"/>
      <c r="C11" s="38"/>
      <c r="D11" s="38"/>
      <c r="E11" s="12"/>
      <c r="F11" s="12" t="s">
        <v>21</v>
      </c>
      <c r="G11" s="12" t="s">
        <v>21</v>
      </c>
      <c r="H11" s="12" t="s">
        <v>21</v>
      </c>
      <c r="I11" s="5">
        <f t="shared" si="0"/>
        <v>3</v>
      </c>
      <c r="J11" s="682">
        <f t="shared" si="1"/>
        <v>13.5</v>
      </c>
      <c r="K11" s="692"/>
    </row>
    <row r="12" spans="1:12" ht="15" customHeight="1" x14ac:dyDescent="0.15">
      <c r="A12" s="114" t="s">
        <v>66</v>
      </c>
      <c r="B12" s="38"/>
      <c r="C12" s="38"/>
      <c r="D12" s="38"/>
      <c r="E12" s="258"/>
      <c r="F12" s="258"/>
      <c r="G12" s="117"/>
      <c r="H12" s="117"/>
      <c r="I12" s="27"/>
      <c r="J12" s="48"/>
      <c r="K12" s="102"/>
    </row>
    <row r="13" spans="1:12" ht="15" customHeight="1" x14ac:dyDescent="0.15">
      <c r="A13" s="33" t="s">
        <v>0</v>
      </c>
      <c r="B13" s="53">
        <v>46118</v>
      </c>
      <c r="C13" s="53">
        <v>46119</v>
      </c>
      <c r="D13" s="53">
        <v>46120</v>
      </c>
      <c r="E13" s="53">
        <v>46121</v>
      </c>
      <c r="F13" s="53">
        <v>46122</v>
      </c>
      <c r="G13" s="53">
        <v>46123</v>
      </c>
      <c r="H13" s="53">
        <v>46124</v>
      </c>
      <c r="I13" s="7"/>
      <c r="J13" s="717" t="s">
        <v>2</v>
      </c>
      <c r="K13" s="718"/>
    </row>
    <row r="14" spans="1:12" ht="15" customHeight="1" x14ac:dyDescent="0.15">
      <c r="A14" s="22" t="s">
        <v>3</v>
      </c>
      <c r="B14" s="22" t="s">
        <v>4</v>
      </c>
      <c r="C14" s="2" t="s">
        <v>5</v>
      </c>
      <c r="D14" s="21" t="s">
        <v>6</v>
      </c>
      <c r="E14" s="2" t="s">
        <v>7</v>
      </c>
      <c r="F14" s="2" t="s">
        <v>8</v>
      </c>
      <c r="G14" s="2" t="s">
        <v>9</v>
      </c>
      <c r="H14" s="24" t="s">
        <v>10</v>
      </c>
      <c r="I14" s="8"/>
      <c r="J14" s="719"/>
      <c r="K14" s="720"/>
    </row>
    <row r="15" spans="1:12" ht="15" customHeight="1" x14ac:dyDescent="0.15">
      <c r="A15" s="17" t="s">
        <v>12</v>
      </c>
      <c r="B15" s="12"/>
      <c r="C15" s="2"/>
      <c r="D15" s="2"/>
      <c r="E15" s="12"/>
      <c r="F15" s="631" t="s">
        <v>565</v>
      </c>
      <c r="G15" s="12"/>
      <c r="H15" s="12"/>
      <c r="I15" s="5"/>
      <c r="J15" s="682"/>
      <c r="K15" s="692"/>
    </row>
    <row r="16" spans="1:12" ht="15" customHeight="1" x14ac:dyDescent="0.15">
      <c r="A16" s="19" t="s">
        <v>112</v>
      </c>
      <c r="B16" s="242" t="s">
        <v>496</v>
      </c>
      <c r="C16" s="26"/>
      <c r="D16" s="32"/>
      <c r="E16" s="54" t="s">
        <v>67</v>
      </c>
      <c r="F16" s="242" t="s">
        <v>496</v>
      </c>
      <c r="G16" s="54" t="s">
        <v>67</v>
      </c>
      <c r="H16" s="54"/>
      <c r="I16" s="5">
        <f>COUNTIFS(B16:H16,"&lt;&gt;空",B16:H16,"&lt;&gt;休",B16:H16,"&lt;&gt;調",B16:H16,"&lt;&gt;",B16:H16,"&lt;&gt;調整休")</f>
        <v>4</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(4)+(COUNTIF(B16:H16,"16-19"))*(4)+(COUNTIF(B16:H16,"13-16"))*(3)+(COUNTIF(B16:H16,"工場9:30-15"))*(5)+(COUNTIF(B16:H16,"工場9-15"))*(5.5)+(COUNTIF(B16:H16,"受9-/Y10-"))*(5.5)+(COUNTIF(B16:H16,"Y10-"))*(4.5)+(COUNTIF(B16:H16,"ﾏ安9-14"))*(4.5)</f>
        <v>25.5</v>
      </c>
      <c r="K16" s="692"/>
    </row>
    <row r="17" spans="1:11" ht="15" customHeight="1" x14ac:dyDescent="0.15">
      <c r="A17" s="20" t="s">
        <v>113</v>
      </c>
      <c r="B17" s="12" t="s">
        <v>20</v>
      </c>
      <c r="C17" s="2"/>
      <c r="D17" s="32"/>
      <c r="E17" s="401" t="s">
        <v>402</v>
      </c>
      <c r="F17" s="12" t="s">
        <v>20</v>
      </c>
      <c r="G17" s="54"/>
      <c r="H17" s="12"/>
      <c r="I17" s="5">
        <f>COUNTIFS(B17:H17,"&lt;&gt;空",B17:H17,"&lt;&gt;休",B17:H17,"&lt;&gt;調",B17:H17,"&lt;&gt;",B17:H17,"&lt;&gt;調整休")</f>
        <v>3</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13:30-19"))*(5)+(COUNTIF(B17:H17,"14-17"))*(4)+(COUNTIF(B17:H17,"16-19"))*(4)+(COUNTIF(B17:H17,"13-16"))*(3)+(COUNTIF(B17:H17,"工場9:30-15"))*(5)+(COUNTIF(B17:H17,"工場9-15"))*(5.5)+(COUNTIF(B17:H17,"受9-/Y10-"))*(5.5)+(COUNTIF(B17:H17,"Y10-"))*(4.5)+(COUNTIF(B17:H17,"ﾏ安9-14"))*(4.5)+(COUNTIF(B17:H17,"ﾏ安9-13"))*(4)</f>
        <v>13.5</v>
      </c>
      <c r="K17" s="692"/>
    </row>
    <row r="18" spans="1:11" ht="15" customHeight="1" x14ac:dyDescent="0.15">
      <c r="A18" s="20" t="s">
        <v>115</v>
      </c>
      <c r="B18" s="12" t="s">
        <v>21</v>
      </c>
      <c r="C18" s="38"/>
      <c r="D18" s="38"/>
      <c r="E18" s="12"/>
      <c r="F18" s="40"/>
      <c r="G18" s="12" t="s">
        <v>21</v>
      </c>
      <c r="H18" s="12" t="s">
        <v>21</v>
      </c>
      <c r="I18" s="5">
        <f t="shared" ref="I18:I21" si="2">COUNTIFS(B18:H18,"&lt;&gt;空",B18:H18,"&lt;&gt;休",B18:H18,"&lt;&gt;調",B18:H18,"&lt;&gt;",B18:H18,"&lt;&gt;調整休")</f>
        <v>3</v>
      </c>
      <c r="J18" s="682">
        <f t="shared" ref="J18:J21" si="3">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13:30-19"))*(5)+(COUNTIF(B18:H18,"14-17"))*(4)+(COUNTIF(B18:H18,"16-19"))*(4)+(COUNTIF(B18:H18,"13-16"))*(3)+(COUNTIF(B18:H18,"工場9:30-15"))*(5)+(COUNTIF(B18:H18,"工場9-15"))*(5.5)+(COUNTIF(B18:H18,"受9-/Y10-"))*(5.5)+(COUNTIF(B18:H18,"Y10-"))*(4.5)+(COUNTIF(B18:H18,"ﾏ安9-14"))*(4.5)</f>
        <v>13.5</v>
      </c>
      <c r="K18" s="692"/>
    </row>
    <row r="19" spans="1:11" ht="15" customHeight="1" x14ac:dyDescent="0.15">
      <c r="A19" s="47" t="s">
        <v>128</v>
      </c>
      <c r="B19" s="87"/>
      <c r="C19" s="38"/>
      <c r="D19" s="38"/>
      <c r="E19" s="29"/>
      <c r="F19" s="12" t="s">
        <v>20</v>
      </c>
      <c r="G19" s="12"/>
      <c r="H19" s="12" t="s">
        <v>20</v>
      </c>
      <c r="I19" s="5">
        <f t="shared" si="2"/>
        <v>2</v>
      </c>
      <c r="J19" s="682">
        <f t="shared" si="3"/>
        <v>9</v>
      </c>
      <c r="K19" s="692"/>
    </row>
    <row r="20" spans="1:11" ht="15" customHeight="1" x14ac:dyDescent="0.15">
      <c r="A20" s="20" t="s">
        <v>339</v>
      </c>
      <c r="B20" s="12"/>
      <c r="C20" s="38"/>
      <c r="D20" s="38"/>
      <c r="E20" s="29"/>
      <c r="F20" s="29"/>
      <c r="G20" s="121" t="s">
        <v>532</v>
      </c>
      <c r="H20" s="12" t="s">
        <v>20</v>
      </c>
      <c r="I20" s="5">
        <f t="shared" si="2"/>
        <v>2</v>
      </c>
      <c r="J20" s="682">
        <v>13.5</v>
      </c>
      <c r="K20" s="692"/>
    </row>
    <row r="21" spans="1:11" ht="15" customHeight="1" x14ac:dyDescent="0.15">
      <c r="A21" s="20" t="s">
        <v>457</v>
      </c>
      <c r="B21" s="117"/>
      <c r="C21" s="38"/>
      <c r="D21" s="38"/>
      <c r="E21" s="12" t="s">
        <v>21</v>
      </c>
      <c r="F21" s="12"/>
      <c r="G21" s="12" t="s">
        <v>21</v>
      </c>
      <c r="H21" s="12" t="s">
        <v>21</v>
      </c>
      <c r="I21" s="5">
        <f t="shared" si="2"/>
        <v>3</v>
      </c>
      <c r="J21" s="682">
        <f t="shared" si="3"/>
        <v>13.5</v>
      </c>
      <c r="K21" s="692"/>
    </row>
    <row r="22" spans="1:11" ht="15" customHeight="1" x14ac:dyDescent="0.15">
      <c r="A22" s="114" t="s">
        <v>66</v>
      </c>
      <c r="B22" s="117"/>
      <c r="C22" s="38"/>
      <c r="D22" s="38"/>
      <c r="E22" s="117"/>
      <c r="F22" s="258" t="s">
        <v>182</v>
      </c>
      <c r="G22" s="117"/>
      <c r="H22" s="117"/>
      <c r="I22" s="27"/>
      <c r="J22" s="48"/>
      <c r="K22" s="102"/>
    </row>
    <row r="23" spans="1:11" ht="15" customHeight="1" x14ac:dyDescent="0.15">
      <c r="A23" s="22" t="s">
        <v>0</v>
      </c>
      <c r="B23" s="23">
        <v>46125</v>
      </c>
      <c r="C23" s="23">
        <v>46126</v>
      </c>
      <c r="D23" s="23">
        <v>46127</v>
      </c>
      <c r="E23" s="23">
        <v>46128</v>
      </c>
      <c r="F23" s="23">
        <v>46129</v>
      </c>
      <c r="G23" s="23">
        <v>46130</v>
      </c>
      <c r="H23" s="23">
        <v>46131</v>
      </c>
      <c r="I23" s="7"/>
      <c r="J23" s="717" t="s">
        <v>2</v>
      </c>
      <c r="K23" s="718"/>
    </row>
    <row r="24" spans="1:11" ht="15" customHeight="1" x14ac:dyDescent="0.15">
      <c r="A24" s="22" t="s">
        <v>3</v>
      </c>
      <c r="B24" s="2" t="s">
        <v>4</v>
      </c>
      <c r="C24" s="21" t="s">
        <v>5</v>
      </c>
      <c r="D24" s="21" t="s">
        <v>6</v>
      </c>
      <c r="E24" s="2" t="s">
        <v>7</v>
      </c>
      <c r="F24" s="2" t="s">
        <v>8</v>
      </c>
      <c r="G24" s="2" t="s">
        <v>9</v>
      </c>
      <c r="H24" s="24" t="s">
        <v>10</v>
      </c>
      <c r="I24" s="8"/>
      <c r="J24" s="719"/>
      <c r="K24" s="720"/>
    </row>
    <row r="25" spans="1:11" ht="15" customHeight="1" x14ac:dyDescent="0.15">
      <c r="A25" s="17" t="s">
        <v>13</v>
      </c>
      <c r="B25" s="12"/>
      <c r="C25" s="2"/>
      <c r="D25" s="2"/>
      <c r="E25" s="12"/>
      <c r="F25" s="691" t="s">
        <v>60</v>
      </c>
      <c r="G25" s="691"/>
      <c r="H25" s="691"/>
      <c r="I25" s="51"/>
      <c r="J25" s="682"/>
      <c r="K25" s="692"/>
    </row>
    <row r="26" spans="1:11" ht="15" customHeight="1" x14ac:dyDescent="0.15">
      <c r="A26" s="19" t="s">
        <v>112</v>
      </c>
      <c r="B26" s="12" t="s">
        <v>20</v>
      </c>
      <c r="C26" s="26"/>
      <c r="D26" s="32"/>
      <c r="E26" s="54" t="s">
        <v>67</v>
      </c>
      <c r="F26" s="242" t="s">
        <v>496</v>
      </c>
      <c r="G26" s="58"/>
      <c r="H26" s="54"/>
      <c r="I26" s="5">
        <f>COUNTIFS(B26:H26,"&lt;&gt;空",B26:H26,"&lt;&gt;休",B26:H26,"&lt;&gt;調",B26:H26,"&lt;&gt;",B26:H26,"&lt;&gt;調整休")</f>
        <v>3</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13:30-19"))*(5)+(COUNTIF(B26:H26,"14-17"))*(4)+(COUNTIF(B26:H26,"16-19"))*(4)+(COUNTIF(B26:H26,"13-16"))*(3)+(COUNTIF(B26:H26,"工場9:30-15"))*(5)+(COUNTIF(B26:H26,"工場9-15"))*(5.5)+(COUNTIF(B26:H26,"受9-/Y10-"))*(5.5)+(COUNTIF(B26:H26,"Y10-"))*(4.5)+(COUNTIF(B26:H26,"ﾏ安9-14"))*(4.5)</f>
        <v>17.25</v>
      </c>
      <c r="K26" s="692"/>
    </row>
    <row r="27" spans="1:11" ht="15" customHeight="1" x14ac:dyDescent="0.15">
      <c r="A27" s="20" t="s">
        <v>113</v>
      </c>
      <c r="B27" s="401" t="s">
        <v>402</v>
      </c>
      <c r="C27" s="2"/>
      <c r="D27" s="32"/>
      <c r="E27" s="401" t="s">
        <v>402</v>
      </c>
      <c r="F27" s="12" t="s">
        <v>20</v>
      </c>
      <c r="G27" s="401" t="s">
        <v>442</v>
      </c>
      <c r="H27" s="401" t="s">
        <v>442</v>
      </c>
      <c r="I27" s="5">
        <f>COUNTIFS(B27:H27,"&lt;&gt;空",B27:H27,"&lt;&gt;休",B27:H27,"&lt;&gt;調",B27:H27,"&lt;&gt;",B27:H27,"&lt;&gt;調整休")</f>
        <v>5</v>
      </c>
      <c r="J27" s="682">
        <f>SUM(COUNTIF(B27:H27,"9-14:30"))*(5)+(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COUNTIF(B27:H27,"13:30-19"))*(5)+(COUNTIF(B27:H27,"14-17"))*(4)+(COUNTIF(B27:H27,"16-19"))*(4)+(COUNTIF(B27:H27,"13-16"))*(3)+(COUNTIF(B27:H27,"工場9:30-15"))*(5)+(COUNTIF(B27:H27,"工場9-15"))*(5.5)+(COUNTIF(B27:H27,"受9-/Y10-"))*(5.5)+(COUNTIF(B27:H27,"Y10-"))*(4.5)+(COUNTIF(B27:H27,"ﾏ安9-14"))*(4.5)+(COUNTIF(B27:H27,"ﾏ安9-13"))*(4)</f>
        <v>21.5</v>
      </c>
      <c r="K27" s="692"/>
    </row>
    <row r="28" spans="1:11" ht="15" customHeight="1" x14ac:dyDescent="0.15">
      <c r="A28" s="20" t="s">
        <v>115</v>
      </c>
      <c r="B28" s="12" t="s">
        <v>21</v>
      </c>
      <c r="C28" s="38"/>
      <c r="D28" s="38"/>
      <c r="E28" s="12"/>
      <c r="F28" s="40"/>
      <c r="G28" s="12" t="s">
        <v>21</v>
      </c>
      <c r="H28" s="12" t="s">
        <v>21</v>
      </c>
      <c r="I28" s="5">
        <f t="shared" ref="I28:I31" si="4">COUNTIFS(B28:H28,"&lt;&gt;空",B28:H28,"&lt;&gt;休",B28:H28,"&lt;&gt;調",B28:H28,"&lt;&gt;",B28:H28,"&lt;&gt;調整休")</f>
        <v>3</v>
      </c>
      <c r="J28" s="682">
        <f t="shared" ref="J28:J31" si="5">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COUNTIF(B28:H28,"工場9:30-15"))*(5)+(COUNTIF(B28:H28,"工場9-15"))*(5.5)+(COUNTIF(B28:H28,"受9-/Y10-"))*(5.5)+(COUNTIF(B28:H28,"Y10-"))*(4.5)+(COUNTIF(B28:H28,"ﾏ安9-14"))*(4.5)</f>
        <v>13.5</v>
      </c>
      <c r="K28" s="692"/>
    </row>
    <row r="29" spans="1:11" ht="15" customHeight="1" x14ac:dyDescent="0.15">
      <c r="A29" s="47" t="s">
        <v>128</v>
      </c>
      <c r="B29" s="12"/>
      <c r="C29" s="38"/>
      <c r="D29" s="38"/>
      <c r="E29" s="29"/>
      <c r="F29" s="12"/>
      <c r="G29" s="12"/>
      <c r="H29" s="12"/>
      <c r="I29" s="5">
        <f t="shared" si="4"/>
        <v>0</v>
      </c>
      <c r="J29" s="682">
        <f t="shared" si="5"/>
        <v>0</v>
      </c>
      <c r="K29" s="692"/>
    </row>
    <row r="30" spans="1:11" ht="15" customHeight="1" x14ac:dyDescent="0.15">
      <c r="A30" s="20" t="s">
        <v>339</v>
      </c>
      <c r="B30" s="12"/>
      <c r="C30" s="38"/>
      <c r="D30" s="38"/>
      <c r="E30" s="29"/>
      <c r="F30" s="29"/>
      <c r="G30" s="121" t="s">
        <v>532</v>
      </c>
      <c r="H30" s="12" t="s">
        <v>20</v>
      </c>
      <c r="I30" s="5">
        <f t="shared" si="4"/>
        <v>2</v>
      </c>
      <c r="J30" s="682">
        <v>13.5</v>
      </c>
      <c r="K30" s="692"/>
    </row>
    <row r="31" spans="1:11" ht="15" customHeight="1" x14ac:dyDescent="0.15">
      <c r="A31" s="20" t="s">
        <v>457</v>
      </c>
      <c r="B31" s="117"/>
      <c r="C31" s="38"/>
      <c r="D31" s="38"/>
      <c r="E31" s="12" t="s">
        <v>21</v>
      </c>
      <c r="F31" s="12"/>
      <c r="G31" s="12" t="s">
        <v>21</v>
      </c>
      <c r="H31" s="12" t="s">
        <v>21</v>
      </c>
      <c r="I31" s="5">
        <f t="shared" si="4"/>
        <v>3</v>
      </c>
      <c r="J31" s="682">
        <f t="shared" si="5"/>
        <v>13.5</v>
      </c>
      <c r="K31" s="692"/>
    </row>
    <row r="32" spans="1:11" ht="15" customHeight="1" x14ac:dyDescent="0.15">
      <c r="A32" s="114" t="s">
        <v>66</v>
      </c>
      <c r="B32" s="117"/>
      <c r="C32" s="38"/>
      <c r="D32" s="38"/>
      <c r="E32" s="117"/>
      <c r="F32" s="258" t="s">
        <v>182</v>
      </c>
      <c r="G32" s="117"/>
      <c r="H32" s="117"/>
      <c r="I32" s="27"/>
      <c r="J32" s="48"/>
      <c r="K32" s="102"/>
    </row>
    <row r="33" spans="1:11" ht="15" customHeight="1" x14ac:dyDescent="0.15">
      <c r="A33" s="22" t="s">
        <v>0</v>
      </c>
      <c r="B33" s="90">
        <v>46132</v>
      </c>
      <c r="C33" s="90">
        <v>46133</v>
      </c>
      <c r="D33" s="90">
        <v>46134</v>
      </c>
      <c r="E33" s="90">
        <v>46135</v>
      </c>
      <c r="F33" s="90">
        <v>46136</v>
      </c>
      <c r="G33" s="90">
        <v>46137</v>
      </c>
      <c r="H33" s="90">
        <v>46138</v>
      </c>
      <c r="I33" s="7"/>
      <c r="J33" s="717" t="s">
        <v>2</v>
      </c>
      <c r="K33" s="718"/>
    </row>
    <row r="34" spans="1:11" ht="15" customHeight="1" x14ac:dyDescent="0.15">
      <c r="A34" s="22" t="s">
        <v>3</v>
      </c>
      <c r="B34" s="2" t="s">
        <v>4</v>
      </c>
      <c r="C34" s="21" t="s">
        <v>5</v>
      </c>
      <c r="D34" s="21" t="s">
        <v>6</v>
      </c>
      <c r="E34" s="2" t="s">
        <v>7</v>
      </c>
      <c r="F34" s="2" t="s">
        <v>8</v>
      </c>
      <c r="G34" s="2" t="s">
        <v>9</v>
      </c>
      <c r="H34" s="24" t="s">
        <v>10</v>
      </c>
      <c r="I34" s="8"/>
      <c r="J34" s="719"/>
      <c r="K34" s="720"/>
    </row>
    <row r="35" spans="1:11" ht="15" customHeight="1" x14ac:dyDescent="0.15">
      <c r="A35" s="17" t="s">
        <v>12</v>
      </c>
      <c r="B35" s="12"/>
      <c r="C35" s="2"/>
      <c r="D35" s="2"/>
      <c r="E35" s="12"/>
      <c r="F35" s="631" t="s">
        <v>565</v>
      </c>
      <c r="G35" s="12"/>
      <c r="H35" s="12"/>
      <c r="I35" s="5"/>
      <c r="J35" s="682"/>
      <c r="K35" s="692"/>
    </row>
    <row r="36" spans="1:11" ht="15" customHeight="1" x14ac:dyDescent="0.15">
      <c r="A36" s="20" t="s">
        <v>112</v>
      </c>
      <c r="B36" s="58"/>
      <c r="C36" s="26"/>
      <c r="D36" s="32"/>
      <c r="E36" s="54" t="s">
        <v>67</v>
      </c>
      <c r="F36" s="242" t="s">
        <v>496</v>
      </c>
      <c r="G36" s="54" t="s">
        <v>67</v>
      </c>
      <c r="H36" s="54"/>
      <c r="I36" s="5">
        <f>COUNTIFS(B36:H36,"&lt;&gt;空",B36:H36,"&lt;&gt;休",B36:H36,"&lt;&gt;調",B36:H36,"&lt;&gt;",B36:H36,"&lt;&gt;調整休")</f>
        <v>3</v>
      </c>
      <c r="J36" s="682">
        <f>SUM(COUNTIF(B36:H36,"9-14:30"))*(5)+(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13:30-19"))*(5)+(COUNTIF(B36:H36,"14-17"))*(4)+(COUNTIF(B36:H36,"16-19"))*(4)+(COUNTIF(B36:H36,"13-16"))*(3)+(COUNTIF(B36:H36,"工場9:30-15"))*(5)+(COUNTIF(B36:H36,"工場9-15"))*(5.5)+(COUNTIF(B36:H36,"受9-/Y10-"))*(5.5)+(COUNTIF(B36:H36,"Y10-"))*(4.5)+(COUNTIF(B36:H36,"ﾏ安9-14"))*(4.5)</f>
        <v>20</v>
      </c>
      <c r="K36" s="692"/>
    </row>
    <row r="37" spans="1:11" ht="15" customHeight="1" x14ac:dyDescent="0.15">
      <c r="A37" s="20" t="s">
        <v>113</v>
      </c>
      <c r="B37" s="12" t="s">
        <v>20</v>
      </c>
      <c r="C37" s="2"/>
      <c r="D37" s="32"/>
      <c r="E37" s="401" t="s">
        <v>402</v>
      </c>
      <c r="F37" s="12" t="s">
        <v>20</v>
      </c>
      <c r="G37" s="401" t="s">
        <v>442</v>
      </c>
      <c r="H37" s="12"/>
      <c r="I37" s="5">
        <f>COUNTIFS(B37:H37,"&lt;&gt;空",B37:H37,"&lt;&gt;休",B37:H37,"&lt;&gt;調",B37:H37,"&lt;&gt;",B37:H37,"&lt;&gt;調整休")</f>
        <v>4</v>
      </c>
      <c r="J37" s="682">
        <f>SUM(COUNTIF(B37:H37,"9-14:30"))*(5)+(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COUNTIF(B37:H37,"13:30-19"))*(5)+(COUNTIF(B37:H37,"14-17"))*(4)+(COUNTIF(B37:H37,"16-19"))*(4)+(COUNTIF(B37:H37,"13-16"))*(3)+(COUNTIF(B37:H37,"工場9:30-15"))*(5)+(COUNTIF(B37:H37,"工場9-15"))*(5.5)+(COUNTIF(B37:H37,"受9-/Y10-"))*(5.5)+(COUNTIF(B37:H37,"Y10-"))*(4.5)+(COUNTIF(B37:H37,"ﾏ安9-14"))*(4.5)+(COUNTIF(B37:H37,"ﾏ安9-13"))*(4)</f>
        <v>17.5</v>
      </c>
      <c r="K37" s="692"/>
    </row>
    <row r="38" spans="1:11" ht="15" customHeight="1" x14ac:dyDescent="0.15">
      <c r="A38" s="20" t="s">
        <v>115</v>
      </c>
      <c r="B38" s="12" t="s">
        <v>21</v>
      </c>
      <c r="C38" s="38"/>
      <c r="D38" s="38"/>
      <c r="E38" s="12"/>
      <c r="F38" s="40"/>
      <c r="G38" s="12" t="s">
        <v>21</v>
      </c>
      <c r="H38" s="12" t="s">
        <v>21</v>
      </c>
      <c r="I38" s="5">
        <f t="shared" ref="I38:I41" si="6">COUNTIFS(B38:H38,"&lt;&gt;空",B38:H38,"&lt;&gt;休",B38:H38,"&lt;&gt;調",B38:H38,"&lt;&gt;",B38:H38,"&lt;&gt;調整休")</f>
        <v>3</v>
      </c>
      <c r="J38" s="682">
        <f t="shared" ref="J38:J41" si="7">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COUNTIF(B38:H38,"13-16"))*(3)+(COUNTIF(B38:H38,"工場9:30-15"))*(5)+(COUNTIF(B38:H38,"工場9-15"))*(5.5)+(COUNTIF(B38:H38,"受9-/Y10-"))*(5.5)+(COUNTIF(B38:H38,"Y10-"))*(4.5)+(COUNTIF(B38:H38,"ﾏ安9-14"))*(4.5)</f>
        <v>13.5</v>
      </c>
      <c r="K38" s="692"/>
    </row>
    <row r="39" spans="1:11" ht="15" customHeight="1" x14ac:dyDescent="0.15">
      <c r="A39" s="47" t="s">
        <v>128</v>
      </c>
      <c r="B39" s="12"/>
      <c r="C39" s="38"/>
      <c r="D39" s="38"/>
      <c r="E39" s="29"/>
      <c r="F39" s="12"/>
      <c r="G39" s="12"/>
      <c r="H39" s="12"/>
      <c r="I39" s="5">
        <f t="shared" si="6"/>
        <v>0</v>
      </c>
      <c r="J39" s="682">
        <f t="shared" si="7"/>
        <v>0</v>
      </c>
      <c r="K39" s="692"/>
    </row>
    <row r="40" spans="1:11" ht="15" customHeight="1" x14ac:dyDescent="0.15">
      <c r="A40" s="20" t="s">
        <v>339</v>
      </c>
      <c r="B40" s="12"/>
      <c r="C40" s="38"/>
      <c r="D40" s="38"/>
      <c r="E40" s="29"/>
      <c r="F40" s="29"/>
      <c r="G40" s="121" t="s">
        <v>532</v>
      </c>
      <c r="H40" s="12" t="s">
        <v>20</v>
      </c>
      <c r="I40" s="5">
        <f t="shared" si="6"/>
        <v>2</v>
      </c>
      <c r="J40" s="682">
        <v>13.5</v>
      </c>
      <c r="K40" s="692"/>
    </row>
    <row r="41" spans="1:11" ht="15" customHeight="1" x14ac:dyDescent="0.15">
      <c r="A41" s="20" t="s">
        <v>457</v>
      </c>
      <c r="B41" s="117"/>
      <c r="C41" s="38"/>
      <c r="D41" s="38"/>
      <c r="E41" s="12" t="s">
        <v>21</v>
      </c>
      <c r="F41" s="12"/>
      <c r="G41" s="12" t="s">
        <v>21</v>
      </c>
      <c r="H41" s="12" t="s">
        <v>21</v>
      </c>
      <c r="I41" s="5">
        <f t="shared" si="6"/>
        <v>3</v>
      </c>
      <c r="J41" s="682">
        <f t="shared" si="7"/>
        <v>13.5</v>
      </c>
      <c r="K41" s="692"/>
    </row>
    <row r="42" spans="1:11" ht="15" customHeight="1" x14ac:dyDescent="0.15">
      <c r="A42" s="114" t="s">
        <v>66</v>
      </c>
      <c r="B42" s="117"/>
      <c r="C42" s="38"/>
      <c r="D42" s="38"/>
      <c r="E42" s="117"/>
      <c r="F42" s="258" t="s">
        <v>182</v>
      </c>
      <c r="G42" s="117"/>
      <c r="H42" s="117"/>
      <c r="I42" s="27"/>
      <c r="J42" s="48"/>
      <c r="K42" s="102"/>
    </row>
    <row r="43" spans="1:11" ht="15" customHeight="1" x14ac:dyDescent="0.15">
      <c r="A43" s="22" t="s">
        <v>0</v>
      </c>
      <c r="B43" s="23">
        <v>46139</v>
      </c>
      <c r="C43" s="23">
        <v>46140</v>
      </c>
      <c r="D43" s="23">
        <v>46141</v>
      </c>
      <c r="E43" s="23">
        <v>46142</v>
      </c>
      <c r="F43" s="23"/>
      <c r="G43" s="23"/>
      <c r="H43" s="23"/>
      <c r="I43" s="7"/>
      <c r="J43" s="717" t="s">
        <v>2</v>
      </c>
      <c r="K43" s="718"/>
    </row>
    <row r="44" spans="1:11" ht="15" customHeight="1" x14ac:dyDescent="0.15">
      <c r="A44" s="22" t="s">
        <v>3</v>
      </c>
      <c r="B44" s="2" t="s">
        <v>4</v>
      </c>
      <c r="C44" s="316" t="s">
        <v>5</v>
      </c>
      <c r="D44" s="376" t="s">
        <v>6</v>
      </c>
      <c r="E44" s="2" t="s">
        <v>7</v>
      </c>
      <c r="F44" s="2"/>
      <c r="G44" s="2"/>
      <c r="H44" s="24"/>
      <c r="I44" s="8"/>
      <c r="J44" s="719"/>
      <c r="K44" s="720"/>
    </row>
    <row r="45" spans="1:11" ht="15" customHeight="1" x14ac:dyDescent="0.15">
      <c r="A45" s="17" t="s">
        <v>13</v>
      </c>
      <c r="B45" s="12"/>
      <c r="C45" s="2"/>
      <c r="D45" s="2"/>
      <c r="E45" s="12"/>
      <c r="F45" s="2"/>
      <c r="G45" s="2"/>
      <c r="H45" s="2"/>
      <c r="I45" s="51"/>
      <c r="J45" s="721"/>
      <c r="K45" s="722"/>
    </row>
    <row r="46" spans="1:11" ht="15" customHeight="1" x14ac:dyDescent="0.15">
      <c r="A46" s="19" t="s">
        <v>112</v>
      </c>
      <c r="B46" s="12" t="s">
        <v>20</v>
      </c>
      <c r="C46" s="26"/>
      <c r="D46" s="32"/>
      <c r="E46" s="54" t="s">
        <v>67</v>
      </c>
      <c r="F46" s="32"/>
      <c r="G46" s="32"/>
      <c r="H46" s="32"/>
      <c r="I46" s="5">
        <f>COUNTIFS(B46:H46,"&lt;&gt;空",B46:H46,"&lt;&gt;休",B46:H46,"&lt;&gt;調",B46:H46,"&lt;&gt;",B46:H46,"&lt;&gt;調整休")</f>
        <v>2</v>
      </c>
      <c r="J46" s="682">
        <f>SUM(COUNTIF(B46:H46,"9-14:30"))*(5)+(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13:30-19"))*(5)+(COUNTIF(B46:H46,"14-17"))*(4)+(COUNTIF(B46:H46,"16-19"))*(4)+(COUNTIF(B46:H46,"13-16"))*(3)+(COUNTIF(B46:H46,"工場9:30-15"))*(5)+(COUNTIF(B46:H46,"工場9-15"))*(5.5)+(COUNTIF(B46:H46,"受9-/Y10-"))*(5.5)+(COUNTIF(B46:H46,"Y10-"))*(4.5)+(COUNTIF(B46:H46,"ﾏ安9-14"))*(4.5)</f>
        <v>11.75</v>
      </c>
      <c r="K46" s="692"/>
    </row>
    <row r="47" spans="1:11" ht="15" customHeight="1" x14ac:dyDescent="0.15">
      <c r="A47" s="20" t="s">
        <v>113</v>
      </c>
      <c r="B47" s="401" t="s">
        <v>402</v>
      </c>
      <c r="C47" s="2"/>
      <c r="D47" s="32"/>
      <c r="E47" s="401" t="s">
        <v>402</v>
      </c>
      <c r="F47" s="32"/>
      <c r="G47" s="32"/>
      <c r="H47" s="32"/>
      <c r="I47" s="5">
        <f>COUNTIFS(B47:H47,"&lt;&gt;空",B47:H47,"&lt;&gt;休",B47:H47,"&lt;&gt;調",B47:H47,"&lt;&gt;",B47:H47,"&lt;&gt;調整休")</f>
        <v>2</v>
      </c>
      <c r="J47" s="682">
        <f>SUM(COUNTIF(B47:H47,"9-14:30"))*(5)+(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COUNTIF(B47:H47,"13:30-19"))*(5)+(COUNTIF(B47:H47,"14-17"))*(4)+(COUNTIF(B47:H47,"16-19"))*(4)+(COUNTIF(B47:H47,"13-16"))*(3)+(COUNTIF(B47:H47,"工場9:30-15"))*(5)+(COUNTIF(B47:H47,"工場9-15"))*(5.5)+(COUNTIF(B47:H47,"受9-/Y10-"))*(5.5)+(COUNTIF(B47:H47,"Y10-"))*(4.5)+(COUNTIF(B47:H47,"ﾏ安9-14"))*(4.5)+(COUNTIF(B47:H47,"ﾏ安9-13"))*(4)</f>
        <v>9</v>
      </c>
      <c r="K47" s="692"/>
    </row>
    <row r="48" spans="1:11" ht="15" customHeight="1" x14ac:dyDescent="0.15">
      <c r="A48" s="20" t="s">
        <v>115</v>
      </c>
      <c r="B48" s="12" t="s">
        <v>21</v>
      </c>
      <c r="C48" s="38"/>
      <c r="D48" s="38"/>
      <c r="E48" s="12"/>
      <c r="F48" s="38"/>
      <c r="G48" s="38"/>
      <c r="H48" s="38"/>
      <c r="I48" s="5">
        <f t="shared" ref="I48:I51" si="8">COUNTIFS(B48:H48,"&lt;&gt;空",B48:H48,"&lt;&gt;休",B48:H48,"&lt;&gt;調",B48:H48,"&lt;&gt;",B48:H48,"&lt;&gt;調整休")</f>
        <v>1</v>
      </c>
      <c r="J48" s="682">
        <f t="shared" ref="J48:J51" si="9">SUM(COUNTIF(B48:H48,"9-14:30"))*(5)+(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COUNTIF(B48:H48,"13:30-19"))*(5)+(COUNTIF(B48:H48,"14-17"))*(4)+(COUNTIF(B48:H48,"16-19"))*(4)+(COUNTIF(B48:H48,"13-16"))*(3)+(COUNTIF(B48:H48,"工場9:30-15"))*(5)+(COUNTIF(B48:H48,"工場9-15"))*(5.5)+(COUNTIF(B48:H48,"受9-/Y10-"))*(5.5)+(COUNTIF(B48:H48,"Y10-"))*(4.5)+(COUNTIF(B48:H48,"ﾏ安9-14"))*(4.5)</f>
        <v>4.5</v>
      </c>
      <c r="K48" s="692"/>
    </row>
    <row r="49" spans="1:14" ht="15" customHeight="1" x14ac:dyDescent="0.15">
      <c r="A49" s="47" t="s">
        <v>128</v>
      </c>
      <c r="B49" s="12"/>
      <c r="C49" s="38"/>
      <c r="D49" s="38"/>
      <c r="E49" s="29"/>
      <c r="F49" s="38"/>
      <c r="G49" s="38"/>
      <c r="H49" s="38"/>
      <c r="I49" s="5">
        <f t="shared" si="8"/>
        <v>0</v>
      </c>
      <c r="J49" s="682">
        <f t="shared" si="9"/>
        <v>0</v>
      </c>
      <c r="K49" s="692"/>
    </row>
    <row r="50" spans="1:14" ht="15" customHeight="1" x14ac:dyDescent="0.15">
      <c r="A50" s="20" t="s">
        <v>339</v>
      </c>
      <c r="B50" s="12"/>
      <c r="C50" s="38"/>
      <c r="D50" s="38"/>
      <c r="E50" s="29"/>
      <c r="F50" s="38"/>
      <c r="G50" s="38"/>
      <c r="H50" s="38"/>
      <c r="I50" s="5">
        <f t="shared" si="8"/>
        <v>0</v>
      </c>
      <c r="J50" s="682">
        <f t="shared" si="9"/>
        <v>0</v>
      </c>
      <c r="K50" s="692"/>
    </row>
    <row r="51" spans="1:14" ht="15" customHeight="1" x14ac:dyDescent="0.15">
      <c r="A51" s="20" t="s">
        <v>457</v>
      </c>
      <c r="B51" s="117"/>
      <c r="C51" s="38"/>
      <c r="D51" s="38"/>
      <c r="E51" s="12" t="s">
        <v>21</v>
      </c>
      <c r="F51" s="38"/>
      <c r="G51" s="38"/>
      <c r="H51" s="38"/>
      <c r="I51" s="5">
        <f t="shared" si="8"/>
        <v>1</v>
      </c>
      <c r="J51" s="682">
        <f t="shared" si="9"/>
        <v>4.5</v>
      </c>
      <c r="K51" s="692"/>
    </row>
    <row r="52" spans="1:14" ht="15" customHeight="1" x14ac:dyDescent="0.15">
      <c r="A52" s="114" t="s">
        <v>66</v>
      </c>
      <c r="B52" s="117"/>
      <c r="C52" s="38"/>
      <c r="D52" s="38"/>
      <c r="E52" s="117"/>
      <c r="F52" s="38"/>
      <c r="G52" s="38"/>
      <c r="H52" s="38"/>
      <c r="I52" s="115"/>
      <c r="J52" s="91"/>
      <c r="K52" s="92"/>
    </row>
    <row r="53" spans="1:14" ht="12" customHeight="1" x14ac:dyDescent="0.15">
      <c r="A53" s="41"/>
      <c r="B53" s="42"/>
      <c r="C53" s="42"/>
      <c r="D53" s="42"/>
      <c r="E53" s="42"/>
      <c r="F53" s="42"/>
      <c r="G53" s="42"/>
      <c r="H53" s="42"/>
      <c r="I53" s="716" t="s">
        <v>577</v>
      </c>
      <c r="J53" s="716"/>
      <c r="K53" s="716"/>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59">
    <mergeCell ref="B1:F1"/>
    <mergeCell ref="H1:K1"/>
    <mergeCell ref="I3:I4"/>
    <mergeCell ref="J3:K4"/>
    <mergeCell ref="J5:K5"/>
    <mergeCell ref="J19:K19"/>
    <mergeCell ref="J6:K6"/>
    <mergeCell ref="J7:K7"/>
    <mergeCell ref="J8:K8"/>
    <mergeCell ref="J9:K9"/>
    <mergeCell ref="J10:K10"/>
    <mergeCell ref="J11:K11"/>
    <mergeCell ref="J13:K14"/>
    <mergeCell ref="J15:K15"/>
    <mergeCell ref="J16:K16"/>
    <mergeCell ref="J17:K17"/>
    <mergeCell ref="J18:K18"/>
    <mergeCell ref="J33:K34"/>
    <mergeCell ref="J20:K20"/>
    <mergeCell ref="J21:K21"/>
    <mergeCell ref="J23:K24"/>
    <mergeCell ref="F25:H25"/>
    <mergeCell ref="J25:K25"/>
    <mergeCell ref="J26:K26"/>
    <mergeCell ref="J27:K27"/>
    <mergeCell ref="J28:K28"/>
    <mergeCell ref="J29:K29"/>
    <mergeCell ref="J30:K30"/>
    <mergeCell ref="J31:K31"/>
    <mergeCell ref="J48:K48"/>
    <mergeCell ref="J35:K35"/>
    <mergeCell ref="J36:K36"/>
    <mergeCell ref="J37:K37"/>
    <mergeCell ref="J38:K38"/>
    <mergeCell ref="J39:K39"/>
    <mergeCell ref="J40:K40"/>
    <mergeCell ref="J41:K41"/>
    <mergeCell ref="J43:K44"/>
    <mergeCell ref="J45:K45"/>
    <mergeCell ref="J46:K46"/>
    <mergeCell ref="J47:K47"/>
    <mergeCell ref="A59:B59"/>
    <mergeCell ref="C59:K59"/>
    <mergeCell ref="J49:K49"/>
    <mergeCell ref="J50:K50"/>
    <mergeCell ref="J51:K51"/>
    <mergeCell ref="I53:K53"/>
    <mergeCell ref="A54:B54"/>
    <mergeCell ref="D54:E54"/>
    <mergeCell ref="A55:B55"/>
    <mergeCell ref="C55:K55"/>
    <mergeCell ref="A56:B56"/>
    <mergeCell ref="C56:K56"/>
    <mergeCell ref="C57:K57"/>
    <mergeCell ref="A60:B60"/>
    <mergeCell ref="A61:B61"/>
    <mergeCell ref="C61:K61"/>
    <mergeCell ref="A62:B62"/>
    <mergeCell ref="C62:K62"/>
  </mergeCells>
  <phoneticPr fontId="13"/>
  <pageMargins left="0.39370078740157483" right="0.27559055118110237" top="0.31496062992125984" bottom="0.11811023622047245" header="0.51181102362204722" footer="0.51181102362204722"/>
  <pageSetup paperSize="9" scale="88"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88B9615-A4E4-4FD7-9DEC-BB6777DE6729}">
          <x14:formula1>
            <xm:f>'F:\Users\clmiwa-three\Downloads\[《中村》新田・草加 エリア 仮シフト【12月16日～1月15日】.xlsx]参照データベース'!#REF!</xm:f>
          </x14:formula1>
          <xm:sqref>G1:G2 C28:D32 C38:D42 C18:D22 E53:H53 B8:D12 C48:D53 F48:H52</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39A38-BCFD-4B02-A21A-DC0AA376D2DA}">
  <sheetPr>
    <tabColor theme="7" tint="0.59999389629810485"/>
  </sheetPr>
  <dimension ref="A1:K55"/>
  <sheetViews>
    <sheetView zoomScaleNormal="100" workbookViewId="0">
      <selection activeCell="H27" sqref="H27"/>
    </sheetView>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60" t="s">
        <v>69</v>
      </c>
      <c r="B1" s="753" t="s">
        <v>562</v>
      </c>
      <c r="C1" s="753"/>
      <c r="D1" s="753"/>
      <c r="E1" s="753"/>
      <c r="F1" s="753"/>
      <c r="G1" s="754"/>
      <c r="H1" s="812" t="s">
        <v>165</v>
      </c>
      <c r="I1" s="813"/>
      <c r="J1" s="813"/>
      <c r="K1" s="814"/>
    </row>
    <row r="2" spans="1:11" x14ac:dyDescent="0.15">
      <c r="A2" s="212"/>
    </row>
    <row r="3" spans="1:11" s="214" customFormat="1" ht="11.25" x14ac:dyDescent="0.15">
      <c r="A3" s="153" t="s">
        <v>0</v>
      </c>
      <c r="B3" s="183"/>
      <c r="C3" s="183"/>
      <c r="D3" s="183">
        <v>46113</v>
      </c>
      <c r="E3" s="183">
        <v>46114</v>
      </c>
      <c r="F3" s="183">
        <v>46115</v>
      </c>
      <c r="G3" s="183">
        <v>46116</v>
      </c>
      <c r="H3" s="183">
        <v>46117</v>
      </c>
      <c r="I3" s="815" t="s">
        <v>1</v>
      </c>
      <c r="J3" s="817" t="s">
        <v>2</v>
      </c>
      <c r="K3" s="818"/>
    </row>
    <row r="4" spans="1:11" s="213" customFormat="1" x14ac:dyDescent="0.15">
      <c r="A4" s="155" t="s">
        <v>3</v>
      </c>
      <c r="B4" s="157"/>
      <c r="C4" s="157"/>
      <c r="D4" s="157" t="s">
        <v>6</v>
      </c>
      <c r="E4" s="157" t="s">
        <v>7</v>
      </c>
      <c r="F4" s="157" t="s">
        <v>8</v>
      </c>
      <c r="G4" s="157" t="s">
        <v>9</v>
      </c>
      <c r="H4" s="158" t="s">
        <v>10</v>
      </c>
      <c r="I4" s="816"/>
      <c r="J4" s="819"/>
      <c r="K4" s="820"/>
    </row>
    <row r="5" spans="1:11" x14ac:dyDescent="0.15">
      <c r="A5" s="193" t="s">
        <v>142</v>
      </c>
      <c r="B5" s="218"/>
      <c r="C5" s="226"/>
      <c r="D5" s="216"/>
      <c r="E5" s="226"/>
      <c r="F5" s="228"/>
      <c r="G5" s="218"/>
      <c r="H5" s="218"/>
      <c r="I5" s="219"/>
      <c r="J5" s="821"/>
      <c r="K5" s="821"/>
    </row>
    <row r="6" spans="1:11" ht="15.75" customHeight="1" x14ac:dyDescent="0.15">
      <c r="A6" s="225" t="s">
        <v>167</v>
      </c>
      <c r="B6" s="247"/>
      <c r="C6" s="247"/>
      <c r="D6" s="247"/>
      <c r="E6" s="246"/>
      <c r="F6" s="244"/>
      <c r="G6" s="224" t="s">
        <v>431</v>
      </c>
      <c r="H6" s="498"/>
      <c r="I6" s="221">
        <f>COUNTA(B6:H6)</f>
        <v>1</v>
      </c>
      <c r="J6" s="811">
        <f>SUM(COUNTIF(B6:H6,"D 10:30-17"))*(6)+(COUNTIF(B6:H6,"Y 10:30-17"))*(6)+(COUNTIF(B6:H6,"Y工場10-"))*(4.5)</f>
        <v>6</v>
      </c>
      <c r="K6" s="811"/>
    </row>
    <row r="7" spans="1:11" ht="15.75" customHeight="1" x14ac:dyDescent="0.15">
      <c r="A7" s="225" t="s">
        <v>169</v>
      </c>
      <c r="B7" s="247"/>
      <c r="C7" s="247"/>
      <c r="D7" s="247"/>
      <c r="E7" s="224" t="s">
        <v>168</v>
      </c>
      <c r="F7" s="224" t="s">
        <v>168</v>
      </c>
      <c r="G7" s="244"/>
      <c r="H7" s="244"/>
      <c r="I7" s="221">
        <f t="shared" ref="I7:I9" si="0">COUNTA(B7:H7)</f>
        <v>2</v>
      </c>
      <c r="J7" s="811">
        <f>SUM(COUNTIF(B7:H7,"D 10:30-17"))*(6)+(COUNTIF(B7:H7,"Y 10:30-17"))*(6)+(COUNTIF(B7:H7,"Y工場10-"))*(4.5)+(COUNTIF(B7:H7,"Y 10-17"))*(6.25)</f>
        <v>12.5</v>
      </c>
      <c r="K7" s="811"/>
    </row>
    <row r="8" spans="1:11" ht="15.75" customHeight="1" x14ac:dyDescent="0.15">
      <c r="A8" s="225" t="s">
        <v>516</v>
      </c>
      <c r="B8" s="247"/>
      <c r="C8" s="247"/>
      <c r="D8" s="247"/>
      <c r="E8" s="245"/>
      <c r="F8" s="245"/>
      <c r="G8" s="220" t="s">
        <v>517</v>
      </c>
      <c r="H8" s="244"/>
      <c r="I8" s="221">
        <f t="shared" si="0"/>
        <v>1</v>
      </c>
      <c r="J8" s="811">
        <f>SUM(COUNTIF(B8:H8,"D 10:30-17"))*(6)+(COUNTIF(B8:H8,"Y 10:30-17"))*(6)+(COUNTIF(B8:H8,"Y工場10-"))*(4.5)+(COUNTIF(B8:H8,"D 10:30-13"))*(2.5)</f>
        <v>0</v>
      </c>
      <c r="K8" s="811"/>
    </row>
    <row r="9" spans="1:11" ht="15.75" customHeight="1" x14ac:dyDescent="0.15">
      <c r="A9" s="225"/>
      <c r="B9" s="247"/>
      <c r="C9" s="247"/>
      <c r="D9" s="247"/>
      <c r="E9" s="245"/>
      <c r="F9" s="245"/>
      <c r="G9" s="220"/>
      <c r="H9" s="244"/>
      <c r="I9" s="221">
        <f t="shared" si="0"/>
        <v>0</v>
      </c>
      <c r="J9" s="811">
        <f>SUM(COUNTIF(B9:H9,"D 10:30-17"))*(6)+(COUNTIF(B9:H9,"Y 10:30-17"))*(6)+(COUNTIF(B9:H9,"Y工場10-"))*(4.5)+(COUNTIF(B9:H9,"D 10:30-13"))*(2.5)+(COUNTIF(B9:H9,"D 9-17"))*(7)</f>
        <v>0</v>
      </c>
      <c r="K9" s="811"/>
    </row>
    <row r="10" spans="1:11" ht="15.75" customHeight="1" x14ac:dyDescent="0.15">
      <c r="A10" s="193"/>
      <c r="B10" s="215"/>
      <c r="C10" s="215"/>
      <c r="D10" s="215"/>
      <c r="E10" s="226"/>
      <c r="F10" s="226"/>
      <c r="G10" s="226"/>
      <c r="H10" s="226"/>
      <c r="I10" s="219"/>
      <c r="J10" s="821"/>
      <c r="K10" s="821"/>
    </row>
    <row r="11" spans="1:11" ht="15.75" customHeight="1" x14ac:dyDescent="0.15">
      <c r="A11" s="220" t="s">
        <v>433</v>
      </c>
      <c r="B11" s="223"/>
      <c r="C11" s="223"/>
      <c r="D11" s="223"/>
      <c r="E11" s="220" t="s">
        <v>172</v>
      </c>
      <c r="F11" s="220" t="s">
        <v>172</v>
      </c>
      <c r="G11" s="336"/>
      <c r="H11" s="220" t="s">
        <v>172</v>
      </c>
      <c r="I11" s="227"/>
      <c r="J11" s="810"/>
      <c r="K11" s="810"/>
    </row>
    <row r="12" spans="1:11" ht="15.75" customHeight="1" x14ac:dyDescent="0.15">
      <c r="A12" s="224" t="s">
        <v>434</v>
      </c>
      <c r="B12" s="223"/>
      <c r="C12" s="223"/>
      <c r="D12" s="223"/>
      <c r="E12" s="220"/>
      <c r="F12" s="224"/>
      <c r="G12" s="220"/>
      <c r="H12" s="630" t="s">
        <v>381</v>
      </c>
      <c r="I12" s="221"/>
      <c r="J12" s="810"/>
      <c r="K12" s="810"/>
    </row>
    <row r="13" spans="1:11" s="214" customFormat="1" ht="11.25" x14ac:dyDescent="0.15">
      <c r="A13" s="175" t="s">
        <v>0</v>
      </c>
      <c r="B13" s="176">
        <v>46118</v>
      </c>
      <c r="C13" s="176">
        <v>46119</v>
      </c>
      <c r="D13" s="176">
        <v>46120</v>
      </c>
      <c r="E13" s="176">
        <v>46121</v>
      </c>
      <c r="F13" s="176">
        <v>46122</v>
      </c>
      <c r="G13" s="176">
        <v>46123</v>
      </c>
      <c r="H13" s="176">
        <v>46124</v>
      </c>
      <c r="I13" s="815" t="s">
        <v>1</v>
      </c>
      <c r="J13" s="822" t="s">
        <v>2</v>
      </c>
      <c r="K13" s="823"/>
    </row>
    <row r="14" spans="1:11" s="213" customFormat="1" x14ac:dyDescent="0.15">
      <c r="A14" s="155" t="s">
        <v>3</v>
      </c>
      <c r="B14" s="157" t="s">
        <v>4</v>
      </c>
      <c r="C14" s="157" t="s">
        <v>5</v>
      </c>
      <c r="D14" s="157" t="s">
        <v>6</v>
      </c>
      <c r="E14" s="157" t="s">
        <v>7</v>
      </c>
      <c r="F14" s="157" t="s">
        <v>8</v>
      </c>
      <c r="G14" s="157" t="s">
        <v>9</v>
      </c>
      <c r="H14" s="158" t="s">
        <v>10</v>
      </c>
      <c r="I14" s="816"/>
      <c r="J14" s="819"/>
      <c r="K14" s="820"/>
    </row>
    <row r="15" spans="1:11" x14ac:dyDescent="0.15">
      <c r="A15" s="217" t="s">
        <v>131</v>
      </c>
      <c r="B15" s="218"/>
      <c r="C15" s="226"/>
      <c r="D15" s="216"/>
      <c r="E15" s="226"/>
      <c r="F15" s="228"/>
      <c r="G15" s="218"/>
      <c r="H15" s="218"/>
      <c r="I15" s="219"/>
      <c r="J15" s="821"/>
      <c r="K15" s="821"/>
    </row>
    <row r="16" spans="1:11" ht="15.75" customHeight="1" x14ac:dyDescent="0.15">
      <c r="A16" s="225" t="s">
        <v>167</v>
      </c>
      <c r="B16" s="246"/>
      <c r="C16" s="247"/>
      <c r="D16" s="247"/>
      <c r="E16" s="246"/>
      <c r="F16" s="244"/>
      <c r="G16" s="224" t="s">
        <v>431</v>
      </c>
      <c r="H16" s="224" t="s">
        <v>431</v>
      </c>
      <c r="I16" s="221">
        <f>COUNTA(B16:H16)</f>
        <v>2</v>
      </c>
      <c r="J16" s="811">
        <f>SUM(COUNTIF(B16:H16,"D 10:30-17"))*(6)+(COUNTIF(B16:H16,"Y 10:30-17"))*(6)+(COUNTIF(B16:H16,"Y工場10-"))*(4.5)</f>
        <v>12</v>
      </c>
      <c r="K16" s="811"/>
    </row>
    <row r="17" spans="1:11" ht="15.75" customHeight="1" x14ac:dyDescent="0.15">
      <c r="A17" s="225" t="s">
        <v>169</v>
      </c>
      <c r="B17" s="224" t="s">
        <v>168</v>
      </c>
      <c r="C17" s="247"/>
      <c r="D17" s="247"/>
      <c r="E17" s="224" t="s">
        <v>168</v>
      </c>
      <c r="F17" s="224" t="s">
        <v>168</v>
      </c>
      <c r="G17" s="244"/>
      <c r="H17" s="244"/>
      <c r="I17" s="221">
        <f t="shared" ref="I17:I19" si="1">COUNTA(B17:H17)</f>
        <v>3</v>
      </c>
      <c r="J17" s="811">
        <f>SUM(COUNTIF(B17:H17,"D 10:30-17"))*(6)+(COUNTIF(B17:H17,"Y 10:30-17"))*(6)+(COUNTIF(B17:H17,"Y工場10-"))*(4.5)+(COUNTIF(B17:H17,"Y 10-17"))*(6.25)</f>
        <v>18.75</v>
      </c>
      <c r="K17" s="811"/>
    </row>
    <row r="18" spans="1:11" ht="15.75" customHeight="1" x14ac:dyDescent="0.15">
      <c r="A18" s="225" t="s">
        <v>516</v>
      </c>
      <c r="B18" s="220"/>
      <c r="C18" s="247"/>
      <c r="D18" s="247"/>
      <c r="E18" s="220"/>
      <c r="F18" s="245"/>
      <c r="G18" s="220" t="s">
        <v>517</v>
      </c>
      <c r="H18" s="244"/>
      <c r="I18" s="221">
        <f t="shared" si="1"/>
        <v>1</v>
      </c>
      <c r="J18" s="811">
        <f>SUM(COUNTIF(B18:H18,"D 10:30-17"))*(6)+(COUNTIF(B18:H18,"Y 10:30-17"))*(6)+(COUNTIF(B18:H18,"Y工場10-"))*(4.5)+(COUNTIF(B18:H18,"D 10:30-13"))*(2.5)</f>
        <v>0</v>
      </c>
      <c r="K18" s="811"/>
    </row>
    <row r="19" spans="1:11" ht="15.75" customHeight="1" x14ac:dyDescent="0.15">
      <c r="A19" s="225"/>
      <c r="B19" s="245"/>
      <c r="C19" s="247"/>
      <c r="D19" s="247"/>
      <c r="E19" s="245"/>
      <c r="F19" s="245"/>
      <c r="G19" s="220"/>
      <c r="H19" s="244"/>
      <c r="I19" s="221">
        <f t="shared" si="1"/>
        <v>0</v>
      </c>
      <c r="J19" s="811">
        <f>SUM(COUNTIF(B19:H19,"D 10:30-17"))*(6)+(COUNTIF(B19:H19,"Y 10:30-17"))*(6)+(COUNTIF(B19:H19,"Y工場10-"))*(4.5)+(COUNTIF(B19:H19,"D 10:30-13"))*(2.5)+(COUNTIF(B19:H19,"D 9-17"))*(7)</f>
        <v>0</v>
      </c>
      <c r="K19" s="811"/>
    </row>
    <row r="20" spans="1:11" ht="15.75" customHeight="1" x14ac:dyDescent="0.15">
      <c r="A20" s="193"/>
      <c r="B20" s="215"/>
      <c r="C20" s="215"/>
      <c r="D20" s="215"/>
      <c r="E20" s="226"/>
      <c r="F20" s="226"/>
      <c r="G20" s="226"/>
      <c r="H20" s="226"/>
      <c r="I20" s="219"/>
      <c r="J20" s="821"/>
      <c r="K20" s="821"/>
    </row>
    <row r="21" spans="1:11" ht="15.75" customHeight="1" x14ac:dyDescent="0.15">
      <c r="A21" s="220" t="s">
        <v>433</v>
      </c>
      <c r="B21" s="220" t="s">
        <v>172</v>
      </c>
      <c r="C21" s="223"/>
      <c r="D21" s="223"/>
      <c r="E21" s="220" t="s">
        <v>172</v>
      </c>
      <c r="F21" s="220" t="s">
        <v>172</v>
      </c>
      <c r="G21" s="336"/>
      <c r="H21" s="220" t="s">
        <v>172</v>
      </c>
      <c r="I21" s="227"/>
      <c r="J21" s="810"/>
      <c r="K21" s="810"/>
    </row>
    <row r="22" spans="1:11" ht="15.75" customHeight="1" x14ac:dyDescent="0.15">
      <c r="A22" s="224" t="s">
        <v>434</v>
      </c>
      <c r="B22" s="220"/>
      <c r="C22" s="223"/>
      <c r="D22" s="223"/>
      <c r="E22" s="220"/>
      <c r="F22" s="224"/>
      <c r="G22" s="220"/>
      <c r="H22" s="220"/>
      <c r="I22" s="221"/>
      <c r="J22" s="810"/>
      <c r="K22" s="810"/>
    </row>
    <row r="23" spans="1:11" s="214" customFormat="1" ht="11.25" x14ac:dyDescent="0.15">
      <c r="A23" s="153" t="s">
        <v>0</v>
      </c>
      <c r="B23" s="183">
        <v>46125</v>
      </c>
      <c r="C23" s="183">
        <v>46126</v>
      </c>
      <c r="D23" s="183">
        <v>46127</v>
      </c>
      <c r="E23" s="183">
        <v>46128</v>
      </c>
      <c r="F23" s="183">
        <v>46129</v>
      </c>
      <c r="G23" s="183">
        <v>46130</v>
      </c>
      <c r="H23" s="183">
        <v>46131</v>
      </c>
      <c r="I23" s="815" t="s">
        <v>1</v>
      </c>
      <c r="J23" s="822" t="s">
        <v>2</v>
      </c>
      <c r="K23" s="823"/>
    </row>
    <row r="24" spans="1:11" s="213" customFormat="1" x14ac:dyDescent="0.15">
      <c r="A24" s="155" t="s">
        <v>3</v>
      </c>
      <c r="B24" s="157" t="s">
        <v>4</v>
      </c>
      <c r="C24" s="157" t="s">
        <v>5</v>
      </c>
      <c r="D24" s="157" t="s">
        <v>6</v>
      </c>
      <c r="E24" s="157" t="s">
        <v>7</v>
      </c>
      <c r="F24" s="157" t="s">
        <v>8</v>
      </c>
      <c r="G24" s="157" t="s">
        <v>9</v>
      </c>
      <c r="H24" s="158" t="s">
        <v>10</v>
      </c>
      <c r="I24" s="816"/>
      <c r="J24" s="819"/>
      <c r="K24" s="820"/>
    </row>
    <row r="25" spans="1:11" x14ac:dyDescent="0.15">
      <c r="A25" s="193" t="s">
        <v>142</v>
      </c>
      <c r="B25" s="218"/>
      <c r="C25" s="226"/>
      <c r="D25" s="216"/>
      <c r="E25" s="226"/>
      <c r="F25" s="228"/>
      <c r="G25" s="218"/>
      <c r="H25" s="218"/>
      <c r="I25" s="219"/>
      <c r="J25" s="821"/>
      <c r="K25" s="821"/>
    </row>
    <row r="26" spans="1:11" ht="15.75" customHeight="1" x14ac:dyDescent="0.15">
      <c r="A26" s="225" t="s">
        <v>167</v>
      </c>
      <c r="B26" s="246"/>
      <c r="C26" s="247"/>
      <c r="D26" s="247"/>
      <c r="E26" s="246"/>
      <c r="F26" s="244"/>
      <c r="G26" s="224" t="s">
        <v>431</v>
      </c>
      <c r="H26" s="224" t="s">
        <v>431</v>
      </c>
      <c r="I26" s="221">
        <f>COUNTA(B26:H26)</f>
        <v>2</v>
      </c>
      <c r="J26" s="811">
        <f>SUM(COUNTIF(B26:H26,"D 10:30-17"))*(6)+(COUNTIF(B26:H26,"Y 10:30-17"))*(6)+(COUNTIF(B26:H26,"Y工場10-"))*(4.5)</f>
        <v>12</v>
      </c>
      <c r="K26" s="811"/>
    </row>
    <row r="27" spans="1:11" ht="15.75" customHeight="1" x14ac:dyDescent="0.15">
      <c r="A27" s="225" t="s">
        <v>169</v>
      </c>
      <c r="B27" s="224" t="s">
        <v>168</v>
      </c>
      <c r="C27" s="247"/>
      <c r="D27" s="247"/>
      <c r="E27" s="224" t="s">
        <v>168</v>
      </c>
      <c r="F27" s="224" t="s">
        <v>168</v>
      </c>
      <c r="G27" s="244"/>
      <c r="H27" s="244"/>
      <c r="I27" s="221">
        <f t="shared" ref="I27:I29" si="2">COUNTA(B27:H27)</f>
        <v>3</v>
      </c>
      <c r="J27" s="811">
        <f>SUM(COUNTIF(B27:H27,"D 10:30-17"))*(6)+(COUNTIF(B27:H27,"Y 10:30-17"))*(6)+(COUNTIF(B27:H27,"Y工場10-"))*(4.5)+(COUNTIF(B27:H27,"Y 10-17"))*(6.25)</f>
        <v>18.75</v>
      </c>
      <c r="K27" s="811"/>
    </row>
    <row r="28" spans="1:11" ht="15.75" customHeight="1" x14ac:dyDescent="0.15">
      <c r="A28" s="225" t="s">
        <v>516</v>
      </c>
      <c r="B28" s="220"/>
      <c r="C28" s="247"/>
      <c r="D28" s="247"/>
      <c r="E28" s="220"/>
      <c r="F28" s="245"/>
      <c r="G28" s="220" t="s">
        <v>517</v>
      </c>
      <c r="H28" s="244"/>
      <c r="I28" s="221">
        <f t="shared" si="2"/>
        <v>1</v>
      </c>
      <c r="J28" s="811">
        <f>SUM(COUNTIF(B28:H28,"D 10:30-17"))*(6)+(COUNTIF(B28:H28,"Y 10:30-17"))*(6)+(COUNTIF(B28:H28,"Y工場10-"))*(4.5)+(COUNTIF(B28:H28,"D 10:30-13"))*(2.5)</f>
        <v>0</v>
      </c>
      <c r="K28" s="811"/>
    </row>
    <row r="29" spans="1:11" ht="15.75" customHeight="1" x14ac:dyDescent="0.15">
      <c r="A29" s="225"/>
      <c r="B29" s="245"/>
      <c r="C29" s="247"/>
      <c r="D29" s="247"/>
      <c r="E29" s="245"/>
      <c r="F29" s="245"/>
      <c r="G29" s="220"/>
      <c r="H29" s="244"/>
      <c r="I29" s="221">
        <f t="shared" si="2"/>
        <v>0</v>
      </c>
      <c r="J29" s="811">
        <f>SUM(COUNTIF(B29:H29,"D 10:30-17"))*(6)+(COUNTIF(B29:H29,"Y 10:30-17"))*(6)+(COUNTIF(B29:H29,"Y工場10-"))*(4.5)+(COUNTIF(B29:H29,"D 10:30-13"))*(2.5)+(COUNTIF(B29:H29,"D 9-17"))*(7)</f>
        <v>0</v>
      </c>
      <c r="K29" s="811"/>
    </row>
    <row r="30" spans="1:11" ht="15.75" customHeight="1" x14ac:dyDescent="0.15">
      <c r="A30" s="193"/>
      <c r="B30" s="215"/>
      <c r="C30" s="215"/>
      <c r="D30" s="215"/>
      <c r="E30" s="226"/>
      <c r="F30" s="226"/>
      <c r="G30" s="226"/>
      <c r="H30" s="226"/>
      <c r="I30" s="219"/>
      <c r="J30" s="821"/>
      <c r="K30" s="821"/>
    </row>
    <row r="31" spans="1:11" ht="15.75" customHeight="1" x14ac:dyDescent="0.15">
      <c r="A31" s="220" t="s">
        <v>433</v>
      </c>
      <c r="B31" s="220" t="s">
        <v>172</v>
      </c>
      <c r="C31" s="223"/>
      <c r="D31" s="223"/>
      <c r="E31" s="220" t="s">
        <v>172</v>
      </c>
      <c r="F31" s="220" t="s">
        <v>172</v>
      </c>
      <c r="G31" s="336"/>
      <c r="H31" s="220" t="s">
        <v>172</v>
      </c>
      <c r="I31" s="227"/>
      <c r="J31" s="810"/>
      <c r="K31" s="810"/>
    </row>
    <row r="32" spans="1:11" ht="15.75" customHeight="1" x14ac:dyDescent="0.15">
      <c r="A32" s="224" t="s">
        <v>434</v>
      </c>
      <c r="B32" s="220"/>
      <c r="C32" s="223"/>
      <c r="D32" s="223"/>
      <c r="E32" s="220"/>
      <c r="F32" s="224"/>
      <c r="G32" s="220"/>
      <c r="H32" s="220"/>
      <c r="I32" s="229"/>
      <c r="J32" s="810"/>
      <c r="K32" s="810"/>
    </row>
    <row r="33" spans="1:11" s="214" customFormat="1" ht="11.25" x14ac:dyDescent="0.15">
      <c r="A33" s="153" t="s">
        <v>0</v>
      </c>
      <c r="B33" s="183">
        <v>46132</v>
      </c>
      <c r="C33" s="183">
        <v>46133</v>
      </c>
      <c r="D33" s="183">
        <v>46134</v>
      </c>
      <c r="E33" s="183">
        <v>46135</v>
      </c>
      <c r="F33" s="183">
        <v>46136</v>
      </c>
      <c r="G33" s="183">
        <v>46137</v>
      </c>
      <c r="H33" s="183">
        <v>46138</v>
      </c>
      <c r="I33" s="815" t="s">
        <v>1</v>
      </c>
      <c r="J33" s="817" t="s">
        <v>2</v>
      </c>
      <c r="K33" s="818"/>
    </row>
    <row r="34" spans="1:11" s="213" customFormat="1" x14ac:dyDescent="0.15">
      <c r="A34" s="155" t="s">
        <v>3</v>
      </c>
      <c r="B34" s="157" t="s">
        <v>4</v>
      </c>
      <c r="C34" s="157" t="s">
        <v>5</v>
      </c>
      <c r="D34" s="157" t="s">
        <v>6</v>
      </c>
      <c r="E34" s="157" t="s">
        <v>7</v>
      </c>
      <c r="F34" s="157" t="s">
        <v>8</v>
      </c>
      <c r="G34" s="157" t="s">
        <v>9</v>
      </c>
      <c r="H34" s="158" t="s">
        <v>10</v>
      </c>
      <c r="I34" s="816"/>
      <c r="J34" s="819"/>
      <c r="K34" s="820"/>
    </row>
    <row r="35" spans="1:11" x14ac:dyDescent="0.15">
      <c r="A35" s="217" t="s">
        <v>131</v>
      </c>
      <c r="B35" s="218"/>
      <c r="C35" s="216"/>
      <c r="D35" s="216"/>
      <c r="E35" s="226"/>
      <c r="F35" s="228"/>
      <c r="G35" s="218"/>
      <c r="H35" s="218"/>
      <c r="I35" s="219"/>
      <c r="J35" s="821"/>
      <c r="K35" s="821"/>
    </row>
    <row r="36" spans="1:11" ht="15.75" customHeight="1" x14ac:dyDescent="0.15">
      <c r="A36" s="225" t="s">
        <v>167</v>
      </c>
      <c r="B36" s="246"/>
      <c r="C36" s="247"/>
      <c r="D36" s="247"/>
      <c r="E36" s="246"/>
      <c r="F36" s="244"/>
      <c r="G36" s="224" t="s">
        <v>431</v>
      </c>
      <c r="H36" s="224" t="s">
        <v>431</v>
      </c>
      <c r="I36" s="221">
        <f>COUNTA(B36:H36)</f>
        <v>2</v>
      </c>
      <c r="J36" s="811">
        <f>SUM(COUNTIF(B36:H36,"D 10:30-17"))*(6)+(COUNTIF(B36:H36,"Y 10:30-17"))*(6)+(COUNTIF(B36:H36,"Y工場10-"))*(4.5)</f>
        <v>12</v>
      </c>
      <c r="K36" s="811"/>
    </row>
    <row r="37" spans="1:11" ht="15.75" customHeight="1" x14ac:dyDescent="0.15">
      <c r="A37" s="225" t="s">
        <v>169</v>
      </c>
      <c r="B37" s="224" t="s">
        <v>168</v>
      </c>
      <c r="C37" s="247"/>
      <c r="D37" s="247"/>
      <c r="E37" s="224" t="s">
        <v>168</v>
      </c>
      <c r="F37" s="224" t="s">
        <v>168</v>
      </c>
      <c r="G37" s="244"/>
      <c r="H37" s="244"/>
      <c r="I37" s="221">
        <f t="shared" ref="I37:I39" si="3">COUNTA(B37:H37)</f>
        <v>3</v>
      </c>
      <c r="J37" s="811">
        <f>SUM(COUNTIF(B37:H37,"D 10:30-17"))*(6)+(COUNTIF(B37:H37,"Y 10:30-17"))*(6)+(COUNTIF(B37:H37,"Y工場10-"))*(4.5)+(COUNTIF(B37:H37,"Y 10-17"))*(6.25)</f>
        <v>18.75</v>
      </c>
      <c r="K37" s="811"/>
    </row>
    <row r="38" spans="1:11" ht="15.75" customHeight="1" x14ac:dyDescent="0.15">
      <c r="A38" s="225" t="s">
        <v>516</v>
      </c>
      <c r="B38" s="220"/>
      <c r="C38" s="247"/>
      <c r="D38" s="247"/>
      <c r="E38" s="220"/>
      <c r="F38" s="245"/>
      <c r="G38" s="220" t="s">
        <v>517</v>
      </c>
      <c r="H38" s="244"/>
      <c r="I38" s="221">
        <f t="shared" si="3"/>
        <v>1</v>
      </c>
      <c r="J38" s="811">
        <f>SUM(COUNTIF(B38:H38,"D 10:30-17"))*(6)+(COUNTIF(B38:H38,"Y 10:30-17"))*(6)+(COUNTIF(B38:H38,"Y工場10-"))*(4.5)+(COUNTIF(B38:H38,"D 10:30-13"))*(2.5)</f>
        <v>0</v>
      </c>
      <c r="K38" s="811"/>
    </row>
    <row r="39" spans="1:11" ht="15.75" customHeight="1" x14ac:dyDescent="0.15">
      <c r="A39" s="225"/>
      <c r="B39" s="245"/>
      <c r="C39" s="247"/>
      <c r="D39" s="247"/>
      <c r="E39" s="245"/>
      <c r="F39" s="245"/>
      <c r="G39" s="220"/>
      <c r="H39" s="244"/>
      <c r="I39" s="221">
        <f t="shared" si="3"/>
        <v>0</v>
      </c>
      <c r="J39" s="811">
        <f>SUM(COUNTIF(B39:H39,"D 10:30-17"))*(6)+(COUNTIF(B39:H39,"Y 10:30-17"))*(6)+(COUNTIF(B39:H39,"Y工場10-"))*(4.5)+(COUNTIF(B39:H39,"D 10:30-13"))*(2.5)+(COUNTIF(B39:H39,"D 9-17"))*(7)</f>
        <v>0</v>
      </c>
      <c r="K39" s="811"/>
    </row>
    <row r="40" spans="1:11" ht="15.75" customHeight="1" x14ac:dyDescent="0.15">
      <c r="A40" s="193"/>
      <c r="B40" s="215"/>
      <c r="C40" s="215"/>
      <c r="D40" s="215"/>
      <c r="E40" s="226"/>
      <c r="F40" s="226"/>
      <c r="G40" s="226"/>
      <c r="H40" s="226"/>
      <c r="I40" s="219"/>
      <c r="J40" s="821"/>
      <c r="K40" s="821"/>
    </row>
    <row r="41" spans="1:11" ht="15.75" customHeight="1" x14ac:dyDescent="0.15">
      <c r="A41" s="220" t="s">
        <v>433</v>
      </c>
      <c r="B41" s="220" t="s">
        <v>172</v>
      </c>
      <c r="C41" s="223"/>
      <c r="D41" s="223"/>
      <c r="E41" s="220" t="s">
        <v>172</v>
      </c>
      <c r="F41" s="220" t="s">
        <v>172</v>
      </c>
      <c r="G41" s="336"/>
      <c r="H41" s="220" t="s">
        <v>172</v>
      </c>
      <c r="I41" s="227"/>
      <c r="J41" s="810"/>
      <c r="K41" s="810"/>
    </row>
    <row r="42" spans="1:11" ht="15.75" customHeight="1" x14ac:dyDescent="0.15">
      <c r="A42" s="224" t="s">
        <v>434</v>
      </c>
      <c r="B42" s="220"/>
      <c r="C42" s="223"/>
      <c r="D42" s="223"/>
      <c r="E42" s="220"/>
      <c r="F42" s="224"/>
      <c r="G42" s="220"/>
      <c r="H42" s="220"/>
      <c r="I42" s="221"/>
      <c r="J42" s="810"/>
      <c r="K42" s="810"/>
    </row>
    <row r="43" spans="1:11" s="214" customFormat="1" ht="11.25" x14ac:dyDescent="0.15">
      <c r="A43" s="175" t="s">
        <v>0</v>
      </c>
      <c r="B43" s="176">
        <v>46139</v>
      </c>
      <c r="C43" s="176">
        <v>46140</v>
      </c>
      <c r="D43" s="176">
        <v>46141</v>
      </c>
      <c r="E43" s="176">
        <v>46142</v>
      </c>
      <c r="F43" s="176"/>
      <c r="G43" s="176"/>
      <c r="H43" s="176"/>
      <c r="I43" s="815" t="s">
        <v>1</v>
      </c>
      <c r="J43" s="822" t="s">
        <v>2</v>
      </c>
      <c r="K43" s="823"/>
    </row>
    <row r="44" spans="1:11" s="213" customFormat="1" x14ac:dyDescent="0.15">
      <c r="A44" s="155" t="s">
        <v>3</v>
      </c>
      <c r="B44" s="157" t="s">
        <v>4</v>
      </c>
      <c r="C44" s="157" t="s">
        <v>5</v>
      </c>
      <c r="D44" s="158" t="s">
        <v>6</v>
      </c>
      <c r="E44" s="157" t="s">
        <v>7</v>
      </c>
      <c r="F44" s="157"/>
      <c r="G44" s="157"/>
      <c r="H44" s="158"/>
      <c r="I44" s="816"/>
      <c r="J44" s="819"/>
      <c r="K44" s="820"/>
    </row>
    <row r="45" spans="1:11" x14ac:dyDescent="0.15">
      <c r="A45" s="193" t="s">
        <v>142</v>
      </c>
      <c r="B45" s="218"/>
      <c r="C45" s="216"/>
      <c r="D45" s="216"/>
      <c r="E45" s="226"/>
      <c r="F45" s="216"/>
      <c r="G45" s="216"/>
      <c r="H45" s="216"/>
      <c r="I45" s="219"/>
      <c r="J45" s="821"/>
      <c r="K45" s="821"/>
    </row>
    <row r="46" spans="1:11" ht="15.75" customHeight="1" x14ac:dyDescent="0.15">
      <c r="A46" s="225" t="s">
        <v>167</v>
      </c>
      <c r="B46" s="246"/>
      <c r="C46" s="247"/>
      <c r="D46" s="247"/>
      <c r="E46" s="246"/>
      <c r="F46" s="247"/>
      <c r="G46" s="247"/>
      <c r="H46" s="247"/>
      <c r="I46" s="221">
        <f>COUNTA(B46:H46)</f>
        <v>0</v>
      </c>
      <c r="J46" s="811">
        <f>SUM(COUNTIF(B46:H46,"D 10:30-17"))*(6)+(COUNTIF(B46:H46,"Y 10:30-17"))*(6)+(COUNTIF(B46:H46,"Y工場10-"))*(4.5)</f>
        <v>0</v>
      </c>
      <c r="K46" s="811"/>
    </row>
    <row r="47" spans="1:11" ht="15.75" customHeight="1" x14ac:dyDescent="0.15">
      <c r="A47" s="225" t="s">
        <v>169</v>
      </c>
      <c r="B47" s="224" t="s">
        <v>168</v>
      </c>
      <c r="C47" s="247"/>
      <c r="D47" s="247"/>
      <c r="E47" s="224" t="s">
        <v>168</v>
      </c>
      <c r="F47" s="247"/>
      <c r="G47" s="247"/>
      <c r="H47" s="247"/>
      <c r="I47" s="221">
        <f t="shared" ref="I47:I49" si="4">COUNTA(B47:H47)</f>
        <v>2</v>
      </c>
      <c r="J47" s="811">
        <f>SUM(COUNTIF(B47:H47,"D 10:30-17"))*(6)+(COUNTIF(B47:H47,"Y 10:30-17"))*(6)+(COUNTIF(B47:H47,"Y工場10-"))*(4.5)+(COUNTIF(B47:H47,"Y 10-17"))*(6.25)</f>
        <v>12.5</v>
      </c>
      <c r="K47" s="811"/>
    </row>
    <row r="48" spans="1:11" ht="15.75" customHeight="1" x14ac:dyDescent="0.15">
      <c r="A48" s="225" t="s">
        <v>516</v>
      </c>
      <c r="B48" s="220"/>
      <c r="C48" s="247"/>
      <c r="D48" s="247"/>
      <c r="E48" s="220"/>
      <c r="F48" s="247"/>
      <c r="G48" s="247"/>
      <c r="H48" s="247"/>
      <c r="I48" s="221">
        <f t="shared" si="4"/>
        <v>0</v>
      </c>
      <c r="J48" s="811">
        <f>SUM(COUNTIF(B48:H48,"D 10:30-17"))*(6)+(COUNTIF(B48:H48,"Y 10:30-17"))*(6)+(COUNTIF(B48:H48,"Y工場10-"))*(4.5)+(COUNTIF(B48:H48,"D 10:30-13"))*(2.5)</f>
        <v>0</v>
      </c>
      <c r="K48" s="811"/>
    </row>
    <row r="49" spans="1:11" ht="15.75" customHeight="1" x14ac:dyDescent="0.15">
      <c r="A49" s="225"/>
      <c r="B49" s="245"/>
      <c r="C49" s="247"/>
      <c r="D49" s="247"/>
      <c r="E49" s="245"/>
      <c r="F49" s="247"/>
      <c r="G49" s="247"/>
      <c r="H49" s="247"/>
      <c r="I49" s="221">
        <f t="shared" si="4"/>
        <v>0</v>
      </c>
      <c r="J49" s="811">
        <f>SUM(COUNTIF(B49:H49,"D 10:30-17"))*(6)+(COUNTIF(B49:H49,"Y 10:30-17"))*(6)+(COUNTIF(B49:H49,"Y工場10-"))*(4.5)+(COUNTIF(B49:H49,"D 10:30-13"))*(2.5)+(COUNTIF(B49:H49,"D 9-17"))*(7)</f>
        <v>0</v>
      </c>
      <c r="K49" s="811"/>
    </row>
    <row r="50" spans="1:11" ht="15.75" customHeight="1" x14ac:dyDescent="0.15">
      <c r="A50" s="193"/>
      <c r="B50" s="215"/>
      <c r="C50" s="215"/>
      <c r="D50" s="215"/>
      <c r="E50" s="226"/>
      <c r="F50" s="215"/>
      <c r="G50" s="215"/>
      <c r="H50" s="215"/>
      <c r="I50" s="219"/>
      <c r="J50" s="821"/>
      <c r="K50" s="821"/>
    </row>
    <row r="51" spans="1:11" ht="15.75" customHeight="1" x14ac:dyDescent="0.15">
      <c r="A51" s="220" t="s">
        <v>433</v>
      </c>
      <c r="B51" s="220" t="s">
        <v>172</v>
      </c>
      <c r="C51" s="223"/>
      <c r="D51" s="223"/>
      <c r="E51" s="220" t="s">
        <v>172</v>
      </c>
      <c r="F51" s="223"/>
      <c r="G51" s="223"/>
      <c r="H51" s="223"/>
      <c r="I51" s="227"/>
      <c r="J51" s="810"/>
      <c r="K51" s="810"/>
    </row>
    <row r="52" spans="1:11" ht="15.75" customHeight="1" x14ac:dyDescent="0.15">
      <c r="A52" s="224" t="s">
        <v>434</v>
      </c>
      <c r="B52" s="220"/>
      <c r="C52" s="223"/>
      <c r="D52" s="223"/>
      <c r="E52" s="220"/>
      <c r="F52" s="224"/>
      <c r="G52" s="220"/>
      <c r="H52" s="220"/>
      <c r="I52" s="221"/>
      <c r="J52" s="810"/>
      <c r="K52" s="810"/>
    </row>
    <row r="53" spans="1:11" x14ac:dyDescent="0.15">
      <c r="A53" s="230"/>
      <c r="B53" s="230"/>
      <c r="C53" s="230"/>
      <c r="D53" s="230"/>
      <c r="E53" s="231"/>
      <c r="F53" s="231"/>
      <c r="G53" s="232"/>
      <c r="H53" s="232"/>
      <c r="I53" s="230"/>
      <c r="J53" s="735" t="s">
        <v>577</v>
      </c>
      <c r="K53" s="735"/>
    </row>
    <row r="54" spans="1:11" s="1" customFormat="1" ht="17.25" customHeight="1" x14ac:dyDescent="0.15">
      <c r="A54" s="737" t="s">
        <v>143</v>
      </c>
      <c r="B54" s="738"/>
      <c r="C54" s="741" t="s">
        <v>162</v>
      </c>
      <c r="D54" s="742"/>
      <c r="E54" s="742"/>
      <c r="F54" s="742" t="s">
        <v>149</v>
      </c>
      <c r="G54" s="742"/>
      <c r="H54" s="743"/>
      <c r="I54" s="10"/>
      <c r="J54" s="736"/>
      <c r="K54" s="736"/>
    </row>
    <row r="55" spans="1:11" s="1" customFormat="1" ht="17.25" customHeight="1" x14ac:dyDescent="0.15">
      <c r="A55" s="739"/>
      <c r="B55" s="740"/>
      <c r="C55" s="744" t="s">
        <v>163</v>
      </c>
      <c r="D55" s="745"/>
      <c r="E55" s="745"/>
      <c r="F55" s="745" t="s">
        <v>164</v>
      </c>
      <c r="G55" s="745"/>
      <c r="H55" s="746"/>
      <c r="I55" s="210"/>
      <c r="J55" s="210"/>
      <c r="K55" s="210"/>
    </row>
  </sheetData>
  <mergeCells count="58">
    <mergeCell ref="J12:K12"/>
    <mergeCell ref="J6:K6"/>
    <mergeCell ref="B1:G1"/>
    <mergeCell ref="H1:K1"/>
    <mergeCell ref="I3:I4"/>
    <mergeCell ref="J3:K4"/>
    <mergeCell ref="J5:K5"/>
    <mergeCell ref="J7:K7"/>
    <mergeCell ref="J8:K8"/>
    <mergeCell ref="J9:K9"/>
    <mergeCell ref="J10:K10"/>
    <mergeCell ref="J11:K11"/>
    <mergeCell ref="I23:I24"/>
    <mergeCell ref="J23:K24"/>
    <mergeCell ref="I13:I14"/>
    <mergeCell ref="J13:K14"/>
    <mergeCell ref="J15:K15"/>
    <mergeCell ref="J16:K16"/>
    <mergeCell ref="J17:K17"/>
    <mergeCell ref="J18:K18"/>
    <mergeCell ref="J30:K30"/>
    <mergeCell ref="J31:K31"/>
    <mergeCell ref="J32:K32"/>
    <mergeCell ref="J19:K19"/>
    <mergeCell ref="J20:K20"/>
    <mergeCell ref="J21:K21"/>
    <mergeCell ref="J22:K22"/>
    <mergeCell ref="J25:K25"/>
    <mergeCell ref="J26:K26"/>
    <mergeCell ref="J27:K27"/>
    <mergeCell ref="J28:K28"/>
    <mergeCell ref="J29:K29"/>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A54:B55"/>
    <mergeCell ref="C54:E54"/>
    <mergeCell ref="F54:H54"/>
    <mergeCell ref="C55:E55"/>
    <mergeCell ref="F55:H55"/>
    <mergeCell ref="J49:K49"/>
    <mergeCell ref="J50:K50"/>
    <mergeCell ref="J51:K51"/>
    <mergeCell ref="J52:K52"/>
    <mergeCell ref="J53:K54"/>
  </mergeCells>
  <phoneticPr fontId="13"/>
  <pageMargins left="0.51181102362204722" right="0.51181102362204722" top="0.55118110236220474" bottom="0.55118110236220474" header="0.31496062992125984" footer="0.31496062992125984"/>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0FFB2-C801-48B3-AF4D-84E0F936799E}">
  <sheetPr>
    <tabColor theme="7" tint="0.59999389629810485"/>
    <pageSetUpPr fitToPage="1"/>
  </sheetPr>
  <dimension ref="A1:K48"/>
  <sheetViews>
    <sheetView zoomScale="85" zoomScaleNormal="85" workbookViewId="0">
      <selection activeCell="F19" sqref="F19"/>
    </sheetView>
  </sheetViews>
  <sheetFormatPr defaultColWidth="9" defaultRowHeight="16.5" customHeight="1" x14ac:dyDescent="0.15"/>
  <cols>
    <col min="1" max="1" width="11.5" style="1" customWidth="1"/>
    <col min="2" max="8" width="9.625" style="14" customWidth="1"/>
    <col min="9" max="9" width="7.625" style="1" customWidth="1"/>
    <col min="10" max="10" width="8.375" style="1" customWidth="1"/>
    <col min="11" max="11" width="2.375" style="1" customWidth="1"/>
    <col min="12" max="16384" width="9" style="1"/>
  </cols>
  <sheetData>
    <row r="1" spans="1:11" ht="16.5" customHeight="1" thickBot="1" x14ac:dyDescent="0.2">
      <c r="A1" s="60" t="s">
        <v>69</v>
      </c>
      <c r="B1" s="683" t="s">
        <v>562</v>
      </c>
      <c r="C1" s="683"/>
      <c r="D1" s="683"/>
      <c r="E1" s="683"/>
      <c r="F1" s="683"/>
      <c r="H1" s="760" t="s">
        <v>190</v>
      </c>
      <c r="I1" s="761"/>
      <c r="J1" s="761"/>
      <c r="K1" s="762"/>
    </row>
    <row r="2" spans="1:11" ht="11.25" customHeight="1" x14ac:dyDescent="0.15">
      <c r="A2" s="14"/>
      <c r="I2" s="14"/>
      <c r="J2" s="3"/>
      <c r="K2" s="4"/>
    </row>
    <row r="3" spans="1:11" ht="16.5" customHeight="1" x14ac:dyDescent="0.15">
      <c r="A3" s="22" t="s">
        <v>0</v>
      </c>
      <c r="B3" s="23"/>
      <c r="C3" s="23"/>
      <c r="D3" s="23">
        <v>46113</v>
      </c>
      <c r="E3" s="23">
        <v>46114</v>
      </c>
      <c r="F3" s="23">
        <v>46115</v>
      </c>
      <c r="G3" s="23">
        <v>46116</v>
      </c>
      <c r="H3" s="23">
        <v>46117</v>
      </c>
      <c r="I3" s="727" t="s">
        <v>1</v>
      </c>
      <c r="J3" s="717" t="s">
        <v>2</v>
      </c>
      <c r="K3" s="718"/>
    </row>
    <row r="4" spans="1:11" ht="16.5" customHeight="1" x14ac:dyDescent="0.15">
      <c r="A4" s="22" t="s">
        <v>3</v>
      </c>
      <c r="B4" s="2"/>
      <c r="C4" s="21"/>
      <c r="D4" s="21" t="s">
        <v>6</v>
      </c>
      <c r="E4" s="2" t="s">
        <v>7</v>
      </c>
      <c r="F4" s="2" t="s">
        <v>8</v>
      </c>
      <c r="G4" s="2" t="s">
        <v>9</v>
      </c>
      <c r="H4" s="24" t="s">
        <v>10</v>
      </c>
      <c r="I4" s="728"/>
      <c r="J4" s="719"/>
      <c r="K4" s="720"/>
    </row>
    <row r="5" spans="1:11" ht="18" customHeight="1" x14ac:dyDescent="0.15">
      <c r="A5" s="17" t="s">
        <v>13</v>
      </c>
      <c r="B5" s="11"/>
      <c r="C5" s="11"/>
      <c r="D5" s="11"/>
      <c r="E5" s="12"/>
      <c r="F5" s="12"/>
      <c r="G5" s="12"/>
      <c r="H5" s="12"/>
      <c r="I5" s="5"/>
      <c r="J5" s="682"/>
      <c r="K5" s="692"/>
    </row>
    <row r="6" spans="1:11" ht="17.25" customHeight="1" x14ac:dyDescent="0.15">
      <c r="A6" s="20" t="s">
        <v>192</v>
      </c>
      <c r="B6" s="357"/>
      <c r="C6" s="357"/>
      <c r="D6" s="357"/>
      <c r="E6" s="355"/>
      <c r="F6" s="355" t="s">
        <v>21</v>
      </c>
      <c r="G6" s="306" t="s">
        <v>564</v>
      </c>
      <c r="H6" s="355" t="s">
        <v>21</v>
      </c>
      <c r="I6" s="5">
        <f t="shared" ref="I6:I10" si="0">COUNTIFS(B6:H6,"&lt;&gt;空",B6:H6,"&lt;&gt;休",B6:H6,"&lt;&gt;調",B6:H6,"&lt;&gt;",B6:H6,"&lt;&gt;調整休")</f>
        <v>3</v>
      </c>
      <c r="J6" s="758">
        <f t="shared" ref="J6" si="1">SUM(COUNTIF(B6:H6,"9-14"))*(5)+(COUNTIF(B6:H6,"14-19"))*(5)+(COUNTIF(B6:H6,"9-14・17-19"))*(7)</f>
        <v>10</v>
      </c>
      <c r="K6" s="759"/>
    </row>
    <row r="7" spans="1:11" ht="17.25" customHeight="1" x14ac:dyDescent="0.15">
      <c r="A7" s="20" t="s">
        <v>95</v>
      </c>
      <c r="B7" s="357"/>
      <c r="C7" s="357"/>
      <c r="D7" s="357"/>
      <c r="E7" s="355"/>
      <c r="F7" s="355" t="s">
        <v>20</v>
      </c>
      <c r="G7" s="356"/>
      <c r="H7" s="355" t="s">
        <v>441</v>
      </c>
      <c r="I7" s="5">
        <f t="shared" si="0"/>
        <v>2</v>
      </c>
      <c r="J7" s="758">
        <f>SUM(COUNTIF(B7:H7,"9-14"))*(4.5)+(COUNTIF(B7:H7,"14-19"))*(4.5)+(COUNTIF(B7:H7,"15-19"))*(4)+(COUNTIF(B7:H7,"9-11"))*(2)</f>
        <v>4.5</v>
      </c>
      <c r="K7" s="759"/>
    </row>
    <row r="8" spans="1:11" ht="17.25" customHeight="1" x14ac:dyDescent="0.15">
      <c r="A8" s="20" t="s">
        <v>427</v>
      </c>
      <c r="B8" s="357"/>
      <c r="C8" s="357"/>
      <c r="D8" s="357"/>
      <c r="E8" s="355" t="s">
        <v>21</v>
      </c>
      <c r="F8" s="355"/>
      <c r="G8" s="356"/>
      <c r="H8" s="355" t="s">
        <v>20</v>
      </c>
      <c r="I8" s="5">
        <f t="shared" si="0"/>
        <v>2</v>
      </c>
      <c r="J8" s="758">
        <f>SUM(COUNTIF(B8:H8,"9-14"))*(4.5)+(COUNTIF(B8:H8,"14-19"))*(4.5)+(COUNTIF(B8:H8,"15-19"))*(4)</f>
        <v>9</v>
      </c>
      <c r="K8" s="759"/>
    </row>
    <row r="9" spans="1:11" ht="17.25" customHeight="1" x14ac:dyDescent="0.15">
      <c r="A9" s="71" t="s">
        <v>521</v>
      </c>
      <c r="B9" s="357"/>
      <c r="C9" s="357"/>
      <c r="D9" s="357"/>
      <c r="E9" s="355"/>
      <c r="F9" s="355" t="s">
        <v>21</v>
      </c>
      <c r="G9" s="355" t="s">
        <v>68</v>
      </c>
      <c r="H9" s="355"/>
      <c r="I9" s="5">
        <f t="shared" si="0"/>
        <v>2</v>
      </c>
      <c r="J9" s="758">
        <f>SUM(COUNTIF(B9:H9,"9-14"))*(4.5)+(COUNTIF(B9:H9,"14-19"))*(4.5)+(COUNTIF(B9:H9,"15-19"))*(4)</f>
        <v>8.5</v>
      </c>
      <c r="K9" s="759"/>
    </row>
    <row r="10" spans="1:11" ht="17.25" customHeight="1" x14ac:dyDescent="0.15">
      <c r="A10" s="20" t="s">
        <v>428</v>
      </c>
      <c r="B10" s="357"/>
      <c r="C10" s="357"/>
      <c r="D10" s="357"/>
      <c r="E10" s="355" t="s">
        <v>20</v>
      </c>
      <c r="F10" s="593" t="s">
        <v>394</v>
      </c>
      <c r="G10" s="355" t="s">
        <v>23</v>
      </c>
      <c r="H10" s="355"/>
      <c r="I10" s="5">
        <f t="shared" si="0"/>
        <v>3</v>
      </c>
      <c r="J10" s="758">
        <f>SUM(COUNTIF(B10:H10,"9-14"))*(4.5)+(COUNTIF(B10:H10,"14-19"))*(4.5)+(COUNTIF(B10:H10,"15-19"))*(4)</f>
        <v>4.5</v>
      </c>
      <c r="K10" s="759"/>
    </row>
    <row r="11" spans="1:11" ht="17.25" customHeight="1" x14ac:dyDescent="0.15">
      <c r="A11" s="31" t="s">
        <v>66</v>
      </c>
      <c r="B11" s="357"/>
      <c r="C11" s="357"/>
      <c r="D11" s="357"/>
      <c r="E11" s="355"/>
      <c r="F11" s="355"/>
      <c r="G11" s="355"/>
      <c r="H11" s="355"/>
      <c r="I11" s="5"/>
      <c r="J11" s="91"/>
      <c r="K11" s="92"/>
    </row>
    <row r="12" spans="1:11" ht="16.5" customHeight="1" x14ac:dyDescent="0.15">
      <c r="A12" s="33" t="s">
        <v>0</v>
      </c>
      <c r="B12" s="53">
        <v>46118</v>
      </c>
      <c r="C12" s="53">
        <v>46119</v>
      </c>
      <c r="D12" s="53">
        <v>46120</v>
      </c>
      <c r="E12" s="53">
        <v>46121</v>
      </c>
      <c r="F12" s="53">
        <v>46122</v>
      </c>
      <c r="G12" s="53">
        <v>46123</v>
      </c>
      <c r="H12" s="53">
        <v>46124</v>
      </c>
      <c r="I12" s="727" t="s">
        <v>1</v>
      </c>
      <c r="J12" s="717" t="s">
        <v>2</v>
      </c>
      <c r="K12" s="718"/>
    </row>
    <row r="13" spans="1:11" ht="16.5" customHeight="1" x14ac:dyDescent="0.15">
      <c r="A13" s="22" t="s">
        <v>3</v>
      </c>
      <c r="B13" s="22" t="s">
        <v>4</v>
      </c>
      <c r="C13" s="2" t="s">
        <v>5</v>
      </c>
      <c r="D13" s="21" t="s">
        <v>6</v>
      </c>
      <c r="E13" s="2" t="s">
        <v>7</v>
      </c>
      <c r="F13" s="2" t="s">
        <v>8</v>
      </c>
      <c r="G13" s="2" t="s">
        <v>9</v>
      </c>
      <c r="H13" s="24" t="s">
        <v>10</v>
      </c>
      <c r="I13" s="728"/>
      <c r="J13" s="719"/>
      <c r="K13" s="720"/>
    </row>
    <row r="14" spans="1:11" ht="18" customHeight="1" x14ac:dyDescent="0.15">
      <c r="A14" s="17" t="s">
        <v>12</v>
      </c>
      <c r="B14" s="12"/>
      <c r="C14" s="11"/>
      <c r="D14" s="11"/>
      <c r="E14" s="12"/>
      <c r="F14" s="12"/>
      <c r="G14" s="12"/>
      <c r="H14" s="12"/>
      <c r="I14" s="5"/>
      <c r="J14" s="682"/>
      <c r="K14" s="692"/>
    </row>
    <row r="15" spans="1:11" ht="17.25" customHeight="1" x14ac:dyDescent="0.15">
      <c r="A15" s="20" t="s">
        <v>192</v>
      </c>
      <c r="B15" s="355" t="s">
        <v>27</v>
      </c>
      <c r="C15" s="357"/>
      <c r="D15" s="357"/>
      <c r="E15" s="355"/>
      <c r="F15" s="355" t="s">
        <v>21</v>
      </c>
      <c r="G15" s="306"/>
      <c r="H15" s="355" t="s">
        <v>21</v>
      </c>
      <c r="I15" s="5">
        <f t="shared" ref="I15:I19" si="2">COUNTIFS(B15:H15,"&lt;&gt;空",B15:H15,"&lt;&gt;休",B15:H15,"&lt;&gt;調",B15:H15,"&lt;&gt;",B15:H15,"&lt;&gt;調整休")</f>
        <v>3</v>
      </c>
      <c r="J15" s="758">
        <f t="shared" ref="J15" si="3">SUM(COUNTIF(B15:H15,"9-14"))*(5)+(COUNTIF(B15:H15,"14-19"))*(5)+(COUNTIF(B15:H15,"9-14・17-19"))*(7)</f>
        <v>10</v>
      </c>
      <c r="K15" s="759"/>
    </row>
    <row r="16" spans="1:11" ht="17.25" customHeight="1" x14ac:dyDescent="0.15">
      <c r="A16" s="20" t="s">
        <v>95</v>
      </c>
      <c r="B16" s="355" t="s">
        <v>20</v>
      </c>
      <c r="C16" s="357"/>
      <c r="D16" s="357"/>
      <c r="E16" s="355"/>
      <c r="F16" s="355" t="s">
        <v>20</v>
      </c>
      <c r="G16" s="355" t="s">
        <v>341</v>
      </c>
      <c r="H16" s="355" t="s">
        <v>441</v>
      </c>
      <c r="I16" s="5">
        <f t="shared" si="2"/>
        <v>4</v>
      </c>
      <c r="J16" s="758">
        <f>SUM(COUNTIF(B16:H16,"9-14"))*(4.5)+(COUNTIF(B16:H16,"14-19"))*(4.5)+(COUNTIF(B16:H16,"15-19"))*(4)+(COUNTIF(B16:H16,"9-11"))*(2)</f>
        <v>11</v>
      </c>
      <c r="K16" s="759"/>
    </row>
    <row r="17" spans="1:11" ht="17.25" customHeight="1" x14ac:dyDescent="0.15">
      <c r="A17" s="20" t="s">
        <v>427</v>
      </c>
      <c r="B17" s="355"/>
      <c r="C17" s="357"/>
      <c r="D17" s="357"/>
      <c r="E17" s="355" t="s">
        <v>21</v>
      </c>
      <c r="F17" s="355"/>
      <c r="G17" s="355" t="s">
        <v>21</v>
      </c>
      <c r="H17" s="355" t="s">
        <v>20</v>
      </c>
      <c r="I17" s="5">
        <f t="shared" si="2"/>
        <v>3</v>
      </c>
      <c r="J17" s="758">
        <f>SUM(COUNTIF(B17:H17,"9-14"))*(4.5)+(COUNTIF(B17:H17,"14-19"))*(4.5)+(COUNTIF(B17:H17,"15-19"))*(4)</f>
        <v>13.5</v>
      </c>
      <c r="K17" s="759"/>
    </row>
    <row r="18" spans="1:11" ht="17.25" customHeight="1" x14ac:dyDescent="0.15">
      <c r="A18" s="71" t="s">
        <v>521</v>
      </c>
      <c r="B18" s="355" t="s">
        <v>21</v>
      </c>
      <c r="C18" s="357"/>
      <c r="D18" s="357"/>
      <c r="E18" s="355"/>
      <c r="F18" s="355" t="s">
        <v>21</v>
      </c>
      <c r="G18" s="355" t="s">
        <v>20</v>
      </c>
      <c r="H18" s="355"/>
      <c r="I18" s="5">
        <f t="shared" si="2"/>
        <v>3</v>
      </c>
      <c r="J18" s="758">
        <f>SUM(COUNTIF(B18:H18,"9-14"))*(4.5)+(COUNTIF(B18:H18,"14-19"))*(4.5)+(COUNTIF(B18:H18,"15-19"))*(4)</f>
        <v>13.5</v>
      </c>
      <c r="K18" s="759"/>
    </row>
    <row r="19" spans="1:11" ht="17.25" customHeight="1" x14ac:dyDescent="0.15">
      <c r="A19" s="20" t="s">
        <v>428</v>
      </c>
      <c r="B19" s="593" t="s">
        <v>394</v>
      </c>
      <c r="C19" s="357"/>
      <c r="D19" s="357"/>
      <c r="E19" s="355" t="s">
        <v>20</v>
      </c>
      <c r="F19" s="593" t="s">
        <v>394</v>
      </c>
      <c r="G19" s="355"/>
      <c r="H19" s="355"/>
      <c r="I19" s="5">
        <f t="shared" si="2"/>
        <v>3</v>
      </c>
      <c r="J19" s="758">
        <f>SUM(COUNTIF(B19:H19,"9-14"))*(4.5)+(COUNTIF(B19:H19,"14-19"))*(4.5)+(COUNTIF(B19:H19,"15-19"))*(4)</f>
        <v>4.5</v>
      </c>
      <c r="K19" s="759"/>
    </row>
    <row r="20" spans="1:11" ht="17.25" customHeight="1" x14ac:dyDescent="0.15">
      <c r="A20" s="31" t="s">
        <v>66</v>
      </c>
      <c r="B20" s="355"/>
      <c r="C20" s="357"/>
      <c r="D20" s="357"/>
      <c r="E20" s="355"/>
      <c r="F20" s="355"/>
      <c r="G20" s="306"/>
      <c r="H20" s="355"/>
      <c r="I20" s="5"/>
      <c r="J20" s="91"/>
      <c r="K20" s="92"/>
    </row>
    <row r="21" spans="1:11" ht="16.5" customHeight="1" x14ac:dyDescent="0.15">
      <c r="A21" s="22" t="s">
        <v>0</v>
      </c>
      <c r="B21" s="23">
        <v>46125</v>
      </c>
      <c r="C21" s="23">
        <v>46126</v>
      </c>
      <c r="D21" s="23">
        <v>46127</v>
      </c>
      <c r="E21" s="23">
        <v>46128</v>
      </c>
      <c r="F21" s="23">
        <v>46129</v>
      </c>
      <c r="G21" s="23">
        <v>46130</v>
      </c>
      <c r="H21" s="23">
        <v>46131</v>
      </c>
      <c r="I21" s="727" t="s">
        <v>1</v>
      </c>
      <c r="J21" s="717" t="s">
        <v>2</v>
      </c>
      <c r="K21" s="718"/>
    </row>
    <row r="22" spans="1:11" ht="16.5" customHeight="1" x14ac:dyDescent="0.15">
      <c r="A22" s="22" t="s">
        <v>3</v>
      </c>
      <c r="B22" s="2" t="s">
        <v>4</v>
      </c>
      <c r="C22" s="21" t="s">
        <v>5</v>
      </c>
      <c r="D22" s="21" t="s">
        <v>6</v>
      </c>
      <c r="E22" s="2" t="s">
        <v>7</v>
      </c>
      <c r="F22" s="2" t="s">
        <v>8</v>
      </c>
      <c r="G22" s="2" t="s">
        <v>9</v>
      </c>
      <c r="H22" s="24" t="s">
        <v>10</v>
      </c>
      <c r="I22" s="728"/>
      <c r="J22" s="719"/>
      <c r="K22" s="720"/>
    </row>
    <row r="23" spans="1:11" ht="18" customHeight="1" x14ac:dyDescent="0.15">
      <c r="A23" s="17" t="s">
        <v>13</v>
      </c>
      <c r="B23" s="12"/>
      <c r="C23" s="11"/>
      <c r="D23" s="11"/>
      <c r="E23" s="12"/>
      <c r="F23" s="691" t="s">
        <v>60</v>
      </c>
      <c r="G23" s="691"/>
      <c r="H23" s="691"/>
      <c r="I23" s="5"/>
      <c r="J23" s="693"/>
      <c r="K23" s="692"/>
    </row>
    <row r="24" spans="1:11" ht="17.25" customHeight="1" x14ac:dyDescent="0.15">
      <c r="A24" s="20" t="s">
        <v>192</v>
      </c>
      <c r="B24" s="355" t="s">
        <v>21</v>
      </c>
      <c r="C24" s="357"/>
      <c r="D24" s="357"/>
      <c r="E24" s="355"/>
      <c r="F24" s="355" t="s">
        <v>21</v>
      </c>
      <c r="G24" s="306"/>
      <c r="H24" s="355" t="s">
        <v>21</v>
      </c>
      <c r="I24" s="5">
        <f t="shared" ref="I24:I28" si="4">COUNTIFS(B24:H24,"&lt;&gt;空",B24:H24,"&lt;&gt;休",B24:H24,"&lt;&gt;調",B24:H24,"&lt;&gt;",B24:H24,"&lt;&gt;調整休")</f>
        <v>3</v>
      </c>
      <c r="J24" s="758">
        <f t="shared" ref="J24" si="5">SUM(COUNTIF(B24:H24,"9-14"))*(5)+(COUNTIF(B24:H24,"14-19"))*(5)+(COUNTIF(B24:H24,"9-14・17-19"))*(7)</f>
        <v>15</v>
      </c>
      <c r="K24" s="759"/>
    </row>
    <row r="25" spans="1:11" ht="17.25" customHeight="1" x14ac:dyDescent="0.15">
      <c r="A25" s="20" t="s">
        <v>95</v>
      </c>
      <c r="B25" s="355"/>
      <c r="C25" s="357"/>
      <c r="D25" s="357"/>
      <c r="E25" s="355"/>
      <c r="F25" s="355" t="s">
        <v>20</v>
      </c>
      <c r="G25" s="356"/>
      <c r="H25" s="355" t="s">
        <v>20</v>
      </c>
      <c r="I25" s="5">
        <f t="shared" si="4"/>
        <v>2</v>
      </c>
      <c r="J25" s="758">
        <f>SUM(COUNTIF(B25:H25,"9-14"))*(4.5)+(COUNTIF(B25:H25,"14-19"))*(4.5)+(COUNTIF(B25:H25,"15-19"))*(4)+(COUNTIF(B25:H25,"9-11"))*(2)</f>
        <v>9</v>
      </c>
      <c r="K25" s="759"/>
    </row>
    <row r="26" spans="1:11" ht="17.25" customHeight="1" x14ac:dyDescent="0.15">
      <c r="A26" s="20" t="s">
        <v>427</v>
      </c>
      <c r="B26" s="355"/>
      <c r="C26" s="357"/>
      <c r="D26" s="357"/>
      <c r="E26" s="355" t="s">
        <v>21</v>
      </c>
      <c r="F26" s="355"/>
      <c r="G26" s="355" t="s">
        <v>21</v>
      </c>
      <c r="H26" s="356"/>
      <c r="I26" s="5">
        <f t="shared" si="4"/>
        <v>2</v>
      </c>
      <c r="J26" s="758">
        <f>SUM(COUNTIF(B26:H26,"9-14"))*(4.5)+(COUNTIF(B26:H26,"14-19"))*(4.5)+(COUNTIF(B26:H26,"15-19"))*(4)</f>
        <v>9</v>
      </c>
      <c r="K26" s="759"/>
    </row>
    <row r="27" spans="1:11" ht="17.25" customHeight="1" x14ac:dyDescent="0.15">
      <c r="A27" s="71" t="s">
        <v>521</v>
      </c>
      <c r="B27" s="356"/>
      <c r="C27" s="357"/>
      <c r="D27" s="357"/>
      <c r="E27" s="355"/>
      <c r="F27" s="355" t="s">
        <v>21</v>
      </c>
      <c r="G27" s="355" t="s">
        <v>20</v>
      </c>
      <c r="H27" s="355" t="s">
        <v>21</v>
      </c>
      <c r="I27" s="5">
        <f t="shared" si="4"/>
        <v>3</v>
      </c>
      <c r="J27" s="758">
        <f>SUM(COUNTIF(B27:H27,"9-14"))*(4.5)+(COUNTIF(B27:H27,"14-19"))*(4.5)+(COUNTIF(B27:H27,"15-19"))*(4)</f>
        <v>13.5</v>
      </c>
      <c r="K27" s="759"/>
    </row>
    <row r="28" spans="1:11" ht="17.25" customHeight="1" x14ac:dyDescent="0.15">
      <c r="A28" s="20" t="s">
        <v>428</v>
      </c>
      <c r="B28" s="355" t="s">
        <v>20</v>
      </c>
      <c r="C28" s="357"/>
      <c r="D28" s="357"/>
      <c r="E28" s="355" t="s">
        <v>20</v>
      </c>
      <c r="F28" s="593" t="s">
        <v>394</v>
      </c>
      <c r="G28" s="355" t="s">
        <v>23</v>
      </c>
      <c r="H28" s="355" t="s">
        <v>23</v>
      </c>
      <c r="I28" s="5">
        <f t="shared" si="4"/>
        <v>5</v>
      </c>
      <c r="J28" s="758">
        <f>SUM(COUNTIF(B28:H28,"9-14"))*(4.5)+(COUNTIF(B28:H28,"14-19"))*(4.5)+(COUNTIF(B28:H28,"15-19"))*(4)</f>
        <v>9</v>
      </c>
      <c r="K28" s="759"/>
    </row>
    <row r="29" spans="1:11" ht="17.25" customHeight="1" x14ac:dyDescent="0.15">
      <c r="A29" s="31" t="s">
        <v>66</v>
      </c>
      <c r="B29" s="355"/>
      <c r="C29" s="357"/>
      <c r="D29" s="357"/>
      <c r="E29" s="355"/>
      <c r="F29" s="355"/>
      <c r="G29" s="306"/>
      <c r="H29" s="355"/>
      <c r="I29" s="5"/>
      <c r="J29" s="91"/>
      <c r="K29" s="92"/>
    </row>
    <row r="30" spans="1:11" ht="16.5" customHeight="1" x14ac:dyDescent="0.15">
      <c r="A30" s="22" t="s">
        <v>0</v>
      </c>
      <c r="B30" s="90">
        <v>46132</v>
      </c>
      <c r="C30" s="90">
        <v>46133</v>
      </c>
      <c r="D30" s="90">
        <v>46134</v>
      </c>
      <c r="E30" s="90">
        <v>46135</v>
      </c>
      <c r="F30" s="90">
        <v>46136</v>
      </c>
      <c r="G30" s="90">
        <v>46137</v>
      </c>
      <c r="H30" s="90">
        <v>46138</v>
      </c>
      <c r="I30" s="727" t="s">
        <v>1</v>
      </c>
      <c r="J30" s="717" t="s">
        <v>2</v>
      </c>
      <c r="K30" s="718"/>
    </row>
    <row r="31" spans="1:11" ht="16.5" customHeight="1" x14ac:dyDescent="0.15">
      <c r="A31" s="22" t="s">
        <v>3</v>
      </c>
      <c r="B31" s="2" t="s">
        <v>4</v>
      </c>
      <c r="C31" s="21" t="s">
        <v>5</v>
      </c>
      <c r="D31" s="21" t="s">
        <v>6</v>
      </c>
      <c r="E31" s="2" t="s">
        <v>7</v>
      </c>
      <c r="F31" s="2" t="s">
        <v>8</v>
      </c>
      <c r="G31" s="2" t="s">
        <v>9</v>
      </c>
      <c r="H31" s="24" t="s">
        <v>10</v>
      </c>
      <c r="I31" s="728"/>
      <c r="J31" s="719"/>
      <c r="K31" s="720"/>
    </row>
    <row r="32" spans="1:11" ht="18" customHeight="1" x14ac:dyDescent="0.15">
      <c r="A32" s="17" t="s">
        <v>12</v>
      </c>
      <c r="B32" s="12"/>
      <c r="C32" s="11"/>
      <c r="D32" s="11"/>
      <c r="E32" s="12"/>
      <c r="F32" s="12"/>
      <c r="G32" s="12"/>
      <c r="H32" s="12"/>
      <c r="I32" s="5"/>
      <c r="J32" s="682"/>
      <c r="K32" s="692"/>
    </row>
    <row r="33" spans="1:11" ht="17.25" customHeight="1" x14ac:dyDescent="0.15">
      <c r="A33" s="20" t="s">
        <v>192</v>
      </c>
      <c r="B33" s="355" t="s">
        <v>21</v>
      </c>
      <c r="C33" s="357"/>
      <c r="D33" s="357"/>
      <c r="E33" s="355"/>
      <c r="F33" s="355" t="s">
        <v>21</v>
      </c>
      <c r="G33" s="306"/>
      <c r="H33" s="355" t="s">
        <v>21</v>
      </c>
      <c r="I33" s="5">
        <f t="shared" ref="I33:I37" si="6">COUNTIFS(B33:H33,"&lt;&gt;空",B33:H33,"&lt;&gt;休",B33:H33,"&lt;&gt;調",B33:H33,"&lt;&gt;",B33:H33,"&lt;&gt;調整休")</f>
        <v>3</v>
      </c>
      <c r="J33" s="758">
        <f t="shared" ref="J33" si="7">SUM(COUNTIF(B33:H33,"9-14"))*(5)+(COUNTIF(B33:H33,"14-19"))*(5)+(COUNTIF(B33:H33,"9-14・17-19"))*(7)</f>
        <v>15</v>
      </c>
      <c r="K33" s="759"/>
    </row>
    <row r="34" spans="1:11" ht="17.25" customHeight="1" x14ac:dyDescent="0.15">
      <c r="A34" s="20" t="s">
        <v>95</v>
      </c>
      <c r="B34" s="355" t="s">
        <v>20</v>
      </c>
      <c r="C34" s="357"/>
      <c r="D34" s="357"/>
      <c r="E34" s="355"/>
      <c r="F34" s="355" t="s">
        <v>20</v>
      </c>
      <c r="G34" s="356"/>
      <c r="H34" s="355" t="s">
        <v>441</v>
      </c>
      <c r="I34" s="5">
        <f t="shared" si="6"/>
        <v>3</v>
      </c>
      <c r="J34" s="758">
        <f>SUM(COUNTIF(B34:H34,"9-14"))*(4.5)+(COUNTIF(B34:H34,"14-19"))*(4.5)+(COUNTIF(B34:H34,"15-19"))*(4)+(COUNTIF(B34:H34,"9-11"))*(2)</f>
        <v>9</v>
      </c>
      <c r="K34" s="759"/>
    </row>
    <row r="35" spans="1:11" ht="17.25" customHeight="1" x14ac:dyDescent="0.15">
      <c r="A35" s="20" t="s">
        <v>427</v>
      </c>
      <c r="B35" s="355"/>
      <c r="C35" s="357"/>
      <c r="D35" s="357"/>
      <c r="E35" s="355" t="s">
        <v>21</v>
      </c>
      <c r="F35" s="355"/>
      <c r="G35" s="356"/>
      <c r="H35" s="355" t="s">
        <v>20</v>
      </c>
      <c r="I35" s="5">
        <f t="shared" si="6"/>
        <v>2</v>
      </c>
      <c r="J35" s="758">
        <f>SUM(COUNTIF(B35:H35,"9-14"))*(4.5)+(COUNTIF(B35:H35,"14-19"))*(4.5)+(COUNTIF(B35:H35,"15-19"))*(4)</f>
        <v>9</v>
      </c>
      <c r="K35" s="759"/>
    </row>
    <row r="36" spans="1:11" ht="17.25" customHeight="1" x14ac:dyDescent="0.15">
      <c r="A36" s="71" t="s">
        <v>521</v>
      </c>
      <c r="B36" s="356"/>
      <c r="C36" s="357"/>
      <c r="D36" s="357"/>
      <c r="E36" s="355"/>
      <c r="F36" s="355" t="s">
        <v>21</v>
      </c>
      <c r="G36" s="355" t="s">
        <v>51</v>
      </c>
      <c r="H36" s="355"/>
      <c r="I36" s="5">
        <f t="shared" si="6"/>
        <v>2</v>
      </c>
      <c r="J36" s="758">
        <f>SUM(COUNTIF(B36:H36,"9-14"))*(4.5)+(COUNTIF(B36:H36,"14-19"))*(4.5)+(COUNTIF(B36:H36,"15-19"))*(4)</f>
        <v>4.5</v>
      </c>
      <c r="K36" s="759"/>
    </row>
    <row r="37" spans="1:11" ht="17.25" customHeight="1" x14ac:dyDescent="0.15">
      <c r="A37" s="20" t="s">
        <v>428</v>
      </c>
      <c r="B37" s="593" t="s">
        <v>394</v>
      </c>
      <c r="C37" s="357"/>
      <c r="D37" s="357"/>
      <c r="E37" s="355" t="s">
        <v>20</v>
      </c>
      <c r="F37" s="593" t="s">
        <v>394</v>
      </c>
      <c r="G37" s="355" t="s">
        <v>23</v>
      </c>
      <c r="H37" s="355"/>
      <c r="I37" s="5">
        <f t="shared" si="6"/>
        <v>4</v>
      </c>
      <c r="J37" s="758">
        <f>SUM(COUNTIF(B37:H37,"9-14"))*(4.5)+(COUNTIF(B37:H37,"14-19"))*(4.5)+(COUNTIF(B37:H37,"15-19"))*(4)</f>
        <v>4.5</v>
      </c>
      <c r="K37" s="759"/>
    </row>
    <row r="38" spans="1:11" ht="17.25" customHeight="1" x14ac:dyDescent="0.15">
      <c r="A38" s="31" t="s">
        <v>66</v>
      </c>
      <c r="B38" s="355"/>
      <c r="C38" s="357"/>
      <c r="D38" s="357"/>
      <c r="E38" s="355"/>
      <c r="F38" s="355"/>
      <c r="G38" s="306"/>
      <c r="H38" s="355"/>
      <c r="I38" s="5"/>
      <c r="J38" s="91"/>
      <c r="K38" s="92"/>
    </row>
    <row r="39" spans="1:11" ht="16.5" customHeight="1" x14ac:dyDescent="0.15">
      <c r="A39" s="22" t="s">
        <v>0</v>
      </c>
      <c r="B39" s="23">
        <v>46139</v>
      </c>
      <c r="C39" s="23">
        <v>46140</v>
      </c>
      <c r="D39" s="23">
        <v>46141</v>
      </c>
      <c r="E39" s="23">
        <v>46142</v>
      </c>
      <c r="F39" s="23"/>
      <c r="G39" s="23"/>
      <c r="H39" s="23"/>
      <c r="I39" s="727" t="s">
        <v>1</v>
      </c>
      <c r="J39" s="717" t="s">
        <v>2</v>
      </c>
      <c r="K39" s="718"/>
    </row>
    <row r="40" spans="1:11" ht="16.5" customHeight="1" x14ac:dyDescent="0.15">
      <c r="A40" s="22" t="s">
        <v>3</v>
      </c>
      <c r="B40" s="2" t="s">
        <v>4</v>
      </c>
      <c r="C40" s="316" t="s">
        <v>5</v>
      </c>
      <c r="D40" s="376" t="s">
        <v>6</v>
      </c>
      <c r="E40" s="2" t="s">
        <v>7</v>
      </c>
      <c r="F40" s="2"/>
      <c r="G40" s="2"/>
      <c r="H40" s="24"/>
      <c r="I40" s="728"/>
      <c r="J40" s="719"/>
      <c r="K40" s="720"/>
    </row>
    <row r="41" spans="1:11" ht="16.5" customHeight="1" x14ac:dyDescent="0.15">
      <c r="A41" s="17" t="s">
        <v>13</v>
      </c>
      <c r="B41" s="12"/>
      <c r="C41" s="11"/>
      <c r="D41" s="11"/>
      <c r="E41" s="12"/>
      <c r="F41" s="11"/>
      <c r="G41" s="11"/>
      <c r="H41" s="11"/>
      <c r="I41" s="5"/>
      <c r="J41" s="693"/>
      <c r="K41" s="692"/>
    </row>
    <row r="42" spans="1:11" ht="17.25" customHeight="1" x14ac:dyDescent="0.15">
      <c r="A42" s="20" t="s">
        <v>192</v>
      </c>
      <c r="B42" s="355" t="s">
        <v>21</v>
      </c>
      <c r="C42" s="357"/>
      <c r="D42" s="357"/>
      <c r="E42" s="355"/>
      <c r="F42" s="357"/>
      <c r="G42" s="357"/>
      <c r="H42" s="357"/>
      <c r="I42" s="5">
        <f t="shared" ref="I42:I46" si="8">COUNTIFS(B42:H42,"&lt;&gt;空",B42:H42,"&lt;&gt;休",B42:H42,"&lt;&gt;調",B42:H42,"&lt;&gt;",B42:H42,"&lt;&gt;調整休")</f>
        <v>1</v>
      </c>
      <c r="J42" s="758">
        <f t="shared" ref="J42" si="9">SUM(COUNTIF(B42:H42,"9-14"))*(5)+(COUNTIF(B42:H42,"14-19"))*(5)+(COUNTIF(B42:H42,"9-14・17-19"))*(7)</f>
        <v>5</v>
      </c>
      <c r="K42" s="759"/>
    </row>
    <row r="43" spans="1:11" ht="17.25" customHeight="1" x14ac:dyDescent="0.15">
      <c r="A43" s="20" t="s">
        <v>95</v>
      </c>
      <c r="B43" s="355"/>
      <c r="C43" s="357"/>
      <c r="D43" s="357"/>
      <c r="E43" s="355"/>
      <c r="F43" s="357"/>
      <c r="G43" s="357"/>
      <c r="H43" s="357"/>
      <c r="I43" s="5">
        <f t="shared" si="8"/>
        <v>0</v>
      </c>
      <c r="J43" s="758">
        <f>SUM(COUNTIF(B43:H43,"9-14"))*(4.5)+(COUNTIF(B43:H43,"14-19"))*(4.5)+(COUNTIF(B43:H43,"15-19"))*(4)+(COUNTIF(B43:H43,"9-11"))*(2)</f>
        <v>0</v>
      </c>
      <c r="K43" s="759"/>
    </row>
    <row r="44" spans="1:11" ht="17.25" customHeight="1" x14ac:dyDescent="0.15">
      <c r="A44" s="20" t="s">
        <v>427</v>
      </c>
      <c r="B44" s="355"/>
      <c r="C44" s="357"/>
      <c r="D44" s="357"/>
      <c r="E44" s="355" t="s">
        <v>21</v>
      </c>
      <c r="F44" s="357"/>
      <c r="G44" s="357"/>
      <c r="H44" s="357"/>
      <c r="I44" s="5">
        <f t="shared" si="8"/>
        <v>1</v>
      </c>
      <c r="J44" s="758">
        <f>SUM(COUNTIF(B44:H44,"9-14"))*(4.5)+(COUNTIF(B44:H44,"14-19"))*(4.5)+(COUNTIF(B44:H44,"15-19"))*(4)</f>
        <v>4.5</v>
      </c>
      <c r="K44" s="759"/>
    </row>
    <row r="45" spans="1:11" ht="17.25" customHeight="1" x14ac:dyDescent="0.15">
      <c r="A45" s="71" t="s">
        <v>521</v>
      </c>
      <c r="B45" s="355" t="s">
        <v>21</v>
      </c>
      <c r="C45" s="357"/>
      <c r="D45" s="357"/>
      <c r="E45" s="355"/>
      <c r="F45" s="357"/>
      <c r="G45" s="357"/>
      <c r="H45" s="357"/>
      <c r="I45" s="5">
        <f t="shared" si="8"/>
        <v>1</v>
      </c>
      <c r="J45" s="758">
        <f>SUM(COUNTIF(B45:H45,"9-14"))*(4.5)+(COUNTIF(B45:H45,"14-19"))*(4.5)+(COUNTIF(B45:H45,"15-19"))*(4)</f>
        <v>4.5</v>
      </c>
      <c r="K45" s="759"/>
    </row>
    <row r="46" spans="1:11" ht="17.25" customHeight="1" x14ac:dyDescent="0.15">
      <c r="A46" s="20" t="s">
        <v>428</v>
      </c>
      <c r="B46" s="355" t="s">
        <v>20</v>
      </c>
      <c r="C46" s="357"/>
      <c r="D46" s="357"/>
      <c r="E46" s="355" t="s">
        <v>20</v>
      </c>
      <c r="F46" s="357"/>
      <c r="G46" s="357"/>
      <c r="H46" s="357"/>
      <c r="I46" s="5">
        <f t="shared" si="8"/>
        <v>2</v>
      </c>
      <c r="J46" s="758">
        <f>SUM(COUNTIF(B46:H46,"9-14"))*(4.5)+(COUNTIF(B46:H46,"14-19"))*(4.5)+(COUNTIF(B46:H46,"15-19"))*(4)</f>
        <v>9</v>
      </c>
      <c r="K46" s="759"/>
    </row>
    <row r="47" spans="1:11" ht="17.25" customHeight="1" x14ac:dyDescent="0.15">
      <c r="A47" s="31" t="s">
        <v>66</v>
      </c>
      <c r="B47" s="355"/>
      <c r="C47" s="357"/>
      <c r="D47" s="357"/>
      <c r="E47" s="355"/>
      <c r="F47" s="357"/>
      <c r="G47" s="357"/>
      <c r="H47" s="357"/>
      <c r="I47" s="5"/>
      <c r="J47" s="91"/>
      <c r="K47" s="92"/>
    </row>
    <row r="48" spans="1:11" ht="15" customHeight="1" x14ac:dyDescent="0.15">
      <c r="A48" s="41"/>
      <c r="B48" s="42"/>
      <c r="C48" s="42"/>
      <c r="D48" s="42"/>
      <c r="E48" s="42"/>
      <c r="F48" s="42"/>
      <c r="G48" s="42"/>
      <c r="H48" s="42"/>
      <c r="I48" s="716" t="s">
        <v>563</v>
      </c>
      <c r="J48" s="716"/>
      <c r="K48" s="716"/>
    </row>
  </sheetData>
  <mergeCells count="44">
    <mergeCell ref="I48:K48"/>
    <mergeCell ref="J41:K41"/>
    <mergeCell ref="J42:K42"/>
    <mergeCell ref="J43:K43"/>
    <mergeCell ref="J44:K44"/>
    <mergeCell ref="J45:K45"/>
    <mergeCell ref="J46:K46"/>
    <mergeCell ref="I39:I40"/>
    <mergeCell ref="J39:K40"/>
    <mergeCell ref="J26:K26"/>
    <mergeCell ref="J27:K27"/>
    <mergeCell ref="J28:K28"/>
    <mergeCell ref="I30:I31"/>
    <mergeCell ref="J30:K31"/>
    <mergeCell ref="J32:K32"/>
    <mergeCell ref="J33:K33"/>
    <mergeCell ref="J34:K34"/>
    <mergeCell ref="J35:K35"/>
    <mergeCell ref="J36:K36"/>
    <mergeCell ref="J37:K37"/>
    <mergeCell ref="I21:I22"/>
    <mergeCell ref="J21:K22"/>
    <mergeCell ref="F23:H23"/>
    <mergeCell ref="J23:K23"/>
    <mergeCell ref="J24:K24"/>
    <mergeCell ref="J25:K25"/>
    <mergeCell ref="J14:K14"/>
    <mergeCell ref="J15:K15"/>
    <mergeCell ref="J16:K16"/>
    <mergeCell ref="J17:K17"/>
    <mergeCell ref="J18:K18"/>
    <mergeCell ref="J19:K19"/>
    <mergeCell ref="I12:I13"/>
    <mergeCell ref="J12:K13"/>
    <mergeCell ref="B1:F1"/>
    <mergeCell ref="H1:K1"/>
    <mergeCell ref="I3:I4"/>
    <mergeCell ref="J3:K4"/>
    <mergeCell ref="J5:K5"/>
    <mergeCell ref="J6:K6"/>
    <mergeCell ref="J7:K7"/>
    <mergeCell ref="J8:K8"/>
    <mergeCell ref="J9:K9"/>
    <mergeCell ref="J10:K10"/>
  </mergeCells>
  <phoneticPr fontId="13"/>
  <pageMargins left="0.39370078740157483" right="0.27559055118110237" top="0.31496062992125984" bottom="0.11811023622047245" header="0.51181102362204722" footer="0.51181102362204722"/>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E42E1AD-0193-438A-B349-BBEAAB98D7CE}">
          <x14:formula1>
            <xm:f>'F:\Users\clmiwa-three\Downloads\[《中村》新田・草加 エリア 仮シフト【12月16日～1月15日】.xlsx]参照データベース'!#REF!</xm:f>
          </x14:formula1>
          <xm:sqref>G1 C48:H48</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B13-2662-43FC-8F6E-1A36AB4E97C0}">
  <sheetPr>
    <pageSetUpPr fitToPage="1"/>
  </sheetPr>
  <dimension ref="A1:X52"/>
  <sheetViews>
    <sheetView zoomScale="90" zoomScaleNormal="90" workbookViewId="0">
      <selection activeCell="Q28" sqref="Q28"/>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562</v>
      </c>
      <c r="C1" s="683"/>
      <c r="D1" s="683"/>
      <c r="E1" s="683"/>
      <c r="F1" s="683"/>
      <c r="H1" s="723" t="s">
        <v>49</v>
      </c>
      <c r="I1" s="724"/>
      <c r="J1" s="725"/>
      <c r="K1" s="726"/>
    </row>
    <row r="2" spans="1:24" ht="9.75" customHeight="1" x14ac:dyDescent="0.15">
      <c r="A2" s="50"/>
      <c r="B2" s="501"/>
      <c r="C2" s="501"/>
      <c r="D2" s="501"/>
      <c r="E2" s="501"/>
      <c r="F2" s="501"/>
      <c r="H2" s="571"/>
      <c r="I2" s="571"/>
      <c r="J2" s="572"/>
      <c r="K2" s="571"/>
    </row>
    <row r="3" spans="1:24" ht="18" customHeight="1" x14ac:dyDescent="0.15">
      <c r="A3" s="22" t="s">
        <v>0</v>
      </c>
      <c r="B3" s="23"/>
      <c r="C3" s="23"/>
      <c r="D3" s="23">
        <v>46113</v>
      </c>
      <c r="E3" s="23">
        <v>46114</v>
      </c>
      <c r="F3" s="23">
        <v>46115</v>
      </c>
      <c r="G3" s="23">
        <v>46116</v>
      </c>
      <c r="H3" s="23">
        <v>46117</v>
      </c>
      <c r="I3" s="727" t="s">
        <v>1</v>
      </c>
      <c r="J3" s="717" t="s">
        <v>2</v>
      </c>
      <c r="K3" s="718"/>
    </row>
    <row r="4" spans="1:24" ht="18" customHeight="1" x14ac:dyDescent="0.15">
      <c r="A4" s="22" t="s">
        <v>3</v>
      </c>
      <c r="B4" s="2"/>
      <c r="C4" s="21"/>
      <c r="D4" s="21" t="s">
        <v>6</v>
      </c>
      <c r="E4" s="2" t="s">
        <v>7</v>
      </c>
      <c r="F4" s="2" t="s">
        <v>8</v>
      </c>
      <c r="G4" s="2" t="s">
        <v>9</v>
      </c>
      <c r="H4" s="24" t="s">
        <v>10</v>
      </c>
      <c r="I4" s="728"/>
      <c r="J4" s="719"/>
      <c r="K4" s="720"/>
    </row>
    <row r="5" spans="1:24" ht="18" customHeight="1" x14ac:dyDescent="0.15">
      <c r="A5" s="17" t="s">
        <v>13</v>
      </c>
      <c r="B5" s="26"/>
      <c r="C5" s="26"/>
      <c r="D5" s="37"/>
      <c r="E5" s="12"/>
      <c r="F5" s="12"/>
      <c r="G5" s="12"/>
      <c r="H5" s="12"/>
      <c r="I5" s="5"/>
      <c r="J5" s="682"/>
      <c r="K5" s="692"/>
    </row>
    <row r="6" spans="1:24" ht="18" customHeight="1" x14ac:dyDescent="0.15">
      <c r="A6" s="5" t="s">
        <v>73</v>
      </c>
      <c r="B6" s="127"/>
      <c r="C6" s="127"/>
      <c r="D6" s="32"/>
      <c r="E6" s="54"/>
      <c r="F6" s="12" t="s">
        <v>21</v>
      </c>
      <c r="G6" s="12" t="s">
        <v>20</v>
      </c>
      <c r="H6" s="12" t="s">
        <v>41</v>
      </c>
      <c r="I6" s="5">
        <f>COUNTIFS(B6:H6,"&lt;&gt;空",B6:H6,"&lt;&gt;休",B6:H6,"&lt;&gt;調",B6:H6,"&lt;&gt;",B6:H6,"&lt;&gt;調整休")</f>
        <v>3</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16-19"))*(3)</f>
        <v>15</v>
      </c>
      <c r="K6" s="692"/>
      <c r="N6" s="6"/>
      <c r="O6" s="6"/>
      <c r="P6" s="6"/>
      <c r="Q6" s="6"/>
      <c r="R6" s="6"/>
      <c r="S6" s="6"/>
      <c r="T6" s="6"/>
      <c r="U6" s="6"/>
      <c r="V6" s="6"/>
      <c r="W6" s="6"/>
      <c r="X6" s="6"/>
    </row>
    <row r="7" spans="1:24" ht="18" customHeight="1" x14ac:dyDescent="0.15">
      <c r="A7" s="5" t="s">
        <v>46</v>
      </c>
      <c r="B7" s="21"/>
      <c r="C7" s="21"/>
      <c r="D7" s="32"/>
      <c r="E7" s="54" t="s">
        <v>21</v>
      </c>
      <c r="F7" s="18"/>
      <c r="G7" s="12" t="s">
        <v>21</v>
      </c>
      <c r="H7" s="12"/>
      <c r="I7" s="5">
        <f>COUNTIFS(B7:H7,"&lt;&gt;空",B7:H7,"&lt;&gt;休",B7:H7,"&lt;&gt;調",B7:H7,"&lt;&gt;",B7:H7,"&lt;&gt;調整休")</f>
        <v>2</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9</v>
      </c>
      <c r="K7" s="692"/>
      <c r="N7" s="6"/>
      <c r="O7" s="6"/>
      <c r="P7" s="6"/>
      <c r="Q7" s="6"/>
      <c r="R7" s="6"/>
      <c r="S7" s="6"/>
      <c r="T7" s="6"/>
      <c r="U7" s="6"/>
      <c r="V7" s="6"/>
      <c r="W7" s="6"/>
      <c r="X7" s="6"/>
    </row>
    <row r="8" spans="1:24" ht="18" customHeight="1" x14ac:dyDescent="0.15">
      <c r="A8" s="5" t="s">
        <v>47</v>
      </c>
      <c r="B8" s="21"/>
      <c r="C8" s="21"/>
      <c r="D8" s="32"/>
      <c r="E8" s="54" t="s">
        <v>20</v>
      </c>
      <c r="F8" s="12" t="s">
        <v>20</v>
      </c>
      <c r="G8" s="12"/>
      <c r="H8" s="12" t="s">
        <v>20</v>
      </c>
      <c r="I8" s="5">
        <f>COUNTIFS(B8:H8,"&lt;&gt;空",B8:H8,"&lt;&gt;休",B8:H8,"&lt;&gt;調",B8:H8,"&lt;&gt;",B8:H8,"&lt;&gt;調整休")</f>
        <v>3</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13.5</v>
      </c>
      <c r="K8" s="692"/>
    </row>
    <row r="9" spans="1:24" ht="18" customHeight="1" x14ac:dyDescent="0.15">
      <c r="A9" s="5" t="s">
        <v>48</v>
      </c>
      <c r="B9" s="106"/>
      <c r="C9" s="106"/>
      <c r="D9" s="106"/>
      <c r="E9" s="55"/>
      <c r="F9" s="40"/>
      <c r="G9" s="12" t="s">
        <v>41</v>
      </c>
      <c r="H9" s="29" t="s">
        <v>21</v>
      </c>
      <c r="I9" s="5">
        <f>COUNTIFS(B9:H9,"&lt;&gt;空",B9:H9,"&lt;&gt;休",B9:H9,"&lt;&gt;調",B9:H9,"&lt;&gt;",B9:H9,"&lt;&gt;調整休")</f>
        <v>2</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10.5</v>
      </c>
      <c r="K9" s="692"/>
    </row>
    <row r="10" spans="1:24" ht="18" customHeight="1" x14ac:dyDescent="0.15">
      <c r="A10" s="321"/>
      <c r="B10" s="38"/>
      <c r="C10" s="38"/>
      <c r="D10" s="39"/>
      <c r="E10" s="12"/>
      <c r="F10" s="40"/>
      <c r="G10" s="29"/>
      <c r="H10" s="12"/>
      <c r="I10" s="5">
        <f>COUNTIFS(B10:H10,"&lt;&gt;空",B10:H10,"&lt;&gt;休",B10:H10,"&lt;&gt;調",B10:H10,"&lt;&gt;",B10:H10,"&lt;&gt;調整休")</f>
        <v>0</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16-19"))*(3)</f>
        <v>0</v>
      </c>
      <c r="K10" s="692"/>
    </row>
    <row r="11" spans="1:24" ht="18" customHeight="1" x14ac:dyDescent="0.15">
      <c r="A11" s="33" t="s">
        <v>0</v>
      </c>
      <c r="B11" s="53">
        <v>46118</v>
      </c>
      <c r="C11" s="53">
        <v>46119</v>
      </c>
      <c r="D11" s="53">
        <v>46120</v>
      </c>
      <c r="E11" s="53">
        <v>46121</v>
      </c>
      <c r="F11" s="53">
        <v>46122</v>
      </c>
      <c r="G11" s="53">
        <v>46123</v>
      </c>
      <c r="H11" s="53">
        <v>46124</v>
      </c>
      <c r="I11" s="7"/>
      <c r="J11" s="717" t="s">
        <v>2</v>
      </c>
      <c r="K11" s="718"/>
    </row>
    <row r="12" spans="1:24" ht="18" customHeight="1" x14ac:dyDescent="0.15">
      <c r="A12" s="22" t="s">
        <v>3</v>
      </c>
      <c r="B12" s="22" t="s">
        <v>4</v>
      </c>
      <c r="C12" s="2" t="s">
        <v>5</v>
      </c>
      <c r="D12" s="21" t="s">
        <v>6</v>
      </c>
      <c r="E12" s="2" t="s">
        <v>7</v>
      </c>
      <c r="F12" s="2" t="s">
        <v>8</v>
      </c>
      <c r="G12" s="2" t="s">
        <v>9</v>
      </c>
      <c r="H12" s="24" t="s">
        <v>10</v>
      </c>
      <c r="I12" s="8"/>
      <c r="J12" s="719"/>
      <c r="K12" s="720"/>
    </row>
    <row r="13" spans="1:24" ht="18" customHeight="1" x14ac:dyDescent="0.15">
      <c r="A13" s="17" t="s">
        <v>12</v>
      </c>
      <c r="B13" s="12"/>
      <c r="C13" s="26"/>
      <c r="D13" s="37"/>
      <c r="E13" s="12"/>
      <c r="F13" s="12"/>
      <c r="G13" s="12"/>
      <c r="H13" s="12"/>
      <c r="I13" s="5"/>
      <c r="J13" s="682"/>
      <c r="K13" s="692"/>
    </row>
    <row r="14" spans="1:24" ht="18" customHeight="1" x14ac:dyDescent="0.15">
      <c r="A14" s="5" t="s">
        <v>73</v>
      </c>
      <c r="B14" s="12" t="s">
        <v>20</v>
      </c>
      <c r="C14" s="127"/>
      <c r="D14" s="32"/>
      <c r="E14" s="54"/>
      <c r="F14" s="12" t="s">
        <v>21</v>
      </c>
      <c r="G14" s="12" t="s">
        <v>20</v>
      </c>
      <c r="H14" s="12" t="s">
        <v>41</v>
      </c>
      <c r="I14" s="5">
        <f t="shared" ref="I14:I16" si="0">COUNTIFS(B14:H14,"&lt;&gt;空",B14:H14,"&lt;&gt;休",B14:H14,"&lt;&gt;調",B14:H14,"&lt;&gt;",B14:H14,"&lt;&gt;調整休")</f>
        <v>4</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f>
        <v>19.5</v>
      </c>
      <c r="K14" s="692"/>
    </row>
    <row r="15" spans="1:24" ht="18" customHeight="1" x14ac:dyDescent="0.15">
      <c r="A15" s="5" t="s">
        <v>46</v>
      </c>
      <c r="B15" s="12"/>
      <c r="C15" s="21"/>
      <c r="D15" s="32"/>
      <c r="E15" s="54" t="s">
        <v>21</v>
      </c>
      <c r="F15" s="18"/>
      <c r="G15" s="12" t="s">
        <v>21</v>
      </c>
      <c r="H15" s="12"/>
      <c r="I15" s="5">
        <f t="shared" si="0"/>
        <v>2</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9</v>
      </c>
      <c r="K15" s="692"/>
    </row>
    <row r="16" spans="1:24" ht="18" customHeight="1" x14ac:dyDescent="0.15">
      <c r="A16" s="5" t="s">
        <v>47</v>
      </c>
      <c r="B16" s="12"/>
      <c r="C16" s="21"/>
      <c r="D16" s="32"/>
      <c r="E16" s="54" t="s">
        <v>20</v>
      </c>
      <c r="F16" s="12" t="s">
        <v>20</v>
      </c>
      <c r="G16" s="12"/>
      <c r="H16" s="12" t="s">
        <v>20</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16-19"))*(3)</f>
        <v>13.5</v>
      </c>
      <c r="K16" s="692"/>
    </row>
    <row r="17" spans="1:11" ht="18" customHeight="1" x14ac:dyDescent="0.15">
      <c r="A17" s="5" t="s">
        <v>48</v>
      </c>
      <c r="B17" s="12"/>
      <c r="C17" s="106"/>
      <c r="D17" s="106"/>
      <c r="E17" s="55"/>
      <c r="F17" s="40"/>
      <c r="G17" s="12" t="s">
        <v>41</v>
      </c>
      <c r="H17" s="29" t="s">
        <v>21</v>
      </c>
      <c r="I17" s="5">
        <f>COUNTIFS(B17:H17,"&lt;&gt;空",B17:H17,"&lt;&gt;休",B17:H17,"&lt;&gt;調",B17:H17,"&lt;&gt;",B17:H17,"&lt;&gt;調整休")</f>
        <v>2</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10.5</v>
      </c>
      <c r="K17" s="692"/>
    </row>
    <row r="18" spans="1:11" ht="18" customHeight="1" x14ac:dyDescent="0.15">
      <c r="A18" s="321"/>
      <c r="B18" s="502" t="s">
        <v>21</v>
      </c>
      <c r="C18" s="38"/>
      <c r="D18" s="39"/>
      <c r="E18" s="12"/>
      <c r="F18" s="40"/>
      <c r="G18" s="29"/>
      <c r="H18" s="12"/>
      <c r="I18" s="5"/>
      <c r="J18" s="682"/>
      <c r="K18" s="692"/>
    </row>
    <row r="19" spans="1:11" ht="18" customHeight="1" x14ac:dyDescent="0.15">
      <c r="A19" s="22" t="s">
        <v>0</v>
      </c>
      <c r="B19" s="23">
        <v>46125</v>
      </c>
      <c r="C19" s="23">
        <v>46126</v>
      </c>
      <c r="D19" s="23">
        <v>46127</v>
      </c>
      <c r="E19" s="23">
        <v>46128</v>
      </c>
      <c r="F19" s="23">
        <v>46129</v>
      </c>
      <c r="G19" s="23">
        <v>46130</v>
      </c>
      <c r="H19" s="23">
        <v>46131</v>
      </c>
      <c r="I19" s="7"/>
      <c r="J19" s="717" t="s">
        <v>2</v>
      </c>
      <c r="K19" s="718"/>
    </row>
    <row r="20" spans="1:11" ht="18" customHeight="1" x14ac:dyDescent="0.15">
      <c r="A20" s="22" t="s">
        <v>3</v>
      </c>
      <c r="B20" s="2" t="s">
        <v>4</v>
      </c>
      <c r="C20" s="21" t="s">
        <v>5</v>
      </c>
      <c r="D20" s="21" t="s">
        <v>6</v>
      </c>
      <c r="E20" s="2" t="s">
        <v>7</v>
      </c>
      <c r="F20" s="2" t="s">
        <v>8</v>
      </c>
      <c r="G20" s="2" t="s">
        <v>9</v>
      </c>
      <c r="H20" s="24" t="s">
        <v>10</v>
      </c>
      <c r="I20" s="8"/>
      <c r="J20" s="719"/>
      <c r="K20" s="720"/>
    </row>
    <row r="21" spans="1:11" ht="18.95" customHeight="1" x14ac:dyDescent="0.15">
      <c r="A21" s="17" t="s">
        <v>13</v>
      </c>
      <c r="B21" s="12"/>
      <c r="C21" s="26"/>
      <c r="D21" s="37"/>
      <c r="E21" s="12"/>
      <c r="F21" s="12"/>
      <c r="G21" s="12"/>
      <c r="H21" s="12"/>
      <c r="I21" s="51"/>
      <c r="J21" s="721"/>
      <c r="K21" s="722"/>
    </row>
    <row r="22" spans="1:11" ht="18" customHeight="1" x14ac:dyDescent="0.15">
      <c r="A22" s="5" t="s">
        <v>73</v>
      </c>
      <c r="B22" s="12" t="s">
        <v>20</v>
      </c>
      <c r="C22" s="127"/>
      <c r="D22" s="32"/>
      <c r="E22" s="54"/>
      <c r="F22" s="12" t="s">
        <v>21</v>
      </c>
      <c r="G22" s="12" t="s">
        <v>20</v>
      </c>
      <c r="H22" s="12" t="s">
        <v>41</v>
      </c>
      <c r="I22" s="5">
        <f>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19.5</v>
      </c>
      <c r="K22" s="692"/>
    </row>
    <row r="23" spans="1:11" ht="18" customHeight="1" x14ac:dyDescent="0.15">
      <c r="A23" s="5" t="s">
        <v>46</v>
      </c>
      <c r="B23" s="12"/>
      <c r="C23" s="21"/>
      <c r="D23" s="32"/>
      <c r="E23" s="54" t="s">
        <v>21</v>
      </c>
      <c r="F23" s="18"/>
      <c r="G23" s="12" t="s">
        <v>21</v>
      </c>
      <c r="H23" s="12"/>
      <c r="I23" s="5">
        <f>COUNTIFS(B23:H23,"&lt;&gt;空",B23:H23,"&lt;&gt;休",B23:H23,"&lt;&gt;調",B23:H23,"&lt;&gt;",B23:H23,"&lt;&gt;調整休")</f>
        <v>2</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9</v>
      </c>
      <c r="K23" s="692"/>
    </row>
    <row r="24" spans="1:11" ht="18" customHeight="1" x14ac:dyDescent="0.15">
      <c r="A24" s="5" t="s">
        <v>47</v>
      </c>
      <c r="B24" s="12"/>
      <c r="C24" s="21"/>
      <c r="D24" s="32"/>
      <c r="E24" s="54" t="s">
        <v>20</v>
      </c>
      <c r="F24" s="12" t="s">
        <v>20</v>
      </c>
      <c r="G24" s="12"/>
      <c r="H24" s="12" t="s">
        <v>20</v>
      </c>
      <c r="I24" s="5">
        <f>COUNTIFS(B24:H24,"&lt;&gt;空",B24:H24,"&lt;&gt;休",B24:H24,"&lt;&gt;調",B24:H24,"&lt;&gt;",B24:H24,"&lt;&gt;調整休")</f>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13.5</v>
      </c>
      <c r="K24" s="692"/>
    </row>
    <row r="25" spans="1:11" ht="18" customHeight="1" x14ac:dyDescent="0.15">
      <c r="A25" s="5" t="s">
        <v>48</v>
      </c>
      <c r="B25" s="12"/>
      <c r="C25" s="106"/>
      <c r="D25" s="106"/>
      <c r="E25" s="55"/>
      <c r="F25" s="40"/>
      <c r="G25" s="12" t="s">
        <v>41</v>
      </c>
      <c r="H25" s="29" t="s">
        <v>21</v>
      </c>
      <c r="I25" s="5">
        <f>COUNTIFS(B25:H25,"&lt;&gt;空",B25:H25,"&lt;&gt;休",B25:H25,"&lt;&gt;調",B25:H25,"&lt;&gt;",B25:H25,"&lt;&gt;調整休")</f>
        <v>2</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10.5</v>
      </c>
      <c r="K25" s="692"/>
    </row>
    <row r="26" spans="1:11" ht="18" customHeight="1" x14ac:dyDescent="0.15">
      <c r="A26" s="321"/>
      <c r="B26" s="502" t="s">
        <v>21</v>
      </c>
      <c r="C26" s="38"/>
      <c r="D26" s="39"/>
      <c r="E26" s="12"/>
      <c r="F26" s="40"/>
      <c r="G26" s="29"/>
      <c r="H26" s="12"/>
      <c r="I26" s="5">
        <f>COUNTIFS(B26:H26,"&lt;&gt;空",B26:H26,"&lt;&gt;休",B26:H26,"&lt;&gt;調",B26:H26,"&lt;&gt;",B26:H26,"&lt;&gt;調整休")</f>
        <v>1</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16-19"))*(3)</f>
        <v>4.5</v>
      </c>
      <c r="K26" s="692"/>
    </row>
    <row r="27" spans="1:11" ht="18" customHeight="1" x14ac:dyDescent="0.15">
      <c r="A27" s="22" t="s">
        <v>0</v>
      </c>
      <c r="B27" s="90">
        <v>46132</v>
      </c>
      <c r="C27" s="90">
        <v>46133</v>
      </c>
      <c r="D27" s="90">
        <v>46134</v>
      </c>
      <c r="E27" s="90">
        <v>46135</v>
      </c>
      <c r="F27" s="90">
        <v>46136</v>
      </c>
      <c r="G27" s="90">
        <v>46137</v>
      </c>
      <c r="H27" s="90">
        <v>46138</v>
      </c>
      <c r="I27" s="7"/>
      <c r="J27" s="717" t="s">
        <v>2</v>
      </c>
      <c r="K27" s="718"/>
    </row>
    <row r="28" spans="1:11" ht="18" customHeight="1" x14ac:dyDescent="0.15">
      <c r="A28" s="22" t="s">
        <v>3</v>
      </c>
      <c r="B28" s="2" t="s">
        <v>4</v>
      </c>
      <c r="C28" s="21" t="s">
        <v>5</v>
      </c>
      <c r="D28" s="21" t="s">
        <v>6</v>
      </c>
      <c r="E28" s="2" t="s">
        <v>7</v>
      </c>
      <c r="F28" s="2" t="s">
        <v>8</v>
      </c>
      <c r="G28" s="2" t="s">
        <v>9</v>
      </c>
      <c r="H28" s="24" t="s">
        <v>10</v>
      </c>
      <c r="I28" s="8"/>
      <c r="J28" s="719"/>
      <c r="K28" s="720"/>
    </row>
    <row r="29" spans="1:11" ht="18" customHeight="1" x14ac:dyDescent="0.15">
      <c r="A29" s="17" t="s">
        <v>12</v>
      </c>
      <c r="B29" s="12"/>
      <c r="C29" s="26"/>
      <c r="D29" s="37"/>
      <c r="E29" s="12"/>
      <c r="F29" s="691" t="s">
        <v>60</v>
      </c>
      <c r="G29" s="691"/>
      <c r="H29" s="691"/>
      <c r="I29" s="5"/>
      <c r="J29" s="682"/>
      <c r="K29" s="692"/>
    </row>
    <row r="30" spans="1:11" ht="18" customHeight="1" x14ac:dyDescent="0.15">
      <c r="A30" s="5" t="s">
        <v>73</v>
      </c>
      <c r="B30" s="12" t="s">
        <v>20</v>
      </c>
      <c r="C30" s="127"/>
      <c r="D30" s="32"/>
      <c r="E30" s="54"/>
      <c r="F30" s="12" t="s">
        <v>21</v>
      </c>
      <c r="G30" s="12" t="s">
        <v>20</v>
      </c>
      <c r="H30" s="12" t="s">
        <v>41</v>
      </c>
      <c r="I30" s="5">
        <f t="shared" ref="I30:I32" si="1">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16-19"))*(3)</f>
        <v>19.5</v>
      </c>
      <c r="K30" s="692"/>
    </row>
    <row r="31" spans="1:11" ht="18" customHeight="1" x14ac:dyDescent="0.15">
      <c r="A31" s="5" t="s">
        <v>46</v>
      </c>
      <c r="B31" s="12"/>
      <c r="C31" s="21"/>
      <c r="D31" s="32"/>
      <c r="E31" s="54" t="s">
        <v>21</v>
      </c>
      <c r="F31" s="18"/>
      <c r="G31" s="12" t="s">
        <v>21</v>
      </c>
      <c r="H31" s="12"/>
      <c r="I31" s="5">
        <f t="shared" si="1"/>
        <v>2</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9</v>
      </c>
      <c r="K31" s="692"/>
    </row>
    <row r="32" spans="1:11" ht="18" customHeight="1" x14ac:dyDescent="0.15">
      <c r="A32" s="5" t="s">
        <v>47</v>
      </c>
      <c r="B32" s="12"/>
      <c r="C32" s="21"/>
      <c r="D32" s="32"/>
      <c r="E32" s="54" t="s">
        <v>20</v>
      </c>
      <c r="F32" s="12" t="s">
        <v>20</v>
      </c>
      <c r="G32" s="12"/>
      <c r="H32" s="12" t="s">
        <v>20</v>
      </c>
      <c r="I32" s="5">
        <f t="shared" si="1"/>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16-19"))*(3)</f>
        <v>13.5</v>
      </c>
      <c r="K32" s="692"/>
    </row>
    <row r="33" spans="1:14" ht="18" customHeight="1" x14ac:dyDescent="0.15">
      <c r="A33" s="5" t="s">
        <v>48</v>
      </c>
      <c r="B33" s="12"/>
      <c r="C33" s="106"/>
      <c r="D33" s="106"/>
      <c r="E33" s="55"/>
      <c r="F33" s="40"/>
      <c r="G33" s="12" t="s">
        <v>41</v>
      </c>
      <c r="H33" s="29" t="s">
        <v>21</v>
      </c>
      <c r="I33" s="5">
        <f>COUNTIFS(B33:H33,"&lt;&gt;空",B33:H33,"&lt;&gt;休",B33:H33,"&lt;&gt;調",B33:H33,"&lt;&gt;",B33:H33,"&lt;&gt;調整休")</f>
        <v>2</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10.5</v>
      </c>
      <c r="K33" s="692"/>
    </row>
    <row r="34" spans="1:14" ht="18" customHeight="1" x14ac:dyDescent="0.15">
      <c r="A34" s="321"/>
      <c r="B34" s="502" t="s">
        <v>21</v>
      </c>
      <c r="C34" s="38"/>
      <c r="D34" s="39"/>
      <c r="E34" s="12"/>
      <c r="F34" s="40"/>
      <c r="G34" s="29"/>
      <c r="H34" s="12"/>
      <c r="I34" s="5">
        <f>COUNTIFS(B34:H34,"&lt;&gt;空",B34:H34,"&lt;&gt;休",B34:H34,"&lt;&gt;調",B34:H34,"&lt;&gt;",B34:H34,"&lt;&gt;調整休")</f>
        <v>1</v>
      </c>
      <c r="J34" s="682">
        <f>SUM(COUNTIF(B34:H34,"9-14:30"))*(5)+(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16-19"))*(3)</f>
        <v>4.5</v>
      </c>
      <c r="K34" s="692"/>
    </row>
    <row r="35" spans="1:14" ht="18" customHeight="1" x14ac:dyDescent="0.15">
      <c r="A35" s="22" t="s">
        <v>0</v>
      </c>
      <c r="B35" s="23">
        <v>46139</v>
      </c>
      <c r="C35" s="23">
        <v>46140</v>
      </c>
      <c r="D35" s="23">
        <v>46141</v>
      </c>
      <c r="E35" s="23">
        <v>46142</v>
      </c>
      <c r="F35" s="23"/>
      <c r="G35" s="23"/>
      <c r="H35" s="23"/>
      <c r="I35" s="7"/>
      <c r="J35" s="717" t="s">
        <v>2</v>
      </c>
      <c r="K35" s="718"/>
    </row>
    <row r="36" spans="1:14" ht="18" customHeight="1" x14ac:dyDescent="0.15">
      <c r="A36" s="22" t="s">
        <v>3</v>
      </c>
      <c r="B36" s="2" t="s">
        <v>4</v>
      </c>
      <c r="C36" s="316" t="s">
        <v>5</v>
      </c>
      <c r="D36" s="376" t="s">
        <v>6</v>
      </c>
      <c r="E36" s="2" t="s">
        <v>7</v>
      </c>
      <c r="F36" s="2"/>
      <c r="G36" s="2"/>
      <c r="H36" s="24"/>
      <c r="I36" s="8"/>
      <c r="J36" s="719"/>
      <c r="K36" s="720"/>
    </row>
    <row r="37" spans="1:14" ht="18.95" customHeight="1" x14ac:dyDescent="0.15">
      <c r="A37" s="17" t="s">
        <v>13</v>
      </c>
      <c r="B37" s="12"/>
      <c r="C37" s="26"/>
      <c r="D37" s="37"/>
      <c r="E37" s="12"/>
      <c r="F37" s="37"/>
      <c r="G37" s="37"/>
      <c r="H37" s="37"/>
      <c r="I37" s="51"/>
      <c r="J37" s="27"/>
      <c r="K37" s="49"/>
    </row>
    <row r="38" spans="1:14" ht="18" customHeight="1" x14ac:dyDescent="0.15">
      <c r="A38" s="5" t="s">
        <v>73</v>
      </c>
      <c r="B38" s="12" t="s">
        <v>20</v>
      </c>
      <c r="C38" s="127"/>
      <c r="D38" s="32"/>
      <c r="E38" s="54"/>
      <c r="F38" s="32"/>
      <c r="G38" s="32"/>
      <c r="H38" s="32"/>
      <c r="I38" s="5">
        <f>COUNTIFS(B38:H38,"&lt;&gt;空",B38:H38,"&lt;&gt;休",B38:H38,"&lt;&gt;調",B38:H38,"&lt;&gt;",B38:H38,"&lt;&gt;調整休")</f>
        <v>1</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f>
        <v>4.5</v>
      </c>
      <c r="K38" s="692"/>
    </row>
    <row r="39" spans="1:14" ht="18" customHeight="1" x14ac:dyDescent="0.15">
      <c r="A39" s="5" t="s">
        <v>46</v>
      </c>
      <c r="B39" s="12"/>
      <c r="C39" s="21"/>
      <c r="D39" s="32"/>
      <c r="E39" s="54" t="s">
        <v>21</v>
      </c>
      <c r="F39" s="32"/>
      <c r="G39" s="32"/>
      <c r="H39" s="32"/>
      <c r="I39" s="5">
        <f>COUNTIFS(B39:H39,"&lt;&gt;空",B39:H39,"&lt;&gt;休",B39:H39,"&lt;&gt;調",B39:H39,"&lt;&gt;",B39:H39,"&lt;&gt;調整休")</f>
        <v>1</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4.5</v>
      </c>
      <c r="K39" s="692"/>
    </row>
    <row r="40" spans="1:14" ht="18" customHeight="1" x14ac:dyDescent="0.15">
      <c r="A40" s="5" t="s">
        <v>47</v>
      </c>
      <c r="B40" s="12"/>
      <c r="C40" s="21"/>
      <c r="D40" s="32"/>
      <c r="E40" s="54" t="s">
        <v>20</v>
      </c>
      <c r="F40" s="32"/>
      <c r="G40" s="32"/>
      <c r="H40" s="32"/>
      <c r="I40" s="5">
        <f>COUNTIFS(B40:H40,"&lt;&gt;空",B40:H40,"&lt;&gt;休",B40:H40,"&lt;&gt;調",B40:H40,"&lt;&gt;",B40:H40,"&lt;&gt;調整休")</f>
        <v>1</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4.5</v>
      </c>
      <c r="K40" s="692"/>
    </row>
    <row r="41" spans="1:14" ht="18" customHeight="1" x14ac:dyDescent="0.15">
      <c r="A41" s="5" t="s">
        <v>48</v>
      </c>
      <c r="B41" s="12"/>
      <c r="C41" s="106"/>
      <c r="D41" s="106"/>
      <c r="E41" s="55"/>
      <c r="F41" s="106"/>
      <c r="G41" s="106"/>
      <c r="H41" s="106"/>
      <c r="I41" s="5">
        <f>COUNTIFS(B41:H41,"&lt;&gt;空",B41:H41,"&lt;&gt;休",B41:H41,"&lt;&gt;調",B41:H41,"&lt;&gt;",B41:H41,"&lt;&gt;調整休")</f>
        <v>0</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0</v>
      </c>
      <c r="K41" s="692"/>
    </row>
    <row r="42" spans="1:14" ht="18" customHeight="1" x14ac:dyDescent="0.15">
      <c r="A42" s="321"/>
      <c r="B42" s="502" t="s">
        <v>21</v>
      </c>
      <c r="C42" s="38"/>
      <c r="D42" s="39"/>
      <c r="E42" s="12"/>
      <c r="F42" s="39"/>
      <c r="G42" s="39"/>
      <c r="H42" s="39"/>
      <c r="I42" s="5">
        <f>COUNTIFS(B42:H42,"&lt;&gt;空",B42:H42,"&lt;&gt;休",B42:H42,"&lt;&gt;調",B42:H42,"&lt;&gt;",B42:H42,"&lt;&gt;調整休")</f>
        <v>1</v>
      </c>
      <c r="J42" s="682">
        <f>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16-19"))*(3)</f>
        <v>4.5</v>
      </c>
      <c r="K42" s="692"/>
    </row>
    <row r="43" spans="1:14" ht="18" customHeight="1" x14ac:dyDescent="0.15">
      <c r="A43" s="41"/>
      <c r="B43" s="42"/>
      <c r="C43" s="42"/>
      <c r="D43" s="42"/>
      <c r="E43" s="42"/>
      <c r="F43" s="42"/>
      <c r="G43" s="42"/>
      <c r="H43" s="42"/>
      <c r="I43" s="881" t="s">
        <v>561</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J6:K6"/>
    <mergeCell ref="B1:F1"/>
    <mergeCell ref="H1:K1"/>
    <mergeCell ref="I3:I4"/>
    <mergeCell ref="J3:K4"/>
    <mergeCell ref="J5:K5"/>
    <mergeCell ref="J19:K20"/>
    <mergeCell ref="J7:K7"/>
    <mergeCell ref="J8:K8"/>
    <mergeCell ref="J9:K9"/>
    <mergeCell ref="J10:K10"/>
    <mergeCell ref="J11:K12"/>
    <mergeCell ref="J13:K13"/>
    <mergeCell ref="J14:K14"/>
    <mergeCell ref="J15:K15"/>
    <mergeCell ref="J16:K16"/>
    <mergeCell ref="J17:K17"/>
    <mergeCell ref="J18:K18"/>
    <mergeCell ref="J33:K33"/>
    <mergeCell ref="J21:K21"/>
    <mergeCell ref="J22:K22"/>
    <mergeCell ref="J23:K23"/>
    <mergeCell ref="J24:K24"/>
    <mergeCell ref="J25:K25"/>
    <mergeCell ref="J26:K26"/>
    <mergeCell ref="J27:K28"/>
    <mergeCell ref="J29:K29"/>
    <mergeCell ref="J30:K30"/>
    <mergeCell ref="J31:K31"/>
    <mergeCell ref="J32:K32"/>
    <mergeCell ref="A45:B45"/>
    <mergeCell ref="C45:K45"/>
    <mergeCell ref="J34:K34"/>
    <mergeCell ref="J35:K36"/>
    <mergeCell ref="J38:K38"/>
    <mergeCell ref="J39:K39"/>
    <mergeCell ref="J40:K40"/>
    <mergeCell ref="A51:B51"/>
    <mergeCell ref="C51:K51"/>
    <mergeCell ref="A52:B52"/>
    <mergeCell ref="C52:K52"/>
    <mergeCell ref="F29:H29"/>
    <mergeCell ref="A46:B46"/>
    <mergeCell ref="C46:K46"/>
    <mergeCell ref="C47:K47"/>
    <mergeCell ref="A49:B49"/>
    <mergeCell ref="C49:K49"/>
    <mergeCell ref="A50:B50"/>
    <mergeCell ref="J41:K41"/>
    <mergeCell ref="J42:K42"/>
    <mergeCell ref="I43:K43"/>
    <mergeCell ref="A44:B44"/>
    <mergeCell ref="D44:E44"/>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66B3E3B-8F1C-45BD-A403-D433016BA41B}">
          <x14:formula1>
            <xm:f>'F:\Users\clmiwa-three\Downloads\[《中村》新田・草加 エリア 仮シフト【12月16日～1月15日】.xlsx]参照データベース'!#REF!</xm:f>
          </x14:formula1>
          <xm:sqref>C26:D26 B10:D10 C34:D34 G1:G2 E43:H43 C18:D18 C42:D43 F42:H42</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57B35-2404-48BC-BC9B-BF533DFA9E84}">
  <sheetPr>
    <pageSetUpPr fitToPage="1"/>
  </sheetPr>
  <dimension ref="A1:N52"/>
  <sheetViews>
    <sheetView topLeftCell="A7" zoomScale="90" zoomScaleNormal="90" workbookViewId="0">
      <selection activeCell="Q28" sqref="Q28"/>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562</v>
      </c>
      <c r="C1" s="683"/>
      <c r="D1" s="683"/>
      <c r="E1" s="683"/>
      <c r="F1" s="683"/>
      <c r="H1" s="867" t="s">
        <v>45</v>
      </c>
      <c r="I1" s="868"/>
      <c r="J1" s="869"/>
      <c r="K1" s="870"/>
    </row>
    <row r="2" spans="1:11" ht="9.9499999999999993" customHeight="1" x14ac:dyDescent="0.15">
      <c r="A2" s="14"/>
      <c r="I2" s="14"/>
      <c r="J2" s="3"/>
      <c r="K2" s="4"/>
    </row>
    <row r="3" spans="1:11" ht="19.5" customHeight="1" x14ac:dyDescent="0.15">
      <c r="A3" s="22" t="s">
        <v>0</v>
      </c>
      <c r="B3" s="90"/>
      <c r="C3" s="90"/>
      <c r="D3" s="90">
        <v>46113</v>
      </c>
      <c r="E3" s="90">
        <v>46114</v>
      </c>
      <c r="F3" s="90">
        <v>46115</v>
      </c>
      <c r="G3" s="90">
        <v>46116</v>
      </c>
      <c r="H3" s="90">
        <v>46117</v>
      </c>
      <c r="I3" s="727" t="s">
        <v>1</v>
      </c>
      <c r="J3" s="717" t="s">
        <v>2</v>
      </c>
      <c r="K3" s="718"/>
    </row>
    <row r="4" spans="1:11" ht="19.5" customHeight="1" x14ac:dyDescent="0.15">
      <c r="A4" s="22" t="s">
        <v>3</v>
      </c>
      <c r="B4" s="2"/>
      <c r="C4" s="21"/>
      <c r="D4" s="21" t="s">
        <v>6</v>
      </c>
      <c r="E4" s="2" t="s">
        <v>7</v>
      </c>
      <c r="F4" s="2" t="s">
        <v>8</v>
      </c>
      <c r="G4" s="2" t="s">
        <v>9</v>
      </c>
      <c r="H4" s="24" t="s">
        <v>10</v>
      </c>
      <c r="I4" s="728"/>
      <c r="J4" s="719"/>
      <c r="K4" s="720"/>
    </row>
    <row r="5" spans="1:11" ht="19.5" customHeight="1" x14ac:dyDescent="0.15">
      <c r="A5" s="17" t="s">
        <v>13</v>
      </c>
      <c r="B5" s="21"/>
      <c r="C5" s="21"/>
      <c r="D5" s="21"/>
      <c r="E5" s="12"/>
      <c r="F5" s="12"/>
      <c r="G5" s="12"/>
      <c r="H5" s="12"/>
      <c r="I5" s="5"/>
      <c r="J5" s="682"/>
      <c r="K5" s="692"/>
    </row>
    <row r="6" spans="1:11" ht="19.5" customHeight="1" x14ac:dyDescent="0.15">
      <c r="A6" s="19" t="s">
        <v>61</v>
      </c>
      <c r="B6" s="127"/>
      <c r="C6" s="127"/>
      <c r="D6" s="32"/>
      <c r="E6" s="54"/>
      <c r="F6" s="54" t="s">
        <v>21</v>
      </c>
      <c r="G6" s="54" t="s">
        <v>20</v>
      </c>
      <c r="H6" s="54" t="s">
        <v>58</v>
      </c>
      <c r="I6" s="5">
        <f>COUNTIFS(B6:H6,"&lt;&gt;空",B6:H6,"&lt;&gt;休",B6:H6,"&lt;&gt;調",B6:H6,"&lt;&gt;",B6:H6,"&lt;&gt;調整休")</f>
        <v>3</v>
      </c>
      <c r="J6" s="682">
        <f t="shared" ref="J6:J8" si="0">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(3)</f>
        <v>15.25</v>
      </c>
      <c r="K6" s="692"/>
    </row>
    <row r="7" spans="1:11" ht="19.5" customHeight="1" x14ac:dyDescent="0.15">
      <c r="A7" s="20" t="s">
        <v>44</v>
      </c>
      <c r="B7" s="21"/>
      <c r="C7" s="21"/>
      <c r="D7" s="32"/>
      <c r="E7" s="54" t="s">
        <v>20</v>
      </c>
      <c r="F7" s="54" t="s">
        <v>20</v>
      </c>
      <c r="G7" s="54" t="s">
        <v>21</v>
      </c>
      <c r="H7" s="54"/>
      <c r="I7" s="5">
        <f>COUNTIFS(B7:H7,"&lt;&gt;空",B7:H7,"&lt;&gt;休",B7:H7,"&lt;&gt;調",B7:H7,"&lt;&gt;",B7:H7,"&lt;&gt;調整休")</f>
        <v>3</v>
      </c>
      <c r="J7" s="682">
        <f t="shared" si="0"/>
        <v>13.5</v>
      </c>
      <c r="K7" s="692"/>
    </row>
    <row r="8" spans="1:11" ht="19.5" customHeight="1" x14ac:dyDescent="0.15">
      <c r="A8" s="19" t="s">
        <v>71</v>
      </c>
      <c r="B8" s="21"/>
      <c r="C8" s="21"/>
      <c r="D8" s="32"/>
      <c r="E8" s="12" t="s">
        <v>27</v>
      </c>
      <c r="F8" s="54"/>
      <c r="G8" s="54"/>
      <c r="H8" s="12" t="s">
        <v>27</v>
      </c>
      <c r="I8" s="5">
        <f>COUNTIFS(B8:H8,"&lt;&gt;空",B8:H8,"&lt;&gt;休",B8:H8,"&lt;&gt;調",B8:H8,"&lt;&gt;",B8:H8,"&lt;&gt;調整休")</f>
        <v>2</v>
      </c>
      <c r="J8" s="682">
        <f t="shared" si="0"/>
        <v>6</v>
      </c>
      <c r="K8" s="692"/>
    </row>
    <row r="9" spans="1:11" ht="19.5" customHeight="1" x14ac:dyDescent="0.15">
      <c r="A9" s="56" t="s">
        <v>66</v>
      </c>
      <c r="B9" s="21"/>
      <c r="C9" s="21"/>
      <c r="D9" s="32"/>
      <c r="E9" s="16" t="s">
        <v>367</v>
      </c>
      <c r="F9" s="54"/>
      <c r="G9" s="54"/>
      <c r="H9" s="57"/>
      <c r="I9" s="5"/>
      <c r="J9" s="682"/>
      <c r="K9" s="692"/>
    </row>
    <row r="10" spans="1:11" ht="19.5" customHeight="1" x14ac:dyDescent="0.15">
      <c r="A10" s="44"/>
      <c r="B10" s="106"/>
      <c r="C10" s="106"/>
      <c r="D10" s="106"/>
      <c r="E10" s="12"/>
      <c r="F10" s="40"/>
      <c r="G10" s="12"/>
      <c r="H10" s="40"/>
      <c r="I10" s="5"/>
      <c r="J10" s="758"/>
      <c r="K10" s="759"/>
    </row>
    <row r="11" spans="1:11" ht="19.5" customHeight="1" x14ac:dyDescent="0.15">
      <c r="A11" s="33" t="s">
        <v>0</v>
      </c>
      <c r="B11" s="53">
        <v>46118</v>
      </c>
      <c r="C11" s="53">
        <v>46119</v>
      </c>
      <c r="D11" s="53">
        <v>46120</v>
      </c>
      <c r="E11" s="53">
        <v>46121</v>
      </c>
      <c r="F11" s="53">
        <v>46122</v>
      </c>
      <c r="G11" s="53">
        <v>46123</v>
      </c>
      <c r="H11" s="53">
        <v>46124</v>
      </c>
      <c r="I11" s="7"/>
      <c r="J11" s="717" t="s">
        <v>2</v>
      </c>
      <c r="K11" s="718"/>
    </row>
    <row r="12" spans="1:11" ht="19.5" customHeight="1" x14ac:dyDescent="0.15">
      <c r="A12" s="22" t="s">
        <v>3</v>
      </c>
      <c r="B12" s="22" t="s">
        <v>4</v>
      </c>
      <c r="C12" s="2" t="s">
        <v>5</v>
      </c>
      <c r="D12" s="21" t="s">
        <v>6</v>
      </c>
      <c r="E12" s="2" t="s">
        <v>7</v>
      </c>
      <c r="F12" s="2" t="s">
        <v>8</v>
      </c>
      <c r="G12" s="2" t="s">
        <v>9</v>
      </c>
      <c r="H12" s="24" t="s">
        <v>10</v>
      </c>
      <c r="I12" s="8"/>
      <c r="J12" s="719"/>
      <c r="K12" s="720"/>
    </row>
    <row r="13" spans="1:11" ht="19.5" customHeight="1" x14ac:dyDescent="0.15">
      <c r="A13" s="17" t="s">
        <v>12</v>
      </c>
      <c r="B13" s="12"/>
      <c r="C13" s="21"/>
      <c r="D13" s="21"/>
      <c r="E13" s="12"/>
      <c r="F13" s="12"/>
      <c r="G13" s="12"/>
      <c r="H13" s="12"/>
      <c r="I13" s="5"/>
      <c r="J13" s="682"/>
      <c r="K13" s="692"/>
    </row>
    <row r="14" spans="1:11" ht="19.5" customHeight="1" x14ac:dyDescent="0.15">
      <c r="A14" s="19" t="s">
        <v>61</v>
      </c>
      <c r="B14" s="12"/>
      <c r="C14" s="127"/>
      <c r="D14" s="32"/>
      <c r="E14" s="54" t="s">
        <v>20</v>
      </c>
      <c r="F14" s="54" t="s">
        <v>20</v>
      </c>
      <c r="G14" s="54" t="s">
        <v>21</v>
      </c>
      <c r="H14" s="54"/>
      <c r="I14" s="5">
        <f t="shared" ref="I14:I16" si="1">COUNTIFS(B14:H14,"&lt;&gt;空",B14:H14,"&lt;&gt;休",B14:H14,"&lt;&gt;調",B14:H14,"&lt;&gt;",B14:H14,"&lt;&gt;調整休")</f>
        <v>3</v>
      </c>
      <c r="J14" s="682">
        <f t="shared" ref="J14:J16" si="2">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13:30-19"))*(5)+(COUNTIF(B14:H14,"14-17"))*(4)+(COUNTIF(B14:H14,"16-19"))*(3)</f>
        <v>13.5</v>
      </c>
      <c r="K14" s="692"/>
    </row>
    <row r="15" spans="1:11" ht="19.5" customHeight="1" x14ac:dyDescent="0.15">
      <c r="A15" s="20" t="s">
        <v>44</v>
      </c>
      <c r="B15" s="54" t="s">
        <v>58</v>
      </c>
      <c r="C15" s="21"/>
      <c r="D15" s="32"/>
      <c r="E15" s="54"/>
      <c r="F15" s="54" t="s">
        <v>21</v>
      </c>
      <c r="G15" s="54" t="s">
        <v>20</v>
      </c>
      <c r="H15" s="54" t="s">
        <v>58</v>
      </c>
      <c r="I15" s="5">
        <f t="shared" si="1"/>
        <v>4</v>
      </c>
      <c r="J15" s="682">
        <f t="shared" si="2"/>
        <v>21.5</v>
      </c>
      <c r="K15" s="692"/>
    </row>
    <row r="16" spans="1:11" ht="19.5" customHeight="1" x14ac:dyDescent="0.15">
      <c r="A16" s="19" t="s">
        <v>71</v>
      </c>
      <c r="B16" s="12" t="s">
        <v>27</v>
      </c>
      <c r="C16" s="21"/>
      <c r="D16" s="32"/>
      <c r="E16" s="12" t="s">
        <v>27</v>
      </c>
      <c r="F16" s="54"/>
      <c r="G16" s="54"/>
      <c r="H16" s="12" t="s">
        <v>27</v>
      </c>
      <c r="I16" s="5">
        <f t="shared" si="1"/>
        <v>3</v>
      </c>
      <c r="J16" s="682">
        <f t="shared" si="2"/>
        <v>9</v>
      </c>
      <c r="K16" s="692"/>
    </row>
    <row r="17" spans="1:11" ht="19.5" customHeight="1" x14ac:dyDescent="0.15">
      <c r="A17" s="56" t="s">
        <v>66</v>
      </c>
      <c r="B17" s="16"/>
      <c r="C17" s="21"/>
      <c r="D17" s="32"/>
      <c r="E17" s="16" t="s">
        <v>367</v>
      </c>
      <c r="F17" s="54"/>
      <c r="G17" s="54"/>
      <c r="H17" s="57"/>
      <c r="I17" s="5"/>
      <c r="J17" s="682"/>
      <c r="K17" s="692"/>
    </row>
    <row r="18" spans="1:11" ht="19.5" customHeight="1" x14ac:dyDescent="0.15">
      <c r="A18" s="44"/>
      <c r="B18" s="12"/>
      <c r="C18" s="106"/>
      <c r="D18" s="106"/>
      <c r="E18" s="12"/>
      <c r="F18" s="40"/>
      <c r="G18" s="12"/>
      <c r="H18" s="40"/>
      <c r="I18" s="5"/>
      <c r="J18" s="758"/>
      <c r="K18" s="759"/>
    </row>
    <row r="19" spans="1:11" ht="19.5" customHeight="1" x14ac:dyDescent="0.15">
      <c r="A19" s="22" t="s">
        <v>0</v>
      </c>
      <c r="B19" s="90">
        <v>46125</v>
      </c>
      <c r="C19" s="90">
        <v>46126</v>
      </c>
      <c r="D19" s="90">
        <v>46127</v>
      </c>
      <c r="E19" s="90">
        <v>46128</v>
      </c>
      <c r="F19" s="90">
        <v>46129</v>
      </c>
      <c r="G19" s="90">
        <v>46130</v>
      </c>
      <c r="H19" s="90">
        <v>46131</v>
      </c>
      <c r="I19" s="7"/>
      <c r="J19" s="717" t="s">
        <v>2</v>
      </c>
      <c r="K19" s="718"/>
    </row>
    <row r="20" spans="1:11" ht="19.5" customHeight="1" x14ac:dyDescent="0.15">
      <c r="A20" s="22" t="s">
        <v>3</v>
      </c>
      <c r="B20" s="2" t="s">
        <v>4</v>
      </c>
      <c r="C20" s="21" t="s">
        <v>5</v>
      </c>
      <c r="D20" s="21" t="s">
        <v>6</v>
      </c>
      <c r="E20" s="2" t="s">
        <v>7</v>
      </c>
      <c r="F20" s="2" t="s">
        <v>8</v>
      </c>
      <c r="G20" s="2" t="s">
        <v>9</v>
      </c>
      <c r="H20" s="24" t="s">
        <v>10</v>
      </c>
      <c r="I20" s="8"/>
      <c r="J20" s="719"/>
      <c r="K20" s="720"/>
    </row>
    <row r="21" spans="1:11" ht="17.100000000000001" customHeight="1" x14ac:dyDescent="0.15">
      <c r="A21" s="17" t="s">
        <v>13</v>
      </c>
      <c r="B21" s="12"/>
      <c r="C21" s="21"/>
      <c r="D21" s="21"/>
      <c r="E21" s="12"/>
      <c r="F21" s="12"/>
      <c r="G21" s="12"/>
      <c r="H21" s="12"/>
      <c r="I21" s="51"/>
      <c r="J21" s="721"/>
      <c r="K21" s="722"/>
    </row>
    <row r="22" spans="1:11" ht="19.5" customHeight="1" x14ac:dyDescent="0.15">
      <c r="A22" s="19" t="s">
        <v>61</v>
      </c>
      <c r="B22" s="12" t="s">
        <v>58</v>
      </c>
      <c r="C22" s="127"/>
      <c r="D22" s="32"/>
      <c r="E22" s="54"/>
      <c r="F22" s="54" t="s">
        <v>21</v>
      </c>
      <c r="G22" s="54" t="s">
        <v>20</v>
      </c>
      <c r="H22" s="54" t="s">
        <v>58</v>
      </c>
      <c r="I22" s="5">
        <f t="shared" ref="I22:I24" si="3">COUNTIFS(B22:H22,"&lt;&gt;空",B22:H22,"&lt;&gt;休",B22:H22,"&lt;&gt;調",B22:H22,"&lt;&gt;",B22:H22,"&lt;&gt;調整休")</f>
        <v>4</v>
      </c>
      <c r="J22" s="682">
        <f t="shared" ref="J22:J24" si="4">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(3)</f>
        <v>21.5</v>
      </c>
      <c r="K22" s="692"/>
    </row>
    <row r="23" spans="1:11" ht="19.5" customHeight="1" x14ac:dyDescent="0.15">
      <c r="A23" s="20" t="s">
        <v>44</v>
      </c>
      <c r="B23" s="16"/>
      <c r="C23" s="21"/>
      <c r="D23" s="32"/>
      <c r="E23" s="54" t="s">
        <v>20</v>
      </c>
      <c r="F23" s="54" t="s">
        <v>20</v>
      </c>
      <c r="G23" s="54" t="s">
        <v>21</v>
      </c>
      <c r="H23" s="54"/>
      <c r="I23" s="5">
        <f t="shared" si="3"/>
        <v>3</v>
      </c>
      <c r="J23" s="682">
        <f t="shared" si="4"/>
        <v>13.5</v>
      </c>
      <c r="K23" s="692"/>
    </row>
    <row r="24" spans="1:11" ht="19.5" customHeight="1" x14ac:dyDescent="0.15">
      <c r="A24" s="19" t="s">
        <v>71</v>
      </c>
      <c r="B24" s="12" t="s">
        <v>27</v>
      </c>
      <c r="C24" s="21"/>
      <c r="D24" s="32"/>
      <c r="E24" s="12" t="s">
        <v>27</v>
      </c>
      <c r="F24" s="54"/>
      <c r="G24" s="54"/>
      <c r="H24" s="12" t="s">
        <v>27</v>
      </c>
      <c r="I24" s="5">
        <f t="shared" si="3"/>
        <v>3</v>
      </c>
      <c r="J24" s="682">
        <f t="shared" si="4"/>
        <v>9</v>
      </c>
      <c r="K24" s="692"/>
    </row>
    <row r="25" spans="1:11" ht="19.5" customHeight="1" x14ac:dyDescent="0.15">
      <c r="A25" s="56" t="s">
        <v>66</v>
      </c>
      <c r="B25" s="16"/>
      <c r="C25" s="21"/>
      <c r="D25" s="32"/>
      <c r="E25" s="16" t="s">
        <v>367</v>
      </c>
      <c r="F25" s="54"/>
      <c r="G25" s="54"/>
      <c r="H25" s="57"/>
      <c r="I25" s="5"/>
      <c r="J25" s="682"/>
      <c r="K25" s="692"/>
    </row>
    <row r="26" spans="1:11" ht="19.5" customHeight="1" x14ac:dyDescent="0.15">
      <c r="A26" s="44"/>
      <c r="B26" s="12"/>
      <c r="C26" s="106"/>
      <c r="D26" s="106"/>
      <c r="E26" s="12"/>
      <c r="F26" s="40"/>
      <c r="G26" s="12"/>
      <c r="H26" s="40"/>
      <c r="I26" s="5"/>
      <c r="J26" s="758"/>
      <c r="K26" s="759"/>
    </row>
    <row r="27" spans="1:11" ht="19.5" customHeight="1" x14ac:dyDescent="0.15">
      <c r="A27" s="22" t="s">
        <v>0</v>
      </c>
      <c r="B27" s="90">
        <v>46132</v>
      </c>
      <c r="C27" s="90">
        <v>46133</v>
      </c>
      <c r="D27" s="90">
        <v>46134</v>
      </c>
      <c r="E27" s="90">
        <v>46135</v>
      </c>
      <c r="F27" s="90">
        <v>46136</v>
      </c>
      <c r="G27" s="90">
        <v>46137</v>
      </c>
      <c r="H27" s="90">
        <v>46138</v>
      </c>
      <c r="I27" s="7"/>
      <c r="J27" s="717" t="s">
        <v>2</v>
      </c>
      <c r="K27" s="718"/>
    </row>
    <row r="28" spans="1:11" ht="19.5" customHeight="1" x14ac:dyDescent="0.15">
      <c r="A28" s="22" t="s">
        <v>3</v>
      </c>
      <c r="B28" s="2" t="s">
        <v>4</v>
      </c>
      <c r="C28" s="21" t="s">
        <v>5</v>
      </c>
      <c r="D28" s="21" t="s">
        <v>6</v>
      </c>
      <c r="E28" s="2" t="s">
        <v>7</v>
      </c>
      <c r="F28" s="2" t="s">
        <v>8</v>
      </c>
      <c r="G28" s="2" t="s">
        <v>9</v>
      </c>
      <c r="H28" s="24" t="s">
        <v>10</v>
      </c>
      <c r="I28" s="8"/>
      <c r="J28" s="719"/>
      <c r="K28" s="720"/>
    </row>
    <row r="29" spans="1:11" ht="19.5" customHeight="1" x14ac:dyDescent="0.15">
      <c r="A29" s="17" t="s">
        <v>12</v>
      </c>
      <c r="B29" s="12"/>
      <c r="C29" s="21"/>
      <c r="D29" s="21"/>
      <c r="E29" s="12"/>
      <c r="F29" s="691" t="s">
        <v>60</v>
      </c>
      <c r="G29" s="691"/>
      <c r="H29" s="691"/>
      <c r="I29" s="5"/>
      <c r="J29" s="682"/>
      <c r="K29" s="692"/>
    </row>
    <row r="30" spans="1:11" ht="19.5" customHeight="1" x14ac:dyDescent="0.15">
      <c r="A30" s="19" t="s">
        <v>61</v>
      </c>
      <c r="B30" s="12"/>
      <c r="C30" s="127"/>
      <c r="D30" s="32"/>
      <c r="E30" s="54" t="s">
        <v>20</v>
      </c>
      <c r="F30" s="54" t="s">
        <v>20</v>
      </c>
      <c r="G30" s="54" t="s">
        <v>21</v>
      </c>
      <c r="H30" s="54"/>
      <c r="I30" s="5">
        <f t="shared" ref="I30:I32" si="5">COUNTIFS(B30:H30,"&lt;&gt;空",B30:H30,"&lt;&gt;休",B30:H30,"&lt;&gt;調",B30:H30,"&lt;&gt;",B30:H30,"&lt;&gt;調整休")</f>
        <v>3</v>
      </c>
      <c r="J30" s="682">
        <f t="shared" ref="J30:J32" si="6">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(3)</f>
        <v>13.5</v>
      </c>
      <c r="K30" s="692"/>
    </row>
    <row r="31" spans="1:11" ht="19.5" customHeight="1" x14ac:dyDescent="0.15">
      <c r="A31" s="20" t="s">
        <v>44</v>
      </c>
      <c r="B31" s="54" t="s">
        <v>58</v>
      </c>
      <c r="C31" s="21"/>
      <c r="D31" s="32"/>
      <c r="E31" s="54"/>
      <c r="F31" s="54" t="s">
        <v>21</v>
      </c>
      <c r="G31" s="54" t="s">
        <v>20</v>
      </c>
      <c r="H31" s="54" t="s">
        <v>58</v>
      </c>
      <c r="I31" s="5">
        <f t="shared" si="5"/>
        <v>4</v>
      </c>
      <c r="J31" s="682">
        <f t="shared" si="6"/>
        <v>21.5</v>
      </c>
      <c r="K31" s="692"/>
    </row>
    <row r="32" spans="1:11" ht="19.5" customHeight="1" x14ac:dyDescent="0.15">
      <c r="A32" s="19" t="s">
        <v>71</v>
      </c>
      <c r="B32" s="12" t="s">
        <v>27</v>
      </c>
      <c r="C32" s="21"/>
      <c r="D32" s="32"/>
      <c r="E32" s="12" t="s">
        <v>27</v>
      </c>
      <c r="F32" s="54"/>
      <c r="G32" s="54"/>
      <c r="H32" s="12" t="s">
        <v>27</v>
      </c>
      <c r="I32" s="5">
        <f t="shared" si="5"/>
        <v>3</v>
      </c>
      <c r="J32" s="682">
        <f t="shared" si="6"/>
        <v>9</v>
      </c>
      <c r="K32" s="692"/>
    </row>
    <row r="33" spans="1:14" ht="19.5" customHeight="1" x14ac:dyDescent="0.15">
      <c r="A33" s="56" t="s">
        <v>66</v>
      </c>
      <c r="B33" s="16"/>
      <c r="C33" s="21"/>
      <c r="D33" s="32"/>
      <c r="E33" s="16" t="s">
        <v>367</v>
      </c>
      <c r="F33" s="54"/>
      <c r="G33" s="54"/>
      <c r="H33" s="57"/>
      <c r="I33" s="5"/>
      <c r="J33" s="682"/>
      <c r="K33" s="692"/>
    </row>
    <row r="34" spans="1:14" ht="19.5" customHeight="1" x14ac:dyDescent="0.15">
      <c r="A34" s="44"/>
      <c r="B34" s="12"/>
      <c r="C34" s="106"/>
      <c r="D34" s="106"/>
      <c r="E34" s="12"/>
      <c r="F34" s="40"/>
      <c r="G34" s="12"/>
      <c r="H34" s="40"/>
      <c r="I34" s="5"/>
      <c r="J34" s="758"/>
      <c r="K34" s="759"/>
    </row>
    <row r="35" spans="1:14" ht="19.5" customHeight="1" x14ac:dyDescent="0.15">
      <c r="A35" s="22" t="s">
        <v>0</v>
      </c>
      <c r="B35" s="23">
        <v>46139</v>
      </c>
      <c r="C35" s="23">
        <v>46140</v>
      </c>
      <c r="D35" s="23">
        <v>46141</v>
      </c>
      <c r="E35" s="23">
        <v>46142</v>
      </c>
      <c r="F35" s="23">
        <v>46108</v>
      </c>
      <c r="G35" s="23">
        <v>46109</v>
      </c>
      <c r="H35" s="23">
        <v>46110</v>
      </c>
      <c r="I35" s="7"/>
      <c r="J35" s="717" t="s">
        <v>2</v>
      </c>
      <c r="K35" s="718"/>
    </row>
    <row r="36" spans="1:14" ht="19.5" customHeight="1" x14ac:dyDescent="0.15">
      <c r="A36" s="22" t="s">
        <v>3</v>
      </c>
      <c r="B36" s="2" t="s">
        <v>4</v>
      </c>
      <c r="C36" s="316" t="s">
        <v>5</v>
      </c>
      <c r="D36" s="376" t="s">
        <v>6</v>
      </c>
      <c r="E36" s="2" t="s">
        <v>7</v>
      </c>
      <c r="F36" s="2" t="s">
        <v>8</v>
      </c>
      <c r="G36" s="2" t="s">
        <v>9</v>
      </c>
      <c r="H36" s="24" t="s">
        <v>10</v>
      </c>
      <c r="I36" s="8"/>
      <c r="J36" s="719"/>
      <c r="K36" s="720"/>
    </row>
    <row r="37" spans="1:14" ht="17.100000000000001" customHeight="1" x14ac:dyDescent="0.15">
      <c r="A37" s="17" t="s">
        <v>13</v>
      </c>
      <c r="B37" s="12"/>
      <c r="C37" s="21"/>
      <c r="D37" s="21"/>
      <c r="E37" s="12"/>
      <c r="F37" s="21"/>
      <c r="G37" s="21"/>
      <c r="H37" s="21"/>
      <c r="I37" s="51"/>
      <c r="J37" s="27"/>
      <c r="K37" s="49"/>
    </row>
    <row r="38" spans="1:14" ht="19.5" customHeight="1" x14ac:dyDescent="0.15">
      <c r="A38" s="19" t="s">
        <v>61</v>
      </c>
      <c r="B38" s="12" t="s">
        <v>58</v>
      </c>
      <c r="C38" s="127"/>
      <c r="D38" s="32"/>
      <c r="E38" s="54"/>
      <c r="F38" s="32"/>
      <c r="G38" s="32"/>
      <c r="H38" s="32"/>
      <c r="I38" s="5">
        <f t="shared" ref="I38:I40" si="7">COUNTIFS(B38:H38,"&lt;&gt;空",B38:H38,"&lt;&gt;休",B38:H38,"&lt;&gt;調",B38:H38,"&lt;&gt;",B38:H38,"&lt;&gt;調整休")</f>
        <v>1</v>
      </c>
      <c r="J38" s="682">
        <f t="shared" ref="J38:J40" si="8">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(3)</f>
        <v>6.25</v>
      </c>
      <c r="K38" s="692"/>
    </row>
    <row r="39" spans="1:14" ht="19.5" customHeight="1" x14ac:dyDescent="0.15">
      <c r="A39" s="20" t="s">
        <v>44</v>
      </c>
      <c r="B39" s="16"/>
      <c r="C39" s="21"/>
      <c r="D39" s="32"/>
      <c r="E39" s="54" t="s">
        <v>20</v>
      </c>
      <c r="F39" s="32"/>
      <c r="G39" s="32"/>
      <c r="H39" s="32"/>
      <c r="I39" s="5">
        <f t="shared" si="7"/>
        <v>1</v>
      </c>
      <c r="J39" s="682">
        <f t="shared" si="8"/>
        <v>4.5</v>
      </c>
      <c r="K39" s="692"/>
    </row>
    <row r="40" spans="1:14" ht="19.5" customHeight="1" x14ac:dyDescent="0.15">
      <c r="A40" s="19" t="s">
        <v>71</v>
      </c>
      <c r="B40" s="12" t="s">
        <v>27</v>
      </c>
      <c r="C40" s="21"/>
      <c r="D40" s="32"/>
      <c r="E40" s="12" t="s">
        <v>27</v>
      </c>
      <c r="F40" s="32"/>
      <c r="G40" s="32"/>
      <c r="H40" s="32"/>
      <c r="I40" s="5">
        <f t="shared" si="7"/>
        <v>2</v>
      </c>
      <c r="J40" s="682">
        <f t="shared" si="8"/>
        <v>6</v>
      </c>
      <c r="K40" s="692"/>
    </row>
    <row r="41" spans="1:14" ht="19.5" customHeight="1" x14ac:dyDescent="0.15">
      <c r="A41" s="56" t="s">
        <v>66</v>
      </c>
      <c r="B41" s="16"/>
      <c r="C41" s="21"/>
      <c r="D41" s="32"/>
      <c r="E41" s="16" t="s">
        <v>367</v>
      </c>
      <c r="F41" s="32"/>
      <c r="G41" s="32"/>
      <c r="H41" s="32"/>
      <c r="I41" s="5"/>
      <c r="J41" s="682"/>
      <c r="K41" s="692"/>
    </row>
    <row r="42" spans="1:14" ht="19.5" customHeight="1" x14ac:dyDescent="0.15">
      <c r="A42" s="44"/>
      <c r="B42" s="12"/>
      <c r="C42" s="106"/>
      <c r="D42" s="106"/>
      <c r="E42" s="12"/>
      <c r="F42" s="106"/>
      <c r="G42" s="106"/>
      <c r="H42" s="106"/>
      <c r="I42" s="5"/>
      <c r="J42" s="758"/>
      <c r="K42" s="759"/>
    </row>
    <row r="43" spans="1:14" ht="19.5" customHeight="1" x14ac:dyDescent="0.15">
      <c r="A43" s="41"/>
      <c r="B43" s="42"/>
      <c r="C43" s="42"/>
      <c r="D43" s="42"/>
      <c r="E43" s="42"/>
      <c r="F43" s="42"/>
      <c r="G43" s="42"/>
      <c r="H43" s="42"/>
      <c r="I43" s="882" t="s">
        <v>561</v>
      </c>
      <c r="J43" s="882"/>
      <c r="K43" s="882"/>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J6:K6"/>
    <mergeCell ref="B1:F1"/>
    <mergeCell ref="H1:K1"/>
    <mergeCell ref="I3:I4"/>
    <mergeCell ref="J3:K4"/>
    <mergeCell ref="J5:K5"/>
    <mergeCell ref="J19:K20"/>
    <mergeCell ref="J7:K7"/>
    <mergeCell ref="J8:K8"/>
    <mergeCell ref="J9:K9"/>
    <mergeCell ref="J10:K10"/>
    <mergeCell ref="J11:K12"/>
    <mergeCell ref="J13:K13"/>
    <mergeCell ref="J14:K14"/>
    <mergeCell ref="J15:K15"/>
    <mergeCell ref="J16:K16"/>
    <mergeCell ref="J17:K17"/>
    <mergeCell ref="J18:K18"/>
    <mergeCell ref="J33:K33"/>
    <mergeCell ref="J21:K21"/>
    <mergeCell ref="J22:K22"/>
    <mergeCell ref="J23:K23"/>
    <mergeCell ref="J24:K24"/>
    <mergeCell ref="J25:K25"/>
    <mergeCell ref="J26:K26"/>
    <mergeCell ref="J27:K28"/>
    <mergeCell ref="J29:K29"/>
    <mergeCell ref="J30:K30"/>
    <mergeCell ref="J31:K31"/>
    <mergeCell ref="J32:K32"/>
    <mergeCell ref="A45:B45"/>
    <mergeCell ref="C45:K45"/>
    <mergeCell ref="J34:K34"/>
    <mergeCell ref="J35:K36"/>
    <mergeCell ref="J38:K38"/>
    <mergeCell ref="J39:K39"/>
    <mergeCell ref="J40:K40"/>
    <mergeCell ref="A51:B51"/>
    <mergeCell ref="C51:K51"/>
    <mergeCell ref="A52:B52"/>
    <mergeCell ref="C52:K52"/>
    <mergeCell ref="F29:H29"/>
    <mergeCell ref="A46:B46"/>
    <mergeCell ref="C46:K46"/>
    <mergeCell ref="C47:K47"/>
    <mergeCell ref="A49:B49"/>
    <mergeCell ref="C49:K49"/>
    <mergeCell ref="A50:B50"/>
    <mergeCell ref="J41:K41"/>
    <mergeCell ref="J42:K42"/>
    <mergeCell ref="I43:K43"/>
    <mergeCell ref="A44:B44"/>
    <mergeCell ref="D44:E44"/>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6B660EB-E27C-4F54-A6EB-5BED5CBD1516}">
          <x14:formula1>
            <xm:f>'F:\Users\clmiwa-three\Downloads\[《中村》新田・草加 エリア 仮シフト【12月16日～1月15日】.xlsx]参照データベース'!#REF!</xm:f>
          </x14:formula1>
          <xm:sqref>G1 C43:H43</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2C42A-091B-40A5-8ADC-5168287BF5D9}">
  <sheetPr>
    <pageSetUpPr fitToPage="1"/>
  </sheetPr>
  <dimension ref="A1:K49"/>
  <sheetViews>
    <sheetView zoomScale="85" zoomScaleNormal="85" workbookViewId="0">
      <selection activeCell="Q28" sqref="Q28"/>
    </sheetView>
  </sheetViews>
  <sheetFormatPr defaultColWidth="9" defaultRowHeight="16.5" customHeight="1" x14ac:dyDescent="0.15"/>
  <cols>
    <col min="1" max="1" width="11.5" style="1" customWidth="1"/>
    <col min="2" max="8" width="9.625" style="14" customWidth="1"/>
    <col min="9" max="9" width="7.625" style="1" customWidth="1"/>
    <col min="10" max="10" width="8.375" style="1" customWidth="1"/>
    <col min="11" max="11" width="2.375" style="1" customWidth="1"/>
    <col min="12" max="16384" width="9" style="1"/>
  </cols>
  <sheetData>
    <row r="1" spans="1:11" ht="16.5" customHeight="1" thickBot="1" x14ac:dyDescent="0.2">
      <c r="A1" s="50" t="s">
        <v>59</v>
      </c>
      <c r="B1" s="683" t="s">
        <v>562</v>
      </c>
      <c r="C1" s="683"/>
      <c r="D1" s="683"/>
      <c r="E1" s="683"/>
      <c r="F1" s="683"/>
      <c r="H1" s="760" t="s">
        <v>190</v>
      </c>
      <c r="I1" s="761"/>
      <c r="J1" s="761"/>
      <c r="K1" s="762"/>
    </row>
    <row r="2" spans="1:11" ht="8.4499999999999993" customHeight="1" x14ac:dyDescent="0.15">
      <c r="A2" s="14"/>
      <c r="I2" s="14"/>
      <c r="J2" s="3"/>
      <c r="K2" s="4"/>
    </row>
    <row r="3" spans="1:11" ht="19.5" customHeight="1" x14ac:dyDescent="0.15">
      <c r="A3" s="763" t="s">
        <v>522</v>
      </c>
      <c r="B3" s="763"/>
      <c r="C3" s="763"/>
      <c r="D3" s="764"/>
      <c r="E3" s="764"/>
      <c r="F3" s="764"/>
      <c r="G3" s="764"/>
      <c r="H3" s="764"/>
      <c r="I3" s="764"/>
      <c r="J3" s="3"/>
      <c r="K3" s="4"/>
    </row>
    <row r="4" spans="1:11" ht="16.5" customHeight="1" x14ac:dyDescent="0.15">
      <c r="A4" s="22" t="s">
        <v>0</v>
      </c>
      <c r="B4" s="23"/>
      <c r="C4" s="23"/>
      <c r="D4" s="23">
        <v>46113</v>
      </c>
      <c r="E4" s="23">
        <v>46114</v>
      </c>
      <c r="F4" s="23">
        <v>46115</v>
      </c>
      <c r="G4" s="23">
        <v>46116</v>
      </c>
      <c r="H4" s="23">
        <v>46117</v>
      </c>
      <c r="I4" s="727" t="s">
        <v>1</v>
      </c>
      <c r="J4" s="717" t="s">
        <v>2</v>
      </c>
      <c r="K4" s="718"/>
    </row>
    <row r="5" spans="1:11" ht="16.5" customHeight="1" x14ac:dyDescent="0.15">
      <c r="A5" s="22" t="s">
        <v>3</v>
      </c>
      <c r="B5" s="2"/>
      <c r="C5" s="21"/>
      <c r="D5" s="21" t="s">
        <v>6</v>
      </c>
      <c r="E5" s="2" t="s">
        <v>7</v>
      </c>
      <c r="F5" s="2" t="s">
        <v>8</v>
      </c>
      <c r="G5" s="2" t="s">
        <v>9</v>
      </c>
      <c r="H5" s="24" t="s">
        <v>10</v>
      </c>
      <c r="I5" s="728"/>
      <c r="J5" s="719"/>
      <c r="K5" s="720"/>
    </row>
    <row r="6" spans="1:11" ht="18" customHeight="1" x14ac:dyDescent="0.15">
      <c r="A6" s="17" t="s">
        <v>13</v>
      </c>
      <c r="B6" s="11"/>
      <c r="C6" s="11"/>
      <c r="D6" s="11"/>
      <c r="E6" s="12"/>
      <c r="F6" s="12"/>
      <c r="G6" s="12"/>
      <c r="H6" s="12"/>
      <c r="I6" s="5"/>
      <c r="J6" s="682"/>
      <c r="K6" s="692"/>
    </row>
    <row r="7" spans="1:11" ht="17.25" customHeight="1" x14ac:dyDescent="0.15">
      <c r="A7" s="20" t="s">
        <v>192</v>
      </c>
      <c r="B7" s="357"/>
      <c r="C7" s="357"/>
      <c r="D7" s="357"/>
      <c r="E7" s="355"/>
      <c r="F7" s="355" t="s">
        <v>21</v>
      </c>
      <c r="G7" s="306"/>
      <c r="H7" s="355" t="s">
        <v>21</v>
      </c>
      <c r="I7" s="5">
        <f t="shared" ref="I7:I11" si="0">COUNTIFS(B7:H7,"&lt;&gt;空",B7:H7,"&lt;&gt;休",B7:H7,"&lt;&gt;調",B7:H7,"&lt;&gt;",B7:H7,"&lt;&gt;調整休")</f>
        <v>2</v>
      </c>
      <c r="J7" s="758">
        <f t="shared" ref="J7" si="1">SUM(COUNTIF(B7:H7,"9-14"))*(5)+(COUNTIF(B7:H7,"14-19"))*(5)+(COUNTIF(B7:H7,"9-14・17-19"))*(7)</f>
        <v>10</v>
      </c>
      <c r="K7" s="759"/>
    </row>
    <row r="8" spans="1:11" ht="17.25" customHeight="1" x14ac:dyDescent="0.15">
      <c r="A8" s="20" t="s">
        <v>95</v>
      </c>
      <c r="B8" s="357"/>
      <c r="C8" s="357"/>
      <c r="D8" s="357"/>
      <c r="E8" s="355"/>
      <c r="F8" s="355" t="s">
        <v>20</v>
      </c>
      <c r="G8" s="355" t="s">
        <v>341</v>
      </c>
      <c r="H8" s="355" t="s">
        <v>20</v>
      </c>
      <c r="I8" s="5">
        <f t="shared" si="0"/>
        <v>3</v>
      </c>
      <c r="J8" s="758">
        <f>SUM(COUNTIF(B8:H8,"9-14"))*(4.5)+(COUNTIF(B8:H8,"14-19"))*(4.5)+(COUNTIF(B8:H8,"15-19"))*(4)+(COUNTIF(B8:H8,"9-11"))*(2)</f>
        <v>11</v>
      </c>
      <c r="K8" s="759"/>
    </row>
    <row r="9" spans="1:11" ht="17.25" customHeight="1" x14ac:dyDescent="0.15">
      <c r="A9" s="20" t="s">
        <v>427</v>
      </c>
      <c r="B9" s="357"/>
      <c r="C9" s="357"/>
      <c r="D9" s="357"/>
      <c r="E9" s="355" t="s">
        <v>21</v>
      </c>
      <c r="F9" s="355"/>
      <c r="G9" s="355" t="s">
        <v>21</v>
      </c>
      <c r="H9" s="355" t="s">
        <v>20</v>
      </c>
      <c r="I9" s="5">
        <f t="shared" si="0"/>
        <v>3</v>
      </c>
      <c r="J9" s="758">
        <f>SUM(COUNTIF(B9:H9,"9-14"))*(4.5)+(COUNTIF(B9:H9,"14-19"))*(4.5)+(COUNTIF(B9:H9,"15-19"))*(4)</f>
        <v>13.5</v>
      </c>
      <c r="K9" s="759"/>
    </row>
    <row r="10" spans="1:11" ht="17.25" customHeight="1" x14ac:dyDescent="0.15">
      <c r="A10" s="71" t="s">
        <v>521</v>
      </c>
      <c r="B10" s="357"/>
      <c r="C10" s="357"/>
      <c r="D10" s="357"/>
      <c r="E10" s="355"/>
      <c r="F10" s="355" t="s">
        <v>21</v>
      </c>
      <c r="G10" s="355" t="s">
        <v>20</v>
      </c>
      <c r="H10" s="355"/>
      <c r="I10" s="5">
        <f t="shared" si="0"/>
        <v>2</v>
      </c>
      <c r="J10" s="758">
        <f>SUM(COUNTIF(B10:H10,"9-14"))*(4.5)+(COUNTIF(B10:H10,"14-19"))*(4.5)+(COUNTIF(B10:H10,"15-19"))*(4)</f>
        <v>9</v>
      </c>
      <c r="K10" s="759"/>
    </row>
    <row r="11" spans="1:11" ht="17.25" customHeight="1" x14ac:dyDescent="0.15">
      <c r="A11" s="20" t="s">
        <v>428</v>
      </c>
      <c r="B11" s="357"/>
      <c r="C11" s="357"/>
      <c r="D11" s="357"/>
      <c r="E11" s="355" t="s">
        <v>20</v>
      </c>
      <c r="F11" s="355"/>
      <c r="G11" s="355"/>
      <c r="H11" s="355"/>
      <c r="I11" s="5">
        <f t="shared" si="0"/>
        <v>1</v>
      </c>
      <c r="J11" s="758">
        <f>SUM(COUNTIF(B11:H11,"9-14"))*(4.5)+(COUNTIF(B11:H11,"14-19"))*(4.5)+(COUNTIF(B11:H11,"15-19"))*(4)</f>
        <v>4.5</v>
      </c>
      <c r="K11" s="759"/>
    </row>
    <row r="12" spans="1:11" ht="17.25" customHeight="1" x14ac:dyDescent="0.15">
      <c r="A12" s="31" t="s">
        <v>66</v>
      </c>
      <c r="B12" s="357"/>
      <c r="C12" s="357"/>
      <c r="D12" s="357"/>
      <c r="E12" s="355"/>
      <c r="F12" s="355"/>
      <c r="G12" s="306"/>
      <c r="H12" s="355"/>
      <c r="I12" s="5"/>
      <c r="J12" s="91"/>
      <c r="K12" s="92"/>
    </row>
    <row r="13" spans="1:11" ht="16.5" customHeight="1" x14ac:dyDescent="0.15">
      <c r="A13" s="33" t="s">
        <v>0</v>
      </c>
      <c r="B13" s="53">
        <v>46118</v>
      </c>
      <c r="C13" s="53">
        <v>46119</v>
      </c>
      <c r="D13" s="53">
        <v>46120</v>
      </c>
      <c r="E13" s="53">
        <v>46121</v>
      </c>
      <c r="F13" s="53">
        <v>46122</v>
      </c>
      <c r="G13" s="53">
        <v>46123</v>
      </c>
      <c r="H13" s="53">
        <v>46124</v>
      </c>
      <c r="I13" s="727" t="s">
        <v>1</v>
      </c>
      <c r="J13" s="717" t="s">
        <v>2</v>
      </c>
      <c r="K13" s="718"/>
    </row>
    <row r="14" spans="1:11" ht="16.5" customHeight="1" x14ac:dyDescent="0.15">
      <c r="A14" s="22" t="s">
        <v>3</v>
      </c>
      <c r="B14" s="22" t="s">
        <v>4</v>
      </c>
      <c r="C14" s="2" t="s">
        <v>5</v>
      </c>
      <c r="D14" s="21" t="s">
        <v>6</v>
      </c>
      <c r="E14" s="2" t="s">
        <v>7</v>
      </c>
      <c r="F14" s="2" t="s">
        <v>8</v>
      </c>
      <c r="G14" s="2" t="s">
        <v>9</v>
      </c>
      <c r="H14" s="24" t="s">
        <v>10</v>
      </c>
      <c r="I14" s="728"/>
      <c r="J14" s="719"/>
      <c r="K14" s="720"/>
    </row>
    <row r="15" spans="1:11" ht="18" customHeight="1" x14ac:dyDescent="0.15">
      <c r="A15" s="17" t="s">
        <v>12</v>
      </c>
      <c r="B15" s="12"/>
      <c r="C15" s="11"/>
      <c r="D15" s="11"/>
      <c r="E15" s="12"/>
      <c r="F15" s="12"/>
      <c r="G15" s="12"/>
      <c r="H15" s="12"/>
      <c r="I15" s="5"/>
      <c r="J15" s="682"/>
      <c r="K15" s="692"/>
    </row>
    <row r="16" spans="1:11" ht="17.25" customHeight="1" x14ac:dyDescent="0.15">
      <c r="A16" s="20" t="s">
        <v>192</v>
      </c>
      <c r="B16" s="355" t="s">
        <v>21</v>
      </c>
      <c r="C16" s="357"/>
      <c r="D16" s="357"/>
      <c r="E16" s="355"/>
      <c r="F16" s="355" t="s">
        <v>21</v>
      </c>
      <c r="G16" s="306"/>
      <c r="H16" s="355" t="s">
        <v>21</v>
      </c>
      <c r="I16" s="5">
        <f t="shared" ref="I16:I20" si="2">COUNTIFS(B16:H16,"&lt;&gt;空",B16:H16,"&lt;&gt;休",B16:H16,"&lt;&gt;調",B16:H16,"&lt;&gt;",B16:H16,"&lt;&gt;調整休")</f>
        <v>3</v>
      </c>
      <c r="J16" s="758">
        <f t="shared" ref="J16" si="3">SUM(COUNTIF(B16:H16,"9-14"))*(5)+(COUNTIF(B16:H16,"14-19"))*(5)+(COUNTIF(B16:H16,"9-14・17-19"))*(7)</f>
        <v>15</v>
      </c>
      <c r="K16" s="759"/>
    </row>
    <row r="17" spans="1:11" ht="17.25" customHeight="1" x14ac:dyDescent="0.15">
      <c r="A17" s="20" t="s">
        <v>95</v>
      </c>
      <c r="B17" s="355"/>
      <c r="C17" s="357"/>
      <c r="D17" s="357"/>
      <c r="E17" s="355"/>
      <c r="F17" s="355" t="s">
        <v>20</v>
      </c>
      <c r="G17" s="355" t="s">
        <v>341</v>
      </c>
      <c r="H17" s="355" t="s">
        <v>20</v>
      </c>
      <c r="I17" s="5">
        <f t="shared" si="2"/>
        <v>3</v>
      </c>
      <c r="J17" s="758">
        <f>SUM(COUNTIF(B17:H17,"9-14"))*(4.5)+(COUNTIF(B17:H17,"14-19"))*(4.5)+(COUNTIF(B17:H17,"15-19"))*(4)+(COUNTIF(B17:H17,"9-11"))*(2)</f>
        <v>11</v>
      </c>
      <c r="K17" s="759"/>
    </row>
    <row r="18" spans="1:11" ht="17.25" customHeight="1" x14ac:dyDescent="0.15">
      <c r="A18" s="20" t="s">
        <v>427</v>
      </c>
      <c r="B18" s="355"/>
      <c r="C18" s="357"/>
      <c r="D18" s="357"/>
      <c r="E18" s="355" t="s">
        <v>21</v>
      </c>
      <c r="F18" s="355"/>
      <c r="G18" s="355" t="s">
        <v>21</v>
      </c>
      <c r="H18" s="355" t="s">
        <v>20</v>
      </c>
      <c r="I18" s="5">
        <f t="shared" si="2"/>
        <v>3</v>
      </c>
      <c r="J18" s="758">
        <f>SUM(COUNTIF(B18:H18,"9-14"))*(4.5)+(COUNTIF(B18:H18,"14-19"))*(4.5)+(COUNTIF(B18:H18,"15-19"))*(4)</f>
        <v>13.5</v>
      </c>
      <c r="K18" s="759"/>
    </row>
    <row r="19" spans="1:11" ht="17.25" customHeight="1" x14ac:dyDescent="0.15">
      <c r="A19" s="71" t="s">
        <v>521</v>
      </c>
      <c r="B19" s="355" t="s">
        <v>21</v>
      </c>
      <c r="C19" s="357"/>
      <c r="D19" s="357"/>
      <c r="E19" s="355"/>
      <c r="F19" s="355" t="s">
        <v>21</v>
      </c>
      <c r="G19" s="355" t="s">
        <v>20</v>
      </c>
      <c r="H19" s="355"/>
      <c r="I19" s="5">
        <f t="shared" si="2"/>
        <v>3</v>
      </c>
      <c r="J19" s="758">
        <f>SUM(COUNTIF(B19:H19,"9-14"))*(4.5)+(COUNTIF(B19:H19,"14-19"))*(4.5)+(COUNTIF(B19:H19,"15-19"))*(4)</f>
        <v>13.5</v>
      </c>
      <c r="K19" s="759"/>
    </row>
    <row r="20" spans="1:11" ht="17.25" customHeight="1" x14ac:dyDescent="0.15">
      <c r="A20" s="20" t="s">
        <v>428</v>
      </c>
      <c r="B20" s="355" t="s">
        <v>20</v>
      </c>
      <c r="C20" s="357"/>
      <c r="D20" s="357"/>
      <c r="E20" s="355" t="s">
        <v>20</v>
      </c>
      <c r="F20" s="355"/>
      <c r="G20" s="355"/>
      <c r="H20" s="355"/>
      <c r="I20" s="5">
        <f t="shared" si="2"/>
        <v>2</v>
      </c>
      <c r="J20" s="758">
        <f>SUM(COUNTIF(B20:H20,"9-14"))*(4.5)+(COUNTIF(B20:H20,"14-19"))*(4.5)+(COUNTIF(B20:H20,"15-19"))*(4)</f>
        <v>9</v>
      </c>
      <c r="K20" s="759"/>
    </row>
    <row r="21" spans="1:11" ht="17.25" customHeight="1" x14ac:dyDescent="0.15">
      <c r="A21" s="31" t="s">
        <v>66</v>
      </c>
      <c r="B21" s="355"/>
      <c r="C21" s="357"/>
      <c r="D21" s="357"/>
      <c r="E21" s="355"/>
      <c r="F21" s="355"/>
      <c r="G21" s="306"/>
      <c r="H21" s="355"/>
      <c r="I21" s="5"/>
      <c r="J21" s="91"/>
      <c r="K21" s="92"/>
    </row>
    <row r="22" spans="1:11" ht="16.5" customHeight="1" x14ac:dyDescent="0.15">
      <c r="A22" s="22" t="s">
        <v>0</v>
      </c>
      <c r="B22" s="23">
        <v>46125</v>
      </c>
      <c r="C22" s="23">
        <v>46126</v>
      </c>
      <c r="D22" s="23">
        <v>46127</v>
      </c>
      <c r="E22" s="23">
        <v>46128</v>
      </c>
      <c r="F22" s="23">
        <v>46129</v>
      </c>
      <c r="G22" s="23">
        <v>46130</v>
      </c>
      <c r="H22" s="23">
        <v>46131</v>
      </c>
      <c r="I22" s="727" t="s">
        <v>1</v>
      </c>
      <c r="J22" s="717" t="s">
        <v>2</v>
      </c>
      <c r="K22" s="718"/>
    </row>
    <row r="23" spans="1:11" ht="16.5" customHeight="1" x14ac:dyDescent="0.15">
      <c r="A23" s="22" t="s">
        <v>3</v>
      </c>
      <c r="B23" s="2" t="s">
        <v>4</v>
      </c>
      <c r="C23" s="21" t="s">
        <v>5</v>
      </c>
      <c r="D23" s="21" t="s">
        <v>6</v>
      </c>
      <c r="E23" s="2" t="s">
        <v>7</v>
      </c>
      <c r="F23" s="2" t="s">
        <v>8</v>
      </c>
      <c r="G23" s="2" t="s">
        <v>9</v>
      </c>
      <c r="H23" s="24" t="s">
        <v>10</v>
      </c>
      <c r="I23" s="728"/>
      <c r="J23" s="719"/>
      <c r="K23" s="720"/>
    </row>
    <row r="24" spans="1:11" ht="18" customHeight="1" x14ac:dyDescent="0.15">
      <c r="A24" s="17" t="s">
        <v>13</v>
      </c>
      <c r="B24" s="12"/>
      <c r="C24" s="11"/>
      <c r="D24" s="11"/>
      <c r="E24" s="12"/>
      <c r="F24" s="691" t="s">
        <v>60</v>
      </c>
      <c r="G24" s="691"/>
      <c r="H24" s="691"/>
      <c r="I24" s="5"/>
      <c r="J24" s="693"/>
      <c r="K24" s="692"/>
    </row>
    <row r="25" spans="1:11" ht="17.25" customHeight="1" x14ac:dyDescent="0.15">
      <c r="A25" s="20" t="s">
        <v>192</v>
      </c>
      <c r="B25" s="355" t="s">
        <v>21</v>
      </c>
      <c r="C25" s="357"/>
      <c r="D25" s="357"/>
      <c r="E25" s="355"/>
      <c r="F25" s="355" t="s">
        <v>21</v>
      </c>
      <c r="G25" s="306"/>
      <c r="H25" s="355" t="s">
        <v>21</v>
      </c>
      <c r="I25" s="5">
        <f t="shared" ref="I25:I29" si="4">COUNTIFS(B25:H25,"&lt;&gt;空",B25:H25,"&lt;&gt;休",B25:H25,"&lt;&gt;調",B25:H25,"&lt;&gt;",B25:H25,"&lt;&gt;調整休")</f>
        <v>3</v>
      </c>
      <c r="J25" s="758">
        <f t="shared" ref="J25" si="5">SUM(COUNTIF(B25:H25,"9-14"))*(5)+(COUNTIF(B25:H25,"14-19"))*(5)+(COUNTIF(B25:H25,"9-14・17-19"))*(7)</f>
        <v>15</v>
      </c>
      <c r="K25" s="759"/>
    </row>
    <row r="26" spans="1:11" ht="17.25" customHeight="1" x14ac:dyDescent="0.15">
      <c r="A26" s="20" t="s">
        <v>95</v>
      </c>
      <c r="B26" s="355"/>
      <c r="C26" s="357"/>
      <c r="D26" s="357"/>
      <c r="E26" s="355"/>
      <c r="F26" s="355" t="s">
        <v>20</v>
      </c>
      <c r="G26" s="355" t="s">
        <v>341</v>
      </c>
      <c r="H26" s="355" t="s">
        <v>20</v>
      </c>
      <c r="I26" s="5">
        <f t="shared" si="4"/>
        <v>3</v>
      </c>
      <c r="J26" s="758">
        <f>SUM(COUNTIF(B26:H26,"9-14"))*(4.5)+(COUNTIF(B26:H26,"14-19"))*(4.5)+(COUNTIF(B26:H26,"15-19"))*(4)+(COUNTIF(B26:H26,"9-11"))*(2)</f>
        <v>11</v>
      </c>
      <c r="K26" s="759"/>
    </row>
    <row r="27" spans="1:11" ht="17.25" customHeight="1" x14ac:dyDescent="0.15">
      <c r="A27" s="20" t="s">
        <v>427</v>
      </c>
      <c r="B27" s="355"/>
      <c r="C27" s="357"/>
      <c r="D27" s="357"/>
      <c r="E27" s="355" t="s">
        <v>21</v>
      </c>
      <c r="F27" s="355"/>
      <c r="G27" s="355" t="s">
        <v>21</v>
      </c>
      <c r="H27" s="355" t="s">
        <v>20</v>
      </c>
      <c r="I27" s="5">
        <f t="shared" si="4"/>
        <v>3</v>
      </c>
      <c r="J27" s="758">
        <f>SUM(COUNTIF(B27:H27,"9-14"))*(4.5)+(COUNTIF(B27:H27,"14-19"))*(4.5)+(COUNTIF(B27:H27,"15-19"))*(4)</f>
        <v>13.5</v>
      </c>
      <c r="K27" s="759"/>
    </row>
    <row r="28" spans="1:11" ht="17.25" customHeight="1" x14ac:dyDescent="0.15">
      <c r="A28" s="71" t="s">
        <v>521</v>
      </c>
      <c r="B28" s="355" t="s">
        <v>21</v>
      </c>
      <c r="C28" s="357"/>
      <c r="D28" s="357"/>
      <c r="E28" s="355"/>
      <c r="F28" s="355" t="s">
        <v>21</v>
      </c>
      <c r="G28" s="355" t="s">
        <v>20</v>
      </c>
      <c r="H28" s="355"/>
      <c r="I28" s="5">
        <f t="shared" si="4"/>
        <v>3</v>
      </c>
      <c r="J28" s="758">
        <f>SUM(COUNTIF(B28:H28,"9-14"))*(4.5)+(COUNTIF(B28:H28,"14-19"))*(4.5)+(COUNTIF(B28:H28,"15-19"))*(4)</f>
        <v>13.5</v>
      </c>
      <c r="K28" s="759"/>
    </row>
    <row r="29" spans="1:11" ht="17.25" customHeight="1" x14ac:dyDescent="0.15">
      <c r="A29" s="20" t="s">
        <v>428</v>
      </c>
      <c r="B29" s="355" t="s">
        <v>20</v>
      </c>
      <c r="C29" s="357"/>
      <c r="D29" s="357"/>
      <c r="E29" s="355" t="s">
        <v>20</v>
      </c>
      <c r="F29" s="355"/>
      <c r="G29" s="355"/>
      <c r="H29" s="355"/>
      <c r="I29" s="5">
        <f t="shared" si="4"/>
        <v>2</v>
      </c>
      <c r="J29" s="758">
        <f>SUM(COUNTIF(B29:H29,"9-14"))*(4.5)+(COUNTIF(B29:H29,"14-19"))*(4.5)+(COUNTIF(B29:H29,"15-19"))*(4)</f>
        <v>9</v>
      </c>
      <c r="K29" s="759"/>
    </row>
    <row r="30" spans="1:11" ht="17.25" customHeight="1" x14ac:dyDescent="0.15">
      <c r="A30" s="31" t="s">
        <v>66</v>
      </c>
      <c r="B30" s="355"/>
      <c r="C30" s="357"/>
      <c r="D30" s="357"/>
      <c r="E30" s="355"/>
      <c r="F30" s="355"/>
      <c r="G30" s="306"/>
      <c r="H30" s="355"/>
      <c r="I30" s="5"/>
      <c r="J30" s="91"/>
      <c r="K30" s="92"/>
    </row>
    <row r="31" spans="1:11" ht="16.5" customHeight="1" x14ac:dyDescent="0.15">
      <c r="A31" s="22" t="s">
        <v>0</v>
      </c>
      <c r="B31" s="90">
        <v>46132</v>
      </c>
      <c r="C31" s="90">
        <v>46133</v>
      </c>
      <c r="D31" s="90">
        <v>46134</v>
      </c>
      <c r="E31" s="90">
        <v>46135</v>
      </c>
      <c r="F31" s="90">
        <v>46136</v>
      </c>
      <c r="G31" s="90">
        <v>46137</v>
      </c>
      <c r="H31" s="90">
        <v>46138</v>
      </c>
      <c r="I31" s="727" t="s">
        <v>1</v>
      </c>
      <c r="J31" s="717" t="s">
        <v>2</v>
      </c>
      <c r="K31" s="718"/>
    </row>
    <row r="32" spans="1:11" ht="16.5" customHeight="1" x14ac:dyDescent="0.15">
      <c r="A32" s="22" t="s">
        <v>3</v>
      </c>
      <c r="B32" s="2" t="s">
        <v>4</v>
      </c>
      <c r="C32" s="21" t="s">
        <v>5</v>
      </c>
      <c r="D32" s="21" t="s">
        <v>6</v>
      </c>
      <c r="E32" s="2" t="s">
        <v>7</v>
      </c>
      <c r="F32" s="2" t="s">
        <v>8</v>
      </c>
      <c r="G32" s="2" t="s">
        <v>9</v>
      </c>
      <c r="H32" s="24" t="s">
        <v>10</v>
      </c>
      <c r="I32" s="728"/>
      <c r="J32" s="719"/>
      <c r="K32" s="720"/>
    </row>
    <row r="33" spans="1:11" ht="18" customHeight="1" x14ac:dyDescent="0.15">
      <c r="A33" s="17" t="s">
        <v>12</v>
      </c>
      <c r="B33" s="12"/>
      <c r="C33" s="11"/>
      <c r="D33" s="11"/>
      <c r="E33" s="12"/>
      <c r="F33" s="12"/>
      <c r="G33" s="12"/>
      <c r="H33" s="12"/>
      <c r="I33" s="5"/>
      <c r="J33" s="682"/>
      <c r="K33" s="692"/>
    </row>
    <row r="34" spans="1:11" ht="17.25" customHeight="1" x14ac:dyDescent="0.15">
      <c r="A34" s="20" t="s">
        <v>192</v>
      </c>
      <c r="B34" s="355" t="s">
        <v>21</v>
      </c>
      <c r="C34" s="357"/>
      <c r="D34" s="357"/>
      <c r="E34" s="355"/>
      <c r="F34" s="355" t="s">
        <v>21</v>
      </c>
      <c r="G34" s="306"/>
      <c r="H34" s="355" t="s">
        <v>21</v>
      </c>
      <c r="I34" s="5">
        <f t="shared" ref="I34:I38" si="6">COUNTIFS(B34:H34,"&lt;&gt;空",B34:H34,"&lt;&gt;休",B34:H34,"&lt;&gt;調",B34:H34,"&lt;&gt;",B34:H34,"&lt;&gt;調整休")</f>
        <v>3</v>
      </c>
      <c r="J34" s="758">
        <f t="shared" ref="J34" si="7">SUM(COUNTIF(B34:H34,"9-14"))*(5)+(COUNTIF(B34:H34,"14-19"))*(5)+(COUNTIF(B34:H34,"9-14・17-19"))*(7)</f>
        <v>15</v>
      </c>
      <c r="K34" s="759"/>
    </row>
    <row r="35" spans="1:11" ht="17.25" customHeight="1" x14ac:dyDescent="0.15">
      <c r="A35" s="20" t="s">
        <v>95</v>
      </c>
      <c r="B35" s="355"/>
      <c r="C35" s="357"/>
      <c r="D35" s="357"/>
      <c r="E35" s="355"/>
      <c r="F35" s="355" t="s">
        <v>20</v>
      </c>
      <c r="G35" s="355" t="s">
        <v>341</v>
      </c>
      <c r="H35" s="355" t="s">
        <v>20</v>
      </c>
      <c r="I35" s="5">
        <f t="shared" si="6"/>
        <v>3</v>
      </c>
      <c r="J35" s="758">
        <f>SUM(COUNTIF(B35:H35,"9-14"))*(4.5)+(COUNTIF(B35:H35,"14-19"))*(4.5)+(COUNTIF(B35:H35,"15-19"))*(4)+(COUNTIF(B35:H35,"9-11"))*(2)</f>
        <v>11</v>
      </c>
      <c r="K35" s="759"/>
    </row>
    <row r="36" spans="1:11" ht="17.25" customHeight="1" x14ac:dyDescent="0.15">
      <c r="A36" s="20" t="s">
        <v>427</v>
      </c>
      <c r="B36" s="355"/>
      <c r="C36" s="357"/>
      <c r="D36" s="357"/>
      <c r="E36" s="355" t="s">
        <v>21</v>
      </c>
      <c r="F36" s="355"/>
      <c r="G36" s="355" t="s">
        <v>21</v>
      </c>
      <c r="H36" s="355" t="s">
        <v>20</v>
      </c>
      <c r="I36" s="5">
        <f t="shared" si="6"/>
        <v>3</v>
      </c>
      <c r="J36" s="758">
        <f>SUM(COUNTIF(B36:H36,"9-14"))*(4.5)+(COUNTIF(B36:H36,"14-19"))*(4.5)+(COUNTIF(B36:H36,"15-19"))*(4)</f>
        <v>13.5</v>
      </c>
      <c r="K36" s="759"/>
    </row>
    <row r="37" spans="1:11" ht="17.25" customHeight="1" x14ac:dyDescent="0.15">
      <c r="A37" s="71" t="s">
        <v>521</v>
      </c>
      <c r="B37" s="355" t="s">
        <v>21</v>
      </c>
      <c r="C37" s="357"/>
      <c r="D37" s="357"/>
      <c r="E37" s="355"/>
      <c r="F37" s="355" t="s">
        <v>21</v>
      </c>
      <c r="G37" s="355" t="s">
        <v>20</v>
      </c>
      <c r="H37" s="355"/>
      <c r="I37" s="5">
        <f t="shared" si="6"/>
        <v>3</v>
      </c>
      <c r="J37" s="758">
        <f>SUM(COUNTIF(B37:H37,"9-14"))*(4.5)+(COUNTIF(B37:H37,"14-19"))*(4.5)+(COUNTIF(B37:H37,"15-19"))*(4)</f>
        <v>13.5</v>
      </c>
      <c r="K37" s="759"/>
    </row>
    <row r="38" spans="1:11" ht="17.25" customHeight="1" x14ac:dyDescent="0.15">
      <c r="A38" s="20" t="s">
        <v>428</v>
      </c>
      <c r="B38" s="355" t="s">
        <v>20</v>
      </c>
      <c r="C38" s="357"/>
      <c r="D38" s="357"/>
      <c r="E38" s="355" t="s">
        <v>20</v>
      </c>
      <c r="F38" s="355"/>
      <c r="G38" s="355"/>
      <c r="H38" s="355"/>
      <c r="I38" s="5">
        <f t="shared" si="6"/>
        <v>2</v>
      </c>
      <c r="J38" s="758">
        <f>SUM(COUNTIF(B38:H38,"9-14"))*(4.5)+(COUNTIF(B38:H38,"14-19"))*(4.5)+(COUNTIF(B38:H38,"15-19"))*(4)</f>
        <v>9</v>
      </c>
      <c r="K38" s="759"/>
    </row>
    <row r="39" spans="1:11" ht="17.25" customHeight="1" x14ac:dyDescent="0.15">
      <c r="A39" s="31" t="s">
        <v>66</v>
      </c>
      <c r="B39" s="355"/>
      <c r="C39" s="357"/>
      <c r="D39" s="357"/>
      <c r="E39" s="355"/>
      <c r="F39" s="355"/>
      <c r="G39" s="306"/>
      <c r="H39" s="355"/>
      <c r="I39" s="5"/>
      <c r="J39" s="91"/>
      <c r="K39" s="92"/>
    </row>
    <row r="40" spans="1:11" ht="16.5" customHeight="1" x14ac:dyDescent="0.15">
      <c r="A40" s="22" t="s">
        <v>0</v>
      </c>
      <c r="B40" s="23">
        <v>46139</v>
      </c>
      <c r="C40" s="23">
        <v>46140</v>
      </c>
      <c r="D40" s="23">
        <v>46141</v>
      </c>
      <c r="E40" s="23">
        <v>46142</v>
      </c>
      <c r="F40" s="23"/>
      <c r="G40" s="23"/>
      <c r="H40" s="23"/>
      <c r="I40" s="727" t="s">
        <v>1</v>
      </c>
      <c r="J40" s="717" t="s">
        <v>2</v>
      </c>
      <c r="K40" s="718"/>
    </row>
    <row r="41" spans="1:11" ht="16.5" customHeight="1" x14ac:dyDescent="0.15">
      <c r="A41" s="22" t="s">
        <v>3</v>
      </c>
      <c r="B41" s="2" t="s">
        <v>4</v>
      </c>
      <c r="C41" s="316" t="s">
        <v>5</v>
      </c>
      <c r="D41" s="376" t="s">
        <v>6</v>
      </c>
      <c r="E41" s="2" t="s">
        <v>7</v>
      </c>
      <c r="F41" s="2"/>
      <c r="G41" s="2"/>
      <c r="H41" s="24"/>
      <c r="I41" s="728"/>
      <c r="J41" s="719"/>
      <c r="K41" s="720"/>
    </row>
    <row r="42" spans="1:11" ht="16.5" customHeight="1" x14ac:dyDescent="0.15">
      <c r="A42" s="17" t="s">
        <v>13</v>
      </c>
      <c r="B42" s="12"/>
      <c r="C42" s="11"/>
      <c r="D42" s="11"/>
      <c r="E42" s="12"/>
      <c r="F42" s="11"/>
      <c r="G42" s="11"/>
      <c r="H42" s="11"/>
      <c r="I42" s="5"/>
      <c r="J42" s="693"/>
      <c r="K42" s="692"/>
    </row>
    <row r="43" spans="1:11" ht="17.25" customHeight="1" x14ac:dyDescent="0.15">
      <c r="A43" s="20" t="s">
        <v>192</v>
      </c>
      <c r="B43" s="355" t="s">
        <v>21</v>
      </c>
      <c r="C43" s="357"/>
      <c r="D43" s="357"/>
      <c r="E43" s="355"/>
      <c r="F43" s="357"/>
      <c r="G43" s="357"/>
      <c r="H43" s="357"/>
      <c r="I43" s="5">
        <f t="shared" ref="I43:I47" si="8">COUNTIFS(B43:H43,"&lt;&gt;空",B43:H43,"&lt;&gt;休",B43:H43,"&lt;&gt;調",B43:H43,"&lt;&gt;",B43:H43,"&lt;&gt;調整休")</f>
        <v>1</v>
      </c>
      <c r="J43" s="758">
        <f t="shared" ref="J43" si="9">SUM(COUNTIF(B43:H43,"9-14"))*(5)+(COUNTIF(B43:H43,"14-19"))*(5)+(COUNTIF(B43:H43,"9-14・17-19"))*(7)</f>
        <v>5</v>
      </c>
      <c r="K43" s="759"/>
    </row>
    <row r="44" spans="1:11" ht="17.25" customHeight="1" x14ac:dyDescent="0.15">
      <c r="A44" s="20" t="s">
        <v>95</v>
      </c>
      <c r="B44" s="355"/>
      <c r="C44" s="357"/>
      <c r="D44" s="357"/>
      <c r="E44" s="355"/>
      <c r="F44" s="357"/>
      <c r="G44" s="357"/>
      <c r="H44" s="357"/>
      <c r="I44" s="5">
        <f t="shared" si="8"/>
        <v>0</v>
      </c>
      <c r="J44" s="758">
        <f>SUM(COUNTIF(B44:H44,"9-14"))*(4.5)+(COUNTIF(B44:H44,"14-19"))*(4.5)+(COUNTIF(B44:H44,"15-19"))*(4)+(COUNTIF(B44:H44,"9-11"))*(2)</f>
        <v>0</v>
      </c>
      <c r="K44" s="759"/>
    </row>
    <row r="45" spans="1:11" ht="17.25" customHeight="1" x14ac:dyDescent="0.15">
      <c r="A45" s="20" t="s">
        <v>427</v>
      </c>
      <c r="B45" s="355"/>
      <c r="C45" s="357"/>
      <c r="D45" s="357"/>
      <c r="E45" s="355" t="s">
        <v>21</v>
      </c>
      <c r="F45" s="357"/>
      <c r="G45" s="357"/>
      <c r="H45" s="357"/>
      <c r="I45" s="5">
        <f t="shared" si="8"/>
        <v>1</v>
      </c>
      <c r="J45" s="758">
        <f>SUM(COUNTIF(B45:H45,"9-14"))*(4.5)+(COUNTIF(B45:H45,"14-19"))*(4.5)+(COUNTIF(B45:H45,"15-19"))*(4)</f>
        <v>4.5</v>
      </c>
      <c r="K45" s="759"/>
    </row>
    <row r="46" spans="1:11" ht="17.25" customHeight="1" x14ac:dyDescent="0.15">
      <c r="A46" s="71" t="s">
        <v>521</v>
      </c>
      <c r="B46" s="355" t="s">
        <v>21</v>
      </c>
      <c r="C46" s="357"/>
      <c r="D46" s="357"/>
      <c r="E46" s="355"/>
      <c r="F46" s="357"/>
      <c r="G46" s="357"/>
      <c r="H46" s="357"/>
      <c r="I46" s="5">
        <f t="shared" si="8"/>
        <v>1</v>
      </c>
      <c r="J46" s="758">
        <f>SUM(COUNTIF(B46:H46,"9-14"))*(4.5)+(COUNTIF(B46:H46,"14-19"))*(4.5)+(COUNTIF(B46:H46,"15-19"))*(4)</f>
        <v>4.5</v>
      </c>
      <c r="K46" s="759"/>
    </row>
    <row r="47" spans="1:11" ht="17.25" customHeight="1" x14ac:dyDescent="0.15">
      <c r="A47" s="20" t="s">
        <v>428</v>
      </c>
      <c r="B47" s="355" t="s">
        <v>20</v>
      </c>
      <c r="C47" s="357"/>
      <c r="D47" s="357"/>
      <c r="E47" s="355" t="s">
        <v>20</v>
      </c>
      <c r="F47" s="357"/>
      <c r="G47" s="357"/>
      <c r="H47" s="357"/>
      <c r="I47" s="5">
        <f t="shared" si="8"/>
        <v>2</v>
      </c>
      <c r="J47" s="758">
        <f>SUM(COUNTIF(B47:H47,"9-14"))*(4.5)+(COUNTIF(B47:H47,"14-19"))*(4.5)+(COUNTIF(B47:H47,"15-19"))*(4)</f>
        <v>9</v>
      </c>
      <c r="K47" s="759"/>
    </row>
    <row r="48" spans="1:11" ht="17.25" customHeight="1" x14ac:dyDescent="0.15">
      <c r="A48" s="31" t="s">
        <v>66</v>
      </c>
      <c r="B48" s="355"/>
      <c r="C48" s="357"/>
      <c r="D48" s="357"/>
      <c r="E48" s="355"/>
      <c r="F48" s="357"/>
      <c r="G48" s="357"/>
      <c r="H48" s="357"/>
      <c r="I48" s="5"/>
      <c r="J48" s="91"/>
      <c r="K48" s="92"/>
    </row>
    <row r="49" spans="1:11" ht="9.75" customHeight="1" x14ac:dyDescent="0.15">
      <c r="A49" s="41"/>
      <c r="B49" s="42"/>
      <c r="C49" s="42"/>
      <c r="D49" s="42"/>
      <c r="E49" s="42"/>
      <c r="F49" s="42"/>
      <c r="G49" s="42"/>
      <c r="H49" s="42"/>
      <c r="I49" s="881" t="s">
        <v>561</v>
      </c>
      <c r="J49" s="881"/>
      <c r="K49" s="881"/>
    </row>
  </sheetData>
  <mergeCells count="45">
    <mergeCell ref="I13:I14"/>
    <mergeCell ref="J13:K14"/>
    <mergeCell ref="B1:F1"/>
    <mergeCell ref="H1:K1"/>
    <mergeCell ref="A3:I3"/>
    <mergeCell ref="I4:I5"/>
    <mergeCell ref="J4:K5"/>
    <mergeCell ref="J6:K6"/>
    <mergeCell ref="J20:K20"/>
    <mergeCell ref="J7:K7"/>
    <mergeCell ref="J8:K8"/>
    <mergeCell ref="J9:K9"/>
    <mergeCell ref="J10:K10"/>
    <mergeCell ref="J11:K11"/>
    <mergeCell ref="J15:K15"/>
    <mergeCell ref="J16:K16"/>
    <mergeCell ref="J17:K17"/>
    <mergeCell ref="J18:K18"/>
    <mergeCell ref="J19:K19"/>
    <mergeCell ref="J29:K29"/>
    <mergeCell ref="I31:I32"/>
    <mergeCell ref="J31:K32"/>
    <mergeCell ref="J33:K33"/>
    <mergeCell ref="I22:I23"/>
    <mergeCell ref="J22:K23"/>
    <mergeCell ref="J24:K24"/>
    <mergeCell ref="J25:K25"/>
    <mergeCell ref="J26:K26"/>
    <mergeCell ref="J27:K27"/>
    <mergeCell ref="I49:K49"/>
    <mergeCell ref="F24:H24"/>
    <mergeCell ref="J42:K42"/>
    <mergeCell ref="J43:K43"/>
    <mergeCell ref="J44:K44"/>
    <mergeCell ref="J45:K45"/>
    <mergeCell ref="J46:K46"/>
    <mergeCell ref="J47:K47"/>
    <mergeCell ref="J34:K34"/>
    <mergeCell ref="J35:K35"/>
    <mergeCell ref="J36:K36"/>
    <mergeCell ref="J37:K37"/>
    <mergeCell ref="J38:K38"/>
    <mergeCell ref="I40:I41"/>
    <mergeCell ref="J40:K41"/>
    <mergeCell ref="J28:K28"/>
  </mergeCells>
  <phoneticPr fontId="13"/>
  <pageMargins left="0.39370078740157483" right="0.27559055118110237" top="0.31496062992125984" bottom="0.11811023622047245" header="0.51181102362204722" footer="0.51181102362204722"/>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6CD1AA8-F545-4314-ABFA-F5019D1CC7AF}">
          <x14:formula1>
            <xm:f>'F:\Users\clmiwa-three\Downloads\[《中村》新田・草加 エリア 仮シフト【12月16日～1月15日】.xlsx]参照データベース'!#REF!</xm:f>
          </x14:formula1>
          <xm:sqref>G1 C49:H49</xm:sqref>
        </x14:dataValidation>
      </x14:dataValidations>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9B1CE-16DD-462D-A782-2C71FA1AC142}">
  <sheetPr>
    <pageSetUpPr fitToPage="1"/>
  </sheetPr>
  <dimension ref="A1:X57"/>
  <sheetViews>
    <sheetView topLeftCell="A10" zoomScale="85" zoomScaleNormal="85" workbookViewId="0">
      <selection activeCell="D46" sqref="D46"/>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562</v>
      </c>
      <c r="C1" s="683"/>
      <c r="D1" s="683"/>
      <c r="E1" s="683"/>
      <c r="F1" s="683"/>
      <c r="H1" s="767" t="s">
        <v>55</v>
      </c>
      <c r="I1" s="768"/>
      <c r="J1" s="769"/>
      <c r="K1" s="770"/>
    </row>
    <row r="2" spans="1:24" ht="9" customHeight="1" x14ac:dyDescent="0.15">
      <c r="A2" s="14"/>
      <c r="B2" s="763"/>
      <c r="C2" s="763"/>
      <c r="D2" s="764"/>
      <c r="E2" s="764"/>
      <c r="I2" s="14"/>
      <c r="J2" s="3"/>
      <c r="K2" s="4"/>
    </row>
    <row r="3" spans="1:24" ht="18" customHeight="1" x14ac:dyDescent="0.15">
      <c r="A3" s="22" t="s">
        <v>0</v>
      </c>
      <c r="B3" s="90"/>
      <c r="C3" s="90"/>
      <c r="D3" s="90">
        <v>46113</v>
      </c>
      <c r="E3" s="90">
        <v>46114</v>
      </c>
      <c r="F3" s="90">
        <v>46115</v>
      </c>
      <c r="G3" s="90">
        <v>46116</v>
      </c>
      <c r="H3" s="90">
        <v>46117</v>
      </c>
      <c r="I3" s="727" t="s">
        <v>1</v>
      </c>
      <c r="J3" s="717" t="s">
        <v>2</v>
      </c>
      <c r="K3" s="718"/>
    </row>
    <row r="4" spans="1:24" ht="18" customHeight="1" x14ac:dyDescent="0.15">
      <c r="A4" s="22" t="s">
        <v>3</v>
      </c>
      <c r="B4" s="2"/>
      <c r="C4" s="21"/>
      <c r="D4" s="21" t="s">
        <v>6</v>
      </c>
      <c r="E4" s="2" t="s">
        <v>7</v>
      </c>
      <c r="F4" s="2" t="s">
        <v>8</v>
      </c>
      <c r="G4" s="2" t="s">
        <v>9</v>
      </c>
      <c r="H4" s="24" t="s">
        <v>10</v>
      </c>
      <c r="I4" s="728"/>
      <c r="J4" s="719"/>
      <c r="K4" s="720"/>
    </row>
    <row r="5" spans="1:24" ht="18" customHeight="1" thickBot="1" x14ac:dyDescent="0.2">
      <c r="A5" s="104" t="s">
        <v>13</v>
      </c>
      <c r="B5" s="105"/>
      <c r="C5" s="105"/>
      <c r="D5" s="105"/>
      <c r="E5" s="99"/>
      <c r="F5" s="99"/>
      <c r="G5" s="99"/>
      <c r="H5" s="99"/>
      <c r="I5" s="100"/>
      <c r="J5" s="765"/>
      <c r="K5" s="766"/>
    </row>
    <row r="6" spans="1:24" ht="18" customHeight="1" x14ac:dyDescent="0.15">
      <c r="A6" s="771" t="s">
        <v>52</v>
      </c>
      <c r="B6" s="351"/>
      <c r="C6" s="351"/>
      <c r="D6" s="109"/>
      <c r="E6" s="110"/>
      <c r="F6" s="110"/>
      <c r="G6" s="110"/>
      <c r="H6" s="110"/>
      <c r="I6" s="775"/>
      <c r="J6" s="777"/>
      <c r="K6" s="778"/>
      <c r="N6" s="6"/>
      <c r="O6" s="6"/>
      <c r="P6" s="6"/>
      <c r="Q6" s="6"/>
      <c r="R6" s="6"/>
      <c r="S6" s="6"/>
      <c r="T6" s="6"/>
      <c r="U6" s="6"/>
      <c r="V6" s="6"/>
      <c r="W6" s="6"/>
      <c r="X6" s="6"/>
    </row>
    <row r="7" spans="1:24" ht="18" customHeight="1" thickBot="1" x14ac:dyDescent="0.2">
      <c r="A7" s="772"/>
      <c r="B7" s="352"/>
      <c r="C7" s="352"/>
      <c r="D7" s="113"/>
      <c r="E7" s="122"/>
      <c r="F7" s="122"/>
      <c r="G7" s="122"/>
      <c r="H7" s="111"/>
      <c r="I7" s="776"/>
      <c r="J7" s="779"/>
      <c r="K7" s="780"/>
      <c r="N7" s="6"/>
      <c r="O7" s="6"/>
      <c r="P7" s="6"/>
      <c r="Q7" s="6"/>
      <c r="R7" s="6"/>
      <c r="S7" s="6"/>
      <c r="T7" s="6"/>
      <c r="U7" s="6"/>
      <c r="V7" s="6"/>
      <c r="W7" s="6"/>
      <c r="X7" s="6"/>
    </row>
    <row r="8" spans="1:24" ht="18" customHeight="1" x14ac:dyDescent="0.15">
      <c r="A8" s="43" t="s">
        <v>53</v>
      </c>
      <c r="B8" s="106"/>
      <c r="C8" s="106"/>
      <c r="D8" s="106"/>
      <c r="E8" s="29" t="s">
        <v>20</v>
      </c>
      <c r="F8" s="29"/>
      <c r="G8" s="29" t="s">
        <v>20</v>
      </c>
      <c r="H8" s="29"/>
      <c r="I8" s="43">
        <f>COUNTIFS(B8:H8,"&lt;&gt;空",B8:H8,"&lt;&gt;休",B8:H8,"&lt;&gt;調",B8:H8,"&lt;&gt;",B8:H8,"&lt;&gt;調整休")</f>
        <v>2</v>
      </c>
      <c r="J8" s="781">
        <f>SUM(COUNTIF(B8:H8,"9-16"))*(6.25)+(COUNTIF(B8:H8,"9-15"))*(5.5)+(COUNTIF(B8:H8,"9-14"))*(4.5)+(COUNTIF(B8:H8,"16-19"))*(3)+(COUNTIF(B8:H8,"15-19"))*(4)+(COUNTIF(B8:H8,"14-19"))*(4.5)+(COUNTIF(B8:H8,"13-19"))*(5.5)+(COUNTIF(B8:H8,"12-19"))*(6.25)</f>
        <v>9</v>
      </c>
      <c r="K8" s="782"/>
      <c r="M8" s="349"/>
      <c r="N8" s="6"/>
      <c r="O8" s="6"/>
      <c r="P8" s="6"/>
      <c r="Q8" s="6"/>
      <c r="R8" s="6"/>
      <c r="S8" s="6"/>
      <c r="T8" s="6"/>
      <c r="U8" s="6"/>
      <c r="V8" s="6"/>
      <c r="W8" s="6"/>
      <c r="X8" s="6"/>
    </row>
    <row r="9" spans="1:24" ht="18" customHeight="1" thickBot="1" x14ac:dyDescent="0.2">
      <c r="A9" s="5" t="s">
        <v>54</v>
      </c>
      <c r="B9" s="45"/>
      <c r="C9" s="45"/>
      <c r="D9" s="46"/>
      <c r="E9" s="111" t="s">
        <v>21</v>
      </c>
      <c r="F9" s="111" t="s">
        <v>20</v>
      </c>
      <c r="G9" s="111"/>
      <c r="H9" s="12"/>
      <c r="I9" s="5">
        <f>COUNTIFS(B9:H9,"&lt;&gt;空",B9:H9,"&lt;&gt;休",B9:H9,"&lt;&gt;調",B9:H9,"&lt;&gt;",B9:H9,"&lt;&gt;調整休")</f>
        <v>2</v>
      </c>
      <c r="J9" s="682">
        <f>SUM(COUNTIF(B9:H9,"9-16"))*(6.25)+(COUNTIF(B9:H9,"9-15"))*(5.5)+(COUNTIF(B9:H9,"9-14"))*(4.5)+(COUNTIF(B9:H9,"16-19"))*(3)+(COUNTIF(B9:H9,"15-19"))*(4)+(COUNTIF(B9:H9,"14-19"))*(4.5)+(COUNTIF(B9:H9,"13-19"))*(5.5)+(COUNTIF(B9:H9,"12-19"))*(6.25)</f>
        <v>9</v>
      </c>
      <c r="K9" s="692"/>
    </row>
    <row r="10" spans="1:24" ht="18" customHeight="1" x14ac:dyDescent="0.15">
      <c r="A10" s="771" t="s">
        <v>63</v>
      </c>
      <c r="B10" s="141"/>
      <c r="C10" s="141"/>
      <c r="D10" s="109"/>
      <c r="E10" s="107"/>
      <c r="F10" s="365" t="s">
        <v>269</v>
      </c>
      <c r="G10" s="365" t="s">
        <v>269</v>
      </c>
      <c r="H10" s="773" t="s">
        <v>83</v>
      </c>
      <c r="I10" s="775">
        <v>4</v>
      </c>
      <c r="J10" s="777"/>
      <c r="K10" s="778"/>
    </row>
    <row r="11" spans="1:24" ht="18" customHeight="1" thickBot="1" x14ac:dyDescent="0.2">
      <c r="A11" s="772"/>
      <c r="B11" s="142"/>
      <c r="C11" s="142"/>
      <c r="D11" s="113"/>
      <c r="E11" s="111"/>
      <c r="F11" s="364" t="s">
        <v>21</v>
      </c>
      <c r="G11" s="111" t="s">
        <v>21</v>
      </c>
      <c r="H11" s="774"/>
      <c r="I11" s="776"/>
      <c r="J11" s="779"/>
      <c r="K11" s="780"/>
    </row>
    <row r="12" spans="1:24" ht="18" customHeight="1" x14ac:dyDescent="0.15">
      <c r="A12" s="33" t="s">
        <v>0</v>
      </c>
      <c r="B12" s="90">
        <v>46118</v>
      </c>
      <c r="C12" s="90">
        <v>46119</v>
      </c>
      <c r="D12" s="90">
        <v>46120</v>
      </c>
      <c r="E12" s="90">
        <v>46121</v>
      </c>
      <c r="F12" s="90">
        <v>46122</v>
      </c>
      <c r="G12" s="90">
        <v>46123</v>
      </c>
      <c r="H12" s="90">
        <v>46124</v>
      </c>
      <c r="I12" s="7"/>
      <c r="J12" s="717" t="s">
        <v>2</v>
      </c>
      <c r="K12" s="718"/>
    </row>
    <row r="13" spans="1:24" ht="18" customHeight="1" x14ac:dyDescent="0.15">
      <c r="A13" s="22" t="s">
        <v>3</v>
      </c>
      <c r="B13" s="22" t="s">
        <v>4</v>
      </c>
      <c r="C13" s="2" t="s">
        <v>5</v>
      </c>
      <c r="D13" s="21" t="s">
        <v>6</v>
      </c>
      <c r="E13" s="2" t="s">
        <v>7</v>
      </c>
      <c r="F13" s="2" t="s">
        <v>8</v>
      </c>
      <c r="G13" s="2" t="s">
        <v>9</v>
      </c>
      <c r="H13" s="24" t="s">
        <v>10</v>
      </c>
      <c r="I13" s="8"/>
      <c r="J13" s="719"/>
      <c r="K13" s="720"/>
    </row>
    <row r="14" spans="1:24" ht="18" customHeight="1" thickBot="1" x14ac:dyDescent="0.2">
      <c r="A14" s="104" t="s">
        <v>12</v>
      </c>
      <c r="B14" s="99"/>
      <c r="C14" s="105"/>
      <c r="D14" s="105"/>
      <c r="E14" s="99"/>
      <c r="F14" s="691" t="s">
        <v>60</v>
      </c>
      <c r="G14" s="691"/>
      <c r="H14" s="691"/>
      <c r="I14" s="100"/>
      <c r="J14" s="765"/>
      <c r="K14" s="766"/>
    </row>
    <row r="15" spans="1:24" ht="20.45" customHeight="1" x14ac:dyDescent="0.15">
      <c r="A15" s="771" t="s">
        <v>52</v>
      </c>
      <c r="B15" s="107"/>
      <c r="C15" s="351"/>
      <c r="D15" s="109"/>
      <c r="E15" s="110"/>
      <c r="F15" s="110"/>
      <c r="G15" s="110"/>
      <c r="H15" s="110"/>
      <c r="I15" s="775"/>
      <c r="J15" s="777"/>
      <c r="K15" s="778"/>
    </row>
    <row r="16" spans="1:24" ht="20.45" customHeight="1" thickBot="1" x14ac:dyDescent="0.2">
      <c r="A16" s="772"/>
      <c r="B16" s="122" t="s">
        <v>188</v>
      </c>
      <c r="C16" s="352"/>
      <c r="D16" s="113"/>
      <c r="E16" s="122"/>
      <c r="F16" s="122"/>
      <c r="G16" s="122"/>
      <c r="H16" s="111"/>
      <c r="I16" s="776"/>
      <c r="J16" s="779"/>
      <c r="K16" s="780"/>
    </row>
    <row r="17" spans="1:11" ht="18" customHeight="1" x14ac:dyDescent="0.15">
      <c r="A17" s="43" t="s">
        <v>53</v>
      </c>
      <c r="B17" s="29" t="s">
        <v>20</v>
      </c>
      <c r="C17" s="106"/>
      <c r="D17" s="106"/>
      <c r="E17" s="29" t="s">
        <v>20</v>
      </c>
      <c r="F17" s="29"/>
      <c r="G17" s="29" t="s">
        <v>20</v>
      </c>
      <c r="H17" s="29"/>
      <c r="I17" s="43">
        <f t="shared" ref="I17:I18" si="0">COUNTIFS(B17:H17,"&lt;&gt;空",B17:H17,"&lt;&gt;休",B17:H17,"&lt;&gt;調",B17:H17,"&lt;&gt;",B17:H17,"&lt;&gt;調整休")</f>
        <v>3</v>
      </c>
      <c r="J17" s="781">
        <f>SUM(COUNTIF(B17:H17,"9-16"))*(6.25)+(COUNTIF(B17:H17,"9-15"))*(5.5)+(COUNTIF(B17:H17,"9-14"))*(4.5)+(COUNTIF(B17:H17,"16-19"))*(3)+(COUNTIF(B17:H17,"15-19"))*(4)+(COUNTIF(B17:H17,"14-19"))*(4.5)+(COUNTIF(B17:H17,"13-19"))*(5.5)+(COUNTIF(B17:H17,"12-19"))*(6.25)</f>
        <v>13.5</v>
      </c>
      <c r="K17" s="782"/>
    </row>
    <row r="18" spans="1:11" ht="18" customHeight="1" thickBot="1" x14ac:dyDescent="0.2">
      <c r="A18" s="5" t="s">
        <v>54</v>
      </c>
      <c r="B18" s="111"/>
      <c r="C18" s="45"/>
      <c r="D18" s="46"/>
      <c r="E18" s="111" t="s">
        <v>21</v>
      </c>
      <c r="F18" s="111" t="s">
        <v>20</v>
      </c>
      <c r="G18" s="111"/>
      <c r="H18" s="12"/>
      <c r="I18" s="5">
        <f t="shared" si="0"/>
        <v>2</v>
      </c>
      <c r="J18" s="682">
        <f>SUM(COUNTIF(B18:H18,"9-16"))*(6.25)+(COUNTIF(B18:H18,"9-15"))*(5.5)+(COUNTIF(B18:H18,"9-14"))*(4.5)+(COUNTIF(B18:H18,"16-19"))*(3)+(COUNTIF(B18:H18,"15-19"))*(4)+(COUNTIF(B18:H18,"14-19"))*(4.5)+(COUNTIF(B18:H18,"13-19"))*(5.5)+(COUNTIF(B18:H18,"12-19"))*(6.25)</f>
        <v>9</v>
      </c>
      <c r="K18" s="692"/>
    </row>
    <row r="19" spans="1:11" ht="18" customHeight="1" x14ac:dyDescent="0.15">
      <c r="A19" s="771" t="s">
        <v>63</v>
      </c>
      <c r="B19" s="403"/>
      <c r="C19" s="141"/>
      <c r="D19" s="109"/>
      <c r="E19" s="107"/>
      <c r="F19" s="365" t="s">
        <v>269</v>
      </c>
      <c r="G19" s="365" t="s">
        <v>269</v>
      </c>
      <c r="H19" s="773" t="s">
        <v>83</v>
      </c>
      <c r="I19" s="775">
        <v>4</v>
      </c>
      <c r="J19" s="777"/>
      <c r="K19" s="778"/>
    </row>
    <row r="20" spans="1:11" ht="18" customHeight="1" thickBot="1" x14ac:dyDescent="0.2">
      <c r="A20" s="772"/>
      <c r="B20" s="111" t="s">
        <v>21</v>
      </c>
      <c r="C20" s="142"/>
      <c r="D20" s="113"/>
      <c r="E20" s="111"/>
      <c r="F20" s="364" t="s">
        <v>21</v>
      </c>
      <c r="G20" s="111" t="s">
        <v>21</v>
      </c>
      <c r="H20" s="774"/>
      <c r="I20" s="776"/>
      <c r="J20" s="779"/>
      <c r="K20" s="780"/>
    </row>
    <row r="21" spans="1:11" ht="18" customHeight="1" x14ac:dyDescent="0.15">
      <c r="A21" s="22" t="s">
        <v>0</v>
      </c>
      <c r="B21" s="23">
        <v>46125</v>
      </c>
      <c r="C21" s="23">
        <v>46126</v>
      </c>
      <c r="D21" s="23">
        <v>46127</v>
      </c>
      <c r="E21" s="23">
        <v>46128</v>
      </c>
      <c r="F21" s="23">
        <v>46129</v>
      </c>
      <c r="G21" s="23">
        <v>46130</v>
      </c>
      <c r="H21" s="23">
        <v>46131</v>
      </c>
      <c r="I21" s="7"/>
      <c r="J21" s="717" t="s">
        <v>2</v>
      </c>
      <c r="K21" s="718"/>
    </row>
    <row r="22" spans="1:11" ht="18" customHeight="1" x14ac:dyDescent="0.15">
      <c r="A22" s="22" t="s">
        <v>3</v>
      </c>
      <c r="B22" s="2" t="s">
        <v>4</v>
      </c>
      <c r="C22" s="21" t="s">
        <v>5</v>
      </c>
      <c r="D22" s="21" t="s">
        <v>6</v>
      </c>
      <c r="E22" s="2" t="s">
        <v>7</v>
      </c>
      <c r="F22" s="2" t="s">
        <v>8</v>
      </c>
      <c r="G22" s="2" t="s">
        <v>9</v>
      </c>
      <c r="H22" s="24" t="s">
        <v>10</v>
      </c>
      <c r="I22" s="8"/>
      <c r="J22" s="719"/>
      <c r="K22" s="720"/>
    </row>
    <row r="23" spans="1:11" ht="18" customHeight="1" thickBot="1" x14ac:dyDescent="0.2">
      <c r="A23" s="104" t="s">
        <v>13</v>
      </c>
      <c r="B23" s="99"/>
      <c r="C23" s="105"/>
      <c r="D23" s="105"/>
      <c r="E23" s="99"/>
      <c r="F23" s="99"/>
      <c r="G23" s="99"/>
      <c r="H23" s="99"/>
      <c r="I23" s="100"/>
      <c r="J23" s="765"/>
      <c r="K23" s="766"/>
    </row>
    <row r="24" spans="1:11" ht="19.5" customHeight="1" x14ac:dyDescent="0.15">
      <c r="A24" s="771" t="s">
        <v>52</v>
      </c>
      <c r="B24" s="107"/>
      <c r="C24" s="351"/>
      <c r="D24" s="109"/>
      <c r="E24" s="110"/>
      <c r="F24" s="110"/>
      <c r="G24" s="110"/>
      <c r="H24" s="110"/>
      <c r="I24" s="775"/>
      <c r="J24" s="777"/>
      <c r="K24" s="778"/>
    </row>
    <row r="25" spans="1:11" ht="19.5" customHeight="1" thickBot="1" x14ac:dyDescent="0.2">
      <c r="A25" s="772"/>
      <c r="B25" s="122" t="s">
        <v>188</v>
      </c>
      <c r="C25" s="352"/>
      <c r="D25" s="113"/>
      <c r="E25" s="122"/>
      <c r="F25" s="122"/>
      <c r="G25" s="122"/>
      <c r="H25" s="111"/>
      <c r="I25" s="776"/>
      <c r="J25" s="779"/>
      <c r="K25" s="780"/>
    </row>
    <row r="26" spans="1:11" ht="18" customHeight="1" x14ac:dyDescent="0.15">
      <c r="A26" s="43" t="s">
        <v>53</v>
      </c>
      <c r="B26" s="29" t="s">
        <v>20</v>
      </c>
      <c r="C26" s="106"/>
      <c r="D26" s="106"/>
      <c r="E26" s="29" t="s">
        <v>20</v>
      </c>
      <c r="F26" s="29"/>
      <c r="G26" s="29" t="s">
        <v>20</v>
      </c>
      <c r="H26" s="29"/>
      <c r="I26" s="43">
        <f>COUNTIFS(B26:H26,"&lt;&gt;空",B26:H26,"&lt;&gt;休",B26:H26,"&lt;&gt;調",B26:H26,"&lt;&gt;",B26:H26,"&lt;&gt;調整休")</f>
        <v>3</v>
      </c>
      <c r="J26" s="781">
        <f>SUM(COUNTIF(B26:H26,"9-16"))*(6.25)+(COUNTIF(B26:H26,"9-15"))*(5.5)+(COUNTIF(B26:H26,"9-14"))*(4.5)+(COUNTIF(B26:H26,"16-19"))*(3)+(COUNTIF(B26:H26,"15-19"))*(4)+(COUNTIF(B26:H26,"14-19"))*(4.5)+(COUNTIF(B26:H26,"13-19"))*(5.5)+(COUNTIF(B26:H26,"12-19"))*(6.25)</f>
        <v>13.5</v>
      </c>
      <c r="K26" s="782"/>
    </row>
    <row r="27" spans="1:11" ht="18" customHeight="1" thickBot="1" x14ac:dyDescent="0.2">
      <c r="A27" s="5" t="s">
        <v>54</v>
      </c>
      <c r="B27" s="111"/>
      <c r="C27" s="45"/>
      <c r="D27" s="46"/>
      <c r="E27" s="111" t="s">
        <v>21</v>
      </c>
      <c r="F27" s="111" t="s">
        <v>20</v>
      </c>
      <c r="G27" s="111"/>
      <c r="H27" s="12"/>
      <c r="I27" s="5">
        <f>COUNTIFS(B27:H27,"&lt;&gt;空",B27:H27,"&lt;&gt;休",B27:H27,"&lt;&gt;調",B27:H27,"&lt;&gt;",B27:H27,"&lt;&gt;調整休")</f>
        <v>2</v>
      </c>
      <c r="J27" s="682">
        <f>SUM(COUNTIF(B27:H27,"9-16"))*(6.25)+(COUNTIF(B27:H27,"9-15"))*(5.5)+(COUNTIF(B27:H27,"9-14"))*(4.5)+(COUNTIF(B27:H27,"16-19"))*(3)+(COUNTIF(B27:H27,"15-19"))*(4)+(COUNTIF(B27:H27,"14-19"))*(4.5)+(COUNTIF(B27:H27,"13-19"))*(5.5)+(COUNTIF(B27:H27,"12-19"))*(6.25)</f>
        <v>9</v>
      </c>
      <c r="K27" s="692"/>
    </row>
    <row r="28" spans="1:11" ht="18" customHeight="1" x14ac:dyDescent="0.15">
      <c r="A28" s="771" t="s">
        <v>63</v>
      </c>
      <c r="B28" s="403"/>
      <c r="C28" s="141"/>
      <c r="D28" s="109"/>
      <c r="E28" s="107"/>
      <c r="F28" s="365" t="s">
        <v>269</v>
      </c>
      <c r="G28" s="365" t="s">
        <v>269</v>
      </c>
      <c r="H28" s="773" t="s">
        <v>83</v>
      </c>
      <c r="I28" s="775">
        <v>4</v>
      </c>
      <c r="J28" s="777"/>
      <c r="K28" s="778"/>
    </row>
    <row r="29" spans="1:11" ht="18" customHeight="1" thickBot="1" x14ac:dyDescent="0.2">
      <c r="A29" s="772"/>
      <c r="B29" s="111" t="s">
        <v>21</v>
      </c>
      <c r="C29" s="142"/>
      <c r="D29" s="113"/>
      <c r="E29" s="111"/>
      <c r="F29" s="364" t="s">
        <v>21</v>
      </c>
      <c r="G29" s="111" t="s">
        <v>21</v>
      </c>
      <c r="H29" s="774"/>
      <c r="I29" s="776"/>
      <c r="J29" s="779"/>
      <c r="K29" s="780"/>
    </row>
    <row r="30" spans="1:11" ht="18" customHeight="1" x14ac:dyDescent="0.15">
      <c r="A30" s="22" t="s">
        <v>0</v>
      </c>
      <c r="B30" s="90">
        <v>46132</v>
      </c>
      <c r="C30" s="90">
        <v>46133</v>
      </c>
      <c r="D30" s="90">
        <v>46134</v>
      </c>
      <c r="E30" s="90">
        <v>46135</v>
      </c>
      <c r="F30" s="90">
        <v>46136</v>
      </c>
      <c r="G30" s="90">
        <v>46137</v>
      </c>
      <c r="H30" s="90">
        <v>46138</v>
      </c>
      <c r="I30" s="7"/>
      <c r="J30" s="717" t="s">
        <v>2</v>
      </c>
      <c r="K30" s="718"/>
    </row>
    <row r="31" spans="1:11" ht="18" customHeight="1" x14ac:dyDescent="0.15">
      <c r="A31" s="22" t="s">
        <v>3</v>
      </c>
      <c r="B31" s="2" t="s">
        <v>4</v>
      </c>
      <c r="C31" s="21" t="s">
        <v>5</v>
      </c>
      <c r="D31" s="21" t="s">
        <v>6</v>
      </c>
      <c r="E31" s="2" t="s">
        <v>7</v>
      </c>
      <c r="F31" s="2" t="s">
        <v>8</v>
      </c>
      <c r="G31" s="2" t="s">
        <v>9</v>
      </c>
      <c r="H31" s="24" t="s">
        <v>10</v>
      </c>
      <c r="I31" s="8"/>
      <c r="J31" s="719"/>
      <c r="K31" s="720"/>
    </row>
    <row r="32" spans="1:11" ht="18" customHeight="1" thickBot="1" x14ac:dyDescent="0.2">
      <c r="A32" s="104" t="s">
        <v>12</v>
      </c>
      <c r="B32" s="99"/>
      <c r="C32" s="105"/>
      <c r="D32" s="105"/>
      <c r="E32" s="99"/>
      <c r="F32" s="99"/>
      <c r="G32" s="99"/>
      <c r="H32" s="99"/>
      <c r="I32" s="100"/>
      <c r="J32" s="765"/>
      <c r="K32" s="766"/>
    </row>
    <row r="33" spans="1:11" ht="20.45" customHeight="1" x14ac:dyDescent="0.15">
      <c r="A33" s="771" t="s">
        <v>52</v>
      </c>
      <c r="B33" s="107"/>
      <c r="C33" s="351"/>
      <c r="D33" s="109"/>
      <c r="E33" s="110"/>
      <c r="F33" s="110"/>
      <c r="G33" s="110"/>
      <c r="H33" s="110"/>
      <c r="I33" s="775"/>
      <c r="J33" s="777"/>
      <c r="K33" s="778"/>
    </row>
    <row r="34" spans="1:11" ht="20.45" customHeight="1" thickBot="1" x14ac:dyDescent="0.2">
      <c r="A34" s="772"/>
      <c r="B34" s="122" t="s">
        <v>188</v>
      </c>
      <c r="C34" s="352"/>
      <c r="D34" s="113"/>
      <c r="E34" s="122"/>
      <c r="F34" s="122"/>
      <c r="G34" s="122"/>
      <c r="H34" s="111"/>
      <c r="I34" s="776"/>
      <c r="J34" s="779"/>
      <c r="K34" s="780"/>
    </row>
    <row r="35" spans="1:11" ht="18" customHeight="1" x14ac:dyDescent="0.15">
      <c r="A35" s="43" t="s">
        <v>53</v>
      </c>
      <c r="B35" s="29" t="s">
        <v>20</v>
      </c>
      <c r="C35" s="106"/>
      <c r="D35" s="106"/>
      <c r="E35" s="29" t="s">
        <v>20</v>
      </c>
      <c r="F35" s="29"/>
      <c r="G35" s="29" t="s">
        <v>20</v>
      </c>
      <c r="H35" s="29"/>
      <c r="I35" s="43">
        <f>COUNTIFS(B35:H35,"&lt;&gt;空",B35:H35,"&lt;&gt;休",B35:H35,"&lt;&gt;調",B35:H35,"&lt;&gt;",B35:H35,"&lt;&gt;調整休")</f>
        <v>3</v>
      </c>
      <c r="J35" s="781">
        <f>SUM(COUNTIF(B35:H35,"9-16"))*(6.25)+(COUNTIF(B35:H35,"9-15"))*(5.5)+(COUNTIF(B35:H35,"9-14"))*(4.5)+(COUNTIF(B35:H35,"16-19"))*(3)+(COUNTIF(B35:H35,"15-19"))*(4)+(COUNTIF(B35:H35,"14-19"))*(4.5)+(COUNTIF(B35:H35,"13-19"))*(5.5)+(COUNTIF(B35:H35,"12-19"))*(6.25)</f>
        <v>13.5</v>
      </c>
      <c r="K35" s="782"/>
    </row>
    <row r="36" spans="1:11" ht="18" customHeight="1" thickBot="1" x14ac:dyDescent="0.2">
      <c r="A36" s="5" t="s">
        <v>54</v>
      </c>
      <c r="B36" s="111"/>
      <c r="C36" s="45"/>
      <c r="D36" s="46"/>
      <c r="E36" s="111" t="s">
        <v>21</v>
      </c>
      <c r="F36" s="111" t="s">
        <v>20</v>
      </c>
      <c r="G36" s="111"/>
      <c r="H36" s="12"/>
      <c r="I36" s="5">
        <f>COUNTIFS(B36:H36,"&lt;&gt;空",B36:H36,"&lt;&gt;休",B36:H36,"&lt;&gt;調",B36:H36,"&lt;&gt;",B36:H36,"&lt;&gt;調整休")</f>
        <v>2</v>
      </c>
      <c r="J36" s="682">
        <f>SUM(COUNTIF(B36:H36,"9-16"))*(6.25)+(COUNTIF(B36:H36,"9-15"))*(5.5)+(COUNTIF(B36:H36,"9-14"))*(4.5)+(COUNTIF(B36:H36,"16-19"))*(3)+(COUNTIF(B36:H36,"15-19"))*(4)+(COUNTIF(B36:H36,"14-19"))*(4.5)+(COUNTIF(B36:H36,"13-19"))*(5.5)+(COUNTIF(B36:H36,"12-19"))*(6.25)</f>
        <v>9</v>
      </c>
      <c r="K36" s="692"/>
    </row>
    <row r="37" spans="1:11" ht="18" customHeight="1" x14ac:dyDescent="0.15">
      <c r="A37" s="771" t="s">
        <v>63</v>
      </c>
      <c r="B37" s="403"/>
      <c r="C37" s="141"/>
      <c r="D37" s="109"/>
      <c r="E37" s="107"/>
      <c r="F37" s="365" t="s">
        <v>269</v>
      </c>
      <c r="G37" s="365" t="s">
        <v>269</v>
      </c>
      <c r="H37" s="773" t="s">
        <v>83</v>
      </c>
      <c r="I37" s="775">
        <v>4</v>
      </c>
      <c r="J37" s="777"/>
      <c r="K37" s="778"/>
    </row>
    <row r="38" spans="1:11" ht="18" customHeight="1" thickBot="1" x14ac:dyDescent="0.2">
      <c r="A38" s="772"/>
      <c r="B38" s="111" t="s">
        <v>21</v>
      </c>
      <c r="C38" s="142"/>
      <c r="D38" s="113"/>
      <c r="E38" s="111"/>
      <c r="F38" s="364" t="s">
        <v>21</v>
      </c>
      <c r="G38" s="111" t="s">
        <v>21</v>
      </c>
      <c r="H38" s="774"/>
      <c r="I38" s="776"/>
      <c r="J38" s="779"/>
      <c r="K38" s="780"/>
    </row>
    <row r="39" spans="1:11" ht="18" customHeight="1" x14ac:dyDescent="0.15">
      <c r="A39" s="22" t="s">
        <v>0</v>
      </c>
      <c r="B39" s="23">
        <v>46139</v>
      </c>
      <c r="C39" s="23">
        <v>46140</v>
      </c>
      <c r="D39" s="23">
        <v>46141</v>
      </c>
      <c r="E39" s="23">
        <v>46142</v>
      </c>
      <c r="F39" s="23"/>
      <c r="G39" s="23"/>
      <c r="H39" s="23"/>
      <c r="I39" s="7"/>
      <c r="J39" s="717" t="s">
        <v>2</v>
      </c>
      <c r="K39" s="718"/>
    </row>
    <row r="40" spans="1:11" ht="18" customHeight="1" x14ac:dyDescent="0.15">
      <c r="A40" s="22" t="s">
        <v>3</v>
      </c>
      <c r="B40" s="2" t="s">
        <v>4</v>
      </c>
      <c r="C40" s="316" t="s">
        <v>5</v>
      </c>
      <c r="D40" s="376" t="s">
        <v>6</v>
      </c>
      <c r="E40" s="2" t="s">
        <v>7</v>
      </c>
      <c r="F40" s="2"/>
      <c r="G40" s="2"/>
      <c r="H40" s="24"/>
      <c r="I40" s="8"/>
      <c r="J40" s="719"/>
      <c r="K40" s="720"/>
    </row>
    <row r="41" spans="1:11" ht="18" customHeight="1" thickBot="1" x14ac:dyDescent="0.2">
      <c r="A41" s="104" t="s">
        <v>13</v>
      </c>
      <c r="B41" s="99"/>
      <c r="C41" s="105"/>
      <c r="D41" s="105"/>
      <c r="E41" s="99"/>
      <c r="F41" s="105"/>
      <c r="G41" s="105"/>
      <c r="H41" s="105"/>
      <c r="I41" s="100"/>
      <c r="J41" s="785"/>
      <c r="K41" s="766"/>
    </row>
    <row r="42" spans="1:11" ht="19.5" customHeight="1" x14ac:dyDescent="0.15">
      <c r="A42" s="771" t="s">
        <v>52</v>
      </c>
      <c r="B42" s="107"/>
      <c r="C42" s="351"/>
      <c r="D42" s="109"/>
      <c r="E42" s="110"/>
      <c r="F42" s="351"/>
      <c r="G42" s="351"/>
      <c r="H42" s="351"/>
      <c r="I42" s="775"/>
      <c r="J42" s="777"/>
      <c r="K42" s="778"/>
    </row>
    <row r="43" spans="1:11" ht="19.5" customHeight="1" thickBot="1" x14ac:dyDescent="0.2">
      <c r="A43" s="772"/>
      <c r="B43" s="122" t="s">
        <v>188</v>
      </c>
      <c r="C43" s="352"/>
      <c r="D43" s="113"/>
      <c r="E43" s="122"/>
      <c r="F43" s="352"/>
      <c r="G43" s="352"/>
      <c r="H43" s="352"/>
      <c r="I43" s="776"/>
      <c r="J43" s="779"/>
      <c r="K43" s="780"/>
    </row>
    <row r="44" spans="1:11" ht="18" customHeight="1" x14ac:dyDescent="0.15">
      <c r="A44" s="43" t="s">
        <v>53</v>
      </c>
      <c r="B44" s="29" t="s">
        <v>20</v>
      </c>
      <c r="C44" s="106"/>
      <c r="D44" s="106"/>
      <c r="E44" s="29" t="s">
        <v>20</v>
      </c>
      <c r="F44" s="106"/>
      <c r="G44" s="106"/>
      <c r="H44" s="106"/>
      <c r="I44" s="43">
        <f>COUNTIFS(B44:H44,"&lt;&gt;空",B44:H44,"&lt;&gt;休",B44:H44,"&lt;&gt;調",B44:H44,"&lt;&gt;",B44:H44,"&lt;&gt;調整休")</f>
        <v>2</v>
      </c>
      <c r="J44" s="781">
        <f>SUM(COUNTIF(B44:H44,"9-16"))*(6.25)+(COUNTIF(B44:H44,"9-15"))*(5.5)+(COUNTIF(B44:H44,"9-14"))*(4.5)+(COUNTIF(B44:H44,"16-19"))*(3)+(COUNTIF(B44:H44,"15-19"))*(4)+(COUNTIF(B44:H44,"14-19"))*(4.5)+(COUNTIF(B44:H44,"13-19"))*(5.5)+(COUNTIF(B44:H44,"12-19"))*(6.25)</f>
        <v>9</v>
      </c>
      <c r="K44" s="782"/>
    </row>
    <row r="45" spans="1:11" ht="18" customHeight="1" thickBot="1" x14ac:dyDescent="0.2">
      <c r="A45" s="5" t="s">
        <v>54</v>
      </c>
      <c r="B45" s="111"/>
      <c r="C45" s="45"/>
      <c r="D45" s="46"/>
      <c r="E45" s="111" t="s">
        <v>21</v>
      </c>
      <c r="F45" s="45"/>
      <c r="G45" s="45"/>
      <c r="H45" s="45"/>
      <c r="I45" s="5">
        <f>COUNTIFS(B45:H45,"&lt;&gt;空",B45:H45,"&lt;&gt;休",B45:H45,"&lt;&gt;調",B45:H45,"&lt;&gt;",B45:H45,"&lt;&gt;調整休")</f>
        <v>1</v>
      </c>
      <c r="J45" s="682">
        <f>SUM(COUNTIF(B45:H45,"9-16"))*(6.25)+(COUNTIF(B45:H45,"9-15"))*(5.5)+(COUNTIF(B45:H45,"9-14"))*(4.5)+(COUNTIF(B45:H45,"16-19"))*(3)+(COUNTIF(B45:H45,"15-19"))*(4)+(COUNTIF(B45:H45,"14-19"))*(4.5)+(COUNTIF(B45:H45,"13-19"))*(5.5)+(COUNTIF(B45:H45,"12-19"))*(6.25)</f>
        <v>4.5</v>
      </c>
      <c r="K45" s="692"/>
    </row>
    <row r="46" spans="1:11" ht="18" customHeight="1" x14ac:dyDescent="0.15">
      <c r="A46" s="771" t="s">
        <v>63</v>
      </c>
      <c r="B46" s="403"/>
      <c r="C46" s="141"/>
      <c r="D46" s="109"/>
      <c r="E46" s="107"/>
      <c r="F46" s="141"/>
      <c r="G46" s="141"/>
      <c r="H46" s="141"/>
      <c r="I46" s="775">
        <v>4</v>
      </c>
      <c r="J46" s="777"/>
      <c r="K46" s="778"/>
    </row>
    <row r="47" spans="1:11" ht="18" customHeight="1" thickBot="1" x14ac:dyDescent="0.2">
      <c r="A47" s="772"/>
      <c r="B47" s="111" t="s">
        <v>21</v>
      </c>
      <c r="C47" s="142"/>
      <c r="D47" s="113"/>
      <c r="E47" s="111"/>
      <c r="F47" s="142"/>
      <c r="G47" s="142"/>
      <c r="H47" s="142"/>
      <c r="I47" s="776"/>
      <c r="J47" s="779"/>
      <c r="K47" s="780"/>
    </row>
    <row r="48" spans="1:11" ht="18" customHeight="1" x14ac:dyDescent="0.15">
      <c r="A48" s="41"/>
      <c r="B48" s="42"/>
      <c r="C48" s="42"/>
      <c r="D48" s="42"/>
      <c r="E48" s="42"/>
      <c r="F48" s="42"/>
      <c r="G48" s="42"/>
      <c r="H48" s="42"/>
      <c r="I48" s="881" t="s">
        <v>561</v>
      </c>
      <c r="J48" s="881"/>
      <c r="K48" s="881"/>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93</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74">
    <mergeCell ref="A10:A11"/>
    <mergeCell ref="H10:H11"/>
    <mergeCell ref="I10:I11"/>
    <mergeCell ref="J10:K11"/>
    <mergeCell ref="B1:F1"/>
    <mergeCell ref="H1:K1"/>
    <mergeCell ref="B2:E2"/>
    <mergeCell ref="I3:I4"/>
    <mergeCell ref="J3:K4"/>
    <mergeCell ref="J5:K5"/>
    <mergeCell ref="A6:A7"/>
    <mergeCell ref="I6:I7"/>
    <mergeCell ref="J6:K7"/>
    <mergeCell ref="J8:K8"/>
    <mergeCell ref="J9:K9"/>
    <mergeCell ref="J21:K22"/>
    <mergeCell ref="J12:K13"/>
    <mergeCell ref="J14:K14"/>
    <mergeCell ref="A15:A16"/>
    <mergeCell ref="I15:I16"/>
    <mergeCell ref="J15:K16"/>
    <mergeCell ref="J17:K17"/>
    <mergeCell ref="J18:K18"/>
    <mergeCell ref="A19:A20"/>
    <mergeCell ref="H19:H20"/>
    <mergeCell ref="I19:I20"/>
    <mergeCell ref="J19:K20"/>
    <mergeCell ref="J23:K23"/>
    <mergeCell ref="A24:A25"/>
    <mergeCell ref="I24:I25"/>
    <mergeCell ref="J24:K25"/>
    <mergeCell ref="J26:K26"/>
    <mergeCell ref="J36:K36"/>
    <mergeCell ref="J27:K27"/>
    <mergeCell ref="A28:A29"/>
    <mergeCell ref="H28:H29"/>
    <mergeCell ref="I28:I29"/>
    <mergeCell ref="J28:K29"/>
    <mergeCell ref="J30:K31"/>
    <mergeCell ref="J32:K32"/>
    <mergeCell ref="A33:A34"/>
    <mergeCell ref="I33:I34"/>
    <mergeCell ref="J33:K34"/>
    <mergeCell ref="J35:K35"/>
    <mergeCell ref="A46:A47"/>
    <mergeCell ref="I46:I47"/>
    <mergeCell ref="J46:K47"/>
    <mergeCell ref="A37:A38"/>
    <mergeCell ref="H37:H38"/>
    <mergeCell ref="I37:I38"/>
    <mergeCell ref="J37:K38"/>
    <mergeCell ref="J39:K40"/>
    <mergeCell ref="J41:K41"/>
    <mergeCell ref="A42:A43"/>
    <mergeCell ref="I42:I43"/>
    <mergeCell ref="J42:K43"/>
    <mergeCell ref="J44:K44"/>
    <mergeCell ref="J45:K45"/>
    <mergeCell ref="A57:B57"/>
    <mergeCell ref="C57:K57"/>
    <mergeCell ref="F14:H14"/>
    <mergeCell ref="C52:K52"/>
    <mergeCell ref="A54:B54"/>
    <mergeCell ref="C54:K54"/>
    <mergeCell ref="A55:B55"/>
    <mergeCell ref="A56:B56"/>
    <mergeCell ref="C56:K56"/>
    <mergeCell ref="I48:K48"/>
    <mergeCell ref="A49:B49"/>
    <mergeCell ref="D49:E49"/>
    <mergeCell ref="A50:B50"/>
    <mergeCell ref="C50:K50"/>
    <mergeCell ref="A51:B51"/>
    <mergeCell ref="C51:K51"/>
  </mergeCells>
  <phoneticPr fontId="13"/>
  <pageMargins left="0.59055118110236227" right="0.27559055118110237" top="0.31496062992125984" bottom="0.11811023622047245" header="0.51181102362204722" footer="0.51181102362204722"/>
  <pageSetup paperSize="9" scale="88"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700EF96-2A98-4A78-921C-EFE00F913703}">
          <x14:formula1>
            <xm:f>'F:\Users\clmiwa-three\Downloads\[《中村》新田・草加 エリア 仮シフト【12月16日～1月15日】.xlsx]参照データベース'!#REF!</xm:f>
          </x14:formula1>
          <xm:sqref>G1 C48:H48</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CF45B-D109-4D06-9BE4-4BBD1FB99403}">
  <sheetPr>
    <pageSetUpPr fitToPage="1"/>
  </sheetPr>
  <dimension ref="A1:Q57"/>
  <sheetViews>
    <sheetView zoomScale="96" zoomScaleNormal="96" workbookViewId="0">
      <selection activeCell="D46" sqref="D46"/>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50" t="s">
        <v>59</v>
      </c>
      <c r="B1" s="683" t="s">
        <v>562</v>
      </c>
      <c r="C1" s="683"/>
      <c r="D1" s="683"/>
      <c r="E1" s="683"/>
      <c r="F1" s="683"/>
      <c r="H1" s="792" t="s">
        <v>50</v>
      </c>
      <c r="I1" s="793"/>
      <c r="J1" s="793"/>
      <c r="K1" s="794"/>
    </row>
    <row r="2" spans="1:17" ht="18" customHeight="1" x14ac:dyDescent="0.15">
      <c r="A2" s="14"/>
      <c r="B2" s="763"/>
      <c r="C2" s="763"/>
      <c r="D2" s="764"/>
      <c r="E2" s="764"/>
      <c r="I2" s="14"/>
      <c r="J2" s="3"/>
      <c r="K2" s="4"/>
    </row>
    <row r="3" spans="1:17" ht="16.5" customHeight="1" x14ac:dyDescent="0.15">
      <c r="A3" s="22" t="s">
        <v>0</v>
      </c>
      <c r="B3" s="23"/>
      <c r="C3" s="23"/>
      <c r="D3" s="23">
        <v>46113</v>
      </c>
      <c r="E3" s="23">
        <v>46114</v>
      </c>
      <c r="F3" s="23">
        <v>46115</v>
      </c>
      <c r="G3" s="23">
        <v>46116</v>
      </c>
      <c r="H3" s="23">
        <v>46117</v>
      </c>
      <c r="I3" s="727" t="s">
        <v>1</v>
      </c>
      <c r="J3" s="717" t="s">
        <v>2</v>
      </c>
      <c r="K3" s="718"/>
    </row>
    <row r="4" spans="1:17" ht="16.5" customHeight="1" x14ac:dyDescent="0.15">
      <c r="A4" s="22" t="s">
        <v>3</v>
      </c>
      <c r="B4" s="2"/>
      <c r="C4" s="21"/>
      <c r="D4" s="21" t="s">
        <v>6</v>
      </c>
      <c r="E4" s="2" t="s">
        <v>7</v>
      </c>
      <c r="F4" s="2" t="s">
        <v>8</v>
      </c>
      <c r="G4" s="2" t="s">
        <v>9</v>
      </c>
      <c r="H4" s="24" t="s">
        <v>10</v>
      </c>
      <c r="I4" s="728"/>
      <c r="J4" s="719"/>
      <c r="K4" s="720"/>
    </row>
    <row r="5" spans="1:17" ht="18" customHeight="1" x14ac:dyDescent="0.15">
      <c r="A5" s="17" t="s">
        <v>13</v>
      </c>
      <c r="B5" s="2"/>
      <c r="C5" s="2"/>
      <c r="D5" s="2"/>
      <c r="E5" s="12"/>
      <c r="F5" s="12"/>
      <c r="G5" s="12"/>
      <c r="H5" s="12"/>
      <c r="I5" s="5"/>
      <c r="J5" s="682"/>
      <c r="K5" s="692"/>
    </row>
    <row r="6" spans="1:17" ht="18" customHeight="1" x14ac:dyDescent="0.15">
      <c r="A6" s="5" t="s">
        <v>14</v>
      </c>
      <c r="B6" s="127"/>
      <c r="C6" s="127"/>
      <c r="D6" s="32"/>
      <c r="E6" s="12" t="s">
        <v>21</v>
      </c>
      <c r="F6" s="12" t="s">
        <v>21</v>
      </c>
      <c r="G6" s="12" t="s">
        <v>21</v>
      </c>
      <c r="H6" s="12" t="s">
        <v>20</v>
      </c>
      <c r="I6" s="5">
        <f t="shared" ref="I6:I9" si="0">COUNTIFS(B6:H6,"&lt;&gt;空",B6:H6,"&lt;&gt;休",B6:H6,"&lt;&gt;調",B6:H6,"&lt;&gt;",B6:H6,"&lt;&gt;調整休")</f>
        <v>4</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18</v>
      </c>
      <c r="K6" s="759"/>
    </row>
    <row r="7" spans="1:17" ht="18" customHeight="1" x14ac:dyDescent="0.15">
      <c r="A7" s="20" t="s">
        <v>100</v>
      </c>
      <c r="B7" s="350"/>
      <c r="C7" s="350"/>
      <c r="D7" s="36"/>
      <c r="E7" s="12"/>
      <c r="F7" s="12" t="s">
        <v>20</v>
      </c>
      <c r="G7" s="12" t="s">
        <v>20</v>
      </c>
      <c r="H7" s="12" t="s">
        <v>20</v>
      </c>
      <c r="I7" s="5">
        <f t="shared" si="0"/>
        <v>3</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13.5</v>
      </c>
      <c r="K7" s="759"/>
    </row>
    <row r="8" spans="1:17" ht="18" customHeight="1" x14ac:dyDescent="0.15">
      <c r="A8" s="20" t="s">
        <v>376</v>
      </c>
      <c r="B8" s="45"/>
      <c r="C8" s="45"/>
      <c r="D8" s="46"/>
      <c r="E8" s="12" t="s">
        <v>21</v>
      </c>
      <c r="F8" s="12" t="s">
        <v>21</v>
      </c>
      <c r="G8" s="12"/>
      <c r="H8" s="12" t="s">
        <v>21</v>
      </c>
      <c r="I8" s="5">
        <f t="shared" si="0"/>
        <v>3</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11-19"))*(7)</f>
        <v>13.5</v>
      </c>
      <c r="K8" s="759"/>
    </row>
    <row r="9" spans="1:17" ht="18" customHeight="1" x14ac:dyDescent="0.15">
      <c r="A9" s="20" t="s">
        <v>377</v>
      </c>
      <c r="B9" s="45"/>
      <c r="C9" s="45"/>
      <c r="D9" s="46"/>
      <c r="E9" s="16"/>
      <c r="F9" s="12"/>
      <c r="G9" s="12" t="s">
        <v>184</v>
      </c>
      <c r="H9" s="12" t="s">
        <v>184</v>
      </c>
      <c r="I9" s="5">
        <f t="shared" si="0"/>
        <v>2</v>
      </c>
      <c r="J9" s="758">
        <f>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14</v>
      </c>
      <c r="K9" s="759"/>
      <c r="Q9" s="349"/>
    </row>
    <row r="10" spans="1:17" ht="19.5" customHeight="1" x14ac:dyDescent="0.15">
      <c r="A10" s="31" t="s">
        <v>66</v>
      </c>
      <c r="B10" s="45"/>
      <c r="C10" s="45"/>
      <c r="D10" s="46"/>
      <c r="E10" s="16" t="s">
        <v>523</v>
      </c>
      <c r="F10" s="16" t="s">
        <v>268</v>
      </c>
      <c r="G10" s="16" t="s">
        <v>268</v>
      </c>
      <c r="H10" s="16"/>
      <c r="I10" s="5"/>
      <c r="J10" s="758"/>
      <c r="K10" s="759"/>
    </row>
    <row r="11" spans="1:17" ht="18" customHeight="1" x14ac:dyDescent="0.15">
      <c r="A11" s="31" t="s">
        <v>66</v>
      </c>
      <c r="B11" s="45"/>
      <c r="C11" s="45"/>
      <c r="D11" s="46"/>
      <c r="E11" s="16"/>
      <c r="F11" s="16"/>
      <c r="G11" s="16"/>
      <c r="H11" s="16"/>
      <c r="I11" s="5"/>
      <c r="J11" s="682"/>
      <c r="K11" s="692"/>
    </row>
    <row r="12" spans="1:17" ht="16.5" customHeight="1" x14ac:dyDescent="0.15">
      <c r="A12" s="33" t="s">
        <v>0</v>
      </c>
      <c r="B12" s="53">
        <v>46118</v>
      </c>
      <c r="C12" s="53">
        <v>46119</v>
      </c>
      <c r="D12" s="53">
        <v>46120</v>
      </c>
      <c r="E12" s="53">
        <v>46121</v>
      </c>
      <c r="F12" s="53">
        <v>46122</v>
      </c>
      <c r="G12" s="53">
        <v>46123</v>
      </c>
      <c r="H12" s="53">
        <v>46124</v>
      </c>
      <c r="I12" s="727" t="s">
        <v>1</v>
      </c>
      <c r="J12" s="717" t="s">
        <v>2</v>
      </c>
      <c r="K12" s="718"/>
    </row>
    <row r="13" spans="1:17" ht="16.5" customHeight="1" x14ac:dyDescent="0.15">
      <c r="A13" s="22" t="s">
        <v>3</v>
      </c>
      <c r="B13" s="22" t="s">
        <v>4</v>
      </c>
      <c r="C13" s="2" t="s">
        <v>5</v>
      </c>
      <c r="D13" s="21" t="s">
        <v>6</v>
      </c>
      <c r="E13" s="2" t="s">
        <v>7</v>
      </c>
      <c r="F13" s="2" t="s">
        <v>8</v>
      </c>
      <c r="G13" s="2" t="s">
        <v>9</v>
      </c>
      <c r="H13" s="24" t="s">
        <v>10</v>
      </c>
      <c r="I13" s="728"/>
      <c r="J13" s="719"/>
      <c r="K13" s="720"/>
    </row>
    <row r="14" spans="1:17" ht="18" customHeight="1" x14ac:dyDescent="0.15">
      <c r="A14" s="17" t="s">
        <v>12</v>
      </c>
      <c r="B14" s="12"/>
      <c r="C14" s="2"/>
      <c r="D14" s="2"/>
      <c r="E14" s="12"/>
      <c r="F14" s="691" t="s">
        <v>60</v>
      </c>
      <c r="G14" s="691"/>
      <c r="H14" s="691"/>
      <c r="I14" s="5"/>
      <c r="J14" s="682"/>
      <c r="K14" s="692"/>
    </row>
    <row r="15" spans="1:17" ht="18" customHeight="1" x14ac:dyDescent="0.15">
      <c r="A15" s="5" t="s">
        <v>14</v>
      </c>
      <c r="B15" s="12"/>
      <c r="C15" s="127"/>
      <c r="D15" s="32"/>
      <c r="E15" s="12" t="s">
        <v>21</v>
      </c>
      <c r="F15" s="12" t="s">
        <v>21</v>
      </c>
      <c r="G15" s="12" t="s">
        <v>21</v>
      </c>
      <c r="H15" s="12" t="s">
        <v>20</v>
      </c>
      <c r="I15" s="5">
        <f t="shared" ref="I15:I18" si="2">COUNTIFS(B15:H15,"&lt;&gt;空",B15:H15,"&lt;&gt;休",B15:H15,"&lt;&gt;調",B15:H15,"&lt;&gt;",B15:H15,"&lt;&gt;調整休")</f>
        <v>4</v>
      </c>
      <c r="J15" s="758">
        <v>30.5</v>
      </c>
      <c r="K15" s="759"/>
    </row>
    <row r="16" spans="1:17" ht="18" customHeight="1" x14ac:dyDescent="0.15">
      <c r="A16" s="20" t="s">
        <v>100</v>
      </c>
      <c r="B16" s="12" t="s">
        <v>20</v>
      </c>
      <c r="C16" s="350"/>
      <c r="D16" s="36"/>
      <c r="E16" s="12"/>
      <c r="F16" s="12" t="s">
        <v>20</v>
      </c>
      <c r="G16" s="12" t="s">
        <v>20</v>
      </c>
      <c r="H16" s="12" t="s">
        <v>20</v>
      </c>
      <c r="I16" s="5">
        <f t="shared" si="2"/>
        <v>4</v>
      </c>
      <c r="J16" s="758">
        <f t="shared" ref="J16" si="3">SUM(COUNTIF(B16:H16,"9-11,15-19"))*(6)+(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f>
        <v>18</v>
      </c>
      <c r="K16" s="759"/>
    </row>
    <row r="17" spans="1:11" ht="18" customHeight="1" x14ac:dyDescent="0.15">
      <c r="A17" s="20" t="s">
        <v>376</v>
      </c>
      <c r="B17" s="12" t="s">
        <v>21</v>
      </c>
      <c r="C17" s="45"/>
      <c r="D17" s="46"/>
      <c r="E17" s="12" t="s">
        <v>21</v>
      </c>
      <c r="F17" s="12" t="s">
        <v>21</v>
      </c>
      <c r="G17" s="12"/>
      <c r="H17" s="12" t="s">
        <v>21</v>
      </c>
      <c r="I17" s="5">
        <f t="shared" si="2"/>
        <v>4</v>
      </c>
      <c r="J17" s="758">
        <f>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11-19"))*(7)</f>
        <v>18</v>
      </c>
      <c r="K17" s="759"/>
    </row>
    <row r="18" spans="1:11" ht="18" customHeight="1" x14ac:dyDescent="0.15">
      <c r="A18" s="20" t="s">
        <v>377</v>
      </c>
      <c r="B18" s="16"/>
      <c r="C18" s="45"/>
      <c r="D18" s="46"/>
      <c r="E18" s="16"/>
      <c r="F18" s="12"/>
      <c r="G18" s="12" t="s">
        <v>184</v>
      </c>
      <c r="H18" s="12" t="s">
        <v>184</v>
      </c>
      <c r="I18" s="5">
        <f t="shared" si="2"/>
        <v>2</v>
      </c>
      <c r="J18" s="758">
        <f>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11-19"))*(7)</f>
        <v>14</v>
      </c>
      <c r="K18" s="759"/>
    </row>
    <row r="19" spans="1:11" ht="18" customHeight="1" x14ac:dyDescent="0.15">
      <c r="A19" s="31" t="s">
        <v>66</v>
      </c>
      <c r="B19" s="16"/>
      <c r="C19" s="45"/>
      <c r="D19" s="46"/>
      <c r="E19" s="16" t="s">
        <v>523</v>
      </c>
      <c r="F19" s="16" t="s">
        <v>268</v>
      </c>
      <c r="G19" s="16" t="s">
        <v>268</v>
      </c>
      <c r="H19" s="16"/>
      <c r="I19" s="5"/>
      <c r="J19" s="758"/>
      <c r="K19" s="759"/>
    </row>
    <row r="20" spans="1:11" ht="18" customHeight="1" x14ac:dyDescent="0.15">
      <c r="A20" s="31" t="s">
        <v>66</v>
      </c>
      <c r="B20" s="16"/>
      <c r="C20" s="45"/>
      <c r="D20" s="46"/>
      <c r="E20" s="16"/>
      <c r="F20" s="16"/>
      <c r="G20" s="16"/>
      <c r="H20" s="16"/>
      <c r="I20" s="5"/>
      <c r="J20" s="682"/>
      <c r="K20" s="692"/>
    </row>
    <row r="21" spans="1:11" ht="16.5" customHeight="1" x14ac:dyDescent="0.15">
      <c r="A21" s="22" t="s">
        <v>0</v>
      </c>
      <c r="B21" s="23">
        <v>46125</v>
      </c>
      <c r="C21" s="23">
        <v>46126</v>
      </c>
      <c r="D21" s="23">
        <v>46127</v>
      </c>
      <c r="E21" s="23">
        <v>46128</v>
      </c>
      <c r="F21" s="23">
        <v>46129</v>
      </c>
      <c r="G21" s="23">
        <v>46130</v>
      </c>
      <c r="H21" s="23">
        <v>46131</v>
      </c>
      <c r="I21" s="727" t="s">
        <v>1</v>
      </c>
      <c r="J21" s="717" t="s">
        <v>2</v>
      </c>
      <c r="K21" s="718"/>
    </row>
    <row r="22" spans="1:11" ht="16.5" customHeight="1" x14ac:dyDescent="0.15">
      <c r="A22" s="22" t="s">
        <v>3</v>
      </c>
      <c r="B22" s="2" t="s">
        <v>4</v>
      </c>
      <c r="C22" s="21" t="s">
        <v>5</v>
      </c>
      <c r="D22" s="21" t="s">
        <v>6</v>
      </c>
      <c r="E22" s="2" t="s">
        <v>7</v>
      </c>
      <c r="F22" s="2" t="s">
        <v>8</v>
      </c>
      <c r="G22" s="2" t="s">
        <v>9</v>
      </c>
      <c r="H22" s="24" t="s">
        <v>10</v>
      </c>
      <c r="I22" s="728"/>
      <c r="J22" s="719"/>
      <c r="K22" s="720"/>
    </row>
    <row r="23" spans="1:11" ht="18" customHeight="1" x14ac:dyDescent="0.15">
      <c r="A23" s="17" t="s">
        <v>13</v>
      </c>
      <c r="B23" s="12"/>
      <c r="C23" s="2"/>
      <c r="D23" s="2"/>
      <c r="E23" s="12"/>
      <c r="F23" s="12"/>
      <c r="G23" s="12"/>
      <c r="H23" s="12"/>
      <c r="I23" s="5"/>
      <c r="J23" s="693"/>
      <c r="K23" s="692"/>
    </row>
    <row r="24" spans="1:11" ht="18" customHeight="1" x14ac:dyDescent="0.15">
      <c r="A24" s="5" t="s">
        <v>14</v>
      </c>
      <c r="B24" s="12"/>
      <c r="C24" s="127"/>
      <c r="D24" s="32"/>
      <c r="E24" s="12" t="s">
        <v>21</v>
      </c>
      <c r="F24" s="12" t="s">
        <v>21</v>
      </c>
      <c r="G24" s="12" t="s">
        <v>21</v>
      </c>
      <c r="H24" s="12" t="s">
        <v>20</v>
      </c>
      <c r="I24" s="5">
        <f t="shared" ref="I24:I27" si="4">COUNTIFS(B24:H24,"&lt;&gt;空",B24:H24,"&lt;&gt;休",B24:H24,"&lt;&gt;調",B24:H24,"&lt;&gt;",B24:H24,"&lt;&gt;調整休")</f>
        <v>4</v>
      </c>
      <c r="J24" s="758">
        <v>24.5</v>
      </c>
      <c r="K24" s="759"/>
    </row>
    <row r="25" spans="1:11" ht="18" customHeight="1" x14ac:dyDescent="0.15">
      <c r="A25" s="20" t="s">
        <v>100</v>
      </c>
      <c r="B25" s="12" t="s">
        <v>20</v>
      </c>
      <c r="C25" s="350"/>
      <c r="D25" s="36"/>
      <c r="E25" s="12"/>
      <c r="F25" s="12" t="s">
        <v>20</v>
      </c>
      <c r="G25" s="12" t="s">
        <v>20</v>
      </c>
      <c r="H25" s="12" t="s">
        <v>20</v>
      </c>
      <c r="I25" s="5">
        <f t="shared" si="4"/>
        <v>4</v>
      </c>
      <c r="J25" s="758">
        <f t="shared" ref="J25" si="5">SUM(COUNTIF(B25:H25,"9-11,15-19"))*(6)+(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f>
        <v>18</v>
      </c>
      <c r="K25" s="759"/>
    </row>
    <row r="26" spans="1:11" ht="18" customHeight="1" x14ac:dyDescent="0.15">
      <c r="A26" s="20" t="s">
        <v>376</v>
      </c>
      <c r="B26" s="12" t="s">
        <v>21</v>
      </c>
      <c r="C26" s="45"/>
      <c r="D26" s="46"/>
      <c r="E26" s="12" t="s">
        <v>21</v>
      </c>
      <c r="F26" s="12" t="s">
        <v>21</v>
      </c>
      <c r="G26" s="12"/>
      <c r="H26" s="12" t="s">
        <v>21</v>
      </c>
      <c r="I26" s="5">
        <f t="shared" si="4"/>
        <v>4</v>
      </c>
      <c r="J26" s="758">
        <f>SUM(COUNTIF(B26:H26,"9-11,15-19"))*(6)+(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11-19"))*(7)</f>
        <v>18</v>
      </c>
      <c r="K26" s="759"/>
    </row>
    <row r="27" spans="1:11" ht="18" customHeight="1" x14ac:dyDescent="0.15">
      <c r="A27" s="20" t="s">
        <v>377</v>
      </c>
      <c r="B27" s="16"/>
      <c r="C27" s="45"/>
      <c r="D27" s="46"/>
      <c r="E27" s="16"/>
      <c r="F27" s="12"/>
      <c r="G27" s="12" t="s">
        <v>184</v>
      </c>
      <c r="H27" s="12" t="s">
        <v>184</v>
      </c>
      <c r="I27" s="5">
        <f t="shared" si="4"/>
        <v>2</v>
      </c>
      <c r="J27" s="758">
        <f>SUM(COUNTIF(B27:H27,"9-11,15-19"))*(6)+(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COUNTIF(B27:H27,"11-19"))*(7)</f>
        <v>14</v>
      </c>
      <c r="K27" s="759"/>
    </row>
    <row r="28" spans="1:11" ht="18" customHeight="1" x14ac:dyDescent="0.15">
      <c r="A28" s="31" t="s">
        <v>66</v>
      </c>
      <c r="B28" s="16"/>
      <c r="C28" s="45"/>
      <c r="D28" s="46"/>
      <c r="E28" s="16" t="s">
        <v>523</v>
      </c>
      <c r="F28" s="16" t="s">
        <v>268</v>
      </c>
      <c r="G28" s="16" t="s">
        <v>268</v>
      </c>
      <c r="H28" s="16"/>
      <c r="I28" s="5"/>
      <c r="J28" s="758"/>
      <c r="K28" s="759"/>
    </row>
    <row r="29" spans="1:11" ht="18" customHeight="1" x14ac:dyDescent="0.15">
      <c r="A29" s="31" t="s">
        <v>66</v>
      </c>
      <c r="B29" s="16"/>
      <c r="C29" s="45"/>
      <c r="D29" s="46"/>
      <c r="E29" s="16"/>
      <c r="F29" s="16"/>
      <c r="G29" s="16"/>
      <c r="H29" s="16"/>
      <c r="I29" s="5"/>
      <c r="J29" s="682"/>
      <c r="K29" s="692"/>
    </row>
    <row r="30" spans="1:11" ht="16.5" customHeight="1" x14ac:dyDescent="0.15">
      <c r="A30" s="22" t="s">
        <v>0</v>
      </c>
      <c r="B30" s="90">
        <v>46132</v>
      </c>
      <c r="C30" s="90">
        <v>46133</v>
      </c>
      <c r="D30" s="90">
        <v>46134</v>
      </c>
      <c r="E30" s="90">
        <v>46135</v>
      </c>
      <c r="F30" s="90">
        <v>46136</v>
      </c>
      <c r="G30" s="90">
        <v>46137</v>
      </c>
      <c r="H30" s="90">
        <v>46138</v>
      </c>
      <c r="I30" s="727" t="s">
        <v>1</v>
      </c>
      <c r="J30" s="717" t="s">
        <v>2</v>
      </c>
      <c r="K30" s="718"/>
    </row>
    <row r="31" spans="1:11" ht="16.5" customHeight="1" x14ac:dyDescent="0.15">
      <c r="A31" s="22" t="s">
        <v>3</v>
      </c>
      <c r="B31" s="2" t="s">
        <v>4</v>
      </c>
      <c r="C31" s="21" t="s">
        <v>5</v>
      </c>
      <c r="D31" s="21" t="s">
        <v>6</v>
      </c>
      <c r="E31" s="2" t="s">
        <v>7</v>
      </c>
      <c r="F31" s="2" t="s">
        <v>8</v>
      </c>
      <c r="G31" s="2" t="s">
        <v>9</v>
      </c>
      <c r="H31" s="24" t="s">
        <v>10</v>
      </c>
      <c r="I31" s="728"/>
      <c r="J31" s="719"/>
      <c r="K31" s="720"/>
    </row>
    <row r="32" spans="1:11" ht="18" customHeight="1" x14ac:dyDescent="0.15">
      <c r="A32" s="17" t="s">
        <v>12</v>
      </c>
      <c r="B32" s="12"/>
      <c r="C32" s="2"/>
      <c r="D32" s="2"/>
      <c r="E32" s="12"/>
      <c r="F32" s="12"/>
      <c r="G32" s="12"/>
      <c r="H32" s="12"/>
      <c r="I32" s="5"/>
      <c r="J32" s="682"/>
      <c r="K32" s="692"/>
    </row>
    <row r="33" spans="1:11" ht="18" customHeight="1" x14ac:dyDescent="0.15">
      <c r="A33" s="5" t="s">
        <v>14</v>
      </c>
      <c r="B33" s="12"/>
      <c r="C33" s="127"/>
      <c r="D33" s="32"/>
      <c r="E33" s="12" t="s">
        <v>21</v>
      </c>
      <c r="F33" s="12" t="s">
        <v>21</v>
      </c>
      <c r="G33" s="12" t="s">
        <v>21</v>
      </c>
      <c r="H33" s="12" t="s">
        <v>20</v>
      </c>
      <c r="I33" s="5">
        <f t="shared" ref="I33:I36" si="6">COUNTIFS(B33:H33,"&lt;&gt;空",B33:H33,"&lt;&gt;休",B33:H33,"&lt;&gt;調",B33:H33,"&lt;&gt;",B33:H33,"&lt;&gt;調整休")</f>
        <v>4</v>
      </c>
      <c r="J33" s="758">
        <f>SUM(COUNTIF(B33:H33,"9-11,15-19"))*(6)+(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9-11・14-19"))*(6.5)</f>
        <v>18</v>
      </c>
      <c r="K33" s="759"/>
    </row>
    <row r="34" spans="1:11" ht="18" customHeight="1" x14ac:dyDescent="0.15">
      <c r="A34" s="20" t="s">
        <v>100</v>
      </c>
      <c r="B34" s="12" t="s">
        <v>20</v>
      </c>
      <c r="C34" s="350"/>
      <c r="D34" s="36"/>
      <c r="E34" s="12"/>
      <c r="F34" s="12" t="s">
        <v>20</v>
      </c>
      <c r="G34" s="12" t="s">
        <v>20</v>
      </c>
      <c r="H34" s="12" t="s">
        <v>20</v>
      </c>
      <c r="I34" s="5">
        <f t="shared" si="6"/>
        <v>4</v>
      </c>
      <c r="J34" s="758">
        <f t="shared" ref="J34" si="7">SUM(COUNTIF(B34:H34,"9-11,15-19"))*(6)+(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f>
        <v>18</v>
      </c>
      <c r="K34" s="759"/>
    </row>
    <row r="35" spans="1:11" ht="18" customHeight="1" x14ac:dyDescent="0.15">
      <c r="A35" s="20" t="s">
        <v>376</v>
      </c>
      <c r="B35" s="12" t="s">
        <v>21</v>
      </c>
      <c r="C35" s="45"/>
      <c r="D35" s="46"/>
      <c r="E35" s="12" t="s">
        <v>21</v>
      </c>
      <c r="F35" s="12" t="s">
        <v>21</v>
      </c>
      <c r="G35" s="12"/>
      <c r="H35" s="12" t="s">
        <v>21</v>
      </c>
      <c r="I35" s="5">
        <f t="shared" si="6"/>
        <v>4</v>
      </c>
      <c r="J35" s="758">
        <f>SUM(COUNTIF(B35:H35,"9-11,15-19"))*(6)+(COUNTIF(B35:H35,"9-20"))*(10)+(COUNTIF(B35:H35,"9-19"))*(9)+(COUNTIF(B35:H35,"9-18"))*(8)+(COUNTIF(B35:H35,"9-17"))*(7.25)+(COUNTIF(B35:H35,"9-16"))*(6.25)+(COUNTIF(B35:H35,"9-15"))*(5.5)+(COUNTIF(B35:H35,"9-14"))*(4.5)+(COUNTIF(B35:H35,"9-13,17-20"))*(7)+(COUNTIF(B35:H35,"9-13"))*(4)+(COUNTIF(B35:H35,"9-12,18-20"))*(5)+(COUNTIF(B35:H35,"9-12,16-20"))*(7)+(COUNTIF(B35:H35,"9-12,16-19"))*(6)+(COUNTIF(B35:H35,"9-13,16-20"))*(6)+(COUNTIF(B35:H35,"9-12"))*(3)+(COUNTIF(B35:H35,"9-11:30"))*(2.5)+(COUNTIF(B35:H35,"9-11,16-19"))*(5)+(COUNTIF(B35:H35,"9-11"))*(2)+(COUNTIF(B35:H35,"9:30-11:30,16-19"))*(5)+(COUNTIF(B35:H35,"19-20"))*(1)+(COUNTIF(B35:H35,"17-20"))*(3)+(COUNTIF(B35:H35,"16-20"))*(4)+(COUNTIF(B35:H35,"15-20"))*(4.5)+(COUNTIF(B35:H35,"15-19"))*(4)+(COUNTIF(B35:H35,"14-20"))*(5.5)+(COUNTIF(B35:H35,"14-19"))*(4.5)+(COUNTIF(B35:H35,"14:30-20"))*(5)+(COUNTIF(B35:H35,"13-20"))*(6.25)+(COUNTIF(B35:H35,"13-19"))*(5.5)+(COUNTIF(B35:H35,"13-18"))*(4.5)+(COUNTIF(B35:H35,"13-17"))*(4)+(COUNTIF(B35:H35,"12-20"))*(7.25)+(COUNTIF(B35:H35,"10-20"))*(9)+(COUNTIF(B35:H35,"10-15"))*(4.5)+(COUNTIF(B35:H35,"12-18"))*(5.5)+(COUNTIF(B35:H35,"10-12,14-19"))*(6.5)+(COUNTIF(B35:H35,"10-14"))*(4)+(COUNTIF(B35:H35,"11-19"))*(7)</f>
        <v>18</v>
      </c>
      <c r="K35" s="759"/>
    </row>
    <row r="36" spans="1:11" ht="18" customHeight="1" x14ac:dyDescent="0.15">
      <c r="A36" s="20" t="s">
        <v>377</v>
      </c>
      <c r="B36" s="16"/>
      <c r="C36" s="45"/>
      <c r="D36" s="46"/>
      <c r="E36" s="16"/>
      <c r="F36" s="12"/>
      <c r="G36" s="12" t="s">
        <v>184</v>
      </c>
      <c r="H36" s="12" t="s">
        <v>184</v>
      </c>
      <c r="I36" s="5">
        <f t="shared" si="6"/>
        <v>2</v>
      </c>
      <c r="J36" s="758">
        <f>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11-19"))*(7)</f>
        <v>14</v>
      </c>
      <c r="K36" s="759"/>
    </row>
    <row r="37" spans="1:11" ht="18" customHeight="1" x14ac:dyDescent="0.15">
      <c r="A37" s="31" t="s">
        <v>66</v>
      </c>
      <c r="B37" s="16"/>
      <c r="C37" s="45"/>
      <c r="D37" s="46"/>
      <c r="E37" s="16" t="s">
        <v>523</v>
      </c>
      <c r="F37" s="16" t="s">
        <v>268</v>
      </c>
      <c r="G37" s="16" t="s">
        <v>268</v>
      </c>
      <c r="H37" s="16"/>
      <c r="I37" s="5"/>
      <c r="J37" s="758"/>
      <c r="K37" s="759"/>
    </row>
    <row r="38" spans="1:11" ht="18" customHeight="1" x14ac:dyDescent="0.15">
      <c r="A38" s="31" t="s">
        <v>66</v>
      </c>
      <c r="B38" s="16"/>
      <c r="C38" s="45"/>
      <c r="D38" s="46"/>
      <c r="E38" s="16"/>
      <c r="F38" s="16"/>
      <c r="G38" s="16"/>
      <c r="H38" s="16"/>
      <c r="I38" s="5"/>
      <c r="J38" s="682"/>
      <c r="K38" s="692"/>
    </row>
    <row r="39" spans="1:11" ht="16.5" customHeight="1" x14ac:dyDescent="0.15">
      <c r="A39" s="22" t="s">
        <v>0</v>
      </c>
      <c r="B39" s="23">
        <v>46139</v>
      </c>
      <c r="C39" s="23">
        <v>46140</v>
      </c>
      <c r="D39" s="23">
        <v>46141</v>
      </c>
      <c r="E39" s="23">
        <v>46142</v>
      </c>
      <c r="F39" s="23"/>
      <c r="G39" s="23"/>
      <c r="H39" s="23"/>
      <c r="I39" s="727" t="s">
        <v>1</v>
      </c>
      <c r="J39" s="717" t="s">
        <v>2</v>
      </c>
      <c r="K39" s="718"/>
    </row>
    <row r="40" spans="1:11" ht="16.5" customHeight="1" x14ac:dyDescent="0.15">
      <c r="A40" s="22" t="s">
        <v>3</v>
      </c>
      <c r="B40" s="2" t="s">
        <v>4</v>
      </c>
      <c r="C40" s="316" t="s">
        <v>5</v>
      </c>
      <c r="D40" s="376" t="s">
        <v>6</v>
      </c>
      <c r="E40" s="2" t="s">
        <v>7</v>
      </c>
      <c r="F40" s="2"/>
      <c r="G40" s="2"/>
      <c r="H40" s="24"/>
      <c r="I40" s="728"/>
      <c r="J40" s="719"/>
      <c r="K40" s="720"/>
    </row>
    <row r="41" spans="1:11" ht="18" customHeight="1" x14ac:dyDescent="0.15">
      <c r="A41" s="17" t="s">
        <v>13</v>
      </c>
      <c r="B41" s="12"/>
      <c r="C41" s="2"/>
      <c r="D41" s="2"/>
      <c r="E41" s="12"/>
      <c r="F41" s="2"/>
      <c r="G41" s="2"/>
      <c r="H41" s="2"/>
      <c r="I41" s="5"/>
      <c r="J41" s="693"/>
      <c r="K41" s="692"/>
    </row>
    <row r="42" spans="1:11" ht="18" customHeight="1" x14ac:dyDescent="0.15">
      <c r="A42" s="5" t="s">
        <v>14</v>
      </c>
      <c r="B42" s="12"/>
      <c r="C42" s="127"/>
      <c r="D42" s="32"/>
      <c r="E42" s="12" t="s">
        <v>21</v>
      </c>
      <c r="F42" s="32"/>
      <c r="G42" s="32"/>
      <c r="H42" s="32"/>
      <c r="I42" s="5">
        <f t="shared" ref="I42:I45" si="8">COUNTIFS(B42:H42,"&lt;&gt;空",B42:H42,"&lt;&gt;休",B42:H42,"&lt;&gt;調",B42:H42,"&lt;&gt;",B42:H42,"&lt;&gt;調整休")</f>
        <v>1</v>
      </c>
      <c r="J42" s="758">
        <f>SUM(COUNTIF(B42:H42,"9-11,15-19"))*(6)+(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9-11・14-19"))*(6.5)</f>
        <v>4.5</v>
      </c>
      <c r="K42" s="759"/>
    </row>
    <row r="43" spans="1:11" ht="18" customHeight="1" x14ac:dyDescent="0.15">
      <c r="A43" s="20" t="s">
        <v>100</v>
      </c>
      <c r="B43" s="12" t="s">
        <v>20</v>
      </c>
      <c r="C43" s="350"/>
      <c r="D43" s="36"/>
      <c r="E43" s="12"/>
      <c r="F43" s="36"/>
      <c r="G43" s="36"/>
      <c r="H43" s="36"/>
      <c r="I43" s="5">
        <f t="shared" si="8"/>
        <v>1</v>
      </c>
      <c r="J43" s="758">
        <f t="shared" ref="J43" si="9">SUM(COUNTIF(B43:H43,"9-11,15-19"))*(6)+(COUNTIF(B43:H43,"9-20"))*(10)+(COUNTIF(B43:H43,"9-19"))*(9)+(COUNTIF(B43:H43,"9-18"))*(8)+(COUNTIF(B43:H43,"9-17"))*(7.25)+(COUNTIF(B43:H43,"9-16"))*(6.25)+(COUNTIF(B43:H43,"9-15"))*(5.5)+(COUNTIF(B43:H43,"9-14"))*(4.5)+(COUNTIF(B43:H43,"9-13,17-20"))*(7)+(COUNTIF(B43:H43,"9-13"))*(4)+(COUNTIF(B43:H43,"9-12,18-20"))*(5)+(COUNTIF(B43:H43,"9-12,16-20"))*(7)+(COUNTIF(B43:H43,"9-12,16-19"))*(6)+(COUNTIF(B43:H43,"9-13,16-20"))*(6)+(COUNTIF(B43:H43,"9-12"))*(3)+(COUNTIF(B43:H43,"9-11:30"))*(2.5)+(COUNTIF(B43:H43,"9-11,16-19"))*(5)+(COUNTIF(B43:H43,"9-11"))*(2)+(COUNTIF(B43:H43,"9:30-11:30,16-19"))*(5)+(COUNTIF(B43:H43,"19-20"))*(1)+(COUNTIF(B43:H43,"17-20"))*(3)+(COUNTIF(B43:H43,"16-20"))*(4)+(COUNTIF(B43:H43,"15-20"))*(4.5)+(COUNTIF(B43:H43,"15-19"))*(4)+(COUNTIF(B43:H43,"14-20"))*(5.5)+(COUNTIF(B43:H43,"14-19"))*(4.5)+(COUNTIF(B43:H43,"14:30-20"))*(5)+(COUNTIF(B43:H43,"13-20"))*(6.25)+(COUNTIF(B43:H43,"13-19"))*(5.5)+(COUNTIF(B43:H43,"13-18"))*(4.5)+(COUNTIF(B43:H43,"13-17"))*(4)+(COUNTIF(B43:H43,"12-20"))*(7.25)+(COUNTIF(B43:H43,"10-20"))*(9)+(COUNTIF(B43:H43,"10-15"))*(4.5)+(COUNTIF(B43:H43,"12-18"))*(5.5)+(COUNTIF(B43:H43,"10-12,14-19"))*(6.5)+(COUNTIF(B43:H43,"10-14"))*(4)</f>
        <v>4.5</v>
      </c>
      <c r="K43" s="759"/>
    </row>
    <row r="44" spans="1:11" ht="18" customHeight="1" x14ac:dyDescent="0.15">
      <c r="A44" s="20" t="s">
        <v>376</v>
      </c>
      <c r="B44" s="12" t="s">
        <v>21</v>
      </c>
      <c r="C44" s="45"/>
      <c r="D44" s="46"/>
      <c r="E44" s="12" t="s">
        <v>21</v>
      </c>
      <c r="F44" s="46"/>
      <c r="G44" s="46"/>
      <c r="H44" s="46"/>
      <c r="I44" s="5">
        <f t="shared" si="8"/>
        <v>2</v>
      </c>
      <c r="J44" s="758">
        <f>SUM(COUNTIF(B44:H44,"9-11,15-19"))*(6)+(COUNTIF(B44:H44,"9-20"))*(10)+(COUNTIF(B44:H44,"9-19"))*(9)+(COUNTIF(B44:H44,"9-18"))*(8)+(COUNTIF(B44:H44,"9-17"))*(7.25)+(COUNTIF(B44:H44,"9-16"))*(6.25)+(COUNTIF(B44:H44,"9-15"))*(5.5)+(COUNTIF(B44:H44,"9-14"))*(4.5)+(COUNTIF(B44:H44,"9-13,17-20"))*(7)+(COUNTIF(B44:H44,"9-13"))*(4)+(COUNTIF(B44:H44,"9-12,18-20"))*(5)+(COUNTIF(B44:H44,"9-12,16-20"))*(7)+(COUNTIF(B44:H44,"9-12,16-19"))*(6)+(COUNTIF(B44:H44,"9-13,16-20"))*(6)+(COUNTIF(B44:H44,"9-12"))*(3)+(COUNTIF(B44:H44,"9-11:30"))*(2.5)+(COUNTIF(B44:H44,"9-11,16-19"))*(5)+(COUNTIF(B44:H44,"9-11"))*(2)+(COUNTIF(B44:H44,"9:30-11:30,16-19"))*(5)+(COUNTIF(B44:H44,"19-20"))*(1)+(COUNTIF(B44:H44,"17-20"))*(3)+(COUNTIF(B44:H44,"16-20"))*(4)+(COUNTIF(B44:H44,"15-20"))*(4.5)+(COUNTIF(B44:H44,"15-19"))*(4)+(COUNTIF(B44:H44,"14-20"))*(5.5)+(COUNTIF(B44:H44,"14-19"))*(4.5)+(COUNTIF(B44:H44,"14:30-20"))*(5)+(COUNTIF(B44:H44,"13-20"))*(6.25)+(COUNTIF(B44:H44,"13-19"))*(5.5)+(COUNTIF(B44:H44,"13-18"))*(4.5)+(COUNTIF(B44:H44,"13-17"))*(4)+(COUNTIF(B44:H44,"12-20"))*(7.25)+(COUNTIF(B44:H44,"10-20"))*(9)+(COUNTIF(B44:H44,"10-15"))*(4.5)+(COUNTIF(B44:H44,"12-18"))*(5.5)+(COUNTIF(B44:H44,"10-12,14-19"))*(6.5)+(COUNTIF(B44:H44,"10-14"))*(4)+(COUNTIF(B44:H44,"11-19"))*(7)</f>
        <v>9</v>
      </c>
      <c r="K44" s="759"/>
    </row>
    <row r="45" spans="1:11" ht="18" customHeight="1" x14ac:dyDescent="0.15">
      <c r="A45" s="20" t="s">
        <v>377</v>
      </c>
      <c r="B45" s="16"/>
      <c r="C45" s="45"/>
      <c r="D45" s="46"/>
      <c r="E45" s="16"/>
      <c r="F45" s="46"/>
      <c r="G45" s="46"/>
      <c r="H45" s="46"/>
      <c r="I45" s="5">
        <f t="shared" si="8"/>
        <v>0</v>
      </c>
      <c r="J45" s="758">
        <f>SUM(COUNTIF(B45:H45,"9-11,15-19"))*(6)+(COUNTIF(B45:H45,"9-20"))*(10)+(COUNTIF(B45:H45,"9-19"))*(9)+(COUNTIF(B45:H45,"9-18"))*(8)+(COUNTIF(B45:H45,"9-17"))*(7.25)+(COUNTIF(B45:H45,"9-16"))*(6.25)+(COUNTIF(B45:H45,"9-15"))*(5.5)+(COUNTIF(B45:H45,"9-14"))*(4.5)+(COUNTIF(B45:H45,"9-13,17-20"))*(7)+(COUNTIF(B45:H45,"9-13"))*(4)+(COUNTIF(B45:H45,"9-12,18-20"))*(5)+(COUNTIF(B45:H45,"9-12,16-20"))*(7)+(COUNTIF(B45:H45,"9-12,16-19"))*(6)+(COUNTIF(B45:H45,"9-13,16-20"))*(6)+(COUNTIF(B45:H45,"9-12"))*(3)+(COUNTIF(B45:H45,"9-11:30"))*(2.5)+(COUNTIF(B45:H45,"9-11,16-19"))*(5)+(COUNTIF(B45:H45,"9-11"))*(2)+(COUNTIF(B45:H45,"9:30-11:30,16-19"))*(5)+(COUNTIF(B45:H45,"19-20"))*(1)+(COUNTIF(B45:H45,"17-20"))*(3)+(COUNTIF(B45:H45,"16-20"))*(4)+(COUNTIF(B45:H45,"15-20"))*(4.5)+(COUNTIF(B45:H45,"15-19"))*(4)+(COUNTIF(B45:H45,"14-20"))*(5.5)+(COUNTIF(B45:H45,"14-19"))*(4.5)+(COUNTIF(B45:H45,"14:30-20"))*(5)+(COUNTIF(B45:H45,"13-20"))*(6.25)+(COUNTIF(B45:H45,"13-19"))*(5.5)+(COUNTIF(B45:H45,"13-18"))*(4.5)+(COUNTIF(B45:H45,"13-17"))*(4)+(COUNTIF(B45:H45,"12-20"))*(7.25)+(COUNTIF(B45:H45,"10-20"))*(9)+(COUNTIF(B45:H45,"10-15"))*(4.5)+(COUNTIF(B45:H45,"12-18"))*(5.5)+(COUNTIF(B45:H45,"10-12,14-19"))*(6.5)+(COUNTIF(B45:H45,"10-14"))*(4)+(COUNTIF(B45:H45,"11-19"))*(7)</f>
        <v>0</v>
      </c>
      <c r="K45" s="759"/>
    </row>
    <row r="46" spans="1:11" ht="18" customHeight="1" x14ac:dyDescent="0.15">
      <c r="A46" s="31" t="s">
        <v>66</v>
      </c>
      <c r="B46" s="16"/>
      <c r="C46" s="45"/>
      <c r="D46" s="46"/>
      <c r="E46" s="16" t="s">
        <v>523</v>
      </c>
      <c r="F46" s="46"/>
      <c r="G46" s="46"/>
      <c r="H46" s="46"/>
      <c r="I46" s="5"/>
      <c r="J46" s="758"/>
      <c r="K46" s="759"/>
    </row>
    <row r="47" spans="1:11" ht="18" customHeight="1" x14ac:dyDescent="0.15">
      <c r="A47" s="31" t="s">
        <v>66</v>
      </c>
      <c r="B47" s="16"/>
      <c r="C47" s="45"/>
      <c r="D47" s="46"/>
      <c r="E47" s="16"/>
      <c r="F47" s="46"/>
      <c r="G47" s="46"/>
      <c r="H47" s="46"/>
      <c r="I47" s="5"/>
      <c r="J47" s="682"/>
      <c r="K47" s="692"/>
    </row>
    <row r="48" spans="1:11" ht="16.5" customHeight="1" x14ac:dyDescent="0.15">
      <c r="A48" s="41"/>
      <c r="B48" s="42"/>
      <c r="C48" s="42"/>
      <c r="D48" s="42"/>
      <c r="E48" s="42"/>
      <c r="F48" s="42"/>
      <c r="G48" s="42"/>
      <c r="H48" s="42"/>
      <c r="I48" s="716" t="s">
        <v>561</v>
      </c>
      <c r="J48" s="716"/>
      <c r="K48" s="716"/>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92</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64">
    <mergeCell ref="J11:K11"/>
    <mergeCell ref="J5:K5"/>
    <mergeCell ref="B1:F1"/>
    <mergeCell ref="H1:K1"/>
    <mergeCell ref="B2:E2"/>
    <mergeCell ref="I3:I4"/>
    <mergeCell ref="J3:K4"/>
    <mergeCell ref="J6:K6"/>
    <mergeCell ref="J7:K7"/>
    <mergeCell ref="J8:K8"/>
    <mergeCell ref="J9:K9"/>
    <mergeCell ref="J10:K10"/>
    <mergeCell ref="I21:I22"/>
    <mergeCell ref="J21:K22"/>
    <mergeCell ref="I12:I13"/>
    <mergeCell ref="J12:K13"/>
    <mergeCell ref="J14:K14"/>
    <mergeCell ref="J15:K15"/>
    <mergeCell ref="J17:K17"/>
    <mergeCell ref="J16:K16"/>
    <mergeCell ref="J28:K28"/>
    <mergeCell ref="J29:K29"/>
    <mergeCell ref="J18:K18"/>
    <mergeCell ref="J19:K19"/>
    <mergeCell ref="J20:K20"/>
    <mergeCell ref="J23:K23"/>
    <mergeCell ref="J24:K24"/>
    <mergeCell ref="J25:K25"/>
    <mergeCell ref="J26:K26"/>
    <mergeCell ref="J27:K27"/>
    <mergeCell ref="I30:I31"/>
    <mergeCell ref="J30:K31"/>
    <mergeCell ref="J33:K33"/>
    <mergeCell ref="J34:K34"/>
    <mergeCell ref="J35:K35"/>
    <mergeCell ref="J32:K32"/>
    <mergeCell ref="J36:K36"/>
    <mergeCell ref="J37:K37"/>
    <mergeCell ref="J45:K45"/>
    <mergeCell ref="J46:K46"/>
    <mergeCell ref="J47:K47"/>
    <mergeCell ref="I48:K48"/>
    <mergeCell ref="J38:K38"/>
    <mergeCell ref="I39:I40"/>
    <mergeCell ref="J39:K40"/>
    <mergeCell ref="J41:K41"/>
    <mergeCell ref="J42:K42"/>
    <mergeCell ref="J43:K43"/>
    <mergeCell ref="A57:B57"/>
    <mergeCell ref="C57:K57"/>
    <mergeCell ref="F14:H14"/>
    <mergeCell ref="C52:K52"/>
    <mergeCell ref="A54:B54"/>
    <mergeCell ref="C54:K54"/>
    <mergeCell ref="A55:B55"/>
    <mergeCell ref="A56:B56"/>
    <mergeCell ref="C56:K56"/>
    <mergeCell ref="A49:B49"/>
    <mergeCell ref="D49:E49"/>
    <mergeCell ref="A50:B50"/>
    <mergeCell ref="C50:K50"/>
    <mergeCell ref="A51:B51"/>
    <mergeCell ref="C51:K51"/>
    <mergeCell ref="J44:K44"/>
  </mergeCells>
  <phoneticPr fontId="13"/>
  <pageMargins left="0.59055118110236227" right="0.27559055118110237" top="0.31496062992125984" bottom="0.11811023622047245" header="0.51181102362204722" footer="0.51181102362204722"/>
  <pageSetup paperSize="9" scale="90"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F7A11E40-68DF-4684-9216-FA6F960169BC}">
          <x14:formula1>
            <xm:f>'F:\Users\clmiwa-three\Downloads\[《中村》新田・草加 エリア 仮シフト【12月16日～1月15日】.xlsx]参照データベース'!#REF!</xm:f>
          </x14:formula1>
          <xm:sqref>G1 C48:H48</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93859-C922-4185-9626-401909815DF4}">
  <sheetPr>
    <pageSetUpPr fitToPage="1"/>
  </sheetPr>
  <dimension ref="A1:N62"/>
  <sheetViews>
    <sheetView zoomScaleNormal="100" workbookViewId="0">
      <selection activeCell="D28" sqref="D28"/>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50" t="s">
        <v>59</v>
      </c>
      <c r="B1" s="683" t="s">
        <v>562</v>
      </c>
      <c r="C1" s="683"/>
      <c r="D1" s="683"/>
      <c r="E1" s="683"/>
      <c r="F1" s="683"/>
      <c r="H1" s="684" t="s">
        <v>43</v>
      </c>
      <c r="I1" s="685"/>
      <c r="J1" s="686"/>
      <c r="K1" s="687"/>
    </row>
    <row r="2" spans="1:11" ht="8.4499999999999993" customHeight="1" x14ac:dyDescent="0.15">
      <c r="A2" s="14"/>
      <c r="I2" s="14"/>
      <c r="J2" s="3"/>
      <c r="K2" s="4"/>
    </row>
    <row r="3" spans="1:11" ht="14.45" customHeight="1" x14ac:dyDescent="0.15">
      <c r="A3" s="22" t="s">
        <v>0</v>
      </c>
      <c r="B3" s="23"/>
      <c r="C3" s="23"/>
      <c r="D3" s="23">
        <v>46113</v>
      </c>
      <c r="E3" s="23">
        <v>46114</v>
      </c>
      <c r="F3" s="23">
        <v>46115</v>
      </c>
      <c r="G3" s="23">
        <v>46116</v>
      </c>
      <c r="H3" s="23">
        <v>46117</v>
      </c>
      <c r="I3" s="688" t="s">
        <v>1</v>
      </c>
      <c r="J3" s="690" t="s">
        <v>2</v>
      </c>
      <c r="K3" s="690"/>
    </row>
    <row r="4" spans="1:11" ht="14.45" customHeight="1" x14ac:dyDescent="0.15">
      <c r="A4" s="22" t="s">
        <v>3</v>
      </c>
      <c r="B4" s="2"/>
      <c r="C4" s="21"/>
      <c r="D4" s="21" t="s">
        <v>6</v>
      </c>
      <c r="E4" s="2" t="s">
        <v>7</v>
      </c>
      <c r="F4" s="2" t="s">
        <v>8</v>
      </c>
      <c r="G4" s="2" t="s">
        <v>9</v>
      </c>
      <c r="H4" s="24" t="s">
        <v>10</v>
      </c>
      <c r="I4" s="689"/>
      <c r="J4" s="690"/>
      <c r="K4" s="690"/>
    </row>
    <row r="5" spans="1:11" ht="14.45" customHeight="1" x14ac:dyDescent="0.15">
      <c r="A5" s="126" t="s">
        <v>13</v>
      </c>
      <c r="B5" s="21"/>
      <c r="C5" s="21"/>
      <c r="D5" s="21"/>
      <c r="E5" s="12"/>
      <c r="F5" s="691" t="s">
        <v>60</v>
      </c>
      <c r="G5" s="691"/>
      <c r="H5" s="691"/>
      <c r="I5" s="5"/>
      <c r="J5" s="682"/>
      <c r="K5" s="692"/>
    </row>
    <row r="6" spans="1:11" ht="14.45" customHeight="1" x14ac:dyDescent="0.15">
      <c r="A6" s="20" t="s">
        <v>37</v>
      </c>
      <c r="B6" s="21"/>
      <c r="C6" s="21"/>
      <c r="D6" s="11"/>
      <c r="E6" s="12" t="s">
        <v>21</v>
      </c>
      <c r="F6" s="12"/>
      <c r="G6" s="12" t="s">
        <v>21</v>
      </c>
      <c r="H6" s="12"/>
      <c r="I6" s="5">
        <f t="shared" ref="I6:I11" si="0">COUNTIFS(B6:H6,"&lt;&gt;空",B6:H6,"&lt;&gt;休",B6:H6,"&lt;&gt;調",B6:H6,"&lt;&gt;",B6:H6,"&lt;&gt;調整休")</f>
        <v>2</v>
      </c>
      <c r="J6" s="682">
        <f t="shared" ref="J6"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9</v>
      </c>
      <c r="K6" s="682"/>
    </row>
    <row r="7" spans="1:11" ht="14.45" customHeight="1" x14ac:dyDescent="0.15">
      <c r="A7" s="20" t="s">
        <v>19</v>
      </c>
      <c r="B7" s="21"/>
      <c r="C7" s="21"/>
      <c r="D7" s="11"/>
      <c r="E7" s="121" t="s">
        <v>497</v>
      </c>
      <c r="F7" s="12"/>
      <c r="G7" s="12" t="s">
        <v>20</v>
      </c>
      <c r="H7" s="12" t="s">
        <v>21</v>
      </c>
      <c r="I7" s="5">
        <f t="shared" si="0"/>
        <v>3</v>
      </c>
      <c r="J7" s="682">
        <f>SUM(COUNTIF(B7:H7,"9-11,15-19"))*(6)+(COUNTIF(B7:H7,"9-12,16-19"))*(6)+(COUNTIF(B7:H7,"9-13,17-19"))*(6)+(COUNTIF(B7:H7,"9-19"))*(9)+(COUNTIF(B7:H7,"9-17"))*(7.25)+(COUNTIF(B7:H7,"9-16"))*(6.25)+(COUNTIF(B7:H7,"9-15"))*(5.5)+(COUNTIF(B7:H7,"9-14"))*(4.5)+(COUNTIF(B7:H7,"9-13"))*(4)+(COUNTIF(B7:H7,"9-12"))*(3)+(COUNTIF(B7:H7,"9-11:30"))*(2.5)+(COUNTIF(B7:H7,"13-19"))*(5.5)+(COUNTIF(B7:H7,"14-19"))*(4.5)+(COUNTIF(B7:H7,"15-19"))*(4)+(COUNTIF(B7:H7,"16-19"))*(3)+(COUNTIF(B7:H7,"16:30-19"))*(2.5)+(COUNTIF(B7:H7,"10-14"))*(4)+(COUNTIF(B7:H7,"草加9-14"))*(4.5)+(COUNTIF(B7:H7,"新田9-14"))*(4.5)+(COUNTIF(B7:H7,"新田14-19"))*(4.5)+(COUNTIF(B7:H7,"受付9-/事務"))*(4.5)</f>
        <v>13.5</v>
      </c>
      <c r="K7" s="682"/>
    </row>
    <row r="8" spans="1:11" ht="14.45" customHeight="1" x14ac:dyDescent="0.15">
      <c r="A8" s="20" t="s">
        <v>62</v>
      </c>
      <c r="B8" s="21"/>
      <c r="C8" s="21"/>
      <c r="D8" s="32"/>
      <c r="E8" s="93" t="s">
        <v>84</v>
      </c>
      <c r="F8" s="12" t="s">
        <v>20</v>
      </c>
      <c r="G8" s="12" t="s">
        <v>21</v>
      </c>
      <c r="H8" s="12"/>
      <c r="I8" s="5">
        <f t="shared" si="0"/>
        <v>3</v>
      </c>
      <c r="J8" s="682">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草加9-14"))*(4.5)+(COUNTIF(B8:H8,"新田9-14"))*(4.5)+(COUNTIF(B8:H8,"新田14-19"))*(4.5)</f>
        <v>13.5</v>
      </c>
      <c r="K8" s="682"/>
    </row>
    <row r="9" spans="1:11" ht="14.45" customHeight="1" x14ac:dyDescent="0.15">
      <c r="A9" s="20" t="s">
        <v>225</v>
      </c>
      <c r="B9" s="32"/>
      <c r="C9" s="32"/>
      <c r="D9" s="32"/>
      <c r="E9" s="12"/>
      <c r="F9" s="12" t="s">
        <v>21</v>
      </c>
      <c r="G9" s="12"/>
      <c r="H9" s="12" t="s">
        <v>21</v>
      </c>
      <c r="I9" s="5">
        <f t="shared" si="0"/>
        <v>2</v>
      </c>
      <c r="J9" s="682">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9</v>
      </c>
      <c r="K9" s="682"/>
    </row>
    <row r="10" spans="1:11" ht="14.45" customHeight="1" x14ac:dyDescent="0.15">
      <c r="A10" s="20" t="s">
        <v>291</v>
      </c>
      <c r="B10" s="32"/>
      <c r="C10" s="32"/>
      <c r="D10" s="32"/>
      <c r="E10" s="12" t="s">
        <v>20</v>
      </c>
      <c r="F10" s="12"/>
      <c r="G10" s="12" t="s">
        <v>20</v>
      </c>
      <c r="H10" s="12" t="s">
        <v>20</v>
      </c>
      <c r="I10" s="5">
        <f t="shared" si="0"/>
        <v>3</v>
      </c>
      <c r="J10" s="682">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13.5</v>
      </c>
      <c r="K10" s="682"/>
    </row>
    <row r="11" spans="1:11" ht="14.45" customHeight="1" x14ac:dyDescent="0.15">
      <c r="A11" s="20" t="s">
        <v>38</v>
      </c>
      <c r="B11" s="11"/>
      <c r="C11" s="11"/>
      <c r="D11" s="11"/>
      <c r="E11" s="12"/>
      <c r="F11" s="12" t="s">
        <v>21</v>
      </c>
      <c r="G11" s="103" t="s">
        <v>56</v>
      </c>
      <c r="H11" s="103" t="s">
        <v>56</v>
      </c>
      <c r="I11" s="5">
        <f t="shared" si="0"/>
        <v>3</v>
      </c>
      <c r="J11" s="682">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13.5</v>
      </c>
      <c r="K11" s="682"/>
    </row>
    <row r="12" spans="1:11" ht="14.45" customHeight="1" x14ac:dyDescent="0.15">
      <c r="A12" s="321" t="s">
        <v>66</v>
      </c>
      <c r="B12" s="11"/>
      <c r="C12" s="11"/>
      <c r="D12" s="11"/>
      <c r="E12" s="12"/>
      <c r="F12" s="12"/>
      <c r="G12" s="12"/>
      <c r="H12" s="386"/>
      <c r="I12" s="5"/>
      <c r="J12" s="682"/>
      <c r="K12" s="682"/>
    </row>
    <row r="13" spans="1:11" ht="14.45" customHeight="1" x14ac:dyDescent="0.15">
      <c r="A13" s="33" t="s">
        <v>0</v>
      </c>
      <c r="B13" s="53">
        <v>46118</v>
      </c>
      <c r="C13" s="53">
        <v>46119</v>
      </c>
      <c r="D13" s="53">
        <v>46120</v>
      </c>
      <c r="E13" s="53">
        <v>46121</v>
      </c>
      <c r="F13" s="53">
        <v>46122</v>
      </c>
      <c r="G13" s="53">
        <v>46123</v>
      </c>
      <c r="H13" s="53">
        <v>46124</v>
      </c>
      <c r="I13" s="688" t="s">
        <v>1</v>
      </c>
      <c r="J13" s="690" t="s">
        <v>2</v>
      </c>
      <c r="K13" s="690"/>
    </row>
    <row r="14" spans="1:11" ht="14.45" customHeight="1" x14ac:dyDescent="0.15">
      <c r="A14" s="22" t="s">
        <v>3</v>
      </c>
      <c r="B14" s="22" t="s">
        <v>4</v>
      </c>
      <c r="C14" s="2" t="s">
        <v>5</v>
      </c>
      <c r="D14" s="21" t="s">
        <v>6</v>
      </c>
      <c r="E14" s="2" t="s">
        <v>7</v>
      </c>
      <c r="F14" s="2" t="s">
        <v>8</v>
      </c>
      <c r="G14" s="2" t="s">
        <v>9</v>
      </c>
      <c r="H14" s="24" t="s">
        <v>10</v>
      </c>
      <c r="I14" s="689"/>
      <c r="J14" s="690"/>
      <c r="K14" s="690"/>
    </row>
    <row r="15" spans="1:11" ht="14.45" customHeight="1" x14ac:dyDescent="0.15">
      <c r="A15" s="126" t="s">
        <v>12</v>
      </c>
      <c r="B15" s="12"/>
      <c r="C15" s="21"/>
      <c r="D15" s="21"/>
      <c r="E15" s="12"/>
      <c r="F15" s="12"/>
      <c r="G15" s="12"/>
      <c r="H15" s="12"/>
      <c r="I15" s="5"/>
      <c r="J15" s="682"/>
      <c r="K15" s="692"/>
    </row>
    <row r="16" spans="1:11" ht="14.45" customHeight="1" x14ac:dyDescent="0.15">
      <c r="A16" s="20" t="s">
        <v>37</v>
      </c>
      <c r="B16" s="12" t="s">
        <v>21</v>
      </c>
      <c r="C16" s="21"/>
      <c r="D16" s="11"/>
      <c r="E16" s="12" t="s">
        <v>21</v>
      </c>
      <c r="F16" s="12"/>
      <c r="G16" s="12" t="s">
        <v>21</v>
      </c>
      <c r="H16" s="12" t="s">
        <v>20</v>
      </c>
      <c r="I16" s="5">
        <f t="shared" ref="I16:I21" si="2">COUNTIFS(B16:H16,"&lt;&gt;空",B16:H16,"&lt;&gt;休",B16:H16,"&lt;&gt;調",B16:H16,"&lt;&gt;",B16:H16,"&lt;&gt;調整休")</f>
        <v>4</v>
      </c>
      <c r="J16" s="682">
        <f t="shared" ref="J16" si="3">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草加9-14"))*(4.5)+(COUNTIF(B16:H16,"新田9-14"))*(4.5)+(COUNTIF(B16:H16,"新田14-19"))*(4.5)</f>
        <v>18</v>
      </c>
      <c r="K16" s="682"/>
    </row>
    <row r="17" spans="1:11" ht="14.45" customHeight="1" x14ac:dyDescent="0.15">
      <c r="A17" s="20" t="s">
        <v>19</v>
      </c>
      <c r="B17" s="12"/>
      <c r="C17" s="21"/>
      <c r="D17" s="11"/>
      <c r="E17" s="121" t="s">
        <v>497</v>
      </c>
      <c r="F17" s="12"/>
      <c r="G17" s="12" t="s">
        <v>20</v>
      </c>
      <c r="H17" s="12" t="s">
        <v>21</v>
      </c>
      <c r="I17" s="5">
        <f t="shared" si="2"/>
        <v>3</v>
      </c>
      <c r="J17" s="682">
        <f>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草加9-14"))*(4.5)+(COUNTIF(B17:H17,"新田9-14"))*(4.5)+(COUNTIF(B17:H17,"新田14-19"))*(4.5)+(COUNTIF(B17:H17,"受付9-/事務"))*(4.5)</f>
        <v>13.5</v>
      </c>
      <c r="K17" s="682"/>
    </row>
    <row r="18" spans="1:11" ht="14.45" customHeight="1" x14ac:dyDescent="0.15">
      <c r="A18" s="20" t="s">
        <v>62</v>
      </c>
      <c r="B18" s="12" t="s">
        <v>20</v>
      </c>
      <c r="C18" s="21"/>
      <c r="D18" s="32"/>
      <c r="E18" s="93" t="s">
        <v>84</v>
      </c>
      <c r="F18" s="12" t="s">
        <v>20</v>
      </c>
      <c r="G18" s="12" t="s">
        <v>21</v>
      </c>
      <c r="H18" s="12"/>
      <c r="I18" s="5">
        <f t="shared" si="2"/>
        <v>4</v>
      </c>
      <c r="J18" s="682">
        <f>SUM(COUNTIF(B18:H18,"9-11,15-19"))*(6)+(COUNTIF(B18:H18,"9-12,16-19"))*(6)+(COUNTIF(B18:H18,"9-13,17-19"))*(6)+(COUNTIF(B18:H18,"9-19"))*(9)+(COUNTIF(B18:H18,"9-17"))*(7.25)+(COUNTIF(B18:H18,"9-16"))*(6.25)+(COUNTIF(B18:H18,"9-15"))*(5.5)+(COUNTIF(B18:H18,"9-14"))*(4.5)+(COUNTIF(B18:H18,"9-13"))*(4)+(COUNTIF(B18:H18,"9-12"))*(3)+(COUNTIF(B18:H18,"9-11:30"))*(2.5)+(COUNTIF(B18:H18,"13-19"))*(5.5)+(COUNTIF(B18:H18,"14-19"))*(4.5)+(COUNTIF(B18:H18,"15-19"))*(4)+(COUNTIF(B18:H18,"16-19"))*(3)+(COUNTIF(B18:H18,"16:30-19"))*(2.5)+(COUNTIF(B18:H18,"10-14"))*(4)+(COUNTIF(B18:H18,"草加9-14"))*(4.5)+(COUNTIF(B18:H18,"新田9-14"))*(4.5)+(COUNTIF(B18:H18,"新田14-19"))*(4.5)</f>
        <v>18</v>
      </c>
      <c r="K18" s="682"/>
    </row>
    <row r="19" spans="1:11" ht="14.45" customHeight="1" x14ac:dyDescent="0.15">
      <c r="A19" s="20" t="s">
        <v>225</v>
      </c>
      <c r="B19" s="12" t="s">
        <v>21</v>
      </c>
      <c r="C19" s="32"/>
      <c r="D19" s="32"/>
      <c r="E19" s="12"/>
      <c r="F19" s="12" t="s">
        <v>21</v>
      </c>
      <c r="G19" s="12"/>
      <c r="H19" s="12" t="s">
        <v>21</v>
      </c>
      <c r="I19" s="5">
        <f t="shared" si="2"/>
        <v>3</v>
      </c>
      <c r="J19" s="682">
        <f>SUM(COUNTIF(B19:H19,"9-11,15-19"))*(6)+(COUNTIF(B19:H19,"9-12,16-19"))*(6)+(COUNTIF(B19:H19,"9-13,17-19"))*(6)+(COUNTIF(B19:H19,"9-19"))*(9)+(COUNTIF(B19:H19,"9-17"))*(7.25)+(COUNTIF(B19:H19,"9-16"))*(6.25)+(COUNTIF(B19:H19,"9-15"))*(5.5)+(COUNTIF(B19:H19,"9-14"))*(4.5)+(COUNTIF(B19:H19,"9-13"))*(4)+(COUNTIF(B19:H19,"9-12"))*(3)+(COUNTIF(B19:H19,"9-11:30"))*(2.5)+(COUNTIF(B19:H19,"13-19"))*(5.5)+(COUNTIF(B19:H19,"14-19"))*(4.5)+(COUNTIF(B19:H19,"15-19"))*(4)+(COUNTIF(B19:H19,"16-19"))*(3)+(COUNTIF(B19:H19,"16:30-19"))*(2.5)+(COUNTIF(B19:H19,"10-14"))*(4)+(COUNTIF(B19:H19,"草加9-14"))*(4.5)+(COUNTIF(B19:H19,"新田9-14"))*(4.5)+(COUNTIF(B19:H19,"新田14-19"))*(4.5)</f>
        <v>13.5</v>
      </c>
      <c r="K19" s="682"/>
    </row>
    <row r="20" spans="1:11" ht="14.45" customHeight="1" x14ac:dyDescent="0.15">
      <c r="A20" s="20" t="s">
        <v>291</v>
      </c>
      <c r="B20" s="12"/>
      <c r="C20" s="32"/>
      <c r="D20" s="32"/>
      <c r="E20" s="12" t="s">
        <v>20</v>
      </c>
      <c r="F20" s="12"/>
      <c r="G20" s="12" t="s">
        <v>20</v>
      </c>
      <c r="H20" s="12" t="s">
        <v>20</v>
      </c>
      <c r="I20" s="5">
        <f t="shared" si="2"/>
        <v>3</v>
      </c>
      <c r="J20" s="682">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草加9-14"))*(4.5)+(COUNTIF(B20:H20,"新田9-14"))*(4.5)+(COUNTIF(B20:H20,"新田14-19"))*(4.5)</f>
        <v>13.5</v>
      </c>
      <c r="K20" s="682"/>
    </row>
    <row r="21" spans="1:11" ht="14.45" customHeight="1" x14ac:dyDescent="0.15">
      <c r="A21" s="20" t="s">
        <v>38</v>
      </c>
      <c r="B21" s="12" t="s">
        <v>20</v>
      </c>
      <c r="C21" s="11"/>
      <c r="D21" s="11"/>
      <c r="E21" s="12"/>
      <c r="F21" s="12" t="s">
        <v>21</v>
      </c>
      <c r="G21" s="103" t="s">
        <v>57</v>
      </c>
      <c r="H21" s="103" t="s">
        <v>56</v>
      </c>
      <c r="I21" s="5">
        <f t="shared" si="2"/>
        <v>4</v>
      </c>
      <c r="J21" s="682">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18</v>
      </c>
      <c r="K21" s="682"/>
    </row>
    <row r="22" spans="1:11" ht="14.45" customHeight="1" x14ac:dyDescent="0.15">
      <c r="A22" s="321" t="s">
        <v>66</v>
      </c>
      <c r="B22" s="12"/>
      <c r="C22" s="11"/>
      <c r="D22" s="11"/>
      <c r="E22" s="12"/>
      <c r="F22" s="12"/>
      <c r="G22" s="12"/>
      <c r="H22" s="386"/>
      <c r="I22" s="5"/>
      <c r="J22" s="682"/>
      <c r="K22" s="682"/>
    </row>
    <row r="23" spans="1:11" ht="14.45" customHeight="1" x14ac:dyDescent="0.15">
      <c r="A23" s="22" t="s">
        <v>0</v>
      </c>
      <c r="B23" s="23">
        <v>46125</v>
      </c>
      <c r="C23" s="23">
        <v>46126</v>
      </c>
      <c r="D23" s="23">
        <v>46127</v>
      </c>
      <c r="E23" s="23">
        <v>46128</v>
      </c>
      <c r="F23" s="23">
        <v>46129</v>
      </c>
      <c r="G23" s="23">
        <v>46130</v>
      </c>
      <c r="H23" s="23">
        <v>46131</v>
      </c>
      <c r="I23" s="688" t="s">
        <v>1</v>
      </c>
      <c r="J23" s="690" t="s">
        <v>2</v>
      </c>
      <c r="K23" s="690"/>
    </row>
    <row r="24" spans="1:11" ht="14.45" customHeight="1" x14ac:dyDescent="0.15">
      <c r="A24" s="22" t="s">
        <v>3</v>
      </c>
      <c r="B24" s="2" t="s">
        <v>4</v>
      </c>
      <c r="C24" s="21" t="s">
        <v>5</v>
      </c>
      <c r="D24" s="21" t="s">
        <v>6</v>
      </c>
      <c r="E24" s="2" t="s">
        <v>7</v>
      </c>
      <c r="F24" s="2" t="s">
        <v>8</v>
      </c>
      <c r="G24" s="2" t="s">
        <v>9</v>
      </c>
      <c r="H24" s="24" t="s">
        <v>10</v>
      </c>
      <c r="I24" s="689"/>
      <c r="J24" s="690"/>
      <c r="K24" s="690"/>
    </row>
    <row r="25" spans="1:11" ht="14.45" customHeight="1" x14ac:dyDescent="0.15">
      <c r="A25" s="126" t="s">
        <v>13</v>
      </c>
      <c r="B25" s="12"/>
      <c r="C25" s="21"/>
      <c r="D25" s="21"/>
      <c r="E25" s="12"/>
      <c r="F25" s="12"/>
      <c r="G25" s="12"/>
      <c r="H25" s="12"/>
      <c r="I25" s="5"/>
      <c r="J25" s="693"/>
      <c r="K25" s="692"/>
    </row>
    <row r="26" spans="1:11" ht="14.45" customHeight="1" x14ac:dyDescent="0.15">
      <c r="A26" s="20" t="s">
        <v>37</v>
      </c>
      <c r="B26" s="12" t="s">
        <v>21</v>
      </c>
      <c r="C26" s="21"/>
      <c r="D26" s="11"/>
      <c r="E26" s="12" t="s">
        <v>21</v>
      </c>
      <c r="F26" s="12"/>
      <c r="G26" s="12" t="s">
        <v>21</v>
      </c>
      <c r="H26" s="12"/>
      <c r="I26" s="5">
        <f t="shared" ref="I26:I31" si="4">COUNTIFS(B26:H26,"&lt;&gt;空",B26:H26,"&lt;&gt;休",B26:H26,"&lt;&gt;調",B26:H26,"&lt;&gt;",B26:H26,"&lt;&gt;調整休")</f>
        <v>3</v>
      </c>
      <c r="J26" s="682">
        <f t="shared" ref="J26" si="5">SUM(COUNTIF(B26:H26,"9-11,15-19"))*(6)+(COUNTIF(B26:H26,"9-12,16-19"))*(6)+(COUNTIF(B26:H26,"9-13,17-19"))*(6)+(COUNTIF(B26:H26,"9-19"))*(9)+(COUNTIF(B26:H26,"9-17"))*(7.25)+(COUNTIF(B26:H26,"9-16"))*(6.25)+(COUNTIF(B26:H26,"9-15"))*(5.5)+(COUNTIF(B26:H26,"9-14"))*(4.5)+(COUNTIF(B26:H26,"9-13"))*(4)+(COUNTIF(B26:H26,"9-12"))*(3)+(COUNTIF(B26:H26,"9-11:30"))*(2.5)+(COUNTIF(B26:H26,"13-19"))*(5.5)+(COUNTIF(B26:H26,"14-19"))*(4.5)+(COUNTIF(B26:H26,"15-19"))*(4)+(COUNTIF(B26:H26,"16-19"))*(3)+(COUNTIF(B26:H26,"16:30-19"))*(2.5)+(COUNTIF(B26:H26,"10-14"))*(4)+(COUNTIF(B26:H26,"草加9-14"))*(4.5)+(COUNTIF(B26:H26,"新田9-14"))*(4.5)+(COUNTIF(B26:H26,"新田14-19"))*(4.5)</f>
        <v>13.5</v>
      </c>
      <c r="K26" s="682"/>
    </row>
    <row r="27" spans="1:11" ht="14.45" customHeight="1" x14ac:dyDescent="0.15">
      <c r="A27" s="20" t="s">
        <v>19</v>
      </c>
      <c r="B27" s="12" t="s">
        <v>20</v>
      </c>
      <c r="C27" s="21"/>
      <c r="D27" s="11"/>
      <c r="E27" s="121" t="s">
        <v>497</v>
      </c>
      <c r="F27" s="12"/>
      <c r="G27" s="12" t="s">
        <v>20</v>
      </c>
      <c r="H27" s="12" t="s">
        <v>21</v>
      </c>
      <c r="I27" s="5">
        <f t="shared" si="4"/>
        <v>4</v>
      </c>
      <c r="J27" s="682">
        <f>SUM(COUNTIF(B27:H27,"9-11,15-19"))*(6)+(COUNTIF(B27:H27,"9-12,16-19"))*(6)+(COUNTIF(B27:H27,"9-13,17-19"))*(6)+(COUNTIF(B27:H27,"9-19"))*(9)+(COUNTIF(B27:H27,"9-17"))*(7.25)+(COUNTIF(B27:H27,"9-16"))*(6.25)+(COUNTIF(B27:H27,"9-15"))*(5.5)+(COUNTIF(B27:H27,"9-14"))*(4.5)+(COUNTIF(B27:H27,"9-13"))*(4)+(COUNTIF(B27:H27,"9-12"))*(3)+(COUNTIF(B27:H27,"9-11:30"))*(2.5)+(COUNTIF(B27:H27,"13-19"))*(5.5)+(COUNTIF(B27:H27,"14-19"))*(4.5)+(COUNTIF(B27:H27,"15-19"))*(4)+(COUNTIF(B27:H27,"16-19"))*(3)+(COUNTIF(B27:H27,"16:30-19"))*(2.5)+(COUNTIF(B27:H27,"10-14"))*(4)+(COUNTIF(B27:H27,"草加9-14"))*(4.5)+(COUNTIF(B27:H27,"新田9-14"))*(4.5)+(COUNTIF(B27:H27,"新田14-19"))*(4.5)+(COUNTIF(B27:H27,"受付9-/事務"))*(4.5)</f>
        <v>18</v>
      </c>
      <c r="K27" s="682"/>
    </row>
    <row r="28" spans="1:11" ht="14.45" customHeight="1" x14ac:dyDescent="0.15">
      <c r="A28" s="20" t="s">
        <v>62</v>
      </c>
      <c r="B28" s="12" t="s">
        <v>20</v>
      </c>
      <c r="C28" s="21"/>
      <c r="D28" s="32"/>
      <c r="E28" s="93" t="s">
        <v>84</v>
      </c>
      <c r="F28" s="12" t="s">
        <v>20</v>
      </c>
      <c r="G28" s="12" t="s">
        <v>21</v>
      </c>
      <c r="H28" s="12"/>
      <c r="I28" s="5">
        <f t="shared" si="4"/>
        <v>4</v>
      </c>
      <c r="J28" s="682">
        <f>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草加9-14"))*(4.5)+(COUNTIF(B28:H28,"新田9-14"))*(4.5)+(COUNTIF(B28:H28,"新田14-19"))*(4.5)</f>
        <v>18</v>
      </c>
      <c r="K28" s="682"/>
    </row>
    <row r="29" spans="1:11" ht="14.45" customHeight="1" x14ac:dyDescent="0.15">
      <c r="A29" s="20" t="s">
        <v>225</v>
      </c>
      <c r="B29" s="12" t="s">
        <v>21</v>
      </c>
      <c r="C29" s="32"/>
      <c r="D29" s="32"/>
      <c r="E29" s="12"/>
      <c r="F29" s="12" t="s">
        <v>21</v>
      </c>
      <c r="G29" s="12"/>
      <c r="H29" s="12" t="s">
        <v>21</v>
      </c>
      <c r="I29" s="5">
        <f t="shared" si="4"/>
        <v>3</v>
      </c>
      <c r="J29" s="682">
        <f>SUM(COUNTIF(B29:H29,"9-11,15-19"))*(6)+(COUNTIF(B29:H29,"9-12,16-19"))*(6)+(COUNTIF(B29:H29,"9-13,17-19"))*(6)+(COUNTIF(B29:H29,"9-19"))*(9)+(COUNTIF(B29:H29,"9-17"))*(7.25)+(COUNTIF(B29:H29,"9-16"))*(6.25)+(COUNTIF(B29:H29,"9-15"))*(5.5)+(COUNTIF(B29:H29,"9-14"))*(4.5)+(COUNTIF(B29:H29,"9-13"))*(4)+(COUNTIF(B29:H29,"9-12"))*(3)+(COUNTIF(B29:H29,"9-11:30"))*(2.5)+(COUNTIF(B29:H29,"13-19"))*(5.5)+(COUNTIF(B29:H29,"14-19"))*(4.5)+(COUNTIF(B29:H29,"15-19"))*(4)+(COUNTIF(B29:H29,"16-19"))*(3)+(COUNTIF(B29:H29,"16:30-19"))*(2.5)+(COUNTIF(B29:H29,"10-14"))*(4)+(COUNTIF(B29:H29,"草加9-14"))*(4.5)+(COUNTIF(B29:H29,"新田9-14"))*(4.5)+(COUNTIF(B29:H29,"新田14-19"))*(4.5)</f>
        <v>13.5</v>
      </c>
      <c r="K29" s="682"/>
    </row>
    <row r="30" spans="1:11" ht="14.45" customHeight="1" x14ac:dyDescent="0.15">
      <c r="A30" s="20" t="s">
        <v>291</v>
      </c>
      <c r="B30" s="12"/>
      <c r="C30" s="32"/>
      <c r="D30" s="32"/>
      <c r="E30" s="12" t="s">
        <v>20</v>
      </c>
      <c r="F30" s="12"/>
      <c r="G30" s="12" t="s">
        <v>20</v>
      </c>
      <c r="H30" s="12" t="s">
        <v>20</v>
      </c>
      <c r="I30" s="5">
        <f t="shared" si="4"/>
        <v>3</v>
      </c>
      <c r="J30" s="682">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13.5</v>
      </c>
      <c r="K30" s="682"/>
    </row>
    <row r="31" spans="1:11" ht="14.45" customHeight="1" x14ac:dyDescent="0.15">
      <c r="A31" s="20" t="s">
        <v>38</v>
      </c>
      <c r="B31" s="12" t="s">
        <v>21</v>
      </c>
      <c r="C31" s="11"/>
      <c r="D31" s="11"/>
      <c r="E31" s="12"/>
      <c r="F31" s="12" t="s">
        <v>21</v>
      </c>
      <c r="G31" s="103" t="s">
        <v>56</v>
      </c>
      <c r="H31" s="103" t="s">
        <v>56</v>
      </c>
      <c r="I31" s="5">
        <f t="shared" si="4"/>
        <v>4</v>
      </c>
      <c r="J31" s="682">
        <f>SUM(COUNTIF(B31:H31,"9-11,15-19"))*(6)+(COUNTIF(B31:H31,"9-12,16-19"))*(6)+(COUNTIF(B31:H31,"9-13,17-19"))*(6)+(COUNTIF(B31:H31,"9-19"))*(9)+(COUNTIF(B31:H31,"9-17"))*(7.25)+(COUNTIF(B31:H31,"9-16"))*(6.25)+(COUNTIF(B31:H31,"9-15"))*(5.5)+(COUNTIF(B31:H31,"9-14"))*(4.5)+(COUNTIF(B31:H31,"9-13"))*(4)+(COUNTIF(B31:H31,"9-12"))*(3)+(COUNTIF(B31:H31,"9-11:30"))*(2.5)+(COUNTIF(B31:H31,"13-19"))*(5.5)+(COUNTIF(B31:H31,"14-19"))*(4.5)+(COUNTIF(B31:H31,"15-19"))*(4)+(COUNTIF(B31:H31,"16-19"))*(3)+(COUNTIF(B31:H31,"16:30-19"))*(2.5)+(COUNTIF(B31:H31,"10-14"))*(4)+(COUNTIF(B31:H31,"草加9-14"))*(4.5)+(COUNTIF(B31:H31,"新田9-14"))*(4.5)+(COUNTIF(B31:H31,"新田14-19"))*(4.5)</f>
        <v>18</v>
      </c>
      <c r="K31" s="682"/>
    </row>
    <row r="32" spans="1:11" ht="14.45" customHeight="1" x14ac:dyDescent="0.15">
      <c r="A32" s="321" t="s">
        <v>66</v>
      </c>
      <c r="B32" s="12"/>
      <c r="C32" s="11"/>
      <c r="D32" s="11"/>
      <c r="E32" s="12"/>
      <c r="F32" s="12"/>
      <c r="G32" s="12"/>
      <c r="H32" s="386"/>
      <c r="I32" s="5"/>
      <c r="J32" s="682"/>
      <c r="K32" s="682"/>
    </row>
    <row r="33" spans="1:11" ht="14.45" customHeight="1" x14ac:dyDescent="0.15">
      <c r="A33" s="22" t="s">
        <v>0</v>
      </c>
      <c r="B33" s="90">
        <v>46132</v>
      </c>
      <c r="C33" s="90">
        <v>46133</v>
      </c>
      <c r="D33" s="90">
        <v>46134</v>
      </c>
      <c r="E33" s="90">
        <v>46135</v>
      </c>
      <c r="F33" s="90">
        <v>46136</v>
      </c>
      <c r="G33" s="90">
        <v>46137</v>
      </c>
      <c r="H33" s="90">
        <v>46138</v>
      </c>
      <c r="I33" s="688" t="s">
        <v>1</v>
      </c>
      <c r="J33" s="690" t="s">
        <v>2</v>
      </c>
      <c r="K33" s="690"/>
    </row>
    <row r="34" spans="1:11" ht="14.45" customHeight="1" x14ac:dyDescent="0.15">
      <c r="A34" s="22" t="s">
        <v>3</v>
      </c>
      <c r="B34" s="2" t="s">
        <v>4</v>
      </c>
      <c r="C34" s="21" t="s">
        <v>5</v>
      </c>
      <c r="D34" s="21" t="s">
        <v>6</v>
      </c>
      <c r="E34" s="2" t="s">
        <v>7</v>
      </c>
      <c r="F34" s="2" t="s">
        <v>8</v>
      </c>
      <c r="G34" s="2" t="s">
        <v>9</v>
      </c>
      <c r="H34" s="24" t="s">
        <v>10</v>
      </c>
      <c r="I34" s="689"/>
      <c r="J34" s="690"/>
      <c r="K34" s="690"/>
    </row>
    <row r="35" spans="1:11" ht="14.45" customHeight="1" x14ac:dyDescent="0.15">
      <c r="A35" s="126" t="s">
        <v>12</v>
      </c>
      <c r="B35" s="12"/>
      <c r="C35" s="21"/>
      <c r="D35" s="21"/>
      <c r="E35" s="12"/>
      <c r="F35" s="12"/>
      <c r="G35" s="12"/>
      <c r="H35" s="12"/>
      <c r="I35" s="5"/>
      <c r="J35" s="682"/>
      <c r="K35" s="692"/>
    </row>
    <row r="36" spans="1:11" ht="14.45" customHeight="1" x14ac:dyDescent="0.15">
      <c r="A36" s="20" t="s">
        <v>37</v>
      </c>
      <c r="B36" s="12" t="s">
        <v>21</v>
      </c>
      <c r="C36" s="21"/>
      <c r="D36" s="11"/>
      <c r="E36" s="12" t="s">
        <v>21</v>
      </c>
      <c r="F36" s="12"/>
      <c r="G36" s="12" t="s">
        <v>21</v>
      </c>
      <c r="H36" s="12" t="s">
        <v>20</v>
      </c>
      <c r="I36" s="5">
        <f t="shared" ref="I36:I41" si="6">COUNTIFS(B36:H36,"&lt;&gt;空",B36:H36,"&lt;&gt;休",B36:H36,"&lt;&gt;調",B36:H36,"&lt;&gt;",B36:H36,"&lt;&gt;調整休")</f>
        <v>4</v>
      </c>
      <c r="J36" s="682">
        <f t="shared" ref="J36" si="7">SUM(COUNTIF(B36:H36,"9-11,15-19"))*(6)+(COUNTIF(B36:H36,"9-12,16-19"))*(6)+(COUNTIF(B36:H36,"9-13,17-19"))*(6)+(COUNTIF(B36:H36,"9-19"))*(9)+(COUNTIF(B36:H36,"9-17"))*(7.25)+(COUNTIF(B36:H36,"9-16"))*(6.25)+(COUNTIF(B36:H36,"9-15"))*(5.5)+(COUNTIF(B36:H36,"9-14"))*(4.5)+(COUNTIF(B36:H36,"9-13"))*(4)+(COUNTIF(B36:H36,"9-12"))*(3)+(COUNTIF(B36:H36,"9-11:30"))*(2.5)+(COUNTIF(B36:H36,"13-19"))*(5.5)+(COUNTIF(B36:H36,"14-19"))*(4.5)+(COUNTIF(B36:H36,"15-19"))*(4)+(COUNTIF(B36:H36,"16-19"))*(3)+(COUNTIF(B36:H36,"16:30-19"))*(2.5)+(COUNTIF(B36:H36,"10-14"))*(4)+(COUNTIF(B36:H36,"草加9-14"))*(4.5)+(COUNTIF(B36:H36,"新田9-14"))*(4.5)+(COUNTIF(B36:H36,"新田14-19"))*(4.5)</f>
        <v>18</v>
      </c>
      <c r="K36" s="682"/>
    </row>
    <row r="37" spans="1:11" ht="14.45" customHeight="1" x14ac:dyDescent="0.15">
      <c r="A37" s="20" t="s">
        <v>19</v>
      </c>
      <c r="B37" s="12"/>
      <c r="C37" s="21"/>
      <c r="D37" s="11"/>
      <c r="E37" s="121" t="s">
        <v>497</v>
      </c>
      <c r="F37" s="12"/>
      <c r="G37" s="12" t="s">
        <v>20</v>
      </c>
      <c r="H37" s="12" t="s">
        <v>21</v>
      </c>
      <c r="I37" s="5">
        <f t="shared" si="6"/>
        <v>3</v>
      </c>
      <c r="J37" s="682">
        <f>SUM(COUNTIF(B37:H37,"9-11,15-19"))*(6)+(COUNTIF(B37:H37,"9-12,16-19"))*(6)+(COUNTIF(B37:H37,"9-13,17-19"))*(6)+(COUNTIF(B37:H37,"9-19"))*(9)+(COUNTIF(B37:H37,"9-17"))*(7.25)+(COUNTIF(B37:H37,"9-16"))*(6.25)+(COUNTIF(B37:H37,"9-15"))*(5.5)+(COUNTIF(B37:H37,"9-14"))*(4.5)+(COUNTIF(B37:H37,"9-13"))*(4)+(COUNTIF(B37:H37,"9-12"))*(3)+(COUNTIF(B37:H37,"9-11:30"))*(2.5)+(COUNTIF(B37:H37,"13-19"))*(5.5)+(COUNTIF(B37:H37,"14-19"))*(4.5)+(COUNTIF(B37:H37,"15-19"))*(4)+(COUNTIF(B37:H37,"16-19"))*(3)+(COUNTIF(B37:H37,"16:30-19"))*(2.5)+(COUNTIF(B37:H37,"10-14"))*(4)+(COUNTIF(B37:H37,"草加9-14"))*(4.5)+(COUNTIF(B37:H37,"新田9-14"))*(4.5)+(COUNTIF(B37:H37,"新田14-19"))*(4.5)+(COUNTIF(B37:H37,"受付9-/事務"))*(4.5)</f>
        <v>13.5</v>
      </c>
      <c r="K37" s="682"/>
    </row>
    <row r="38" spans="1:11" ht="14.45" customHeight="1" x14ac:dyDescent="0.15">
      <c r="A38" s="20" t="s">
        <v>62</v>
      </c>
      <c r="B38" s="12" t="s">
        <v>20</v>
      </c>
      <c r="C38" s="21"/>
      <c r="D38" s="32"/>
      <c r="E38" s="93" t="s">
        <v>84</v>
      </c>
      <c r="F38" s="12" t="s">
        <v>20</v>
      </c>
      <c r="G38" s="12" t="s">
        <v>21</v>
      </c>
      <c r="H38" s="12"/>
      <c r="I38" s="5">
        <f t="shared" si="6"/>
        <v>4</v>
      </c>
      <c r="J38" s="682">
        <f>SUM(COUNTIF(B38:H38,"9-11,15-19"))*(6)+(COUNTIF(B38:H38,"9-12,16-19"))*(6)+(COUNTIF(B38:H38,"9-13,17-19"))*(6)+(COUNTIF(B38:H38,"9-19"))*(9)+(COUNTIF(B38:H38,"9-17"))*(7.25)+(COUNTIF(B38:H38,"9-16"))*(6.25)+(COUNTIF(B38:H38,"9-15"))*(5.5)+(COUNTIF(B38:H38,"9-14"))*(4.5)+(COUNTIF(B38:H38,"9-13"))*(4)+(COUNTIF(B38:H38,"9-12"))*(3)+(COUNTIF(B38:H38,"9-11:30"))*(2.5)+(COUNTIF(B38:H38,"13-19"))*(5.5)+(COUNTIF(B38:H38,"14-19"))*(4.5)+(COUNTIF(B38:H38,"15-19"))*(4)+(COUNTIF(B38:H38,"16-19"))*(3)+(COUNTIF(B38:H38,"16:30-19"))*(2.5)+(COUNTIF(B38:H38,"10-14"))*(4)+(COUNTIF(B38:H38,"草加9-14"))*(4.5)+(COUNTIF(B38:H38,"新田9-14"))*(4.5)+(COUNTIF(B38:H38,"新田14-19"))*(4.5)</f>
        <v>18</v>
      </c>
      <c r="K38" s="682"/>
    </row>
    <row r="39" spans="1:11" ht="14.45" customHeight="1" x14ac:dyDescent="0.15">
      <c r="A39" s="20" t="s">
        <v>225</v>
      </c>
      <c r="B39" s="12" t="s">
        <v>21</v>
      </c>
      <c r="C39" s="32"/>
      <c r="D39" s="32"/>
      <c r="E39" s="12"/>
      <c r="F39" s="12" t="s">
        <v>21</v>
      </c>
      <c r="G39" s="12"/>
      <c r="H39" s="12" t="s">
        <v>21</v>
      </c>
      <c r="I39" s="5">
        <f t="shared" si="6"/>
        <v>3</v>
      </c>
      <c r="J39" s="682">
        <f>SUM(COUNTIF(B39:H39,"9-11,15-19"))*(6)+(COUNTIF(B39:H39,"9-12,16-19"))*(6)+(COUNTIF(B39:H39,"9-13,17-19"))*(6)+(COUNTIF(B39:H39,"9-19"))*(9)+(COUNTIF(B39:H39,"9-17"))*(7.25)+(COUNTIF(B39:H39,"9-16"))*(6.25)+(COUNTIF(B39:H39,"9-15"))*(5.5)+(COUNTIF(B39:H39,"9-14"))*(4.5)+(COUNTIF(B39:H39,"9-13"))*(4)+(COUNTIF(B39:H39,"9-12"))*(3)+(COUNTIF(B39:H39,"9-11:30"))*(2.5)+(COUNTIF(B39:H39,"13-19"))*(5.5)+(COUNTIF(B39:H39,"14-19"))*(4.5)+(COUNTIF(B39:H39,"15-19"))*(4)+(COUNTIF(B39:H39,"16-19"))*(3)+(COUNTIF(B39:H39,"16:30-19"))*(2.5)+(COUNTIF(B39:H39,"10-14"))*(4)+(COUNTIF(B39:H39,"草加9-14"))*(4.5)+(COUNTIF(B39:H39,"新田9-14"))*(4.5)+(COUNTIF(B39:H39,"新田14-19"))*(4.5)</f>
        <v>13.5</v>
      </c>
      <c r="K39" s="682"/>
    </row>
    <row r="40" spans="1:11" ht="14.45" customHeight="1" x14ac:dyDescent="0.15">
      <c r="A40" s="20" t="s">
        <v>291</v>
      </c>
      <c r="B40" s="12"/>
      <c r="C40" s="32"/>
      <c r="D40" s="32"/>
      <c r="E40" s="12" t="s">
        <v>20</v>
      </c>
      <c r="F40" s="12"/>
      <c r="G40" s="12" t="s">
        <v>20</v>
      </c>
      <c r="H40" s="12" t="s">
        <v>20</v>
      </c>
      <c r="I40" s="5">
        <f t="shared" si="6"/>
        <v>3</v>
      </c>
      <c r="J40" s="682">
        <f>SUM(COUNTIF(B40:H40,"9-11,15-19"))*(6)+(COUNTIF(B40:H40,"9-12,16-19"))*(6)+(COUNTIF(B40:H40,"9-13,17-19"))*(6)+(COUNTIF(B40:H40,"9-19"))*(9)+(COUNTIF(B40:H40,"9-17"))*(7.25)+(COUNTIF(B40:H40,"9-16"))*(6.25)+(COUNTIF(B40:H40,"9-15"))*(5.5)+(COUNTIF(B40:H40,"9-14"))*(4.5)+(COUNTIF(B40:H40,"9-13"))*(4)+(COUNTIF(B40:H40,"9-12"))*(3)+(COUNTIF(B40:H40,"9-11:30"))*(2.5)+(COUNTIF(B40:H40,"13-19"))*(5.5)+(COUNTIF(B40:H40,"14-19"))*(4.5)+(COUNTIF(B40:H40,"15-19"))*(4)+(COUNTIF(B40:H40,"16-19"))*(3)+(COUNTIF(B40:H40,"16:30-19"))*(2.5)+(COUNTIF(B40:H40,"10-14"))*(4)+(COUNTIF(B40:H40,"草加9-14"))*(4.5)+(COUNTIF(B40:H40,"新田9-14"))*(4.5)+(COUNTIF(B40:H40,"新田14-19"))*(4.5)</f>
        <v>13.5</v>
      </c>
      <c r="K40" s="682"/>
    </row>
    <row r="41" spans="1:11" ht="14.45" customHeight="1" x14ac:dyDescent="0.15">
      <c r="A41" s="20" t="s">
        <v>38</v>
      </c>
      <c r="B41" s="12" t="s">
        <v>20</v>
      </c>
      <c r="C41" s="11"/>
      <c r="D41" s="11"/>
      <c r="E41" s="12"/>
      <c r="F41" s="12" t="s">
        <v>21</v>
      </c>
      <c r="G41" s="103" t="s">
        <v>57</v>
      </c>
      <c r="H41" s="103" t="s">
        <v>56</v>
      </c>
      <c r="I41" s="5">
        <f t="shared" si="6"/>
        <v>4</v>
      </c>
      <c r="J41" s="682">
        <f>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草加9-14"))*(4.5)+(COUNTIF(B41:H41,"新田9-14"))*(4.5)+(COUNTIF(B41:H41,"新田14-19"))*(4.5)</f>
        <v>18</v>
      </c>
      <c r="K41" s="682"/>
    </row>
    <row r="42" spans="1:11" ht="14.45" customHeight="1" x14ac:dyDescent="0.15">
      <c r="A42" s="321" t="s">
        <v>66</v>
      </c>
      <c r="B42" s="12"/>
      <c r="C42" s="11"/>
      <c r="D42" s="11"/>
      <c r="E42" s="12"/>
      <c r="F42" s="12"/>
      <c r="G42" s="12"/>
      <c r="H42" s="386"/>
      <c r="I42" s="5"/>
      <c r="J42" s="682"/>
      <c r="K42" s="682"/>
    </row>
    <row r="43" spans="1:11" ht="14.45" customHeight="1" x14ac:dyDescent="0.15">
      <c r="A43" s="22" t="s">
        <v>0</v>
      </c>
      <c r="B43" s="23">
        <v>46139</v>
      </c>
      <c r="C43" s="23">
        <v>46140</v>
      </c>
      <c r="D43" s="23">
        <v>46141</v>
      </c>
      <c r="E43" s="23">
        <v>46142</v>
      </c>
      <c r="F43" s="23"/>
      <c r="G43" s="23"/>
      <c r="H43" s="23"/>
      <c r="I43" s="688" t="s">
        <v>1</v>
      </c>
      <c r="J43" s="690" t="s">
        <v>2</v>
      </c>
      <c r="K43" s="690"/>
    </row>
    <row r="44" spans="1:11" ht="14.45" customHeight="1" x14ac:dyDescent="0.15">
      <c r="A44" s="22" t="s">
        <v>3</v>
      </c>
      <c r="B44" s="2" t="s">
        <v>4</v>
      </c>
      <c r="C44" s="316" t="s">
        <v>5</v>
      </c>
      <c r="D44" s="376" t="s">
        <v>6</v>
      </c>
      <c r="E44" s="2" t="s">
        <v>7</v>
      </c>
      <c r="F44" s="2"/>
      <c r="G44" s="2"/>
      <c r="H44" s="24"/>
      <c r="I44" s="689"/>
      <c r="J44" s="690"/>
      <c r="K44" s="690"/>
    </row>
    <row r="45" spans="1:11" ht="14.45" customHeight="1" x14ac:dyDescent="0.15">
      <c r="A45" s="126" t="s">
        <v>13</v>
      </c>
      <c r="B45" s="12"/>
      <c r="C45" s="21"/>
      <c r="D45" s="21"/>
      <c r="E45" s="12"/>
      <c r="F45" s="21"/>
      <c r="G45" s="21"/>
      <c r="H45" s="21"/>
      <c r="I45" s="5"/>
      <c r="J45" s="693"/>
      <c r="K45" s="692"/>
    </row>
    <row r="46" spans="1:11" ht="14.45" customHeight="1" x14ac:dyDescent="0.15">
      <c r="A46" s="20" t="s">
        <v>37</v>
      </c>
      <c r="B46" s="12" t="s">
        <v>21</v>
      </c>
      <c r="C46" s="21"/>
      <c r="D46" s="11"/>
      <c r="E46" s="12" t="s">
        <v>21</v>
      </c>
      <c r="F46" s="11"/>
      <c r="G46" s="11"/>
      <c r="H46" s="11"/>
      <c r="I46" s="5">
        <f t="shared" ref="I46:I51" si="8">COUNTIFS(B46:H46,"&lt;&gt;空",B46:H46,"&lt;&gt;休",B46:H46,"&lt;&gt;調",B46:H46,"&lt;&gt;",B46:H46,"&lt;&gt;調整休")</f>
        <v>2</v>
      </c>
      <c r="J46" s="682">
        <f t="shared" ref="J46" si="9">SUM(COUNTIF(B46:H46,"9-11,15-19"))*(6)+(COUNTIF(B46:H46,"9-12,16-19"))*(6)+(COUNTIF(B46:H46,"9-13,17-19"))*(6)+(COUNTIF(B46:H46,"9-19"))*(9)+(COUNTIF(B46:H46,"9-17"))*(7.25)+(COUNTIF(B46:H46,"9-16"))*(6.25)+(COUNTIF(B46:H46,"9-15"))*(5.5)+(COUNTIF(B46:H46,"9-14"))*(4.5)+(COUNTIF(B46:H46,"9-13"))*(4)+(COUNTIF(B46:H46,"9-12"))*(3)+(COUNTIF(B46:H46,"9-11:30"))*(2.5)+(COUNTIF(B46:H46,"13-19"))*(5.5)+(COUNTIF(B46:H46,"14-19"))*(4.5)+(COUNTIF(B46:H46,"15-19"))*(4)+(COUNTIF(B46:H46,"16-19"))*(3)+(COUNTIF(B46:H46,"16:30-19"))*(2.5)+(COUNTIF(B46:H46,"10-14"))*(4)+(COUNTIF(B46:H46,"草加9-14"))*(4.5)+(COUNTIF(B46:H46,"新田9-14"))*(4.5)+(COUNTIF(B46:H46,"新田14-19"))*(4.5)</f>
        <v>9</v>
      </c>
      <c r="K46" s="682"/>
    </row>
    <row r="47" spans="1:11" ht="14.45" customHeight="1" x14ac:dyDescent="0.15">
      <c r="A47" s="20" t="s">
        <v>19</v>
      </c>
      <c r="B47" s="12" t="s">
        <v>20</v>
      </c>
      <c r="C47" s="21"/>
      <c r="D47" s="11"/>
      <c r="E47" s="121" t="s">
        <v>497</v>
      </c>
      <c r="F47" s="11"/>
      <c r="G47" s="11"/>
      <c r="H47" s="11"/>
      <c r="I47" s="5">
        <f t="shared" si="8"/>
        <v>2</v>
      </c>
      <c r="J47" s="682">
        <f>SUM(COUNTIF(B47:H47,"9-11,15-19"))*(6)+(COUNTIF(B47:H47,"9-12,16-19"))*(6)+(COUNTIF(B47:H47,"9-13,17-19"))*(6)+(COUNTIF(B47:H47,"9-19"))*(9)+(COUNTIF(B47:H47,"9-17"))*(7.25)+(COUNTIF(B47:H47,"9-16"))*(6.25)+(COUNTIF(B47:H47,"9-15"))*(5.5)+(COUNTIF(B47:H47,"9-14"))*(4.5)+(COUNTIF(B47:H47,"9-13"))*(4)+(COUNTIF(B47:H47,"9-12"))*(3)+(COUNTIF(B47:H47,"9-11:30"))*(2.5)+(COUNTIF(B47:H47,"13-19"))*(5.5)+(COUNTIF(B47:H47,"14-19"))*(4.5)+(COUNTIF(B47:H47,"15-19"))*(4)+(COUNTIF(B47:H47,"16-19"))*(3)+(COUNTIF(B47:H47,"16:30-19"))*(2.5)+(COUNTIF(B47:H47,"10-14"))*(4)+(COUNTIF(B47:H47,"草加9-14"))*(4.5)+(COUNTIF(B47:H47,"新田9-14"))*(4.5)+(COUNTIF(B47:H47,"新田14-19"))*(4.5)+(COUNTIF(B47:H47,"受付9-/事務"))*(4.5)</f>
        <v>9</v>
      </c>
      <c r="K47" s="682"/>
    </row>
    <row r="48" spans="1:11" ht="14.45" customHeight="1" x14ac:dyDescent="0.15">
      <c r="A48" s="20" t="s">
        <v>62</v>
      </c>
      <c r="B48" s="12" t="s">
        <v>20</v>
      </c>
      <c r="C48" s="21"/>
      <c r="D48" s="32"/>
      <c r="E48" s="93" t="s">
        <v>84</v>
      </c>
      <c r="F48" s="32"/>
      <c r="G48" s="32"/>
      <c r="H48" s="32"/>
      <c r="I48" s="5">
        <f t="shared" si="8"/>
        <v>2</v>
      </c>
      <c r="J48" s="682">
        <f>SUM(COUNTIF(B48:H48,"9-11,15-19"))*(6)+(COUNTIF(B48:H48,"9-12,16-19"))*(6)+(COUNTIF(B48:H48,"9-13,17-19"))*(6)+(COUNTIF(B48:H48,"9-19"))*(9)+(COUNTIF(B48:H48,"9-17"))*(7.25)+(COUNTIF(B48:H48,"9-16"))*(6.25)+(COUNTIF(B48:H48,"9-15"))*(5.5)+(COUNTIF(B48:H48,"9-14"))*(4.5)+(COUNTIF(B48:H48,"9-13"))*(4)+(COUNTIF(B48:H48,"9-12"))*(3)+(COUNTIF(B48:H48,"9-11:30"))*(2.5)+(COUNTIF(B48:H48,"13-19"))*(5.5)+(COUNTIF(B48:H48,"14-19"))*(4.5)+(COUNTIF(B48:H48,"15-19"))*(4)+(COUNTIF(B48:H48,"16-19"))*(3)+(COUNTIF(B48:H48,"16:30-19"))*(2.5)+(COUNTIF(B48:H48,"10-14"))*(4)+(COUNTIF(B48:H48,"草加9-14"))*(4.5)+(COUNTIF(B48:H48,"新田9-14"))*(4.5)+(COUNTIF(B48:H48,"新田14-19"))*(4.5)</f>
        <v>9</v>
      </c>
      <c r="K48" s="682"/>
    </row>
    <row r="49" spans="1:14" ht="14.45" customHeight="1" x14ac:dyDescent="0.15">
      <c r="A49" s="20" t="s">
        <v>225</v>
      </c>
      <c r="B49" s="12" t="s">
        <v>21</v>
      </c>
      <c r="C49" s="32"/>
      <c r="D49" s="32"/>
      <c r="E49" s="12"/>
      <c r="F49" s="32"/>
      <c r="G49" s="32"/>
      <c r="H49" s="32"/>
      <c r="I49" s="5">
        <f t="shared" si="8"/>
        <v>1</v>
      </c>
      <c r="J49" s="682">
        <f>SUM(COUNTIF(B49:H49,"9-11,15-19"))*(6)+(COUNTIF(B49:H49,"9-12,16-19"))*(6)+(COUNTIF(B49:H49,"9-13,17-19"))*(6)+(COUNTIF(B49:H49,"9-19"))*(9)+(COUNTIF(B49:H49,"9-17"))*(7.25)+(COUNTIF(B49:H49,"9-16"))*(6.25)+(COUNTIF(B49:H49,"9-15"))*(5.5)+(COUNTIF(B49:H49,"9-14"))*(4.5)+(COUNTIF(B49:H49,"9-13"))*(4)+(COUNTIF(B49:H49,"9-12"))*(3)+(COUNTIF(B49:H49,"9-11:30"))*(2.5)+(COUNTIF(B49:H49,"13-19"))*(5.5)+(COUNTIF(B49:H49,"14-19"))*(4.5)+(COUNTIF(B49:H49,"15-19"))*(4)+(COUNTIF(B49:H49,"16-19"))*(3)+(COUNTIF(B49:H49,"16:30-19"))*(2.5)+(COUNTIF(B49:H49,"10-14"))*(4)+(COUNTIF(B49:H49,"草加9-14"))*(4.5)+(COUNTIF(B49:H49,"新田9-14"))*(4.5)+(COUNTIF(B49:H49,"新田14-19"))*(4.5)</f>
        <v>4.5</v>
      </c>
      <c r="K49" s="682"/>
    </row>
    <row r="50" spans="1:14" ht="14.45" customHeight="1" x14ac:dyDescent="0.15">
      <c r="A50" s="20" t="s">
        <v>291</v>
      </c>
      <c r="B50" s="12"/>
      <c r="C50" s="32"/>
      <c r="D50" s="32"/>
      <c r="E50" s="12" t="s">
        <v>20</v>
      </c>
      <c r="F50" s="32"/>
      <c r="G50" s="32"/>
      <c r="H50" s="32"/>
      <c r="I50" s="5">
        <f t="shared" si="8"/>
        <v>1</v>
      </c>
      <c r="J50" s="682">
        <f>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COUNTIF(B50:H50,"草加9-14"))*(4.5)+(COUNTIF(B50:H50,"新田9-14"))*(4.5)+(COUNTIF(B50:H50,"新田14-19"))*(4.5)</f>
        <v>4.5</v>
      </c>
      <c r="K50" s="682"/>
    </row>
    <row r="51" spans="1:14" ht="14.45" customHeight="1" x14ac:dyDescent="0.15">
      <c r="A51" s="20" t="s">
        <v>38</v>
      </c>
      <c r="B51" s="12" t="s">
        <v>21</v>
      </c>
      <c r="C51" s="11"/>
      <c r="D51" s="11"/>
      <c r="E51" s="12"/>
      <c r="F51" s="11"/>
      <c r="G51" s="11"/>
      <c r="H51" s="11"/>
      <c r="I51" s="5">
        <f t="shared" si="8"/>
        <v>1</v>
      </c>
      <c r="J51" s="682">
        <f>SUM(COUNTIF(B51:H51,"9-11,15-19"))*(6)+(COUNTIF(B51:H51,"9-12,16-19"))*(6)+(COUNTIF(B51:H51,"9-13,17-19"))*(6)+(COUNTIF(B51:H51,"9-19"))*(9)+(COUNTIF(B51:H51,"9-17"))*(7.25)+(COUNTIF(B51:H51,"9-16"))*(6.25)+(COUNTIF(B51:H51,"9-15"))*(5.5)+(COUNTIF(B51:H51,"9-14"))*(4.5)+(COUNTIF(B51:H51,"9-13"))*(4)+(COUNTIF(B51:H51,"9-12"))*(3)+(COUNTIF(B51:H51,"9-11:30"))*(2.5)+(COUNTIF(B51:H51,"13-19"))*(5.5)+(COUNTIF(B51:H51,"14-19"))*(4.5)+(COUNTIF(B51:H51,"15-19"))*(4)+(COUNTIF(B51:H51,"16-19"))*(3)+(COUNTIF(B51:H51,"16:30-19"))*(2.5)+(COUNTIF(B51:H51,"10-14"))*(4)+(COUNTIF(B51:H51,"草加9-14"))*(4.5)+(COUNTIF(B51:H51,"新田9-14"))*(4.5)+(COUNTIF(B51:H51,"新田14-19"))*(4.5)</f>
        <v>4.5</v>
      </c>
      <c r="K51" s="682"/>
    </row>
    <row r="52" spans="1:14" ht="14.45" customHeight="1" x14ac:dyDescent="0.15">
      <c r="A52" s="321" t="s">
        <v>66</v>
      </c>
      <c r="B52" s="12"/>
      <c r="C52" s="11"/>
      <c r="D52" s="11"/>
      <c r="E52" s="12"/>
      <c r="F52" s="11"/>
      <c r="G52" s="11"/>
      <c r="H52" s="11"/>
      <c r="I52" s="5"/>
      <c r="J52" s="682"/>
      <c r="K52" s="682"/>
    </row>
    <row r="53" spans="1:14" ht="14.45" customHeight="1" x14ac:dyDescent="0.15">
      <c r="A53" s="41"/>
      <c r="B53" s="42"/>
      <c r="C53" s="42"/>
      <c r="D53" s="42"/>
      <c r="E53" s="42"/>
      <c r="F53" s="42"/>
      <c r="G53" s="42"/>
      <c r="H53" s="42"/>
      <c r="I53" s="698" t="s">
        <v>514</v>
      </c>
      <c r="J53" s="698"/>
      <c r="K53" s="698"/>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104</v>
      </c>
      <c r="D61" s="697"/>
      <c r="E61" s="697"/>
      <c r="F61" s="697"/>
      <c r="G61" s="697"/>
      <c r="H61" s="697"/>
      <c r="I61" s="697"/>
      <c r="J61" s="697"/>
      <c r="K61" s="697"/>
    </row>
    <row r="62" spans="1:14" ht="14.45" customHeight="1" x14ac:dyDescent="0.15">
      <c r="A62" s="875"/>
      <c r="B62" s="875"/>
      <c r="C62" s="697" t="s">
        <v>106</v>
      </c>
      <c r="D62" s="697"/>
      <c r="E62" s="697"/>
      <c r="F62" s="697"/>
      <c r="G62" s="697"/>
      <c r="H62" s="697"/>
      <c r="I62" s="697"/>
      <c r="J62" s="697"/>
      <c r="K62" s="697"/>
    </row>
  </sheetData>
  <mergeCells count="68">
    <mergeCell ref="J12:K12"/>
    <mergeCell ref="B1:F1"/>
    <mergeCell ref="H1:K1"/>
    <mergeCell ref="I3:I4"/>
    <mergeCell ref="J3:K4"/>
    <mergeCell ref="J5:K5"/>
    <mergeCell ref="J6:K6"/>
    <mergeCell ref="J7:K7"/>
    <mergeCell ref="J8:K8"/>
    <mergeCell ref="J9:K9"/>
    <mergeCell ref="J10:K10"/>
    <mergeCell ref="J11:K11"/>
    <mergeCell ref="F5:H5"/>
    <mergeCell ref="I23:I24"/>
    <mergeCell ref="J23:K24"/>
    <mergeCell ref="I13:I14"/>
    <mergeCell ref="J13:K14"/>
    <mergeCell ref="J15:K15"/>
    <mergeCell ref="J16:K16"/>
    <mergeCell ref="J17:K17"/>
    <mergeCell ref="J36:K36"/>
    <mergeCell ref="J30:K30"/>
    <mergeCell ref="J18:K18"/>
    <mergeCell ref="J19:K19"/>
    <mergeCell ref="J20:K20"/>
    <mergeCell ref="J21:K21"/>
    <mergeCell ref="J22:K22"/>
    <mergeCell ref="J25:K25"/>
    <mergeCell ref="J26:K26"/>
    <mergeCell ref="J27:K27"/>
    <mergeCell ref="J28:K28"/>
    <mergeCell ref="J29:K29"/>
    <mergeCell ref="J31:K31"/>
    <mergeCell ref="J32:K32"/>
    <mergeCell ref="I33:I34"/>
    <mergeCell ref="J33:K34"/>
    <mergeCell ref="J35:K35"/>
    <mergeCell ref="C57:K57"/>
    <mergeCell ref="A59:B59"/>
    <mergeCell ref="C59:K59"/>
    <mergeCell ref="J49:K49"/>
    <mergeCell ref="J50:K50"/>
    <mergeCell ref="J51:K51"/>
    <mergeCell ref="J52:K52"/>
    <mergeCell ref="I53:K53"/>
    <mergeCell ref="A54:B54"/>
    <mergeCell ref="D54:E54"/>
    <mergeCell ref="A55:B55"/>
    <mergeCell ref="C55:K55"/>
    <mergeCell ref="A56:B56"/>
    <mergeCell ref="J37:K37"/>
    <mergeCell ref="J38:K38"/>
    <mergeCell ref="J39:K39"/>
    <mergeCell ref="J40:K40"/>
    <mergeCell ref="J41:K41"/>
    <mergeCell ref="J42:K42"/>
    <mergeCell ref="A60:B60"/>
    <mergeCell ref="A61:B61"/>
    <mergeCell ref="C61:K61"/>
    <mergeCell ref="A62:B62"/>
    <mergeCell ref="C62:K62"/>
    <mergeCell ref="C56:K56"/>
    <mergeCell ref="I43:I44"/>
    <mergeCell ref="J43:K44"/>
    <mergeCell ref="J45:K45"/>
    <mergeCell ref="J46:K46"/>
    <mergeCell ref="J47:K47"/>
    <mergeCell ref="J48:K48"/>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3049F-8A90-41F7-9E72-927BBFD78262}">
  <sheetPr>
    <pageSetUpPr fitToPage="1"/>
  </sheetPr>
  <dimension ref="A1:X52"/>
  <sheetViews>
    <sheetView zoomScaleNormal="100" workbookViewId="0">
      <selection activeCell="D28" sqref="D28"/>
    </sheetView>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50" t="s">
        <v>59</v>
      </c>
      <c r="B1" s="683" t="s">
        <v>562</v>
      </c>
      <c r="C1" s="683"/>
      <c r="D1" s="683"/>
      <c r="E1" s="683"/>
      <c r="F1" s="683"/>
      <c r="H1" s="803" t="s">
        <v>42</v>
      </c>
      <c r="I1" s="804"/>
      <c r="J1" s="805"/>
      <c r="K1" s="806"/>
    </row>
    <row r="2" spans="1:24" ht="17.100000000000001" customHeight="1" x14ac:dyDescent="0.15">
      <c r="A2" s="14"/>
      <c r="I2" s="14"/>
      <c r="J2" s="3"/>
      <c r="K2" s="4"/>
    </row>
    <row r="3" spans="1:24" ht="17.100000000000001" customHeight="1" x14ac:dyDescent="0.15">
      <c r="A3" s="22" t="s">
        <v>0</v>
      </c>
      <c r="B3" s="90"/>
      <c r="C3" s="90"/>
      <c r="D3" s="90">
        <v>46113</v>
      </c>
      <c r="E3" s="90">
        <v>46114</v>
      </c>
      <c r="F3" s="90">
        <v>46115</v>
      </c>
      <c r="G3" s="90">
        <v>46116</v>
      </c>
      <c r="H3" s="90">
        <v>46117</v>
      </c>
      <c r="I3" s="807" t="s">
        <v>1</v>
      </c>
      <c r="J3" s="799" t="s">
        <v>2</v>
      </c>
      <c r="K3" s="800"/>
    </row>
    <row r="4" spans="1:24" ht="17.100000000000001" customHeight="1" x14ac:dyDescent="0.15">
      <c r="A4" s="22" t="s">
        <v>3</v>
      </c>
      <c r="B4" s="2"/>
      <c r="C4" s="21"/>
      <c r="D4" s="21" t="s">
        <v>6</v>
      </c>
      <c r="E4" s="2" t="s">
        <v>7</v>
      </c>
      <c r="F4" s="2" t="s">
        <v>8</v>
      </c>
      <c r="G4" s="2" t="s">
        <v>9</v>
      </c>
      <c r="H4" s="24" t="s">
        <v>10</v>
      </c>
      <c r="I4" s="808"/>
      <c r="J4" s="801"/>
      <c r="K4" s="802"/>
    </row>
    <row r="5" spans="1:24" ht="15.75" customHeight="1" thickBot="1" x14ac:dyDescent="0.2">
      <c r="A5" s="406" t="s">
        <v>13</v>
      </c>
      <c r="B5" s="407"/>
      <c r="C5" s="407"/>
      <c r="D5" s="408"/>
      <c r="E5" s="99"/>
      <c r="F5" s="691" t="s">
        <v>60</v>
      </c>
      <c r="G5" s="691"/>
      <c r="H5" s="691"/>
      <c r="I5" s="100"/>
      <c r="J5" s="765"/>
      <c r="K5" s="766"/>
    </row>
    <row r="6" spans="1:24" ht="17.100000000000001" customHeight="1" x14ac:dyDescent="0.15">
      <c r="A6" s="797" t="s">
        <v>16</v>
      </c>
      <c r="B6" s="351"/>
      <c r="C6" s="351"/>
      <c r="D6" s="109"/>
      <c r="E6" s="233" t="s">
        <v>385</v>
      </c>
      <c r="F6" s="233" t="s">
        <v>385</v>
      </c>
      <c r="G6" s="393" t="s">
        <v>20</v>
      </c>
      <c r="H6" s="107"/>
      <c r="I6" s="775">
        <f t="shared" ref="I6" si="0">COUNTIFS(B6:H6,"&lt;&gt;空",B6:H6,"&lt;&gt;休",B6:H6,"&lt;&gt;調",B6:H6,"&lt;&gt;",B6:H6,"&lt;&gt;調整休")</f>
        <v>3</v>
      </c>
      <c r="J6" s="777">
        <v>14.25</v>
      </c>
      <c r="K6" s="778"/>
      <c r="N6" s="6"/>
      <c r="O6" s="6"/>
      <c r="P6" s="6"/>
      <c r="Q6" s="6"/>
      <c r="R6" s="6"/>
      <c r="S6" s="6"/>
      <c r="T6" s="6"/>
      <c r="U6" s="6"/>
      <c r="V6" s="6"/>
      <c r="W6" s="6"/>
      <c r="X6" s="6"/>
    </row>
    <row r="7" spans="1:24" ht="17.100000000000001" customHeight="1" thickBot="1" x14ac:dyDescent="0.2">
      <c r="A7" s="798"/>
      <c r="B7" s="409"/>
      <c r="C7" s="409"/>
      <c r="D7" s="113"/>
      <c r="E7" s="111" t="s">
        <v>21</v>
      </c>
      <c r="F7" s="111" t="s">
        <v>21</v>
      </c>
      <c r="G7" s="410"/>
      <c r="H7" s="111"/>
      <c r="I7" s="776"/>
      <c r="J7" s="779"/>
      <c r="K7" s="780"/>
      <c r="N7" s="6"/>
      <c r="O7" s="6"/>
      <c r="P7" s="6"/>
      <c r="Q7" s="6"/>
      <c r="R7" s="6"/>
      <c r="S7" s="6"/>
      <c r="T7" s="6"/>
      <c r="U7" s="6"/>
      <c r="V7" s="6"/>
      <c r="W7" s="6"/>
      <c r="X7" s="6"/>
    </row>
    <row r="8" spans="1:24" ht="17.100000000000001" customHeight="1" x14ac:dyDescent="0.15">
      <c r="A8" s="47" t="s">
        <v>17</v>
      </c>
      <c r="B8" s="350"/>
      <c r="C8" s="350"/>
      <c r="D8" s="36"/>
      <c r="E8" s="55" t="s">
        <v>20</v>
      </c>
      <c r="F8" s="55" t="s">
        <v>20</v>
      </c>
      <c r="G8" s="55"/>
      <c r="H8" s="29" t="s">
        <v>20</v>
      </c>
      <c r="I8" s="43">
        <f t="shared" ref="I8:I9" si="1">COUNTIFS(B8:H8,"&lt;&gt;空",B8:H8,"&lt;&gt;休",B8:H8,"&lt;&gt;調",B8:H8,"&lt;&gt;",B8:H8,"&lt;&gt;調整休")</f>
        <v>3</v>
      </c>
      <c r="J8" s="795">
        <f t="shared" ref="J8:J9" si="2">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13.5</v>
      </c>
      <c r="K8" s="796"/>
    </row>
    <row r="9" spans="1:24" ht="17.100000000000001" customHeight="1" x14ac:dyDescent="0.15">
      <c r="A9" s="20" t="s">
        <v>18</v>
      </c>
      <c r="B9" s="21"/>
      <c r="C9" s="21"/>
      <c r="D9" s="32"/>
      <c r="E9" s="12"/>
      <c r="F9" s="54"/>
      <c r="G9" s="54" t="s">
        <v>21</v>
      </c>
      <c r="H9" s="12" t="s">
        <v>21</v>
      </c>
      <c r="I9" s="5">
        <f t="shared" si="1"/>
        <v>2</v>
      </c>
      <c r="J9" s="758">
        <f t="shared" si="2"/>
        <v>9</v>
      </c>
      <c r="K9" s="759"/>
    </row>
    <row r="10" spans="1:24" ht="17.100000000000001" customHeight="1" x14ac:dyDescent="0.15">
      <c r="A10" s="44"/>
      <c r="B10" s="106"/>
      <c r="C10" s="106"/>
      <c r="D10" s="36"/>
      <c r="E10" s="12"/>
      <c r="F10" s="16"/>
      <c r="G10" s="16"/>
      <c r="H10" s="40"/>
      <c r="I10" s="5"/>
      <c r="J10" s="758"/>
      <c r="K10" s="759"/>
    </row>
    <row r="11" spans="1:24" ht="17.100000000000001" customHeight="1" x14ac:dyDescent="0.15">
      <c r="A11" s="33" t="s">
        <v>0</v>
      </c>
      <c r="B11" s="53">
        <v>46118</v>
      </c>
      <c r="C11" s="53">
        <v>46119</v>
      </c>
      <c r="D11" s="53">
        <v>46120</v>
      </c>
      <c r="E11" s="53">
        <v>46121</v>
      </c>
      <c r="F11" s="53">
        <v>46122</v>
      </c>
      <c r="G11" s="53">
        <v>46123</v>
      </c>
      <c r="H11" s="53">
        <v>46124</v>
      </c>
      <c r="I11" s="131"/>
      <c r="J11" s="799" t="s">
        <v>2</v>
      </c>
      <c r="K11" s="800"/>
    </row>
    <row r="12" spans="1:24" ht="17.100000000000001" customHeight="1" x14ac:dyDescent="0.15">
      <c r="A12" s="22" t="s">
        <v>3</v>
      </c>
      <c r="B12" s="22" t="s">
        <v>4</v>
      </c>
      <c r="C12" s="2" t="s">
        <v>5</v>
      </c>
      <c r="D12" s="21" t="s">
        <v>6</v>
      </c>
      <c r="E12" s="2" t="s">
        <v>7</v>
      </c>
      <c r="F12" s="2" t="s">
        <v>8</v>
      </c>
      <c r="G12" s="2" t="s">
        <v>9</v>
      </c>
      <c r="H12" s="24" t="s">
        <v>10</v>
      </c>
      <c r="I12" s="133"/>
      <c r="J12" s="801"/>
      <c r="K12" s="802"/>
    </row>
    <row r="13" spans="1:24" ht="17.100000000000001" customHeight="1" thickBot="1" x14ac:dyDescent="0.2">
      <c r="A13" s="406" t="s">
        <v>12</v>
      </c>
      <c r="B13" s="99"/>
      <c r="C13" s="407"/>
      <c r="D13" s="408"/>
      <c r="E13" s="99"/>
      <c r="F13" s="99"/>
      <c r="G13" s="99"/>
      <c r="H13" s="99"/>
      <c r="I13" s="100"/>
      <c r="J13" s="785"/>
      <c r="K13" s="766"/>
    </row>
    <row r="14" spans="1:24" ht="17.100000000000001" customHeight="1" x14ac:dyDescent="0.15">
      <c r="A14" s="797" t="s">
        <v>16</v>
      </c>
      <c r="B14" s="107" t="s">
        <v>20</v>
      </c>
      <c r="C14" s="351"/>
      <c r="D14" s="109"/>
      <c r="E14" s="233" t="s">
        <v>385</v>
      </c>
      <c r="F14" s="233" t="s">
        <v>385</v>
      </c>
      <c r="G14" s="393" t="s">
        <v>20</v>
      </c>
      <c r="H14" s="107"/>
      <c r="I14" s="775">
        <f t="shared" ref="I14" si="3">COUNTIFS(B14:H14,"&lt;&gt;空",B14:H14,"&lt;&gt;休",B14:H14,"&lt;&gt;調",B14:H14,"&lt;&gt;",B14:H14,"&lt;&gt;調整休")</f>
        <v>4</v>
      </c>
      <c r="J14" s="777">
        <v>25.75</v>
      </c>
      <c r="K14" s="778"/>
    </row>
    <row r="15" spans="1:24" ht="17.100000000000001" customHeight="1" thickBot="1" x14ac:dyDescent="0.2">
      <c r="A15" s="798"/>
      <c r="B15" s="122"/>
      <c r="C15" s="409"/>
      <c r="D15" s="113"/>
      <c r="E15" s="111" t="s">
        <v>21</v>
      </c>
      <c r="F15" s="111" t="s">
        <v>21</v>
      </c>
      <c r="G15" s="410"/>
      <c r="H15" s="111"/>
      <c r="I15" s="776"/>
      <c r="J15" s="779"/>
      <c r="K15" s="780"/>
    </row>
    <row r="16" spans="1:24" ht="17.100000000000001" customHeight="1" x14ac:dyDescent="0.15">
      <c r="A16" s="47" t="s">
        <v>17</v>
      </c>
      <c r="B16" s="29" t="s">
        <v>21</v>
      </c>
      <c r="C16" s="350"/>
      <c r="D16" s="36"/>
      <c r="E16" s="55" t="s">
        <v>20</v>
      </c>
      <c r="F16" s="55" t="s">
        <v>20</v>
      </c>
      <c r="G16" s="55"/>
      <c r="H16" s="29" t="s">
        <v>20</v>
      </c>
      <c r="I16" s="43">
        <f t="shared" ref="I16:I17" si="4">COUNTIFS(B16:H16,"&lt;&gt;空",B16:H16,"&lt;&gt;休",B16:H16,"&lt;&gt;調",B16:H16,"&lt;&gt;",B16:H16,"&lt;&gt;調整休")</f>
        <v>4</v>
      </c>
      <c r="J16" s="795">
        <f t="shared" ref="J16" si="5">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18</v>
      </c>
      <c r="K16" s="796"/>
    </row>
    <row r="17" spans="1:11" ht="17.100000000000001" customHeight="1" x14ac:dyDescent="0.15">
      <c r="A17" s="20" t="s">
        <v>18</v>
      </c>
      <c r="B17" s="12"/>
      <c r="C17" s="21"/>
      <c r="D17" s="32"/>
      <c r="E17" s="12"/>
      <c r="F17" s="54"/>
      <c r="G17" s="54" t="s">
        <v>21</v>
      </c>
      <c r="H17" s="12" t="s">
        <v>21</v>
      </c>
      <c r="I17" s="5">
        <f t="shared" si="4"/>
        <v>2</v>
      </c>
      <c r="J17" s="758">
        <f t="shared" ref="J17" si="6">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10-15"))*(4.5)</f>
        <v>9</v>
      </c>
      <c r="K17" s="759"/>
    </row>
    <row r="18" spans="1:11" ht="17.100000000000001" customHeight="1" x14ac:dyDescent="0.15">
      <c r="A18" s="44"/>
      <c r="B18" s="29"/>
      <c r="C18" s="106"/>
      <c r="D18" s="36"/>
      <c r="E18" s="12"/>
      <c r="F18" s="16"/>
      <c r="G18" s="16"/>
      <c r="H18" s="40"/>
      <c r="I18" s="5"/>
      <c r="J18" s="758"/>
      <c r="K18" s="759"/>
    </row>
    <row r="19" spans="1:11" ht="17.100000000000001" customHeight="1" x14ac:dyDescent="0.15">
      <c r="A19" s="22" t="s">
        <v>0</v>
      </c>
      <c r="B19" s="23">
        <v>46125</v>
      </c>
      <c r="C19" s="23">
        <v>46126</v>
      </c>
      <c r="D19" s="23">
        <v>46127</v>
      </c>
      <c r="E19" s="23">
        <v>46128</v>
      </c>
      <c r="F19" s="23">
        <v>46129</v>
      </c>
      <c r="G19" s="23">
        <v>46130</v>
      </c>
      <c r="H19" s="23">
        <v>46131</v>
      </c>
      <c r="I19" s="131"/>
      <c r="J19" s="799" t="s">
        <v>2</v>
      </c>
      <c r="K19" s="800"/>
    </row>
    <row r="20" spans="1:11" ht="17.100000000000001" customHeight="1" x14ac:dyDescent="0.15">
      <c r="A20" s="22" t="s">
        <v>3</v>
      </c>
      <c r="B20" s="2" t="s">
        <v>4</v>
      </c>
      <c r="C20" s="21" t="s">
        <v>5</v>
      </c>
      <c r="D20" s="21" t="s">
        <v>6</v>
      </c>
      <c r="E20" s="2" t="s">
        <v>7</v>
      </c>
      <c r="F20" s="2" t="s">
        <v>8</v>
      </c>
      <c r="G20" s="2" t="s">
        <v>9</v>
      </c>
      <c r="H20" s="24" t="s">
        <v>10</v>
      </c>
      <c r="I20" s="133"/>
      <c r="J20" s="801"/>
      <c r="K20" s="802"/>
    </row>
    <row r="21" spans="1:11" ht="17.100000000000001" customHeight="1" thickBot="1" x14ac:dyDescent="0.2">
      <c r="A21" s="406" t="s">
        <v>13</v>
      </c>
      <c r="B21" s="99"/>
      <c r="C21" s="407"/>
      <c r="D21" s="408"/>
      <c r="E21" s="99"/>
      <c r="F21" s="99"/>
      <c r="G21" s="99"/>
      <c r="H21" s="99"/>
      <c r="I21" s="100"/>
      <c r="J21" s="765"/>
      <c r="K21" s="766"/>
    </row>
    <row r="22" spans="1:11" ht="17.100000000000001" customHeight="1" x14ac:dyDescent="0.15">
      <c r="A22" s="797" t="s">
        <v>16</v>
      </c>
      <c r="B22" s="107" t="s">
        <v>20</v>
      </c>
      <c r="C22" s="351"/>
      <c r="D22" s="109"/>
      <c r="E22" s="233" t="s">
        <v>385</v>
      </c>
      <c r="F22" s="233" t="s">
        <v>385</v>
      </c>
      <c r="G22" s="107"/>
      <c r="H22" s="107"/>
      <c r="I22" s="775">
        <f t="shared" ref="I22" si="7">COUNTIFS(B22:H22,"&lt;&gt;空",B22:H22,"&lt;&gt;休",B22:H22,"&lt;&gt;調",B22:H22,"&lt;&gt;",B22:H22,"&lt;&gt;調整休")</f>
        <v>3</v>
      </c>
      <c r="J22" s="777">
        <v>18.75</v>
      </c>
      <c r="K22" s="778"/>
    </row>
    <row r="23" spans="1:11" ht="17.100000000000001" customHeight="1" thickBot="1" x14ac:dyDescent="0.2">
      <c r="A23" s="798"/>
      <c r="B23" s="122"/>
      <c r="C23" s="409"/>
      <c r="D23" s="113"/>
      <c r="E23" s="111" t="s">
        <v>21</v>
      </c>
      <c r="F23" s="111" t="s">
        <v>21</v>
      </c>
      <c r="G23" s="111" t="s">
        <v>21</v>
      </c>
      <c r="H23" s="111"/>
      <c r="I23" s="776"/>
      <c r="J23" s="779"/>
      <c r="K23" s="780"/>
    </row>
    <row r="24" spans="1:11" ht="17.100000000000001" customHeight="1" x14ac:dyDescent="0.15">
      <c r="A24" s="47" t="s">
        <v>17</v>
      </c>
      <c r="B24" s="29" t="s">
        <v>21</v>
      </c>
      <c r="C24" s="350"/>
      <c r="D24" s="36"/>
      <c r="E24" s="55" t="s">
        <v>20</v>
      </c>
      <c r="F24" s="55" t="s">
        <v>20</v>
      </c>
      <c r="G24" s="29"/>
      <c r="H24" s="29" t="s">
        <v>20</v>
      </c>
      <c r="I24" s="43">
        <f t="shared" ref="I24:I25" si="8">COUNTIFS(B24:H24,"&lt;&gt;空",B24:H24,"&lt;&gt;休",B24:H24,"&lt;&gt;調",B24:H24,"&lt;&gt;",B24:H24,"&lt;&gt;調整休")</f>
        <v>4</v>
      </c>
      <c r="J24" s="795">
        <f t="shared" ref="J24:J25" si="9">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18</v>
      </c>
      <c r="K24" s="796"/>
    </row>
    <row r="25" spans="1:11" ht="17.100000000000001" customHeight="1" x14ac:dyDescent="0.15">
      <c r="A25" s="20" t="s">
        <v>18</v>
      </c>
      <c r="B25" s="12"/>
      <c r="C25" s="21"/>
      <c r="D25" s="32"/>
      <c r="E25" s="12"/>
      <c r="F25" s="54"/>
      <c r="G25" s="12" t="s">
        <v>20</v>
      </c>
      <c r="H25" s="12" t="s">
        <v>21</v>
      </c>
      <c r="I25" s="5">
        <f t="shared" si="8"/>
        <v>2</v>
      </c>
      <c r="J25" s="758">
        <f t="shared" si="9"/>
        <v>9</v>
      </c>
      <c r="K25" s="759"/>
    </row>
    <row r="26" spans="1:11" ht="17.100000000000001" customHeight="1" x14ac:dyDescent="0.15">
      <c r="A26" s="44"/>
      <c r="B26" s="29"/>
      <c r="C26" s="106"/>
      <c r="D26" s="36"/>
      <c r="E26" s="12"/>
      <c r="F26" s="16"/>
      <c r="G26" s="16"/>
      <c r="H26" s="40"/>
      <c r="I26" s="5"/>
      <c r="J26" s="758"/>
      <c r="K26" s="759"/>
    </row>
    <row r="27" spans="1:11" ht="17.100000000000001" customHeight="1" x14ac:dyDescent="0.15">
      <c r="A27" s="22" t="s">
        <v>0</v>
      </c>
      <c r="B27" s="90">
        <v>46132</v>
      </c>
      <c r="C27" s="90">
        <v>46133</v>
      </c>
      <c r="D27" s="90">
        <v>46134</v>
      </c>
      <c r="E27" s="90">
        <v>46135</v>
      </c>
      <c r="F27" s="90">
        <v>46136</v>
      </c>
      <c r="G27" s="90">
        <v>46137</v>
      </c>
      <c r="H27" s="90">
        <v>46138</v>
      </c>
      <c r="I27" s="131"/>
      <c r="J27" s="799" t="s">
        <v>2</v>
      </c>
      <c r="K27" s="800"/>
    </row>
    <row r="28" spans="1:11" ht="17.100000000000001" customHeight="1" x14ac:dyDescent="0.15">
      <c r="A28" s="22" t="s">
        <v>3</v>
      </c>
      <c r="B28" s="2" t="s">
        <v>4</v>
      </c>
      <c r="C28" s="21" t="s">
        <v>5</v>
      </c>
      <c r="D28" s="21" t="s">
        <v>6</v>
      </c>
      <c r="E28" s="2" t="s">
        <v>7</v>
      </c>
      <c r="F28" s="2" t="s">
        <v>8</v>
      </c>
      <c r="G28" s="2" t="s">
        <v>9</v>
      </c>
      <c r="H28" s="24" t="s">
        <v>10</v>
      </c>
      <c r="I28" s="133"/>
      <c r="J28" s="801"/>
      <c r="K28" s="802"/>
    </row>
    <row r="29" spans="1:11" ht="17.100000000000001" customHeight="1" thickBot="1" x14ac:dyDescent="0.2">
      <c r="A29" s="406" t="s">
        <v>12</v>
      </c>
      <c r="B29" s="99"/>
      <c r="C29" s="407"/>
      <c r="D29" s="408"/>
      <c r="E29" s="99"/>
      <c r="F29" s="99"/>
      <c r="G29" s="99"/>
      <c r="H29" s="99"/>
      <c r="I29" s="100"/>
      <c r="J29" s="785"/>
      <c r="K29" s="766"/>
    </row>
    <row r="30" spans="1:11" ht="17.100000000000001" customHeight="1" x14ac:dyDescent="0.15">
      <c r="A30" s="797" t="s">
        <v>16</v>
      </c>
      <c r="B30" s="107" t="s">
        <v>20</v>
      </c>
      <c r="C30" s="351"/>
      <c r="D30" s="109"/>
      <c r="E30" s="233" t="s">
        <v>385</v>
      </c>
      <c r="F30" s="233" t="s">
        <v>385</v>
      </c>
      <c r="G30" s="393" t="s">
        <v>20</v>
      </c>
      <c r="H30" s="107"/>
      <c r="I30" s="775">
        <f t="shared" ref="I30" si="10">COUNTIFS(B30:H30,"&lt;&gt;空",B30:H30,"&lt;&gt;休",B30:H30,"&lt;&gt;調",B30:H30,"&lt;&gt;",B30:H30,"&lt;&gt;調整休")</f>
        <v>4</v>
      </c>
      <c r="J30" s="777">
        <v>14.25</v>
      </c>
      <c r="K30" s="778"/>
    </row>
    <row r="31" spans="1:11" ht="17.100000000000001" customHeight="1" thickBot="1" x14ac:dyDescent="0.2">
      <c r="A31" s="798"/>
      <c r="B31" s="122"/>
      <c r="C31" s="409"/>
      <c r="D31" s="113"/>
      <c r="E31" s="111" t="s">
        <v>21</v>
      </c>
      <c r="F31" s="111" t="s">
        <v>21</v>
      </c>
      <c r="G31" s="410"/>
      <c r="H31" s="111"/>
      <c r="I31" s="776"/>
      <c r="J31" s="779"/>
      <c r="K31" s="780"/>
    </row>
    <row r="32" spans="1:11" ht="17.100000000000001" customHeight="1" x14ac:dyDescent="0.15">
      <c r="A32" s="47" t="s">
        <v>17</v>
      </c>
      <c r="B32" s="29" t="s">
        <v>21</v>
      </c>
      <c r="C32" s="350"/>
      <c r="D32" s="36"/>
      <c r="E32" s="55" t="s">
        <v>20</v>
      </c>
      <c r="F32" s="55" t="s">
        <v>20</v>
      </c>
      <c r="G32" s="55"/>
      <c r="H32" s="29" t="s">
        <v>20</v>
      </c>
      <c r="I32" s="43">
        <f t="shared" ref="I32:I33" si="11">COUNTIFS(B32:H32,"&lt;&gt;空",B32:H32,"&lt;&gt;休",B32:H32,"&lt;&gt;調",B32:H32,"&lt;&gt;",B32:H32,"&lt;&gt;調整休")</f>
        <v>4</v>
      </c>
      <c r="J32" s="795">
        <f t="shared" ref="J32" si="12">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18</v>
      </c>
      <c r="K32" s="796"/>
    </row>
    <row r="33" spans="1:14" ht="17.100000000000001" customHeight="1" x14ac:dyDescent="0.15">
      <c r="A33" s="20" t="s">
        <v>18</v>
      </c>
      <c r="B33" s="12"/>
      <c r="C33" s="21"/>
      <c r="D33" s="32"/>
      <c r="E33" s="12"/>
      <c r="F33" s="54"/>
      <c r="G33" s="54" t="s">
        <v>21</v>
      </c>
      <c r="H33" s="12" t="s">
        <v>21</v>
      </c>
      <c r="I33" s="5">
        <f t="shared" si="11"/>
        <v>2</v>
      </c>
      <c r="J33" s="758">
        <f t="shared" ref="J33" si="13">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10-15"))*(4.5)</f>
        <v>9</v>
      </c>
      <c r="K33" s="759"/>
    </row>
    <row r="34" spans="1:14" ht="17.100000000000001" customHeight="1" x14ac:dyDescent="0.15">
      <c r="A34" s="44"/>
      <c r="B34" s="29"/>
      <c r="C34" s="106"/>
      <c r="D34" s="36"/>
      <c r="E34" s="12"/>
      <c r="F34" s="16"/>
      <c r="G34" s="16"/>
      <c r="H34" s="40"/>
      <c r="I34" s="5"/>
      <c r="J34" s="758"/>
      <c r="K34" s="759"/>
    </row>
    <row r="35" spans="1:14" ht="17.100000000000001" customHeight="1" x14ac:dyDescent="0.15">
      <c r="A35" s="22" t="s">
        <v>0</v>
      </c>
      <c r="B35" s="23">
        <v>46139</v>
      </c>
      <c r="C35" s="23">
        <v>46140</v>
      </c>
      <c r="D35" s="23">
        <v>46141</v>
      </c>
      <c r="E35" s="23">
        <v>46142</v>
      </c>
      <c r="F35" s="23"/>
      <c r="G35" s="23"/>
      <c r="H35" s="23"/>
      <c r="I35" s="131"/>
      <c r="J35" s="799" t="s">
        <v>2</v>
      </c>
      <c r="K35" s="800"/>
    </row>
    <row r="36" spans="1:14" ht="17.100000000000001" customHeight="1" x14ac:dyDescent="0.15">
      <c r="A36" s="22" t="s">
        <v>3</v>
      </c>
      <c r="B36" s="2" t="s">
        <v>4</v>
      </c>
      <c r="C36" s="316" t="s">
        <v>5</v>
      </c>
      <c r="D36" s="376" t="s">
        <v>6</v>
      </c>
      <c r="E36" s="2" t="s">
        <v>7</v>
      </c>
      <c r="F36" s="2"/>
      <c r="G36" s="2"/>
      <c r="H36" s="24"/>
      <c r="I36" s="133"/>
      <c r="J36" s="801"/>
      <c r="K36" s="802"/>
    </row>
    <row r="37" spans="1:14" ht="17.100000000000001" customHeight="1" thickBot="1" x14ac:dyDescent="0.2">
      <c r="A37" s="406" t="s">
        <v>13</v>
      </c>
      <c r="B37" s="99"/>
      <c r="C37" s="407"/>
      <c r="D37" s="408"/>
      <c r="E37" s="99"/>
      <c r="F37" s="408"/>
      <c r="G37" s="408"/>
      <c r="H37" s="408"/>
      <c r="I37" s="100"/>
      <c r="J37" s="785"/>
      <c r="K37" s="766"/>
    </row>
    <row r="38" spans="1:14" ht="17.100000000000001" customHeight="1" x14ac:dyDescent="0.15">
      <c r="A38" s="797" t="s">
        <v>16</v>
      </c>
      <c r="B38" s="107" t="s">
        <v>20</v>
      </c>
      <c r="C38" s="351"/>
      <c r="D38" s="109"/>
      <c r="E38" s="233" t="s">
        <v>385</v>
      </c>
      <c r="F38" s="109"/>
      <c r="G38" s="109"/>
      <c r="H38" s="109"/>
      <c r="I38" s="775">
        <f t="shared" ref="I38" si="14">COUNTIFS(B38:H38,"&lt;&gt;空",B38:H38,"&lt;&gt;休",B38:H38,"&lt;&gt;調",B38:H38,"&lt;&gt;",B38:H38,"&lt;&gt;調整休")</f>
        <v>2</v>
      </c>
      <c r="J38" s="777">
        <v>9.75</v>
      </c>
      <c r="K38" s="778"/>
    </row>
    <row r="39" spans="1:14" ht="17.100000000000001" customHeight="1" thickBot="1" x14ac:dyDescent="0.2">
      <c r="A39" s="798"/>
      <c r="B39" s="122"/>
      <c r="C39" s="409"/>
      <c r="D39" s="113"/>
      <c r="E39" s="111" t="s">
        <v>21</v>
      </c>
      <c r="F39" s="113"/>
      <c r="G39" s="113"/>
      <c r="H39" s="113"/>
      <c r="I39" s="776"/>
      <c r="J39" s="779"/>
      <c r="K39" s="780"/>
    </row>
    <row r="40" spans="1:14" ht="17.100000000000001" customHeight="1" x14ac:dyDescent="0.15">
      <c r="A40" s="47" t="s">
        <v>17</v>
      </c>
      <c r="B40" s="29" t="s">
        <v>21</v>
      </c>
      <c r="C40" s="350"/>
      <c r="D40" s="36"/>
      <c r="E40" s="55" t="s">
        <v>20</v>
      </c>
      <c r="F40" s="36"/>
      <c r="G40" s="36"/>
      <c r="H40" s="36"/>
      <c r="I40" s="43">
        <f t="shared" ref="I40:I41" si="15">COUNTIFS(B40:H40,"&lt;&gt;空",B40:H40,"&lt;&gt;休",B40:H40,"&lt;&gt;調",B40:H40,"&lt;&gt;",B40:H40,"&lt;&gt;調整休")</f>
        <v>2</v>
      </c>
      <c r="J40" s="795">
        <v>9</v>
      </c>
      <c r="K40" s="796"/>
    </row>
    <row r="41" spans="1:14" ht="17.100000000000001" customHeight="1" x14ac:dyDescent="0.15">
      <c r="A41" s="20" t="s">
        <v>18</v>
      </c>
      <c r="B41" s="12"/>
      <c r="C41" s="21"/>
      <c r="D41" s="32"/>
      <c r="E41" s="12"/>
      <c r="F41" s="32"/>
      <c r="G41" s="32"/>
      <c r="H41" s="32"/>
      <c r="I41" s="5">
        <f t="shared" si="15"/>
        <v>0</v>
      </c>
      <c r="J41" s="758">
        <f t="shared" ref="J41" si="16">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10-15"))*(4.5)</f>
        <v>0</v>
      </c>
      <c r="K41" s="759"/>
    </row>
    <row r="42" spans="1:14" ht="17.100000000000001" customHeight="1" x14ac:dyDescent="0.15">
      <c r="A42" s="44"/>
      <c r="B42" s="29"/>
      <c r="C42" s="106"/>
      <c r="D42" s="36"/>
      <c r="E42" s="12"/>
      <c r="F42" s="36"/>
      <c r="G42" s="36"/>
      <c r="H42" s="36"/>
      <c r="I42" s="5"/>
      <c r="J42" s="758"/>
      <c r="K42" s="759"/>
    </row>
    <row r="43" spans="1:14" ht="17.100000000000001" customHeight="1" x14ac:dyDescent="0.15">
      <c r="A43" s="41"/>
      <c r="B43" s="42"/>
      <c r="C43" s="42"/>
      <c r="D43" s="42"/>
      <c r="E43" s="42"/>
      <c r="F43" s="42"/>
      <c r="G43" s="42"/>
      <c r="H43" s="42"/>
      <c r="I43" s="882" t="s">
        <v>561</v>
      </c>
      <c r="J43" s="882"/>
      <c r="K43" s="882"/>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59">
    <mergeCell ref="A6:A7"/>
    <mergeCell ref="I6:I7"/>
    <mergeCell ref="J6:K7"/>
    <mergeCell ref="B1:F1"/>
    <mergeCell ref="H1:K1"/>
    <mergeCell ref="I3:I4"/>
    <mergeCell ref="J3:K4"/>
    <mergeCell ref="J5:K5"/>
    <mergeCell ref="F5:H5"/>
    <mergeCell ref="J8:K8"/>
    <mergeCell ref="J9:K9"/>
    <mergeCell ref="J10:K10"/>
    <mergeCell ref="J11:K12"/>
    <mergeCell ref="J13:K13"/>
    <mergeCell ref="J24:K24"/>
    <mergeCell ref="A14:A15"/>
    <mergeCell ref="I14:I15"/>
    <mergeCell ref="J14:K15"/>
    <mergeCell ref="J16:K16"/>
    <mergeCell ref="J17:K17"/>
    <mergeCell ref="J18:K18"/>
    <mergeCell ref="J19:K20"/>
    <mergeCell ref="J21:K21"/>
    <mergeCell ref="A22:A23"/>
    <mergeCell ref="I22:I23"/>
    <mergeCell ref="J22:K23"/>
    <mergeCell ref="C47:K47"/>
    <mergeCell ref="A49:B49"/>
    <mergeCell ref="C49:K49"/>
    <mergeCell ref="J40:K40"/>
    <mergeCell ref="J41:K41"/>
    <mergeCell ref="J42:K42"/>
    <mergeCell ref="I43:K43"/>
    <mergeCell ref="A44:B44"/>
    <mergeCell ref="D44:E44"/>
    <mergeCell ref="A45:B45"/>
    <mergeCell ref="C45:K45"/>
    <mergeCell ref="A46:B46"/>
    <mergeCell ref="C46:K46"/>
    <mergeCell ref="A38:A39"/>
    <mergeCell ref="I38:I39"/>
    <mergeCell ref="J38:K39"/>
    <mergeCell ref="J25:K25"/>
    <mergeCell ref="J26:K26"/>
    <mergeCell ref="J27:K28"/>
    <mergeCell ref="J32:K32"/>
    <mergeCell ref="J33:K33"/>
    <mergeCell ref="J34:K34"/>
    <mergeCell ref="J35:K36"/>
    <mergeCell ref="J37:K37"/>
    <mergeCell ref="J29:K29"/>
    <mergeCell ref="A30:A31"/>
    <mergeCell ref="I30:I31"/>
    <mergeCell ref="J30:K31"/>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EC8BC-870B-42B1-A84A-CFA39EE97EF9}">
  <dimension ref="A1:K55"/>
  <sheetViews>
    <sheetView topLeftCell="A33" zoomScale="115" zoomScaleNormal="115" workbookViewId="0">
      <selection activeCell="Q28" sqref="Q28"/>
    </sheetView>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50" t="s">
        <v>59</v>
      </c>
      <c r="B1" s="753" t="s">
        <v>562</v>
      </c>
      <c r="C1" s="753"/>
      <c r="D1" s="753"/>
      <c r="E1" s="753"/>
      <c r="F1" s="753"/>
      <c r="G1" s="754"/>
      <c r="H1" s="755" t="s">
        <v>154</v>
      </c>
      <c r="I1" s="756"/>
      <c r="J1" s="756"/>
      <c r="K1" s="757"/>
    </row>
    <row r="2" spans="1:11" ht="9" customHeight="1" x14ac:dyDescent="0.15">
      <c r="A2" s="189"/>
    </row>
    <row r="3" spans="1:11" s="191" customFormat="1" ht="15" customHeight="1" x14ac:dyDescent="0.15">
      <c r="A3" s="153" t="s">
        <v>0</v>
      </c>
      <c r="B3" s="183"/>
      <c r="C3" s="183"/>
      <c r="D3" s="183">
        <v>46113</v>
      </c>
      <c r="E3" s="183">
        <v>46114</v>
      </c>
      <c r="F3" s="183">
        <v>46115</v>
      </c>
      <c r="G3" s="183">
        <v>46116</v>
      </c>
      <c r="H3" s="183">
        <v>46117</v>
      </c>
      <c r="I3" s="747" t="s">
        <v>1</v>
      </c>
      <c r="J3" s="749" t="s">
        <v>2</v>
      </c>
      <c r="K3" s="750"/>
    </row>
    <row r="4" spans="1:11" s="192" customFormat="1" ht="15" customHeight="1" x14ac:dyDescent="0.15">
      <c r="A4" s="155" t="s">
        <v>3</v>
      </c>
      <c r="B4" s="157"/>
      <c r="C4" s="157"/>
      <c r="D4" s="157" t="s">
        <v>6</v>
      </c>
      <c r="E4" s="157" t="s">
        <v>7</v>
      </c>
      <c r="F4" s="157" t="s">
        <v>8</v>
      </c>
      <c r="G4" s="157" t="s">
        <v>9</v>
      </c>
      <c r="H4" s="158" t="s">
        <v>10</v>
      </c>
      <c r="I4" s="748"/>
      <c r="J4" s="749"/>
      <c r="K4" s="750"/>
    </row>
    <row r="5" spans="1:11" s="151" customFormat="1" ht="13.5" customHeight="1" x14ac:dyDescent="0.15">
      <c r="A5" s="193" t="s">
        <v>131</v>
      </c>
      <c r="B5" s="195"/>
      <c r="C5" s="195"/>
      <c r="D5" s="241"/>
      <c r="E5" s="153">
        <v>4</v>
      </c>
      <c r="F5" s="195">
        <v>4</v>
      </c>
      <c r="G5" s="153">
        <v>4</v>
      </c>
      <c r="H5" s="153">
        <v>3</v>
      </c>
      <c r="I5" s="628"/>
      <c r="J5" s="871"/>
      <c r="K5" s="872"/>
    </row>
    <row r="6" spans="1:11" ht="13.5" customHeight="1" x14ac:dyDescent="0.15">
      <c r="A6" s="197" t="s">
        <v>155</v>
      </c>
      <c r="B6" s="241"/>
      <c r="C6" s="241"/>
      <c r="D6" s="241"/>
      <c r="E6" s="239" t="s">
        <v>369</v>
      </c>
      <c r="F6" s="16"/>
      <c r="G6" s="240" t="s">
        <v>319</v>
      </c>
      <c r="H6" s="627">
        <v>3</v>
      </c>
      <c r="I6" s="199">
        <f>COUNTA(B6:H6)</f>
        <v>3</v>
      </c>
      <c r="J6" s="733">
        <f>SUM(COUNTIF(B6:H6,"10-"))*(4.5)+SUM(COUNTIF(B6:H6,"9:30-"))*(5)+SUM(COUNTIF(B6:H6,"9-16"))*(6.25)+SUM(COUNTIF(B6:H6,"9:30-15"))*(5)+SUM(COUNTIF(B6:H6,"10-16"))*(5.5)+SUM(COUNTIF(B6:H6,"10-14"))*(4)</f>
        <v>4.5</v>
      </c>
      <c r="K6" s="734"/>
    </row>
    <row r="7" spans="1:11" ht="13.5" customHeight="1" x14ac:dyDescent="0.15">
      <c r="A7" s="197" t="s">
        <v>158</v>
      </c>
      <c r="B7" s="241"/>
      <c r="C7" s="241"/>
      <c r="D7" s="241"/>
      <c r="E7" s="239"/>
      <c r="F7" s="239"/>
      <c r="G7" s="239" t="s">
        <v>369</v>
      </c>
      <c r="H7" s="240" t="s">
        <v>368</v>
      </c>
      <c r="I7" s="200">
        <f>COUNTA(B7:H7)</f>
        <v>2</v>
      </c>
      <c r="J7" s="733">
        <f>SUM(COUNTIF(B7:H7,"10-"))*(4.5)+SUM(COUNTIF(B7:H7,"9:30-"))*(5)+SUM(COUNTIF(B7:H7,"9-16"))*(6.25)+SUM(COUNTIF(B7:H7,"9:30-15"))*(5)+SUM(COUNTIF(B7:H7,"10-16"))*(5.5)+SUM(COUNTIF(B7:H7,"10-14"))*(4)</f>
        <v>9.5</v>
      </c>
      <c r="K7" s="734"/>
    </row>
    <row r="8" spans="1:11" ht="13.5" customHeight="1" x14ac:dyDescent="0.15">
      <c r="A8" s="197" t="s">
        <v>494</v>
      </c>
      <c r="B8" s="241"/>
      <c r="C8" s="241"/>
      <c r="D8" s="241"/>
      <c r="E8" s="240" t="s">
        <v>319</v>
      </c>
      <c r="F8" s="240" t="s">
        <v>319</v>
      </c>
      <c r="G8" s="242"/>
      <c r="H8" s="239" t="s">
        <v>369</v>
      </c>
      <c r="I8" s="200">
        <f>COUNTA(B8:H8)</f>
        <v>3</v>
      </c>
      <c r="J8" s="733">
        <f>SUM(COUNTIF(B8:H8,"10-"))*(4.5)+SUM(COUNTIF(B8:H8,"9:30-"))*(5)+SUM(COUNTIF(B8:H8,"9-16"))*(6.25)+SUM(COUNTIF(B8:H8,"9:30-15"))*(5)+SUM(COUNTIF(B8:H8,"10-16"))*(5.5)+SUM(COUNTIF(B8:H8,"10-14"))*(4)</f>
        <v>4.5</v>
      </c>
      <c r="K8" s="734"/>
    </row>
    <row r="9" spans="1:11" ht="13.5" customHeight="1" x14ac:dyDescent="0.15">
      <c r="A9" s="197" t="s">
        <v>160</v>
      </c>
      <c r="B9" s="241"/>
      <c r="C9" s="241"/>
      <c r="D9" s="241"/>
      <c r="E9" s="242" t="s">
        <v>161</v>
      </c>
      <c r="F9" s="239" t="s">
        <v>369</v>
      </c>
      <c r="G9" s="242" t="s">
        <v>161</v>
      </c>
      <c r="H9" s="239"/>
      <c r="I9" s="200">
        <f>COUNTA(B9:H9)</f>
        <v>3</v>
      </c>
      <c r="J9" s="733">
        <f>SUM(COUNTIF(B9:H9,"10-"))*(4.5)+SUM(COUNTIF(B9:H9,"9:30-"))*(5)+SUM(COUNTIF(B9:H9,"9-16"))*(6.25)+SUM(COUNTIF(B9:H9,"9:30-15"))*(5)+SUM(COUNTIF(B9:H9,"10-16"))*(5.5)+SUM(COUNTIF(B9:H9,"10-14"))*(4)+SUM(COUNTIF(B9:H9,"受付9-17"))*(7)+SUM(COUNTIF(B9:H9,"受付9-14"))*(4.5)</f>
        <v>18.5</v>
      </c>
      <c r="K9" s="734"/>
    </row>
    <row r="10" spans="1:11" ht="13.5" customHeight="1" x14ac:dyDescent="0.15">
      <c r="A10" s="88" t="s">
        <v>426</v>
      </c>
      <c r="B10" s="282"/>
      <c r="C10" s="282"/>
      <c r="D10" s="198"/>
      <c r="E10" s="239"/>
      <c r="F10" s="239" t="s">
        <v>369</v>
      </c>
      <c r="G10" s="239" t="s">
        <v>369</v>
      </c>
      <c r="H10" s="239" t="s">
        <v>369</v>
      </c>
      <c r="I10" s="200">
        <f t="shared" ref="I10:I12" si="0">COUNTA(B10:H10)</f>
        <v>3</v>
      </c>
      <c r="J10" s="733">
        <f>SUM(COUNTIF(B10:H10,"10-"))*(4.5)+SUM(COUNTIF(B10:H10,"9:30-"))*(5)+SUM(COUNTIF(B10:H10,"9-16"))*(6.25)+SUM(COUNTIF(B10:H10,"9:30-15"))*(5)+SUM(COUNTIF(B10:H10,"10-16"))*(5.5)+SUM(COUNTIF(B10:H10,"10-14"))*(4)</f>
        <v>13.5</v>
      </c>
      <c r="K10" s="734"/>
    </row>
    <row r="11" spans="1:11" ht="13.5" customHeight="1" x14ac:dyDescent="0.15">
      <c r="A11" s="88" t="s">
        <v>578</v>
      </c>
      <c r="B11" s="282"/>
      <c r="C11" s="282"/>
      <c r="D11" s="198"/>
      <c r="E11" s="239" t="s">
        <v>369</v>
      </c>
      <c r="F11" s="239"/>
      <c r="G11" s="239" t="s">
        <v>369</v>
      </c>
      <c r="H11" s="239"/>
      <c r="I11" s="200">
        <f t="shared" si="0"/>
        <v>2</v>
      </c>
      <c r="J11" s="733">
        <f>SUM(COUNTIF(B11:H11,"10-"))*(4.5)+SUM(COUNTIF(B11:H11,"9:30-"))*(5)+SUM(COUNTIF(B11:H11,"9-16"))*(6.25)+SUM(COUNTIF(B11:H11,"9:30-15"))*(5)+SUM(COUNTIF(B11:H11,"10-16"))*(5.5)+SUM(COUNTIF(B11:H11,"10-14"))*(4)</f>
        <v>9</v>
      </c>
      <c r="K11" s="734"/>
    </row>
    <row r="12" spans="1:11" ht="13.5" customHeight="1" x14ac:dyDescent="0.15">
      <c r="A12" s="484" t="s">
        <v>66</v>
      </c>
      <c r="B12" s="202"/>
      <c r="C12" s="202"/>
      <c r="D12" s="198"/>
      <c r="E12" s="239"/>
      <c r="F12" s="239"/>
      <c r="G12" s="239"/>
      <c r="H12" s="239"/>
      <c r="I12" s="200">
        <f t="shared" si="0"/>
        <v>0</v>
      </c>
      <c r="J12" s="733">
        <f>SUM(COUNTIF(B12:H12,"10-"))*(4.5)+SUM(COUNTIF(B12:H12,"9:30-"))*(5)+SUM(COUNTIF(B12:H12,"10-15:30"))*(5)+SUM(COUNTIF(B12:H12,"9:30-15"))*(5)+SUM(COUNTIF(B12:H12,"10-16"))*(5.5)+SUM(COUNTIF(B12:H12,"10-14"))*(4)</f>
        <v>0</v>
      </c>
      <c r="K12" s="734"/>
    </row>
    <row r="13" spans="1:11" s="191" customFormat="1" ht="15" customHeight="1" x14ac:dyDescent="0.15">
      <c r="A13" s="175" t="s">
        <v>0</v>
      </c>
      <c r="B13" s="176">
        <v>46118</v>
      </c>
      <c r="C13" s="176">
        <v>46119</v>
      </c>
      <c r="D13" s="176">
        <v>46120</v>
      </c>
      <c r="E13" s="176">
        <v>46121</v>
      </c>
      <c r="F13" s="176">
        <v>46122</v>
      </c>
      <c r="G13" s="176">
        <v>46123</v>
      </c>
      <c r="H13" s="176">
        <v>46124</v>
      </c>
      <c r="I13" s="747" t="s">
        <v>1</v>
      </c>
      <c r="J13" s="749" t="s">
        <v>2</v>
      </c>
      <c r="K13" s="750"/>
    </row>
    <row r="14" spans="1:11" s="192" customFormat="1" ht="15" customHeight="1" x14ac:dyDescent="0.15">
      <c r="A14" s="155" t="s">
        <v>3</v>
      </c>
      <c r="B14" s="157" t="s">
        <v>4</v>
      </c>
      <c r="C14" s="157" t="s">
        <v>5</v>
      </c>
      <c r="D14" s="157" t="s">
        <v>6</v>
      </c>
      <c r="E14" s="157" t="s">
        <v>7</v>
      </c>
      <c r="F14" s="157" t="s">
        <v>8</v>
      </c>
      <c r="G14" s="157" t="s">
        <v>9</v>
      </c>
      <c r="H14" s="158" t="s">
        <v>10</v>
      </c>
      <c r="I14" s="748"/>
      <c r="J14" s="749"/>
      <c r="K14" s="750"/>
    </row>
    <row r="15" spans="1:11" s="151" customFormat="1" ht="13.5" customHeight="1" x14ac:dyDescent="0.15">
      <c r="A15" s="193" t="s">
        <v>131</v>
      </c>
      <c r="B15" s="195">
        <v>5</v>
      </c>
      <c r="C15" s="195"/>
      <c r="D15" s="195"/>
      <c r="E15" s="153">
        <v>4</v>
      </c>
      <c r="F15" s="195">
        <v>4</v>
      </c>
      <c r="G15" s="153">
        <v>4</v>
      </c>
      <c r="H15" s="153">
        <v>3</v>
      </c>
      <c r="I15" s="196"/>
      <c r="J15" s="751"/>
      <c r="K15" s="752"/>
    </row>
    <row r="16" spans="1:11" s="151" customFormat="1" ht="13.5" customHeight="1" x14ac:dyDescent="0.15">
      <c r="A16" s="197" t="s">
        <v>155</v>
      </c>
      <c r="B16" s="239"/>
      <c r="C16" s="241"/>
      <c r="D16" s="241"/>
      <c r="E16" s="239" t="s">
        <v>369</v>
      </c>
      <c r="F16" s="16"/>
      <c r="G16" s="240" t="s">
        <v>319</v>
      </c>
      <c r="H16" s="240" t="s">
        <v>319</v>
      </c>
      <c r="I16" s="200">
        <f t="shared" ref="I16:I22" si="1">COUNTA(B16:H16)</f>
        <v>3</v>
      </c>
      <c r="J16" s="733">
        <f>SUM(COUNTIF(B16:H16,"10-"))*(4.5)+SUM(COUNTIF(B16:H16,"9:30-"))*(5)+SUM(COUNTIF(B16:H16,"9-16"))*(6.25)+SUM(COUNTIF(B16:H16,"9:30-15"))*(5)+SUM(COUNTIF(B16:H16,"10-16"))*(5.5)+SUM(COUNTIF(B16:H16,"10-14"))*(4)</f>
        <v>4.5</v>
      </c>
      <c r="K16" s="734"/>
    </row>
    <row r="17" spans="1:11" ht="13.5" customHeight="1" x14ac:dyDescent="0.15">
      <c r="A17" s="197" t="s">
        <v>158</v>
      </c>
      <c r="B17" s="239" t="s">
        <v>369</v>
      </c>
      <c r="C17" s="241"/>
      <c r="D17" s="241"/>
      <c r="E17" s="239"/>
      <c r="F17" s="239"/>
      <c r="G17" s="239" t="s">
        <v>369</v>
      </c>
      <c r="H17" s="239" t="s">
        <v>369</v>
      </c>
      <c r="I17" s="200">
        <f t="shared" si="1"/>
        <v>3</v>
      </c>
      <c r="J17" s="733">
        <f>SUM(COUNTIF(B17:H17,"10-"))*(4.5)+SUM(COUNTIF(B17:H17,"9:30-"))*(5)+SUM(COUNTIF(B17:H17,"9-16"))*(6.25)+SUM(COUNTIF(B17:H17,"9:30-15"))*(5)+SUM(COUNTIF(B17:H17,"10-16"))*(5.5)+SUM(COUNTIF(B17:H17,"10-14"))*(4)</f>
        <v>13.5</v>
      </c>
      <c r="K17" s="734"/>
    </row>
    <row r="18" spans="1:11" ht="13.5" customHeight="1" x14ac:dyDescent="0.15">
      <c r="A18" s="197" t="s">
        <v>494</v>
      </c>
      <c r="B18" s="240" t="s">
        <v>319</v>
      </c>
      <c r="C18" s="241"/>
      <c r="D18" s="241"/>
      <c r="E18" s="240" t="s">
        <v>319</v>
      </c>
      <c r="F18" s="240" t="s">
        <v>319</v>
      </c>
      <c r="G18" s="242"/>
      <c r="H18" s="239"/>
      <c r="I18" s="200">
        <f t="shared" si="1"/>
        <v>3</v>
      </c>
      <c r="J18" s="733">
        <f>SUM(COUNTIF(B18:H18,"10-"))*(4.5)+SUM(COUNTIF(B18:H18,"9:30-"))*(5)+SUM(COUNTIF(B18:H18,"9-16"))*(6.25)+SUM(COUNTIF(B18:H18,"9:30-15"))*(5)+SUM(COUNTIF(B18:H18,"10-16"))*(5.5)+SUM(COUNTIF(B18:H18,"10-14"))*(4)</f>
        <v>0</v>
      </c>
      <c r="K18" s="734"/>
    </row>
    <row r="19" spans="1:11" ht="13.5" customHeight="1" x14ac:dyDescent="0.15">
      <c r="A19" s="197" t="s">
        <v>160</v>
      </c>
      <c r="B19" s="239" t="s">
        <v>369</v>
      </c>
      <c r="C19" s="241"/>
      <c r="D19" s="241"/>
      <c r="E19" s="242" t="s">
        <v>161</v>
      </c>
      <c r="F19" s="239" t="s">
        <v>369</v>
      </c>
      <c r="G19" s="242" t="s">
        <v>161</v>
      </c>
      <c r="H19" s="239"/>
      <c r="I19" s="200">
        <f t="shared" si="1"/>
        <v>4</v>
      </c>
      <c r="J19" s="733">
        <f>SUM(COUNTIF(B19:H19,"10-"))*(4.5)+SUM(COUNTIF(B19:H19,"9:30-"))*(5)+SUM(COUNTIF(B19:H19,"9-16"))*(6.25)+SUM(COUNTIF(B19:H19,"9:30-15"))*(5)+SUM(COUNTIF(B19:H19,"10-16"))*(5.5)+SUM(COUNTIF(B19:H19,"10-14"))*(4)+SUM(COUNTIF(B19:H19,"受付9-17"))*(7)+SUM(COUNTIF(B19:H19,"受付9-14"))*(4.5)</f>
        <v>23</v>
      </c>
      <c r="K19" s="734"/>
    </row>
    <row r="20" spans="1:11" ht="13.5" customHeight="1" x14ac:dyDescent="0.15">
      <c r="A20" s="88" t="s">
        <v>426</v>
      </c>
      <c r="B20" s="239" t="s">
        <v>369</v>
      </c>
      <c r="C20" s="282"/>
      <c r="D20" s="198"/>
      <c r="E20" s="239"/>
      <c r="F20" s="239" t="s">
        <v>369</v>
      </c>
      <c r="G20" s="239" t="s">
        <v>369</v>
      </c>
      <c r="H20" s="239"/>
      <c r="I20" s="200">
        <f t="shared" si="1"/>
        <v>3</v>
      </c>
      <c r="J20" s="733">
        <f>SUM(COUNTIF(B20:H20,"10-"))*(4.5)+SUM(COUNTIF(B20:H20,"9:30-"))*(5)+SUM(COUNTIF(B20:H20,"9-16"))*(6.25)+SUM(COUNTIF(B20:H20,"9:30-15"))*(5)+SUM(COUNTIF(B20:H20,"10-16"))*(5.5)+SUM(COUNTIF(B20:H20,"10-14"))*(4)</f>
        <v>13.5</v>
      </c>
      <c r="K20" s="734"/>
    </row>
    <row r="21" spans="1:11" ht="13.5" customHeight="1" x14ac:dyDescent="0.15">
      <c r="A21" s="88" t="s">
        <v>578</v>
      </c>
      <c r="B21" s="239" t="s">
        <v>369</v>
      </c>
      <c r="C21" s="282"/>
      <c r="D21" s="198"/>
      <c r="E21" s="239" t="s">
        <v>369</v>
      </c>
      <c r="F21" s="239"/>
      <c r="G21" s="239" t="s">
        <v>369</v>
      </c>
      <c r="H21" s="239"/>
      <c r="I21" s="200">
        <f t="shared" si="1"/>
        <v>3</v>
      </c>
      <c r="J21" s="733">
        <f>SUM(COUNTIF(B21:H21,"10-"))*(4.5)+SUM(COUNTIF(B21:H21,"9:30-"))*(5)+SUM(COUNTIF(B21:H21,"9-16"))*(6.25)+SUM(COUNTIF(B21:H21,"9:30-15"))*(5)+SUM(COUNTIF(B21:H21,"10-16"))*(5.5)+SUM(COUNTIF(B21:H21,"10-14"))*(4)</f>
        <v>13.5</v>
      </c>
      <c r="K21" s="734"/>
    </row>
    <row r="22" spans="1:11" ht="13.5" customHeight="1" x14ac:dyDescent="0.15">
      <c r="A22" s="484" t="s">
        <v>66</v>
      </c>
      <c r="B22" s="239"/>
      <c r="C22" s="282"/>
      <c r="D22" s="198"/>
      <c r="E22" s="239"/>
      <c r="F22" s="239"/>
      <c r="G22" s="239"/>
      <c r="H22" s="239"/>
      <c r="I22" s="200">
        <f t="shared" si="1"/>
        <v>0</v>
      </c>
      <c r="J22" s="733">
        <f>SUM(COUNTIF(B22:H22,"10-"))*(4.5)+SUM(COUNTIF(B22:H22,"9:30-"))*(5)+SUM(COUNTIF(B22:H22,"10-15:30"))*(5)+SUM(COUNTIF(B22:H22,"9:30-15"))*(5)+SUM(COUNTIF(B22:H22,"10-16"))*(5.5)+SUM(COUNTIF(B22:H22,"10-14"))*(4)</f>
        <v>0</v>
      </c>
      <c r="K22" s="734"/>
    </row>
    <row r="23" spans="1:11" s="191" customFormat="1" ht="15" customHeight="1" x14ac:dyDescent="0.15">
      <c r="A23" s="153" t="s">
        <v>0</v>
      </c>
      <c r="B23" s="183">
        <v>46125</v>
      </c>
      <c r="C23" s="183">
        <v>46126</v>
      </c>
      <c r="D23" s="183">
        <v>46127</v>
      </c>
      <c r="E23" s="183">
        <v>46128</v>
      </c>
      <c r="F23" s="183">
        <v>46129</v>
      </c>
      <c r="G23" s="183">
        <v>46130</v>
      </c>
      <c r="H23" s="183">
        <v>46131</v>
      </c>
      <c r="I23" s="747" t="s">
        <v>1</v>
      </c>
      <c r="J23" s="749" t="s">
        <v>2</v>
      </c>
      <c r="K23" s="750"/>
    </row>
    <row r="24" spans="1:11" s="192" customFormat="1" ht="15" customHeight="1" x14ac:dyDescent="0.15">
      <c r="A24" s="155" t="s">
        <v>3</v>
      </c>
      <c r="B24" s="157" t="s">
        <v>4</v>
      </c>
      <c r="C24" s="157" t="s">
        <v>5</v>
      </c>
      <c r="D24" s="157" t="s">
        <v>6</v>
      </c>
      <c r="E24" s="157" t="s">
        <v>7</v>
      </c>
      <c r="F24" s="157" t="s">
        <v>8</v>
      </c>
      <c r="G24" s="157" t="s">
        <v>9</v>
      </c>
      <c r="H24" s="158" t="s">
        <v>10</v>
      </c>
      <c r="I24" s="748"/>
      <c r="J24" s="749"/>
      <c r="K24" s="750"/>
    </row>
    <row r="25" spans="1:11" s="151" customFormat="1" ht="14.25" customHeight="1" x14ac:dyDescent="0.15">
      <c r="A25" s="206" t="s">
        <v>142</v>
      </c>
      <c r="B25" s="195">
        <v>5</v>
      </c>
      <c r="C25" s="195"/>
      <c r="D25" s="195"/>
      <c r="E25" s="153">
        <v>4</v>
      </c>
      <c r="F25" s="195">
        <v>4</v>
      </c>
      <c r="G25" s="153">
        <v>4</v>
      </c>
      <c r="H25" s="153">
        <v>3</v>
      </c>
      <c r="I25" s="196"/>
      <c r="J25" s="751"/>
      <c r="K25" s="752"/>
    </row>
    <row r="26" spans="1:11" ht="13.5" customHeight="1" x14ac:dyDescent="0.15">
      <c r="A26" s="197" t="s">
        <v>155</v>
      </c>
      <c r="B26" s="239"/>
      <c r="C26" s="241"/>
      <c r="D26" s="241"/>
      <c r="E26" s="239" t="s">
        <v>369</v>
      </c>
      <c r="F26" s="16"/>
      <c r="G26" s="240" t="s">
        <v>319</v>
      </c>
      <c r="H26" s="240" t="s">
        <v>319</v>
      </c>
      <c r="I26" s="199">
        <f>COUNTA(B26:H26)</f>
        <v>3</v>
      </c>
      <c r="J26" s="733">
        <f>SUM(COUNTIF(B26:H26,"10-"))*(4.5)+SUM(COUNTIF(B26:H26,"9:30-"))*(5)+SUM(COUNTIF(B26:H26,"9-16"))*(6.25)+SUM(COUNTIF(B26:H26,"9:30-15"))*(5)+SUM(COUNTIF(B26:H26,"10-16"))*(5.5)+SUM(COUNTIF(B26:H26,"10-14"))*(4)</f>
        <v>4.5</v>
      </c>
      <c r="K26" s="734"/>
    </row>
    <row r="27" spans="1:11" ht="13.5" customHeight="1" x14ac:dyDescent="0.15">
      <c r="A27" s="197" t="s">
        <v>158</v>
      </c>
      <c r="B27" s="239" t="s">
        <v>369</v>
      </c>
      <c r="C27" s="241"/>
      <c r="D27" s="241"/>
      <c r="E27" s="239"/>
      <c r="F27" s="239"/>
      <c r="G27" s="239" t="s">
        <v>369</v>
      </c>
      <c r="H27" s="239" t="s">
        <v>369</v>
      </c>
      <c r="I27" s="200">
        <f t="shared" ref="I27:I32" si="2">COUNTA(B27:H27)</f>
        <v>3</v>
      </c>
      <c r="J27" s="733">
        <f>SUM(COUNTIF(B27:H27,"10-"))*(4.5)+SUM(COUNTIF(B27:H27,"9:30-"))*(5)+SUM(COUNTIF(B27:H27,"9-16"))*(6.25)+SUM(COUNTIF(B27:H27,"9:30-15"))*(5)+SUM(COUNTIF(B27:H27,"10-16"))*(5.5)+SUM(COUNTIF(B27:H27,"10-14"))*(4)</f>
        <v>13.5</v>
      </c>
      <c r="K27" s="734"/>
    </row>
    <row r="28" spans="1:11" ht="13.5" customHeight="1" x14ac:dyDescent="0.15">
      <c r="A28" s="197" t="s">
        <v>494</v>
      </c>
      <c r="B28" s="240" t="s">
        <v>319</v>
      </c>
      <c r="C28" s="241"/>
      <c r="D28" s="241"/>
      <c r="E28" s="240" t="s">
        <v>319</v>
      </c>
      <c r="F28" s="240" t="s">
        <v>319</v>
      </c>
      <c r="G28" s="242"/>
      <c r="H28" s="239"/>
      <c r="I28" s="200">
        <f t="shared" si="2"/>
        <v>3</v>
      </c>
      <c r="J28" s="733">
        <f>SUM(COUNTIF(B28:H28,"10-"))*(4.5)+SUM(COUNTIF(B28:H28,"9:30-"))*(5)+SUM(COUNTIF(B28:H28,"9-16"))*(6.25)+SUM(COUNTIF(B28:H28,"9:30-15"))*(5)+SUM(COUNTIF(B28:H28,"10-16"))*(5.5)+SUM(COUNTIF(B28:H28,"10-14"))*(4)</f>
        <v>0</v>
      </c>
      <c r="K28" s="734"/>
    </row>
    <row r="29" spans="1:11" ht="13.5" customHeight="1" x14ac:dyDescent="0.15">
      <c r="A29" s="197" t="s">
        <v>160</v>
      </c>
      <c r="B29" s="239" t="s">
        <v>369</v>
      </c>
      <c r="C29" s="241"/>
      <c r="D29" s="241"/>
      <c r="E29" s="242" t="s">
        <v>161</v>
      </c>
      <c r="F29" s="239" t="s">
        <v>369</v>
      </c>
      <c r="G29" s="242" t="s">
        <v>161</v>
      </c>
      <c r="H29" s="239"/>
      <c r="I29" s="200">
        <f t="shared" si="2"/>
        <v>4</v>
      </c>
      <c r="J29" s="733">
        <f>SUM(COUNTIF(B29:H29,"10-"))*(4.5)+SUM(COUNTIF(B29:H29,"9:30-"))*(5)+SUM(COUNTIF(B29:H29,"9-16"))*(6.25)+SUM(COUNTIF(B29:H29,"9:30-15"))*(5)+SUM(COUNTIF(B29:H29,"10-16"))*(5.5)+SUM(COUNTIF(B29:H29,"10-14"))*(4)+SUM(COUNTIF(B29:H29,"受付9-17"))*(7)+SUM(COUNTIF(B29:H29,"受付9-14"))*(4.5)</f>
        <v>23</v>
      </c>
      <c r="K29" s="734"/>
    </row>
    <row r="30" spans="1:11" ht="13.5" customHeight="1" x14ac:dyDescent="0.15">
      <c r="A30" s="88" t="s">
        <v>426</v>
      </c>
      <c r="B30" s="239" t="s">
        <v>369</v>
      </c>
      <c r="C30" s="282"/>
      <c r="D30" s="198"/>
      <c r="E30" s="239"/>
      <c r="F30" s="239" t="s">
        <v>369</v>
      </c>
      <c r="G30" s="239" t="s">
        <v>369</v>
      </c>
      <c r="H30" s="239"/>
      <c r="I30" s="200">
        <f t="shared" si="2"/>
        <v>3</v>
      </c>
      <c r="J30" s="733">
        <f>SUM(COUNTIF(B30:H30,"10-"))*(4.5)+SUM(COUNTIF(B30:H30,"9:30-"))*(5)+SUM(COUNTIF(B30:H30,"9-16"))*(6.25)+SUM(COUNTIF(B30:H30,"9:30-15"))*(5)+SUM(COUNTIF(B30:H30,"10-16"))*(5.5)+SUM(COUNTIF(B30:H30,"10-14"))*(4)</f>
        <v>13.5</v>
      </c>
      <c r="K30" s="734"/>
    </row>
    <row r="31" spans="1:11" ht="13.5" customHeight="1" x14ac:dyDescent="0.15">
      <c r="A31" s="88" t="s">
        <v>578</v>
      </c>
      <c r="B31" s="239" t="s">
        <v>369</v>
      </c>
      <c r="C31" s="282"/>
      <c r="D31" s="198"/>
      <c r="E31" s="239" t="s">
        <v>369</v>
      </c>
      <c r="F31" s="239"/>
      <c r="G31" s="239" t="s">
        <v>369</v>
      </c>
      <c r="H31" s="239"/>
      <c r="I31" s="200">
        <f t="shared" si="2"/>
        <v>3</v>
      </c>
      <c r="J31" s="733">
        <f>SUM(COUNTIF(B31:H31,"10-"))*(4.5)+SUM(COUNTIF(B31:H31,"9:30-"))*(5)+SUM(COUNTIF(B31:H31,"9-16"))*(6.25)+SUM(COUNTIF(B31:H31,"9:30-15"))*(5)+SUM(COUNTIF(B31:H31,"10-16"))*(5.5)+SUM(COUNTIF(B31:H31,"10-14"))*(4)</f>
        <v>13.5</v>
      </c>
      <c r="K31" s="734"/>
    </row>
    <row r="32" spans="1:11" ht="13.5" customHeight="1" x14ac:dyDescent="0.15">
      <c r="A32" s="484" t="s">
        <v>66</v>
      </c>
      <c r="B32" s="239"/>
      <c r="C32" s="282"/>
      <c r="D32" s="198"/>
      <c r="E32" s="239"/>
      <c r="F32" s="239"/>
      <c r="G32" s="239"/>
      <c r="H32" s="239"/>
      <c r="I32" s="200">
        <f t="shared" si="2"/>
        <v>0</v>
      </c>
      <c r="J32" s="733">
        <f>SUM(COUNTIF(B32:H32,"10-"))*(4.5)+SUM(COUNTIF(B32:H32,"9:30-"))*(5)+SUM(COUNTIF(B32:H32,"10-15:30"))*(5)+SUM(COUNTIF(B32:H32,"9:30-15"))*(5)+SUM(COUNTIF(B32:H32,"10-16"))*(5.5)+SUM(COUNTIF(B32:H32,"10-14"))*(4)</f>
        <v>0</v>
      </c>
      <c r="K32" s="734"/>
    </row>
    <row r="33" spans="1:11" s="191" customFormat="1" ht="15" customHeight="1" x14ac:dyDescent="0.15">
      <c r="A33" s="153" t="s">
        <v>0</v>
      </c>
      <c r="B33" s="183">
        <v>46132</v>
      </c>
      <c r="C33" s="183">
        <v>46133</v>
      </c>
      <c r="D33" s="183">
        <v>46134</v>
      </c>
      <c r="E33" s="183">
        <v>46135</v>
      </c>
      <c r="F33" s="183">
        <v>46136</v>
      </c>
      <c r="G33" s="183">
        <v>46137</v>
      </c>
      <c r="H33" s="183">
        <v>46138</v>
      </c>
      <c r="I33" s="747" t="s">
        <v>1</v>
      </c>
      <c r="J33" s="749" t="s">
        <v>2</v>
      </c>
      <c r="K33" s="750"/>
    </row>
    <row r="34" spans="1:11" s="192" customFormat="1" ht="15" customHeight="1" x14ac:dyDescent="0.15">
      <c r="A34" s="155" t="s">
        <v>3</v>
      </c>
      <c r="B34" s="157" t="s">
        <v>4</v>
      </c>
      <c r="C34" s="157" t="s">
        <v>5</v>
      </c>
      <c r="D34" s="157" t="s">
        <v>6</v>
      </c>
      <c r="E34" s="157" t="s">
        <v>7</v>
      </c>
      <c r="F34" s="157" t="s">
        <v>8</v>
      </c>
      <c r="G34" s="157" t="s">
        <v>9</v>
      </c>
      <c r="H34" s="158" t="s">
        <v>10</v>
      </c>
      <c r="I34" s="748"/>
      <c r="J34" s="749"/>
      <c r="K34" s="750"/>
    </row>
    <row r="35" spans="1:11" s="151" customFormat="1" ht="13.5" customHeight="1" x14ac:dyDescent="0.15">
      <c r="A35" s="193" t="s">
        <v>131</v>
      </c>
      <c r="B35" s="195">
        <v>5</v>
      </c>
      <c r="C35" s="195"/>
      <c r="D35" s="195"/>
      <c r="E35" s="153">
        <v>4</v>
      </c>
      <c r="F35" s="195">
        <v>4</v>
      </c>
      <c r="G35" s="153">
        <v>4</v>
      </c>
      <c r="H35" s="153">
        <v>3</v>
      </c>
      <c r="I35" s="196"/>
      <c r="J35" s="751"/>
      <c r="K35" s="752"/>
    </row>
    <row r="36" spans="1:11" ht="13.5" customHeight="1" x14ac:dyDescent="0.15">
      <c r="A36" s="197" t="s">
        <v>155</v>
      </c>
      <c r="B36" s="239"/>
      <c r="C36" s="241"/>
      <c r="D36" s="241"/>
      <c r="E36" s="239" t="s">
        <v>369</v>
      </c>
      <c r="F36" s="16"/>
      <c r="G36" s="240" t="s">
        <v>319</v>
      </c>
      <c r="H36" s="240" t="s">
        <v>319</v>
      </c>
      <c r="I36" s="199">
        <f>COUNTA(B36:H36)</f>
        <v>3</v>
      </c>
      <c r="J36" s="733">
        <f>SUM(COUNTIF(B36:H36,"10-"))*(4.5)+SUM(COUNTIF(B36:H36,"9:30-"))*(5)+SUM(COUNTIF(B36:H36,"9-16"))*(6.25)+SUM(COUNTIF(B36:H36,"9:30-15"))*(5)+SUM(COUNTIF(B36:H36,"10-16"))*(5.5)+SUM(COUNTIF(B36:H36,"10-14"))*(4)</f>
        <v>4.5</v>
      </c>
      <c r="K36" s="734"/>
    </row>
    <row r="37" spans="1:11" s="151" customFormat="1" ht="13.5" customHeight="1" x14ac:dyDescent="0.15">
      <c r="A37" s="197" t="s">
        <v>158</v>
      </c>
      <c r="B37" s="239" t="s">
        <v>369</v>
      </c>
      <c r="C37" s="241"/>
      <c r="D37" s="241"/>
      <c r="E37" s="239"/>
      <c r="F37" s="239"/>
      <c r="G37" s="239" t="s">
        <v>369</v>
      </c>
      <c r="H37" s="239" t="s">
        <v>369</v>
      </c>
      <c r="I37" s="200">
        <f t="shared" ref="I37:I42" si="3">COUNTA(B37:H37)</f>
        <v>3</v>
      </c>
      <c r="J37" s="733">
        <f>SUM(COUNTIF(B37:H37,"10-"))*(4.5)+SUM(COUNTIF(B37:H37,"9:30-"))*(5)+SUM(COUNTIF(B37:H37,"9-16"))*(6.25)+SUM(COUNTIF(B37:H37,"9:30-15"))*(5)+SUM(COUNTIF(B37:H37,"10-16"))*(5.5)+SUM(COUNTIF(B37:H37,"10-14"))*(4)</f>
        <v>13.5</v>
      </c>
      <c r="K37" s="734"/>
    </row>
    <row r="38" spans="1:11" ht="13.5" customHeight="1" x14ac:dyDescent="0.15">
      <c r="A38" s="197" t="s">
        <v>494</v>
      </c>
      <c r="B38" s="240" t="s">
        <v>319</v>
      </c>
      <c r="C38" s="241"/>
      <c r="D38" s="241"/>
      <c r="E38" s="240" t="s">
        <v>319</v>
      </c>
      <c r="F38" s="240" t="s">
        <v>319</v>
      </c>
      <c r="G38" s="242"/>
      <c r="H38" s="239"/>
      <c r="I38" s="200">
        <f t="shared" si="3"/>
        <v>3</v>
      </c>
      <c r="J38" s="733">
        <f>SUM(COUNTIF(B38:H38,"10-"))*(4.5)+SUM(COUNTIF(B38:H38,"9:30-"))*(5)+SUM(COUNTIF(B38:H38,"9-16"))*(6.25)+SUM(COUNTIF(B38:H38,"9:30-15"))*(5)+SUM(COUNTIF(B38:H38,"10-16"))*(5.5)+SUM(COUNTIF(B38:H38,"10-14"))*(4)</f>
        <v>0</v>
      </c>
      <c r="K38" s="734"/>
    </row>
    <row r="39" spans="1:11" ht="13.5" customHeight="1" x14ac:dyDescent="0.15">
      <c r="A39" s="197" t="s">
        <v>160</v>
      </c>
      <c r="B39" s="239" t="s">
        <v>369</v>
      </c>
      <c r="C39" s="241"/>
      <c r="D39" s="241"/>
      <c r="E39" s="242" t="s">
        <v>161</v>
      </c>
      <c r="F39" s="239" t="s">
        <v>369</v>
      </c>
      <c r="G39" s="242" t="s">
        <v>161</v>
      </c>
      <c r="H39" s="239"/>
      <c r="I39" s="200">
        <f t="shared" si="3"/>
        <v>4</v>
      </c>
      <c r="J39" s="733">
        <f>SUM(COUNTIF(B39:H39,"10-"))*(4.5)+SUM(COUNTIF(B39:H39,"9:30-"))*(5)+SUM(COUNTIF(B39:H39,"9-16"))*(6.25)+SUM(COUNTIF(B39:H39,"9:30-15"))*(5)+SUM(COUNTIF(B39:H39,"10-16"))*(5.5)+SUM(COUNTIF(B39:H39,"10-14"))*(4)+SUM(COUNTIF(B39:H39,"受付9-17"))*(7)+SUM(COUNTIF(B39:H39,"受付9-14"))*(4.5)</f>
        <v>23</v>
      </c>
      <c r="K39" s="734"/>
    </row>
    <row r="40" spans="1:11" ht="13.5" customHeight="1" x14ac:dyDescent="0.15">
      <c r="A40" s="88" t="s">
        <v>426</v>
      </c>
      <c r="B40" s="239" t="s">
        <v>369</v>
      </c>
      <c r="C40" s="282"/>
      <c r="D40" s="198"/>
      <c r="E40" s="239"/>
      <c r="F40" s="239" t="s">
        <v>369</v>
      </c>
      <c r="G40" s="239" t="s">
        <v>369</v>
      </c>
      <c r="H40" s="239"/>
      <c r="I40" s="200">
        <f t="shared" si="3"/>
        <v>3</v>
      </c>
      <c r="J40" s="733">
        <f>SUM(COUNTIF(B40:H40,"10-"))*(4.5)+SUM(COUNTIF(B40:H40,"9:30-"))*(5)+SUM(COUNTIF(B40:H40,"9-16"))*(6.25)+SUM(COUNTIF(B40:H40,"9:30-15"))*(5)+SUM(COUNTIF(B40:H40,"10-16"))*(5.5)+SUM(COUNTIF(B40:H40,"10-14"))*(4)</f>
        <v>13.5</v>
      </c>
      <c r="K40" s="734"/>
    </row>
    <row r="41" spans="1:11" ht="13.5" customHeight="1" x14ac:dyDescent="0.15">
      <c r="A41" s="88" t="s">
        <v>578</v>
      </c>
      <c r="B41" s="239" t="s">
        <v>369</v>
      </c>
      <c r="C41" s="282"/>
      <c r="D41" s="198"/>
      <c r="E41" s="239" t="s">
        <v>369</v>
      </c>
      <c r="F41" s="239"/>
      <c r="G41" s="239" t="s">
        <v>369</v>
      </c>
      <c r="H41" s="239"/>
      <c r="I41" s="200">
        <f t="shared" si="3"/>
        <v>3</v>
      </c>
      <c r="J41" s="733">
        <f>SUM(COUNTIF(B41:H41,"10-"))*(4.5)+SUM(COUNTIF(B41:H41,"9:30-"))*(5)+SUM(COUNTIF(B41:H41,"9-16"))*(6.25)+SUM(COUNTIF(B41:H41,"9:30-15"))*(5)+SUM(COUNTIF(B41:H41,"10-16"))*(5.5)+SUM(COUNTIF(B41:H41,"10-14"))*(4)</f>
        <v>13.5</v>
      </c>
      <c r="K41" s="734"/>
    </row>
    <row r="42" spans="1:11" ht="13.5" customHeight="1" x14ac:dyDescent="0.15">
      <c r="A42" s="484" t="s">
        <v>66</v>
      </c>
      <c r="B42" s="239"/>
      <c r="C42" s="202"/>
      <c r="D42" s="198"/>
      <c r="E42" s="239"/>
      <c r="F42" s="239"/>
      <c r="G42" s="239"/>
      <c r="H42" s="239"/>
      <c r="I42" s="200">
        <f t="shared" si="3"/>
        <v>0</v>
      </c>
      <c r="J42" s="733">
        <f>SUM(COUNTIF(B42:H42,"10-"))*(4.5)+SUM(COUNTIF(B42:H42,"9:30-"))*(5)+SUM(COUNTIF(B42:H42,"10-15:30"))*(5)+SUM(COUNTIF(B42:H42,"10-12"))*(2)+SUM(COUNTIF(B42:H42,"10-16"))*(5.5)+SUM(COUNTIF(B42:H42,"10-14"))*(4)</f>
        <v>0</v>
      </c>
      <c r="K42" s="734"/>
    </row>
    <row r="43" spans="1:11" s="191" customFormat="1" ht="15" customHeight="1" x14ac:dyDescent="0.15">
      <c r="A43" s="175" t="s">
        <v>0</v>
      </c>
      <c r="B43" s="176">
        <v>46139</v>
      </c>
      <c r="C43" s="176">
        <v>46140</v>
      </c>
      <c r="D43" s="176">
        <v>46141</v>
      </c>
      <c r="E43" s="176">
        <v>46142</v>
      </c>
      <c r="F43" s="176"/>
      <c r="G43" s="176"/>
      <c r="H43" s="176"/>
      <c r="I43" s="747" t="s">
        <v>1</v>
      </c>
      <c r="J43" s="749" t="s">
        <v>2</v>
      </c>
      <c r="K43" s="750"/>
    </row>
    <row r="44" spans="1:11" s="192" customFormat="1" ht="15" customHeight="1" x14ac:dyDescent="0.15">
      <c r="A44" s="155" t="s">
        <v>3</v>
      </c>
      <c r="B44" s="157" t="s">
        <v>4</v>
      </c>
      <c r="C44" s="157" t="s">
        <v>5</v>
      </c>
      <c r="D44" s="158" t="s">
        <v>6</v>
      </c>
      <c r="E44" s="157" t="s">
        <v>7</v>
      </c>
      <c r="F44" s="157"/>
      <c r="G44" s="157"/>
      <c r="H44" s="158"/>
      <c r="I44" s="748"/>
      <c r="J44" s="749"/>
      <c r="K44" s="750"/>
    </row>
    <row r="45" spans="1:11" s="151" customFormat="1" ht="13.5" customHeight="1" x14ac:dyDescent="0.15">
      <c r="A45" s="206" t="s">
        <v>142</v>
      </c>
      <c r="B45" s="195">
        <v>5</v>
      </c>
      <c r="C45" s="195"/>
      <c r="D45" s="195"/>
      <c r="E45" s="153">
        <v>4</v>
      </c>
      <c r="F45" s="195"/>
      <c r="G45" s="195"/>
      <c r="H45" s="195"/>
      <c r="I45" s="196"/>
      <c r="J45" s="751"/>
      <c r="K45" s="752"/>
    </row>
    <row r="46" spans="1:11" ht="13.5" customHeight="1" x14ac:dyDescent="0.15">
      <c r="A46" s="197" t="s">
        <v>155</v>
      </c>
      <c r="B46" s="239"/>
      <c r="C46" s="241"/>
      <c r="D46" s="241"/>
      <c r="E46" s="239" t="s">
        <v>369</v>
      </c>
      <c r="F46" s="241"/>
      <c r="G46" s="241"/>
      <c r="H46" s="241"/>
      <c r="I46" s="199">
        <f>COUNTA(B46:H46)</f>
        <v>1</v>
      </c>
      <c r="J46" s="733">
        <f>SUM(COUNTIF(B46:H46,"10-"))*(4.5)+SUM(COUNTIF(B46:H46,"9:30-"))*(5)+SUM(COUNTIF(B46:H46,"9-16"))*(6.25)+SUM(COUNTIF(B46:H46,"9:30-15"))*(5)+SUM(COUNTIF(B46:H46,"10-16"))*(5.5)+SUM(COUNTIF(B46:H46,"10-14"))*(4)</f>
        <v>4.5</v>
      </c>
      <c r="K46" s="734"/>
    </row>
    <row r="47" spans="1:11" ht="13.5" customHeight="1" x14ac:dyDescent="0.15">
      <c r="A47" s="197" t="s">
        <v>158</v>
      </c>
      <c r="B47" s="239" t="s">
        <v>369</v>
      </c>
      <c r="C47" s="241"/>
      <c r="D47" s="241"/>
      <c r="E47" s="239"/>
      <c r="F47" s="241"/>
      <c r="G47" s="241"/>
      <c r="H47" s="241"/>
      <c r="I47" s="200">
        <f t="shared" ref="I47:I48" si="4">COUNTA(B47:H47)</f>
        <v>1</v>
      </c>
      <c r="J47" s="733">
        <f>SUM(COUNTIF(B47:H47,"10-"))*(4.5)+SUM(COUNTIF(B47:H47,"9:30-"))*(5)+SUM(COUNTIF(B47:H47,"9-16"))*(6.25)+SUM(COUNTIF(B47:H47,"9:30-15"))*(5)+SUM(COUNTIF(B47:H47,"10-16"))*(5.5)+SUM(COUNTIF(B47:H47,"10-14"))*(4)</f>
        <v>4.5</v>
      </c>
      <c r="K47" s="734"/>
    </row>
    <row r="48" spans="1:11" ht="13.5" customHeight="1" x14ac:dyDescent="0.15">
      <c r="A48" s="197" t="s">
        <v>494</v>
      </c>
      <c r="B48" s="240" t="s">
        <v>319</v>
      </c>
      <c r="C48" s="241"/>
      <c r="D48" s="241"/>
      <c r="E48" s="240" t="s">
        <v>319</v>
      </c>
      <c r="F48" s="241"/>
      <c r="G48" s="241"/>
      <c r="H48" s="241"/>
      <c r="I48" s="200">
        <f t="shared" si="4"/>
        <v>2</v>
      </c>
      <c r="J48" s="733">
        <f>SUM(COUNTIF(B48:H48,"10-"))*(4.5)+SUM(COUNTIF(B48:H48,"9:30-"))*(5)+SUM(COUNTIF(B48:H48,"9-16"))*(6.25)+SUM(COUNTIF(B48:H48,"9:30-15"))*(5)+SUM(COUNTIF(B48:H48,"10-16"))*(5.5)+SUM(COUNTIF(B48:H48,"10-14"))*(4)</f>
        <v>0</v>
      </c>
      <c r="K48" s="734"/>
    </row>
    <row r="49" spans="1:11" ht="13.5" customHeight="1" x14ac:dyDescent="0.15">
      <c r="A49" s="197" t="s">
        <v>160</v>
      </c>
      <c r="B49" s="239" t="s">
        <v>369</v>
      </c>
      <c r="C49" s="241"/>
      <c r="D49" s="241"/>
      <c r="E49" s="242" t="s">
        <v>161</v>
      </c>
      <c r="F49" s="241"/>
      <c r="G49" s="241"/>
      <c r="H49" s="241"/>
      <c r="I49" s="200">
        <f>COUNTA(B49:H49)</f>
        <v>2</v>
      </c>
      <c r="J49" s="733">
        <f>SUM(COUNTIF(B49:H49,"10-"))*(4.5)+SUM(COUNTIF(B49:H49,"9:30-"))*(5)+SUM(COUNTIF(B49:H49,"9-16"))*(6.25)+SUM(COUNTIF(B49:H49,"9:30-15"))*(5)+SUM(COUNTIF(B49:H49,"10-16"))*(5.5)+SUM(COUNTIF(B49:H49,"10-14"))*(4)+SUM(COUNTIF(B49:H49,"受付9-17"))*(7)+SUM(COUNTIF(B49:H49,"受付9-14"))*(4.5)</f>
        <v>11.5</v>
      </c>
      <c r="K49" s="734"/>
    </row>
    <row r="50" spans="1:11" ht="13.5" customHeight="1" x14ac:dyDescent="0.15">
      <c r="A50" s="88" t="s">
        <v>426</v>
      </c>
      <c r="B50" s="239" t="s">
        <v>369</v>
      </c>
      <c r="C50" s="282"/>
      <c r="D50" s="198"/>
      <c r="E50" s="239"/>
      <c r="F50" s="198"/>
      <c r="G50" s="198"/>
      <c r="H50" s="198"/>
      <c r="I50" s="200">
        <f t="shared" ref="I50:I52" si="5">COUNTA(B50:H50)</f>
        <v>1</v>
      </c>
      <c r="J50" s="733">
        <f>SUM(COUNTIF(B50:H50,"10-"))*(4.5)+SUM(COUNTIF(B50:H50,"9:30-"))*(5)+SUM(COUNTIF(B50:H50,"9-16"))*(6.25)+SUM(COUNTIF(B50:H50,"9:30-15"))*(5)+SUM(COUNTIF(B50:H50,"10-16"))*(5.5)+SUM(COUNTIF(B50:H50,"10-14"))*(4)</f>
        <v>4.5</v>
      </c>
      <c r="K50" s="734"/>
    </row>
    <row r="51" spans="1:11" ht="13.5" customHeight="1" x14ac:dyDescent="0.15">
      <c r="A51" s="88" t="s">
        <v>578</v>
      </c>
      <c r="B51" s="239" t="s">
        <v>369</v>
      </c>
      <c r="C51" s="282"/>
      <c r="D51" s="198"/>
      <c r="E51" s="239" t="s">
        <v>369</v>
      </c>
      <c r="F51" s="198"/>
      <c r="G51" s="198"/>
      <c r="H51" s="198"/>
      <c r="I51" s="200">
        <f t="shared" si="5"/>
        <v>2</v>
      </c>
      <c r="J51" s="733">
        <f>SUM(COUNTIF(B51:H51,"10-"))*(4.5)+SUM(COUNTIF(B51:H51,"9:30-"))*(5)+SUM(COUNTIF(B51:H51,"9-16"))*(6.25)+SUM(COUNTIF(B51:H51,"9:30-15"))*(5)+SUM(COUNTIF(B51:H51,"10-16"))*(5.5)+SUM(COUNTIF(B51:H51,"10-14"))*(4)</f>
        <v>9</v>
      </c>
      <c r="K51" s="734"/>
    </row>
    <row r="52" spans="1:11" ht="13.5" customHeight="1" x14ac:dyDescent="0.15">
      <c r="A52" s="484" t="s">
        <v>66</v>
      </c>
      <c r="B52" s="239"/>
      <c r="C52" s="282"/>
      <c r="D52" s="198"/>
      <c r="E52" s="239"/>
      <c r="F52" s="198"/>
      <c r="G52" s="198"/>
      <c r="H52" s="198"/>
      <c r="I52" s="200">
        <f t="shared" si="5"/>
        <v>0</v>
      </c>
      <c r="J52" s="733">
        <f>SUM(COUNTIF(B52:H52,"10-"))*(4.5)+SUM(COUNTIF(B52:H52,"9:30-"))*(5)+SUM(COUNTIF(B52:H52,"10-15:30"))*(5)+SUM(COUNTIF(B52:H52,"9:30-15"))*(5)+SUM(COUNTIF(B52:H52,"10-16"))*(5.5)+SUM(COUNTIF(B52:H52,"10-14"))*(4)</f>
        <v>0</v>
      </c>
      <c r="K52" s="734"/>
    </row>
    <row r="53" spans="1:11" ht="7.5" customHeight="1" x14ac:dyDescent="0.15">
      <c r="A53" s="207"/>
      <c r="B53" s="208"/>
      <c r="C53" s="208"/>
      <c r="D53" s="208"/>
      <c r="E53" s="208"/>
      <c r="F53" s="208"/>
      <c r="G53" s="208"/>
      <c r="H53" s="208"/>
      <c r="I53" s="209"/>
      <c r="J53" s="735" t="s">
        <v>561</v>
      </c>
      <c r="K53" s="735"/>
    </row>
    <row r="54" spans="1:11" s="1" customFormat="1" ht="18" customHeight="1" x14ac:dyDescent="0.15">
      <c r="A54" s="737" t="s">
        <v>143</v>
      </c>
      <c r="B54" s="738"/>
      <c r="C54" s="741" t="s">
        <v>162</v>
      </c>
      <c r="D54" s="742"/>
      <c r="E54" s="742"/>
      <c r="F54" s="742" t="s">
        <v>149</v>
      </c>
      <c r="G54" s="742"/>
      <c r="H54" s="743"/>
      <c r="I54" s="10"/>
      <c r="J54" s="736"/>
      <c r="K54" s="736"/>
    </row>
    <row r="55" spans="1:11" s="1" customFormat="1" ht="18" customHeight="1" x14ac:dyDescent="0.15">
      <c r="A55" s="739"/>
      <c r="B55" s="740"/>
      <c r="C55" s="744" t="s">
        <v>163</v>
      </c>
      <c r="D55" s="745"/>
      <c r="E55" s="745"/>
      <c r="F55" s="745" t="s">
        <v>164</v>
      </c>
      <c r="G55" s="745"/>
      <c r="H55" s="746"/>
      <c r="I55" s="210"/>
      <c r="J55" s="210"/>
      <c r="K55" s="210"/>
    </row>
  </sheetData>
  <mergeCells count="58">
    <mergeCell ref="J11:K11"/>
    <mergeCell ref="B1:G1"/>
    <mergeCell ref="H1:K1"/>
    <mergeCell ref="I3:I4"/>
    <mergeCell ref="J3:K4"/>
    <mergeCell ref="J5:K5"/>
    <mergeCell ref="J6:K6"/>
    <mergeCell ref="J7:K7"/>
    <mergeCell ref="J8:K8"/>
    <mergeCell ref="J9:K9"/>
    <mergeCell ref="J10:K10"/>
    <mergeCell ref="J22:K22"/>
    <mergeCell ref="J12:K12"/>
    <mergeCell ref="I13:I14"/>
    <mergeCell ref="J13:K14"/>
    <mergeCell ref="J15:K15"/>
    <mergeCell ref="J16:K16"/>
    <mergeCell ref="J17:K17"/>
    <mergeCell ref="J18:K18"/>
    <mergeCell ref="J19:K19"/>
    <mergeCell ref="J20:K20"/>
    <mergeCell ref="J21:K21"/>
    <mergeCell ref="I33:I34"/>
    <mergeCell ref="J33:K34"/>
    <mergeCell ref="I23:I24"/>
    <mergeCell ref="J23:K24"/>
    <mergeCell ref="J25:K25"/>
    <mergeCell ref="J26:K26"/>
    <mergeCell ref="J27:K27"/>
    <mergeCell ref="J28:K28"/>
    <mergeCell ref="J29:K29"/>
    <mergeCell ref="J30:K30"/>
    <mergeCell ref="J31:K31"/>
    <mergeCell ref="J32:K32"/>
    <mergeCell ref="J35:K35"/>
    <mergeCell ref="J36:K36"/>
    <mergeCell ref="J37:K37"/>
    <mergeCell ref="J38:K38"/>
    <mergeCell ref="J39:K39"/>
    <mergeCell ref="J50:K50"/>
    <mergeCell ref="J40:K40"/>
    <mergeCell ref="J41:K41"/>
    <mergeCell ref="J42:K42"/>
    <mergeCell ref="I43:I44"/>
    <mergeCell ref="J43:K44"/>
    <mergeCell ref="J45:K45"/>
    <mergeCell ref="J46:K46"/>
    <mergeCell ref="J47:K47"/>
    <mergeCell ref="J48:K48"/>
    <mergeCell ref="J49:K49"/>
    <mergeCell ref="J51:K51"/>
    <mergeCell ref="J52:K52"/>
    <mergeCell ref="J53:K54"/>
    <mergeCell ref="A54:B55"/>
    <mergeCell ref="C54:E54"/>
    <mergeCell ref="F54:H54"/>
    <mergeCell ref="C55:E55"/>
    <mergeCell ref="F55:H55"/>
  </mergeCells>
  <phoneticPr fontId="13"/>
  <pageMargins left="0.51181102362204722" right="0.51181102362204722" top="0.15748031496062992" bottom="0.15748031496062992" header="0.31496062992125984" footer="0.31496062992125984"/>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B3608-A237-4F6B-B511-F2B18C0258BC}">
  <dimension ref="A1:K55"/>
  <sheetViews>
    <sheetView zoomScaleNormal="100" workbookViewId="0">
      <selection activeCell="Q28" sqref="Q28"/>
    </sheetView>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50" t="s">
        <v>59</v>
      </c>
      <c r="B1" s="753" t="s">
        <v>562</v>
      </c>
      <c r="C1" s="753"/>
      <c r="D1" s="753"/>
      <c r="E1" s="753"/>
      <c r="F1" s="753"/>
      <c r="G1" s="754"/>
      <c r="H1" s="812" t="s">
        <v>165</v>
      </c>
      <c r="I1" s="813"/>
      <c r="J1" s="813"/>
      <c r="K1" s="814"/>
    </row>
    <row r="2" spans="1:11" x14ac:dyDescent="0.15">
      <c r="A2" s="212"/>
    </row>
    <row r="3" spans="1:11" s="214" customFormat="1" ht="11.25" x14ac:dyDescent="0.15">
      <c r="A3" s="153" t="s">
        <v>0</v>
      </c>
      <c r="B3" s="183"/>
      <c r="C3" s="183"/>
      <c r="D3" s="183">
        <v>46113</v>
      </c>
      <c r="E3" s="183">
        <v>46114</v>
      </c>
      <c r="F3" s="183">
        <v>46115</v>
      </c>
      <c r="G3" s="183">
        <v>46116</v>
      </c>
      <c r="H3" s="183">
        <v>46117</v>
      </c>
      <c r="I3" s="815" t="s">
        <v>1</v>
      </c>
      <c r="J3" s="817" t="s">
        <v>2</v>
      </c>
      <c r="K3" s="818"/>
    </row>
    <row r="4" spans="1:11" s="213" customFormat="1" x14ac:dyDescent="0.15">
      <c r="A4" s="155" t="s">
        <v>3</v>
      </c>
      <c r="B4" s="157"/>
      <c r="C4" s="157"/>
      <c r="D4" s="157" t="s">
        <v>6</v>
      </c>
      <c r="E4" s="157" t="s">
        <v>7</v>
      </c>
      <c r="F4" s="157" t="s">
        <v>8</v>
      </c>
      <c r="G4" s="157" t="s">
        <v>9</v>
      </c>
      <c r="H4" s="158" t="s">
        <v>10</v>
      </c>
      <c r="I4" s="816"/>
      <c r="J4" s="819"/>
      <c r="K4" s="820"/>
    </row>
    <row r="5" spans="1:11" x14ac:dyDescent="0.15">
      <c r="A5" s="193" t="s">
        <v>142</v>
      </c>
      <c r="B5" s="218"/>
      <c r="C5" s="226"/>
      <c r="D5" s="216"/>
      <c r="E5" s="226"/>
      <c r="F5" s="228"/>
      <c r="G5" s="218"/>
      <c r="H5" s="218"/>
      <c r="I5" s="219"/>
      <c r="J5" s="821"/>
      <c r="K5" s="821"/>
    </row>
    <row r="6" spans="1:11" ht="15.75" customHeight="1" x14ac:dyDescent="0.15">
      <c r="A6" s="225" t="s">
        <v>167</v>
      </c>
      <c r="B6" s="247"/>
      <c r="C6" s="247"/>
      <c r="D6" s="247"/>
      <c r="E6" s="246"/>
      <c r="F6" s="244"/>
      <c r="G6" s="224" t="s">
        <v>431</v>
      </c>
      <c r="H6" s="224" t="s">
        <v>431</v>
      </c>
      <c r="I6" s="221">
        <f>COUNTA(B6:H6)</f>
        <v>2</v>
      </c>
      <c r="J6" s="811">
        <f>SUM(COUNTIF(B6:H6,"D 10:30-17"))*(6)+(COUNTIF(B6:H6,"Y 10:30-17"))*(6)+(COUNTIF(B6:H6,"Y工場10-"))*(4.5)</f>
        <v>12</v>
      </c>
      <c r="K6" s="811"/>
    </row>
    <row r="7" spans="1:11" ht="15.75" customHeight="1" x14ac:dyDescent="0.15">
      <c r="A7" s="225" t="s">
        <v>169</v>
      </c>
      <c r="B7" s="247"/>
      <c r="C7" s="247"/>
      <c r="D7" s="247"/>
      <c r="E7" s="224" t="s">
        <v>168</v>
      </c>
      <c r="F7" s="224" t="s">
        <v>168</v>
      </c>
      <c r="G7" s="244"/>
      <c r="H7" s="244"/>
      <c r="I7" s="221">
        <f t="shared" ref="I7:I9" si="0">COUNTA(B7:H7)</f>
        <v>2</v>
      </c>
      <c r="J7" s="811">
        <f>SUM(COUNTIF(B7:H7,"D 10:30-17"))*(6)+(COUNTIF(B7:H7,"Y 10:30-17"))*(6)+(COUNTIF(B7:H7,"Y工場10-"))*(4.5)+(COUNTIF(B7:H7,"Y 10-17"))*(6.25)</f>
        <v>12.5</v>
      </c>
      <c r="K7" s="811"/>
    </row>
    <row r="8" spans="1:11" ht="15.75" customHeight="1" x14ac:dyDescent="0.15">
      <c r="A8" s="225" t="s">
        <v>516</v>
      </c>
      <c r="B8" s="247"/>
      <c r="C8" s="247"/>
      <c r="D8" s="247"/>
      <c r="E8" s="245"/>
      <c r="F8" s="245"/>
      <c r="G8" s="220" t="s">
        <v>517</v>
      </c>
      <c r="H8" s="244"/>
      <c r="I8" s="221">
        <f t="shared" si="0"/>
        <v>1</v>
      </c>
      <c r="J8" s="811">
        <f>SUM(COUNTIF(B8:H8,"D 10:30-17"))*(6)+(COUNTIF(B8:H8,"Y 10:30-17"))*(6)+(COUNTIF(B8:H8,"Y工場10-"))*(4.5)+(COUNTIF(B8:H8,"D 10:30-13"))*(2.5)</f>
        <v>0</v>
      </c>
      <c r="K8" s="811"/>
    </row>
    <row r="9" spans="1:11" ht="15.75" customHeight="1" x14ac:dyDescent="0.15">
      <c r="A9" s="225"/>
      <c r="B9" s="247"/>
      <c r="C9" s="247"/>
      <c r="D9" s="247"/>
      <c r="E9" s="245"/>
      <c r="F9" s="245"/>
      <c r="G9" s="220"/>
      <c r="H9" s="244"/>
      <c r="I9" s="221">
        <f t="shared" si="0"/>
        <v>0</v>
      </c>
      <c r="J9" s="811">
        <f>SUM(COUNTIF(B9:H9,"D 10:30-17"))*(6)+(COUNTIF(B9:H9,"Y 10:30-17"))*(6)+(COUNTIF(B9:H9,"Y工場10-"))*(4.5)+(COUNTIF(B9:H9,"D 10:30-13"))*(2.5)+(COUNTIF(B9:H9,"D 9-17"))*(7)</f>
        <v>0</v>
      </c>
      <c r="K9" s="811"/>
    </row>
    <row r="10" spans="1:11" ht="15.75" customHeight="1" x14ac:dyDescent="0.15">
      <c r="A10" s="193"/>
      <c r="B10" s="215"/>
      <c r="C10" s="215"/>
      <c r="D10" s="215"/>
      <c r="E10" s="226"/>
      <c r="F10" s="226"/>
      <c r="G10" s="226"/>
      <c r="H10" s="226"/>
      <c r="I10" s="219"/>
      <c r="J10" s="821"/>
      <c r="K10" s="821"/>
    </row>
    <row r="11" spans="1:11" ht="15.75" customHeight="1" x14ac:dyDescent="0.15">
      <c r="A11" s="220" t="s">
        <v>433</v>
      </c>
      <c r="B11" s="223"/>
      <c r="C11" s="223"/>
      <c r="D11" s="223"/>
      <c r="E11" s="220" t="s">
        <v>172</v>
      </c>
      <c r="F11" s="220" t="s">
        <v>172</v>
      </c>
      <c r="G11" s="336"/>
      <c r="H11" s="220" t="s">
        <v>172</v>
      </c>
      <c r="I11" s="227"/>
      <c r="J11" s="810"/>
      <c r="K11" s="810"/>
    </row>
    <row r="12" spans="1:11" ht="15.75" customHeight="1" x14ac:dyDescent="0.15">
      <c r="A12" s="224" t="s">
        <v>434</v>
      </c>
      <c r="B12" s="223"/>
      <c r="C12" s="223"/>
      <c r="D12" s="223"/>
      <c r="E12" s="220"/>
      <c r="F12" s="224"/>
      <c r="G12" s="220"/>
      <c r="H12" s="220"/>
      <c r="I12" s="221"/>
      <c r="J12" s="810"/>
      <c r="K12" s="810"/>
    </row>
    <row r="13" spans="1:11" s="214" customFormat="1" ht="11.25" x14ac:dyDescent="0.15">
      <c r="A13" s="175" t="s">
        <v>0</v>
      </c>
      <c r="B13" s="176">
        <v>46118</v>
      </c>
      <c r="C13" s="176">
        <v>46119</v>
      </c>
      <c r="D13" s="176">
        <v>46120</v>
      </c>
      <c r="E13" s="176">
        <v>46121</v>
      </c>
      <c r="F13" s="176">
        <v>46122</v>
      </c>
      <c r="G13" s="176">
        <v>46123</v>
      </c>
      <c r="H13" s="176">
        <v>46124</v>
      </c>
      <c r="I13" s="815" t="s">
        <v>1</v>
      </c>
      <c r="J13" s="822" t="s">
        <v>2</v>
      </c>
      <c r="K13" s="823"/>
    </row>
    <row r="14" spans="1:11" s="213" customFormat="1" x14ac:dyDescent="0.15">
      <c r="A14" s="155" t="s">
        <v>3</v>
      </c>
      <c r="B14" s="157" t="s">
        <v>4</v>
      </c>
      <c r="C14" s="157" t="s">
        <v>5</v>
      </c>
      <c r="D14" s="157" t="s">
        <v>6</v>
      </c>
      <c r="E14" s="157" t="s">
        <v>7</v>
      </c>
      <c r="F14" s="157" t="s">
        <v>8</v>
      </c>
      <c r="G14" s="157" t="s">
        <v>9</v>
      </c>
      <c r="H14" s="158" t="s">
        <v>10</v>
      </c>
      <c r="I14" s="816"/>
      <c r="J14" s="819"/>
      <c r="K14" s="820"/>
    </row>
    <row r="15" spans="1:11" x14ac:dyDescent="0.15">
      <c r="A15" s="217" t="s">
        <v>131</v>
      </c>
      <c r="B15" s="218"/>
      <c r="C15" s="226"/>
      <c r="D15" s="216"/>
      <c r="E15" s="226"/>
      <c r="F15" s="228"/>
      <c r="G15" s="218"/>
      <c r="H15" s="218"/>
      <c r="I15" s="219"/>
      <c r="J15" s="821"/>
      <c r="K15" s="821"/>
    </row>
    <row r="16" spans="1:11" ht="15.75" customHeight="1" x14ac:dyDescent="0.15">
      <c r="A16" s="225" t="s">
        <v>167</v>
      </c>
      <c r="B16" s="246"/>
      <c r="C16" s="247"/>
      <c r="D16" s="247"/>
      <c r="E16" s="246"/>
      <c r="F16" s="244"/>
      <c r="G16" s="224" t="s">
        <v>431</v>
      </c>
      <c r="H16" s="224" t="s">
        <v>431</v>
      </c>
      <c r="I16" s="221">
        <f>COUNTA(B16:H16)</f>
        <v>2</v>
      </c>
      <c r="J16" s="811">
        <f>SUM(COUNTIF(B16:H16,"D 10:30-17"))*(6)+(COUNTIF(B16:H16,"Y 10:30-17"))*(6)+(COUNTIF(B16:H16,"Y工場10-"))*(4.5)</f>
        <v>12</v>
      </c>
      <c r="K16" s="811"/>
    </row>
    <row r="17" spans="1:11" ht="15.75" customHeight="1" x14ac:dyDescent="0.15">
      <c r="A17" s="225" t="s">
        <v>169</v>
      </c>
      <c r="B17" s="224" t="s">
        <v>168</v>
      </c>
      <c r="C17" s="247"/>
      <c r="D17" s="247"/>
      <c r="E17" s="224" t="s">
        <v>168</v>
      </c>
      <c r="F17" s="224" t="s">
        <v>168</v>
      </c>
      <c r="G17" s="244"/>
      <c r="H17" s="244"/>
      <c r="I17" s="221">
        <f t="shared" ref="I17:I19" si="1">COUNTA(B17:H17)</f>
        <v>3</v>
      </c>
      <c r="J17" s="811">
        <f>SUM(COUNTIF(B17:H17,"D 10:30-17"))*(6)+(COUNTIF(B17:H17,"Y 10:30-17"))*(6)+(COUNTIF(B17:H17,"Y工場10-"))*(4.5)+(COUNTIF(B17:H17,"Y 10-17"))*(6.25)</f>
        <v>18.75</v>
      </c>
      <c r="K17" s="811"/>
    </row>
    <row r="18" spans="1:11" ht="15.75" customHeight="1" x14ac:dyDescent="0.15">
      <c r="A18" s="225" t="s">
        <v>516</v>
      </c>
      <c r="B18" s="220"/>
      <c r="C18" s="247"/>
      <c r="D18" s="247"/>
      <c r="E18" s="220"/>
      <c r="F18" s="245"/>
      <c r="G18" s="220" t="s">
        <v>517</v>
      </c>
      <c r="H18" s="244"/>
      <c r="I18" s="221">
        <f t="shared" si="1"/>
        <v>1</v>
      </c>
      <c r="J18" s="811">
        <f>SUM(COUNTIF(B18:H18,"D 10:30-17"))*(6)+(COUNTIF(B18:H18,"Y 10:30-17"))*(6)+(COUNTIF(B18:H18,"Y工場10-"))*(4.5)+(COUNTIF(B18:H18,"D 10:30-13"))*(2.5)</f>
        <v>0</v>
      </c>
      <c r="K18" s="811"/>
    </row>
    <row r="19" spans="1:11" ht="15.75" customHeight="1" x14ac:dyDescent="0.15">
      <c r="A19" s="225"/>
      <c r="B19" s="245"/>
      <c r="C19" s="247"/>
      <c r="D19" s="247"/>
      <c r="E19" s="245"/>
      <c r="F19" s="245"/>
      <c r="G19" s="220"/>
      <c r="H19" s="244"/>
      <c r="I19" s="221">
        <f t="shared" si="1"/>
        <v>0</v>
      </c>
      <c r="J19" s="811">
        <f>SUM(COUNTIF(B19:H19,"D 10:30-17"))*(6)+(COUNTIF(B19:H19,"Y 10:30-17"))*(6)+(COUNTIF(B19:H19,"Y工場10-"))*(4.5)+(COUNTIF(B19:H19,"D 10:30-13"))*(2.5)+(COUNTIF(B19:H19,"D 9-17"))*(7)</f>
        <v>0</v>
      </c>
      <c r="K19" s="811"/>
    </row>
    <row r="20" spans="1:11" ht="15.75" customHeight="1" x14ac:dyDescent="0.15">
      <c r="A20" s="193"/>
      <c r="B20" s="215"/>
      <c r="C20" s="215"/>
      <c r="D20" s="215"/>
      <c r="E20" s="226"/>
      <c r="F20" s="226"/>
      <c r="G20" s="226"/>
      <c r="H20" s="226"/>
      <c r="I20" s="219"/>
      <c r="J20" s="821"/>
      <c r="K20" s="821"/>
    </row>
    <row r="21" spans="1:11" ht="15.75" customHeight="1" x14ac:dyDescent="0.15">
      <c r="A21" s="220" t="s">
        <v>433</v>
      </c>
      <c r="B21" s="220" t="s">
        <v>172</v>
      </c>
      <c r="C21" s="223"/>
      <c r="D21" s="223"/>
      <c r="E21" s="220" t="s">
        <v>172</v>
      </c>
      <c r="F21" s="220" t="s">
        <v>172</v>
      </c>
      <c r="G21" s="336"/>
      <c r="H21" s="220" t="s">
        <v>172</v>
      </c>
      <c r="I21" s="227"/>
      <c r="J21" s="810"/>
      <c r="K21" s="810"/>
    </row>
    <row r="22" spans="1:11" ht="15.75" customHeight="1" x14ac:dyDescent="0.15">
      <c r="A22" s="224" t="s">
        <v>434</v>
      </c>
      <c r="B22" s="220"/>
      <c r="C22" s="223"/>
      <c r="D22" s="223"/>
      <c r="E22" s="220"/>
      <c r="F22" s="224"/>
      <c r="G22" s="220"/>
      <c r="H22" s="220"/>
      <c r="I22" s="221"/>
      <c r="J22" s="810"/>
      <c r="K22" s="810"/>
    </row>
    <row r="23" spans="1:11" s="214" customFormat="1" ht="11.25" x14ac:dyDescent="0.15">
      <c r="A23" s="153" t="s">
        <v>0</v>
      </c>
      <c r="B23" s="183">
        <v>46125</v>
      </c>
      <c r="C23" s="183">
        <v>46126</v>
      </c>
      <c r="D23" s="183">
        <v>46127</v>
      </c>
      <c r="E23" s="183">
        <v>46128</v>
      </c>
      <c r="F23" s="183">
        <v>46129</v>
      </c>
      <c r="G23" s="183">
        <v>46130</v>
      </c>
      <c r="H23" s="183">
        <v>46131</v>
      </c>
      <c r="I23" s="815" t="s">
        <v>1</v>
      </c>
      <c r="J23" s="822" t="s">
        <v>2</v>
      </c>
      <c r="K23" s="823"/>
    </row>
    <row r="24" spans="1:11" s="213" customFormat="1" x14ac:dyDescent="0.15">
      <c r="A24" s="155" t="s">
        <v>3</v>
      </c>
      <c r="B24" s="157" t="s">
        <v>4</v>
      </c>
      <c r="C24" s="157" t="s">
        <v>5</v>
      </c>
      <c r="D24" s="157" t="s">
        <v>6</v>
      </c>
      <c r="E24" s="157" t="s">
        <v>7</v>
      </c>
      <c r="F24" s="157" t="s">
        <v>8</v>
      </c>
      <c r="G24" s="157" t="s">
        <v>9</v>
      </c>
      <c r="H24" s="158" t="s">
        <v>10</v>
      </c>
      <c r="I24" s="816"/>
      <c r="J24" s="819"/>
      <c r="K24" s="820"/>
    </row>
    <row r="25" spans="1:11" x14ac:dyDescent="0.15">
      <c r="A25" s="193" t="s">
        <v>142</v>
      </c>
      <c r="B25" s="218"/>
      <c r="C25" s="226"/>
      <c r="D25" s="216"/>
      <c r="E25" s="226"/>
      <c r="F25" s="228"/>
      <c r="G25" s="218"/>
      <c r="H25" s="218"/>
      <c r="I25" s="219"/>
      <c r="J25" s="821"/>
      <c r="K25" s="821"/>
    </row>
    <row r="26" spans="1:11" ht="15.75" customHeight="1" x14ac:dyDescent="0.15">
      <c r="A26" s="225" t="s">
        <v>167</v>
      </c>
      <c r="B26" s="246"/>
      <c r="C26" s="247"/>
      <c r="D26" s="247"/>
      <c r="E26" s="246"/>
      <c r="F26" s="244"/>
      <c r="G26" s="224" t="s">
        <v>431</v>
      </c>
      <c r="H26" s="224" t="s">
        <v>431</v>
      </c>
      <c r="I26" s="221">
        <f>COUNTA(B26:H26)</f>
        <v>2</v>
      </c>
      <c r="J26" s="811">
        <f>SUM(COUNTIF(B26:H26,"D 10:30-17"))*(6)+(COUNTIF(B26:H26,"Y 10:30-17"))*(6)+(COUNTIF(B26:H26,"Y工場10-"))*(4.5)</f>
        <v>12</v>
      </c>
      <c r="K26" s="811"/>
    </row>
    <row r="27" spans="1:11" ht="15.75" customHeight="1" x14ac:dyDescent="0.15">
      <c r="A27" s="225" t="s">
        <v>169</v>
      </c>
      <c r="B27" s="224" t="s">
        <v>168</v>
      </c>
      <c r="C27" s="247"/>
      <c r="D27" s="247"/>
      <c r="E27" s="224" t="s">
        <v>168</v>
      </c>
      <c r="F27" s="224" t="s">
        <v>168</v>
      </c>
      <c r="G27" s="244"/>
      <c r="H27" s="244"/>
      <c r="I27" s="221">
        <f t="shared" ref="I27:I29" si="2">COUNTA(B27:H27)</f>
        <v>3</v>
      </c>
      <c r="J27" s="811">
        <f>SUM(COUNTIF(B27:H27,"D 10:30-17"))*(6)+(COUNTIF(B27:H27,"Y 10:30-17"))*(6)+(COUNTIF(B27:H27,"Y工場10-"))*(4.5)+(COUNTIF(B27:H27,"Y 10-17"))*(6.25)</f>
        <v>18.75</v>
      </c>
      <c r="K27" s="811"/>
    </row>
    <row r="28" spans="1:11" ht="15.75" customHeight="1" x14ac:dyDescent="0.15">
      <c r="A28" s="225" t="s">
        <v>516</v>
      </c>
      <c r="B28" s="220"/>
      <c r="C28" s="247"/>
      <c r="D28" s="247"/>
      <c r="E28" s="220"/>
      <c r="F28" s="245"/>
      <c r="G28" s="220" t="s">
        <v>517</v>
      </c>
      <c r="H28" s="244"/>
      <c r="I28" s="221">
        <f t="shared" si="2"/>
        <v>1</v>
      </c>
      <c r="J28" s="811">
        <f>SUM(COUNTIF(B28:H28,"D 10:30-17"))*(6)+(COUNTIF(B28:H28,"Y 10:30-17"))*(6)+(COUNTIF(B28:H28,"Y工場10-"))*(4.5)+(COUNTIF(B28:H28,"D 10:30-13"))*(2.5)</f>
        <v>0</v>
      </c>
      <c r="K28" s="811"/>
    </row>
    <row r="29" spans="1:11" ht="15.75" customHeight="1" x14ac:dyDescent="0.15">
      <c r="A29" s="225"/>
      <c r="B29" s="245"/>
      <c r="C29" s="247"/>
      <c r="D29" s="247"/>
      <c r="E29" s="245"/>
      <c r="F29" s="245"/>
      <c r="G29" s="220"/>
      <c r="H29" s="244"/>
      <c r="I29" s="221">
        <f t="shared" si="2"/>
        <v>0</v>
      </c>
      <c r="J29" s="811">
        <f>SUM(COUNTIF(B29:H29,"D 10:30-17"))*(6)+(COUNTIF(B29:H29,"Y 10:30-17"))*(6)+(COUNTIF(B29:H29,"Y工場10-"))*(4.5)+(COUNTIF(B29:H29,"D 10:30-13"))*(2.5)+(COUNTIF(B29:H29,"D 9-17"))*(7)</f>
        <v>0</v>
      </c>
      <c r="K29" s="811"/>
    </row>
    <row r="30" spans="1:11" ht="15.75" customHeight="1" x14ac:dyDescent="0.15">
      <c r="A30" s="193"/>
      <c r="B30" s="215"/>
      <c r="C30" s="215"/>
      <c r="D30" s="215"/>
      <c r="E30" s="226"/>
      <c r="F30" s="226"/>
      <c r="G30" s="226"/>
      <c r="H30" s="226"/>
      <c r="I30" s="219"/>
      <c r="J30" s="821"/>
      <c r="K30" s="821"/>
    </row>
    <row r="31" spans="1:11" ht="15.75" customHeight="1" x14ac:dyDescent="0.15">
      <c r="A31" s="220" t="s">
        <v>433</v>
      </c>
      <c r="B31" s="220" t="s">
        <v>172</v>
      </c>
      <c r="C31" s="223"/>
      <c r="D31" s="223"/>
      <c r="E31" s="220" t="s">
        <v>172</v>
      </c>
      <c r="F31" s="220" t="s">
        <v>172</v>
      </c>
      <c r="G31" s="336"/>
      <c r="H31" s="220" t="s">
        <v>172</v>
      </c>
      <c r="I31" s="227"/>
      <c r="J31" s="810"/>
      <c r="K31" s="810"/>
    </row>
    <row r="32" spans="1:11" ht="15.75" customHeight="1" x14ac:dyDescent="0.15">
      <c r="A32" s="224" t="s">
        <v>434</v>
      </c>
      <c r="B32" s="220"/>
      <c r="C32" s="223"/>
      <c r="D32" s="223"/>
      <c r="E32" s="220"/>
      <c r="F32" s="224"/>
      <c r="G32" s="220"/>
      <c r="H32" s="220"/>
      <c r="I32" s="229"/>
      <c r="J32" s="810"/>
      <c r="K32" s="810"/>
    </row>
    <row r="33" spans="1:11" s="214" customFormat="1" ht="11.25" x14ac:dyDescent="0.15">
      <c r="A33" s="153" t="s">
        <v>0</v>
      </c>
      <c r="B33" s="183">
        <v>46132</v>
      </c>
      <c r="C33" s="183">
        <v>46133</v>
      </c>
      <c r="D33" s="183">
        <v>46134</v>
      </c>
      <c r="E33" s="183">
        <v>46135</v>
      </c>
      <c r="F33" s="183">
        <v>46136</v>
      </c>
      <c r="G33" s="183">
        <v>46137</v>
      </c>
      <c r="H33" s="183">
        <v>46138</v>
      </c>
      <c r="I33" s="815" t="s">
        <v>1</v>
      </c>
      <c r="J33" s="817" t="s">
        <v>2</v>
      </c>
      <c r="K33" s="818"/>
    </row>
    <row r="34" spans="1:11" s="213" customFormat="1" x14ac:dyDescent="0.15">
      <c r="A34" s="155" t="s">
        <v>3</v>
      </c>
      <c r="B34" s="157" t="s">
        <v>4</v>
      </c>
      <c r="C34" s="157" t="s">
        <v>5</v>
      </c>
      <c r="D34" s="157" t="s">
        <v>6</v>
      </c>
      <c r="E34" s="157" t="s">
        <v>7</v>
      </c>
      <c r="F34" s="157" t="s">
        <v>8</v>
      </c>
      <c r="G34" s="157" t="s">
        <v>9</v>
      </c>
      <c r="H34" s="158" t="s">
        <v>10</v>
      </c>
      <c r="I34" s="816"/>
      <c r="J34" s="819"/>
      <c r="K34" s="820"/>
    </row>
    <row r="35" spans="1:11" x14ac:dyDescent="0.15">
      <c r="A35" s="217" t="s">
        <v>131</v>
      </c>
      <c r="B35" s="218"/>
      <c r="C35" s="216"/>
      <c r="D35" s="216"/>
      <c r="E35" s="226"/>
      <c r="F35" s="228"/>
      <c r="G35" s="218"/>
      <c r="H35" s="218"/>
      <c r="I35" s="219"/>
      <c r="J35" s="821"/>
      <c r="K35" s="821"/>
    </row>
    <row r="36" spans="1:11" ht="15.75" customHeight="1" x14ac:dyDescent="0.15">
      <c r="A36" s="225" t="s">
        <v>167</v>
      </c>
      <c r="B36" s="246"/>
      <c r="C36" s="247"/>
      <c r="D36" s="247"/>
      <c r="E36" s="246"/>
      <c r="F36" s="244"/>
      <c r="G36" s="224" t="s">
        <v>431</v>
      </c>
      <c r="H36" s="224" t="s">
        <v>431</v>
      </c>
      <c r="I36" s="221">
        <f>COUNTA(B36:H36)</f>
        <v>2</v>
      </c>
      <c r="J36" s="811">
        <f>SUM(COUNTIF(B36:H36,"D 10:30-17"))*(6)+(COUNTIF(B36:H36,"Y 10:30-17"))*(6)+(COUNTIF(B36:H36,"Y工場10-"))*(4.5)</f>
        <v>12</v>
      </c>
      <c r="K36" s="811"/>
    </row>
    <row r="37" spans="1:11" ht="15.75" customHeight="1" x14ac:dyDescent="0.15">
      <c r="A37" s="225" t="s">
        <v>169</v>
      </c>
      <c r="B37" s="224" t="s">
        <v>168</v>
      </c>
      <c r="C37" s="247"/>
      <c r="D37" s="247"/>
      <c r="E37" s="224" t="s">
        <v>168</v>
      </c>
      <c r="F37" s="224" t="s">
        <v>168</v>
      </c>
      <c r="G37" s="244"/>
      <c r="H37" s="244"/>
      <c r="I37" s="221">
        <f t="shared" ref="I37:I39" si="3">COUNTA(B37:H37)</f>
        <v>3</v>
      </c>
      <c r="J37" s="811">
        <f>SUM(COUNTIF(B37:H37,"D 10:30-17"))*(6)+(COUNTIF(B37:H37,"Y 10:30-17"))*(6)+(COUNTIF(B37:H37,"Y工場10-"))*(4.5)+(COUNTIF(B37:H37,"Y 10-17"))*(6.25)</f>
        <v>18.75</v>
      </c>
      <c r="K37" s="811"/>
    </row>
    <row r="38" spans="1:11" ht="15.75" customHeight="1" x14ac:dyDescent="0.15">
      <c r="A38" s="225" t="s">
        <v>516</v>
      </c>
      <c r="B38" s="220"/>
      <c r="C38" s="247"/>
      <c r="D38" s="247"/>
      <c r="E38" s="220"/>
      <c r="F38" s="245"/>
      <c r="G38" s="220" t="s">
        <v>517</v>
      </c>
      <c r="H38" s="244"/>
      <c r="I38" s="221">
        <f t="shared" si="3"/>
        <v>1</v>
      </c>
      <c r="J38" s="811">
        <f>SUM(COUNTIF(B38:H38,"D 10:30-17"))*(6)+(COUNTIF(B38:H38,"Y 10:30-17"))*(6)+(COUNTIF(B38:H38,"Y工場10-"))*(4.5)+(COUNTIF(B38:H38,"D 10:30-13"))*(2.5)</f>
        <v>0</v>
      </c>
      <c r="K38" s="811"/>
    </row>
    <row r="39" spans="1:11" ht="15.75" customHeight="1" x14ac:dyDescent="0.15">
      <c r="A39" s="225"/>
      <c r="B39" s="245"/>
      <c r="C39" s="247"/>
      <c r="D39" s="247"/>
      <c r="E39" s="245"/>
      <c r="F39" s="245"/>
      <c r="G39" s="220"/>
      <c r="H39" s="244"/>
      <c r="I39" s="221">
        <f t="shared" si="3"/>
        <v>0</v>
      </c>
      <c r="J39" s="811">
        <f>SUM(COUNTIF(B39:H39,"D 10:30-17"))*(6)+(COUNTIF(B39:H39,"Y 10:30-17"))*(6)+(COUNTIF(B39:H39,"Y工場10-"))*(4.5)+(COUNTIF(B39:H39,"D 10:30-13"))*(2.5)+(COUNTIF(B39:H39,"D 9-17"))*(7)</f>
        <v>0</v>
      </c>
      <c r="K39" s="811"/>
    </row>
    <row r="40" spans="1:11" ht="15.75" customHeight="1" x14ac:dyDescent="0.15">
      <c r="A40" s="193"/>
      <c r="B40" s="215"/>
      <c r="C40" s="215"/>
      <c r="D40" s="215"/>
      <c r="E40" s="226"/>
      <c r="F40" s="226"/>
      <c r="G40" s="226"/>
      <c r="H40" s="226"/>
      <c r="I40" s="219"/>
      <c r="J40" s="821"/>
      <c r="K40" s="821"/>
    </row>
    <row r="41" spans="1:11" ht="15.75" customHeight="1" x14ac:dyDescent="0.15">
      <c r="A41" s="220" t="s">
        <v>433</v>
      </c>
      <c r="B41" s="220" t="s">
        <v>172</v>
      </c>
      <c r="C41" s="223"/>
      <c r="D41" s="223"/>
      <c r="E41" s="220" t="s">
        <v>172</v>
      </c>
      <c r="F41" s="220" t="s">
        <v>172</v>
      </c>
      <c r="G41" s="336"/>
      <c r="H41" s="220" t="s">
        <v>172</v>
      </c>
      <c r="I41" s="227"/>
      <c r="J41" s="810"/>
      <c r="K41" s="810"/>
    </row>
    <row r="42" spans="1:11" ht="15.75" customHeight="1" x14ac:dyDescent="0.15">
      <c r="A42" s="224" t="s">
        <v>434</v>
      </c>
      <c r="B42" s="220"/>
      <c r="C42" s="223"/>
      <c r="D42" s="223"/>
      <c r="E42" s="220"/>
      <c r="F42" s="224"/>
      <c r="G42" s="220"/>
      <c r="H42" s="220"/>
      <c r="I42" s="221"/>
      <c r="J42" s="810"/>
      <c r="K42" s="810"/>
    </row>
    <row r="43" spans="1:11" s="214" customFormat="1" ht="11.25" x14ac:dyDescent="0.15">
      <c r="A43" s="175" t="s">
        <v>0</v>
      </c>
      <c r="B43" s="176">
        <v>46139</v>
      </c>
      <c r="C43" s="176">
        <v>46140</v>
      </c>
      <c r="D43" s="176">
        <v>46141</v>
      </c>
      <c r="E43" s="176">
        <v>46142</v>
      </c>
      <c r="F43" s="176"/>
      <c r="G43" s="176"/>
      <c r="H43" s="176"/>
      <c r="I43" s="815" t="s">
        <v>1</v>
      </c>
      <c r="J43" s="822" t="s">
        <v>2</v>
      </c>
      <c r="K43" s="823"/>
    </row>
    <row r="44" spans="1:11" s="213" customFormat="1" x14ac:dyDescent="0.15">
      <c r="A44" s="155" t="s">
        <v>3</v>
      </c>
      <c r="B44" s="157" t="s">
        <v>4</v>
      </c>
      <c r="C44" s="157" t="s">
        <v>5</v>
      </c>
      <c r="D44" s="158" t="s">
        <v>6</v>
      </c>
      <c r="E44" s="157" t="s">
        <v>7</v>
      </c>
      <c r="F44" s="157"/>
      <c r="G44" s="157"/>
      <c r="H44" s="158"/>
      <c r="I44" s="816"/>
      <c r="J44" s="819"/>
      <c r="K44" s="820"/>
    </row>
    <row r="45" spans="1:11" x14ac:dyDescent="0.15">
      <c r="A45" s="193" t="s">
        <v>142</v>
      </c>
      <c r="B45" s="218"/>
      <c r="C45" s="216"/>
      <c r="D45" s="216"/>
      <c r="E45" s="226"/>
      <c r="F45" s="216"/>
      <c r="G45" s="216"/>
      <c r="H45" s="216"/>
      <c r="I45" s="219"/>
      <c r="J45" s="821"/>
      <c r="K45" s="821"/>
    </row>
    <row r="46" spans="1:11" ht="15.75" customHeight="1" x14ac:dyDescent="0.15">
      <c r="A46" s="225" t="s">
        <v>167</v>
      </c>
      <c r="B46" s="246"/>
      <c r="C46" s="247"/>
      <c r="D46" s="247"/>
      <c r="E46" s="246"/>
      <c r="F46" s="247"/>
      <c r="G46" s="247"/>
      <c r="H46" s="247"/>
      <c r="I46" s="221">
        <f>COUNTA(B46:H46)</f>
        <v>0</v>
      </c>
      <c r="J46" s="811">
        <f>SUM(COUNTIF(B46:H46,"D 10:30-17"))*(6)+(COUNTIF(B46:H46,"Y 10:30-17"))*(6)+(COUNTIF(B46:H46,"Y工場10-"))*(4.5)</f>
        <v>0</v>
      </c>
      <c r="K46" s="811"/>
    </row>
    <row r="47" spans="1:11" ht="15.75" customHeight="1" x14ac:dyDescent="0.15">
      <c r="A47" s="225" t="s">
        <v>169</v>
      </c>
      <c r="B47" s="224" t="s">
        <v>168</v>
      </c>
      <c r="C47" s="247"/>
      <c r="D47" s="247"/>
      <c r="E47" s="224" t="s">
        <v>168</v>
      </c>
      <c r="F47" s="247"/>
      <c r="G47" s="247"/>
      <c r="H47" s="247"/>
      <c r="I47" s="221">
        <f t="shared" ref="I47:I49" si="4">COUNTA(B47:H47)</f>
        <v>2</v>
      </c>
      <c r="J47" s="811">
        <f>SUM(COUNTIF(B47:H47,"D 10:30-17"))*(6)+(COUNTIF(B47:H47,"Y 10:30-17"))*(6)+(COUNTIF(B47:H47,"Y工場10-"))*(4.5)+(COUNTIF(B47:H47,"Y 10-17"))*(6.25)</f>
        <v>12.5</v>
      </c>
      <c r="K47" s="811"/>
    </row>
    <row r="48" spans="1:11" ht="15.75" customHeight="1" x14ac:dyDescent="0.15">
      <c r="A48" s="225" t="s">
        <v>516</v>
      </c>
      <c r="B48" s="220"/>
      <c r="C48" s="247"/>
      <c r="D48" s="247"/>
      <c r="E48" s="220"/>
      <c r="F48" s="247"/>
      <c r="G48" s="247"/>
      <c r="H48" s="247"/>
      <c r="I48" s="221">
        <f t="shared" si="4"/>
        <v>0</v>
      </c>
      <c r="J48" s="811">
        <f>SUM(COUNTIF(B48:H48,"D 10:30-17"))*(6)+(COUNTIF(B48:H48,"Y 10:30-17"))*(6)+(COUNTIF(B48:H48,"Y工場10-"))*(4.5)+(COUNTIF(B48:H48,"D 10:30-13"))*(2.5)</f>
        <v>0</v>
      </c>
      <c r="K48" s="811"/>
    </row>
    <row r="49" spans="1:11" ht="15.75" customHeight="1" x14ac:dyDescent="0.15">
      <c r="A49" s="225"/>
      <c r="B49" s="245"/>
      <c r="C49" s="247"/>
      <c r="D49" s="247"/>
      <c r="E49" s="245"/>
      <c r="F49" s="247"/>
      <c r="G49" s="247"/>
      <c r="H49" s="247"/>
      <c r="I49" s="221">
        <f t="shared" si="4"/>
        <v>0</v>
      </c>
      <c r="J49" s="811">
        <f>SUM(COUNTIF(B49:H49,"D 10:30-17"))*(6)+(COUNTIF(B49:H49,"Y 10:30-17"))*(6)+(COUNTIF(B49:H49,"Y工場10-"))*(4.5)+(COUNTIF(B49:H49,"D 10:30-13"))*(2.5)+(COUNTIF(B49:H49,"D 9-17"))*(7)</f>
        <v>0</v>
      </c>
      <c r="K49" s="811"/>
    </row>
    <row r="50" spans="1:11" ht="15.75" customHeight="1" x14ac:dyDescent="0.15">
      <c r="A50" s="193"/>
      <c r="B50" s="215"/>
      <c r="C50" s="215"/>
      <c r="D50" s="215"/>
      <c r="E50" s="226"/>
      <c r="F50" s="215"/>
      <c r="G50" s="215"/>
      <c r="H50" s="215"/>
      <c r="I50" s="219"/>
      <c r="J50" s="821"/>
      <c r="K50" s="821"/>
    </row>
    <row r="51" spans="1:11" ht="15.75" customHeight="1" x14ac:dyDescent="0.15">
      <c r="A51" s="220" t="s">
        <v>433</v>
      </c>
      <c r="B51" s="220" t="s">
        <v>172</v>
      </c>
      <c r="C51" s="223"/>
      <c r="D51" s="223"/>
      <c r="E51" s="220" t="s">
        <v>172</v>
      </c>
      <c r="F51" s="223"/>
      <c r="G51" s="223"/>
      <c r="H51" s="223"/>
      <c r="I51" s="227"/>
      <c r="J51" s="810"/>
      <c r="K51" s="810"/>
    </row>
    <row r="52" spans="1:11" ht="15.75" customHeight="1" x14ac:dyDescent="0.15">
      <c r="A52" s="224" t="s">
        <v>434</v>
      </c>
      <c r="B52" s="220"/>
      <c r="C52" s="223"/>
      <c r="D52" s="223"/>
      <c r="E52" s="220"/>
      <c r="F52" s="224"/>
      <c r="G52" s="220"/>
      <c r="H52" s="220"/>
      <c r="I52" s="221"/>
      <c r="J52" s="810"/>
      <c r="K52" s="810"/>
    </row>
    <row r="53" spans="1:11" x14ac:dyDescent="0.15">
      <c r="A53" s="230"/>
      <c r="B53" s="230"/>
      <c r="C53" s="230"/>
      <c r="D53" s="230"/>
      <c r="E53" s="231"/>
      <c r="F53" s="231"/>
      <c r="G53" s="232"/>
      <c r="H53" s="232"/>
      <c r="I53" s="230"/>
      <c r="J53" s="735" t="s">
        <v>561</v>
      </c>
      <c r="K53" s="735"/>
    </row>
    <row r="54" spans="1:11" s="1" customFormat="1" ht="17.25" customHeight="1" x14ac:dyDescent="0.15">
      <c r="A54" s="737" t="s">
        <v>143</v>
      </c>
      <c r="B54" s="738"/>
      <c r="C54" s="741" t="s">
        <v>162</v>
      </c>
      <c r="D54" s="742"/>
      <c r="E54" s="742"/>
      <c r="F54" s="742" t="s">
        <v>149</v>
      </c>
      <c r="G54" s="742"/>
      <c r="H54" s="743"/>
      <c r="I54" s="10"/>
      <c r="J54" s="736"/>
      <c r="K54" s="736"/>
    </row>
    <row r="55" spans="1:11" s="1" customFormat="1" ht="17.25" customHeight="1" x14ac:dyDescent="0.15">
      <c r="A55" s="739"/>
      <c r="B55" s="740"/>
      <c r="C55" s="744" t="s">
        <v>163</v>
      </c>
      <c r="D55" s="745"/>
      <c r="E55" s="745"/>
      <c r="F55" s="745" t="s">
        <v>164</v>
      </c>
      <c r="G55" s="745"/>
      <c r="H55" s="746"/>
      <c r="I55" s="210"/>
      <c r="J55" s="210"/>
      <c r="K55" s="210"/>
    </row>
  </sheetData>
  <mergeCells count="58">
    <mergeCell ref="J12:K12"/>
    <mergeCell ref="J6:K6"/>
    <mergeCell ref="B1:G1"/>
    <mergeCell ref="H1:K1"/>
    <mergeCell ref="I3:I4"/>
    <mergeCell ref="J3:K4"/>
    <mergeCell ref="J5:K5"/>
    <mergeCell ref="J7:K7"/>
    <mergeCell ref="J8:K8"/>
    <mergeCell ref="J9:K9"/>
    <mergeCell ref="J10:K10"/>
    <mergeCell ref="J11:K11"/>
    <mergeCell ref="I23:I24"/>
    <mergeCell ref="J23:K24"/>
    <mergeCell ref="I13:I14"/>
    <mergeCell ref="J13:K14"/>
    <mergeCell ref="J15:K15"/>
    <mergeCell ref="J16:K16"/>
    <mergeCell ref="J17:K17"/>
    <mergeCell ref="J18:K18"/>
    <mergeCell ref="J30:K30"/>
    <mergeCell ref="J31:K31"/>
    <mergeCell ref="J32:K32"/>
    <mergeCell ref="J19:K19"/>
    <mergeCell ref="J20:K20"/>
    <mergeCell ref="J21:K21"/>
    <mergeCell ref="J22:K22"/>
    <mergeCell ref="J25:K25"/>
    <mergeCell ref="J26:K26"/>
    <mergeCell ref="J27:K27"/>
    <mergeCell ref="J28:K28"/>
    <mergeCell ref="J29:K29"/>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A54:B55"/>
    <mergeCell ref="C54:E54"/>
    <mergeCell ref="F54:H54"/>
    <mergeCell ref="C55:E55"/>
    <mergeCell ref="F55:H55"/>
    <mergeCell ref="J49:K49"/>
    <mergeCell ref="J50:K50"/>
    <mergeCell ref="J51:K51"/>
    <mergeCell ref="J52:K52"/>
    <mergeCell ref="J53:K54"/>
  </mergeCells>
  <phoneticPr fontId="13"/>
  <pageMargins left="0.51181102362204722" right="0.51181102362204722" top="0.55118110236220474" bottom="0.55118110236220474" header="0.31496062992125984" footer="0.31496062992125984"/>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23188-2BBF-4D23-BEE1-8B1901295BDA}">
  <dimension ref="A1:N66"/>
  <sheetViews>
    <sheetView zoomScaleNormal="100" workbookViewId="0">
      <selection activeCell="Q28" sqref="Q28"/>
    </sheetView>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1" ht="15" thickBot="1" x14ac:dyDescent="0.2">
      <c r="A1" s="50" t="s">
        <v>59</v>
      </c>
      <c r="B1" s="753" t="s">
        <v>562</v>
      </c>
      <c r="C1" s="753"/>
      <c r="D1" s="753"/>
      <c r="E1" s="753"/>
      <c r="F1" s="753"/>
      <c r="G1" s="754"/>
      <c r="H1" s="832" t="s">
        <v>130</v>
      </c>
      <c r="I1" s="833"/>
      <c r="J1" s="834"/>
      <c r="K1" s="835"/>
    </row>
    <row r="2" spans="1:11" ht="9" customHeight="1" x14ac:dyDescent="0.15">
      <c r="A2" s="152"/>
    </row>
    <row r="3" spans="1:11" s="13" customFormat="1" ht="14.25" customHeight="1" x14ac:dyDescent="0.15">
      <c r="A3" s="153" t="s">
        <v>0</v>
      </c>
      <c r="B3" s="183"/>
      <c r="C3" s="183"/>
      <c r="D3" s="183">
        <v>46113</v>
      </c>
      <c r="E3" s="183">
        <v>46114</v>
      </c>
      <c r="F3" s="183">
        <v>46115</v>
      </c>
      <c r="G3" s="183">
        <v>46116</v>
      </c>
      <c r="H3" s="183">
        <v>46117</v>
      </c>
      <c r="I3" s="836" t="s">
        <v>1</v>
      </c>
      <c r="J3" s="817" t="s">
        <v>2</v>
      </c>
      <c r="K3" s="818"/>
    </row>
    <row r="4" spans="1:11" s="159" customFormat="1" ht="14.25" customHeight="1" x14ac:dyDescent="0.15">
      <c r="A4" s="155" t="s">
        <v>3</v>
      </c>
      <c r="B4" s="157"/>
      <c r="C4" s="157"/>
      <c r="D4" s="157" t="s">
        <v>6</v>
      </c>
      <c r="E4" s="157" t="s">
        <v>7</v>
      </c>
      <c r="F4" s="157" t="s">
        <v>8</v>
      </c>
      <c r="G4" s="157" t="s">
        <v>9</v>
      </c>
      <c r="H4" s="158" t="s">
        <v>10</v>
      </c>
      <c r="I4" s="837"/>
      <c r="J4" s="819"/>
      <c r="K4" s="820"/>
    </row>
    <row r="5" spans="1:11" s="159" customFormat="1" ht="14.25" customHeight="1" x14ac:dyDescent="0.15">
      <c r="A5" s="179" t="s">
        <v>131</v>
      </c>
      <c r="B5" s="157"/>
      <c r="C5" s="157"/>
      <c r="D5" s="156"/>
      <c r="E5" s="160">
        <v>6</v>
      </c>
      <c r="F5" s="160">
        <v>5</v>
      </c>
      <c r="G5" s="160">
        <v>7</v>
      </c>
      <c r="H5" s="160">
        <v>5</v>
      </c>
      <c r="I5" s="161"/>
      <c r="J5" s="162"/>
      <c r="K5" s="163"/>
    </row>
    <row r="6" spans="1:11" ht="13.5" customHeight="1" x14ac:dyDescent="0.15">
      <c r="A6" s="276" t="s">
        <v>546</v>
      </c>
      <c r="B6" s="180"/>
      <c r="C6" s="180"/>
      <c r="D6" s="165"/>
      <c r="E6" s="40" t="s">
        <v>140</v>
      </c>
      <c r="F6" s="40" t="s">
        <v>140</v>
      </c>
      <c r="G6" s="40" t="s">
        <v>140</v>
      </c>
      <c r="H6" s="40" t="s">
        <v>140</v>
      </c>
      <c r="I6" s="166"/>
      <c r="J6" s="873"/>
      <c r="K6" s="874"/>
    </row>
    <row r="7" spans="1:11" ht="13.5" customHeight="1" x14ac:dyDescent="0.15">
      <c r="A7" s="563" t="s">
        <v>134</v>
      </c>
      <c r="B7" s="137"/>
      <c r="C7" s="137"/>
      <c r="D7" s="234"/>
      <c r="E7" s="40" t="s">
        <v>135</v>
      </c>
      <c r="F7" s="40" t="s">
        <v>135</v>
      </c>
      <c r="G7" s="40" t="s">
        <v>136</v>
      </c>
      <c r="H7" s="40" t="s">
        <v>135</v>
      </c>
      <c r="I7" s="168">
        <f>COUNTA(B7:H7)</f>
        <v>4</v>
      </c>
      <c r="J7" s="838">
        <f>SUM(COUNTIF(B7:H7,"9-15"))*(5.5)+SUM(COUNTIF(B7:H7,"10-15"))*(4.5)+SUM(COUNTIF(B7:H7,"12-15"))*(3)+SUM(COUNTIF(B7:H7,"9-12"))*(3)+SUM(COUNTIF(B7:H7,"9-17"))*(7.25)+SUM(COUNTIF(B7:H7,"13-15"))*(2)</f>
        <v>23.75</v>
      </c>
      <c r="K7" s="838"/>
    </row>
    <row r="8" spans="1:11" ht="13.5" customHeight="1" x14ac:dyDescent="0.15">
      <c r="A8" s="565" t="s">
        <v>137</v>
      </c>
      <c r="B8" s="235"/>
      <c r="C8" s="235"/>
      <c r="D8" s="236"/>
      <c r="E8" s="16" t="s">
        <v>72</v>
      </c>
      <c r="F8" s="16"/>
      <c r="G8" s="16" t="s">
        <v>72</v>
      </c>
      <c r="H8" s="40"/>
      <c r="I8" s="166">
        <f>COUNTA(B8:H8)</f>
        <v>2</v>
      </c>
      <c r="J8" s="838">
        <f>SUM(COUNTIF(B8:H8,"9-15"))*(5.5)+SUM(COUNTIF(B8:H8,"10-15"))*(4.5)+SUM(COUNTIF(B8:H8,"12-15"))*(3)+SUM(COUNTIF(B8:H8,"9-12"))*(3)+SUM(COUNTIF(B8:H8,"9-17"))*(7.25)+SUM(COUNTIF(B8:H8,"13-15"))*(2)+SUM(COUNTIF(B8:H8,"10-12"))*(2)</f>
        <v>6</v>
      </c>
      <c r="K8" s="838"/>
    </row>
    <row r="9" spans="1:11" ht="13.5" customHeight="1" x14ac:dyDescent="0.15">
      <c r="A9" s="276" t="s">
        <v>138</v>
      </c>
      <c r="B9" s="235"/>
      <c r="C9" s="235"/>
      <c r="D9" s="236"/>
      <c r="E9" s="16"/>
      <c r="F9" s="16" t="s">
        <v>20</v>
      </c>
      <c r="G9" s="16" t="s">
        <v>20</v>
      </c>
      <c r="H9" s="16" t="s">
        <v>20</v>
      </c>
      <c r="I9" s="166">
        <f>COUNTA(B9:H9)</f>
        <v>3</v>
      </c>
      <c r="J9" s="838">
        <f>SUM(COUNTIF(B9:H9,"9-15"))*(5.5)+SUM(COUNTIF(B9:H9,"10-15"))*(4.5)+SUM(COUNTIF(B9:H9,"12-15"))*(3)+SUM(COUNTIF(B9:H9,"9-12"))*(3)+SUM(COUNTIF(B9:H9,"9-17"))*(7.25)+SUM(COUNTIF(B9:H9,"13-15"))*(2)</f>
        <v>0</v>
      </c>
      <c r="K9" s="838"/>
    </row>
    <row r="10" spans="1:11" ht="13.5" customHeight="1" x14ac:dyDescent="0.15">
      <c r="A10" s="276" t="s">
        <v>39</v>
      </c>
      <c r="B10" s="234"/>
      <c r="C10" s="234"/>
      <c r="D10" s="234"/>
      <c r="E10" s="40" t="s">
        <v>58</v>
      </c>
      <c r="F10" s="40" t="s">
        <v>58</v>
      </c>
      <c r="G10" s="40"/>
      <c r="H10" s="40" t="s">
        <v>20</v>
      </c>
      <c r="I10" s="166">
        <f>COUNTA(B10:H10)</f>
        <v>3</v>
      </c>
      <c r="J10" s="838">
        <f>SUM(COUNTIF(B10:H10,"9-15"))*(5.5)+SUM(COUNTIF(B10:H10,"10-15"))*(4.5)+SUM(COUNTIF(B10:H10,"12-15"))*(3)+SUM(COUNTIF(B10:H10,"9-12"))*(3)+SUM(COUNTIF(B10:H10,"9-17"))*(7.25)+SUM(COUNTIF(B10:H10,"13-15"))*(2)</f>
        <v>0</v>
      </c>
      <c r="K10" s="838"/>
    </row>
    <row r="11" spans="1:11" ht="13.5" customHeight="1" x14ac:dyDescent="0.15">
      <c r="A11" s="71" t="s">
        <v>447</v>
      </c>
      <c r="B11" s="234"/>
      <c r="C11" s="234"/>
      <c r="D11" s="234"/>
      <c r="E11" s="40" t="s">
        <v>20</v>
      </c>
      <c r="F11" s="40"/>
      <c r="G11" s="40" t="s">
        <v>20</v>
      </c>
      <c r="H11" s="40"/>
      <c r="I11" s="166">
        <f>COUNTA(B11:H11)</f>
        <v>2</v>
      </c>
      <c r="J11" s="838">
        <f>SUM(COUNTIF(B11:H11,"9-15"))*(5.5)+SUM(COUNTIF(B11:H11,"10-15"))*(4.5)+SUM(COUNTIF(B11:H11,"12-15"))*(3)+SUM(COUNTIF(B11:H11,"9-12"))*(3)+SUM(COUNTIF(B11:H11,"9-17"))*(7.25)+SUM(COUNTIF(B11:H11,"13-15"))*(2)+SUM(COUNTIF(B11:H11,"9-14"))*(4.5)+SUM(COUNTIF(B11:H11,"10-14"))*(4)</f>
        <v>9</v>
      </c>
      <c r="K11" s="838"/>
    </row>
    <row r="12" spans="1:11" ht="13.5" customHeight="1" thickBot="1" x14ac:dyDescent="0.2">
      <c r="A12" s="568" t="s">
        <v>481</v>
      </c>
      <c r="B12" s="234"/>
      <c r="C12" s="234"/>
      <c r="D12" s="234"/>
      <c r="E12" s="396" t="s">
        <v>140</v>
      </c>
      <c r="F12" s="396" t="s">
        <v>140</v>
      </c>
      <c r="G12" s="396" t="s">
        <v>140</v>
      </c>
      <c r="H12" s="396" t="s">
        <v>140</v>
      </c>
      <c r="I12" s="253"/>
      <c r="J12" s="873"/>
      <c r="K12" s="874"/>
    </row>
    <row r="13" spans="1:11" ht="13.5" customHeight="1" x14ac:dyDescent="0.15">
      <c r="A13" s="824" t="s">
        <v>547</v>
      </c>
      <c r="B13" s="237"/>
      <c r="C13" s="237"/>
      <c r="D13" s="237"/>
      <c r="E13" s="629" t="s">
        <v>133</v>
      </c>
      <c r="F13" s="629" t="s">
        <v>133</v>
      </c>
      <c r="G13" s="40" t="s">
        <v>140</v>
      </c>
      <c r="H13" s="629" t="s">
        <v>133</v>
      </c>
      <c r="I13" s="826"/>
      <c r="J13" s="828"/>
      <c r="K13" s="829"/>
    </row>
    <row r="14" spans="1:11" ht="13.5" customHeight="1" thickBot="1" x14ac:dyDescent="0.2">
      <c r="A14" s="825"/>
      <c r="B14" s="170"/>
      <c r="C14" s="170"/>
      <c r="D14" s="171"/>
      <c r="E14" s="173"/>
      <c r="F14" s="173"/>
      <c r="G14" s="173"/>
      <c r="H14" s="174"/>
      <c r="I14" s="827"/>
      <c r="J14" s="830"/>
      <c r="K14" s="831"/>
    </row>
    <row r="15" spans="1:11" s="13" customFormat="1" ht="14.25" customHeight="1" x14ac:dyDescent="0.15">
      <c r="A15" s="153" t="s">
        <v>0</v>
      </c>
      <c r="B15" s="176">
        <v>46118</v>
      </c>
      <c r="C15" s="176">
        <v>46119</v>
      </c>
      <c r="D15" s="176">
        <v>46120</v>
      </c>
      <c r="E15" s="176">
        <v>46121</v>
      </c>
      <c r="F15" s="176">
        <v>46122</v>
      </c>
      <c r="G15" s="176">
        <v>46123</v>
      </c>
      <c r="H15" s="176">
        <v>46124</v>
      </c>
      <c r="I15" s="177"/>
      <c r="J15" s="822" t="s">
        <v>2</v>
      </c>
      <c r="K15" s="823"/>
    </row>
    <row r="16" spans="1:11" s="159" customFormat="1" ht="14.25" customHeight="1" x14ac:dyDescent="0.15">
      <c r="A16" s="155" t="s">
        <v>3</v>
      </c>
      <c r="B16" s="157" t="s">
        <v>4</v>
      </c>
      <c r="C16" s="157" t="s">
        <v>5</v>
      </c>
      <c r="D16" s="157" t="s">
        <v>6</v>
      </c>
      <c r="E16" s="157" t="s">
        <v>7</v>
      </c>
      <c r="F16" s="157" t="s">
        <v>8</v>
      </c>
      <c r="G16" s="157" t="s">
        <v>9</v>
      </c>
      <c r="H16" s="158" t="s">
        <v>10</v>
      </c>
      <c r="I16" s="178"/>
      <c r="J16" s="819"/>
      <c r="K16" s="820"/>
    </row>
    <row r="17" spans="1:11" s="159" customFormat="1" ht="14.25" customHeight="1" x14ac:dyDescent="0.15">
      <c r="A17" s="179" t="s">
        <v>142</v>
      </c>
      <c r="B17" s="160">
        <v>6</v>
      </c>
      <c r="C17" s="157"/>
      <c r="D17" s="156"/>
      <c r="E17" s="160">
        <v>6</v>
      </c>
      <c r="F17" s="160">
        <v>5</v>
      </c>
      <c r="G17" s="160">
        <v>7</v>
      </c>
      <c r="H17" s="160">
        <v>5</v>
      </c>
      <c r="I17" s="161"/>
      <c r="J17" s="162"/>
      <c r="K17" s="163"/>
    </row>
    <row r="18" spans="1:11" ht="13.5" customHeight="1" x14ac:dyDescent="0.15">
      <c r="A18" s="276" t="s">
        <v>546</v>
      </c>
      <c r="B18" s="40" t="s">
        <v>140</v>
      </c>
      <c r="C18" s="180"/>
      <c r="D18" s="165"/>
      <c r="E18" s="40" t="s">
        <v>140</v>
      </c>
      <c r="F18" s="40" t="s">
        <v>140</v>
      </c>
      <c r="G18" s="40" t="s">
        <v>140</v>
      </c>
      <c r="H18" s="40" t="s">
        <v>140</v>
      </c>
      <c r="I18" s="166">
        <f t="shared" ref="I18:I21" si="0">COUNTA(B18:H18)</f>
        <v>5</v>
      </c>
      <c r="J18" s="873"/>
      <c r="K18" s="874"/>
    </row>
    <row r="19" spans="1:11" ht="13.5" customHeight="1" x14ac:dyDescent="0.15">
      <c r="A19" s="563" t="s">
        <v>134</v>
      </c>
      <c r="B19" s="40" t="s">
        <v>135</v>
      </c>
      <c r="C19" s="137"/>
      <c r="D19" s="234"/>
      <c r="E19" s="40" t="s">
        <v>135</v>
      </c>
      <c r="F19" s="40" t="s">
        <v>135</v>
      </c>
      <c r="G19" s="40" t="s">
        <v>136</v>
      </c>
      <c r="H19" s="40" t="s">
        <v>135</v>
      </c>
      <c r="I19" s="168">
        <f t="shared" si="0"/>
        <v>5</v>
      </c>
      <c r="J19" s="838">
        <f>SUM(COUNTIF(B19:H19,"9-15"))*(5.5)+SUM(COUNTIF(B19:H19,"10-15"))*(4.5)+SUM(COUNTIF(B19:H19,"12-15"))*(3)+SUM(COUNTIF(B19:H19,"9-12"))*(3)+SUM(COUNTIF(B19:H19,"9-17"))*(7.25)+SUM(COUNTIF(B19:H19,"13-15"))*(2)</f>
        <v>29.25</v>
      </c>
      <c r="K19" s="838"/>
    </row>
    <row r="20" spans="1:11" ht="13.5" customHeight="1" x14ac:dyDescent="0.15">
      <c r="A20" s="565" t="s">
        <v>137</v>
      </c>
      <c r="B20" s="40"/>
      <c r="C20" s="235"/>
      <c r="D20" s="236"/>
      <c r="E20" s="16" t="s">
        <v>72</v>
      </c>
      <c r="F20" s="16"/>
      <c r="G20" s="16" t="s">
        <v>72</v>
      </c>
      <c r="H20" s="40"/>
      <c r="I20" s="166">
        <f t="shared" si="0"/>
        <v>2</v>
      </c>
      <c r="J20" s="838">
        <f>SUM(COUNTIF(B20:H20,"9-15"))*(5.5)+SUM(COUNTIF(B20:H20,"10-15"))*(4.5)+SUM(COUNTIF(B20:H20,"12-15"))*(3)+SUM(COUNTIF(B20:H20,"9-12"))*(3)+SUM(COUNTIF(B20:H20,"9-17"))*(7.25)+SUM(COUNTIF(B20:H20,"13-15"))*(2)+SUM(COUNTIF(B20:H20,"10-12"))*(2)</f>
        <v>6</v>
      </c>
      <c r="K20" s="838"/>
    </row>
    <row r="21" spans="1:11" ht="13.5" customHeight="1" x14ac:dyDescent="0.15">
      <c r="A21" s="276" t="s">
        <v>138</v>
      </c>
      <c r="B21" s="16" t="s">
        <v>20</v>
      </c>
      <c r="C21" s="235"/>
      <c r="D21" s="236"/>
      <c r="E21" s="16"/>
      <c r="F21" s="16" t="s">
        <v>20</v>
      </c>
      <c r="G21" s="16" t="s">
        <v>20</v>
      </c>
      <c r="H21" s="16" t="s">
        <v>20</v>
      </c>
      <c r="I21" s="166">
        <f t="shared" si="0"/>
        <v>4</v>
      </c>
      <c r="J21" s="838">
        <f>SUM(COUNTIF(B21:H21,"9-15"))*(5.5)+SUM(COUNTIF(B21:H21,"10-15"))*(4.5)+SUM(COUNTIF(B21:H21,"12-15"))*(3)+SUM(COUNTIF(B21:H21,"9-12"))*(3)+SUM(COUNTIF(B21:H21,"9-17"))*(7.25)+SUM(COUNTIF(B21:H21,"13-15"))*(2)</f>
        <v>0</v>
      </c>
      <c r="K21" s="838"/>
    </row>
    <row r="22" spans="1:11" ht="13.5" customHeight="1" x14ac:dyDescent="0.15">
      <c r="A22" s="276" t="s">
        <v>39</v>
      </c>
      <c r="B22" s="40" t="s">
        <v>58</v>
      </c>
      <c r="C22" s="234"/>
      <c r="D22" s="234"/>
      <c r="E22" s="40" t="s">
        <v>58</v>
      </c>
      <c r="F22" s="40" t="s">
        <v>58</v>
      </c>
      <c r="G22" s="40"/>
      <c r="H22" s="40" t="s">
        <v>20</v>
      </c>
      <c r="I22" s="166">
        <f>COUNTA(B22:H22)</f>
        <v>4</v>
      </c>
      <c r="J22" s="838">
        <v>14.75</v>
      </c>
      <c r="K22" s="838"/>
    </row>
    <row r="23" spans="1:11" ht="13.5" customHeight="1" x14ac:dyDescent="0.15">
      <c r="A23" s="71" t="s">
        <v>447</v>
      </c>
      <c r="B23" s="40" t="s">
        <v>20</v>
      </c>
      <c r="C23" s="234"/>
      <c r="D23" s="234"/>
      <c r="E23" s="16" t="s">
        <v>20</v>
      </c>
      <c r="F23" s="16"/>
      <c r="G23" s="16" t="s">
        <v>20</v>
      </c>
      <c r="H23" s="16"/>
      <c r="I23" s="166">
        <f>COUNTA(B23:H23)</f>
        <v>3</v>
      </c>
      <c r="J23" s="838">
        <f>SUM(COUNTIF(B23:H23,"9-15"))*(5.5)+SUM(COUNTIF(B23:H23,"10-15"))*(4.5)+SUM(COUNTIF(B23:H23,"12-15"))*(3)+SUM(COUNTIF(B23:H23,"9-12"))*(3)+SUM(COUNTIF(B23:H23,"9-17"))*(7.25)+SUM(COUNTIF(B23:H23,"13-15"))*(2)+SUM(COUNTIF(B23:H23,"9-14"))*(4.5)+SUM(COUNTIF(B23:H23,"10-14"))*(4)</f>
        <v>13.5</v>
      </c>
      <c r="K23" s="838"/>
    </row>
    <row r="24" spans="1:11" ht="13.5" customHeight="1" thickBot="1" x14ac:dyDescent="0.2">
      <c r="A24" s="568" t="s">
        <v>481</v>
      </c>
      <c r="B24" s="396" t="s">
        <v>140</v>
      </c>
      <c r="C24" s="234"/>
      <c r="D24" s="234"/>
      <c r="E24" s="586" t="s">
        <v>140</v>
      </c>
      <c r="F24" s="396" t="s">
        <v>140</v>
      </c>
      <c r="G24" s="586" t="s">
        <v>140</v>
      </c>
      <c r="H24" s="586" t="s">
        <v>140</v>
      </c>
      <c r="I24" s="253"/>
      <c r="J24" s="873"/>
      <c r="K24" s="874"/>
    </row>
    <row r="25" spans="1:11" ht="13.5" customHeight="1" x14ac:dyDescent="0.15">
      <c r="A25" s="824" t="s">
        <v>547</v>
      </c>
      <c r="B25" s="629" t="s">
        <v>133</v>
      </c>
      <c r="C25" s="237"/>
      <c r="D25" s="237"/>
      <c r="E25" s="629" t="s">
        <v>133</v>
      </c>
      <c r="F25" s="629" t="s">
        <v>133</v>
      </c>
      <c r="G25" s="40" t="s">
        <v>140</v>
      </c>
      <c r="H25" s="629" t="s">
        <v>133</v>
      </c>
      <c r="I25" s="826"/>
      <c r="J25" s="828"/>
      <c r="K25" s="829"/>
    </row>
    <row r="26" spans="1:11" ht="13.5" customHeight="1" thickBot="1" x14ac:dyDescent="0.2">
      <c r="A26" s="825"/>
      <c r="B26" s="173"/>
      <c r="C26" s="170"/>
      <c r="D26" s="171"/>
      <c r="E26" s="173"/>
      <c r="F26" s="173"/>
      <c r="G26" s="173"/>
      <c r="H26" s="174"/>
      <c r="I26" s="827"/>
      <c r="J26" s="830"/>
      <c r="K26" s="831"/>
    </row>
    <row r="27" spans="1:11" s="13" customFormat="1" ht="14.25" customHeight="1" x14ac:dyDescent="0.15">
      <c r="A27" s="153" t="s">
        <v>0</v>
      </c>
      <c r="B27" s="183">
        <v>46125</v>
      </c>
      <c r="C27" s="183">
        <v>46126</v>
      </c>
      <c r="D27" s="183">
        <v>46127</v>
      </c>
      <c r="E27" s="183">
        <v>46128</v>
      </c>
      <c r="F27" s="183">
        <v>46129</v>
      </c>
      <c r="G27" s="183">
        <v>46130</v>
      </c>
      <c r="H27" s="183">
        <v>46131</v>
      </c>
      <c r="I27" s="177"/>
      <c r="J27" s="822" t="s">
        <v>2</v>
      </c>
      <c r="K27" s="823"/>
    </row>
    <row r="28" spans="1:11" s="159" customFormat="1" ht="14.25" customHeight="1" x14ac:dyDescent="0.15">
      <c r="A28" s="155" t="s">
        <v>3</v>
      </c>
      <c r="B28" s="157" t="s">
        <v>4</v>
      </c>
      <c r="C28" s="157" t="s">
        <v>5</v>
      </c>
      <c r="D28" s="157" t="s">
        <v>6</v>
      </c>
      <c r="E28" s="157" t="s">
        <v>7</v>
      </c>
      <c r="F28" s="157" t="s">
        <v>8</v>
      </c>
      <c r="G28" s="157" t="s">
        <v>9</v>
      </c>
      <c r="H28" s="158" t="s">
        <v>10</v>
      </c>
      <c r="I28" s="178"/>
      <c r="J28" s="819"/>
      <c r="K28" s="820"/>
    </row>
    <row r="29" spans="1:11" s="123" customFormat="1" ht="14.25" customHeight="1" x14ac:dyDescent="0.15">
      <c r="A29" s="179" t="s">
        <v>131</v>
      </c>
      <c r="B29" s="160">
        <v>6</v>
      </c>
      <c r="C29" s="157"/>
      <c r="D29" s="156"/>
      <c r="E29" s="160">
        <v>6</v>
      </c>
      <c r="F29" s="160">
        <v>5</v>
      </c>
      <c r="G29" s="160">
        <v>7</v>
      </c>
      <c r="H29" s="160">
        <v>5</v>
      </c>
      <c r="I29" s="161"/>
      <c r="J29" s="162"/>
      <c r="K29" s="163"/>
    </row>
    <row r="30" spans="1:11" ht="13.5" customHeight="1" x14ac:dyDescent="0.15">
      <c r="A30" s="276" t="s">
        <v>546</v>
      </c>
      <c r="B30" s="40" t="s">
        <v>140</v>
      </c>
      <c r="C30" s="180"/>
      <c r="D30" s="165"/>
      <c r="E30" s="40" t="s">
        <v>140</v>
      </c>
      <c r="F30" s="40" t="s">
        <v>140</v>
      </c>
      <c r="G30" s="40" t="s">
        <v>140</v>
      </c>
      <c r="H30" s="40" t="s">
        <v>140</v>
      </c>
      <c r="I30" s="166">
        <f t="shared" ref="I30:I33" si="1">COUNTA(B30:H30)</f>
        <v>5</v>
      </c>
      <c r="J30" s="873"/>
      <c r="K30" s="874"/>
    </row>
    <row r="31" spans="1:11" ht="13.5" customHeight="1" x14ac:dyDescent="0.15">
      <c r="A31" s="563" t="s">
        <v>134</v>
      </c>
      <c r="B31" s="40" t="s">
        <v>135</v>
      </c>
      <c r="C31" s="137"/>
      <c r="D31" s="234"/>
      <c r="E31" s="40" t="s">
        <v>135</v>
      </c>
      <c r="F31" s="40" t="s">
        <v>135</v>
      </c>
      <c r="G31" s="40" t="s">
        <v>136</v>
      </c>
      <c r="H31" s="40" t="s">
        <v>135</v>
      </c>
      <c r="I31" s="168">
        <f t="shared" si="1"/>
        <v>5</v>
      </c>
      <c r="J31" s="838">
        <f>SUM(COUNTIF(B31:H31,"9-15"))*(5.5)+SUM(COUNTIF(B31:H31,"10-15"))*(4.5)+SUM(COUNTIF(B31:H31,"12-15"))*(3)+SUM(COUNTIF(B31:H31,"9-12"))*(3)+SUM(COUNTIF(B31:H31,"9-17"))*(7.25)+SUM(COUNTIF(B31:H31,"13-15"))*(2)</f>
        <v>29.25</v>
      </c>
      <c r="K31" s="838"/>
    </row>
    <row r="32" spans="1:11" ht="13.5" customHeight="1" x14ac:dyDescent="0.15">
      <c r="A32" s="565" t="s">
        <v>137</v>
      </c>
      <c r="B32" s="40"/>
      <c r="C32" s="235"/>
      <c r="D32" s="236"/>
      <c r="E32" s="16" t="s">
        <v>72</v>
      </c>
      <c r="F32" s="16"/>
      <c r="G32" s="16" t="s">
        <v>72</v>
      </c>
      <c r="H32" s="40"/>
      <c r="I32" s="166">
        <f t="shared" si="1"/>
        <v>2</v>
      </c>
      <c r="J32" s="838">
        <f>SUM(COUNTIF(B32:H32,"9-15"))*(5.5)+SUM(COUNTIF(B32:H32,"10-15"))*(4.5)+SUM(COUNTIF(B32:H32,"12-15"))*(3)+SUM(COUNTIF(B32:H32,"9-12"))*(3)+SUM(COUNTIF(B32:H32,"9-17"))*(7.25)+SUM(COUNTIF(B32:H32,"13-15"))*(2)+SUM(COUNTIF(B32:H32,"10-12"))*(2)</f>
        <v>6</v>
      </c>
      <c r="K32" s="838"/>
    </row>
    <row r="33" spans="1:11" ht="13.5" customHeight="1" x14ac:dyDescent="0.15">
      <c r="A33" s="276" t="s">
        <v>138</v>
      </c>
      <c r="B33" s="16" t="s">
        <v>20</v>
      </c>
      <c r="C33" s="235"/>
      <c r="D33" s="236"/>
      <c r="E33" s="16"/>
      <c r="F33" s="16" t="s">
        <v>20</v>
      </c>
      <c r="G33" s="16" t="s">
        <v>20</v>
      </c>
      <c r="H33" s="16" t="s">
        <v>20</v>
      </c>
      <c r="I33" s="166">
        <f t="shared" si="1"/>
        <v>4</v>
      </c>
      <c r="J33" s="838">
        <f>SUM(COUNTIF(B33:H33,"9-15"))*(5.5)+SUM(COUNTIF(B33:H33,"10-15"))*(4.5)+SUM(COUNTIF(B33:H33,"12-15"))*(3)+SUM(COUNTIF(B33:H33,"9-12"))*(3)+SUM(COUNTIF(B33:H33,"9-17"))*(7.25)+SUM(COUNTIF(B33:H33,"13-15"))*(2)</f>
        <v>0</v>
      </c>
      <c r="K33" s="838"/>
    </row>
    <row r="34" spans="1:11" ht="13.5" customHeight="1" x14ac:dyDescent="0.15">
      <c r="A34" s="276" t="s">
        <v>39</v>
      </c>
      <c r="B34" s="40" t="s">
        <v>58</v>
      </c>
      <c r="C34" s="234"/>
      <c r="D34" s="234"/>
      <c r="E34" s="40" t="s">
        <v>58</v>
      </c>
      <c r="F34" s="40" t="s">
        <v>58</v>
      </c>
      <c r="G34" s="40"/>
      <c r="H34" s="40" t="s">
        <v>20</v>
      </c>
      <c r="I34" s="166">
        <f>COUNTA(B34:H34)</f>
        <v>4</v>
      </c>
      <c r="J34" s="838">
        <f>SUM(COUNTIF(B34:H34,"9-15"))*(5.5)+SUM(COUNTIF(B34:H34,"10-15"))*(4.5)+SUM(COUNTIF(B34:H34,"12-15"))*(3)+SUM(COUNTIF(B34:H34,"9-12"))*(3)+SUM(COUNTIF(B34:H34,"9-17"))*(7.25)+SUM(COUNTIF(B34:H34,"13-15"))*(2)+SUM(COUNTIF(B34:H34,"9-16"))*(6.25)+SUM(COUNTIF(B34:H34,"9-14"))*(4.5)</f>
        <v>23.25</v>
      </c>
      <c r="K34" s="838"/>
    </row>
    <row r="35" spans="1:11" ht="13.5" customHeight="1" x14ac:dyDescent="0.15">
      <c r="A35" s="71" t="s">
        <v>447</v>
      </c>
      <c r="B35" s="40" t="s">
        <v>20</v>
      </c>
      <c r="C35" s="234"/>
      <c r="D35" s="234"/>
      <c r="E35" s="16" t="s">
        <v>20</v>
      </c>
      <c r="F35" s="16"/>
      <c r="G35" s="16" t="s">
        <v>20</v>
      </c>
      <c r="H35" s="16"/>
      <c r="I35" s="166">
        <f>COUNTA(B35:H35)</f>
        <v>3</v>
      </c>
      <c r="J35" s="838">
        <f>SUM(COUNTIF(B35:H35,"9-15"))*(5.5)+SUM(COUNTIF(B35:H35,"10-15"))*(4.5)+SUM(COUNTIF(B35:H35,"12-15"))*(3)+SUM(COUNTIF(B35:H35,"9-12"))*(3)+SUM(COUNTIF(B35:H35,"9-17"))*(7.25)+SUM(COUNTIF(B35:H35,"13-15"))*(2)+SUM(COUNTIF(B35:H35,"9-14"))*(4.5)+SUM(COUNTIF(B35:H35,"10-14"))*(4)</f>
        <v>13.5</v>
      </c>
      <c r="K35" s="838"/>
    </row>
    <row r="36" spans="1:11" ht="13.5" customHeight="1" thickBot="1" x14ac:dyDescent="0.2">
      <c r="A36" s="568" t="s">
        <v>481</v>
      </c>
      <c r="B36" s="396" t="s">
        <v>140</v>
      </c>
      <c r="C36" s="234"/>
      <c r="D36" s="234"/>
      <c r="E36" s="586" t="s">
        <v>140</v>
      </c>
      <c r="F36" s="396" t="s">
        <v>140</v>
      </c>
      <c r="G36" s="586" t="s">
        <v>140</v>
      </c>
      <c r="H36" s="586" t="s">
        <v>140</v>
      </c>
      <c r="I36" s="253"/>
      <c r="J36" s="873"/>
      <c r="K36" s="874"/>
    </row>
    <row r="37" spans="1:11" ht="13.5" customHeight="1" x14ac:dyDescent="0.15">
      <c r="A37" s="824" t="s">
        <v>547</v>
      </c>
      <c r="B37" s="629" t="s">
        <v>133</v>
      </c>
      <c r="C37" s="237"/>
      <c r="D37" s="237"/>
      <c r="E37" s="629" t="s">
        <v>133</v>
      </c>
      <c r="F37" s="629" t="s">
        <v>133</v>
      </c>
      <c r="G37" s="40" t="s">
        <v>140</v>
      </c>
      <c r="H37" s="629" t="s">
        <v>133</v>
      </c>
      <c r="I37" s="826"/>
      <c r="J37" s="828"/>
      <c r="K37" s="829"/>
    </row>
    <row r="38" spans="1:11" ht="13.5" customHeight="1" thickBot="1" x14ac:dyDescent="0.2">
      <c r="A38" s="825"/>
      <c r="B38" s="173"/>
      <c r="C38" s="170"/>
      <c r="D38" s="171"/>
      <c r="E38" s="173"/>
      <c r="F38" s="173"/>
      <c r="G38" s="173"/>
      <c r="H38" s="174"/>
      <c r="I38" s="827"/>
      <c r="J38" s="830"/>
      <c r="K38" s="831"/>
    </row>
    <row r="39" spans="1:11" s="13" customFormat="1" ht="14.25" customHeight="1" x14ac:dyDescent="0.15">
      <c r="A39" s="153" t="s">
        <v>0</v>
      </c>
      <c r="B39" s="183">
        <v>46132</v>
      </c>
      <c r="C39" s="183">
        <v>46133</v>
      </c>
      <c r="D39" s="183">
        <v>46134</v>
      </c>
      <c r="E39" s="183">
        <v>46135</v>
      </c>
      <c r="F39" s="183">
        <v>46136</v>
      </c>
      <c r="G39" s="183">
        <v>46137</v>
      </c>
      <c r="H39" s="183">
        <v>46138</v>
      </c>
      <c r="I39" s="177"/>
      <c r="J39" s="822" t="s">
        <v>2</v>
      </c>
      <c r="K39" s="823"/>
    </row>
    <row r="40" spans="1:11" s="159" customFormat="1" ht="14.25" customHeight="1" x14ac:dyDescent="0.15">
      <c r="A40" s="155" t="s">
        <v>3</v>
      </c>
      <c r="B40" s="157" t="s">
        <v>4</v>
      </c>
      <c r="C40" s="157" t="s">
        <v>5</v>
      </c>
      <c r="D40" s="157" t="s">
        <v>6</v>
      </c>
      <c r="E40" s="157" t="s">
        <v>7</v>
      </c>
      <c r="F40" s="157" t="s">
        <v>8</v>
      </c>
      <c r="G40" s="157" t="s">
        <v>9</v>
      </c>
      <c r="H40" s="158" t="s">
        <v>10</v>
      </c>
      <c r="I40" s="178"/>
      <c r="J40" s="819"/>
      <c r="K40" s="820"/>
    </row>
    <row r="41" spans="1:11" s="159" customFormat="1" ht="14.25" customHeight="1" x14ac:dyDescent="0.15">
      <c r="A41" s="179" t="s">
        <v>142</v>
      </c>
      <c r="B41" s="160">
        <v>6</v>
      </c>
      <c r="C41" s="157"/>
      <c r="D41" s="156"/>
      <c r="E41" s="160">
        <v>6</v>
      </c>
      <c r="F41" s="160">
        <v>5</v>
      </c>
      <c r="G41" s="160">
        <v>7</v>
      </c>
      <c r="H41" s="160">
        <v>5</v>
      </c>
      <c r="I41" s="161"/>
      <c r="J41" s="162"/>
      <c r="K41" s="163"/>
    </row>
    <row r="42" spans="1:11" ht="13.5" customHeight="1" x14ac:dyDescent="0.15">
      <c r="A42" s="276" t="s">
        <v>546</v>
      </c>
      <c r="B42" s="40" t="s">
        <v>140</v>
      </c>
      <c r="C42" s="180"/>
      <c r="D42" s="165"/>
      <c r="E42" s="40" t="s">
        <v>140</v>
      </c>
      <c r="F42" s="40" t="s">
        <v>140</v>
      </c>
      <c r="G42" s="40" t="s">
        <v>140</v>
      </c>
      <c r="H42" s="40" t="s">
        <v>140</v>
      </c>
      <c r="I42" s="166">
        <f t="shared" ref="I42:I45" si="2">COUNTA(B42:H42)</f>
        <v>5</v>
      </c>
      <c r="J42" s="873"/>
      <c r="K42" s="874"/>
    </row>
    <row r="43" spans="1:11" ht="13.5" customHeight="1" x14ac:dyDescent="0.15">
      <c r="A43" s="563" t="s">
        <v>134</v>
      </c>
      <c r="B43" s="40" t="s">
        <v>135</v>
      </c>
      <c r="C43" s="137"/>
      <c r="D43" s="234"/>
      <c r="E43" s="40" t="s">
        <v>135</v>
      </c>
      <c r="F43" s="40" t="s">
        <v>135</v>
      </c>
      <c r="G43" s="40" t="s">
        <v>136</v>
      </c>
      <c r="H43" s="40" t="s">
        <v>135</v>
      </c>
      <c r="I43" s="168">
        <f t="shared" si="2"/>
        <v>5</v>
      </c>
      <c r="J43" s="838">
        <f>SUM(COUNTIF(B43:H43,"9-15"))*(5.5)+SUM(COUNTIF(B43:H43,"10-15"))*(4.5)+SUM(COUNTIF(B43:H43,"12-15"))*(3)+SUM(COUNTIF(B43:H43,"9-12"))*(3)+SUM(COUNTIF(B43:H43,"9-17"))*(7.25)+SUM(COUNTIF(B43:H43,"13-15"))*(2)</f>
        <v>29.25</v>
      </c>
      <c r="K43" s="838"/>
    </row>
    <row r="44" spans="1:11" ht="13.5" customHeight="1" x14ac:dyDescent="0.15">
      <c r="A44" s="565" t="s">
        <v>137</v>
      </c>
      <c r="B44" s="40"/>
      <c r="C44" s="235"/>
      <c r="D44" s="236"/>
      <c r="E44" s="16" t="s">
        <v>72</v>
      </c>
      <c r="F44" s="16"/>
      <c r="G44" s="16" t="s">
        <v>72</v>
      </c>
      <c r="H44" s="40"/>
      <c r="I44" s="166">
        <f t="shared" si="2"/>
        <v>2</v>
      </c>
      <c r="J44" s="838">
        <f>SUM(COUNTIF(B44:H44,"9-15"))*(5.5)+SUM(COUNTIF(B44:H44,"10-15"))*(4.5)+SUM(COUNTIF(B44:H44,"12-15"))*(3)+SUM(COUNTIF(B44:H44,"9-12"))*(3)+SUM(COUNTIF(B44:H44,"9-17"))*(7.25)+SUM(COUNTIF(B44:H44,"13-15"))*(2)+SUM(COUNTIF(B44:H44,"10-12"))*(2)</f>
        <v>6</v>
      </c>
      <c r="K44" s="838"/>
    </row>
    <row r="45" spans="1:11" ht="13.5" customHeight="1" x14ac:dyDescent="0.15">
      <c r="A45" s="276" t="s">
        <v>138</v>
      </c>
      <c r="B45" s="16" t="s">
        <v>20</v>
      </c>
      <c r="C45" s="235"/>
      <c r="D45" s="236"/>
      <c r="E45" s="16"/>
      <c r="F45" s="16" t="s">
        <v>20</v>
      </c>
      <c r="G45" s="16" t="s">
        <v>20</v>
      </c>
      <c r="H45" s="16" t="s">
        <v>20</v>
      </c>
      <c r="I45" s="166">
        <f t="shared" si="2"/>
        <v>4</v>
      </c>
      <c r="J45" s="838">
        <f>SUM(COUNTIF(B45:H45,"9-15"))*(5.5)+SUM(COUNTIF(B45:H45,"10-15"))*(4.5)+SUM(COUNTIF(B45:H45,"12-15"))*(3)+SUM(COUNTIF(B45:H45,"9-12"))*(3)+SUM(COUNTIF(B45:H45,"9-17"))*(7.25)+SUM(COUNTIF(B45:H45,"13-15"))*(2)</f>
        <v>0</v>
      </c>
      <c r="K45" s="838"/>
    </row>
    <row r="46" spans="1:11" ht="13.5" customHeight="1" x14ac:dyDescent="0.15">
      <c r="A46" s="276" t="s">
        <v>39</v>
      </c>
      <c r="B46" s="40" t="s">
        <v>58</v>
      </c>
      <c r="C46" s="234"/>
      <c r="D46" s="234"/>
      <c r="E46" s="40" t="s">
        <v>58</v>
      </c>
      <c r="F46" s="40" t="s">
        <v>58</v>
      </c>
      <c r="G46" s="40"/>
      <c r="H46" s="40" t="s">
        <v>20</v>
      </c>
      <c r="I46" s="166">
        <f>COUNTA(B46:H46)</f>
        <v>4</v>
      </c>
      <c r="J46" s="838">
        <f>SUM(COUNTIF(B46:H46,"9-15"))*(5.5)+SUM(COUNTIF(B46:H46,"10-15"))*(4.5)+SUM(COUNTIF(B46:H46,"12-15"))*(3)+SUM(COUNTIF(B46:H46,"9-12"))*(3)+SUM(COUNTIF(B46:H46,"9-17"))*(7.25)+SUM(COUNTIF(B46:H46,"13-15"))*(2)+SUM(COUNTIF(B46:H46,"9-16"))*(6.25)+SUM(COUNTIF(B46:H46,"9-14"))*(4.5)</f>
        <v>23.25</v>
      </c>
      <c r="K46" s="838"/>
    </row>
    <row r="47" spans="1:11" ht="13.5" customHeight="1" x14ac:dyDescent="0.15">
      <c r="A47" s="71" t="s">
        <v>447</v>
      </c>
      <c r="B47" s="40" t="s">
        <v>20</v>
      </c>
      <c r="C47" s="234"/>
      <c r="D47" s="234"/>
      <c r="E47" s="16" t="s">
        <v>20</v>
      </c>
      <c r="F47" s="16"/>
      <c r="G47" s="16" t="s">
        <v>20</v>
      </c>
      <c r="H47" s="16"/>
      <c r="I47" s="166">
        <f>COUNTA(B47:H47)</f>
        <v>3</v>
      </c>
      <c r="J47" s="838">
        <f>SUM(COUNTIF(B47:H47,"9-15"))*(5.5)+SUM(COUNTIF(B47:H47,"10-15"))*(4.5)+SUM(COUNTIF(B47:H47,"12-15"))*(3)+SUM(COUNTIF(B47:H47,"9-12"))*(3)+SUM(COUNTIF(B47:H47,"9-17"))*(7.25)+SUM(COUNTIF(B47:H47,"13-15"))*(2)+SUM(COUNTIF(B47:H47,"9-14"))*(4.5)+SUM(COUNTIF(B47:H47,"10-14"))*(4)</f>
        <v>13.5</v>
      </c>
      <c r="K47" s="838"/>
    </row>
    <row r="48" spans="1:11" ht="13.5" customHeight="1" thickBot="1" x14ac:dyDescent="0.2">
      <c r="A48" s="568" t="s">
        <v>481</v>
      </c>
      <c r="B48" s="396" t="s">
        <v>140</v>
      </c>
      <c r="C48" s="234"/>
      <c r="D48" s="234"/>
      <c r="E48" s="586" t="s">
        <v>140</v>
      </c>
      <c r="F48" s="396" t="s">
        <v>140</v>
      </c>
      <c r="G48" s="586" t="s">
        <v>140</v>
      </c>
      <c r="H48" s="586" t="s">
        <v>140</v>
      </c>
      <c r="I48" s="253"/>
      <c r="J48" s="873"/>
      <c r="K48" s="874"/>
    </row>
    <row r="49" spans="1:11" ht="13.5" customHeight="1" x14ac:dyDescent="0.15">
      <c r="A49" s="824" t="s">
        <v>547</v>
      </c>
      <c r="B49" s="629" t="s">
        <v>133</v>
      </c>
      <c r="C49" s="237"/>
      <c r="D49" s="237"/>
      <c r="E49" s="629" t="s">
        <v>133</v>
      </c>
      <c r="F49" s="629" t="s">
        <v>133</v>
      </c>
      <c r="G49" s="40" t="s">
        <v>140</v>
      </c>
      <c r="H49" s="629" t="s">
        <v>133</v>
      </c>
      <c r="I49" s="826"/>
      <c r="J49" s="828"/>
      <c r="K49" s="829"/>
    </row>
    <row r="50" spans="1:11" ht="13.5" customHeight="1" thickBot="1" x14ac:dyDescent="0.2">
      <c r="A50" s="825"/>
      <c r="B50" s="173"/>
      <c r="C50" s="170"/>
      <c r="D50" s="171"/>
      <c r="E50" s="173"/>
      <c r="F50" s="173"/>
      <c r="G50" s="173"/>
      <c r="H50" s="174"/>
      <c r="I50" s="827"/>
      <c r="J50" s="830"/>
      <c r="K50" s="831"/>
    </row>
    <row r="51" spans="1:11" s="13" customFormat="1" ht="12.75" customHeight="1" x14ac:dyDescent="0.15">
      <c r="A51" s="175" t="s">
        <v>0</v>
      </c>
      <c r="B51" s="176">
        <v>46139</v>
      </c>
      <c r="C51" s="176">
        <v>46140</v>
      </c>
      <c r="D51" s="176">
        <v>46141</v>
      </c>
      <c r="E51" s="176">
        <v>46142</v>
      </c>
      <c r="F51" s="176"/>
      <c r="G51" s="176"/>
      <c r="H51" s="176"/>
      <c r="I51" s="177"/>
      <c r="J51" s="822" t="s">
        <v>2</v>
      </c>
      <c r="K51" s="823"/>
    </row>
    <row r="52" spans="1:11" s="159" customFormat="1" ht="12.75" customHeight="1" x14ac:dyDescent="0.15">
      <c r="A52" s="155" t="s">
        <v>3</v>
      </c>
      <c r="B52" s="157" t="s">
        <v>4</v>
      </c>
      <c r="C52" s="157" t="s">
        <v>5</v>
      </c>
      <c r="D52" s="158" t="s">
        <v>6</v>
      </c>
      <c r="E52" s="157" t="s">
        <v>7</v>
      </c>
      <c r="F52" s="157"/>
      <c r="G52" s="157"/>
      <c r="H52" s="158"/>
      <c r="I52" s="178"/>
      <c r="J52" s="819"/>
      <c r="K52" s="820"/>
    </row>
    <row r="53" spans="1:11" s="123" customFormat="1" ht="12.75" customHeight="1" x14ac:dyDescent="0.15">
      <c r="A53" s="179" t="s">
        <v>131</v>
      </c>
      <c r="B53" s="160">
        <v>6</v>
      </c>
      <c r="C53" s="157"/>
      <c r="D53" s="156"/>
      <c r="E53" s="160">
        <v>6</v>
      </c>
      <c r="F53" s="156"/>
      <c r="G53" s="156"/>
      <c r="H53" s="156"/>
      <c r="I53" s="161"/>
      <c r="J53" s="162"/>
      <c r="K53" s="163"/>
    </row>
    <row r="54" spans="1:11" ht="13.5" customHeight="1" x14ac:dyDescent="0.15">
      <c r="A54" s="276" t="s">
        <v>546</v>
      </c>
      <c r="B54" s="40" t="s">
        <v>140</v>
      </c>
      <c r="C54" s="180"/>
      <c r="D54" s="165"/>
      <c r="E54" s="40" t="s">
        <v>140</v>
      </c>
      <c r="F54" s="165"/>
      <c r="G54" s="165"/>
      <c r="H54" s="165"/>
      <c r="I54" s="166">
        <f t="shared" ref="I54:I57" si="3">COUNTA(B54:H54)</f>
        <v>2</v>
      </c>
      <c r="J54" s="873"/>
      <c r="K54" s="874"/>
    </row>
    <row r="55" spans="1:11" ht="13.5" customHeight="1" x14ac:dyDescent="0.15">
      <c r="A55" s="563" t="s">
        <v>134</v>
      </c>
      <c r="B55" s="40" t="s">
        <v>135</v>
      </c>
      <c r="C55" s="137"/>
      <c r="D55" s="234"/>
      <c r="E55" s="40" t="s">
        <v>135</v>
      </c>
      <c r="F55" s="234"/>
      <c r="G55" s="234"/>
      <c r="H55" s="234"/>
      <c r="I55" s="168">
        <f t="shared" si="3"/>
        <v>2</v>
      </c>
      <c r="J55" s="838">
        <f>SUM(COUNTIF(B55:H55,"9-15"))*(5.5)+SUM(COUNTIF(B55:H55,"10-15"))*(4.5)+SUM(COUNTIF(B55:H55,"12-15"))*(3)+SUM(COUNTIF(B55:H55,"9-12"))*(3)+SUM(COUNTIF(B55:H55,"9-17"))*(7.25)+SUM(COUNTIF(B55:H55,"13-15"))*(2)</f>
        <v>11</v>
      </c>
      <c r="K55" s="838"/>
    </row>
    <row r="56" spans="1:11" ht="13.5" customHeight="1" x14ac:dyDescent="0.15">
      <c r="A56" s="565" t="s">
        <v>137</v>
      </c>
      <c r="B56" s="40"/>
      <c r="C56" s="235"/>
      <c r="D56" s="236"/>
      <c r="E56" s="16" t="s">
        <v>72</v>
      </c>
      <c r="F56" s="236"/>
      <c r="G56" s="236"/>
      <c r="H56" s="236"/>
      <c r="I56" s="166">
        <f t="shared" si="3"/>
        <v>1</v>
      </c>
      <c r="J56" s="838">
        <f>SUM(COUNTIF(B56:H56,"9-15"))*(5.5)+SUM(COUNTIF(B56:H56,"10-15"))*(4.5)+SUM(COUNTIF(B56:H56,"12-15"))*(3)+SUM(COUNTIF(B56:H56,"9-12"))*(3)+SUM(COUNTIF(B56:H56,"9-17"))*(7.25)+SUM(COUNTIF(B56:H56,"13-15"))*(2)+SUM(COUNTIF(B56:H56,"10-12"))*(2)</f>
        <v>3</v>
      </c>
      <c r="K56" s="838"/>
    </row>
    <row r="57" spans="1:11" ht="13.5" customHeight="1" x14ac:dyDescent="0.15">
      <c r="A57" s="276" t="s">
        <v>138</v>
      </c>
      <c r="B57" s="16" t="s">
        <v>20</v>
      </c>
      <c r="C57" s="235"/>
      <c r="D57" s="236"/>
      <c r="E57" s="16"/>
      <c r="F57" s="236"/>
      <c r="G57" s="236"/>
      <c r="H57" s="236"/>
      <c r="I57" s="166">
        <f t="shared" si="3"/>
        <v>1</v>
      </c>
      <c r="J57" s="838">
        <f>SUM(COUNTIF(B57:H57,"9-15"))*(5.5)+SUM(COUNTIF(B57:H57,"10-15"))*(4.5)+SUM(COUNTIF(B57:H57,"12-15"))*(3)+SUM(COUNTIF(B57:H57,"9-12"))*(3)+SUM(COUNTIF(B57:H57,"9-17"))*(7.25)+SUM(COUNTIF(B57:H57,"13-15"))*(2)</f>
        <v>0</v>
      </c>
      <c r="K57" s="838"/>
    </row>
    <row r="58" spans="1:11" ht="13.5" customHeight="1" x14ac:dyDescent="0.15">
      <c r="A58" s="276" t="s">
        <v>39</v>
      </c>
      <c r="B58" s="40" t="s">
        <v>58</v>
      </c>
      <c r="C58" s="234"/>
      <c r="D58" s="234"/>
      <c r="E58" s="40" t="s">
        <v>58</v>
      </c>
      <c r="F58" s="234"/>
      <c r="G58" s="234"/>
      <c r="H58" s="234"/>
      <c r="I58" s="166">
        <f>COUNTA(B58:H58)</f>
        <v>2</v>
      </c>
      <c r="J58" s="838">
        <f>SUM(COUNTIF(B58:H58,"9-15"))*(5.5)+SUM(COUNTIF(B58:H58,"10-15"))*(4.5)+SUM(COUNTIF(B58:H58,"12-15"))*(3)+SUM(COUNTIF(B58:H58,"9-12"))*(3)+SUM(COUNTIF(B58:H58,"9-17"))*(7.25)+SUM(COUNTIF(B58:H58,"13-15"))*(2)+SUM(COUNTIF(B58:H58,"9-16"))*(6.25)+SUM(COUNTIF(B58:H58,"9-14"))*(4.5)</f>
        <v>12.5</v>
      </c>
      <c r="K58" s="838"/>
    </row>
    <row r="59" spans="1:11" ht="13.5" customHeight="1" x14ac:dyDescent="0.15">
      <c r="A59" s="71" t="s">
        <v>447</v>
      </c>
      <c r="B59" s="40" t="s">
        <v>20</v>
      </c>
      <c r="C59" s="234"/>
      <c r="D59" s="234"/>
      <c r="E59" s="16" t="s">
        <v>20</v>
      </c>
      <c r="F59" s="234"/>
      <c r="G59" s="234"/>
      <c r="H59" s="234"/>
      <c r="I59" s="166">
        <f>COUNTA(B59:H59)</f>
        <v>2</v>
      </c>
      <c r="J59" s="838">
        <f>SUM(COUNTIF(B59:H59,"9-15"))*(5.5)+SUM(COUNTIF(B59:H59,"10-15"))*(4.5)+SUM(COUNTIF(B59:H59,"12-15"))*(3)+SUM(COUNTIF(B59:H59,"9-12"))*(3)+SUM(COUNTIF(B59:H59,"9-17"))*(7.25)+SUM(COUNTIF(B59:H59,"13-15"))*(2)+SUM(COUNTIF(B59:H59,"9-14"))*(4.5)+SUM(COUNTIF(B59:H59,"10-14"))*(4)</f>
        <v>9</v>
      </c>
      <c r="K59" s="838"/>
    </row>
    <row r="60" spans="1:11" ht="13.5" customHeight="1" thickBot="1" x14ac:dyDescent="0.2">
      <c r="A60" s="568" t="s">
        <v>481</v>
      </c>
      <c r="B60" s="396" t="s">
        <v>140</v>
      </c>
      <c r="C60" s="234"/>
      <c r="D60" s="234"/>
      <c r="E60" s="586" t="s">
        <v>140</v>
      </c>
      <c r="F60" s="234"/>
      <c r="G60" s="234"/>
      <c r="H60" s="234"/>
      <c r="I60" s="253"/>
      <c r="J60" s="873"/>
      <c r="K60" s="874"/>
    </row>
    <row r="61" spans="1:11" ht="13.5" customHeight="1" x14ac:dyDescent="0.15">
      <c r="A61" s="824" t="s">
        <v>547</v>
      </c>
      <c r="B61" s="629" t="s">
        <v>133</v>
      </c>
      <c r="C61" s="237"/>
      <c r="D61" s="237"/>
      <c r="E61" s="629" t="s">
        <v>133</v>
      </c>
      <c r="F61" s="237"/>
      <c r="G61" s="237"/>
      <c r="H61" s="237"/>
      <c r="I61" s="826"/>
      <c r="J61" s="828"/>
      <c r="K61" s="829"/>
    </row>
    <row r="62" spans="1:11" ht="13.5" customHeight="1" thickBot="1" x14ac:dyDescent="0.2">
      <c r="A62" s="825"/>
      <c r="B62" s="173"/>
      <c r="C62" s="170"/>
      <c r="D62" s="171"/>
      <c r="E62" s="173"/>
      <c r="F62" s="171"/>
      <c r="G62" s="171"/>
      <c r="H62" s="171"/>
      <c r="I62" s="827"/>
      <c r="J62" s="830"/>
      <c r="K62" s="831"/>
    </row>
    <row r="63" spans="1:11" ht="12.75" customHeight="1" x14ac:dyDescent="0.15">
      <c r="J63" s="736" t="s">
        <v>561</v>
      </c>
      <c r="K63" s="736"/>
    </row>
    <row r="64" spans="1:11" s="1" customFormat="1" x14ac:dyDescent="0.15">
      <c r="A64" s="841" t="s">
        <v>143</v>
      </c>
      <c r="B64" s="842"/>
      <c r="C64" s="842"/>
      <c r="D64" s="843"/>
      <c r="E64" s="372" t="s">
        <v>146</v>
      </c>
      <c r="F64" s="186"/>
      <c r="G64" s="14"/>
      <c r="H64" s="10"/>
      <c r="I64" s="10"/>
      <c r="J64" s="736"/>
      <c r="K64" s="736"/>
    </row>
    <row r="65" spans="1:14" s="1" customFormat="1" ht="15" customHeight="1" x14ac:dyDescent="0.15">
      <c r="A65" s="741" t="s">
        <v>283</v>
      </c>
      <c r="B65" s="742"/>
      <c r="C65" s="742"/>
      <c r="D65" s="743"/>
      <c r="E65" s="371" t="s">
        <v>282</v>
      </c>
      <c r="F65" s="367"/>
      <c r="G65" s="368"/>
      <c r="H65" s="368"/>
      <c r="I65" s="368"/>
      <c r="J65" s="368"/>
      <c r="K65" s="368"/>
      <c r="L65" s="368"/>
      <c r="M65" s="368"/>
      <c r="N65" s="368"/>
    </row>
    <row r="66" spans="1:14" s="1" customFormat="1" ht="15" customHeight="1" x14ac:dyDescent="0.15">
      <c r="A66" s="844" t="s">
        <v>284</v>
      </c>
      <c r="B66" s="845"/>
      <c r="C66" s="845"/>
      <c r="D66" s="846"/>
      <c r="E66" s="373" t="s">
        <v>285</v>
      </c>
      <c r="F66" s="369"/>
      <c r="G66" s="370"/>
      <c r="H66" s="370"/>
      <c r="I66" s="370"/>
      <c r="J66" s="370"/>
      <c r="K66" s="370"/>
      <c r="L66" s="370"/>
      <c r="M66" s="370"/>
      <c r="N66" s="370"/>
    </row>
  </sheetData>
  <mergeCells count="62">
    <mergeCell ref="J12:K12"/>
    <mergeCell ref="J7:K7"/>
    <mergeCell ref="J8:K8"/>
    <mergeCell ref="J9:K9"/>
    <mergeCell ref="J10:K10"/>
    <mergeCell ref="J11:K11"/>
    <mergeCell ref="B1:G1"/>
    <mergeCell ref="H1:K1"/>
    <mergeCell ref="I3:I4"/>
    <mergeCell ref="J3:K4"/>
    <mergeCell ref="J6:K6"/>
    <mergeCell ref="J22:K22"/>
    <mergeCell ref="J23:K23"/>
    <mergeCell ref="J24:K24"/>
    <mergeCell ref="A13:A14"/>
    <mergeCell ref="I13:I14"/>
    <mergeCell ref="J13:K14"/>
    <mergeCell ref="J15:K16"/>
    <mergeCell ref="J18:K18"/>
    <mergeCell ref="J19:K19"/>
    <mergeCell ref="J20:K20"/>
    <mergeCell ref="J21:K21"/>
    <mergeCell ref="A25:A26"/>
    <mergeCell ref="I25:I26"/>
    <mergeCell ref="J25:K26"/>
    <mergeCell ref="J42:K42"/>
    <mergeCell ref="J30:K30"/>
    <mergeCell ref="J31:K31"/>
    <mergeCell ref="J32:K32"/>
    <mergeCell ref="J33:K33"/>
    <mergeCell ref="J34:K34"/>
    <mergeCell ref="J35:K35"/>
    <mergeCell ref="J36:K36"/>
    <mergeCell ref="A37:A38"/>
    <mergeCell ref="I37:I38"/>
    <mergeCell ref="J37:K38"/>
    <mergeCell ref="J39:K40"/>
    <mergeCell ref="J27:K28"/>
    <mergeCell ref="J55:K55"/>
    <mergeCell ref="J43:K43"/>
    <mergeCell ref="J44:K44"/>
    <mergeCell ref="J45:K45"/>
    <mergeCell ref="J46:K46"/>
    <mergeCell ref="J47:K47"/>
    <mergeCell ref="J48:K48"/>
    <mergeCell ref="A49:A50"/>
    <mergeCell ref="I49:I50"/>
    <mergeCell ref="J49:K50"/>
    <mergeCell ref="J51:K52"/>
    <mergeCell ref="J54:K54"/>
    <mergeCell ref="J63:K64"/>
    <mergeCell ref="A64:D64"/>
    <mergeCell ref="A65:D65"/>
    <mergeCell ref="A66:D66"/>
    <mergeCell ref="J56:K56"/>
    <mergeCell ref="J57:K57"/>
    <mergeCell ref="J58:K58"/>
    <mergeCell ref="J59:K59"/>
    <mergeCell ref="J60:K60"/>
    <mergeCell ref="A61:A62"/>
    <mergeCell ref="I61:I62"/>
    <mergeCell ref="J61:K62"/>
  </mergeCells>
  <phoneticPr fontId="13"/>
  <pageMargins left="0.51181102362204722" right="0.51181102362204722" top="0.15748031496062992" bottom="0.15748031496062992" header="0.31496062992125984" footer="0.31496062992125984"/>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530EC-FEAD-4503-8691-CD0F86384DF0}">
  <sheetPr>
    <tabColor theme="7" tint="0.59999389629810485"/>
  </sheetPr>
  <dimension ref="A1:N66"/>
  <sheetViews>
    <sheetView zoomScaleNormal="100" workbookViewId="0"/>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1" ht="15" thickBot="1" x14ac:dyDescent="0.2">
      <c r="A1" s="60" t="s">
        <v>69</v>
      </c>
      <c r="B1" s="753" t="s">
        <v>515</v>
      </c>
      <c r="C1" s="753"/>
      <c r="D1" s="753"/>
      <c r="E1" s="753"/>
      <c r="F1" s="753"/>
      <c r="G1" s="754"/>
      <c r="H1" s="832" t="s">
        <v>130</v>
      </c>
      <c r="I1" s="833"/>
      <c r="J1" s="834"/>
      <c r="K1" s="835"/>
    </row>
    <row r="2" spans="1:11" ht="9" customHeight="1" thickBot="1" x14ac:dyDescent="0.2">
      <c r="A2" s="152"/>
    </row>
    <row r="3" spans="1:11" s="13" customFormat="1" ht="14.25" customHeight="1" x14ac:dyDescent="0.15">
      <c r="A3" s="545" t="s">
        <v>0</v>
      </c>
      <c r="B3" s="546">
        <v>46111</v>
      </c>
      <c r="C3" s="547">
        <v>46112</v>
      </c>
      <c r="D3" s="154"/>
      <c r="E3" s="154"/>
      <c r="F3" s="154"/>
      <c r="G3" s="154"/>
      <c r="H3" s="154">
        <v>46082</v>
      </c>
      <c r="I3" s="836" t="s">
        <v>1</v>
      </c>
      <c r="J3" s="817" t="s">
        <v>2</v>
      </c>
      <c r="K3" s="818"/>
    </row>
    <row r="4" spans="1:11" s="159" customFormat="1" ht="14.25" customHeight="1" x14ac:dyDescent="0.15">
      <c r="A4" s="548" t="s">
        <v>3</v>
      </c>
      <c r="B4" s="544" t="s">
        <v>4</v>
      </c>
      <c r="C4" s="549" t="s">
        <v>5</v>
      </c>
      <c r="D4" s="156"/>
      <c r="E4" s="157"/>
      <c r="F4" s="157"/>
      <c r="G4" s="157"/>
      <c r="H4" s="158" t="s">
        <v>10</v>
      </c>
      <c r="I4" s="837"/>
      <c r="J4" s="819"/>
      <c r="K4" s="820"/>
    </row>
    <row r="5" spans="1:11" s="159" customFormat="1" ht="14.25" customHeight="1" x14ac:dyDescent="0.15">
      <c r="A5" s="298" t="s">
        <v>142</v>
      </c>
      <c r="B5" s="160">
        <v>6</v>
      </c>
      <c r="C5" s="549"/>
      <c r="D5" s="156"/>
      <c r="E5" s="157"/>
      <c r="F5" s="157"/>
      <c r="G5" s="156"/>
      <c r="H5" s="160">
        <v>5</v>
      </c>
      <c r="I5" s="161"/>
      <c r="J5" s="162"/>
      <c r="K5" s="163"/>
    </row>
    <row r="6" spans="1:11" ht="13.5" customHeight="1" x14ac:dyDescent="0.15">
      <c r="A6" s="276" t="s">
        <v>546</v>
      </c>
      <c r="B6" s="40" t="s">
        <v>140</v>
      </c>
      <c r="C6" s="562"/>
      <c r="D6" s="165"/>
      <c r="E6" s="180"/>
      <c r="F6" s="180"/>
      <c r="G6" s="180"/>
      <c r="H6" s="40" t="s">
        <v>140</v>
      </c>
      <c r="I6" s="166"/>
      <c r="J6" s="873"/>
      <c r="K6" s="874"/>
    </row>
    <row r="7" spans="1:11" ht="13.5" customHeight="1" x14ac:dyDescent="0.15">
      <c r="A7" s="563" t="s">
        <v>134</v>
      </c>
      <c r="B7" s="40" t="s">
        <v>135</v>
      </c>
      <c r="C7" s="564"/>
      <c r="D7" s="234"/>
      <c r="E7" s="137"/>
      <c r="F7" s="137"/>
      <c r="G7" s="137"/>
      <c r="H7" s="40" t="s">
        <v>135</v>
      </c>
      <c r="I7" s="168">
        <f>COUNTA(B7:H7)</f>
        <v>2</v>
      </c>
      <c r="J7" s="873">
        <f>SUM(COUNTIF(B7:H7,"9-15"))*(5.5)+SUM(COUNTIF(B7:H7,"10-15"))*(4.5)+SUM(COUNTIF(B7:H7,"12-15"))*(3)+SUM(COUNTIF(B7:H7,"9-12"))*(3)+SUM(COUNTIF(B7:H7,"9-17"))*(7.25)+SUM(COUNTIF(B7:H7,"13-15"))*(2)+SUM(COUNTIF(B7:H7,"9-14"))*(4.5)+SUM(COUNTIF(B7:H7,"9-16"))*(6.25)</f>
        <v>11</v>
      </c>
      <c r="K7" s="874"/>
    </row>
    <row r="8" spans="1:11" ht="13.5" customHeight="1" x14ac:dyDescent="0.15">
      <c r="A8" s="565" t="s">
        <v>137</v>
      </c>
      <c r="B8" s="40"/>
      <c r="C8" s="566"/>
      <c r="D8" s="236"/>
      <c r="E8" s="235"/>
      <c r="F8" s="235"/>
      <c r="G8" s="235"/>
      <c r="H8" s="40" t="s">
        <v>72</v>
      </c>
      <c r="I8" s="166">
        <f>COUNTA(B8:H8)</f>
        <v>1</v>
      </c>
      <c r="J8" s="873">
        <f>SUM(COUNTIF(B8:H8,"9-15"))*(5.5)+SUM(COUNTIF(B8:H8,"10-15"))*(4.5)+SUM(COUNTIF(B8:H8,"12-15"))*(3)+SUM(COUNTIF(B8:H8,"9-12"))*(3)+SUM(COUNTIF(B8:H8,"9-17"))*(7.25)+SUM(COUNTIF(B8:H8,"13-15"))*(2)+SUM(COUNTIF(B8:H8,"9-14"))*(4.5)+SUM(COUNTIF(B8:H8,"9-16"))*(6.25)</f>
        <v>3</v>
      </c>
      <c r="K8" s="874"/>
    </row>
    <row r="9" spans="1:11" ht="13.5" customHeight="1" x14ac:dyDescent="0.15">
      <c r="A9" s="276" t="s">
        <v>138</v>
      </c>
      <c r="B9" s="16" t="s">
        <v>20</v>
      </c>
      <c r="C9" s="566"/>
      <c r="D9" s="236"/>
      <c r="E9" s="235"/>
      <c r="F9" s="235"/>
      <c r="G9" s="235"/>
      <c r="H9" s="16" t="s">
        <v>20</v>
      </c>
      <c r="I9" s="166">
        <f>COUNTA(B9:H9)</f>
        <v>2</v>
      </c>
      <c r="J9" s="873">
        <f>SUM(COUNTIF(B9:H9,"9-15"))*(5.5)+SUM(COUNTIF(B9:H9,"10-15"))*(4.5)+SUM(COUNTIF(B9:H9,"12-15"))*(3)+SUM(COUNTIF(B9:H9,"9-12"))*(3)+SUM(COUNTIF(B9:H9,"9-17"))*(7.25)+SUM(COUNTIF(B9:H9,"13-15"))*(2)+SUM(COUNTIF(B9:H9,"9-14"))*(4.5)+SUM(COUNTIF(B9:H9,"9-16"))*(6.25)</f>
        <v>9</v>
      </c>
      <c r="K9" s="874"/>
    </row>
    <row r="10" spans="1:11" ht="13.5" customHeight="1" x14ac:dyDescent="0.15">
      <c r="A10" s="276" t="s">
        <v>39</v>
      </c>
      <c r="B10" s="40" t="s">
        <v>58</v>
      </c>
      <c r="C10" s="567"/>
      <c r="D10" s="234"/>
      <c r="E10" s="234"/>
      <c r="F10" s="234"/>
      <c r="G10" s="234"/>
      <c r="H10" s="40" t="s">
        <v>20</v>
      </c>
      <c r="I10" s="166">
        <f>COUNTA(B10:H10)</f>
        <v>2</v>
      </c>
      <c r="J10" s="873">
        <f>SUM(COUNTIF(B10:H10,"9-15"))*(5.5)+SUM(COUNTIF(B10:H10,"10-15"))*(4.5)+SUM(COUNTIF(B10:H10,"12-15"))*(3)+SUM(COUNTIF(B10:H10,"9-12"))*(3)+SUM(COUNTIF(B10:H10,"9-17"))*(7.25)+SUM(COUNTIF(B10:H10,"13-15"))*(2)+SUM(COUNTIF(B10:H10,"9-14"))*(4.5)+SUM(COUNTIF(B10:H10,"9-16"))*(6.25)</f>
        <v>10.75</v>
      </c>
      <c r="K10" s="874"/>
    </row>
    <row r="11" spans="1:11" ht="13.5" customHeight="1" x14ac:dyDescent="0.15">
      <c r="A11" s="71" t="s">
        <v>447</v>
      </c>
      <c r="B11" s="40" t="s">
        <v>20</v>
      </c>
      <c r="C11" s="567"/>
      <c r="D11" s="234"/>
      <c r="E11" s="234"/>
      <c r="F11" s="234"/>
      <c r="G11" s="234"/>
      <c r="H11" s="40"/>
      <c r="I11" s="166">
        <f>COUNTA(B11:H11)</f>
        <v>1</v>
      </c>
      <c r="J11" s="873">
        <f>SUM(COUNTIF(B11:H11,"9-15"))*(5.5)+SUM(COUNTIF(B11:H11,"10-15"))*(4.5)+SUM(COUNTIF(B11:H11,"12-15"))*(3)+SUM(COUNTIF(B11:H11,"9-12"))*(3)+SUM(COUNTIF(B11:H11,"9-17"))*(7.25)+SUM(COUNTIF(B11:H11,"13-15"))*(2)+SUM(COUNTIF(B11:H11,"9-14"))*(4.5)+SUM(COUNTIF(B11:H11,"9-16"))*(6.25)</f>
        <v>4.5</v>
      </c>
      <c r="K11" s="874"/>
    </row>
    <row r="12" spans="1:11" ht="13.5" customHeight="1" thickBot="1" x14ac:dyDescent="0.2">
      <c r="A12" s="568" t="s">
        <v>481</v>
      </c>
      <c r="B12" s="40" t="s">
        <v>140</v>
      </c>
      <c r="C12" s="567"/>
      <c r="D12" s="234"/>
      <c r="E12" s="234"/>
      <c r="F12" s="234"/>
      <c r="G12" s="234"/>
      <c r="H12" s="74"/>
      <c r="I12" s="253"/>
      <c r="J12" s="873"/>
      <c r="K12" s="874"/>
    </row>
    <row r="13" spans="1:11" ht="13.5" customHeight="1" x14ac:dyDescent="0.15">
      <c r="A13" s="824" t="s">
        <v>547</v>
      </c>
      <c r="B13" s="365" t="s">
        <v>548</v>
      </c>
      <c r="C13" s="569"/>
      <c r="D13" s="237"/>
      <c r="E13" s="237"/>
      <c r="F13" s="237"/>
      <c r="G13" s="237"/>
      <c r="H13" s="365" t="s">
        <v>548</v>
      </c>
      <c r="I13" s="826"/>
      <c r="J13" s="828"/>
      <c r="K13" s="829"/>
    </row>
    <row r="14" spans="1:11" ht="13.5" customHeight="1" thickBot="1" x14ac:dyDescent="0.2">
      <c r="A14" s="825"/>
      <c r="B14" s="173"/>
      <c r="C14" s="570"/>
      <c r="D14" s="171"/>
      <c r="E14" s="170"/>
      <c r="F14" s="170"/>
      <c r="G14" s="170"/>
      <c r="H14" s="174"/>
      <c r="I14" s="827"/>
      <c r="J14" s="830"/>
      <c r="K14" s="831"/>
    </row>
    <row r="15" spans="1:11" s="13" customFormat="1" ht="14.25" customHeight="1" x14ac:dyDescent="0.15">
      <c r="A15" s="175" t="s">
        <v>0</v>
      </c>
      <c r="B15" s="176">
        <v>46083</v>
      </c>
      <c r="C15" s="176">
        <v>46084</v>
      </c>
      <c r="D15" s="176">
        <v>46085</v>
      </c>
      <c r="E15" s="176">
        <v>46086</v>
      </c>
      <c r="F15" s="176">
        <v>46087</v>
      </c>
      <c r="G15" s="176">
        <v>46088</v>
      </c>
      <c r="H15" s="176">
        <v>46089</v>
      </c>
      <c r="I15" s="177"/>
      <c r="J15" s="822" t="s">
        <v>2</v>
      </c>
      <c r="K15" s="823"/>
    </row>
    <row r="16" spans="1:11" s="159" customFormat="1" ht="14.25" customHeight="1" x14ac:dyDescent="0.15">
      <c r="A16" s="155" t="s">
        <v>3</v>
      </c>
      <c r="B16" s="157" t="s">
        <v>4</v>
      </c>
      <c r="C16" s="157" t="s">
        <v>5</v>
      </c>
      <c r="D16" s="157" t="s">
        <v>6</v>
      </c>
      <c r="E16" s="157" t="s">
        <v>7</v>
      </c>
      <c r="F16" s="157" t="s">
        <v>8</v>
      </c>
      <c r="G16" s="157" t="s">
        <v>9</v>
      </c>
      <c r="H16" s="158" t="s">
        <v>10</v>
      </c>
      <c r="I16" s="178"/>
      <c r="J16" s="819"/>
      <c r="K16" s="820"/>
    </row>
    <row r="17" spans="1:11" s="159" customFormat="1" ht="14.25" customHeight="1" x14ac:dyDescent="0.15">
      <c r="A17" s="179" t="s">
        <v>131</v>
      </c>
      <c r="B17" s="160">
        <v>5</v>
      </c>
      <c r="C17" s="157"/>
      <c r="D17" s="156"/>
      <c r="E17" s="160">
        <v>6</v>
      </c>
      <c r="F17" s="160">
        <v>5</v>
      </c>
      <c r="G17" s="160">
        <v>6</v>
      </c>
      <c r="H17" s="160">
        <v>6</v>
      </c>
      <c r="I17" s="161"/>
      <c r="J17" s="162"/>
      <c r="K17" s="163"/>
    </row>
    <row r="18" spans="1:11" ht="13.5" customHeight="1" x14ac:dyDescent="0.15">
      <c r="A18" s="276" t="s">
        <v>546</v>
      </c>
      <c r="B18" s="40" t="s">
        <v>140</v>
      </c>
      <c r="C18" s="180"/>
      <c r="D18" s="165"/>
      <c r="E18" s="40" t="s">
        <v>140</v>
      </c>
      <c r="F18" s="40" t="s">
        <v>140</v>
      </c>
      <c r="G18" s="40" t="s">
        <v>140</v>
      </c>
      <c r="H18" s="40" t="s">
        <v>140</v>
      </c>
      <c r="I18" s="166">
        <f t="shared" ref="I18:I21" si="0">COUNTA(B18:H18)</f>
        <v>5</v>
      </c>
      <c r="J18" s="873"/>
      <c r="K18" s="874"/>
    </row>
    <row r="19" spans="1:11" ht="13.5" customHeight="1" x14ac:dyDescent="0.15">
      <c r="A19" s="563" t="s">
        <v>134</v>
      </c>
      <c r="B19" s="40" t="s">
        <v>135</v>
      </c>
      <c r="C19" s="137"/>
      <c r="D19" s="234"/>
      <c r="E19" s="40" t="s">
        <v>135</v>
      </c>
      <c r="F19" s="40" t="s">
        <v>135</v>
      </c>
      <c r="G19" s="40" t="s">
        <v>136</v>
      </c>
      <c r="H19" s="40" t="s">
        <v>135</v>
      </c>
      <c r="I19" s="168">
        <f t="shared" si="0"/>
        <v>5</v>
      </c>
      <c r="J19" s="873">
        <f>SUM(COUNTIF(B19:H19,"9-15"))*(5.5)+SUM(COUNTIF(B19:H19,"10-15"))*(4.5)+SUM(COUNTIF(B19:H19,"12-15"))*(3)+SUM(COUNTIF(B19:H19,"9-12"))*(3)+SUM(COUNTIF(B19:H19,"9-17"))*(7.25)+SUM(COUNTIF(B19:H19,"13-15"))*(2)+SUM(COUNTIF(B19:H19,"9-14"))*(4.5)+SUM(COUNTIF(B19:H19,"9-16"))*(6.25)</f>
        <v>29.25</v>
      </c>
      <c r="K19" s="874"/>
    </row>
    <row r="20" spans="1:11" ht="13.5" customHeight="1" x14ac:dyDescent="0.15">
      <c r="A20" s="565" t="s">
        <v>137</v>
      </c>
      <c r="B20" s="40"/>
      <c r="C20" s="235"/>
      <c r="D20" s="236"/>
      <c r="E20" s="16" t="s">
        <v>72</v>
      </c>
      <c r="F20" s="16"/>
      <c r="G20" s="16"/>
      <c r="H20" s="40" t="s">
        <v>72</v>
      </c>
      <c r="I20" s="166">
        <f t="shared" si="0"/>
        <v>2</v>
      </c>
      <c r="J20" s="873">
        <f>SUM(COUNTIF(B20:H20,"9-15"))*(5.5)+SUM(COUNTIF(B20:H20,"10-15"))*(4.5)+SUM(COUNTIF(B20:H20,"12-15"))*(3)+SUM(COUNTIF(B20:H20,"9-12"))*(3)+SUM(COUNTIF(B20:H20,"9-17"))*(7.25)+SUM(COUNTIF(B20:H20,"13-15"))*(2)+SUM(COUNTIF(B20:H20,"9-14"))*(4.5)+SUM(COUNTIF(B20:H20,"9-16"))*(6.25)</f>
        <v>6</v>
      </c>
      <c r="K20" s="874"/>
    </row>
    <row r="21" spans="1:11" ht="13.5" customHeight="1" x14ac:dyDescent="0.15">
      <c r="A21" s="276" t="s">
        <v>138</v>
      </c>
      <c r="B21" s="16" t="s">
        <v>20</v>
      </c>
      <c r="C21" s="235"/>
      <c r="D21" s="236"/>
      <c r="E21" s="16"/>
      <c r="F21" s="16" t="s">
        <v>20</v>
      </c>
      <c r="G21" s="16" t="s">
        <v>20</v>
      </c>
      <c r="H21" s="16" t="s">
        <v>20</v>
      </c>
      <c r="I21" s="166">
        <f t="shared" si="0"/>
        <v>4</v>
      </c>
      <c r="J21" s="873">
        <f>SUM(COUNTIF(B21:H21,"9-15"))*(5.5)+SUM(COUNTIF(B21:H21,"10-15"))*(4.5)+SUM(COUNTIF(B21:H21,"12-15"))*(3)+SUM(COUNTIF(B21:H21,"9-12"))*(3)+SUM(COUNTIF(B21:H21,"9-17"))*(7.25)+SUM(COUNTIF(B21:H21,"13-15"))*(2)+SUM(COUNTIF(B21:H21,"9-14"))*(4.5)+SUM(COUNTIF(B21:H21,"9-16"))*(6.25)</f>
        <v>18</v>
      </c>
      <c r="K21" s="874"/>
    </row>
    <row r="22" spans="1:11" ht="13.5" customHeight="1" x14ac:dyDescent="0.15">
      <c r="A22" s="276" t="s">
        <v>39</v>
      </c>
      <c r="B22" s="40" t="s">
        <v>58</v>
      </c>
      <c r="C22" s="234"/>
      <c r="D22" s="234"/>
      <c r="E22" s="40" t="s">
        <v>58</v>
      </c>
      <c r="F22" s="40" t="s">
        <v>20</v>
      </c>
      <c r="G22" s="40"/>
      <c r="H22" s="40" t="s">
        <v>20</v>
      </c>
      <c r="I22" s="166">
        <f>COUNTA(B22:H22)</f>
        <v>4</v>
      </c>
      <c r="J22" s="873">
        <f>SUM(COUNTIF(B22:H22,"9-15"))*(5.5)+SUM(COUNTIF(B22:H22,"10-15"))*(4.5)+SUM(COUNTIF(B22:H22,"12-15"))*(3)+SUM(COUNTIF(B22:H22,"9-12"))*(3)+SUM(COUNTIF(B22:H22,"9-17"))*(7.25)+SUM(COUNTIF(B22:H22,"13-15"))*(2)+SUM(COUNTIF(B22:H22,"9-14"))*(4.5)+SUM(COUNTIF(B22:H22,"9-16"))*(6.25)</f>
        <v>21.5</v>
      </c>
      <c r="K22" s="874"/>
    </row>
    <row r="23" spans="1:11" ht="13.5" customHeight="1" x14ac:dyDescent="0.15">
      <c r="A23" s="71" t="s">
        <v>447</v>
      </c>
      <c r="B23" s="40" t="s">
        <v>20</v>
      </c>
      <c r="C23" s="234"/>
      <c r="D23" s="234"/>
      <c r="E23" s="40" t="s">
        <v>20</v>
      </c>
      <c r="F23" s="40"/>
      <c r="G23" s="40" t="s">
        <v>20</v>
      </c>
      <c r="H23" s="40"/>
      <c r="I23" s="166">
        <f>COUNTA(B23:H23)</f>
        <v>3</v>
      </c>
      <c r="J23" s="873">
        <f>SUM(COUNTIF(B23:H23,"9-15"))*(5.5)+SUM(COUNTIF(B23:H23,"10-15"))*(4.5)+SUM(COUNTIF(B23:H23,"12-15"))*(3)+SUM(COUNTIF(B23:H23,"9-12"))*(3)+SUM(COUNTIF(B23:H23,"9-17"))*(7.25)+SUM(COUNTIF(B23:H23,"13-15"))*(2)+SUM(COUNTIF(B23:H23,"9-14"))*(4.5)+SUM(COUNTIF(B23:H23,"9-16"))*(6.25)</f>
        <v>13.5</v>
      </c>
      <c r="K23" s="874"/>
    </row>
    <row r="24" spans="1:11" ht="13.5" customHeight="1" thickBot="1" x14ac:dyDescent="0.2">
      <c r="A24" s="568" t="s">
        <v>481</v>
      </c>
      <c r="B24" s="74"/>
      <c r="C24" s="234"/>
      <c r="D24" s="234"/>
      <c r="E24" s="40" t="s">
        <v>140</v>
      </c>
      <c r="F24" s="396" t="s">
        <v>140</v>
      </c>
      <c r="G24" s="396" t="s">
        <v>140</v>
      </c>
      <c r="H24" s="40" t="s">
        <v>140</v>
      </c>
      <c r="I24" s="253"/>
      <c r="J24" s="873"/>
      <c r="K24" s="874"/>
    </row>
    <row r="25" spans="1:11" ht="13.5" customHeight="1" x14ac:dyDescent="0.15">
      <c r="A25" s="824" t="s">
        <v>547</v>
      </c>
      <c r="B25" s="365" t="s">
        <v>548</v>
      </c>
      <c r="C25" s="237"/>
      <c r="D25" s="237"/>
      <c r="E25" s="365" t="s">
        <v>548</v>
      </c>
      <c r="F25" s="365" t="s">
        <v>548</v>
      </c>
      <c r="G25" s="40" t="s">
        <v>140</v>
      </c>
      <c r="H25" s="365" t="s">
        <v>548</v>
      </c>
      <c r="I25" s="826"/>
      <c r="J25" s="828"/>
      <c r="K25" s="829"/>
    </row>
    <row r="26" spans="1:11" ht="13.5" customHeight="1" thickBot="1" x14ac:dyDescent="0.2">
      <c r="A26" s="825"/>
      <c r="B26" s="173"/>
      <c r="C26" s="170"/>
      <c r="D26" s="171"/>
      <c r="E26" s="173"/>
      <c r="F26" s="173"/>
      <c r="G26" s="173"/>
      <c r="H26" s="173"/>
      <c r="I26" s="827"/>
      <c r="J26" s="830"/>
      <c r="K26" s="831"/>
    </row>
    <row r="27" spans="1:11" s="13" customFormat="1" ht="14.25" customHeight="1" x14ac:dyDescent="0.15">
      <c r="A27" s="153" t="s">
        <v>0</v>
      </c>
      <c r="B27" s="183">
        <v>46090</v>
      </c>
      <c r="C27" s="183">
        <v>46091</v>
      </c>
      <c r="D27" s="183">
        <v>46092</v>
      </c>
      <c r="E27" s="183">
        <v>46093</v>
      </c>
      <c r="F27" s="183">
        <v>46094</v>
      </c>
      <c r="G27" s="183">
        <v>46095</v>
      </c>
      <c r="H27" s="183">
        <v>46096</v>
      </c>
      <c r="I27" s="177"/>
      <c r="J27" s="822" t="s">
        <v>2</v>
      </c>
      <c r="K27" s="823"/>
    </row>
    <row r="28" spans="1:11" s="159" customFormat="1" ht="14.25" customHeight="1" x14ac:dyDescent="0.15">
      <c r="A28" s="155" t="s">
        <v>3</v>
      </c>
      <c r="B28" s="157" t="s">
        <v>4</v>
      </c>
      <c r="C28" s="157" t="s">
        <v>5</v>
      </c>
      <c r="D28" s="157" t="s">
        <v>6</v>
      </c>
      <c r="E28" s="157" t="s">
        <v>7</v>
      </c>
      <c r="F28" s="157" t="s">
        <v>8</v>
      </c>
      <c r="G28" s="157" t="s">
        <v>9</v>
      </c>
      <c r="H28" s="158" t="s">
        <v>10</v>
      </c>
      <c r="I28" s="178"/>
      <c r="J28" s="819"/>
      <c r="K28" s="820"/>
    </row>
    <row r="29" spans="1:11" s="123" customFormat="1" ht="14.25" customHeight="1" x14ac:dyDescent="0.15">
      <c r="A29" s="179" t="s">
        <v>142</v>
      </c>
      <c r="B29" s="160">
        <v>6</v>
      </c>
      <c r="C29" s="592" t="s">
        <v>538</v>
      </c>
      <c r="D29" s="156"/>
      <c r="E29" s="160">
        <v>6</v>
      </c>
      <c r="F29" s="160">
        <v>5</v>
      </c>
      <c r="G29" s="160">
        <v>5</v>
      </c>
      <c r="H29" s="160">
        <v>6</v>
      </c>
      <c r="I29" s="161"/>
      <c r="J29" s="162"/>
      <c r="K29" s="163"/>
    </row>
    <row r="30" spans="1:11" ht="13.5" customHeight="1" x14ac:dyDescent="0.15">
      <c r="A30" s="276" t="s">
        <v>546</v>
      </c>
      <c r="B30" s="40" t="s">
        <v>140</v>
      </c>
      <c r="C30" s="893" t="s">
        <v>541</v>
      </c>
      <c r="D30" s="165"/>
      <c r="E30" s="40" t="s">
        <v>140</v>
      </c>
      <c r="F30" s="40" t="s">
        <v>140</v>
      </c>
      <c r="G30" s="40" t="s">
        <v>140</v>
      </c>
      <c r="H30" s="40" t="s">
        <v>140</v>
      </c>
      <c r="I30" s="166">
        <f t="shared" ref="I30:I33" si="1">COUNTA(B30:H30)</f>
        <v>6</v>
      </c>
      <c r="J30" s="873"/>
      <c r="K30" s="874"/>
    </row>
    <row r="31" spans="1:11" ht="13.5" customHeight="1" x14ac:dyDescent="0.15">
      <c r="A31" s="563" t="s">
        <v>134</v>
      </c>
      <c r="B31" s="40" t="s">
        <v>135</v>
      </c>
      <c r="C31" s="894"/>
      <c r="D31" s="234"/>
      <c r="E31" s="40" t="s">
        <v>135</v>
      </c>
      <c r="F31" s="40" t="s">
        <v>135</v>
      </c>
      <c r="G31" s="40" t="s">
        <v>136</v>
      </c>
      <c r="H31" s="40" t="s">
        <v>135</v>
      </c>
      <c r="I31" s="168">
        <f t="shared" si="1"/>
        <v>5</v>
      </c>
      <c r="J31" s="873">
        <f>SUM(COUNTIF(B31:H31,"9-15"))*(5.5)+SUM(COUNTIF(B31:H31,"10-15"))*(4.5)+SUM(COUNTIF(B31:H31,"12-15"))*(3)+SUM(COUNTIF(B31:H31,"9-12"))*(3)+SUM(COUNTIF(B31:H31,"9-17"))*(7.25)+SUM(COUNTIF(B31:H31,"13-15"))*(2)+SUM(COUNTIF(B31:H31,"9-14"))*(4.5)+SUM(COUNTIF(B31:H31,"9-16"))*(6.25)</f>
        <v>29.25</v>
      </c>
      <c r="K31" s="874"/>
    </row>
    <row r="32" spans="1:11" ht="13.5" customHeight="1" x14ac:dyDescent="0.15">
      <c r="A32" s="565" t="s">
        <v>137</v>
      </c>
      <c r="B32" s="40"/>
      <c r="C32" s="894"/>
      <c r="D32" s="236"/>
      <c r="E32" s="16" t="s">
        <v>72</v>
      </c>
      <c r="F32" s="16"/>
      <c r="G32" s="16"/>
      <c r="H32" s="40" t="s">
        <v>72</v>
      </c>
      <c r="I32" s="166">
        <f t="shared" si="1"/>
        <v>2</v>
      </c>
      <c r="J32" s="873">
        <f>SUM(COUNTIF(B32:H32,"9-15"))*(5.5)+SUM(COUNTIF(B32:H32,"10-15"))*(4.5)+SUM(COUNTIF(B32:H32,"12-15"))*(3)+SUM(COUNTIF(B32:H32,"9-12"))*(3)+SUM(COUNTIF(B32:H32,"9-17"))*(7.25)+SUM(COUNTIF(B32:H32,"13-15"))*(2)+SUM(COUNTIF(B32:H32,"9-14"))*(4.5)+SUM(COUNTIF(B32:H32,"9-16"))*(6.25)</f>
        <v>6</v>
      </c>
      <c r="K32" s="874"/>
    </row>
    <row r="33" spans="1:11" ht="13.5" customHeight="1" x14ac:dyDescent="0.15">
      <c r="A33" s="276" t="s">
        <v>138</v>
      </c>
      <c r="B33" s="16" t="s">
        <v>20</v>
      </c>
      <c r="C33" s="894"/>
      <c r="D33" s="236"/>
      <c r="E33" s="16"/>
      <c r="F33" s="16" t="s">
        <v>20</v>
      </c>
      <c r="G33" s="488"/>
      <c r="H33" s="16" t="s">
        <v>20</v>
      </c>
      <c r="I33" s="166">
        <f t="shared" si="1"/>
        <v>3</v>
      </c>
      <c r="J33" s="873">
        <f>SUM(COUNTIF(B33:H33,"9-15"))*(5.5)+SUM(COUNTIF(B33:H33,"10-15"))*(4.5)+SUM(COUNTIF(B33:H33,"12-15"))*(3)+SUM(COUNTIF(B33:H33,"9-12"))*(3)+SUM(COUNTIF(B33:H33,"9-17"))*(7.25)+SUM(COUNTIF(B33:H33,"13-15"))*(2)+SUM(COUNTIF(B33:H33,"9-14"))*(4.5)+SUM(COUNTIF(B33:H33,"9-16"))*(6.25)</f>
        <v>13.5</v>
      </c>
      <c r="K33" s="874"/>
    </row>
    <row r="34" spans="1:11" ht="13.5" customHeight="1" x14ac:dyDescent="0.15">
      <c r="A34" s="276" t="s">
        <v>39</v>
      </c>
      <c r="B34" s="40" t="s">
        <v>58</v>
      </c>
      <c r="C34" s="894"/>
      <c r="D34" s="234"/>
      <c r="E34" s="40" t="s">
        <v>58</v>
      </c>
      <c r="F34" s="16" t="s">
        <v>20</v>
      </c>
      <c r="G34" s="40"/>
      <c r="H34" s="40" t="s">
        <v>20</v>
      </c>
      <c r="I34" s="166">
        <f>COUNTA(B34:H34)</f>
        <v>4</v>
      </c>
      <c r="J34" s="873">
        <f>SUM(COUNTIF(B34:H34,"9-15"))*(5.5)+SUM(COUNTIF(B34:H34,"10-15"))*(4.5)+SUM(COUNTIF(B34:H34,"12-15"))*(3)+SUM(COUNTIF(B34:H34,"9-12"))*(3)+SUM(COUNTIF(B34:H34,"9-17"))*(7.25)+SUM(COUNTIF(B34:H34,"13-15"))*(2)+SUM(COUNTIF(B34:H34,"9-14"))*(4.5)+SUM(COUNTIF(B34:H34,"9-16"))*(6.25)</f>
        <v>21.5</v>
      </c>
      <c r="K34" s="874"/>
    </row>
    <row r="35" spans="1:11" ht="13.5" customHeight="1" x14ac:dyDescent="0.15">
      <c r="A35" s="71" t="s">
        <v>447</v>
      </c>
      <c r="B35" s="40" t="s">
        <v>20</v>
      </c>
      <c r="C35" s="894"/>
      <c r="D35" s="234"/>
      <c r="E35" s="40" t="s">
        <v>20</v>
      </c>
      <c r="F35" s="40"/>
      <c r="G35" s="40" t="s">
        <v>20</v>
      </c>
      <c r="H35" s="40"/>
      <c r="I35" s="166">
        <f>COUNTA(B35:H35)</f>
        <v>3</v>
      </c>
      <c r="J35" s="873">
        <f>SUM(COUNTIF(B35:H35,"9-15"))*(5.5)+SUM(COUNTIF(B35:H35,"10-15"))*(4.5)+SUM(COUNTIF(B35:H35,"12-15"))*(3)+SUM(COUNTIF(B35:H35,"9-12"))*(3)+SUM(COUNTIF(B35:H35,"9-17"))*(7.25)+SUM(COUNTIF(B35:H35,"13-15"))*(2)+SUM(COUNTIF(B35:H35,"9-14"))*(4.5)+SUM(COUNTIF(B35:H35,"9-16"))*(6.25)</f>
        <v>13.5</v>
      </c>
      <c r="K35" s="874"/>
    </row>
    <row r="36" spans="1:11" ht="13.5" customHeight="1" thickBot="1" x14ac:dyDescent="0.2">
      <c r="A36" s="568" t="s">
        <v>481</v>
      </c>
      <c r="B36" s="40" t="s">
        <v>140</v>
      </c>
      <c r="C36" s="894"/>
      <c r="D36" s="234"/>
      <c r="E36" s="40" t="s">
        <v>140</v>
      </c>
      <c r="F36" s="396" t="s">
        <v>140</v>
      </c>
      <c r="G36" s="396" t="s">
        <v>140</v>
      </c>
      <c r="H36" s="40" t="s">
        <v>140</v>
      </c>
      <c r="I36" s="253"/>
      <c r="J36" s="873"/>
      <c r="K36" s="874"/>
    </row>
    <row r="37" spans="1:11" ht="13.5" customHeight="1" x14ac:dyDescent="0.15">
      <c r="A37" s="824" t="s">
        <v>547</v>
      </c>
      <c r="B37" s="365" t="s">
        <v>548</v>
      </c>
      <c r="C37" s="894"/>
      <c r="D37" s="237"/>
      <c r="E37" s="365" t="s">
        <v>548</v>
      </c>
      <c r="F37" s="365" t="s">
        <v>548</v>
      </c>
      <c r="G37" s="40" t="s">
        <v>140</v>
      </c>
      <c r="H37" s="365" t="s">
        <v>548</v>
      </c>
      <c r="I37" s="826"/>
      <c r="J37" s="828"/>
      <c r="K37" s="829"/>
    </row>
    <row r="38" spans="1:11" ht="13.5" customHeight="1" thickBot="1" x14ac:dyDescent="0.2">
      <c r="A38" s="825"/>
      <c r="B38" s="173"/>
      <c r="C38" s="895"/>
      <c r="D38" s="171"/>
      <c r="E38" s="173"/>
      <c r="F38" s="173"/>
      <c r="G38" s="173"/>
      <c r="H38" s="173"/>
      <c r="I38" s="827"/>
      <c r="J38" s="830"/>
      <c r="K38" s="831"/>
    </row>
    <row r="39" spans="1:11" s="13" customFormat="1" ht="14.25" customHeight="1" x14ac:dyDescent="0.15">
      <c r="A39" s="153" t="s">
        <v>0</v>
      </c>
      <c r="B39" s="183">
        <v>46097</v>
      </c>
      <c r="C39" s="183">
        <v>46098</v>
      </c>
      <c r="D39" s="183">
        <v>46099</v>
      </c>
      <c r="E39" s="183">
        <v>46100</v>
      </c>
      <c r="F39" s="183">
        <v>46101</v>
      </c>
      <c r="G39" s="183">
        <v>46102</v>
      </c>
      <c r="H39" s="183">
        <v>46103</v>
      </c>
      <c r="I39" s="177"/>
      <c r="J39" s="822" t="s">
        <v>2</v>
      </c>
      <c r="K39" s="823"/>
    </row>
    <row r="40" spans="1:11" s="159" customFormat="1" ht="14.25" customHeight="1" x14ac:dyDescent="0.15">
      <c r="A40" s="155" t="s">
        <v>3</v>
      </c>
      <c r="B40" s="157" t="s">
        <v>4</v>
      </c>
      <c r="C40" s="157" t="s">
        <v>5</v>
      </c>
      <c r="D40" s="157" t="s">
        <v>6</v>
      </c>
      <c r="E40" s="157" t="s">
        <v>7</v>
      </c>
      <c r="F40" s="158" t="s">
        <v>8</v>
      </c>
      <c r="G40" s="157" t="s">
        <v>9</v>
      </c>
      <c r="H40" s="158" t="s">
        <v>10</v>
      </c>
      <c r="I40" s="178"/>
      <c r="J40" s="819"/>
      <c r="K40" s="820"/>
    </row>
    <row r="41" spans="1:11" s="159" customFormat="1" ht="14.25" customHeight="1" x14ac:dyDescent="0.15">
      <c r="A41" s="179" t="s">
        <v>131</v>
      </c>
      <c r="B41" s="160">
        <v>6</v>
      </c>
      <c r="C41" s="157"/>
      <c r="D41" s="156"/>
      <c r="E41" s="160">
        <v>5</v>
      </c>
      <c r="F41" s="160">
        <v>6</v>
      </c>
      <c r="G41" s="160">
        <v>6</v>
      </c>
      <c r="H41" s="160">
        <v>6</v>
      </c>
      <c r="I41" s="161"/>
      <c r="J41" s="162"/>
      <c r="K41" s="163"/>
    </row>
    <row r="42" spans="1:11" ht="13.5" customHeight="1" x14ac:dyDescent="0.15">
      <c r="A42" s="276" t="s">
        <v>546</v>
      </c>
      <c r="B42" s="40" t="s">
        <v>140</v>
      </c>
      <c r="C42" s="180"/>
      <c r="D42" s="165"/>
      <c r="E42" s="40" t="s">
        <v>140</v>
      </c>
      <c r="F42" s="40" t="s">
        <v>140</v>
      </c>
      <c r="G42" s="40" t="s">
        <v>140</v>
      </c>
      <c r="H42" s="40" t="s">
        <v>140</v>
      </c>
      <c r="I42" s="166">
        <f t="shared" ref="I42:I45" si="2">COUNTA(B42:H42)</f>
        <v>5</v>
      </c>
      <c r="J42" s="873"/>
      <c r="K42" s="874"/>
    </row>
    <row r="43" spans="1:11" ht="13.5" customHeight="1" x14ac:dyDescent="0.15">
      <c r="A43" s="563" t="s">
        <v>134</v>
      </c>
      <c r="B43" s="40" t="s">
        <v>135</v>
      </c>
      <c r="C43" s="137"/>
      <c r="D43" s="234"/>
      <c r="E43" s="40" t="s">
        <v>135</v>
      </c>
      <c r="F43" s="40" t="s">
        <v>135</v>
      </c>
      <c r="G43" s="40" t="s">
        <v>136</v>
      </c>
      <c r="H43" s="40" t="s">
        <v>135</v>
      </c>
      <c r="I43" s="168">
        <f t="shared" si="2"/>
        <v>5</v>
      </c>
      <c r="J43" s="873">
        <f>SUM(COUNTIF(B43:H43,"9-15"))*(5.5)+SUM(COUNTIF(B43:H43,"10-15"))*(4.5)+SUM(COUNTIF(B43:H43,"12-15"))*(3)+SUM(COUNTIF(B43:H43,"9-12"))*(3)+SUM(COUNTIF(B43:H43,"9-17"))*(7.25)+SUM(COUNTIF(B43:H43,"13-15"))*(2)+SUM(COUNTIF(B43:H43,"9-14"))*(4.5)+SUM(COUNTIF(B43:H43,"9-16"))*(6.25)</f>
        <v>29.25</v>
      </c>
      <c r="K43" s="874"/>
    </row>
    <row r="44" spans="1:11" ht="13.5" customHeight="1" x14ac:dyDescent="0.15">
      <c r="A44" s="565" t="s">
        <v>137</v>
      </c>
      <c r="B44" s="40"/>
      <c r="C44" s="235"/>
      <c r="D44" s="236"/>
      <c r="E44" s="431"/>
      <c r="F44" s="16" t="s">
        <v>72</v>
      </c>
      <c r="G44" s="16"/>
      <c r="H44" s="40" t="s">
        <v>72</v>
      </c>
      <c r="I44" s="166">
        <f t="shared" si="2"/>
        <v>2</v>
      </c>
      <c r="J44" s="873">
        <f>SUM(COUNTIF(B44:H44,"9-15"))*(5.5)+SUM(COUNTIF(B44:H44,"10-15"))*(4.5)+SUM(COUNTIF(B44:H44,"12-15"))*(3)+SUM(COUNTIF(B44:H44,"9-12"))*(3)+SUM(COUNTIF(B44:H44,"9-17"))*(7.25)+SUM(COUNTIF(B44:H44,"13-15"))*(2)+SUM(COUNTIF(B44:H44,"9-14"))*(4.5)+SUM(COUNTIF(B44:H44,"9-16"))*(6.25)</f>
        <v>6</v>
      </c>
      <c r="K44" s="874"/>
    </row>
    <row r="45" spans="1:11" ht="13.5" customHeight="1" x14ac:dyDescent="0.15">
      <c r="A45" s="276" t="s">
        <v>138</v>
      </c>
      <c r="B45" s="16" t="s">
        <v>20</v>
      </c>
      <c r="C45" s="235"/>
      <c r="D45" s="236"/>
      <c r="E45" s="40" t="s">
        <v>20</v>
      </c>
      <c r="F45" s="16" t="s">
        <v>20</v>
      </c>
      <c r="G45" s="16" t="s">
        <v>20</v>
      </c>
      <c r="H45" s="16" t="s">
        <v>20</v>
      </c>
      <c r="I45" s="166">
        <f t="shared" si="2"/>
        <v>5</v>
      </c>
      <c r="J45" s="873">
        <f>SUM(COUNTIF(B45:H45,"9-15"))*(5.5)+SUM(COUNTIF(B45:H45,"10-15"))*(4.5)+SUM(COUNTIF(B45:H45,"12-15"))*(3)+SUM(COUNTIF(B45:H45,"9-12"))*(3)+SUM(COUNTIF(B45:H45,"9-17"))*(7.25)+SUM(COUNTIF(B45:H45,"13-15"))*(2)+SUM(COUNTIF(B45:H45,"9-14"))*(4.5)+SUM(COUNTIF(B45:H45,"9-16"))*(6.25)</f>
        <v>22.5</v>
      </c>
      <c r="K45" s="874"/>
    </row>
    <row r="46" spans="1:11" ht="13.5" customHeight="1" x14ac:dyDescent="0.15">
      <c r="A46" s="276" t="s">
        <v>39</v>
      </c>
      <c r="B46" s="40" t="s">
        <v>58</v>
      </c>
      <c r="C46" s="234"/>
      <c r="D46" s="234"/>
      <c r="E46" s="40" t="s">
        <v>23</v>
      </c>
      <c r="F46" s="40" t="s">
        <v>58</v>
      </c>
      <c r="G46" s="40"/>
      <c r="H46" s="40" t="s">
        <v>20</v>
      </c>
      <c r="I46" s="166">
        <f>COUNTA(B46:H46)</f>
        <v>4</v>
      </c>
      <c r="J46" s="873">
        <f>SUM(COUNTIF(B46:H46,"9-15"))*(5.5)+SUM(COUNTIF(B46:H46,"10-15"))*(4.5)+SUM(COUNTIF(B46:H46,"12-15"))*(3)+SUM(COUNTIF(B46:H46,"9-12"))*(3)+SUM(COUNTIF(B46:H46,"9-17"))*(7.25)+SUM(COUNTIF(B46:H46,"13-15"))*(2)+SUM(COUNTIF(B46:H46,"9-14"))*(4.5)+SUM(COUNTIF(B46:H46,"9-16"))*(6.25)</f>
        <v>17</v>
      </c>
      <c r="K46" s="874"/>
    </row>
    <row r="47" spans="1:11" ht="13.5" customHeight="1" x14ac:dyDescent="0.15">
      <c r="A47" s="71" t="s">
        <v>447</v>
      </c>
      <c r="B47" s="40" t="s">
        <v>20</v>
      </c>
      <c r="C47" s="234"/>
      <c r="D47" s="234"/>
      <c r="E47" s="431"/>
      <c r="F47" s="40"/>
      <c r="G47" s="40" t="s">
        <v>20</v>
      </c>
      <c r="H47" s="40"/>
      <c r="I47" s="166">
        <f>COUNTA(B47:H47)</f>
        <v>2</v>
      </c>
      <c r="J47" s="873">
        <f>SUM(COUNTIF(B47:H47,"9-15"))*(5.5)+SUM(COUNTIF(B47:H47,"10-15"))*(4.5)+SUM(COUNTIF(B47:H47,"12-15"))*(3)+SUM(COUNTIF(B47:H47,"9-12"))*(3)+SUM(COUNTIF(B47:H47,"9-17"))*(7.25)+SUM(COUNTIF(B47:H47,"13-15"))*(2)+SUM(COUNTIF(B47:H47,"9-14"))*(4.5)+SUM(COUNTIF(B47:H47,"9-16"))*(6.25)</f>
        <v>9</v>
      </c>
      <c r="K47" s="874"/>
    </row>
    <row r="48" spans="1:11" ht="13.5" customHeight="1" thickBot="1" x14ac:dyDescent="0.2">
      <c r="A48" s="568" t="s">
        <v>481</v>
      </c>
      <c r="B48" s="40" t="s">
        <v>140</v>
      </c>
      <c r="C48" s="234"/>
      <c r="D48" s="234"/>
      <c r="E48" s="40" t="s">
        <v>140</v>
      </c>
      <c r="F48" s="396" t="s">
        <v>140</v>
      </c>
      <c r="G48" s="396" t="s">
        <v>140</v>
      </c>
      <c r="H48" s="40" t="s">
        <v>140</v>
      </c>
      <c r="I48" s="253"/>
      <c r="J48" s="873"/>
      <c r="K48" s="874"/>
    </row>
    <row r="49" spans="1:11" ht="13.5" customHeight="1" x14ac:dyDescent="0.15">
      <c r="A49" s="824" t="s">
        <v>547</v>
      </c>
      <c r="B49" s="365" t="s">
        <v>548</v>
      </c>
      <c r="C49" s="237"/>
      <c r="D49" s="237"/>
      <c r="E49" s="365" t="s">
        <v>548</v>
      </c>
      <c r="F49" s="365" t="s">
        <v>548</v>
      </c>
      <c r="G49" s="891"/>
      <c r="H49" s="365" t="s">
        <v>548</v>
      </c>
      <c r="I49" s="826"/>
      <c r="J49" s="828"/>
      <c r="K49" s="829"/>
    </row>
    <row r="50" spans="1:11" ht="13.5" customHeight="1" thickBot="1" x14ac:dyDescent="0.2">
      <c r="A50" s="825"/>
      <c r="B50" s="173"/>
      <c r="C50" s="170"/>
      <c r="D50" s="171"/>
      <c r="E50" s="173"/>
      <c r="F50" s="173"/>
      <c r="G50" s="892"/>
      <c r="H50" s="173"/>
      <c r="I50" s="827"/>
      <c r="J50" s="830"/>
      <c r="K50" s="831"/>
    </row>
    <row r="51" spans="1:11" s="13" customFormat="1" ht="12.75" customHeight="1" x14ac:dyDescent="0.15">
      <c r="A51" s="175" t="s">
        <v>0</v>
      </c>
      <c r="B51" s="176">
        <v>46104</v>
      </c>
      <c r="C51" s="176">
        <v>46105</v>
      </c>
      <c r="D51" s="176">
        <v>46106</v>
      </c>
      <c r="E51" s="176">
        <v>46107</v>
      </c>
      <c r="F51" s="176">
        <v>46108</v>
      </c>
      <c r="G51" s="176">
        <v>46109</v>
      </c>
      <c r="H51" s="176">
        <v>46110</v>
      </c>
      <c r="I51" s="177"/>
      <c r="J51" s="822" t="s">
        <v>2</v>
      </c>
      <c r="K51" s="823"/>
    </row>
    <row r="52" spans="1:11" s="159" customFormat="1" ht="12.75" customHeight="1" x14ac:dyDescent="0.15">
      <c r="A52" s="155" t="s">
        <v>3</v>
      </c>
      <c r="B52" s="157" t="s">
        <v>4</v>
      </c>
      <c r="C52" s="157" t="s">
        <v>5</v>
      </c>
      <c r="D52" s="157" t="s">
        <v>6</v>
      </c>
      <c r="E52" s="157" t="s">
        <v>7</v>
      </c>
      <c r="F52" s="157" t="s">
        <v>8</v>
      </c>
      <c r="G52" s="157" t="s">
        <v>9</v>
      </c>
      <c r="H52" s="158" t="s">
        <v>10</v>
      </c>
      <c r="I52" s="178"/>
      <c r="J52" s="819"/>
      <c r="K52" s="820"/>
    </row>
    <row r="53" spans="1:11" s="123" customFormat="1" ht="12.75" customHeight="1" x14ac:dyDescent="0.15">
      <c r="A53" s="179" t="s">
        <v>142</v>
      </c>
      <c r="B53" s="160">
        <v>5</v>
      </c>
      <c r="C53" s="157"/>
      <c r="D53" s="156"/>
      <c r="E53" s="598" t="s">
        <v>553</v>
      </c>
      <c r="F53" s="598" t="s">
        <v>555</v>
      </c>
      <c r="G53" s="160">
        <v>6</v>
      </c>
      <c r="H53" s="160">
        <v>6</v>
      </c>
      <c r="I53" s="161"/>
      <c r="J53" s="162"/>
      <c r="K53" s="163"/>
    </row>
    <row r="54" spans="1:11" ht="13.5" customHeight="1" x14ac:dyDescent="0.15">
      <c r="A54" s="276" t="s">
        <v>546</v>
      </c>
      <c r="B54" s="40" t="s">
        <v>140</v>
      </c>
      <c r="C54" s="180"/>
      <c r="D54" s="165"/>
      <c r="E54" s="40" t="s">
        <v>140</v>
      </c>
      <c r="F54" s="40" t="s">
        <v>140</v>
      </c>
      <c r="G54" s="40" t="s">
        <v>140</v>
      </c>
      <c r="H54" s="40" t="s">
        <v>140</v>
      </c>
      <c r="I54" s="166">
        <f t="shared" ref="I54:I57" si="3">COUNTA(B54:H54)</f>
        <v>5</v>
      </c>
      <c r="J54" s="873"/>
      <c r="K54" s="874"/>
    </row>
    <row r="55" spans="1:11" ht="13.5" customHeight="1" x14ac:dyDescent="0.15">
      <c r="A55" s="563" t="s">
        <v>134</v>
      </c>
      <c r="B55" s="40" t="s">
        <v>135</v>
      </c>
      <c r="C55" s="137"/>
      <c r="D55" s="234"/>
      <c r="E55" s="40" t="s">
        <v>135</v>
      </c>
      <c r="F55" s="40" t="s">
        <v>135</v>
      </c>
      <c r="G55" s="40" t="s">
        <v>136</v>
      </c>
      <c r="H55" s="40" t="s">
        <v>135</v>
      </c>
      <c r="I55" s="168">
        <f t="shared" si="3"/>
        <v>5</v>
      </c>
      <c r="J55" s="873">
        <f>SUM(COUNTIF(B55:H55,"9-15"))*(5.5)+SUM(COUNTIF(B55:H55,"10-15"))*(4.5)+SUM(COUNTIF(B55:H55,"12-15"))*(3)+SUM(COUNTIF(B55:H55,"9-12"))*(3)+SUM(COUNTIF(B55:H55,"9-17"))*(7.25)+SUM(COUNTIF(B55:H55,"13-15"))*(2)+SUM(COUNTIF(B55:H55,"9-14"))*(4.5)+SUM(COUNTIF(B55:H55,"9-16"))*(6.25)</f>
        <v>29.25</v>
      </c>
      <c r="K55" s="874"/>
    </row>
    <row r="56" spans="1:11" ht="13.5" customHeight="1" x14ac:dyDescent="0.15">
      <c r="A56" s="565" t="s">
        <v>137</v>
      </c>
      <c r="B56" s="40"/>
      <c r="C56" s="235"/>
      <c r="D56" s="236"/>
      <c r="E56" s="16" t="s">
        <v>72</v>
      </c>
      <c r="F56" s="16"/>
      <c r="G56" s="16"/>
      <c r="H56" s="40" t="s">
        <v>72</v>
      </c>
      <c r="I56" s="166">
        <f t="shared" si="3"/>
        <v>2</v>
      </c>
      <c r="J56" s="873">
        <f>SUM(COUNTIF(B56:H56,"9-15"))*(5.5)+SUM(COUNTIF(B56:H56,"10-15"))*(4.5)+SUM(COUNTIF(B56:H56,"12-15"))*(3)+SUM(COUNTIF(B56:H56,"9-12"))*(3)+SUM(COUNTIF(B56:H56,"9-17"))*(7.25)+SUM(COUNTIF(B56:H56,"13-15"))*(2)+SUM(COUNTIF(B56:H56,"9-14"))*(4.5)+SUM(COUNTIF(B56:H56,"9-16"))*(6.25)</f>
        <v>6</v>
      </c>
      <c r="K56" s="874"/>
    </row>
    <row r="57" spans="1:11" ht="13.5" customHeight="1" x14ac:dyDescent="0.15">
      <c r="A57" s="276" t="s">
        <v>138</v>
      </c>
      <c r="B57" s="488"/>
      <c r="C57" s="235"/>
      <c r="D57" s="236"/>
      <c r="E57" s="16"/>
      <c r="F57" s="16" t="s">
        <v>20</v>
      </c>
      <c r="G57" s="16" t="s">
        <v>20</v>
      </c>
      <c r="H57" s="16" t="s">
        <v>20</v>
      </c>
      <c r="I57" s="166">
        <f t="shared" si="3"/>
        <v>3</v>
      </c>
      <c r="J57" s="873">
        <f>SUM(COUNTIF(B57:H57,"9-15"))*(5.5)+SUM(COUNTIF(B57:H57,"10-15"))*(4.5)+SUM(COUNTIF(B57:H57,"12-15"))*(3)+SUM(COUNTIF(B57:H57,"9-12"))*(3)+SUM(COUNTIF(B57:H57,"9-17"))*(7.25)+SUM(COUNTIF(B57:H57,"13-15"))*(2)+SUM(COUNTIF(B57:H57,"9-14"))*(4.5)+SUM(COUNTIF(B57:H57,"9-16"))*(6.25)</f>
        <v>13.5</v>
      </c>
      <c r="K57" s="874"/>
    </row>
    <row r="58" spans="1:11" ht="13.5" customHeight="1" x14ac:dyDescent="0.15">
      <c r="A58" s="276" t="s">
        <v>39</v>
      </c>
      <c r="B58" s="40" t="s">
        <v>58</v>
      </c>
      <c r="C58" s="234"/>
      <c r="D58" s="234"/>
      <c r="E58" s="599" t="s">
        <v>554</v>
      </c>
      <c r="F58" s="599" t="s">
        <v>554</v>
      </c>
      <c r="G58" s="40"/>
      <c r="H58" s="40" t="s">
        <v>20</v>
      </c>
      <c r="I58" s="166">
        <f>COUNTA(B58:H58)</f>
        <v>4</v>
      </c>
      <c r="J58" s="873">
        <f>SUM(COUNTIF(B58:H58,"9-15"))*(5.5)+SUM(COUNTIF(B58:H58,"10-15"))*(4.5)+SUM(COUNTIF(B58:H58,"12-15"))*(3)+SUM(COUNTIF(B58:H58,"9-12"))*(3)+SUM(COUNTIF(B58:H58,"9-17"))*(7.25)+SUM(COUNTIF(B58:H58,"13-15"))*(2)+SUM(COUNTIF(B58:H58,"9-14"))*(4.5)+SUM(COUNTIF(B58:H58,"9-16"))*(6.25)</f>
        <v>10.75</v>
      </c>
      <c r="K58" s="874"/>
    </row>
    <row r="59" spans="1:11" ht="13.5" customHeight="1" x14ac:dyDescent="0.15">
      <c r="A59" s="71" t="s">
        <v>447</v>
      </c>
      <c r="B59" s="40" t="s">
        <v>20</v>
      </c>
      <c r="C59" s="234"/>
      <c r="D59" s="234"/>
      <c r="E59" s="40" t="s">
        <v>20</v>
      </c>
      <c r="F59" s="40"/>
      <c r="G59" s="40" t="s">
        <v>20</v>
      </c>
      <c r="H59" s="40"/>
      <c r="I59" s="166">
        <f>COUNTA(B59:H59)</f>
        <v>3</v>
      </c>
      <c r="J59" s="873">
        <f>SUM(COUNTIF(B59:H59,"9-15"))*(5.5)+SUM(COUNTIF(B59:H59,"10-15"))*(4.5)+SUM(COUNTIF(B59:H59,"12-15"))*(3)+SUM(COUNTIF(B59:H59,"9-12"))*(3)+SUM(COUNTIF(B59:H59,"9-17"))*(7.25)+SUM(COUNTIF(B59:H59,"13-15"))*(2)+SUM(COUNTIF(B59:H59,"9-14"))*(4.5)+SUM(COUNTIF(B59:H59,"9-16"))*(6.25)</f>
        <v>13.5</v>
      </c>
      <c r="K59" s="874"/>
    </row>
    <row r="60" spans="1:11" ht="13.5" customHeight="1" thickBot="1" x14ac:dyDescent="0.2">
      <c r="A60" s="568" t="s">
        <v>481</v>
      </c>
      <c r="B60" s="40" t="s">
        <v>140</v>
      </c>
      <c r="C60" s="234"/>
      <c r="D60" s="234"/>
      <c r="E60" s="599" t="s">
        <v>554</v>
      </c>
      <c r="F60" s="599" t="s">
        <v>554</v>
      </c>
      <c r="G60" s="396" t="s">
        <v>140</v>
      </c>
      <c r="H60" s="40" t="s">
        <v>140</v>
      </c>
      <c r="I60" s="253"/>
      <c r="J60" s="873"/>
      <c r="K60" s="874"/>
    </row>
    <row r="61" spans="1:11" ht="13.5" customHeight="1" x14ac:dyDescent="0.15">
      <c r="A61" s="824" t="s">
        <v>547</v>
      </c>
      <c r="B61" s="365" t="s">
        <v>548</v>
      </c>
      <c r="C61" s="237"/>
      <c r="D61" s="237"/>
      <c r="E61" s="365" t="s">
        <v>548</v>
      </c>
      <c r="F61" s="365" t="s">
        <v>548</v>
      </c>
      <c r="G61" s="40" t="s">
        <v>140</v>
      </c>
      <c r="H61" s="365" t="s">
        <v>548</v>
      </c>
      <c r="I61" s="826"/>
      <c r="J61" s="828"/>
      <c r="K61" s="829"/>
    </row>
    <row r="62" spans="1:11" ht="13.5" customHeight="1" thickBot="1" x14ac:dyDescent="0.2">
      <c r="A62" s="825"/>
      <c r="B62" s="173"/>
      <c r="C62" s="170"/>
      <c r="D62" s="171"/>
      <c r="E62" s="173"/>
      <c r="F62" s="173"/>
      <c r="G62" s="173"/>
      <c r="H62" s="173"/>
      <c r="I62" s="827"/>
      <c r="J62" s="830"/>
      <c r="K62" s="831"/>
    </row>
    <row r="63" spans="1:11" ht="12.75" customHeight="1" x14ac:dyDescent="0.15">
      <c r="J63" s="736" t="s">
        <v>534</v>
      </c>
      <c r="K63" s="736"/>
    </row>
    <row r="64" spans="1:11" s="1" customFormat="1" x14ac:dyDescent="0.15">
      <c r="A64" s="841" t="s">
        <v>143</v>
      </c>
      <c r="B64" s="842"/>
      <c r="C64" s="842"/>
      <c r="D64" s="843"/>
      <c r="E64" s="372" t="s">
        <v>146</v>
      </c>
      <c r="F64" s="186"/>
      <c r="G64" s="14"/>
      <c r="H64" s="10"/>
      <c r="I64" s="10"/>
      <c r="J64" s="736"/>
      <c r="K64" s="736"/>
    </row>
    <row r="65" spans="1:14" s="1" customFormat="1" ht="15" customHeight="1" x14ac:dyDescent="0.15">
      <c r="A65" s="741" t="s">
        <v>283</v>
      </c>
      <c r="B65" s="742"/>
      <c r="C65" s="742"/>
      <c r="D65" s="743"/>
      <c r="E65" s="371" t="s">
        <v>282</v>
      </c>
      <c r="F65" s="367"/>
      <c r="G65" s="368"/>
      <c r="H65" s="368"/>
      <c r="I65" s="368"/>
      <c r="J65" s="368"/>
      <c r="K65" s="368"/>
      <c r="L65" s="368"/>
      <c r="M65" s="368"/>
      <c r="N65" s="368"/>
    </row>
    <row r="66" spans="1:14" s="1" customFormat="1" ht="15" customHeight="1" x14ac:dyDescent="0.15">
      <c r="A66" s="844" t="s">
        <v>284</v>
      </c>
      <c r="B66" s="845"/>
      <c r="C66" s="845"/>
      <c r="D66" s="846"/>
      <c r="E66" s="373" t="s">
        <v>285</v>
      </c>
      <c r="F66" s="369"/>
      <c r="G66" s="370"/>
      <c r="H66" s="370"/>
      <c r="I66" s="370"/>
      <c r="J66" s="370"/>
      <c r="K66" s="370"/>
      <c r="L66" s="370"/>
      <c r="M66" s="370"/>
      <c r="N66" s="370"/>
    </row>
  </sheetData>
  <mergeCells count="64">
    <mergeCell ref="A13:A14"/>
    <mergeCell ref="I13:I14"/>
    <mergeCell ref="J13:K14"/>
    <mergeCell ref="B1:G1"/>
    <mergeCell ref="H1:K1"/>
    <mergeCell ref="I3:I4"/>
    <mergeCell ref="J3:K4"/>
    <mergeCell ref="J6:K6"/>
    <mergeCell ref="J7:K7"/>
    <mergeCell ref="J22:K22"/>
    <mergeCell ref="J8:K8"/>
    <mergeCell ref="J9:K9"/>
    <mergeCell ref="J10:K10"/>
    <mergeCell ref="J11:K11"/>
    <mergeCell ref="J12:K12"/>
    <mergeCell ref="J15:K16"/>
    <mergeCell ref="J18:K18"/>
    <mergeCell ref="J19:K19"/>
    <mergeCell ref="J20:K20"/>
    <mergeCell ref="J21:K21"/>
    <mergeCell ref="J35:K35"/>
    <mergeCell ref="J36:K36"/>
    <mergeCell ref="J23:K23"/>
    <mergeCell ref="J24:K24"/>
    <mergeCell ref="A25:A26"/>
    <mergeCell ref="I25:I26"/>
    <mergeCell ref="J25:K26"/>
    <mergeCell ref="J27:K28"/>
    <mergeCell ref="A49:A50"/>
    <mergeCell ref="G49:G50"/>
    <mergeCell ref="I49:I50"/>
    <mergeCell ref="J49:K50"/>
    <mergeCell ref="A37:A38"/>
    <mergeCell ref="I37:I38"/>
    <mergeCell ref="J37:K38"/>
    <mergeCell ref="J39:K40"/>
    <mergeCell ref="J42:K42"/>
    <mergeCell ref="J43:K43"/>
    <mergeCell ref="C30:C38"/>
    <mergeCell ref="J30:K30"/>
    <mergeCell ref="J31:K31"/>
    <mergeCell ref="J32:K32"/>
    <mergeCell ref="J33:K33"/>
    <mergeCell ref="J34:K34"/>
    <mergeCell ref="J58:K58"/>
    <mergeCell ref="J44:K44"/>
    <mergeCell ref="J45:K45"/>
    <mergeCell ref="J46:K46"/>
    <mergeCell ref="J47:K47"/>
    <mergeCell ref="J48:K48"/>
    <mergeCell ref="J51:K52"/>
    <mergeCell ref="J54:K54"/>
    <mergeCell ref="J55:K55"/>
    <mergeCell ref="J56:K56"/>
    <mergeCell ref="J57:K57"/>
    <mergeCell ref="A65:D65"/>
    <mergeCell ref="A66:D66"/>
    <mergeCell ref="J59:K59"/>
    <mergeCell ref="J60:K60"/>
    <mergeCell ref="A61:A62"/>
    <mergeCell ref="I61:I62"/>
    <mergeCell ref="J61:K62"/>
    <mergeCell ref="J63:K64"/>
    <mergeCell ref="A64:D64"/>
  </mergeCells>
  <phoneticPr fontId="13"/>
  <pageMargins left="0.51181102362204722" right="0.51181102362204722" top="0.15748031496062992" bottom="0.15748031496062992" header="0.31496062992125984" footer="0.31496062992125984"/>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5683C-8FA7-40AB-8807-08B6D6986BB4}">
  <sheetPr>
    <tabColor theme="7" tint="0.59999389629810485"/>
    <pageSetUpPr fitToPage="1"/>
  </sheetPr>
  <dimension ref="A1:X47"/>
  <sheetViews>
    <sheetView zoomScale="85" zoomScaleNormal="85" workbookViewId="0">
      <selection activeCell="P15" sqref="P15"/>
    </sheetView>
  </sheetViews>
  <sheetFormatPr defaultColWidth="9" defaultRowHeight="20.100000000000001" customHeight="1" x14ac:dyDescent="0.15"/>
  <cols>
    <col min="1" max="1" width="11.875" customWidth="1"/>
    <col min="2" max="8" width="10.25" style="123" customWidth="1"/>
    <col min="9" max="9" width="7.625" customWidth="1"/>
    <col min="11" max="11" width="3.125" customWidth="1"/>
  </cols>
  <sheetData>
    <row r="1" spans="1:24" ht="20.100000000000001" customHeight="1" thickBot="1" x14ac:dyDescent="0.2">
      <c r="A1" s="60" t="s">
        <v>69</v>
      </c>
      <c r="B1" s="683" t="s">
        <v>515</v>
      </c>
      <c r="C1" s="683"/>
      <c r="D1" s="683"/>
      <c r="E1" s="683"/>
      <c r="F1" s="683"/>
      <c r="H1" s="916" t="s">
        <v>103</v>
      </c>
      <c r="I1" s="917"/>
      <c r="J1" s="918"/>
      <c r="K1" s="919"/>
    </row>
    <row r="2" spans="1:24" ht="20.100000000000001" customHeight="1" thickBot="1" x14ac:dyDescent="0.2">
      <c r="A2" s="123"/>
      <c r="I2" s="123"/>
      <c r="J2" s="124"/>
      <c r="K2" s="125"/>
    </row>
    <row r="3" spans="1:24" ht="20.100000000000001" customHeight="1" x14ac:dyDescent="0.15">
      <c r="A3" s="504" t="s">
        <v>64</v>
      </c>
      <c r="B3" s="505">
        <v>46111</v>
      </c>
      <c r="C3" s="506">
        <v>46112</v>
      </c>
      <c r="D3" s="259"/>
      <c r="E3" s="90"/>
      <c r="F3" s="90"/>
      <c r="G3" s="90"/>
      <c r="H3" s="90">
        <v>46082</v>
      </c>
      <c r="I3" s="807" t="s">
        <v>1</v>
      </c>
      <c r="J3" s="906" t="s">
        <v>2</v>
      </c>
      <c r="K3" s="907"/>
    </row>
    <row r="4" spans="1:24" ht="20.100000000000001" customHeight="1" x14ac:dyDescent="0.15">
      <c r="A4" s="507" t="s">
        <v>3</v>
      </c>
      <c r="B4" s="508" t="s">
        <v>4</v>
      </c>
      <c r="C4" s="509" t="s">
        <v>5</v>
      </c>
      <c r="D4" s="63"/>
      <c r="E4" s="2"/>
      <c r="F4" s="21"/>
      <c r="G4" s="21"/>
      <c r="H4" s="24" t="s">
        <v>10</v>
      </c>
      <c r="I4" s="808"/>
      <c r="J4" s="908"/>
      <c r="K4" s="909"/>
    </row>
    <row r="5" spans="1:24" ht="20.100000000000001" customHeight="1" x14ac:dyDescent="0.15">
      <c r="A5" s="280" t="s">
        <v>12</v>
      </c>
      <c r="B5" s="12"/>
      <c r="C5" s="509"/>
      <c r="D5" s="128"/>
      <c r="E5" s="21"/>
      <c r="F5" s="21"/>
      <c r="G5" s="21"/>
      <c r="H5" s="12"/>
      <c r="I5" s="129"/>
      <c r="J5" s="914"/>
      <c r="K5" s="915"/>
    </row>
    <row r="6" spans="1:24" ht="20.100000000000001" customHeight="1" x14ac:dyDescent="0.15">
      <c r="A6" s="71" t="s">
        <v>24</v>
      </c>
      <c r="B6" s="12"/>
      <c r="C6" s="510"/>
      <c r="D6" s="32"/>
      <c r="E6" s="32"/>
      <c r="F6" s="32"/>
      <c r="G6" s="32"/>
      <c r="H6" s="12" t="s">
        <v>25</v>
      </c>
      <c r="I6" s="129">
        <f>COUNTIFS(B6:H6,"&lt;&gt;空",B6:H6,"&lt;&gt;休",B6:H6,"&lt;&gt;調",B6:H6,"&lt;&gt;",B6:H6,"&lt;&gt;調整休")</f>
        <v>1</v>
      </c>
      <c r="J6" s="904">
        <f>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10-15"))*(4.5)</f>
        <v>4.5</v>
      </c>
      <c r="K6" s="905"/>
      <c r="N6" s="6"/>
      <c r="O6" s="6"/>
      <c r="P6" s="6"/>
      <c r="Q6" s="6"/>
      <c r="R6" s="6"/>
      <c r="S6" s="6"/>
      <c r="T6" s="6"/>
      <c r="U6" s="6"/>
      <c r="V6" s="6"/>
      <c r="W6" s="6"/>
      <c r="X6" s="6"/>
    </row>
    <row r="7" spans="1:24" ht="20.100000000000001" customHeight="1" x14ac:dyDescent="0.15">
      <c r="A7" s="71" t="s">
        <v>15</v>
      </c>
      <c r="B7" s="12" t="s">
        <v>25</v>
      </c>
      <c r="C7" s="509"/>
      <c r="D7" s="32"/>
      <c r="E7" s="32"/>
      <c r="F7" s="32"/>
      <c r="G7" s="32"/>
      <c r="H7" s="18"/>
      <c r="I7" s="129">
        <f>COUNTIFS(B7:H7,"&lt;&gt;空",B7:H7,"&lt;&gt;休",B7:H7,"&lt;&gt;調",B7:H7,"&lt;&gt;",B7:H7,"&lt;&gt;調整休")</f>
        <v>1</v>
      </c>
      <c r="J7" s="904">
        <f>SUM(COUNTIF(B7:H7,"9-11,15-19"))*(6)+(COUNTIF(B7:H7,"9-12,16-19"))*(6)+(COUNTIF(B7:H7,"9-13,17-19"))*(6)+(COUNTIF(B7:H7,"9-19"))*(9)+(COUNTIF(B7:H7,"9-17"))*(7.25)+(COUNTIF(B7:H7,"9-16"))*(6.25)+(COUNTIF(B7:H7,"9-15"))*(5.5)+(COUNTIF(B7:H7,"9-14"))*(4.5)+(COUNTIF(B7:H7,"9-13"))*(4)+(COUNTIF(B7:H7,"9-12"))*(3)+(COUNTIF(B7:H7,"9-11:30"))*(2.5)+(COUNTIF(B7:H7,"13-19"))*(5.5)+(COUNTIF(B7:H7,"14-19"))*(4.5)+(COUNTIF(B7:H7,"15-19"))*(4)+(COUNTIF(B7:H7,"16-19"))*(3)+(COUNTIF(B7:H7,"16:30-19"))*(2.5)+(COUNTIF(B7:H7,"10-14"))*(4)+(COUNTIF(B7:H7,"10-15"))*(4.5)</f>
        <v>4.5</v>
      </c>
      <c r="K7" s="905"/>
      <c r="N7" s="6"/>
      <c r="O7" s="6"/>
      <c r="P7" s="6"/>
      <c r="Q7" s="6"/>
      <c r="R7" s="6"/>
      <c r="S7" s="6"/>
      <c r="T7" s="6"/>
      <c r="U7" s="6"/>
      <c r="V7" s="6"/>
      <c r="W7" s="6"/>
      <c r="X7" s="6"/>
    </row>
    <row r="8" spans="1:24" ht="20.100000000000001" customHeight="1" x14ac:dyDescent="0.15">
      <c r="A8" s="71"/>
      <c r="B8" s="12"/>
      <c r="C8" s="509"/>
      <c r="D8" s="32"/>
      <c r="E8" s="32"/>
      <c r="F8" s="32"/>
      <c r="G8" s="32"/>
      <c r="H8" s="12"/>
      <c r="I8" s="129">
        <f>COUNTIFS(B8:H8,"&lt;&gt;空",B8:H8,"&lt;&gt;休",B8:H8,"&lt;&gt;調",B8:H8,"&lt;&gt;",B8:H8,"&lt;&gt;調整休")</f>
        <v>0</v>
      </c>
      <c r="J8" s="904">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0</v>
      </c>
      <c r="K8" s="905"/>
    </row>
    <row r="9" spans="1:24" ht="20.100000000000001" customHeight="1" thickBot="1" x14ac:dyDescent="0.2">
      <c r="A9" s="595"/>
      <c r="B9" s="111"/>
      <c r="C9" s="512"/>
      <c r="D9" s="36"/>
      <c r="E9" s="36"/>
      <c r="F9" s="36"/>
      <c r="G9" s="36"/>
      <c r="H9" s="12"/>
      <c r="I9" s="129">
        <f>COUNTIFS(B9:H9,"&lt;&gt;空",B9:H9,"&lt;&gt;休",B9:H9,"&lt;&gt;調",B9:H9,"&lt;&gt;",B9:H9,"&lt;&gt;調整休")</f>
        <v>0</v>
      </c>
      <c r="J9" s="904">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10-15"))*(4.5)</f>
        <v>0</v>
      </c>
      <c r="K9" s="905"/>
    </row>
    <row r="10" spans="1:24" ht="20.100000000000001" customHeight="1" x14ac:dyDescent="0.15">
      <c r="A10" s="33" t="s">
        <v>0</v>
      </c>
      <c r="B10" s="53">
        <v>46083</v>
      </c>
      <c r="C10" s="53">
        <v>46084</v>
      </c>
      <c r="D10" s="90">
        <v>46085</v>
      </c>
      <c r="E10" s="90">
        <v>46086</v>
      </c>
      <c r="F10" s="90">
        <v>46087</v>
      </c>
      <c r="G10" s="90">
        <v>46088</v>
      </c>
      <c r="H10" s="90">
        <v>46089</v>
      </c>
      <c r="I10" s="807" t="s">
        <v>1</v>
      </c>
      <c r="J10" s="906" t="s">
        <v>2</v>
      </c>
      <c r="K10" s="907"/>
    </row>
    <row r="11" spans="1:24" ht="20.100000000000001" customHeight="1" x14ac:dyDescent="0.15">
      <c r="A11" s="22" t="s">
        <v>3</v>
      </c>
      <c r="B11" s="22" t="s">
        <v>4</v>
      </c>
      <c r="C11" s="2" t="s">
        <v>5</v>
      </c>
      <c r="D11" s="21" t="s">
        <v>6</v>
      </c>
      <c r="E11" s="2" t="s">
        <v>7</v>
      </c>
      <c r="F11" s="2" t="s">
        <v>8</v>
      </c>
      <c r="G11" s="2" t="s">
        <v>9</v>
      </c>
      <c r="H11" s="24" t="s">
        <v>10</v>
      </c>
      <c r="I11" s="808"/>
      <c r="J11" s="908"/>
      <c r="K11" s="909"/>
    </row>
    <row r="12" spans="1:24" ht="20.100000000000001" customHeight="1" x14ac:dyDescent="0.15">
      <c r="A12" s="126" t="s">
        <v>13</v>
      </c>
      <c r="B12" s="12"/>
      <c r="C12" s="21"/>
      <c r="D12" s="21"/>
      <c r="E12" s="12"/>
      <c r="F12" s="12"/>
      <c r="G12" s="12"/>
      <c r="H12" s="12"/>
      <c r="I12" s="129"/>
      <c r="J12" s="914"/>
      <c r="K12" s="915"/>
    </row>
    <row r="13" spans="1:24" ht="20.100000000000001" customHeight="1" x14ac:dyDescent="0.15">
      <c r="A13" s="20" t="s">
        <v>24</v>
      </c>
      <c r="B13" s="12"/>
      <c r="C13" s="127"/>
      <c r="D13" s="32"/>
      <c r="E13" s="18"/>
      <c r="F13" s="12" t="s">
        <v>25</v>
      </c>
      <c r="G13" s="12" t="s">
        <v>25</v>
      </c>
      <c r="H13" s="12" t="s">
        <v>25</v>
      </c>
      <c r="I13" s="129">
        <f>COUNTIFS(B13:H13,"&lt;&gt;空",B13:H13,"&lt;&gt;休",B13:H13,"&lt;&gt;調",B13:H13,"&lt;&gt;",B13:H13,"&lt;&gt;調整休")</f>
        <v>3</v>
      </c>
      <c r="J13" s="904" t="s">
        <v>81</v>
      </c>
      <c r="K13" s="905"/>
    </row>
    <row r="14" spans="1:24" ht="20.100000000000001" customHeight="1" x14ac:dyDescent="0.15">
      <c r="A14" s="20" t="s">
        <v>15</v>
      </c>
      <c r="B14" s="12" t="s">
        <v>25</v>
      </c>
      <c r="C14" s="21"/>
      <c r="D14" s="32"/>
      <c r="E14" s="12" t="s">
        <v>25</v>
      </c>
      <c r="F14" s="18"/>
      <c r="G14" s="12" t="s">
        <v>25</v>
      </c>
      <c r="H14" s="18"/>
      <c r="I14" s="129">
        <f>COUNTIFS(B14:H14,"&lt;&gt;空",B14:H14,"&lt;&gt;休",B14:H14,"&lt;&gt;調",B14:H14,"&lt;&gt;",B14:H14,"&lt;&gt;調整休")</f>
        <v>3</v>
      </c>
      <c r="J14" s="904" t="s">
        <v>81</v>
      </c>
      <c r="K14" s="905"/>
    </row>
    <row r="15" spans="1:24" ht="20.100000000000001" customHeight="1" x14ac:dyDescent="0.15">
      <c r="A15" s="20"/>
      <c r="B15" s="12"/>
      <c r="C15" s="21"/>
      <c r="D15" s="32"/>
      <c r="E15" s="12"/>
      <c r="F15" s="12"/>
      <c r="G15" s="12"/>
      <c r="H15" s="12"/>
      <c r="I15" s="129">
        <f>COUNTIFS(B15:H15,"&lt;&gt;空",B15:H15,"&lt;&gt;休",B15:H15,"&lt;&gt;調",B15:H15,"&lt;&gt;",B15:H15,"&lt;&gt;調整休")</f>
        <v>0</v>
      </c>
      <c r="J15" s="904">
        <v>9</v>
      </c>
      <c r="K15" s="905"/>
    </row>
    <row r="16" spans="1:24" ht="20.100000000000001" customHeight="1" x14ac:dyDescent="0.15">
      <c r="A16" s="20"/>
      <c r="B16" s="12"/>
      <c r="C16" s="106"/>
      <c r="D16" s="36"/>
      <c r="E16" s="12"/>
      <c r="F16" s="12"/>
      <c r="G16" s="40"/>
      <c r="H16" s="12"/>
      <c r="I16" s="129">
        <f>COUNTIFS(B16:H16,"&lt;&gt;空",B16:H16,"&lt;&gt;休",B16:H16,"&lt;&gt;調",B16:H16,"&lt;&gt;",B16:H16,"&lt;&gt;調整休")</f>
        <v>0</v>
      </c>
      <c r="J16" s="904">
        <f>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0</v>
      </c>
      <c r="K16" s="905"/>
    </row>
    <row r="17" spans="1:11" ht="20.100000000000001" customHeight="1" x14ac:dyDescent="0.15">
      <c r="A17" s="22" t="s">
        <v>0</v>
      </c>
      <c r="B17" s="23">
        <v>46090</v>
      </c>
      <c r="C17" s="23">
        <v>46091</v>
      </c>
      <c r="D17" s="23">
        <v>46092</v>
      </c>
      <c r="E17" s="23">
        <v>46093</v>
      </c>
      <c r="F17" s="23">
        <v>46094</v>
      </c>
      <c r="G17" s="23">
        <v>46095</v>
      </c>
      <c r="H17" s="23">
        <v>46096</v>
      </c>
      <c r="I17" s="807" t="s">
        <v>1</v>
      </c>
      <c r="J17" s="906" t="s">
        <v>2</v>
      </c>
      <c r="K17" s="907"/>
    </row>
    <row r="18" spans="1:11" ht="20.100000000000001" customHeight="1" x14ac:dyDescent="0.15">
      <c r="A18" s="22" t="s">
        <v>3</v>
      </c>
      <c r="B18" s="2" t="s">
        <v>4</v>
      </c>
      <c r="C18" s="21" t="s">
        <v>5</v>
      </c>
      <c r="D18" s="21" t="s">
        <v>6</v>
      </c>
      <c r="E18" s="2" t="s">
        <v>7</v>
      </c>
      <c r="F18" s="2" t="s">
        <v>8</v>
      </c>
      <c r="G18" s="2" t="s">
        <v>9</v>
      </c>
      <c r="H18" s="24" t="s">
        <v>10</v>
      </c>
      <c r="I18" s="808"/>
      <c r="J18" s="908"/>
      <c r="K18" s="909"/>
    </row>
    <row r="19" spans="1:11" ht="20.100000000000001" customHeight="1" x14ac:dyDescent="0.15">
      <c r="A19" s="126" t="s">
        <v>12</v>
      </c>
      <c r="B19" s="12"/>
      <c r="C19" s="591" t="s">
        <v>538</v>
      </c>
      <c r="D19" s="21"/>
      <c r="E19" s="12"/>
      <c r="F19" s="12"/>
      <c r="G19" s="12"/>
      <c r="H19" s="12"/>
      <c r="I19" s="129"/>
      <c r="J19" s="838"/>
      <c r="K19" s="915"/>
    </row>
    <row r="20" spans="1:11" ht="20.100000000000001" customHeight="1" x14ac:dyDescent="0.15">
      <c r="A20" s="20" t="s">
        <v>24</v>
      </c>
      <c r="B20" s="12"/>
      <c r="C20" s="900" t="s">
        <v>539</v>
      </c>
      <c r="D20" s="32"/>
      <c r="E20" s="18"/>
      <c r="F20" s="12" t="s">
        <v>25</v>
      </c>
      <c r="G20" s="12" t="s">
        <v>25</v>
      </c>
      <c r="H20" s="12" t="s">
        <v>25</v>
      </c>
      <c r="I20" s="129">
        <f>COUNTIFS(B20:H20,"&lt;&gt;空",B20:H20,"&lt;&gt;休",B20:H20,"&lt;&gt;調",B20:H20,"&lt;&gt;",B20:H20,"&lt;&gt;調整休")</f>
        <v>4</v>
      </c>
      <c r="J20" s="904">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10-15"))*(4.5)</f>
        <v>13.5</v>
      </c>
      <c r="K20" s="905"/>
    </row>
    <row r="21" spans="1:11" ht="20.100000000000001" customHeight="1" x14ac:dyDescent="0.15">
      <c r="A21" s="20" t="s">
        <v>15</v>
      </c>
      <c r="B21" s="12" t="s">
        <v>25</v>
      </c>
      <c r="C21" s="901"/>
      <c r="D21" s="32"/>
      <c r="E21" s="12" t="s">
        <v>25</v>
      </c>
      <c r="F21" s="18"/>
      <c r="G21" s="12" t="s">
        <v>25</v>
      </c>
      <c r="H21" s="18"/>
      <c r="I21" s="129">
        <f>COUNTIFS(B21:H21,"&lt;&gt;空",B21:H21,"&lt;&gt;休",B21:H21,"&lt;&gt;調",B21:H21,"&lt;&gt;",B21:H21,"&lt;&gt;調整休")</f>
        <v>3</v>
      </c>
      <c r="J21" s="904">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10-15"))*(4.5)</f>
        <v>13.5</v>
      </c>
      <c r="K21" s="905"/>
    </row>
    <row r="22" spans="1:11" ht="20.100000000000001" customHeight="1" x14ac:dyDescent="0.15">
      <c r="A22" s="20"/>
      <c r="B22" s="12"/>
      <c r="C22" s="901"/>
      <c r="D22" s="32"/>
      <c r="E22" s="12"/>
      <c r="F22" s="12"/>
      <c r="G22" s="12"/>
      <c r="H22" s="12"/>
      <c r="I22" s="129">
        <f>COUNTIFS(B22:H22,"&lt;&gt;空",B22:H22,"&lt;&gt;休",B22:H22,"&lt;&gt;調",B22:H22,"&lt;&gt;",B22:H22,"&lt;&gt;調整休")</f>
        <v>0</v>
      </c>
      <c r="J22" s="904">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10-15"))*(4.5)</f>
        <v>0</v>
      </c>
      <c r="K22" s="905"/>
    </row>
    <row r="23" spans="1:11" ht="20.100000000000001" customHeight="1" x14ac:dyDescent="0.15">
      <c r="A23" s="20"/>
      <c r="B23" s="12"/>
      <c r="C23" s="902"/>
      <c r="D23" s="36"/>
      <c r="E23" s="12"/>
      <c r="F23" s="12"/>
      <c r="G23" s="40"/>
      <c r="H23" s="12"/>
      <c r="I23" s="129">
        <f>COUNTIFS(B23:H23,"&lt;&gt;空",B23:H23,"&lt;&gt;休",B23:H23,"&lt;&gt;調",B23:H23,"&lt;&gt;",B23:H23,"&lt;&gt;調整休")</f>
        <v>0</v>
      </c>
      <c r="J23" s="904">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10-15"))*(4.5)</f>
        <v>0</v>
      </c>
      <c r="K23" s="905"/>
    </row>
    <row r="24" spans="1:11" ht="20.100000000000001" customHeight="1" x14ac:dyDescent="0.15">
      <c r="A24" s="22" t="s">
        <v>0</v>
      </c>
      <c r="B24" s="90">
        <v>46097</v>
      </c>
      <c r="C24" s="90">
        <v>46098</v>
      </c>
      <c r="D24" s="90">
        <v>46099</v>
      </c>
      <c r="E24" s="90">
        <v>46100</v>
      </c>
      <c r="F24" s="90">
        <v>46101</v>
      </c>
      <c r="G24" s="90">
        <v>46102</v>
      </c>
      <c r="H24" s="90">
        <v>46103</v>
      </c>
      <c r="I24" s="807" t="s">
        <v>1</v>
      </c>
      <c r="J24" s="906" t="s">
        <v>2</v>
      </c>
      <c r="K24" s="907"/>
    </row>
    <row r="25" spans="1:11" ht="20.100000000000001" customHeight="1" x14ac:dyDescent="0.15">
      <c r="A25" s="22" t="s">
        <v>3</v>
      </c>
      <c r="B25" s="2" t="s">
        <v>4</v>
      </c>
      <c r="C25" s="21" t="s">
        <v>5</v>
      </c>
      <c r="D25" s="21" t="s">
        <v>6</v>
      </c>
      <c r="E25" s="2" t="s">
        <v>7</v>
      </c>
      <c r="F25" s="24" t="s">
        <v>8</v>
      </c>
      <c r="G25" s="2" t="s">
        <v>9</v>
      </c>
      <c r="H25" s="24" t="s">
        <v>10</v>
      </c>
      <c r="I25" s="808"/>
      <c r="J25" s="908"/>
      <c r="K25" s="909"/>
    </row>
    <row r="26" spans="1:11" ht="20.100000000000001" customHeight="1" x14ac:dyDescent="0.15">
      <c r="A26" s="126" t="s">
        <v>13</v>
      </c>
      <c r="B26" s="12"/>
      <c r="C26" s="127"/>
      <c r="D26" s="128"/>
      <c r="E26" s="52"/>
      <c r="F26" s="12"/>
      <c r="G26" s="12"/>
      <c r="H26" s="12"/>
      <c r="I26" s="129"/>
      <c r="J26" s="910"/>
      <c r="K26" s="911"/>
    </row>
    <row r="27" spans="1:11" ht="20.100000000000001" customHeight="1" x14ac:dyDescent="0.15">
      <c r="A27" s="20" t="s">
        <v>24</v>
      </c>
      <c r="B27" s="12"/>
      <c r="C27" s="127"/>
      <c r="D27" s="32"/>
      <c r="E27" s="18"/>
      <c r="F27" s="12" t="s">
        <v>25</v>
      </c>
      <c r="G27" s="12" t="s">
        <v>25</v>
      </c>
      <c r="H27" s="12" t="s">
        <v>25</v>
      </c>
      <c r="I27" s="129">
        <f>COUNTIFS(B27:H27,"&lt;&gt;空",B27:H27,"&lt;&gt;休",B27:H27,"&lt;&gt;調",B27:H27,"&lt;&gt;",B27:H27,"&lt;&gt;調整休")</f>
        <v>3</v>
      </c>
      <c r="J27" s="904">
        <f>SUM(COUNTIF(B27:H27,"9-11,15-19"))*(6)+(COUNTIF(B27:H27,"9-12,16-19"))*(6)+(COUNTIF(B27:H27,"9-13,17-19"))*(6)+(COUNTIF(B27:H27,"9-19"))*(9)+(COUNTIF(B27:H27,"9-17"))*(7.25)+(COUNTIF(B27:H27,"9-16"))*(6.25)+(COUNTIF(B27:H27,"9-15"))*(5.5)+(COUNTIF(B27:H27,"9-14"))*(4.5)+(COUNTIF(B27:H27,"9-13"))*(4)+(COUNTIF(B27:H27,"9-12"))*(3)+(COUNTIF(B27:H27,"9-11:30"))*(2.5)+(COUNTIF(B27:H27,"13-19"))*(5.5)+(COUNTIF(B27:H27,"14-19"))*(4.5)+(COUNTIF(B27:H27,"15-19"))*(4)+(COUNTIF(B27:H27,"16-19"))*(3)+(COUNTIF(B27:H27,"16:30-19"))*(2.5)+(COUNTIF(B27:H27,"10-14"))*(4)+(COUNTIF(B27:H27,"10-15"))*(4.5)</f>
        <v>13.5</v>
      </c>
      <c r="K27" s="905"/>
    </row>
    <row r="28" spans="1:11" ht="20.100000000000001" customHeight="1" x14ac:dyDescent="0.15">
      <c r="A28" s="20" t="s">
        <v>15</v>
      </c>
      <c r="B28" s="12" t="s">
        <v>25</v>
      </c>
      <c r="C28" s="21"/>
      <c r="D28" s="32"/>
      <c r="E28" s="12" t="s">
        <v>25</v>
      </c>
      <c r="F28" s="18"/>
      <c r="G28" s="12" t="s">
        <v>25</v>
      </c>
      <c r="H28" s="18"/>
      <c r="I28" s="129">
        <f>COUNTIFS(B28:H28,"&lt;&gt;空",B28:H28,"&lt;&gt;休",B28:H28,"&lt;&gt;調",B28:H28,"&lt;&gt;",B28:H28,"&lt;&gt;調整休")</f>
        <v>3</v>
      </c>
      <c r="J28" s="904">
        <f>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10-15"))*(4.5)</f>
        <v>13.5</v>
      </c>
      <c r="K28" s="905"/>
    </row>
    <row r="29" spans="1:11" ht="20.100000000000001" customHeight="1" x14ac:dyDescent="0.15">
      <c r="A29" s="20"/>
      <c r="B29" s="12"/>
      <c r="C29" s="21"/>
      <c r="D29" s="32"/>
      <c r="E29" s="12"/>
      <c r="F29" s="12"/>
      <c r="G29" s="12"/>
      <c r="H29" s="12"/>
      <c r="I29" s="129">
        <f>COUNTIFS(B29:H29,"&lt;&gt;空",B29:H29,"&lt;&gt;休",B29:H29,"&lt;&gt;調",B29:H29,"&lt;&gt;",B29:H29,"&lt;&gt;調整休")</f>
        <v>0</v>
      </c>
      <c r="J29" s="904">
        <f>SUM(COUNTIF(B29:H29,"9-11,15-19"))*(6)+(COUNTIF(B29:H29,"9-12,16-19"))*(6)+(COUNTIF(B29:H29,"9-13,17-19"))*(6)+(COUNTIF(B29:H29,"9-19"))*(9)+(COUNTIF(B29:H29,"9-17"))*(7.25)+(COUNTIF(B29:H29,"9-16"))*(6.25)+(COUNTIF(B29:H29,"9-15"))*(5.5)+(COUNTIF(B29:H29,"9-14"))*(4.5)+(COUNTIF(B29:H29,"9-13"))*(4)+(COUNTIF(B29:H29,"9-12"))*(3)+(COUNTIF(B29:H29,"9-11:30"))*(2.5)+(COUNTIF(B29:H29,"13-19"))*(5.5)+(COUNTIF(B29:H29,"14-19"))*(4.5)+(COUNTIF(B29:H29,"15-19"))*(4)+(COUNTIF(B29:H29,"16-19"))*(3)+(COUNTIF(B29:H29,"16:30-19"))*(2.5)+(COUNTIF(B29:H29,"10-14"))*(4)+(COUNTIF(B29:H29,"10-15"))*(4.5)</f>
        <v>0</v>
      </c>
      <c r="K29" s="905"/>
    </row>
    <row r="30" spans="1:11" ht="20.100000000000001" customHeight="1" x14ac:dyDescent="0.15">
      <c r="A30" s="20"/>
      <c r="B30" s="12"/>
      <c r="C30" s="106"/>
      <c r="D30" s="36"/>
      <c r="E30" s="12"/>
      <c r="F30" s="12"/>
      <c r="G30" s="40"/>
      <c r="H30" s="12"/>
      <c r="I30" s="129">
        <f>COUNTIFS(B30:H30,"&lt;&gt;空",B30:H30,"&lt;&gt;休",B30:H30,"&lt;&gt;調",B30:H30,"&lt;&gt;",B30:H30,"&lt;&gt;調整休")</f>
        <v>0</v>
      </c>
      <c r="J30" s="904">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10-15"))*(4.5)</f>
        <v>0</v>
      </c>
      <c r="K30" s="905"/>
    </row>
    <row r="31" spans="1:11" ht="20.100000000000001" customHeight="1" x14ac:dyDescent="0.15">
      <c r="A31" s="22" t="s">
        <v>0</v>
      </c>
      <c r="B31" s="23">
        <v>46104</v>
      </c>
      <c r="C31" s="23">
        <v>46105</v>
      </c>
      <c r="D31" s="23">
        <v>46106</v>
      </c>
      <c r="E31" s="23">
        <v>46107</v>
      </c>
      <c r="F31" s="23">
        <v>46108</v>
      </c>
      <c r="G31" s="23">
        <v>46109</v>
      </c>
      <c r="H31" s="23">
        <v>46110</v>
      </c>
      <c r="I31" s="807" t="s">
        <v>1</v>
      </c>
      <c r="J31" s="906" t="s">
        <v>2</v>
      </c>
      <c r="K31" s="907"/>
    </row>
    <row r="32" spans="1:11" ht="20.100000000000001" customHeight="1" x14ac:dyDescent="0.15">
      <c r="A32" s="22" t="s">
        <v>3</v>
      </c>
      <c r="B32" s="2" t="s">
        <v>4</v>
      </c>
      <c r="C32" s="316" t="s">
        <v>5</v>
      </c>
      <c r="D32" s="21" t="s">
        <v>6</v>
      </c>
      <c r="E32" s="2" t="s">
        <v>7</v>
      </c>
      <c r="F32" s="2" t="s">
        <v>8</v>
      </c>
      <c r="G32" s="2" t="s">
        <v>9</v>
      </c>
      <c r="H32" s="24" t="s">
        <v>10</v>
      </c>
      <c r="I32" s="808"/>
      <c r="J32" s="908"/>
      <c r="K32" s="909"/>
    </row>
    <row r="33" spans="1:14" ht="20.100000000000001" customHeight="1" x14ac:dyDescent="0.15">
      <c r="A33" s="126" t="s">
        <v>12</v>
      </c>
      <c r="B33" s="52"/>
      <c r="C33" s="127"/>
      <c r="D33" s="128"/>
      <c r="E33" s="52"/>
      <c r="F33" s="52"/>
      <c r="G33" s="52"/>
      <c r="H33" s="52"/>
      <c r="I33" s="9"/>
      <c r="J33" s="912"/>
      <c r="K33" s="913"/>
    </row>
    <row r="34" spans="1:14" ht="20.100000000000001" customHeight="1" x14ac:dyDescent="0.15">
      <c r="A34" s="20" t="s">
        <v>24</v>
      </c>
      <c r="B34" s="12"/>
      <c r="C34" s="127"/>
      <c r="D34" s="32"/>
      <c r="E34" s="18"/>
      <c r="F34" s="12" t="s">
        <v>25</v>
      </c>
      <c r="G34" s="12" t="s">
        <v>25</v>
      </c>
      <c r="H34" s="12" t="s">
        <v>25</v>
      </c>
      <c r="I34" s="129">
        <f>COUNTIFS(B34:H34,"&lt;&gt;空",B34:H34,"&lt;&gt;休",B34:H34,"&lt;&gt;調",B34:H34,"&lt;&gt;",B34:H34,"&lt;&gt;調整休")</f>
        <v>3</v>
      </c>
      <c r="J34" s="904">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10-15"))*(4.5)</f>
        <v>13.5</v>
      </c>
      <c r="K34" s="905"/>
    </row>
    <row r="35" spans="1:14" ht="20.100000000000001" customHeight="1" x14ac:dyDescent="0.15">
      <c r="A35" s="20" t="s">
        <v>15</v>
      </c>
      <c r="B35" s="12" t="s">
        <v>25</v>
      </c>
      <c r="C35" s="21"/>
      <c r="D35" s="32"/>
      <c r="E35" s="12" t="s">
        <v>25</v>
      </c>
      <c r="F35" s="18"/>
      <c r="G35" s="12" t="s">
        <v>25</v>
      </c>
      <c r="H35" s="18"/>
      <c r="I35" s="129">
        <f>COUNTIFS(B35:H35,"&lt;&gt;空",B35:H35,"&lt;&gt;休",B35:H35,"&lt;&gt;調",B35:H35,"&lt;&gt;",B35:H35,"&lt;&gt;調整休")</f>
        <v>3</v>
      </c>
      <c r="J35" s="904">
        <f>SUM(COUNTIF(B35:H35,"9-11,15-19"))*(6)+(COUNTIF(B35:H35,"9-12,16-19"))*(6)+(COUNTIF(B35:H35,"9-13,17-19"))*(6)+(COUNTIF(B35:H35,"9-19"))*(9)+(COUNTIF(B35:H35,"9-17"))*(7.25)+(COUNTIF(B35:H35,"9-16"))*(6.25)+(COUNTIF(B35:H35,"9-15"))*(5.5)+(COUNTIF(B35:H35,"9-14"))*(4.5)+(COUNTIF(B35:H35,"9-13"))*(4)+(COUNTIF(B35:H35,"9-12"))*(3)+(COUNTIF(B35:H35,"9-11:30"))*(2.5)+(COUNTIF(B35:H35,"13-19"))*(5.5)+(COUNTIF(B35:H35,"14-19"))*(4.5)+(COUNTIF(B35:H35,"15-19"))*(4)+(COUNTIF(B35:H35,"16-19"))*(3)+(COUNTIF(B35:H35,"16:30-19"))*(2.5)+(COUNTIF(B35:H35,"10-14"))*(4)+(COUNTIF(B35:H35,"10-15"))*(4.5)</f>
        <v>13.5</v>
      </c>
      <c r="K35" s="905"/>
    </row>
    <row r="36" spans="1:14" ht="20.100000000000001" customHeight="1" x14ac:dyDescent="0.15">
      <c r="A36" s="20"/>
      <c r="B36" s="12"/>
      <c r="C36" s="21"/>
      <c r="D36" s="32"/>
      <c r="E36" s="12"/>
      <c r="F36" s="12"/>
      <c r="G36" s="12"/>
      <c r="H36" s="12"/>
      <c r="I36" s="129">
        <f>COUNTIFS(B36:H36,"&lt;&gt;空",B36:H36,"&lt;&gt;休",B36:H36,"&lt;&gt;調",B36:H36,"&lt;&gt;",B36:H36,"&lt;&gt;調整休")</f>
        <v>0</v>
      </c>
      <c r="J36" s="904">
        <f>SUM(COUNTIF(B36:H36,"9-11,15-19"))*(6)+(COUNTIF(B36:H36,"9-12,16-19"))*(6)+(COUNTIF(B36:H36,"9-13,17-19"))*(6)+(COUNTIF(B36:H36,"9-19"))*(9)+(COUNTIF(B36:H36,"9-17"))*(7.25)+(COUNTIF(B36:H36,"9-16"))*(6.25)+(COUNTIF(B36:H36,"9-15"))*(5.5)+(COUNTIF(B36:H36,"9-14"))*(4.5)+(COUNTIF(B36:H36,"9-13"))*(4)+(COUNTIF(B36:H36,"9-12"))*(3)+(COUNTIF(B36:H36,"9-11:30"))*(2.5)+(COUNTIF(B36:H36,"13-19"))*(5.5)+(COUNTIF(B36:H36,"14-19"))*(4.5)+(COUNTIF(B36:H36,"15-19"))*(4)+(COUNTIF(B36:H36,"16-19"))*(3)+(COUNTIF(B36:H36,"16:30-19"))*(2.5)+(COUNTIF(B36:H36,"10-14"))*(4)+(COUNTIF(B36:H36,"10-15"))*(4.5)</f>
        <v>0</v>
      </c>
      <c r="K36" s="905"/>
    </row>
    <row r="37" spans="1:14" ht="20.100000000000001" customHeight="1" x14ac:dyDescent="0.15">
      <c r="A37" s="20"/>
      <c r="B37" s="12"/>
      <c r="C37" s="106"/>
      <c r="D37" s="36"/>
      <c r="E37" s="12"/>
      <c r="F37" s="12"/>
      <c r="G37" s="40"/>
      <c r="H37" s="12"/>
      <c r="I37" s="129">
        <f>COUNTIFS(B37:H37,"&lt;&gt;空",B37:H37,"&lt;&gt;休",B37:H37,"&lt;&gt;調",B37:H37,"&lt;&gt;",B37:H37,"&lt;&gt;調整休")</f>
        <v>0</v>
      </c>
      <c r="J37" s="904">
        <f>SUM(COUNTIF(B37:H37,"9-11,15-19"))*(6)+(COUNTIF(B37:H37,"9-12,16-19"))*(6)+(COUNTIF(B37:H37,"9-13,17-19"))*(6)+(COUNTIF(B37:H37,"9-19"))*(9)+(COUNTIF(B37:H37,"9-17"))*(7.25)+(COUNTIF(B37:H37,"9-16"))*(6.25)+(COUNTIF(B37:H37,"9-15"))*(5.5)+(COUNTIF(B37:H37,"9-14"))*(4.5)+(COUNTIF(B37:H37,"9-13"))*(4)+(COUNTIF(B37:H37,"9-12"))*(3)+(COUNTIF(B37:H37,"9-11:30"))*(2.5)+(COUNTIF(B37:H37,"13-19"))*(5.5)+(COUNTIF(B37:H37,"14-19"))*(4.5)+(COUNTIF(B37:H37,"15-19"))*(4)+(COUNTIF(B37:H37,"16-19"))*(3)+(COUNTIF(B37:H37,"16:30-19"))*(2.5)+(COUNTIF(B37:H37,"10-14"))*(4)+(COUNTIF(B37:H37,"10-15"))*(4.5)</f>
        <v>0</v>
      </c>
      <c r="K37" s="905"/>
      <c r="M37" s="10"/>
      <c r="N37" s="10"/>
    </row>
    <row r="38" spans="1:14" ht="20.100000000000001" customHeight="1" x14ac:dyDescent="0.15">
      <c r="A38" s="41"/>
      <c r="B38" s="42"/>
      <c r="C38" s="42"/>
      <c r="D38" s="42"/>
      <c r="E38" s="42"/>
      <c r="F38" s="42"/>
      <c r="G38" s="42"/>
      <c r="H38" s="42"/>
      <c r="I38" s="716" t="s">
        <v>534</v>
      </c>
      <c r="J38" s="716"/>
      <c r="K38" s="716"/>
    </row>
    <row r="39" spans="1:14" ht="20.100000000000001" customHeight="1" x14ac:dyDescent="0.15">
      <c r="A39" s="699" t="s">
        <v>36</v>
      </c>
      <c r="B39" s="700"/>
      <c r="C39" s="13"/>
      <c r="D39" s="897" t="s">
        <v>31</v>
      </c>
      <c r="E39" s="897"/>
      <c r="H39" s="10"/>
      <c r="I39" s="10"/>
      <c r="M39" s="123"/>
      <c r="N39" s="135"/>
    </row>
    <row r="40" spans="1:14" ht="20.100000000000001" customHeight="1" x14ac:dyDescent="0.15">
      <c r="A40" s="702" t="s">
        <v>85</v>
      </c>
      <c r="B40" s="703"/>
      <c r="C40" s="903" t="s">
        <v>34</v>
      </c>
      <c r="D40" s="899"/>
      <c r="E40" s="899"/>
      <c r="F40" s="899"/>
      <c r="G40" s="899"/>
      <c r="H40" s="899"/>
      <c r="I40" s="899"/>
      <c r="J40" s="899"/>
      <c r="K40" s="899"/>
      <c r="M40" s="123"/>
      <c r="N40" s="135"/>
    </row>
    <row r="41" spans="1:14" ht="20.100000000000001" customHeight="1" x14ac:dyDescent="0.15">
      <c r="A41" s="702" t="s">
        <v>86</v>
      </c>
      <c r="B41" s="703"/>
      <c r="C41" s="903" t="s">
        <v>30</v>
      </c>
      <c r="D41" s="899"/>
      <c r="E41" s="899"/>
      <c r="F41" s="899"/>
      <c r="G41" s="899"/>
      <c r="H41" s="899"/>
      <c r="I41" s="899"/>
      <c r="J41" s="899"/>
      <c r="K41" s="899"/>
    </row>
    <row r="42" spans="1:14" ht="20.100000000000001" customHeight="1" x14ac:dyDescent="0.15">
      <c r="A42" s="95" t="s">
        <v>87</v>
      </c>
      <c r="B42" s="96"/>
      <c r="C42" s="34" t="s">
        <v>32</v>
      </c>
      <c r="D42" s="35"/>
      <c r="E42" s="35"/>
      <c r="F42" s="35"/>
      <c r="G42" s="35"/>
      <c r="H42" s="35"/>
      <c r="I42" s="35"/>
      <c r="J42" s="35"/>
      <c r="K42" s="35"/>
    </row>
    <row r="43" spans="1:14" ht="20.100000000000001" customHeight="1" x14ac:dyDescent="0.15">
      <c r="A43" s="95" t="s">
        <v>88</v>
      </c>
      <c r="B43" s="96"/>
      <c r="C43" s="903" t="s">
        <v>65</v>
      </c>
      <c r="D43" s="899"/>
      <c r="E43" s="899"/>
      <c r="F43" s="899"/>
      <c r="G43" s="899"/>
      <c r="H43" s="899"/>
      <c r="I43" s="899"/>
      <c r="J43" s="899"/>
      <c r="K43" s="899"/>
    </row>
    <row r="44" spans="1:14" ht="20.100000000000001" customHeight="1" x14ac:dyDescent="0.15">
      <c r="A44" s="694"/>
      <c r="B44" s="695"/>
      <c r="C44" s="903" t="s">
        <v>33</v>
      </c>
      <c r="D44" s="899"/>
      <c r="E44" s="899"/>
      <c r="F44" s="899"/>
      <c r="G44" s="899"/>
      <c r="H44" s="899"/>
      <c r="I44" s="899"/>
      <c r="J44" s="899"/>
      <c r="K44" s="899"/>
    </row>
    <row r="45" spans="1:14" ht="20.100000000000001" customHeight="1" x14ac:dyDescent="0.15">
      <c r="A45" s="896"/>
      <c r="B45" s="896"/>
      <c r="C45" s="35" t="s">
        <v>35</v>
      </c>
      <c r="D45" s="35"/>
      <c r="E45" s="35"/>
      <c r="F45" s="35"/>
      <c r="G45" s="35"/>
      <c r="H45" s="35"/>
      <c r="I45" s="35"/>
      <c r="J45" s="35"/>
      <c r="K45" s="35"/>
    </row>
    <row r="46" spans="1:14" ht="20.100000000000001" customHeight="1" x14ac:dyDescent="0.15">
      <c r="A46" s="898"/>
      <c r="B46" s="898"/>
      <c r="C46" s="899" t="s">
        <v>104</v>
      </c>
      <c r="D46" s="899"/>
      <c r="E46" s="899"/>
      <c r="F46" s="899"/>
      <c r="G46" s="899"/>
      <c r="H46" s="899"/>
      <c r="I46" s="899"/>
      <c r="J46" s="899"/>
      <c r="K46" s="899"/>
    </row>
    <row r="47" spans="1:14" ht="20.100000000000001" customHeight="1" x14ac:dyDescent="0.15">
      <c r="A47" s="898"/>
      <c r="B47" s="898"/>
      <c r="C47" s="899" t="s">
        <v>105</v>
      </c>
      <c r="D47" s="899"/>
      <c r="E47" s="899"/>
      <c r="F47" s="899"/>
      <c r="G47" s="899"/>
      <c r="H47" s="899"/>
      <c r="I47" s="899"/>
      <c r="J47" s="899"/>
      <c r="K47" s="899"/>
    </row>
  </sheetData>
  <mergeCells count="53">
    <mergeCell ref="J6:K6"/>
    <mergeCell ref="B1:F1"/>
    <mergeCell ref="H1:K1"/>
    <mergeCell ref="I3:I4"/>
    <mergeCell ref="J3:K4"/>
    <mergeCell ref="J5:K5"/>
    <mergeCell ref="J20:K20"/>
    <mergeCell ref="J7:K7"/>
    <mergeCell ref="J8:K8"/>
    <mergeCell ref="J9:K9"/>
    <mergeCell ref="J10:K11"/>
    <mergeCell ref="J12:K12"/>
    <mergeCell ref="J13:K13"/>
    <mergeCell ref="J14:K14"/>
    <mergeCell ref="J15:K15"/>
    <mergeCell ref="J16:K16"/>
    <mergeCell ref="J17:K18"/>
    <mergeCell ref="J19:K19"/>
    <mergeCell ref="J34:K34"/>
    <mergeCell ref="J21:K21"/>
    <mergeCell ref="J22:K22"/>
    <mergeCell ref="J23:K23"/>
    <mergeCell ref="J24:K25"/>
    <mergeCell ref="J26:K26"/>
    <mergeCell ref="J27:K27"/>
    <mergeCell ref="J28:K28"/>
    <mergeCell ref="J29:K29"/>
    <mergeCell ref="J30:K30"/>
    <mergeCell ref="J31:K32"/>
    <mergeCell ref="J33:K33"/>
    <mergeCell ref="A46:B46"/>
    <mergeCell ref="C46:K46"/>
    <mergeCell ref="A47:B47"/>
    <mergeCell ref="C47:K47"/>
    <mergeCell ref="C20:C23"/>
    <mergeCell ref="A40:B40"/>
    <mergeCell ref="C40:K40"/>
    <mergeCell ref="A41:B41"/>
    <mergeCell ref="C41:K41"/>
    <mergeCell ref="C43:K43"/>
    <mergeCell ref="A44:B44"/>
    <mergeCell ref="C44:K44"/>
    <mergeCell ref="J35:K35"/>
    <mergeCell ref="J36:K36"/>
    <mergeCell ref="J37:K37"/>
    <mergeCell ref="I38:K38"/>
    <mergeCell ref="I10:I11"/>
    <mergeCell ref="I17:I18"/>
    <mergeCell ref="I24:I25"/>
    <mergeCell ref="I31:I32"/>
    <mergeCell ref="A45:B45"/>
    <mergeCell ref="A39:B39"/>
    <mergeCell ref="D39:E39"/>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0317450-FBE9-41BF-AF22-D19024ED2CE2}">
          <x14:formula1>
            <xm:f>'F:\Users\clmiwa-three\Downloads\[《中村》新田・草加 エリア 仮シフト【12月16日～1月15日】.xlsx]参照データベース'!#REF!</xm:f>
          </x14:formula1>
          <xm:sqref>G1 C38:H38 C37:D37 C9:G9 E26 B33 C16:D16 C30:D30 E33:H33 D23</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EA9AC-7837-4611-B21A-EA4E45DED42C}">
  <sheetPr>
    <tabColor theme="7" tint="0.59999389629810485"/>
  </sheetPr>
  <dimension ref="A1:N66"/>
  <sheetViews>
    <sheetView zoomScaleNormal="100" workbookViewId="0">
      <selection activeCell="Q57" sqref="Q57"/>
    </sheetView>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1" ht="15" thickBot="1" x14ac:dyDescent="0.2">
      <c r="A1" s="60" t="s">
        <v>69</v>
      </c>
      <c r="B1" s="753" t="s">
        <v>515</v>
      </c>
      <c r="C1" s="753"/>
      <c r="D1" s="753"/>
      <c r="E1" s="753"/>
      <c r="F1" s="753"/>
      <c r="G1" s="754"/>
      <c r="H1" s="832" t="s">
        <v>130</v>
      </c>
      <c r="I1" s="833"/>
      <c r="J1" s="834"/>
      <c r="K1" s="835"/>
    </row>
    <row r="2" spans="1:11" ht="9" customHeight="1" thickBot="1" x14ac:dyDescent="0.2">
      <c r="A2" s="152"/>
    </row>
    <row r="3" spans="1:11" s="13" customFormat="1" ht="14.25" customHeight="1" x14ac:dyDescent="0.15">
      <c r="A3" s="545" t="s">
        <v>0</v>
      </c>
      <c r="B3" s="546">
        <v>46111</v>
      </c>
      <c r="C3" s="547">
        <v>46112</v>
      </c>
      <c r="D3" s="154"/>
      <c r="E3" s="154"/>
      <c r="F3" s="154"/>
      <c r="G3" s="154"/>
      <c r="H3" s="154">
        <v>46082</v>
      </c>
      <c r="I3" s="836" t="s">
        <v>1</v>
      </c>
      <c r="J3" s="817" t="s">
        <v>2</v>
      </c>
      <c r="K3" s="818"/>
    </row>
    <row r="4" spans="1:11" s="159" customFormat="1" ht="14.25" customHeight="1" x14ac:dyDescent="0.15">
      <c r="A4" s="548" t="s">
        <v>3</v>
      </c>
      <c r="B4" s="544" t="s">
        <v>4</v>
      </c>
      <c r="C4" s="549" t="s">
        <v>5</v>
      </c>
      <c r="D4" s="156"/>
      <c r="E4" s="157"/>
      <c r="F4" s="157"/>
      <c r="G4" s="157"/>
      <c r="H4" s="158" t="s">
        <v>10</v>
      </c>
      <c r="I4" s="837"/>
      <c r="J4" s="819"/>
      <c r="K4" s="820"/>
    </row>
    <row r="5" spans="1:11" s="159" customFormat="1" ht="14.25" customHeight="1" x14ac:dyDescent="0.15">
      <c r="A5" s="298" t="s">
        <v>142</v>
      </c>
      <c r="B5" s="160">
        <v>6</v>
      </c>
      <c r="C5" s="549"/>
      <c r="D5" s="156"/>
      <c r="E5" s="157"/>
      <c r="F5" s="157"/>
      <c r="G5" s="156"/>
      <c r="H5" s="160">
        <v>5</v>
      </c>
      <c r="I5" s="161"/>
      <c r="J5" s="162"/>
      <c r="K5" s="163"/>
    </row>
    <row r="6" spans="1:11" ht="13.5" customHeight="1" x14ac:dyDescent="0.15">
      <c r="A6" s="276" t="s">
        <v>546</v>
      </c>
      <c r="B6" s="40" t="s">
        <v>140</v>
      </c>
      <c r="C6" s="562"/>
      <c r="D6" s="165"/>
      <c r="E6" s="180"/>
      <c r="F6" s="180"/>
      <c r="G6" s="180"/>
      <c r="H6" s="40" t="s">
        <v>140</v>
      </c>
      <c r="I6" s="166"/>
      <c r="J6" s="873"/>
      <c r="K6" s="874"/>
    </row>
    <row r="7" spans="1:11" ht="13.5" customHeight="1" x14ac:dyDescent="0.15">
      <c r="A7" s="563" t="s">
        <v>134</v>
      </c>
      <c r="B7" s="40" t="s">
        <v>135</v>
      </c>
      <c r="C7" s="564"/>
      <c r="D7" s="234"/>
      <c r="E7" s="137"/>
      <c r="F7" s="137"/>
      <c r="G7" s="137"/>
      <c r="H7" s="40" t="s">
        <v>135</v>
      </c>
      <c r="I7" s="168">
        <f>COUNTA(B7:H7)</f>
        <v>2</v>
      </c>
      <c r="J7" s="873">
        <f>SUM(COUNTIF(B7:H7,"9-15"))*(5.5)+SUM(COUNTIF(B7:H7,"10-15"))*(4.5)+SUM(COUNTIF(B7:H7,"12-15"))*(3)+SUM(COUNTIF(B7:H7,"9-12"))*(3)+SUM(COUNTIF(B7:H7,"9-17"))*(7.25)+SUM(COUNTIF(B7:H7,"13-15"))*(2)+SUM(COUNTIF(B7:H7,"9-14"))*(4.5)+SUM(COUNTIF(B7:H7,"9-16"))*(6.25)</f>
        <v>11</v>
      </c>
      <c r="K7" s="874"/>
    </row>
    <row r="8" spans="1:11" ht="13.5" customHeight="1" x14ac:dyDescent="0.15">
      <c r="A8" s="565" t="s">
        <v>137</v>
      </c>
      <c r="B8" s="40"/>
      <c r="C8" s="566"/>
      <c r="D8" s="236"/>
      <c r="E8" s="235"/>
      <c r="F8" s="235"/>
      <c r="G8" s="235"/>
      <c r="H8" s="40" t="s">
        <v>72</v>
      </c>
      <c r="I8" s="166">
        <f>COUNTA(B8:H8)</f>
        <v>1</v>
      </c>
      <c r="J8" s="873">
        <f>SUM(COUNTIF(B8:H8,"9-15"))*(5.5)+SUM(COUNTIF(B8:H8,"10-15"))*(4.5)+SUM(COUNTIF(B8:H8,"12-15"))*(3)+SUM(COUNTIF(B8:H8,"9-12"))*(3)+SUM(COUNTIF(B8:H8,"9-17"))*(7.25)+SUM(COUNTIF(B8:H8,"13-15"))*(2)+SUM(COUNTIF(B8:H8,"9-14"))*(4.5)+SUM(COUNTIF(B8:H8,"9-16"))*(6.25)</f>
        <v>3</v>
      </c>
      <c r="K8" s="874"/>
    </row>
    <row r="9" spans="1:11" ht="13.5" customHeight="1" x14ac:dyDescent="0.15">
      <c r="A9" s="276" t="s">
        <v>138</v>
      </c>
      <c r="B9" s="16" t="s">
        <v>20</v>
      </c>
      <c r="C9" s="566"/>
      <c r="D9" s="236"/>
      <c r="E9" s="235"/>
      <c r="F9" s="235"/>
      <c r="G9" s="235"/>
      <c r="H9" s="16" t="s">
        <v>20</v>
      </c>
      <c r="I9" s="166">
        <f>COUNTA(B9:H9)</f>
        <v>2</v>
      </c>
      <c r="J9" s="873">
        <f>SUM(COUNTIF(B9:H9,"9-15"))*(5.5)+SUM(COUNTIF(B9:H9,"10-15"))*(4.5)+SUM(COUNTIF(B9:H9,"12-15"))*(3)+SUM(COUNTIF(B9:H9,"9-12"))*(3)+SUM(COUNTIF(B9:H9,"9-17"))*(7.25)+SUM(COUNTIF(B9:H9,"13-15"))*(2)+SUM(COUNTIF(B9:H9,"9-14"))*(4.5)+SUM(COUNTIF(B9:H9,"9-16"))*(6.25)</f>
        <v>9</v>
      </c>
      <c r="K9" s="874"/>
    </row>
    <row r="10" spans="1:11" ht="13.5" customHeight="1" x14ac:dyDescent="0.15">
      <c r="A10" s="276" t="s">
        <v>39</v>
      </c>
      <c r="B10" s="40" t="s">
        <v>58</v>
      </c>
      <c r="C10" s="567"/>
      <c r="D10" s="234"/>
      <c r="E10" s="234"/>
      <c r="F10" s="234"/>
      <c r="G10" s="234"/>
      <c r="H10" s="40" t="s">
        <v>20</v>
      </c>
      <c r="I10" s="166">
        <f>COUNTA(B10:H10)</f>
        <v>2</v>
      </c>
      <c r="J10" s="873">
        <f>SUM(COUNTIF(B10:H10,"9-15"))*(5.5)+SUM(COUNTIF(B10:H10,"10-15"))*(4.5)+SUM(COUNTIF(B10:H10,"12-15"))*(3)+SUM(COUNTIF(B10:H10,"9-12"))*(3)+SUM(COUNTIF(B10:H10,"9-17"))*(7.25)+SUM(COUNTIF(B10:H10,"13-15"))*(2)+SUM(COUNTIF(B10:H10,"9-14"))*(4.5)+SUM(COUNTIF(B10:H10,"9-16"))*(6.25)</f>
        <v>10.75</v>
      </c>
      <c r="K10" s="874"/>
    </row>
    <row r="11" spans="1:11" ht="13.5" customHeight="1" x14ac:dyDescent="0.15">
      <c r="A11" s="71" t="s">
        <v>447</v>
      </c>
      <c r="B11" s="40" t="s">
        <v>20</v>
      </c>
      <c r="C11" s="567"/>
      <c r="D11" s="234"/>
      <c r="E11" s="234"/>
      <c r="F11" s="234"/>
      <c r="G11" s="234"/>
      <c r="H11" s="40"/>
      <c r="I11" s="166">
        <f>COUNTA(B11:H11)</f>
        <v>1</v>
      </c>
      <c r="J11" s="873">
        <f>SUM(COUNTIF(B11:H11,"9-15"))*(5.5)+SUM(COUNTIF(B11:H11,"10-15"))*(4.5)+SUM(COUNTIF(B11:H11,"12-15"))*(3)+SUM(COUNTIF(B11:H11,"9-12"))*(3)+SUM(COUNTIF(B11:H11,"9-17"))*(7.25)+SUM(COUNTIF(B11:H11,"13-15"))*(2)+SUM(COUNTIF(B11:H11,"9-14"))*(4.5)+SUM(COUNTIF(B11:H11,"9-16"))*(6.25)</f>
        <v>4.5</v>
      </c>
      <c r="K11" s="874"/>
    </row>
    <row r="12" spans="1:11" ht="13.5" customHeight="1" thickBot="1" x14ac:dyDescent="0.2">
      <c r="A12" s="568" t="s">
        <v>481</v>
      </c>
      <c r="B12" s="40" t="s">
        <v>140</v>
      </c>
      <c r="C12" s="567"/>
      <c r="D12" s="234"/>
      <c r="E12" s="234"/>
      <c r="F12" s="234"/>
      <c r="G12" s="234"/>
      <c r="H12" s="74"/>
      <c r="I12" s="253"/>
      <c r="J12" s="873"/>
      <c r="K12" s="874"/>
    </row>
    <row r="13" spans="1:11" ht="13.5" customHeight="1" x14ac:dyDescent="0.15">
      <c r="A13" s="824" t="s">
        <v>547</v>
      </c>
      <c r="B13" s="365" t="s">
        <v>548</v>
      </c>
      <c r="C13" s="569"/>
      <c r="D13" s="237"/>
      <c r="E13" s="237"/>
      <c r="F13" s="237"/>
      <c r="G13" s="237"/>
      <c r="H13" s="365" t="s">
        <v>548</v>
      </c>
      <c r="I13" s="826"/>
      <c r="J13" s="828"/>
      <c r="K13" s="829"/>
    </row>
    <row r="14" spans="1:11" ht="13.5" customHeight="1" thickBot="1" x14ac:dyDescent="0.2">
      <c r="A14" s="825"/>
      <c r="B14" s="173"/>
      <c r="C14" s="570"/>
      <c r="D14" s="171"/>
      <c r="E14" s="170"/>
      <c r="F14" s="170"/>
      <c r="G14" s="170"/>
      <c r="H14" s="174"/>
      <c r="I14" s="827"/>
      <c r="J14" s="830"/>
      <c r="K14" s="831"/>
    </row>
    <row r="15" spans="1:11" s="13" customFormat="1" ht="14.25" customHeight="1" x14ac:dyDescent="0.15">
      <c r="A15" s="175" t="s">
        <v>0</v>
      </c>
      <c r="B15" s="176">
        <v>46083</v>
      </c>
      <c r="C15" s="176">
        <v>46084</v>
      </c>
      <c r="D15" s="176">
        <v>46085</v>
      </c>
      <c r="E15" s="176">
        <v>46086</v>
      </c>
      <c r="F15" s="176">
        <v>46087</v>
      </c>
      <c r="G15" s="176">
        <v>46088</v>
      </c>
      <c r="H15" s="176">
        <v>46089</v>
      </c>
      <c r="I15" s="177"/>
      <c r="J15" s="822" t="s">
        <v>2</v>
      </c>
      <c r="K15" s="823"/>
    </row>
    <row r="16" spans="1:11" s="159" customFormat="1" ht="14.25" customHeight="1" x14ac:dyDescent="0.15">
      <c r="A16" s="155" t="s">
        <v>3</v>
      </c>
      <c r="B16" s="157" t="s">
        <v>4</v>
      </c>
      <c r="C16" s="157" t="s">
        <v>5</v>
      </c>
      <c r="D16" s="157" t="s">
        <v>6</v>
      </c>
      <c r="E16" s="157" t="s">
        <v>7</v>
      </c>
      <c r="F16" s="157" t="s">
        <v>8</v>
      </c>
      <c r="G16" s="157" t="s">
        <v>9</v>
      </c>
      <c r="H16" s="158" t="s">
        <v>10</v>
      </c>
      <c r="I16" s="178"/>
      <c r="J16" s="819"/>
      <c r="K16" s="820"/>
    </row>
    <row r="17" spans="1:11" s="159" customFormat="1" ht="14.25" customHeight="1" x14ac:dyDescent="0.15">
      <c r="A17" s="179" t="s">
        <v>131</v>
      </c>
      <c r="B17" s="160">
        <v>5</v>
      </c>
      <c r="C17" s="157"/>
      <c r="D17" s="156"/>
      <c r="E17" s="160">
        <v>6</v>
      </c>
      <c r="F17" s="160">
        <v>5</v>
      </c>
      <c r="G17" s="160">
        <v>6</v>
      </c>
      <c r="H17" s="160">
        <v>6</v>
      </c>
      <c r="I17" s="161"/>
      <c r="J17" s="162"/>
      <c r="K17" s="163"/>
    </row>
    <row r="18" spans="1:11" ht="13.5" customHeight="1" x14ac:dyDescent="0.15">
      <c r="A18" s="276" t="s">
        <v>546</v>
      </c>
      <c r="B18" s="40" t="s">
        <v>140</v>
      </c>
      <c r="C18" s="180"/>
      <c r="D18" s="165"/>
      <c r="E18" s="40" t="s">
        <v>140</v>
      </c>
      <c r="F18" s="40" t="s">
        <v>140</v>
      </c>
      <c r="G18" s="40" t="s">
        <v>140</v>
      </c>
      <c r="H18" s="40" t="s">
        <v>140</v>
      </c>
      <c r="I18" s="166">
        <f t="shared" ref="I18:I21" si="0">COUNTA(B18:H18)</f>
        <v>5</v>
      </c>
      <c r="J18" s="873"/>
      <c r="K18" s="874"/>
    </row>
    <row r="19" spans="1:11" ht="13.5" customHeight="1" x14ac:dyDescent="0.15">
      <c r="A19" s="563" t="s">
        <v>134</v>
      </c>
      <c r="B19" s="40" t="s">
        <v>135</v>
      </c>
      <c r="C19" s="137"/>
      <c r="D19" s="234"/>
      <c r="E19" s="40" t="s">
        <v>135</v>
      </c>
      <c r="F19" s="40" t="s">
        <v>135</v>
      </c>
      <c r="G19" s="40" t="s">
        <v>136</v>
      </c>
      <c r="H19" s="40" t="s">
        <v>135</v>
      </c>
      <c r="I19" s="168">
        <f t="shared" si="0"/>
        <v>5</v>
      </c>
      <c r="J19" s="873">
        <f>SUM(COUNTIF(B19:H19,"9-15"))*(5.5)+SUM(COUNTIF(B19:H19,"10-15"))*(4.5)+SUM(COUNTIF(B19:H19,"12-15"))*(3)+SUM(COUNTIF(B19:H19,"9-12"))*(3)+SUM(COUNTIF(B19:H19,"9-17"))*(7.25)+SUM(COUNTIF(B19:H19,"13-15"))*(2)+SUM(COUNTIF(B19:H19,"9-14"))*(4.5)+SUM(COUNTIF(B19:H19,"9-16"))*(6.25)</f>
        <v>29.25</v>
      </c>
      <c r="K19" s="874"/>
    </row>
    <row r="20" spans="1:11" ht="13.5" customHeight="1" x14ac:dyDescent="0.15">
      <c r="A20" s="565" t="s">
        <v>137</v>
      </c>
      <c r="B20" s="40"/>
      <c r="C20" s="235"/>
      <c r="D20" s="236"/>
      <c r="E20" s="16" t="s">
        <v>72</v>
      </c>
      <c r="F20" s="16"/>
      <c r="G20" s="16"/>
      <c r="H20" s="40" t="s">
        <v>72</v>
      </c>
      <c r="I20" s="166">
        <f t="shared" si="0"/>
        <v>2</v>
      </c>
      <c r="J20" s="873">
        <f>SUM(COUNTIF(B20:H20,"9-15"))*(5.5)+SUM(COUNTIF(B20:H20,"10-15"))*(4.5)+SUM(COUNTIF(B20:H20,"12-15"))*(3)+SUM(COUNTIF(B20:H20,"9-12"))*(3)+SUM(COUNTIF(B20:H20,"9-17"))*(7.25)+SUM(COUNTIF(B20:H20,"13-15"))*(2)+SUM(COUNTIF(B20:H20,"9-14"))*(4.5)+SUM(COUNTIF(B20:H20,"9-16"))*(6.25)</f>
        <v>6</v>
      </c>
      <c r="K20" s="874"/>
    </row>
    <row r="21" spans="1:11" ht="13.5" customHeight="1" x14ac:dyDescent="0.15">
      <c r="A21" s="276" t="s">
        <v>138</v>
      </c>
      <c r="B21" s="16" t="s">
        <v>20</v>
      </c>
      <c r="C21" s="235"/>
      <c r="D21" s="236"/>
      <c r="E21" s="16"/>
      <c r="F21" s="16" t="s">
        <v>20</v>
      </c>
      <c r="G21" s="16" t="s">
        <v>20</v>
      </c>
      <c r="H21" s="16" t="s">
        <v>20</v>
      </c>
      <c r="I21" s="166">
        <f t="shared" si="0"/>
        <v>4</v>
      </c>
      <c r="J21" s="873">
        <f>SUM(COUNTIF(B21:H21,"9-15"))*(5.5)+SUM(COUNTIF(B21:H21,"10-15"))*(4.5)+SUM(COUNTIF(B21:H21,"12-15"))*(3)+SUM(COUNTIF(B21:H21,"9-12"))*(3)+SUM(COUNTIF(B21:H21,"9-17"))*(7.25)+SUM(COUNTIF(B21:H21,"13-15"))*(2)+SUM(COUNTIF(B21:H21,"9-14"))*(4.5)+SUM(COUNTIF(B21:H21,"9-16"))*(6.25)</f>
        <v>18</v>
      </c>
      <c r="K21" s="874"/>
    </row>
    <row r="22" spans="1:11" ht="13.5" customHeight="1" x14ac:dyDescent="0.15">
      <c r="A22" s="276" t="s">
        <v>39</v>
      </c>
      <c r="B22" s="40" t="s">
        <v>58</v>
      </c>
      <c r="C22" s="234"/>
      <c r="D22" s="234"/>
      <c r="E22" s="40" t="s">
        <v>58</v>
      </c>
      <c r="F22" s="40" t="s">
        <v>20</v>
      </c>
      <c r="G22" s="40"/>
      <c r="H22" s="40" t="s">
        <v>20</v>
      </c>
      <c r="I22" s="166">
        <f>COUNTA(B22:H22)</f>
        <v>4</v>
      </c>
      <c r="J22" s="873">
        <f>SUM(COUNTIF(B22:H22,"9-15"))*(5.5)+SUM(COUNTIF(B22:H22,"10-15"))*(4.5)+SUM(COUNTIF(B22:H22,"12-15"))*(3)+SUM(COUNTIF(B22:H22,"9-12"))*(3)+SUM(COUNTIF(B22:H22,"9-17"))*(7.25)+SUM(COUNTIF(B22:H22,"13-15"))*(2)+SUM(COUNTIF(B22:H22,"9-14"))*(4.5)+SUM(COUNTIF(B22:H22,"9-16"))*(6.25)</f>
        <v>21.5</v>
      </c>
      <c r="K22" s="874"/>
    </row>
    <row r="23" spans="1:11" ht="13.5" customHeight="1" x14ac:dyDescent="0.15">
      <c r="A23" s="71" t="s">
        <v>447</v>
      </c>
      <c r="B23" s="40" t="s">
        <v>20</v>
      </c>
      <c r="C23" s="234"/>
      <c r="D23" s="234"/>
      <c r="E23" s="40" t="s">
        <v>20</v>
      </c>
      <c r="F23" s="40"/>
      <c r="G23" s="40" t="s">
        <v>20</v>
      </c>
      <c r="H23" s="40"/>
      <c r="I23" s="166">
        <f>COUNTA(B23:H23)</f>
        <v>3</v>
      </c>
      <c r="J23" s="873">
        <f>SUM(COUNTIF(B23:H23,"9-15"))*(5.5)+SUM(COUNTIF(B23:H23,"10-15"))*(4.5)+SUM(COUNTIF(B23:H23,"12-15"))*(3)+SUM(COUNTIF(B23:H23,"9-12"))*(3)+SUM(COUNTIF(B23:H23,"9-17"))*(7.25)+SUM(COUNTIF(B23:H23,"13-15"))*(2)+SUM(COUNTIF(B23:H23,"9-14"))*(4.5)+SUM(COUNTIF(B23:H23,"9-16"))*(6.25)</f>
        <v>13.5</v>
      </c>
      <c r="K23" s="874"/>
    </row>
    <row r="24" spans="1:11" ht="13.5" customHeight="1" thickBot="1" x14ac:dyDescent="0.2">
      <c r="A24" s="568" t="s">
        <v>481</v>
      </c>
      <c r="B24" s="74"/>
      <c r="C24" s="234"/>
      <c r="D24" s="234"/>
      <c r="E24" s="40" t="s">
        <v>140</v>
      </c>
      <c r="F24" s="396" t="s">
        <v>140</v>
      </c>
      <c r="G24" s="396" t="s">
        <v>140</v>
      </c>
      <c r="H24" s="40" t="s">
        <v>140</v>
      </c>
      <c r="I24" s="253"/>
      <c r="J24" s="873"/>
      <c r="K24" s="874"/>
    </row>
    <row r="25" spans="1:11" ht="13.5" customHeight="1" x14ac:dyDescent="0.15">
      <c r="A25" s="824" t="s">
        <v>547</v>
      </c>
      <c r="B25" s="365" t="s">
        <v>548</v>
      </c>
      <c r="C25" s="237"/>
      <c r="D25" s="237"/>
      <c r="E25" s="365" t="s">
        <v>548</v>
      </c>
      <c r="F25" s="365" t="s">
        <v>548</v>
      </c>
      <c r="G25" s="40" t="s">
        <v>140</v>
      </c>
      <c r="H25" s="365" t="s">
        <v>548</v>
      </c>
      <c r="I25" s="826"/>
      <c r="J25" s="828"/>
      <c r="K25" s="829"/>
    </row>
    <row r="26" spans="1:11" ht="13.5" customHeight="1" thickBot="1" x14ac:dyDescent="0.2">
      <c r="A26" s="825"/>
      <c r="B26" s="173"/>
      <c r="C26" s="170"/>
      <c r="D26" s="171"/>
      <c r="E26" s="173"/>
      <c r="F26" s="173"/>
      <c r="G26" s="173"/>
      <c r="H26" s="173"/>
      <c r="I26" s="827"/>
      <c r="J26" s="830"/>
      <c r="K26" s="831"/>
    </row>
    <row r="27" spans="1:11" s="13" customFormat="1" ht="14.25" customHeight="1" x14ac:dyDescent="0.15">
      <c r="A27" s="153" t="s">
        <v>0</v>
      </c>
      <c r="B27" s="183">
        <v>46090</v>
      </c>
      <c r="C27" s="183">
        <v>46091</v>
      </c>
      <c r="D27" s="183">
        <v>46092</v>
      </c>
      <c r="E27" s="183">
        <v>46093</v>
      </c>
      <c r="F27" s="183">
        <v>46094</v>
      </c>
      <c r="G27" s="183">
        <v>46095</v>
      </c>
      <c r="H27" s="183">
        <v>46096</v>
      </c>
      <c r="I27" s="177"/>
      <c r="J27" s="822" t="s">
        <v>2</v>
      </c>
      <c r="K27" s="823"/>
    </row>
    <row r="28" spans="1:11" s="159" customFormat="1" ht="14.25" customHeight="1" x14ac:dyDescent="0.15">
      <c r="A28" s="155" t="s">
        <v>3</v>
      </c>
      <c r="B28" s="157" t="s">
        <v>4</v>
      </c>
      <c r="C28" s="157" t="s">
        <v>5</v>
      </c>
      <c r="D28" s="157" t="s">
        <v>6</v>
      </c>
      <c r="E28" s="157" t="s">
        <v>7</v>
      </c>
      <c r="F28" s="157" t="s">
        <v>8</v>
      </c>
      <c r="G28" s="157" t="s">
        <v>9</v>
      </c>
      <c r="H28" s="158" t="s">
        <v>10</v>
      </c>
      <c r="I28" s="178"/>
      <c r="J28" s="819"/>
      <c r="K28" s="820"/>
    </row>
    <row r="29" spans="1:11" s="123" customFormat="1" ht="14.25" customHeight="1" x14ac:dyDescent="0.15">
      <c r="A29" s="179" t="s">
        <v>142</v>
      </c>
      <c r="B29" s="160">
        <v>6</v>
      </c>
      <c r="C29" s="592" t="s">
        <v>538</v>
      </c>
      <c r="D29" s="156"/>
      <c r="E29" s="160">
        <v>6</v>
      </c>
      <c r="F29" s="160">
        <v>5</v>
      </c>
      <c r="G29" s="160">
        <v>5</v>
      </c>
      <c r="H29" s="160">
        <v>6</v>
      </c>
      <c r="I29" s="161"/>
      <c r="J29" s="162"/>
      <c r="K29" s="163"/>
    </row>
    <row r="30" spans="1:11" ht="13.5" customHeight="1" x14ac:dyDescent="0.15">
      <c r="A30" s="276" t="s">
        <v>546</v>
      </c>
      <c r="B30" s="40" t="s">
        <v>140</v>
      </c>
      <c r="C30" s="893" t="s">
        <v>541</v>
      </c>
      <c r="D30" s="165"/>
      <c r="E30" s="40" t="s">
        <v>140</v>
      </c>
      <c r="F30" s="40" t="s">
        <v>140</v>
      </c>
      <c r="G30" s="40" t="s">
        <v>140</v>
      </c>
      <c r="H30" s="40" t="s">
        <v>140</v>
      </c>
      <c r="I30" s="166">
        <f t="shared" ref="I30:I33" si="1">COUNTA(B30:H30)</f>
        <v>6</v>
      </c>
      <c r="J30" s="873"/>
      <c r="K30" s="874"/>
    </row>
    <row r="31" spans="1:11" ht="13.5" customHeight="1" x14ac:dyDescent="0.15">
      <c r="A31" s="563" t="s">
        <v>134</v>
      </c>
      <c r="B31" s="40" t="s">
        <v>135</v>
      </c>
      <c r="C31" s="894"/>
      <c r="D31" s="234"/>
      <c r="E31" s="40" t="s">
        <v>135</v>
      </c>
      <c r="F31" s="40" t="s">
        <v>135</v>
      </c>
      <c r="G31" s="40" t="s">
        <v>136</v>
      </c>
      <c r="H31" s="40" t="s">
        <v>135</v>
      </c>
      <c r="I31" s="168">
        <f t="shared" si="1"/>
        <v>5</v>
      </c>
      <c r="J31" s="873">
        <f>SUM(COUNTIF(B31:H31,"9-15"))*(5.5)+SUM(COUNTIF(B31:H31,"10-15"))*(4.5)+SUM(COUNTIF(B31:H31,"12-15"))*(3)+SUM(COUNTIF(B31:H31,"9-12"))*(3)+SUM(COUNTIF(B31:H31,"9-17"))*(7.25)+SUM(COUNTIF(B31:H31,"13-15"))*(2)+SUM(COUNTIF(B31:H31,"9-14"))*(4.5)+SUM(COUNTIF(B31:H31,"9-16"))*(6.25)</f>
        <v>29.25</v>
      </c>
      <c r="K31" s="874"/>
    </row>
    <row r="32" spans="1:11" ht="13.5" customHeight="1" x14ac:dyDescent="0.15">
      <c r="A32" s="565" t="s">
        <v>137</v>
      </c>
      <c r="B32" s="40"/>
      <c r="C32" s="894"/>
      <c r="D32" s="236"/>
      <c r="E32" s="16" t="s">
        <v>72</v>
      </c>
      <c r="F32" s="16"/>
      <c r="G32" s="16"/>
      <c r="H32" s="40" t="s">
        <v>72</v>
      </c>
      <c r="I32" s="166">
        <f t="shared" si="1"/>
        <v>2</v>
      </c>
      <c r="J32" s="873">
        <f>SUM(COUNTIF(B32:H32,"9-15"))*(5.5)+SUM(COUNTIF(B32:H32,"10-15"))*(4.5)+SUM(COUNTIF(B32:H32,"12-15"))*(3)+SUM(COUNTIF(B32:H32,"9-12"))*(3)+SUM(COUNTIF(B32:H32,"9-17"))*(7.25)+SUM(COUNTIF(B32:H32,"13-15"))*(2)+SUM(COUNTIF(B32:H32,"9-14"))*(4.5)+SUM(COUNTIF(B32:H32,"9-16"))*(6.25)</f>
        <v>6</v>
      </c>
      <c r="K32" s="874"/>
    </row>
    <row r="33" spans="1:11" ht="13.5" customHeight="1" x14ac:dyDescent="0.15">
      <c r="A33" s="276" t="s">
        <v>138</v>
      </c>
      <c r="B33" s="16" t="s">
        <v>20</v>
      </c>
      <c r="C33" s="894"/>
      <c r="D33" s="236"/>
      <c r="E33" s="16"/>
      <c r="F33" s="16" t="s">
        <v>20</v>
      </c>
      <c r="G33" s="488"/>
      <c r="H33" s="16" t="s">
        <v>20</v>
      </c>
      <c r="I33" s="166">
        <f t="shared" si="1"/>
        <v>3</v>
      </c>
      <c r="J33" s="873">
        <f>SUM(COUNTIF(B33:H33,"9-15"))*(5.5)+SUM(COUNTIF(B33:H33,"10-15"))*(4.5)+SUM(COUNTIF(B33:H33,"12-15"))*(3)+SUM(COUNTIF(B33:H33,"9-12"))*(3)+SUM(COUNTIF(B33:H33,"9-17"))*(7.25)+SUM(COUNTIF(B33:H33,"13-15"))*(2)+SUM(COUNTIF(B33:H33,"9-14"))*(4.5)+SUM(COUNTIF(B33:H33,"9-16"))*(6.25)</f>
        <v>13.5</v>
      </c>
      <c r="K33" s="874"/>
    </row>
    <row r="34" spans="1:11" ht="13.5" customHeight="1" x14ac:dyDescent="0.15">
      <c r="A34" s="276" t="s">
        <v>39</v>
      </c>
      <c r="B34" s="40" t="s">
        <v>58</v>
      </c>
      <c r="C34" s="894"/>
      <c r="D34" s="234"/>
      <c r="E34" s="40" t="s">
        <v>58</v>
      </c>
      <c r="F34" s="16" t="s">
        <v>20</v>
      </c>
      <c r="G34" s="40"/>
      <c r="H34" s="40" t="s">
        <v>20</v>
      </c>
      <c r="I34" s="166">
        <f>COUNTA(B34:H34)</f>
        <v>4</v>
      </c>
      <c r="J34" s="873">
        <f>SUM(COUNTIF(B34:H34,"9-15"))*(5.5)+SUM(COUNTIF(B34:H34,"10-15"))*(4.5)+SUM(COUNTIF(B34:H34,"12-15"))*(3)+SUM(COUNTIF(B34:H34,"9-12"))*(3)+SUM(COUNTIF(B34:H34,"9-17"))*(7.25)+SUM(COUNTIF(B34:H34,"13-15"))*(2)+SUM(COUNTIF(B34:H34,"9-14"))*(4.5)+SUM(COUNTIF(B34:H34,"9-16"))*(6.25)</f>
        <v>21.5</v>
      </c>
      <c r="K34" s="874"/>
    </row>
    <row r="35" spans="1:11" ht="13.5" customHeight="1" x14ac:dyDescent="0.15">
      <c r="A35" s="71" t="s">
        <v>447</v>
      </c>
      <c r="B35" s="40" t="s">
        <v>20</v>
      </c>
      <c r="C35" s="894"/>
      <c r="D35" s="234"/>
      <c r="E35" s="40" t="s">
        <v>20</v>
      </c>
      <c r="F35" s="40"/>
      <c r="G35" s="40" t="s">
        <v>20</v>
      </c>
      <c r="H35" s="40"/>
      <c r="I35" s="166">
        <f>COUNTA(B35:H35)</f>
        <v>3</v>
      </c>
      <c r="J35" s="873">
        <f>SUM(COUNTIF(B35:H35,"9-15"))*(5.5)+SUM(COUNTIF(B35:H35,"10-15"))*(4.5)+SUM(COUNTIF(B35:H35,"12-15"))*(3)+SUM(COUNTIF(B35:H35,"9-12"))*(3)+SUM(COUNTIF(B35:H35,"9-17"))*(7.25)+SUM(COUNTIF(B35:H35,"13-15"))*(2)+SUM(COUNTIF(B35:H35,"9-14"))*(4.5)+SUM(COUNTIF(B35:H35,"9-16"))*(6.25)</f>
        <v>13.5</v>
      </c>
      <c r="K35" s="874"/>
    </row>
    <row r="36" spans="1:11" ht="13.5" customHeight="1" thickBot="1" x14ac:dyDescent="0.2">
      <c r="A36" s="568" t="s">
        <v>481</v>
      </c>
      <c r="B36" s="40" t="s">
        <v>140</v>
      </c>
      <c r="C36" s="894"/>
      <c r="D36" s="234"/>
      <c r="E36" s="40" t="s">
        <v>140</v>
      </c>
      <c r="F36" s="396" t="s">
        <v>140</v>
      </c>
      <c r="G36" s="396" t="s">
        <v>140</v>
      </c>
      <c r="H36" s="40" t="s">
        <v>140</v>
      </c>
      <c r="I36" s="253"/>
      <c r="J36" s="873"/>
      <c r="K36" s="874"/>
    </row>
    <row r="37" spans="1:11" ht="13.5" customHeight="1" x14ac:dyDescent="0.15">
      <c r="A37" s="824" t="s">
        <v>547</v>
      </c>
      <c r="B37" s="365" t="s">
        <v>548</v>
      </c>
      <c r="C37" s="894"/>
      <c r="D37" s="237"/>
      <c r="E37" s="365" t="s">
        <v>548</v>
      </c>
      <c r="F37" s="365" t="s">
        <v>548</v>
      </c>
      <c r="G37" s="40" t="s">
        <v>140</v>
      </c>
      <c r="H37" s="365" t="s">
        <v>548</v>
      </c>
      <c r="I37" s="826"/>
      <c r="J37" s="828"/>
      <c r="K37" s="829"/>
    </row>
    <row r="38" spans="1:11" ht="13.5" customHeight="1" thickBot="1" x14ac:dyDescent="0.2">
      <c r="A38" s="825"/>
      <c r="B38" s="173"/>
      <c r="C38" s="895"/>
      <c r="D38" s="171"/>
      <c r="E38" s="173"/>
      <c r="F38" s="173"/>
      <c r="G38" s="173"/>
      <c r="H38" s="173"/>
      <c r="I38" s="827"/>
      <c r="J38" s="830"/>
      <c r="K38" s="831"/>
    </row>
    <row r="39" spans="1:11" s="13" customFormat="1" ht="14.25" customHeight="1" x14ac:dyDescent="0.15">
      <c r="A39" s="153" t="s">
        <v>0</v>
      </c>
      <c r="B39" s="183">
        <v>46097</v>
      </c>
      <c r="C39" s="183">
        <v>46098</v>
      </c>
      <c r="D39" s="183">
        <v>46099</v>
      </c>
      <c r="E39" s="183">
        <v>46100</v>
      </c>
      <c r="F39" s="183">
        <v>46101</v>
      </c>
      <c r="G39" s="183">
        <v>46102</v>
      </c>
      <c r="H39" s="183">
        <v>46103</v>
      </c>
      <c r="I39" s="177"/>
      <c r="J39" s="822" t="s">
        <v>2</v>
      </c>
      <c r="K39" s="823"/>
    </row>
    <row r="40" spans="1:11" s="159" customFormat="1" ht="14.25" customHeight="1" x14ac:dyDescent="0.15">
      <c r="A40" s="155" t="s">
        <v>3</v>
      </c>
      <c r="B40" s="157" t="s">
        <v>4</v>
      </c>
      <c r="C40" s="157" t="s">
        <v>5</v>
      </c>
      <c r="D40" s="157" t="s">
        <v>6</v>
      </c>
      <c r="E40" s="157" t="s">
        <v>7</v>
      </c>
      <c r="F40" s="158" t="s">
        <v>8</v>
      </c>
      <c r="G40" s="157" t="s">
        <v>9</v>
      </c>
      <c r="H40" s="158" t="s">
        <v>10</v>
      </c>
      <c r="I40" s="178"/>
      <c r="J40" s="819"/>
      <c r="K40" s="820"/>
    </row>
    <row r="41" spans="1:11" s="159" customFormat="1" ht="14.25" customHeight="1" x14ac:dyDescent="0.15">
      <c r="A41" s="179" t="s">
        <v>131</v>
      </c>
      <c r="B41" s="160">
        <v>6</v>
      </c>
      <c r="C41" s="157"/>
      <c r="D41" s="156"/>
      <c r="E41" s="160">
        <v>5</v>
      </c>
      <c r="F41" s="160">
        <v>6</v>
      </c>
      <c r="G41" s="160">
        <v>6</v>
      </c>
      <c r="H41" s="160">
        <v>6</v>
      </c>
      <c r="I41" s="161"/>
      <c r="J41" s="162"/>
      <c r="K41" s="163"/>
    </row>
    <row r="42" spans="1:11" ht="13.5" customHeight="1" x14ac:dyDescent="0.15">
      <c r="A42" s="276" t="s">
        <v>546</v>
      </c>
      <c r="B42" s="40" t="s">
        <v>140</v>
      </c>
      <c r="C42" s="180"/>
      <c r="D42" s="165"/>
      <c r="E42" s="40" t="s">
        <v>140</v>
      </c>
      <c r="F42" s="40" t="s">
        <v>140</v>
      </c>
      <c r="G42" s="40" t="s">
        <v>140</v>
      </c>
      <c r="H42" s="40" t="s">
        <v>140</v>
      </c>
      <c r="I42" s="166">
        <f t="shared" ref="I42:I45" si="2">COUNTA(B42:H42)</f>
        <v>5</v>
      </c>
      <c r="J42" s="873"/>
      <c r="K42" s="874"/>
    </row>
    <row r="43" spans="1:11" ht="13.5" customHeight="1" x14ac:dyDescent="0.15">
      <c r="A43" s="563" t="s">
        <v>134</v>
      </c>
      <c r="B43" s="40" t="s">
        <v>135</v>
      </c>
      <c r="C43" s="137"/>
      <c r="D43" s="234"/>
      <c r="E43" s="40" t="s">
        <v>135</v>
      </c>
      <c r="F43" s="40" t="s">
        <v>135</v>
      </c>
      <c r="G43" s="40" t="s">
        <v>136</v>
      </c>
      <c r="H43" s="40" t="s">
        <v>135</v>
      </c>
      <c r="I43" s="168">
        <f t="shared" si="2"/>
        <v>5</v>
      </c>
      <c r="J43" s="873">
        <f>SUM(COUNTIF(B43:H43,"9-15"))*(5.5)+SUM(COUNTIF(B43:H43,"10-15"))*(4.5)+SUM(COUNTIF(B43:H43,"12-15"))*(3)+SUM(COUNTIF(B43:H43,"9-12"))*(3)+SUM(COUNTIF(B43:H43,"9-17"))*(7.25)+SUM(COUNTIF(B43:H43,"13-15"))*(2)+SUM(COUNTIF(B43:H43,"9-14"))*(4.5)+SUM(COUNTIF(B43:H43,"9-16"))*(6.25)</f>
        <v>29.25</v>
      </c>
      <c r="K43" s="874"/>
    </row>
    <row r="44" spans="1:11" ht="13.5" customHeight="1" x14ac:dyDescent="0.15">
      <c r="A44" s="565" t="s">
        <v>137</v>
      </c>
      <c r="B44" s="40"/>
      <c r="C44" s="235"/>
      <c r="D44" s="236"/>
      <c r="E44" s="431"/>
      <c r="F44" s="16" t="s">
        <v>72</v>
      </c>
      <c r="G44" s="16"/>
      <c r="H44" s="40" t="s">
        <v>72</v>
      </c>
      <c r="I44" s="166">
        <f t="shared" si="2"/>
        <v>2</v>
      </c>
      <c r="J44" s="873">
        <f>SUM(COUNTIF(B44:H44,"9-15"))*(5.5)+SUM(COUNTIF(B44:H44,"10-15"))*(4.5)+SUM(COUNTIF(B44:H44,"12-15"))*(3)+SUM(COUNTIF(B44:H44,"9-12"))*(3)+SUM(COUNTIF(B44:H44,"9-17"))*(7.25)+SUM(COUNTIF(B44:H44,"13-15"))*(2)+SUM(COUNTIF(B44:H44,"9-14"))*(4.5)+SUM(COUNTIF(B44:H44,"9-16"))*(6.25)</f>
        <v>6</v>
      </c>
      <c r="K44" s="874"/>
    </row>
    <row r="45" spans="1:11" ht="13.5" customHeight="1" x14ac:dyDescent="0.15">
      <c r="A45" s="276" t="s">
        <v>138</v>
      </c>
      <c r="B45" s="16" t="s">
        <v>20</v>
      </c>
      <c r="C45" s="235"/>
      <c r="D45" s="236"/>
      <c r="E45" s="40" t="s">
        <v>20</v>
      </c>
      <c r="F45" s="16" t="s">
        <v>20</v>
      </c>
      <c r="G45" s="16" t="s">
        <v>20</v>
      </c>
      <c r="H45" s="16" t="s">
        <v>20</v>
      </c>
      <c r="I45" s="166">
        <f t="shared" si="2"/>
        <v>5</v>
      </c>
      <c r="J45" s="873">
        <f>SUM(COUNTIF(B45:H45,"9-15"))*(5.5)+SUM(COUNTIF(B45:H45,"10-15"))*(4.5)+SUM(COUNTIF(B45:H45,"12-15"))*(3)+SUM(COUNTIF(B45:H45,"9-12"))*(3)+SUM(COUNTIF(B45:H45,"9-17"))*(7.25)+SUM(COUNTIF(B45:H45,"13-15"))*(2)+SUM(COUNTIF(B45:H45,"9-14"))*(4.5)+SUM(COUNTIF(B45:H45,"9-16"))*(6.25)</f>
        <v>22.5</v>
      </c>
      <c r="K45" s="874"/>
    </row>
    <row r="46" spans="1:11" ht="13.5" customHeight="1" x14ac:dyDescent="0.15">
      <c r="A46" s="276" t="s">
        <v>39</v>
      </c>
      <c r="B46" s="40" t="s">
        <v>58</v>
      </c>
      <c r="C46" s="234"/>
      <c r="D46" s="234"/>
      <c r="E46" s="40" t="s">
        <v>23</v>
      </c>
      <c r="F46" s="40" t="s">
        <v>58</v>
      </c>
      <c r="G46" s="40"/>
      <c r="H46" s="40" t="s">
        <v>20</v>
      </c>
      <c r="I46" s="166">
        <f>COUNTA(B46:H46)</f>
        <v>4</v>
      </c>
      <c r="J46" s="873">
        <f>SUM(COUNTIF(B46:H46,"9-15"))*(5.5)+SUM(COUNTIF(B46:H46,"10-15"))*(4.5)+SUM(COUNTIF(B46:H46,"12-15"))*(3)+SUM(COUNTIF(B46:H46,"9-12"))*(3)+SUM(COUNTIF(B46:H46,"9-17"))*(7.25)+SUM(COUNTIF(B46:H46,"13-15"))*(2)+SUM(COUNTIF(B46:H46,"9-14"))*(4.5)+SUM(COUNTIF(B46:H46,"9-16"))*(6.25)</f>
        <v>17</v>
      </c>
      <c r="K46" s="874"/>
    </row>
    <row r="47" spans="1:11" ht="13.5" customHeight="1" x14ac:dyDescent="0.15">
      <c r="A47" s="71" t="s">
        <v>447</v>
      </c>
      <c r="B47" s="40" t="s">
        <v>20</v>
      </c>
      <c r="C47" s="234"/>
      <c r="D47" s="234"/>
      <c r="E47" s="431"/>
      <c r="F47" s="40"/>
      <c r="G47" s="40" t="s">
        <v>20</v>
      </c>
      <c r="H47" s="40"/>
      <c r="I47" s="166">
        <f>COUNTA(B47:H47)</f>
        <v>2</v>
      </c>
      <c r="J47" s="873">
        <f>SUM(COUNTIF(B47:H47,"9-15"))*(5.5)+SUM(COUNTIF(B47:H47,"10-15"))*(4.5)+SUM(COUNTIF(B47:H47,"12-15"))*(3)+SUM(COUNTIF(B47:H47,"9-12"))*(3)+SUM(COUNTIF(B47:H47,"9-17"))*(7.25)+SUM(COUNTIF(B47:H47,"13-15"))*(2)+SUM(COUNTIF(B47:H47,"9-14"))*(4.5)+SUM(COUNTIF(B47:H47,"9-16"))*(6.25)</f>
        <v>9</v>
      </c>
      <c r="K47" s="874"/>
    </row>
    <row r="48" spans="1:11" ht="13.5" customHeight="1" thickBot="1" x14ac:dyDescent="0.2">
      <c r="A48" s="568" t="s">
        <v>481</v>
      </c>
      <c r="B48" s="40" t="s">
        <v>140</v>
      </c>
      <c r="C48" s="234"/>
      <c r="D48" s="234"/>
      <c r="E48" s="40" t="s">
        <v>140</v>
      </c>
      <c r="F48" s="396" t="s">
        <v>140</v>
      </c>
      <c r="G48" s="396" t="s">
        <v>140</v>
      </c>
      <c r="H48" s="40" t="s">
        <v>140</v>
      </c>
      <c r="I48" s="253"/>
      <c r="J48" s="873"/>
      <c r="K48" s="874"/>
    </row>
    <row r="49" spans="1:11" ht="13.5" customHeight="1" x14ac:dyDescent="0.15">
      <c r="A49" s="824" t="s">
        <v>547</v>
      </c>
      <c r="B49" s="365" t="s">
        <v>548</v>
      </c>
      <c r="C49" s="237"/>
      <c r="D49" s="237"/>
      <c r="E49" s="365" t="s">
        <v>548</v>
      </c>
      <c r="F49" s="365" t="s">
        <v>548</v>
      </c>
      <c r="G49" s="891"/>
      <c r="H49" s="365" t="s">
        <v>548</v>
      </c>
      <c r="I49" s="826"/>
      <c r="J49" s="828"/>
      <c r="K49" s="829"/>
    </row>
    <row r="50" spans="1:11" ht="13.5" customHeight="1" thickBot="1" x14ac:dyDescent="0.2">
      <c r="A50" s="825"/>
      <c r="B50" s="173"/>
      <c r="C50" s="170"/>
      <c r="D50" s="171"/>
      <c r="E50" s="173"/>
      <c r="F50" s="173"/>
      <c r="G50" s="892"/>
      <c r="H50" s="173"/>
      <c r="I50" s="827"/>
      <c r="J50" s="830"/>
      <c r="K50" s="831"/>
    </row>
    <row r="51" spans="1:11" s="13" customFormat="1" ht="12.75" customHeight="1" x14ac:dyDescent="0.15">
      <c r="A51" s="175" t="s">
        <v>0</v>
      </c>
      <c r="B51" s="176">
        <v>46104</v>
      </c>
      <c r="C51" s="176">
        <v>46105</v>
      </c>
      <c r="D51" s="176">
        <v>46106</v>
      </c>
      <c r="E51" s="176">
        <v>46107</v>
      </c>
      <c r="F51" s="176">
        <v>46108</v>
      </c>
      <c r="G51" s="176">
        <v>46109</v>
      </c>
      <c r="H51" s="176">
        <v>46110</v>
      </c>
      <c r="I51" s="177"/>
      <c r="J51" s="822" t="s">
        <v>2</v>
      </c>
      <c r="K51" s="823"/>
    </row>
    <row r="52" spans="1:11" s="159" customFormat="1" ht="12.75" customHeight="1" x14ac:dyDescent="0.15">
      <c r="A52" s="155" t="s">
        <v>3</v>
      </c>
      <c r="B52" s="157" t="s">
        <v>4</v>
      </c>
      <c r="C52" s="157" t="s">
        <v>5</v>
      </c>
      <c r="D52" s="157" t="s">
        <v>6</v>
      </c>
      <c r="E52" s="157" t="s">
        <v>7</v>
      </c>
      <c r="F52" s="157" t="s">
        <v>8</v>
      </c>
      <c r="G52" s="157" t="s">
        <v>9</v>
      </c>
      <c r="H52" s="158" t="s">
        <v>10</v>
      </c>
      <c r="I52" s="178"/>
      <c r="J52" s="819"/>
      <c r="K52" s="820"/>
    </row>
    <row r="53" spans="1:11" s="123" customFormat="1" ht="12.75" customHeight="1" x14ac:dyDescent="0.15">
      <c r="A53" s="179" t="s">
        <v>142</v>
      </c>
      <c r="B53" s="160">
        <v>5</v>
      </c>
      <c r="C53" s="157"/>
      <c r="D53" s="156"/>
      <c r="E53" s="598" t="s">
        <v>553</v>
      </c>
      <c r="F53" s="598" t="s">
        <v>555</v>
      </c>
      <c r="G53" s="160">
        <v>6</v>
      </c>
      <c r="H53" s="160">
        <v>6</v>
      </c>
      <c r="I53" s="161"/>
      <c r="J53" s="162"/>
      <c r="K53" s="163"/>
    </row>
    <row r="54" spans="1:11" ht="13.5" customHeight="1" x14ac:dyDescent="0.15">
      <c r="A54" s="276" t="s">
        <v>546</v>
      </c>
      <c r="B54" s="40" t="s">
        <v>140</v>
      </c>
      <c r="C54" s="180"/>
      <c r="D54" s="165"/>
      <c r="E54" s="40" t="s">
        <v>140</v>
      </c>
      <c r="F54" s="40" t="s">
        <v>140</v>
      </c>
      <c r="G54" s="40" t="s">
        <v>140</v>
      </c>
      <c r="H54" s="40" t="s">
        <v>140</v>
      </c>
      <c r="I54" s="166">
        <f t="shared" ref="I54:I57" si="3">COUNTA(B54:H54)</f>
        <v>5</v>
      </c>
      <c r="J54" s="873"/>
      <c r="K54" s="874"/>
    </row>
    <row r="55" spans="1:11" ht="13.5" customHeight="1" x14ac:dyDescent="0.15">
      <c r="A55" s="563" t="s">
        <v>134</v>
      </c>
      <c r="B55" s="40" t="s">
        <v>135</v>
      </c>
      <c r="C55" s="137"/>
      <c r="D55" s="234"/>
      <c r="E55" s="40" t="s">
        <v>135</v>
      </c>
      <c r="F55" s="40" t="s">
        <v>135</v>
      </c>
      <c r="G55" s="40" t="s">
        <v>136</v>
      </c>
      <c r="H55" s="40" t="s">
        <v>135</v>
      </c>
      <c r="I55" s="168">
        <f t="shared" si="3"/>
        <v>5</v>
      </c>
      <c r="J55" s="873">
        <f>SUM(COUNTIF(B55:H55,"9-15"))*(5.5)+SUM(COUNTIF(B55:H55,"10-15"))*(4.5)+SUM(COUNTIF(B55:H55,"12-15"))*(3)+SUM(COUNTIF(B55:H55,"9-12"))*(3)+SUM(COUNTIF(B55:H55,"9-17"))*(7.25)+SUM(COUNTIF(B55:H55,"13-15"))*(2)+SUM(COUNTIF(B55:H55,"9-14"))*(4.5)+SUM(COUNTIF(B55:H55,"9-16"))*(6.25)</f>
        <v>29.25</v>
      </c>
      <c r="K55" s="874"/>
    </row>
    <row r="56" spans="1:11" ht="13.5" customHeight="1" x14ac:dyDescent="0.15">
      <c r="A56" s="565" t="s">
        <v>137</v>
      </c>
      <c r="B56" s="40"/>
      <c r="C56" s="235"/>
      <c r="D56" s="236"/>
      <c r="E56" s="16" t="s">
        <v>72</v>
      </c>
      <c r="F56" s="16"/>
      <c r="G56" s="16"/>
      <c r="H56" s="40" t="s">
        <v>72</v>
      </c>
      <c r="I56" s="166">
        <f t="shared" si="3"/>
        <v>2</v>
      </c>
      <c r="J56" s="873">
        <f>SUM(COUNTIF(B56:H56,"9-15"))*(5.5)+SUM(COUNTIF(B56:H56,"10-15"))*(4.5)+SUM(COUNTIF(B56:H56,"12-15"))*(3)+SUM(COUNTIF(B56:H56,"9-12"))*(3)+SUM(COUNTIF(B56:H56,"9-17"))*(7.25)+SUM(COUNTIF(B56:H56,"13-15"))*(2)+SUM(COUNTIF(B56:H56,"9-14"))*(4.5)+SUM(COUNTIF(B56:H56,"9-16"))*(6.25)</f>
        <v>6</v>
      </c>
      <c r="K56" s="874"/>
    </row>
    <row r="57" spans="1:11" ht="13.5" customHeight="1" x14ac:dyDescent="0.15">
      <c r="A57" s="276" t="s">
        <v>138</v>
      </c>
      <c r="B57" s="488"/>
      <c r="C57" s="235"/>
      <c r="D57" s="236"/>
      <c r="E57" s="16"/>
      <c r="F57" s="16" t="s">
        <v>20</v>
      </c>
      <c r="G57" s="16" t="s">
        <v>20</v>
      </c>
      <c r="H57" s="16" t="s">
        <v>20</v>
      </c>
      <c r="I57" s="166">
        <f t="shared" si="3"/>
        <v>3</v>
      </c>
      <c r="J57" s="873">
        <f>SUM(COUNTIF(B57:H57,"9-15"))*(5.5)+SUM(COUNTIF(B57:H57,"10-15"))*(4.5)+SUM(COUNTIF(B57:H57,"12-15"))*(3)+SUM(COUNTIF(B57:H57,"9-12"))*(3)+SUM(COUNTIF(B57:H57,"9-17"))*(7.25)+SUM(COUNTIF(B57:H57,"13-15"))*(2)+SUM(COUNTIF(B57:H57,"9-14"))*(4.5)+SUM(COUNTIF(B57:H57,"9-16"))*(6.25)</f>
        <v>13.5</v>
      </c>
      <c r="K57" s="874"/>
    </row>
    <row r="58" spans="1:11" ht="13.5" customHeight="1" x14ac:dyDescent="0.15">
      <c r="A58" s="276" t="s">
        <v>39</v>
      </c>
      <c r="B58" s="40" t="s">
        <v>58</v>
      </c>
      <c r="C58" s="234"/>
      <c r="D58" s="234"/>
      <c r="E58" s="599" t="s">
        <v>554</v>
      </c>
      <c r="F58" s="599" t="s">
        <v>554</v>
      </c>
      <c r="G58" s="40"/>
      <c r="H58" s="40" t="s">
        <v>20</v>
      </c>
      <c r="I58" s="166">
        <f>COUNTA(B58:H58)</f>
        <v>4</v>
      </c>
      <c r="J58" s="873">
        <f>SUM(COUNTIF(B58:H58,"9-15"))*(5.5)+SUM(COUNTIF(B58:H58,"10-15"))*(4.5)+SUM(COUNTIF(B58:H58,"12-15"))*(3)+SUM(COUNTIF(B58:H58,"9-12"))*(3)+SUM(COUNTIF(B58:H58,"9-17"))*(7.25)+SUM(COUNTIF(B58:H58,"13-15"))*(2)+SUM(COUNTIF(B58:H58,"9-14"))*(4.5)+SUM(COUNTIF(B58:H58,"9-16"))*(6.25)</f>
        <v>10.75</v>
      </c>
      <c r="K58" s="874"/>
    </row>
    <row r="59" spans="1:11" ht="13.5" customHeight="1" x14ac:dyDescent="0.15">
      <c r="A59" s="71" t="s">
        <v>447</v>
      </c>
      <c r="B59" s="40" t="s">
        <v>20</v>
      </c>
      <c r="C59" s="234"/>
      <c r="D59" s="234"/>
      <c r="E59" s="40" t="s">
        <v>20</v>
      </c>
      <c r="F59" s="40"/>
      <c r="G59" s="40" t="s">
        <v>20</v>
      </c>
      <c r="H59" s="40"/>
      <c r="I59" s="166">
        <f>COUNTA(B59:H59)</f>
        <v>3</v>
      </c>
      <c r="J59" s="873">
        <f>SUM(COUNTIF(B59:H59,"9-15"))*(5.5)+SUM(COUNTIF(B59:H59,"10-15"))*(4.5)+SUM(COUNTIF(B59:H59,"12-15"))*(3)+SUM(COUNTIF(B59:H59,"9-12"))*(3)+SUM(COUNTIF(B59:H59,"9-17"))*(7.25)+SUM(COUNTIF(B59:H59,"13-15"))*(2)+SUM(COUNTIF(B59:H59,"9-14"))*(4.5)+SUM(COUNTIF(B59:H59,"9-16"))*(6.25)</f>
        <v>13.5</v>
      </c>
      <c r="K59" s="874"/>
    </row>
    <row r="60" spans="1:11" ht="13.5" customHeight="1" thickBot="1" x14ac:dyDescent="0.2">
      <c r="A60" s="568" t="s">
        <v>481</v>
      </c>
      <c r="B60" s="40" t="s">
        <v>140</v>
      </c>
      <c r="C60" s="234"/>
      <c r="D60" s="234"/>
      <c r="E60" s="599" t="s">
        <v>554</v>
      </c>
      <c r="F60" s="599" t="s">
        <v>554</v>
      </c>
      <c r="G60" s="396" t="s">
        <v>140</v>
      </c>
      <c r="H60" s="40" t="s">
        <v>140</v>
      </c>
      <c r="I60" s="253"/>
      <c r="J60" s="873"/>
      <c r="K60" s="874"/>
    </row>
    <row r="61" spans="1:11" ht="13.5" customHeight="1" x14ac:dyDescent="0.15">
      <c r="A61" s="824" t="s">
        <v>547</v>
      </c>
      <c r="B61" s="365" t="s">
        <v>548</v>
      </c>
      <c r="C61" s="237"/>
      <c r="D61" s="237"/>
      <c r="E61" s="365" t="s">
        <v>548</v>
      </c>
      <c r="F61" s="365" t="s">
        <v>548</v>
      </c>
      <c r="G61" s="40" t="s">
        <v>140</v>
      </c>
      <c r="H61" s="365" t="s">
        <v>548</v>
      </c>
      <c r="I61" s="826"/>
      <c r="J61" s="828"/>
      <c r="K61" s="829"/>
    </row>
    <row r="62" spans="1:11" ht="13.5" customHeight="1" thickBot="1" x14ac:dyDescent="0.2">
      <c r="A62" s="825"/>
      <c r="B62" s="173"/>
      <c r="C62" s="170"/>
      <c r="D62" s="171"/>
      <c r="E62" s="173"/>
      <c r="F62" s="173"/>
      <c r="G62" s="173"/>
      <c r="H62" s="173"/>
      <c r="I62" s="827"/>
      <c r="J62" s="830"/>
      <c r="K62" s="831"/>
    </row>
    <row r="63" spans="1:11" ht="12.75" customHeight="1" x14ac:dyDescent="0.15">
      <c r="J63" s="736" t="s">
        <v>534</v>
      </c>
      <c r="K63" s="736"/>
    </row>
    <row r="64" spans="1:11" s="1" customFormat="1" x14ac:dyDescent="0.15">
      <c r="A64" s="841" t="s">
        <v>143</v>
      </c>
      <c r="B64" s="842"/>
      <c r="C64" s="842"/>
      <c r="D64" s="843"/>
      <c r="E64" s="372" t="s">
        <v>146</v>
      </c>
      <c r="F64" s="186"/>
      <c r="G64" s="14"/>
      <c r="H64" s="10"/>
      <c r="I64" s="10"/>
      <c r="J64" s="736"/>
      <c r="K64" s="736"/>
    </row>
    <row r="65" spans="1:14" s="1" customFormat="1" ht="15" customHeight="1" x14ac:dyDescent="0.15">
      <c r="A65" s="741" t="s">
        <v>283</v>
      </c>
      <c r="B65" s="742"/>
      <c r="C65" s="742"/>
      <c r="D65" s="743"/>
      <c r="E65" s="371" t="s">
        <v>282</v>
      </c>
      <c r="F65" s="367"/>
      <c r="G65" s="368"/>
      <c r="H65" s="368"/>
      <c r="I65" s="368"/>
      <c r="J65" s="368"/>
      <c r="K65" s="368"/>
      <c r="L65" s="368"/>
      <c r="M65" s="368"/>
      <c r="N65" s="368"/>
    </row>
    <row r="66" spans="1:14" s="1" customFormat="1" ht="15" customHeight="1" x14ac:dyDescent="0.15">
      <c r="A66" s="844" t="s">
        <v>284</v>
      </c>
      <c r="B66" s="845"/>
      <c r="C66" s="845"/>
      <c r="D66" s="846"/>
      <c r="E66" s="373" t="s">
        <v>285</v>
      </c>
      <c r="F66" s="369"/>
      <c r="G66" s="370"/>
      <c r="H66" s="370"/>
      <c r="I66" s="370"/>
      <c r="J66" s="370"/>
      <c r="K66" s="370"/>
      <c r="L66" s="370"/>
      <c r="M66" s="370"/>
      <c r="N66" s="370"/>
    </row>
  </sheetData>
  <mergeCells count="64">
    <mergeCell ref="G49:G50"/>
    <mergeCell ref="A13:A14"/>
    <mergeCell ref="I13:I14"/>
    <mergeCell ref="J13:K14"/>
    <mergeCell ref="B1:G1"/>
    <mergeCell ref="H1:K1"/>
    <mergeCell ref="I3:I4"/>
    <mergeCell ref="J3:K4"/>
    <mergeCell ref="J6:K6"/>
    <mergeCell ref="J7:K7"/>
    <mergeCell ref="J22:K22"/>
    <mergeCell ref="J8:K8"/>
    <mergeCell ref="J9:K9"/>
    <mergeCell ref="J10:K10"/>
    <mergeCell ref="J11:K11"/>
    <mergeCell ref="J12:K12"/>
    <mergeCell ref="J15:K16"/>
    <mergeCell ref="J18:K18"/>
    <mergeCell ref="J19:K19"/>
    <mergeCell ref="J20:K20"/>
    <mergeCell ref="J21:K21"/>
    <mergeCell ref="J36:K36"/>
    <mergeCell ref="J23:K23"/>
    <mergeCell ref="J24:K24"/>
    <mergeCell ref="A25:A26"/>
    <mergeCell ref="I25:I26"/>
    <mergeCell ref="J25:K26"/>
    <mergeCell ref="J27:K28"/>
    <mergeCell ref="A49:A50"/>
    <mergeCell ref="I49:I50"/>
    <mergeCell ref="J49:K50"/>
    <mergeCell ref="A37:A38"/>
    <mergeCell ref="I37:I38"/>
    <mergeCell ref="J37:K38"/>
    <mergeCell ref="J39:K40"/>
    <mergeCell ref="J42:K42"/>
    <mergeCell ref="J43:K43"/>
    <mergeCell ref="C30:C38"/>
    <mergeCell ref="J30:K30"/>
    <mergeCell ref="J31:K31"/>
    <mergeCell ref="J32:K32"/>
    <mergeCell ref="J33:K33"/>
    <mergeCell ref="J34:K34"/>
    <mergeCell ref="J35:K35"/>
    <mergeCell ref="J58:K58"/>
    <mergeCell ref="J44:K44"/>
    <mergeCell ref="J45:K45"/>
    <mergeCell ref="J46:K46"/>
    <mergeCell ref="J47:K47"/>
    <mergeCell ref="J48:K48"/>
    <mergeCell ref="J51:K52"/>
    <mergeCell ref="J54:K54"/>
    <mergeCell ref="J55:K55"/>
    <mergeCell ref="J56:K56"/>
    <mergeCell ref="J57:K57"/>
    <mergeCell ref="A65:D65"/>
    <mergeCell ref="A66:D66"/>
    <mergeCell ref="J59:K59"/>
    <mergeCell ref="J60:K60"/>
    <mergeCell ref="A61:A62"/>
    <mergeCell ref="I61:I62"/>
    <mergeCell ref="J61:K62"/>
    <mergeCell ref="J63:K64"/>
    <mergeCell ref="A64:D64"/>
  </mergeCells>
  <phoneticPr fontId="13"/>
  <pageMargins left="0.51181102362204722" right="0.51181102362204722" top="0.15748031496062992" bottom="0.15748031496062992" header="0.31496062992125984" footer="0.31496062992125984"/>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9D6F1-E4F6-47FD-A93D-BBBDBE9D0553}">
  <sheetPr>
    <tabColor theme="7" tint="0.59999389629810485"/>
    <pageSetUpPr fitToPage="1"/>
  </sheetPr>
  <dimension ref="A1:X52"/>
  <sheetViews>
    <sheetView zoomScale="90" zoomScaleNormal="90" workbookViewId="0">
      <selection activeCell="M14" sqref="M14"/>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515</v>
      </c>
      <c r="C1" s="683"/>
      <c r="D1" s="683"/>
      <c r="E1" s="683"/>
      <c r="F1" s="683"/>
      <c r="H1" s="723" t="s">
        <v>49</v>
      </c>
      <c r="I1" s="724"/>
      <c r="J1" s="725"/>
      <c r="K1" s="726"/>
    </row>
    <row r="2" spans="1:24" ht="9.75" customHeight="1" thickBot="1" x14ac:dyDescent="0.2">
      <c r="A2" s="50"/>
      <c r="B2" s="501"/>
      <c r="C2" s="501"/>
      <c r="D2" s="501"/>
      <c r="E2" s="501"/>
      <c r="F2" s="501"/>
      <c r="H2" s="571"/>
      <c r="I2" s="571"/>
      <c r="J2" s="572"/>
      <c r="K2" s="571"/>
    </row>
    <row r="3" spans="1:24" ht="18" customHeight="1" x14ac:dyDescent="0.15">
      <c r="A3" s="504" t="s">
        <v>64</v>
      </c>
      <c r="B3" s="505">
        <v>46111</v>
      </c>
      <c r="C3" s="506">
        <v>46112</v>
      </c>
      <c r="D3" s="259"/>
      <c r="E3" s="90"/>
      <c r="F3" s="90"/>
      <c r="G3" s="90"/>
      <c r="H3" s="90">
        <v>46082</v>
      </c>
      <c r="I3" s="727" t="s">
        <v>1</v>
      </c>
      <c r="J3" s="717" t="s">
        <v>2</v>
      </c>
      <c r="K3" s="718"/>
    </row>
    <row r="4" spans="1:24" ht="18" customHeight="1" x14ac:dyDescent="0.15">
      <c r="A4" s="507" t="s">
        <v>3</v>
      </c>
      <c r="B4" s="508" t="s">
        <v>4</v>
      </c>
      <c r="C4" s="509" t="s">
        <v>5</v>
      </c>
      <c r="D4" s="63"/>
      <c r="E4" s="2"/>
      <c r="F4" s="21"/>
      <c r="G4" s="21"/>
      <c r="H4" s="24" t="s">
        <v>10</v>
      </c>
      <c r="I4" s="728"/>
      <c r="J4" s="719"/>
      <c r="K4" s="720"/>
    </row>
    <row r="5" spans="1:24" ht="18" customHeight="1" x14ac:dyDescent="0.15">
      <c r="A5" s="67" t="s">
        <v>12</v>
      </c>
      <c r="B5" s="12"/>
      <c r="C5" s="510"/>
      <c r="D5" s="37"/>
      <c r="E5" s="26"/>
      <c r="F5" s="26"/>
      <c r="G5" s="37"/>
      <c r="H5" s="12"/>
      <c r="I5" s="5"/>
      <c r="J5" s="682"/>
      <c r="K5" s="692"/>
    </row>
    <row r="6" spans="1:24" ht="18" customHeight="1" x14ac:dyDescent="0.15">
      <c r="A6" s="78" t="s">
        <v>73</v>
      </c>
      <c r="B6" s="12" t="s">
        <v>20</v>
      </c>
      <c r="C6" s="510"/>
      <c r="D6" s="32"/>
      <c r="E6" s="32"/>
      <c r="F6" s="32"/>
      <c r="G6" s="32"/>
      <c r="H6" s="29" t="s">
        <v>21</v>
      </c>
      <c r="I6" s="5">
        <f>COUNTIFS(B6:H6,"&lt;&gt;空",B6:H6,"&lt;&gt;休",B6:H6,"&lt;&gt;調",B6:H6,"&lt;&gt;",B6:H6,"&lt;&gt;調整休")</f>
        <v>2</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16-19"))*(3)</f>
        <v>9</v>
      </c>
      <c r="K6" s="692"/>
      <c r="N6" s="6"/>
      <c r="O6" s="6"/>
      <c r="P6" s="6"/>
      <c r="Q6" s="6"/>
      <c r="R6" s="6"/>
      <c r="S6" s="6"/>
      <c r="T6" s="6"/>
      <c r="U6" s="6"/>
      <c r="V6" s="6"/>
      <c r="W6" s="6"/>
      <c r="X6" s="6"/>
    </row>
    <row r="7" spans="1:24" ht="18" customHeight="1" x14ac:dyDescent="0.15">
      <c r="A7" s="78" t="s">
        <v>46</v>
      </c>
      <c r="B7" s="12" t="s">
        <v>21</v>
      </c>
      <c r="C7" s="509"/>
      <c r="D7" s="32"/>
      <c r="E7" s="32"/>
      <c r="F7" s="32"/>
      <c r="G7" s="32"/>
      <c r="H7" s="12"/>
      <c r="I7" s="5">
        <f>COUNTIFS(B7:H7,"&lt;&gt;空",B7:H7,"&lt;&gt;休",B7:H7,"&lt;&gt;調",B7:H7,"&lt;&gt;",B7:H7,"&lt;&gt;調整休")</f>
        <v>1</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4.5</v>
      </c>
      <c r="K7" s="692"/>
      <c r="N7" s="6"/>
      <c r="O7" s="6"/>
      <c r="P7" s="6"/>
      <c r="Q7" s="6"/>
      <c r="R7" s="6"/>
      <c r="S7" s="6"/>
      <c r="T7" s="6"/>
      <c r="U7" s="6"/>
      <c r="V7" s="6"/>
      <c r="W7" s="6"/>
      <c r="X7" s="6"/>
    </row>
    <row r="8" spans="1:24" ht="18" customHeight="1" x14ac:dyDescent="0.15">
      <c r="A8" s="78" t="s">
        <v>47</v>
      </c>
      <c r="B8" s="12" t="s">
        <v>20</v>
      </c>
      <c r="C8" s="509"/>
      <c r="D8" s="32"/>
      <c r="E8" s="32"/>
      <c r="F8" s="32"/>
      <c r="G8" s="32"/>
      <c r="H8" s="12" t="s">
        <v>20</v>
      </c>
      <c r="I8" s="5">
        <f>COUNTIFS(B8:H8,"&lt;&gt;空",B8:H8,"&lt;&gt;休",B8:H8,"&lt;&gt;調",B8:H8,"&lt;&gt;",B8:H8,"&lt;&gt;調整休")</f>
        <v>2</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9</v>
      </c>
      <c r="K8" s="692"/>
    </row>
    <row r="9" spans="1:24" ht="18" customHeight="1" x14ac:dyDescent="0.15">
      <c r="A9" s="78" t="s">
        <v>48</v>
      </c>
      <c r="B9" s="12"/>
      <c r="C9" s="511"/>
      <c r="D9" s="36"/>
      <c r="E9" s="106"/>
      <c r="F9" s="106"/>
      <c r="G9" s="106"/>
      <c r="H9" s="12" t="s">
        <v>41</v>
      </c>
      <c r="I9" s="5">
        <f>COUNTIFS(B9:H9,"&lt;&gt;空",B9:H9,"&lt;&gt;休",B9:H9,"&lt;&gt;調",B9:H9,"&lt;&gt;",B9:H9,"&lt;&gt;調整休")</f>
        <v>1</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6</v>
      </c>
      <c r="K9" s="692"/>
    </row>
    <row r="10" spans="1:24" ht="18" customHeight="1" thickBot="1" x14ac:dyDescent="0.2">
      <c r="A10" s="322"/>
      <c r="B10" s="503"/>
      <c r="C10" s="512"/>
      <c r="D10" s="39"/>
      <c r="E10" s="39"/>
      <c r="F10" s="39"/>
      <c r="G10" s="39"/>
      <c r="H10" s="12"/>
      <c r="I10" s="5">
        <f>COUNTIFS(B10:H10,"&lt;&gt;空",B10:H10,"&lt;&gt;休",B10:H10,"&lt;&gt;調",B10:H10,"&lt;&gt;",B10:H10,"&lt;&gt;調整休")</f>
        <v>0</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16-19"))*(3)</f>
        <v>0</v>
      </c>
      <c r="K10" s="692"/>
    </row>
    <row r="11" spans="1:24" ht="18" customHeight="1" x14ac:dyDescent="0.15">
      <c r="A11" s="33" t="s">
        <v>0</v>
      </c>
      <c r="B11" s="53">
        <v>46083</v>
      </c>
      <c r="C11" s="53">
        <v>46084</v>
      </c>
      <c r="D11" s="90">
        <v>46085</v>
      </c>
      <c r="E11" s="90">
        <v>46086</v>
      </c>
      <c r="F11" s="90">
        <v>46087</v>
      </c>
      <c r="G11" s="90">
        <v>46088</v>
      </c>
      <c r="H11" s="90">
        <v>46089</v>
      </c>
      <c r="I11" s="7"/>
      <c r="J11" s="717" t="s">
        <v>2</v>
      </c>
      <c r="K11" s="718"/>
    </row>
    <row r="12" spans="1:24" ht="18" customHeight="1" x14ac:dyDescent="0.15">
      <c r="A12" s="22" t="s">
        <v>3</v>
      </c>
      <c r="B12" s="22" t="s">
        <v>4</v>
      </c>
      <c r="C12" s="2" t="s">
        <v>5</v>
      </c>
      <c r="D12" s="21" t="s">
        <v>6</v>
      </c>
      <c r="E12" s="2" t="s">
        <v>7</v>
      </c>
      <c r="F12" s="2" t="s">
        <v>8</v>
      </c>
      <c r="G12" s="2" t="s">
        <v>9</v>
      </c>
      <c r="H12" s="24" t="s">
        <v>10</v>
      </c>
      <c r="I12" s="8"/>
      <c r="J12" s="719"/>
      <c r="K12" s="720"/>
    </row>
    <row r="13" spans="1:24" ht="18" customHeight="1" x14ac:dyDescent="0.15">
      <c r="A13" s="17" t="s">
        <v>13</v>
      </c>
      <c r="B13" s="12"/>
      <c r="C13" s="26"/>
      <c r="D13" s="37"/>
      <c r="E13" s="12"/>
      <c r="F13" s="12"/>
      <c r="G13" s="12"/>
      <c r="H13" s="12"/>
      <c r="I13" s="5"/>
      <c r="J13" s="682"/>
      <c r="K13" s="692"/>
    </row>
    <row r="14" spans="1:24" ht="18" customHeight="1" x14ac:dyDescent="0.15">
      <c r="A14" s="5" t="s">
        <v>73</v>
      </c>
      <c r="B14" s="59"/>
      <c r="C14" s="127"/>
      <c r="D14" s="32"/>
      <c r="E14" s="12" t="s">
        <v>21</v>
      </c>
      <c r="F14" s="12" t="s">
        <v>21</v>
      </c>
      <c r="G14" s="12" t="s">
        <v>20</v>
      </c>
      <c r="H14" s="29" t="s">
        <v>21</v>
      </c>
      <c r="I14" s="5">
        <f t="shared" ref="I14:I16" si="0">COUNTIFS(B14:H14,"&lt;&gt;空",B14:H14,"&lt;&gt;休",B14:H14,"&lt;&gt;調",B14:H14,"&lt;&gt;",B14:H14,"&lt;&gt;調整休")</f>
        <v>4</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f>
        <v>18</v>
      </c>
      <c r="K14" s="692"/>
    </row>
    <row r="15" spans="1:24" ht="18" customHeight="1" x14ac:dyDescent="0.15">
      <c r="A15" s="5" t="s">
        <v>46</v>
      </c>
      <c r="B15" s="12" t="s">
        <v>21</v>
      </c>
      <c r="C15" s="21"/>
      <c r="D15" s="32"/>
      <c r="E15" s="59"/>
      <c r="F15" s="18"/>
      <c r="G15" s="12" t="s">
        <v>21</v>
      </c>
      <c r="H15" s="12"/>
      <c r="I15" s="5">
        <f t="shared" si="0"/>
        <v>2</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9</v>
      </c>
      <c r="K15" s="692"/>
    </row>
    <row r="16" spans="1:24" ht="18" customHeight="1" x14ac:dyDescent="0.15">
      <c r="A16" s="5" t="s">
        <v>47</v>
      </c>
      <c r="B16" s="12" t="s">
        <v>20</v>
      </c>
      <c r="C16" s="21"/>
      <c r="D16" s="32"/>
      <c r="E16" s="59"/>
      <c r="F16" s="12" t="s">
        <v>20</v>
      </c>
      <c r="G16" s="12"/>
      <c r="H16" s="12" t="s">
        <v>20</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16-19"))*(3)</f>
        <v>13.5</v>
      </c>
      <c r="K16" s="692"/>
    </row>
    <row r="17" spans="1:11" ht="18" customHeight="1" x14ac:dyDescent="0.15">
      <c r="A17" s="5" t="s">
        <v>48</v>
      </c>
      <c r="B17" s="12"/>
      <c r="C17" s="106"/>
      <c r="D17" s="106"/>
      <c r="E17" s="12" t="s">
        <v>20</v>
      </c>
      <c r="F17" s="40"/>
      <c r="G17" s="12" t="s">
        <v>41</v>
      </c>
      <c r="H17" s="12" t="s">
        <v>41</v>
      </c>
      <c r="I17" s="5">
        <f>COUNTIFS(B17:H17,"&lt;&gt;空",B17:H17,"&lt;&gt;休",B17:H17,"&lt;&gt;調",B17:H17,"&lt;&gt;",B17:H17,"&lt;&gt;調整休")</f>
        <v>3</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16.5</v>
      </c>
      <c r="K17" s="692"/>
    </row>
    <row r="18" spans="1:11" ht="18" customHeight="1" x14ac:dyDescent="0.15">
      <c r="A18" s="321"/>
      <c r="B18" s="502"/>
      <c r="C18" s="38"/>
      <c r="D18" s="39"/>
      <c r="E18" s="12"/>
      <c r="F18" s="40"/>
      <c r="G18" s="29"/>
      <c r="H18" s="12"/>
      <c r="I18" s="5"/>
      <c r="J18" s="682"/>
      <c r="K18" s="692"/>
    </row>
    <row r="19" spans="1:11" ht="18" customHeight="1" x14ac:dyDescent="0.15">
      <c r="A19" s="22" t="s">
        <v>0</v>
      </c>
      <c r="B19" s="23">
        <v>46090</v>
      </c>
      <c r="C19" s="23">
        <v>46091</v>
      </c>
      <c r="D19" s="23">
        <v>46092</v>
      </c>
      <c r="E19" s="23">
        <v>46093</v>
      </c>
      <c r="F19" s="23">
        <v>46094</v>
      </c>
      <c r="G19" s="23">
        <v>46095</v>
      </c>
      <c r="H19" s="23">
        <v>46096</v>
      </c>
      <c r="I19" s="7"/>
      <c r="J19" s="717" t="s">
        <v>2</v>
      </c>
      <c r="K19" s="718"/>
    </row>
    <row r="20" spans="1:11" ht="18" customHeight="1" x14ac:dyDescent="0.15">
      <c r="A20" s="22" t="s">
        <v>3</v>
      </c>
      <c r="B20" s="2" t="s">
        <v>4</v>
      </c>
      <c r="C20" s="21" t="s">
        <v>5</v>
      </c>
      <c r="D20" s="21" t="s">
        <v>6</v>
      </c>
      <c r="E20" s="2" t="s">
        <v>7</v>
      </c>
      <c r="F20" s="2" t="s">
        <v>8</v>
      </c>
      <c r="G20" s="2" t="s">
        <v>9</v>
      </c>
      <c r="H20" s="24" t="s">
        <v>10</v>
      </c>
      <c r="I20" s="8"/>
      <c r="J20" s="719"/>
      <c r="K20" s="720"/>
    </row>
    <row r="21" spans="1:11" ht="18.95" customHeight="1" x14ac:dyDescent="0.15">
      <c r="A21" s="17" t="s">
        <v>12</v>
      </c>
      <c r="B21" s="12"/>
      <c r="C21" s="597" t="s">
        <v>538</v>
      </c>
      <c r="D21" s="37"/>
      <c r="E21" s="12"/>
      <c r="F21" s="12"/>
      <c r="G21" s="12"/>
      <c r="H21" s="12"/>
      <c r="I21" s="51"/>
      <c r="J21" s="721"/>
      <c r="K21" s="722"/>
    </row>
    <row r="22" spans="1:11" ht="18" customHeight="1" x14ac:dyDescent="0.15">
      <c r="A22" s="5" t="s">
        <v>73</v>
      </c>
      <c r="B22" s="12" t="s">
        <v>21</v>
      </c>
      <c r="C22" s="921" t="s">
        <v>542</v>
      </c>
      <c r="D22" s="32"/>
      <c r="E22" s="12" t="s">
        <v>21</v>
      </c>
      <c r="F22" s="12" t="s">
        <v>21</v>
      </c>
      <c r="G22" s="12" t="s">
        <v>20</v>
      </c>
      <c r="H22" s="12" t="s">
        <v>20</v>
      </c>
      <c r="I22" s="5">
        <f>COUNTIFS(B22:H22,"&lt;&gt;空",B22:H22,"&lt;&gt;休",B22:H22,"&lt;&gt;調",B22:H22,"&lt;&gt;",B22:H22,"&lt;&gt;調整休")</f>
        <v>6</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22.5</v>
      </c>
      <c r="K22" s="692"/>
    </row>
    <row r="23" spans="1:11" ht="18" customHeight="1" x14ac:dyDescent="0.15">
      <c r="A23" s="5" t="s">
        <v>46</v>
      </c>
      <c r="B23" s="12"/>
      <c r="C23" s="922"/>
      <c r="D23" s="32"/>
      <c r="E23" s="59"/>
      <c r="F23" s="18"/>
      <c r="G23" s="12" t="s">
        <v>21</v>
      </c>
      <c r="H23" s="12" t="s">
        <v>21</v>
      </c>
      <c r="I23" s="5">
        <f>COUNTIFS(B23:H23,"&lt;&gt;空",B23:H23,"&lt;&gt;休",B23:H23,"&lt;&gt;調",B23:H23,"&lt;&gt;",B23:H23,"&lt;&gt;調整休")</f>
        <v>2</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9</v>
      </c>
      <c r="K23" s="692"/>
    </row>
    <row r="24" spans="1:11" ht="18" customHeight="1" x14ac:dyDescent="0.15">
      <c r="A24" s="5" t="s">
        <v>47</v>
      </c>
      <c r="B24" s="54" t="s">
        <v>20</v>
      </c>
      <c r="C24" s="922"/>
      <c r="D24" s="32"/>
      <c r="E24" s="54" t="s">
        <v>20</v>
      </c>
      <c r="F24" s="59"/>
      <c r="G24" s="12"/>
      <c r="H24" s="59"/>
      <c r="I24" s="5">
        <f>COUNTIFS(B24:H24,"&lt;&gt;空",B24:H24,"&lt;&gt;休",B24:H24,"&lt;&gt;調",B24:H24,"&lt;&gt;",B24:H24,"&lt;&gt;調整休")</f>
        <v>2</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9</v>
      </c>
      <c r="K24" s="692"/>
    </row>
    <row r="25" spans="1:11" ht="18" customHeight="1" x14ac:dyDescent="0.15">
      <c r="A25" s="5" t="s">
        <v>48</v>
      </c>
      <c r="B25" s="12"/>
      <c r="C25" s="922"/>
      <c r="D25" s="106"/>
      <c r="E25" s="55"/>
      <c r="F25" s="54" t="s">
        <v>20</v>
      </c>
      <c r="G25" s="12" t="s">
        <v>41</v>
      </c>
      <c r="H25" s="12" t="s">
        <v>41</v>
      </c>
      <c r="I25" s="5">
        <f>COUNTIFS(B25:H25,"&lt;&gt;空",B25:H25,"&lt;&gt;休",B25:H25,"&lt;&gt;調",B25:H25,"&lt;&gt;",B25:H25,"&lt;&gt;調整休")</f>
        <v>3</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16.5</v>
      </c>
      <c r="K25" s="692"/>
    </row>
    <row r="26" spans="1:11" ht="18" customHeight="1" x14ac:dyDescent="0.15">
      <c r="A26" s="321"/>
      <c r="B26" s="502"/>
      <c r="C26" s="923"/>
      <c r="D26" s="39"/>
      <c r="E26" s="12"/>
      <c r="F26" s="40"/>
      <c r="G26" s="29"/>
      <c r="H26" s="12"/>
      <c r="I26" s="5">
        <f>COUNTIFS(B26:H26,"&lt;&gt;空",B26:H26,"&lt;&gt;休",B26:H26,"&lt;&gt;調",B26:H26,"&lt;&gt;",B26:H26,"&lt;&gt;調整休")</f>
        <v>0</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16-19"))*(3)</f>
        <v>0</v>
      </c>
      <c r="K26" s="692"/>
    </row>
    <row r="27" spans="1:11" ht="18" customHeight="1" x14ac:dyDescent="0.15">
      <c r="A27" s="22" t="s">
        <v>0</v>
      </c>
      <c r="B27" s="90">
        <v>46097</v>
      </c>
      <c r="C27" s="90">
        <v>46098</v>
      </c>
      <c r="D27" s="90">
        <v>46099</v>
      </c>
      <c r="E27" s="90">
        <v>46100</v>
      </c>
      <c r="F27" s="90">
        <v>46101</v>
      </c>
      <c r="G27" s="90">
        <v>46102</v>
      </c>
      <c r="H27" s="90">
        <v>46103</v>
      </c>
      <c r="I27" s="7"/>
      <c r="J27" s="717" t="s">
        <v>2</v>
      </c>
      <c r="K27" s="718"/>
    </row>
    <row r="28" spans="1:11" ht="18" customHeight="1" x14ac:dyDescent="0.15">
      <c r="A28" s="22" t="s">
        <v>3</v>
      </c>
      <c r="B28" s="2" t="s">
        <v>4</v>
      </c>
      <c r="C28" s="21" t="s">
        <v>5</v>
      </c>
      <c r="D28" s="21" t="s">
        <v>6</v>
      </c>
      <c r="E28" s="2" t="s">
        <v>7</v>
      </c>
      <c r="F28" s="24" t="s">
        <v>8</v>
      </c>
      <c r="G28" s="2" t="s">
        <v>9</v>
      </c>
      <c r="H28" s="24" t="s">
        <v>10</v>
      </c>
      <c r="I28" s="8"/>
      <c r="J28" s="719"/>
      <c r="K28" s="720"/>
    </row>
    <row r="29" spans="1:11" ht="18" customHeight="1" x14ac:dyDescent="0.15">
      <c r="A29" s="17" t="s">
        <v>13</v>
      </c>
      <c r="B29" s="12"/>
      <c r="C29" s="37"/>
      <c r="D29" s="37"/>
      <c r="E29" s="12"/>
      <c r="F29" s="12"/>
      <c r="G29" s="12"/>
      <c r="H29" s="12"/>
      <c r="I29" s="5"/>
      <c r="J29" s="682"/>
      <c r="K29" s="692"/>
    </row>
    <row r="30" spans="1:11" ht="18" customHeight="1" x14ac:dyDescent="0.15">
      <c r="A30" s="5" t="s">
        <v>73</v>
      </c>
      <c r="B30" s="12" t="s">
        <v>21</v>
      </c>
      <c r="C30" s="127"/>
      <c r="D30" s="32"/>
      <c r="E30" s="54"/>
      <c r="F30" s="12" t="s">
        <v>21</v>
      </c>
      <c r="G30" s="59"/>
      <c r="H30" s="12" t="s">
        <v>21</v>
      </c>
      <c r="I30" s="5">
        <f t="shared" ref="I30:I32" si="1">COUNTIFS(B30:H30,"&lt;&gt;空",B30:H30,"&lt;&gt;休",B30:H30,"&lt;&gt;調",B30:H30,"&lt;&gt;",B30:H30,"&lt;&gt;調整休")</f>
        <v>3</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16-19"))*(3)</f>
        <v>13.5</v>
      </c>
      <c r="K30" s="692"/>
    </row>
    <row r="31" spans="1:11" ht="18" customHeight="1" x14ac:dyDescent="0.15">
      <c r="A31" s="5" t="s">
        <v>46</v>
      </c>
      <c r="B31" s="12"/>
      <c r="C31" s="21"/>
      <c r="D31" s="32"/>
      <c r="E31" s="54" t="s">
        <v>21</v>
      </c>
      <c r="F31" s="18"/>
      <c r="G31" s="12" t="s">
        <v>21</v>
      </c>
      <c r="H31" s="12"/>
      <c r="I31" s="5">
        <f t="shared" si="1"/>
        <v>2</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9</v>
      </c>
      <c r="K31" s="692"/>
    </row>
    <row r="32" spans="1:11" ht="18" customHeight="1" x14ac:dyDescent="0.15">
      <c r="A32" s="5" t="s">
        <v>47</v>
      </c>
      <c r="B32" s="54" t="s">
        <v>20</v>
      </c>
      <c r="C32" s="21"/>
      <c r="D32" s="32"/>
      <c r="E32" s="54" t="s">
        <v>20</v>
      </c>
      <c r="F32" s="12" t="s">
        <v>20</v>
      </c>
      <c r="G32" s="12" t="s">
        <v>20</v>
      </c>
      <c r="H32" s="12" t="s">
        <v>20</v>
      </c>
      <c r="I32" s="5">
        <f t="shared" si="1"/>
        <v>5</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16-19"))*(3)</f>
        <v>22.5</v>
      </c>
      <c r="K32" s="692"/>
    </row>
    <row r="33" spans="1:14" ht="18" customHeight="1" x14ac:dyDescent="0.15">
      <c r="A33" s="5" t="s">
        <v>48</v>
      </c>
      <c r="B33" s="12"/>
      <c r="C33" s="106"/>
      <c r="D33" s="106"/>
      <c r="E33" s="55"/>
      <c r="F33" s="40"/>
      <c r="G33" s="12" t="s">
        <v>41</v>
      </c>
      <c r="H33" s="12" t="s">
        <v>41</v>
      </c>
      <c r="I33" s="5">
        <f>COUNTIFS(B33:H33,"&lt;&gt;空",B33:H33,"&lt;&gt;休",B33:H33,"&lt;&gt;調",B33:H33,"&lt;&gt;",B33:H33,"&lt;&gt;調整休")</f>
        <v>2</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12</v>
      </c>
      <c r="K33" s="692"/>
    </row>
    <row r="34" spans="1:14" ht="18" customHeight="1" x14ac:dyDescent="0.15">
      <c r="A34" s="321"/>
      <c r="B34" s="502"/>
      <c r="C34" s="38"/>
      <c r="D34" s="39"/>
      <c r="E34" s="12"/>
      <c r="F34" s="40"/>
      <c r="G34" s="29"/>
      <c r="H34" s="12"/>
      <c r="I34" s="5">
        <f>COUNTIFS(B34:H34,"&lt;&gt;空",B34:H34,"&lt;&gt;休",B34:H34,"&lt;&gt;調",B34:H34,"&lt;&gt;",B34:H34,"&lt;&gt;調整休")</f>
        <v>0</v>
      </c>
      <c r="J34" s="682">
        <f>SUM(COUNTIF(B34:H34,"9-14:30"))*(5)+(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16-19"))*(3)</f>
        <v>0</v>
      </c>
      <c r="K34" s="692"/>
    </row>
    <row r="35" spans="1:14" ht="18" customHeight="1" x14ac:dyDescent="0.15">
      <c r="A35" s="22" t="s">
        <v>0</v>
      </c>
      <c r="B35" s="23">
        <v>46104</v>
      </c>
      <c r="C35" s="23">
        <v>46105</v>
      </c>
      <c r="D35" s="23">
        <v>46106</v>
      </c>
      <c r="E35" s="23">
        <v>46107</v>
      </c>
      <c r="F35" s="23">
        <v>46108</v>
      </c>
      <c r="G35" s="23">
        <v>46109</v>
      </c>
      <c r="H35" s="23">
        <v>46110</v>
      </c>
      <c r="I35" s="7"/>
      <c r="J35" s="717" t="s">
        <v>2</v>
      </c>
      <c r="K35" s="718"/>
    </row>
    <row r="36" spans="1:14" ht="18" customHeight="1" x14ac:dyDescent="0.15">
      <c r="A36" s="22" t="s">
        <v>3</v>
      </c>
      <c r="B36" s="2" t="s">
        <v>4</v>
      </c>
      <c r="C36" s="316" t="s">
        <v>5</v>
      </c>
      <c r="D36" s="21" t="s">
        <v>6</v>
      </c>
      <c r="E36" s="2" t="s">
        <v>7</v>
      </c>
      <c r="F36" s="2" t="s">
        <v>8</v>
      </c>
      <c r="G36" s="2" t="s">
        <v>9</v>
      </c>
      <c r="H36" s="24" t="s">
        <v>10</v>
      </c>
      <c r="I36" s="8"/>
      <c r="J36" s="719"/>
      <c r="K36" s="720"/>
    </row>
    <row r="37" spans="1:14" ht="18.95" customHeight="1" x14ac:dyDescent="0.15">
      <c r="A37" s="17" t="s">
        <v>12</v>
      </c>
      <c r="B37" s="12"/>
      <c r="C37" s="26"/>
      <c r="D37" s="37"/>
      <c r="E37" s="12"/>
      <c r="F37" s="691" t="s">
        <v>60</v>
      </c>
      <c r="G37" s="691"/>
      <c r="H37" s="691"/>
      <c r="I37" s="51"/>
      <c r="J37" s="27"/>
      <c r="K37" s="49"/>
    </row>
    <row r="38" spans="1:14" ht="18" customHeight="1" x14ac:dyDescent="0.15">
      <c r="A38" s="5" t="s">
        <v>73</v>
      </c>
      <c r="B38" s="12" t="s">
        <v>21</v>
      </c>
      <c r="C38" s="127"/>
      <c r="D38" s="32"/>
      <c r="E38" s="54"/>
      <c r="F38" s="12" t="s">
        <v>21</v>
      </c>
      <c r="G38" s="12" t="s">
        <v>20</v>
      </c>
      <c r="H38" s="12" t="s">
        <v>78</v>
      </c>
      <c r="I38" s="5">
        <f>COUNTIFS(B38:H38,"&lt;&gt;空",B38:H38,"&lt;&gt;休",B38:H38,"&lt;&gt;調",B38:H38,"&lt;&gt;",B38:H38,"&lt;&gt;調整休")</f>
        <v>4</v>
      </c>
      <c r="J38" s="682">
        <v>19.75</v>
      </c>
      <c r="K38" s="692"/>
    </row>
    <row r="39" spans="1:14" ht="18" customHeight="1" x14ac:dyDescent="0.15">
      <c r="A39" s="5" t="s">
        <v>46</v>
      </c>
      <c r="B39" s="12"/>
      <c r="C39" s="21"/>
      <c r="D39" s="32"/>
      <c r="E39" s="54" t="s">
        <v>21</v>
      </c>
      <c r="F39" s="18"/>
      <c r="G39" s="12" t="s">
        <v>21</v>
      </c>
      <c r="H39" s="12"/>
      <c r="I39" s="5">
        <f>COUNTIFS(B39:H39,"&lt;&gt;空",B39:H39,"&lt;&gt;休",B39:H39,"&lt;&gt;調",B39:H39,"&lt;&gt;",B39:H39,"&lt;&gt;調整休")</f>
        <v>2</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9</v>
      </c>
      <c r="K39" s="692"/>
    </row>
    <row r="40" spans="1:14" ht="18" customHeight="1" x14ac:dyDescent="0.15">
      <c r="A40" s="5" t="s">
        <v>47</v>
      </c>
      <c r="B40" s="54" t="s">
        <v>20</v>
      </c>
      <c r="C40" s="21"/>
      <c r="D40" s="32"/>
      <c r="E40" s="54" t="s">
        <v>20</v>
      </c>
      <c r="F40" s="12" t="s">
        <v>20</v>
      </c>
      <c r="G40" s="12" t="s">
        <v>20</v>
      </c>
      <c r="H40" s="12" t="s">
        <v>58</v>
      </c>
      <c r="I40" s="5">
        <f>COUNTIFS(B40:H40,"&lt;&gt;空",B40:H40,"&lt;&gt;休",B40:H40,"&lt;&gt;調",B40:H40,"&lt;&gt;",B40:H40,"&lt;&gt;調整休")</f>
        <v>5</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24.25</v>
      </c>
      <c r="K40" s="692"/>
    </row>
    <row r="41" spans="1:14" ht="18" customHeight="1" x14ac:dyDescent="0.15">
      <c r="A41" s="5" t="s">
        <v>48</v>
      </c>
      <c r="B41" s="12"/>
      <c r="C41" s="106"/>
      <c r="D41" s="106"/>
      <c r="E41" s="55"/>
      <c r="F41" s="40"/>
      <c r="G41" s="12" t="s">
        <v>21</v>
      </c>
      <c r="H41" s="12" t="s">
        <v>41</v>
      </c>
      <c r="I41" s="5">
        <f>COUNTIFS(B41:H41,"&lt;&gt;空",B41:H41,"&lt;&gt;休",B41:H41,"&lt;&gt;調",B41:H41,"&lt;&gt;",B41:H41,"&lt;&gt;調整休")</f>
        <v>2</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10.5</v>
      </c>
      <c r="K41" s="692"/>
    </row>
    <row r="42" spans="1:14" ht="18" customHeight="1" x14ac:dyDescent="0.15">
      <c r="A42" s="321"/>
      <c r="B42" s="502"/>
      <c r="C42" s="38"/>
      <c r="D42" s="39"/>
      <c r="E42" s="12"/>
      <c r="F42" s="40"/>
      <c r="G42" s="29"/>
      <c r="H42" s="12"/>
      <c r="I42" s="5">
        <f>COUNTIFS(B42:H42,"&lt;&gt;空",B42:H42,"&lt;&gt;休",B42:H42,"&lt;&gt;調",B42:H42,"&lt;&gt;",B42:H42,"&lt;&gt;調整休")</f>
        <v>0</v>
      </c>
      <c r="J42" s="682">
        <f>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16-19"))*(3)</f>
        <v>0</v>
      </c>
      <c r="K42" s="692"/>
    </row>
    <row r="43" spans="1:14" ht="18" customHeight="1" x14ac:dyDescent="0.15">
      <c r="A43" s="41"/>
      <c r="B43" s="42"/>
      <c r="C43" s="42"/>
      <c r="D43" s="42"/>
      <c r="E43" s="42"/>
      <c r="F43" s="42"/>
      <c r="G43" s="42"/>
      <c r="H43" s="42"/>
      <c r="I43" s="920" t="s">
        <v>552</v>
      </c>
      <c r="J43" s="920"/>
      <c r="K43" s="920"/>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4">
    <mergeCell ref="C22:C26"/>
    <mergeCell ref="J6:K6"/>
    <mergeCell ref="B1:F1"/>
    <mergeCell ref="H1:K1"/>
    <mergeCell ref="I3:I4"/>
    <mergeCell ref="J3:K4"/>
    <mergeCell ref="J5:K5"/>
    <mergeCell ref="J19:K20"/>
    <mergeCell ref="J7:K7"/>
    <mergeCell ref="J8:K8"/>
    <mergeCell ref="J9:K9"/>
    <mergeCell ref="J10:K10"/>
    <mergeCell ref="J11:K12"/>
    <mergeCell ref="J13:K13"/>
    <mergeCell ref="J14:K14"/>
    <mergeCell ref="J15:K15"/>
    <mergeCell ref="J16:K16"/>
    <mergeCell ref="J17:K17"/>
    <mergeCell ref="J18:K18"/>
    <mergeCell ref="J33:K33"/>
    <mergeCell ref="J21:K21"/>
    <mergeCell ref="J22:K22"/>
    <mergeCell ref="J23:K23"/>
    <mergeCell ref="J24:K24"/>
    <mergeCell ref="J25:K25"/>
    <mergeCell ref="J26:K26"/>
    <mergeCell ref="J27:K28"/>
    <mergeCell ref="J29:K29"/>
    <mergeCell ref="J30:K30"/>
    <mergeCell ref="J31:K31"/>
    <mergeCell ref="J32:K32"/>
    <mergeCell ref="A45:B45"/>
    <mergeCell ref="C45:K45"/>
    <mergeCell ref="J34:K34"/>
    <mergeCell ref="J35:K36"/>
    <mergeCell ref="F37:H37"/>
    <mergeCell ref="J38:K38"/>
    <mergeCell ref="J39:K39"/>
    <mergeCell ref="J40:K40"/>
    <mergeCell ref="J41:K41"/>
    <mergeCell ref="J42:K42"/>
    <mergeCell ref="I43:K43"/>
    <mergeCell ref="A44:B44"/>
    <mergeCell ref="D44:E44"/>
    <mergeCell ref="A51:B51"/>
    <mergeCell ref="C51:K51"/>
    <mergeCell ref="A52:B52"/>
    <mergeCell ref="C52:K52"/>
    <mergeCell ref="A46:B46"/>
    <mergeCell ref="C46:K46"/>
    <mergeCell ref="C47:K47"/>
    <mergeCell ref="A49:B49"/>
    <mergeCell ref="C49:K49"/>
    <mergeCell ref="A50:B50"/>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B8CE56F-CABD-40A1-B1C6-6176049C2D72}">
          <x14:formula1>
            <xm:f>'F:\Users\clmiwa-three\Downloads\[《中村》新田・草加 エリア 仮シフト【12月16日～1月15日】.xlsx]参照データベース'!#REF!</xm:f>
          </x14:formula1>
          <xm:sqref>C42:D43 C18:D18 C10:G10 G1:G2 E43:H43 C34:D34 D26</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D23B9-B3C3-44AC-B829-F7667A5E3F4C}">
  <sheetPr>
    <tabColor theme="7" tint="0.59999389629810485"/>
  </sheetPr>
  <dimension ref="A1:K60"/>
  <sheetViews>
    <sheetView zoomScale="115" zoomScaleNormal="115" workbookViewId="0">
      <selection activeCell="N23" sqref="N23"/>
    </sheetView>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60" t="s">
        <v>69</v>
      </c>
      <c r="B1" s="753" t="s">
        <v>515</v>
      </c>
      <c r="C1" s="753"/>
      <c r="D1" s="753"/>
      <c r="E1" s="753"/>
      <c r="F1" s="753"/>
      <c r="G1" s="754"/>
      <c r="H1" s="755" t="s">
        <v>154</v>
      </c>
      <c r="I1" s="756"/>
      <c r="J1" s="756"/>
      <c r="K1" s="757"/>
    </row>
    <row r="2" spans="1:11" ht="9" customHeight="1" thickBot="1" x14ac:dyDescent="0.2">
      <c r="A2" s="189"/>
    </row>
    <row r="3" spans="1:11" s="191" customFormat="1" ht="15" customHeight="1" x14ac:dyDescent="0.15">
      <c r="A3" s="545" t="s">
        <v>0</v>
      </c>
      <c r="B3" s="546">
        <v>46111</v>
      </c>
      <c r="C3" s="547">
        <v>46112</v>
      </c>
      <c r="D3" s="154"/>
      <c r="E3" s="154"/>
      <c r="F3" s="154"/>
      <c r="G3" s="154"/>
      <c r="H3" s="154">
        <v>46082</v>
      </c>
      <c r="I3" s="747" t="s">
        <v>1</v>
      </c>
      <c r="J3" s="749" t="s">
        <v>2</v>
      </c>
      <c r="K3" s="750"/>
    </row>
    <row r="4" spans="1:11" s="192" customFormat="1" ht="15" customHeight="1" x14ac:dyDescent="0.15">
      <c r="A4" s="548" t="s">
        <v>3</v>
      </c>
      <c r="B4" s="544" t="s">
        <v>4</v>
      </c>
      <c r="C4" s="549" t="s">
        <v>5</v>
      </c>
      <c r="D4" s="156"/>
      <c r="E4" s="157"/>
      <c r="F4" s="157"/>
      <c r="G4" s="157"/>
      <c r="H4" s="158" t="s">
        <v>10</v>
      </c>
      <c r="I4" s="748"/>
      <c r="J4" s="749"/>
      <c r="K4" s="750"/>
    </row>
    <row r="5" spans="1:11" s="151" customFormat="1" ht="13.5" customHeight="1" x14ac:dyDescent="0.15">
      <c r="A5" s="293" t="s">
        <v>142</v>
      </c>
      <c r="B5" s="561">
        <v>5</v>
      </c>
      <c r="C5" s="557"/>
      <c r="D5" s="194"/>
      <c r="E5" s="195"/>
      <c r="F5" s="195"/>
      <c r="G5" s="195"/>
      <c r="H5" s="153">
        <v>3</v>
      </c>
      <c r="I5" s="196"/>
      <c r="J5" s="751"/>
      <c r="K5" s="752"/>
    </row>
    <row r="6" spans="1:11" ht="13.5" customHeight="1" x14ac:dyDescent="0.15">
      <c r="A6" s="273" t="s">
        <v>155</v>
      </c>
      <c r="B6" s="239"/>
      <c r="C6" s="558"/>
      <c r="D6" s="241"/>
      <c r="E6" s="241"/>
      <c r="F6" s="241"/>
      <c r="G6" s="241"/>
      <c r="H6" s="240" t="s">
        <v>368</v>
      </c>
      <c r="I6" s="199">
        <f>COUNTA(B6:H6)</f>
        <v>1</v>
      </c>
      <c r="J6" s="733">
        <f>SUM(COUNTIF(B6:H6,"10-"))*(4.5)+SUM(COUNTIF(B6:H6,"9:30-"))*(5)+SUM(COUNTIF(B6:H6,"9-16"))*(6.25)+SUM(COUNTIF(B6:H6,"9:30-15"))*(5)+SUM(COUNTIF(B6:H6,"10-16"))*(5.5)+SUM(COUNTIF(B6:H6,"10-14"))*(4)</f>
        <v>5</v>
      </c>
      <c r="K6" s="734"/>
    </row>
    <row r="7" spans="1:11" ht="13.5" customHeight="1" x14ac:dyDescent="0.15">
      <c r="A7" s="273" t="s">
        <v>158</v>
      </c>
      <c r="B7" s="239" t="s">
        <v>369</v>
      </c>
      <c r="C7" s="558"/>
      <c r="D7" s="241"/>
      <c r="E7" s="241"/>
      <c r="F7" s="241"/>
      <c r="G7" s="241"/>
      <c r="H7" s="239" t="s">
        <v>369</v>
      </c>
      <c r="I7" s="200">
        <f>COUNTA(B7:H7)</f>
        <v>2</v>
      </c>
      <c r="J7" s="733">
        <f>SUM(COUNTIF(B7:H7,"10-"))*(4.5)+SUM(COUNTIF(B7:H7,"9:30-"))*(5)+SUM(COUNTIF(B7:H7,"9-16"))*(6.25)+SUM(COUNTIF(B7:H7,"9:30-15"))*(5)+SUM(COUNTIF(B7:H7,"10-16"))*(5.5)+SUM(COUNTIF(B7:H7,"10-14"))*(4)</f>
        <v>9</v>
      </c>
      <c r="K7" s="734"/>
    </row>
    <row r="8" spans="1:11" ht="13.5" customHeight="1" x14ac:dyDescent="0.15">
      <c r="A8" s="273" t="s">
        <v>494</v>
      </c>
      <c r="B8" s="240" t="s">
        <v>319</v>
      </c>
      <c r="C8" s="558"/>
      <c r="D8" s="241"/>
      <c r="E8" s="241"/>
      <c r="F8" s="241"/>
      <c r="G8" s="241"/>
      <c r="H8" s="239"/>
      <c r="I8" s="200">
        <f>COUNTA(B8:H8)</f>
        <v>1</v>
      </c>
      <c r="J8" s="733">
        <f>SUM(COUNTIF(B8:H8,"10-"))*(4.5)+SUM(COUNTIF(B8:H8,"9:30-"))*(5)+SUM(COUNTIF(B8:H8,"9-16"))*(6.25)+SUM(COUNTIF(B8:H8,"9:30-15"))*(5)+SUM(COUNTIF(B8:H8,"10-16"))*(5.5)+SUM(COUNTIF(B8:H8,"10-14"))*(4)</f>
        <v>0</v>
      </c>
      <c r="K8" s="734"/>
    </row>
    <row r="9" spans="1:11" ht="13.5" customHeight="1" x14ac:dyDescent="0.15">
      <c r="A9" s="273" t="s">
        <v>160</v>
      </c>
      <c r="B9" s="239" t="s">
        <v>369</v>
      </c>
      <c r="C9" s="558"/>
      <c r="D9" s="241"/>
      <c r="E9" s="241"/>
      <c r="F9" s="241"/>
      <c r="G9" s="241"/>
      <c r="H9" s="239"/>
      <c r="I9" s="200">
        <f>COUNTA(B9:H9)</f>
        <v>1</v>
      </c>
      <c r="J9" s="733">
        <f>SUM(COUNTIF(B9:H9,"10-"))*(4.5)+SUM(COUNTIF(B9:H9,"9:30-"))*(5)+SUM(COUNTIF(B9:H9,"9-16"))*(6.25)+SUM(COUNTIF(B9:H9,"9:30-15"))*(5)+SUM(COUNTIF(B9:H9,"10-16"))*(5.5)+SUM(COUNTIF(B9:H9,"10-14"))*(4)+SUM(COUNTIF(B9:H9,"受付9-17"))*(7)+SUM(COUNTIF(B9:H9,"受付9-14"))*(4.5)</f>
        <v>4.5</v>
      </c>
      <c r="K9" s="734"/>
    </row>
    <row r="10" spans="1:11" ht="13.5" customHeight="1" x14ac:dyDescent="0.15">
      <c r="A10" s="302" t="s">
        <v>183</v>
      </c>
      <c r="B10" s="239"/>
      <c r="C10" s="558"/>
      <c r="D10" s="241"/>
      <c r="E10" s="241"/>
      <c r="F10" s="241"/>
      <c r="G10" s="241"/>
      <c r="H10" s="239" t="s">
        <v>369</v>
      </c>
      <c r="I10" s="200">
        <f>COUNTA(B10:H10)</f>
        <v>1</v>
      </c>
      <c r="J10" s="733">
        <f t="shared" ref="J10" si="0">SUM(COUNTIF(B10:H10,"9-15"))*(5.5)+SUM(COUNTIF(B10:H10,"10-15"))*(4.5)+SUM(COUNTIF(B10:H10,"9-16"))*(6.25)+SUM(COUNTIF(B10:H10,"9:30-15"))*(5)+SUM(COUNTIF(B10:H10,"10-16"))*(5.5)+SUM(COUNTIF(B10:H10,"10-14"))*(4)</f>
        <v>0</v>
      </c>
      <c r="K10" s="734"/>
    </row>
    <row r="11" spans="1:11" ht="13.5" customHeight="1" x14ac:dyDescent="0.15">
      <c r="A11" s="302" t="s">
        <v>426</v>
      </c>
      <c r="B11" s="239" t="s">
        <v>369</v>
      </c>
      <c r="C11" s="559"/>
      <c r="D11" s="198"/>
      <c r="E11" s="198"/>
      <c r="F11" s="198"/>
      <c r="G11" s="198"/>
      <c r="H11" s="239"/>
      <c r="I11" s="200">
        <f t="shared" ref="I11:I13" si="1">COUNTA(B11:H11)</f>
        <v>1</v>
      </c>
      <c r="J11" s="733">
        <f>SUM(COUNTIF(B11:H11,"10-"))*(4.5)+SUM(COUNTIF(B11:H11,"9:30-"))*(5)+SUM(COUNTIF(B11:H11,"9-16"))*(6.25)+SUM(COUNTIF(B11:H11,"9:30-15"))*(5)+SUM(COUNTIF(B11:H11,"10-16"))*(5.5)+SUM(COUNTIF(B11:H11,"10-14"))*(4)</f>
        <v>4.5</v>
      </c>
      <c r="K11" s="734"/>
    </row>
    <row r="12" spans="1:11" ht="13.5" customHeight="1" x14ac:dyDescent="0.15">
      <c r="A12" s="71" t="s">
        <v>524</v>
      </c>
      <c r="B12" s="239" t="s">
        <v>369</v>
      </c>
      <c r="C12" s="559"/>
      <c r="D12" s="198"/>
      <c r="E12" s="198"/>
      <c r="F12" s="198"/>
      <c r="G12" s="198"/>
      <c r="H12" s="239"/>
      <c r="I12" s="200">
        <f t="shared" si="1"/>
        <v>1</v>
      </c>
      <c r="J12" s="733">
        <f>SUM(COUNTIF(B12:H12,"10-"))*(4.5)+SUM(COUNTIF(B12:H12,"9:30-"))*(5)+SUM(COUNTIF(B12:H12,"9-16"))*(6.25)+SUM(COUNTIF(B12:H12,"9:30-15"))*(5)+SUM(COUNTIF(B12:H12,"10-16"))*(5.5)+SUM(COUNTIF(B12:H12,"10-14"))*(4)</f>
        <v>4.5</v>
      </c>
      <c r="K12" s="734"/>
    </row>
    <row r="13" spans="1:11" ht="13.5" customHeight="1" thickBot="1" x14ac:dyDescent="0.2">
      <c r="A13" s="555" t="s">
        <v>66</v>
      </c>
      <c r="B13" s="556"/>
      <c r="C13" s="560"/>
      <c r="D13" s="198"/>
      <c r="E13" s="198"/>
      <c r="F13" s="198"/>
      <c r="G13" s="198"/>
      <c r="H13" s="239"/>
      <c r="I13" s="200">
        <f t="shared" si="1"/>
        <v>0</v>
      </c>
      <c r="J13" s="733">
        <f>SUM(COUNTIF(B13:H13,"10-"))*(4.5)+SUM(COUNTIF(B13:H13,"9:30-"))*(5)+SUM(COUNTIF(B13:H13,"10-15:30"))*(5)+SUM(COUNTIF(B13:H13,"9:30-15"))*(5)+SUM(COUNTIF(B13:H13,"10-16"))*(5.5)+SUM(COUNTIF(B13:H13,"10-14"))*(4)</f>
        <v>0</v>
      </c>
      <c r="K13" s="734"/>
    </row>
    <row r="14" spans="1:11" s="191" customFormat="1" ht="15" customHeight="1" x14ac:dyDescent="0.15">
      <c r="A14" s="175" t="s">
        <v>0</v>
      </c>
      <c r="B14" s="176">
        <v>46083</v>
      </c>
      <c r="C14" s="176">
        <v>46084</v>
      </c>
      <c r="D14" s="176">
        <v>46085</v>
      </c>
      <c r="E14" s="176">
        <v>46086</v>
      </c>
      <c r="F14" s="176">
        <v>46087</v>
      </c>
      <c r="G14" s="176">
        <v>46088</v>
      </c>
      <c r="H14" s="176">
        <v>46089</v>
      </c>
      <c r="I14" s="747" t="s">
        <v>1</v>
      </c>
      <c r="J14" s="749" t="s">
        <v>2</v>
      </c>
      <c r="K14" s="750"/>
    </row>
    <row r="15" spans="1:11" s="192" customFormat="1" ht="15" customHeight="1" x14ac:dyDescent="0.15">
      <c r="A15" s="155" t="s">
        <v>3</v>
      </c>
      <c r="B15" s="157" t="s">
        <v>4</v>
      </c>
      <c r="C15" s="157" t="s">
        <v>5</v>
      </c>
      <c r="D15" s="157" t="s">
        <v>6</v>
      </c>
      <c r="E15" s="157" t="s">
        <v>7</v>
      </c>
      <c r="F15" s="157" t="s">
        <v>8</v>
      </c>
      <c r="G15" s="157" t="s">
        <v>9</v>
      </c>
      <c r="H15" s="158" t="s">
        <v>10</v>
      </c>
      <c r="I15" s="748"/>
      <c r="J15" s="749"/>
      <c r="K15" s="750"/>
    </row>
    <row r="16" spans="1:11" s="151" customFormat="1" ht="13.5" customHeight="1" x14ac:dyDescent="0.15">
      <c r="A16" s="193" t="s">
        <v>131</v>
      </c>
      <c r="B16" s="195">
        <v>5</v>
      </c>
      <c r="C16" s="195"/>
      <c r="D16" s="195"/>
      <c r="E16" s="153">
        <v>4</v>
      </c>
      <c r="F16" s="195">
        <v>5</v>
      </c>
      <c r="G16" s="153">
        <v>4</v>
      </c>
      <c r="H16" s="153">
        <v>3</v>
      </c>
      <c r="I16" s="196"/>
      <c r="J16" s="751"/>
      <c r="K16" s="752"/>
    </row>
    <row r="17" spans="1:11" s="151" customFormat="1" ht="13.5" customHeight="1" x14ac:dyDescent="0.15">
      <c r="A17" s="197" t="s">
        <v>155</v>
      </c>
      <c r="B17" s="239"/>
      <c r="C17" s="241"/>
      <c r="D17" s="241"/>
      <c r="E17" s="239" t="s">
        <v>369</v>
      </c>
      <c r="F17" s="16"/>
      <c r="G17" s="240" t="s">
        <v>319</v>
      </c>
      <c r="H17" s="240" t="s">
        <v>319</v>
      </c>
      <c r="I17" s="200">
        <f t="shared" ref="I17:I24" si="2">COUNTA(B17:H17)</f>
        <v>3</v>
      </c>
      <c r="J17" s="733">
        <f>SUM(COUNTIF(B17:H17,"10-"))*(4.5)+SUM(COUNTIF(B17:H17,"9:30-"))*(5)+SUM(COUNTIF(B17:H17,"9-16"))*(6.25)+SUM(COUNTIF(B17:H17,"9:30-15"))*(5)+SUM(COUNTIF(B17:H17,"10-16"))*(5.5)+SUM(COUNTIF(B17:H17,"10-14"))*(4)</f>
        <v>4.5</v>
      </c>
      <c r="K17" s="734"/>
    </row>
    <row r="18" spans="1:11" ht="13.5" customHeight="1" x14ac:dyDescent="0.15">
      <c r="A18" s="197" t="s">
        <v>158</v>
      </c>
      <c r="B18" s="239" t="s">
        <v>369</v>
      </c>
      <c r="C18" s="241"/>
      <c r="D18" s="241"/>
      <c r="E18" s="239"/>
      <c r="F18" s="239"/>
      <c r="G18" s="239" t="s">
        <v>369</v>
      </c>
      <c r="H18" s="239" t="s">
        <v>369</v>
      </c>
      <c r="I18" s="200">
        <f t="shared" si="2"/>
        <v>3</v>
      </c>
      <c r="J18" s="733">
        <f>SUM(COUNTIF(B18:H18,"10-"))*(4.5)+SUM(COUNTIF(B18:H18,"9:30-"))*(5)+SUM(COUNTIF(B18:H18,"9-16"))*(6.25)+SUM(COUNTIF(B18:H18,"9:30-15"))*(5)+SUM(COUNTIF(B18:H18,"10-16"))*(5.5)+SUM(COUNTIF(B18:H18,"10-14"))*(4)</f>
        <v>13.5</v>
      </c>
      <c r="K18" s="734"/>
    </row>
    <row r="19" spans="1:11" ht="13.5" customHeight="1" x14ac:dyDescent="0.15">
      <c r="A19" s="197" t="s">
        <v>494</v>
      </c>
      <c r="B19" s="240" t="s">
        <v>319</v>
      </c>
      <c r="C19" s="241"/>
      <c r="D19" s="241"/>
      <c r="E19" s="240" t="s">
        <v>319</v>
      </c>
      <c r="F19" s="240" t="s">
        <v>319</v>
      </c>
      <c r="G19" s="242"/>
      <c r="H19" s="239"/>
      <c r="I19" s="200">
        <f t="shared" si="2"/>
        <v>3</v>
      </c>
      <c r="J19" s="733">
        <f>SUM(COUNTIF(B19:H19,"10-"))*(4.5)+SUM(COUNTIF(B19:H19,"9:30-"))*(5)+SUM(COUNTIF(B19:H19,"9-16"))*(6.25)+SUM(COUNTIF(B19:H19,"9:30-15"))*(5)+SUM(COUNTIF(B19:H19,"10-16"))*(5.5)+SUM(COUNTIF(B19:H19,"10-14"))*(4)</f>
        <v>0</v>
      </c>
      <c r="K19" s="734"/>
    </row>
    <row r="20" spans="1:11" ht="13.5" customHeight="1" x14ac:dyDescent="0.15">
      <c r="A20" s="197" t="s">
        <v>160</v>
      </c>
      <c r="B20" s="239" t="s">
        <v>369</v>
      </c>
      <c r="C20" s="241"/>
      <c r="D20" s="241"/>
      <c r="E20" s="242" t="s">
        <v>161</v>
      </c>
      <c r="F20" s="239" t="s">
        <v>369</v>
      </c>
      <c r="G20" s="589"/>
      <c r="H20" s="239"/>
      <c r="I20" s="200">
        <f t="shared" si="2"/>
        <v>3</v>
      </c>
      <c r="J20" s="733">
        <f>SUM(COUNTIF(B20:H20,"10-"))*(4.5)+SUM(COUNTIF(B20:H20,"9:30-"))*(5)+SUM(COUNTIF(B20:H20,"9-16"))*(6.25)+SUM(COUNTIF(B20:H20,"9:30-15"))*(5)+SUM(COUNTIF(B20:H20,"10-16"))*(5.5)+SUM(COUNTIF(B20:H20,"10-14"))*(4)+SUM(COUNTIF(B20:H20,"受付9-17"))*(7)+SUM(COUNTIF(B20:H20,"受付9-14"))*(4.5)</f>
        <v>16</v>
      </c>
      <c r="K20" s="734"/>
    </row>
    <row r="21" spans="1:11" ht="13.5" customHeight="1" x14ac:dyDescent="0.15">
      <c r="A21" s="88" t="s">
        <v>183</v>
      </c>
      <c r="B21" s="239"/>
      <c r="C21" s="241"/>
      <c r="D21" s="241"/>
      <c r="E21" s="239" t="s">
        <v>369</v>
      </c>
      <c r="F21" s="239" t="s">
        <v>369</v>
      </c>
      <c r="G21" s="239"/>
      <c r="H21" s="239" t="s">
        <v>369</v>
      </c>
      <c r="I21" s="200">
        <f t="shared" si="2"/>
        <v>3</v>
      </c>
      <c r="J21" s="733">
        <f t="shared" ref="J21" si="3">SUM(COUNTIF(B21:H21,"9-15"))*(5.5)+SUM(COUNTIF(B21:H21,"10-15"))*(4.5)+SUM(COUNTIF(B21:H21,"9-16"))*(6.25)+SUM(COUNTIF(B21:H21,"9:30-15"))*(5)+SUM(COUNTIF(B21:H21,"10-16"))*(5.5)+SUM(COUNTIF(B21:H21,"10-14"))*(4)</f>
        <v>0</v>
      </c>
      <c r="K21" s="734"/>
    </row>
    <row r="22" spans="1:11" ht="13.5" customHeight="1" x14ac:dyDescent="0.15">
      <c r="A22" s="88" t="s">
        <v>426</v>
      </c>
      <c r="B22" s="239" t="s">
        <v>369</v>
      </c>
      <c r="C22" s="282"/>
      <c r="D22" s="198"/>
      <c r="E22" s="239"/>
      <c r="F22" s="239" t="s">
        <v>369</v>
      </c>
      <c r="G22" s="239" t="s">
        <v>369</v>
      </c>
      <c r="H22" s="239"/>
      <c r="I22" s="200">
        <f t="shared" si="2"/>
        <v>3</v>
      </c>
      <c r="J22" s="733">
        <f>SUM(COUNTIF(B22:H22,"10-"))*(4.5)+SUM(COUNTIF(B22:H22,"9:30-"))*(5)+SUM(COUNTIF(B22:H22,"9-16"))*(6.25)+SUM(COUNTIF(B22:H22,"9:30-15"))*(5)+SUM(COUNTIF(B22:H22,"10-16"))*(5.5)+SUM(COUNTIF(B22:H22,"10-14"))*(4)</f>
        <v>13.5</v>
      </c>
      <c r="K22" s="734"/>
    </row>
    <row r="23" spans="1:11" ht="13.5" customHeight="1" x14ac:dyDescent="0.15">
      <c r="A23" s="20" t="s">
        <v>524</v>
      </c>
      <c r="B23" s="239" t="s">
        <v>369</v>
      </c>
      <c r="C23" s="282"/>
      <c r="D23" s="198"/>
      <c r="E23" s="239" t="s">
        <v>369</v>
      </c>
      <c r="F23" s="239"/>
      <c r="G23" s="239" t="s">
        <v>369</v>
      </c>
      <c r="H23" s="239"/>
      <c r="I23" s="200">
        <f t="shared" si="2"/>
        <v>3</v>
      </c>
      <c r="J23" s="733">
        <f>SUM(COUNTIF(B23:H23,"10-"))*(4.5)+SUM(COUNTIF(B23:H23,"9:30-"))*(5)+SUM(COUNTIF(B23:H23,"9-16"))*(6.25)+SUM(COUNTIF(B23:H23,"9:30-15"))*(5)+SUM(COUNTIF(B23:H23,"10-16"))*(5.5)+SUM(COUNTIF(B23:H23,"10-14"))*(4)</f>
        <v>13.5</v>
      </c>
      <c r="K23" s="734"/>
    </row>
    <row r="24" spans="1:11" ht="13.5" customHeight="1" x14ac:dyDescent="0.15">
      <c r="A24" s="484" t="s">
        <v>66</v>
      </c>
      <c r="B24" s="239"/>
      <c r="C24" s="282"/>
      <c r="D24" s="198"/>
      <c r="E24" s="239"/>
      <c r="F24" s="590" t="s">
        <v>537</v>
      </c>
      <c r="G24" s="239"/>
      <c r="H24" s="239"/>
      <c r="I24" s="200">
        <f t="shared" si="2"/>
        <v>1</v>
      </c>
      <c r="J24" s="733">
        <f>SUM(COUNTIF(B24:H24,"10-"))*(4.5)+SUM(COUNTIF(B24:H24,"9:30-"))*(5)+SUM(COUNTIF(B24:H24,"10-15:30"))*(5)+SUM(COUNTIF(B24:H24,"9:30-15"))*(5)+SUM(COUNTIF(B24:H24,"10-16"))*(5.5)+SUM(COUNTIF(B24:H24,"10-14"))*(4)</f>
        <v>0</v>
      </c>
      <c r="K24" s="734"/>
    </row>
    <row r="25" spans="1:11" s="191" customFormat="1" ht="15" customHeight="1" x14ac:dyDescent="0.15">
      <c r="A25" s="153" t="s">
        <v>0</v>
      </c>
      <c r="B25" s="183">
        <v>46090</v>
      </c>
      <c r="C25" s="183">
        <v>46091</v>
      </c>
      <c r="D25" s="183">
        <v>46092</v>
      </c>
      <c r="E25" s="183">
        <v>46093</v>
      </c>
      <c r="F25" s="183">
        <v>46094</v>
      </c>
      <c r="G25" s="183">
        <v>46095</v>
      </c>
      <c r="H25" s="183">
        <v>46096</v>
      </c>
      <c r="I25" s="747" t="s">
        <v>1</v>
      </c>
      <c r="J25" s="749" t="s">
        <v>2</v>
      </c>
      <c r="K25" s="750"/>
    </row>
    <row r="26" spans="1:11" s="192" customFormat="1" ht="15" customHeight="1" x14ac:dyDescent="0.15">
      <c r="A26" s="155" t="s">
        <v>3</v>
      </c>
      <c r="B26" s="157" t="s">
        <v>4</v>
      </c>
      <c r="C26" s="157" t="s">
        <v>5</v>
      </c>
      <c r="D26" s="157" t="s">
        <v>6</v>
      </c>
      <c r="E26" s="157" t="s">
        <v>7</v>
      </c>
      <c r="F26" s="157" t="s">
        <v>8</v>
      </c>
      <c r="G26" s="157" t="s">
        <v>9</v>
      </c>
      <c r="H26" s="158" t="s">
        <v>10</v>
      </c>
      <c r="I26" s="748"/>
      <c r="J26" s="749"/>
      <c r="K26" s="750"/>
    </row>
    <row r="27" spans="1:11" s="151" customFormat="1" ht="14.25" customHeight="1" x14ac:dyDescent="0.15">
      <c r="A27" s="206" t="s">
        <v>142</v>
      </c>
      <c r="B27" s="195">
        <v>5</v>
      </c>
      <c r="C27" s="592" t="s">
        <v>538</v>
      </c>
      <c r="D27" s="195"/>
      <c r="E27" s="153">
        <v>4</v>
      </c>
      <c r="F27" s="195">
        <v>5</v>
      </c>
      <c r="G27" s="153">
        <v>4</v>
      </c>
      <c r="H27" s="153">
        <v>3</v>
      </c>
      <c r="I27" s="196"/>
      <c r="J27" s="751"/>
      <c r="K27" s="752"/>
    </row>
    <row r="28" spans="1:11" ht="13.5" customHeight="1" x14ac:dyDescent="0.15">
      <c r="A28" s="197" t="s">
        <v>155</v>
      </c>
      <c r="B28" s="239"/>
      <c r="C28" s="924" t="s">
        <v>540</v>
      </c>
      <c r="D28" s="241"/>
      <c r="E28" s="239" t="s">
        <v>369</v>
      </c>
      <c r="F28" s="16"/>
      <c r="G28" s="240" t="s">
        <v>319</v>
      </c>
      <c r="H28" s="240" t="s">
        <v>319</v>
      </c>
      <c r="I28" s="199">
        <f>COUNTA(B28:H28)</f>
        <v>4</v>
      </c>
      <c r="J28" s="733">
        <f>SUM(COUNTIF(B28:H28,"10-"))*(4.5)+SUM(COUNTIF(B28:H28,"9:30-"))*(5)+SUM(COUNTIF(B28:H28,"9-16"))*(6.25)+SUM(COUNTIF(B28:H28,"9:30-15"))*(5)+SUM(COUNTIF(B28:H28,"10-16"))*(5.5)+SUM(COUNTIF(B28:H28,"10-14"))*(4)</f>
        <v>4.5</v>
      </c>
      <c r="K28" s="734"/>
    </row>
    <row r="29" spans="1:11" ht="13.5" customHeight="1" x14ac:dyDescent="0.15">
      <c r="A29" s="197" t="s">
        <v>158</v>
      </c>
      <c r="B29" s="239" t="s">
        <v>369</v>
      </c>
      <c r="C29" s="925"/>
      <c r="D29" s="241"/>
      <c r="E29" s="239"/>
      <c r="F29" s="239"/>
      <c r="G29" s="239" t="s">
        <v>369</v>
      </c>
      <c r="H29" s="239" t="s">
        <v>369</v>
      </c>
      <c r="I29" s="200">
        <f t="shared" ref="I29:I35" si="4">COUNTA(B29:H29)</f>
        <v>3</v>
      </c>
      <c r="J29" s="733">
        <f>SUM(COUNTIF(B29:H29,"10-"))*(4.5)+SUM(COUNTIF(B29:H29,"9:30-"))*(5)+SUM(COUNTIF(B29:H29,"9-16"))*(6.25)+SUM(COUNTIF(B29:H29,"9:30-15"))*(5)+SUM(COUNTIF(B29:H29,"10-16"))*(5.5)+SUM(COUNTIF(B29:H29,"10-14"))*(4)</f>
        <v>13.5</v>
      </c>
      <c r="K29" s="734"/>
    </row>
    <row r="30" spans="1:11" ht="13.5" customHeight="1" x14ac:dyDescent="0.15">
      <c r="A30" s="197" t="s">
        <v>494</v>
      </c>
      <c r="B30" s="240" t="s">
        <v>319</v>
      </c>
      <c r="C30" s="925"/>
      <c r="D30" s="241"/>
      <c r="E30" s="240" t="s">
        <v>319</v>
      </c>
      <c r="F30" s="240" t="s">
        <v>319</v>
      </c>
      <c r="G30" s="242"/>
      <c r="H30" s="239"/>
      <c r="I30" s="200">
        <f t="shared" si="4"/>
        <v>3</v>
      </c>
      <c r="J30" s="733">
        <f>SUM(COUNTIF(B30:H30,"10-"))*(4.5)+SUM(COUNTIF(B30:H30,"9:30-"))*(5)+SUM(COUNTIF(B30:H30,"9-16"))*(6.25)+SUM(COUNTIF(B30:H30,"9:30-15"))*(5)+SUM(COUNTIF(B30:H30,"10-16"))*(5.5)+SUM(COUNTIF(B30:H30,"10-14"))*(4)</f>
        <v>0</v>
      </c>
      <c r="K30" s="734"/>
    </row>
    <row r="31" spans="1:11" ht="13.5" customHeight="1" x14ac:dyDescent="0.15">
      <c r="A31" s="197" t="s">
        <v>160</v>
      </c>
      <c r="B31" s="239" t="s">
        <v>369</v>
      </c>
      <c r="C31" s="925"/>
      <c r="D31" s="241"/>
      <c r="E31" s="242" t="s">
        <v>161</v>
      </c>
      <c r="F31" s="239" t="s">
        <v>369</v>
      </c>
      <c r="G31" s="242" t="s">
        <v>176</v>
      </c>
      <c r="H31" s="239"/>
      <c r="I31" s="200">
        <f t="shared" si="4"/>
        <v>4</v>
      </c>
      <c r="J31" s="733">
        <f>SUM(COUNTIF(B31:H31,"10-"))*(4.5)+SUM(COUNTIF(B31:H31,"9:30-"))*(5)+SUM(COUNTIF(B31:H31,"9-16"))*(6.25)+SUM(COUNTIF(B31:H31,"9:30-15"))*(5)+SUM(COUNTIF(B31:H31,"10-16"))*(5.5)+SUM(COUNTIF(B31:H31,"10-14"))*(4)+SUM(COUNTIF(B31:H31,"受付9-17"))*(7)+SUM(COUNTIF(B31:H31,"受付9-14"))*(4.5)</f>
        <v>20.5</v>
      </c>
      <c r="K31" s="734"/>
    </row>
    <row r="32" spans="1:11" ht="13.5" customHeight="1" x14ac:dyDescent="0.15">
      <c r="A32" s="88" t="s">
        <v>183</v>
      </c>
      <c r="B32" s="239"/>
      <c r="C32" s="925"/>
      <c r="D32" s="241"/>
      <c r="E32" s="239" t="s">
        <v>369</v>
      </c>
      <c r="F32" s="239" t="s">
        <v>369</v>
      </c>
      <c r="G32" s="239"/>
      <c r="H32" s="239" t="s">
        <v>369</v>
      </c>
      <c r="I32" s="200">
        <f t="shared" si="4"/>
        <v>3</v>
      </c>
      <c r="J32" s="733">
        <f t="shared" ref="J32" si="5">SUM(COUNTIF(B32:H32,"9-15"))*(5.5)+SUM(COUNTIF(B32:H32,"10-15"))*(4.5)+SUM(COUNTIF(B32:H32,"9-16"))*(6.25)+SUM(COUNTIF(B32:H32,"9:30-15"))*(5)+SUM(COUNTIF(B32:H32,"10-16"))*(5.5)+SUM(COUNTIF(B32:H32,"10-14"))*(4)</f>
        <v>0</v>
      </c>
      <c r="K32" s="734"/>
    </row>
    <row r="33" spans="1:11" ht="13.5" customHeight="1" x14ac:dyDescent="0.15">
      <c r="A33" s="88" t="s">
        <v>426</v>
      </c>
      <c r="B33" s="239" t="s">
        <v>369</v>
      </c>
      <c r="C33" s="925"/>
      <c r="D33" s="198"/>
      <c r="E33" s="239"/>
      <c r="F33" s="239" t="s">
        <v>369</v>
      </c>
      <c r="G33" s="239" t="s">
        <v>369</v>
      </c>
      <c r="H33" s="239"/>
      <c r="I33" s="200">
        <f t="shared" si="4"/>
        <v>3</v>
      </c>
      <c r="J33" s="733">
        <f>SUM(COUNTIF(B33:H33,"10-"))*(4.5)+SUM(COUNTIF(B33:H33,"9:30-"))*(5)+SUM(COUNTIF(B33:H33,"9-16"))*(6.25)+SUM(COUNTIF(B33:H33,"9:30-15"))*(5)+SUM(COUNTIF(B33:H33,"10-16"))*(5.5)+SUM(COUNTIF(B33:H33,"10-14"))*(4)</f>
        <v>13.5</v>
      </c>
      <c r="K33" s="734"/>
    </row>
    <row r="34" spans="1:11" ht="13.5" customHeight="1" x14ac:dyDescent="0.15">
      <c r="A34" s="20" t="s">
        <v>524</v>
      </c>
      <c r="B34" s="239" t="s">
        <v>369</v>
      </c>
      <c r="C34" s="925"/>
      <c r="D34" s="198"/>
      <c r="E34" s="239" t="s">
        <v>369</v>
      </c>
      <c r="F34" s="239"/>
      <c r="G34" s="239" t="s">
        <v>369</v>
      </c>
      <c r="H34" s="239"/>
      <c r="I34" s="200">
        <f t="shared" si="4"/>
        <v>3</v>
      </c>
      <c r="J34" s="733">
        <f>SUM(COUNTIF(B34:H34,"10-"))*(4.5)+SUM(COUNTIF(B34:H34,"9:30-"))*(5)+SUM(COUNTIF(B34:H34,"9-16"))*(6.25)+SUM(COUNTIF(B34:H34,"9:30-15"))*(5)+SUM(COUNTIF(B34:H34,"10-16"))*(5.5)+SUM(COUNTIF(B34:H34,"10-14"))*(4)</f>
        <v>13.5</v>
      </c>
      <c r="K34" s="734"/>
    </row>
    <row r="35" spans="1:11" ht="13.5" customHeight="1" x14ac:dyDescent="0.15">
      <c r="A35" s="484" t="s">
        <v>66</v>
      </c>
      <c r="B35" s="239"/>
      <c r="C35" s="926"/>
      <c r="D35" s="198"/>
      <c r="E35" s="239"/>
      <c r="F35" s="596" t="s">
        <v>550</v>
      </c>
      <c r="G35" s="239"/>
      <c r="H35" s="239"/>
      <c r="I35" s="200">
        <f t="shared" si="4"/>
        <v>1</v>
      </c>
      <c r="J35" s="733">
        <f>SUM(COUNTIF(B35:H35,"10-"))*(4.5)+SUM(COUNTIF(B35:H35,"9:30-"))*(5)+SUM(COUNTIF(B35:H35,"10-15:30"))*(5)+SUM(COUNTIF(B35:H35,"9:30-15"))*(5)+SUM(COUNTIF(B35:H35,"10-16"))*(5.5)+SUM(COUNTIF(B35:H35,"10-14"))*(4)</f>
        <v>0</v>
      </c>
      <c r="K35" s="734"/>
    </row>
    <row r="36" spans="1:11" s="191" customFormat="1" ht="15" customHeight="1" x14ac:dyDescent="0.15">
      <c r="A36" s="153" t="s">
        <v>0</v>
      </c>
      <c r="B36" s="183">
        <v>46097</v>
      </c>
      <c r="C36" s="183">
        <v>46098</v>
      </c>
      <c r="D36" s="183">
        <v>46099</v>
      </c>
      <c r="E36" s="183">
        <v>46100</v>
      </c>
      <c r="F36" s="183">
        <v>46101</v>
      </c>
      <c r="G36" s="183">
        <v>46102</v>
      </c>
      <c r="H36" s="183">
        <v>46103</v>
      </c>
      <c r="I36" s="747" t="s">
        <v>1</v>
      </c>
      <c r="J36" s="749" t="s">
        <v>2</v>
      </c>
      <c r="K36" s="750"/>
    </row>
    <row r="37" spans="1:11" s="192" customFormat="1" ht="15" customHeight="1" x14ac:dyDescent="0.15">
      <c r="A37" s="155" t="s">
        <v>3</v>
      </c>
      <c r="B37" s="157" t="s">
        <v>4</v>
      </c>
      <c r="C37" s="157" t="s">
        <v>5</v>
      </c>
      <c r="D37" s="157" t="s">
        <v>6</v>
      </c>
      <c r="E37" s="157" t="s">
        <v>7</v>
      </c>
      <c r="F37" s="158" t="s">
        <v>8</v>
      </c>
      <c r="G37" s="157" t="s">
        <v>9</v>
      </c>
      <c r="H37" s="158" t="s">
        <v>10</v>
      </c>
      <c r="I37" s="748"/>
      <c r="J37" s="749"/>
      <c r="K37" s="750"/>
    </row>
    <row r="38" spans="1:11" s="151" customFormat="1" ht="13.5" customHeight="1" x14ac:dyDescent="0.15">
      <c r="A38" s="193" t="s">
        <v>131</v>
      </c>
      <c r="B38" s="195">
        <v>5</v>
      </c>
      <c r="C38" s="195"/>
      <c r="D38" s="195"/>
      <c r="E38" s="153">
        <v>4</v>
      </c>
      <c r="F38" s="195">
        <v>3</v>
      </c>
      <c r="G38" s="153">
        <v>4</v>
      </c>
      <c r="H38" s="153">
        <v>3</v>
      </c>
      <c r="I38" s="196"/>
      <c r="J38" s="751"/>
      <c r="K38" s="752"/>
    </row>
    <row r="39" spans="1:11" ht="13.5" customHeight="1" x14ac:dyDescent="0.15">
      <c r="A39" s="197" t="s">
        <v>155</v>
      </c>
      <c r="B39" s="239"/>
      <c r="C39" s="241"/>
      <c r="D39" s="241"/>
      <c r="E39" s="239" t="s">
        <v>369</v>
      </c>
      <c r="F39" s="16"/>
      <c r="G39" s="240" t="s">
        <v>319</v>
      </c>
      <c r="H39" s="240" t="s">
        <v>319</v>
      </c>
      <c r="I39" s="199">
        <f>COUNTA(B39:H39)</f>
        <v>3</v>
      </c>
      <c r="J39" s="733">
        <f>SUM(COUNTIF(B39:H39,"10-"))*(4.5)+SUM(COUNTIF(B39:H39,"9:30-"))*(5)+SUM(COUNTIF(B39:H39,"9-16"))*(6.25)+SUM(COUNTIF(B39:H39,"9:30-15"))*(5)+SUM(COUNTIF(B39:H39,"10-16"))*(5.5)+SUM(COUNTIF(B39:H39,"10-14"))*(4)</f>
        <v>4.5</v>
      </c>
      <c r="K39" s="734"/>
    </row>
    <row r="40" spans="1:11" s="151" customFormat="1" ht="13.5" customHeight="1" x14ac:dyDescent="0.15">
      <c r="A40" s="197" t="s">
        <v>158</v>
      </c>
      <c r="B40" s="239" t="s">
        <v>369</v>
      </c>
      <c r="C40" s="241"/>
      <c r="D40" s="241"/>
      <c r="E40" s="239"/>
      <c r="F40" s="239"/>
      <c r="G40" s="239" t="s">
        <v>369</v>
      </c>
      <c r="H40" s="239" t="s">
        <v>369</v>
      </c>
      <c r="I40" s="200">
        <f t="shared" ref="I40:I46" si="6">COUNTA(B40:H40)</f>
        <v>3</v>
      </c>
      <c r="J40" s="733">
        <f>SUM(COUNTIF(B40:H40,"10-"))*(4.5)+SUM(COUNTIF(B40:H40,"9:30-"))*(5)+SUM(COUNTIF(B40:H40,"9-16"))*(6.25)+SUM(COUNTIF(B40:H40,"9:30-15"))*(5)+SUM(COUNTIF(B40:H40,"10-16"))*(5.5)+SUM(COUNTIF(B40:H40,"10-14"))*(4)</f>
        <v>13.5</v>
      </c>
      <c r="K40" s="734"/>
    </row>
    <row r="41" spans="1:11" ht="13.5" customHeight="1" x14ac:dyDescent="0.15">
      <c r="A41" s="197" t="s">
        <v>494</v>
      </c>
      <c r="B41" s="240" t="s">
        <v>319</v>
      </c>
      <c r="C41" s="241"/>
      <c r="D41" s="241"/>
      <c r="E41" s="240" t="s">
        <v>319</v>
      </c>
      <c r="F41" s="589"/>
      <c r="G41" s="242"/>
      <c r="H41" s="239"/>
      <c r="I41" s="200">
        <f t="shared" si="6"/>
        <v>2</v>
      </c>
      <c r="J41" s="733">
        <f>SUM(COUNTIF(B41:H41,"10-"))*(4.5)+SUM(COUNTIF(B41:H41,"9:30-"))*(5)+SUM(COUNTIF(B41:H41,"9-16"))*(6.25)+SUM(COUNTIF(B41:H41,"9:30-15"))*(5)+SUM(COUNTIF(B41:H41,"10-16"))*(5.5)+SUM(COUNTIF(B41:H41,"10-14"))*(4)</f>
        <v>0</v>
      </c>
      <c r="K41" s="734"/>
    </row>
    <row r="42" spans="1:11" ht="13.5" customHeight="1" x14ac:dyDescent="0.15">
      <c r="A42" s="197" t="s">
        <v>160</v>
      </c>
      <c r="B42" s="239" t="s">
        <v>369</v>
      </c>
      <c r="C42" s="241"/>
      <c r="D42" s="241"/>
      <c r="E42" s="589"/>
      <c r="F42" s="589"/>
      <c r="G42" s="242" t="s">
        <v>176</v>
      </c>
      <c r="H42" s="239"/>
      <c r="I42" s="200">
        <f t="shared" si="6"/>
        <v>2</v>
      </c>
      <c r="J42" s="733">
        <f>SUM(COUNTIF(B42:H42,"10-"))*(4.5)+SUM(COUNTIF(B42:H42,"9:30-"))*(5)+SUM(COUNTIF(B42:H42,"9-16"))*(6.25)+SUM(COUNTIF(B42:H42,"9:30-15"))*(5)+SUM(COUNTIF(B42:H42,"10-16"))*(5.5)+SUM(COUNTIF(B42:H42,"10-14"))*(4)+SUM(COUNTIF(B42:H42,"受付9-17"))*(7)+SUM(COUNTIF(B42:H42,"受付9-14"))*(4.5)</f>
        <v>9</v>
      </c>
      <c r="K42" s="734"/>
    </row>
    <row r="43" spans="1:11" ht="13.5" customHeight="1" x14ac:dyDescent="0.15">
      <c r="A43" s="88" t="s">
        <v>183</v>
      </c>
      <c r="B43" s="239"/>
      <c r="C43" s="241"/>
      <c r="D43" s="241"/>
      <c r="E43" s="239" t="s">
        <v>369</v>
      </c>
      <c r="F43" s="239" t="s">
        <v>369</v>
      </c>
      <c r="G43" s="239"/>
      <c r="H43" s="239" t="s">
        <v>369</v>
      </c>
      <c r="I43" s="200">
        <f t="shared" si="6"/>
        <v>3</v>
      </c>
      <c r="J43" s="733">
        <f t="shared" ref="J43" si="7">SUM(COUNTIF(B43:H43,"9-15"))*(5.5)+SUM(COUNTIF(B43:H43,"10-15"))*(4.5)+SUM(COUNTIF(B43:H43,"9-16"))*(6.25)+SUM(COUNTIF(B43:H43,"9:30-15"))*(5)+SUM(COUNTIF(B43:H43,"10-16"))*(5.5)+SUM(COUNTIF(B43:H43,"10-14"))*(4)</f>
        <v>0</v>
      </c>
      <c r="K43" s="734"/>
    </row>
    <row r="44" spans="1:11" ht="13.5" customHeight="1" x14ac:dyDescent="0.15">
      <c r="A44" s="88" t="s">
        <v>426</v>
      </c>
      <c r="B44" s="239" t="s">
        <v>369</v>
      </c>
      <c r="C44" s="282"/>
      <c r="D44" s="198"/>
      <c r="E44" s="239"/>
      <c r="F44" s="239" t="s">
        <v>369</v>
      </c>
      <c r="G44" s="239" t="s">
        <v>369</v>
      </c>
      <c r="H44" s="239"/>
      <c r="I44" s="200">
        <f t="shared" si="6"/>
        <v>3</v>
      </c>
      <c r="J44" s="733">
        <f>SUM(COUNTIF(B44:H44,"10-"))*(4.5)+SUM(COUNTIF(B44:H44,"9:30-"))*(5)+SUM(COUNTIF(B44:H44,"9-16"))*(6.25)+SUM(COUNTIF(B44:H44,"9:30-15"))*(5)+SUM(COUNTIF(B44:H44,"10-16"))*(5.5)+SUM(COUNTIF(B44:H44,"10-14"))*(4)</f>
        <v>13.5</v>
      </c>
      <c r="K44" s="734"/>
    </row>
    <row r="45" spans="1:11" ht="13.5" customHeight="1" x14ac:dyDescent="0.15">
      <c r="A45" s="20" t="s">
        <v>524</v>
      </c>
      <c r="B45" s="239" t="s">
        <v>369</v>
      </c>
      <c r="C45" s="282"/>
      <c r="D45" s="198"/>
      <c r="E45" s="239" t="s">
        <v>369</v>
      </c>
      <c r="F45" s="239"/>
      <c r="G45" s="239" t="s">
        <v>369</v>
      </c>
      <c r="H45" s="239"/>
      <c r="I45" s="200">
        <f t="shared" si="6"/>
        <v>3</v>
      </c>
      <c r="J45" s="733">
        <f>SUM(COUNTIF(B45:H45,"10-"))*(4.5)+SUM(COUNTIF(B45:H45,"9:30-"))*(5)+SUM(COUNTIF(B45:H45,"9-16"))*(6.25)+SUM(COUNTIF(B45:H45,"9:30-15"))*(5)+SUM(COUNTIF(B45:H45,"10-16"))*(5.5)+SUM(COUNTIF(B45:H45,"10-14"))*(4)</f>
        <v>13.5</v>
      </c>
      <c r="K45" s="734"/>
    </row>
    <row r="46" spans="1:11" ht="13.5" customHeight="1" x14ac:dyDescent="0.15">
      <c r="A46" s="484" t="s">
        <v>66</v>
      </c>
      <c r="B46" s="239"/>
      <c r="C46" s="202"/>
      <c r="D46" s="198"/>
      <c r="E46" s="239"/>
      <c r="F46" s="590" t="s">
        <v>537</v>
      </c>
      <c r="G46" s="239"/>
      <c r="H46" s="239"/>
      <c r="I46" s="200">
        <f t="shared" si="6"/>
        <v>1</v>
      </c>
      <c r="J46" s="733">
        <f>SUM(COUNTIF(B46:H46,"10-"))*(4.5)+SUM(COUNTIF(B46:H46,"9:30-"))*(5)+SUM(COUNTIF(B46:H46,"10-15:30"))*(5)+SUM(COUNTIF(B46:H46,"10-12"))*(2)+SUM(COUNTIF(B46:H46,"10-16"))*(5.5)+SUM(COUNTIF(B46:H46,"10-14"))*(4)</f>
        <v>0</v>
      </c>
      <c r="K46" s="734"/>
    </row>
    <row r="47" spans="1:11" s="191" customFormat="1" ht="15" customHeight="1" x14ac:dyDescent="0.15">
      <c r="A47" s="175" t="s">
        <v>0</v>
      </c>
      <c r="B47" s="176">
        <v>46104</v>
      </c>
      <c r="C47" s="176">
        <v>46105</v>
      </c>
      <c r="D47" s="176">
        <v>46106</v>
      </c>
      <c r="E47" s="176">
        <v>46107</v>
      </c>
      <c r="F47" s="176">
        <v>46108</v>
      </c>
      <c r="G47" s="176">
        <v>46109</v>
      </c>
      <c r="H47" s="176">
        <v>46110</v>
      </c>
      <c r="I47" s="747" t="s">
        <v>1</v>
      </c>
      <c r="J47" s="749" t="s">
        <v>2</v>
      </c>
      <c r="K47" s="750"/>
    </row>
    <row r="48" spans="1:11" s="192" customFormat="1" ht="15" customHeight="1" x14ac:dyDescent="0.15">
      <c r="A48" s="155" t="s">
        <v>3</v>
      </c>
      <c r="B48" s="157" t="s">
        <v>4</v>
      </c>
      <c r="C48" s="157" t="s">
        <v>5</v>
      </c>
      <c r="D48" s="157" t="s">
        <v>6</v>
      </c>
      <c r="E48" s="157" t="s">
        <v>7</v>
      </c>
      <c r="F48" s="157" t="s">
        <v>8</v>
      </c>
      <c r="G48" s="157" t="s">
        <v>9</v>
      </c>
      <c r="H48" s="158" t="s">
        <v>10</v>
      </c>
      <c r="I48" s="748"/>
      <c r="J48" s="749"/>
      <c r="K48" s="750"/>
    </row>
    <row r="49" spans="1:11" s="151" customFormat="1" ht="13.5" customHeight="1" x14ac:dyDescent="0.15">
      <c r="A49" s="206" t="s">
        <v>142</v>
      </c>
      <c r="B49" s="195">
        <v>4</v>
      </c>
      <c r="C49" s="195"/>
      <c r="D49" s="195"/>
      <c r="E49" s="153">
        <v>4</v>
      </c>
      <c r="F49" s="195">
        <v>4</v>
      </c>
      <c r="G49" s="153">
        <v>4</v>
      </c>
      <c r="H49" s="153">
        <v>3</v>
      </c>
      <c r="I49" s="196"/>
      <c r="J49" s="751"/>
      <c r="K49" s="752"/>
    </row>
    <row r="50" spans="1:11" ht="13.5" customHeight="1" x14ac:dyDescent="0.15">
      <c r="A50" s="197" t="s">
        <v>155</v>
      </c>
      <c r="B50" s="239"/>
      <c r="C50" s="241"/>
      <c r="D50" s="241"/>
      <c r="E50" s="239" t="s">
        <v>369</v>
      </c>
      <c r="F50" s="16"/>
      <c r="G50" s="240" t="s">
        <v>319</v>
      </c>
      <c r="H50" s="240" t="s">
        <v>319</v>
      </c>
      <c r="I50" s="199">
        <f>COUNTA(B50:H50)</f>
        <v>3</v>
      </c>
      <c r="J50" s="733">
        <f>SUM(COUNTIF(B50:H50,"10-"))*(4.5)+SUM(COUNTIF(B50:H50,"9:30-"))*(5)+SUM(COUNTIF(B50:H50,"9-16"))*(6.25)+SUM(COUNTIF(B50:H50,"9:30-15"))*(5)+SUM(COUNTIF(B50:H50,"10-16"))*(5.5)+SUM(COUNTIF(B50:H50,"10-14"))*(4)</f>
        <v>4.5</v>
      </c>
      <c r="K50" s="734"/>
    </row>
    <row r="51" spans="1:11" ht="13.5" customHeight="1" x14ac:dyDescent="0.15">
      <c r="A51" s="197" t="s">
        <v>158</v>
      </c>
      <c r="B51" s="239" t="s">
        <v>369</v>
      </c>
      <c r="C51" s="241"/>
      <c r="D51" s="241"/>
      <c r="E51" s="239"/>
      <c r="F51" s="239"/>
      <c r="G51" s="239" t="s">
        <v>369</v>
      </c>
      <c r="H51" s="239" t="s">
        <v>369</v>
      </c>
      <c r="I51" s="200">
        <f t="shared" ref="I51:I52" si="8">COUNTA(B51:H51)</f>
        <v>3</v>
      </c>
      <c r="J51" s="733">
        <f>SUM(COUNTIF(B51:H51,"10-"))*(4.5)+SUM(COUNTIF(B51:H51,"9:30-"))*(5)+SUM(COUNTIF(B51:H51,"9-16"))*(6.25)+SUM(COUNTIF(B51:H51,"9:30-15"))*(5)+SUM(COUNTIF(B51:H51,"10-16"))*(5.5)+SUM(COUNTIF(B51:H51,"10-14"))*(4)</f>
        <v>13.5</v>
      </c>
      <c r="K51" s="734"/>
    </row>
    <row r="52" spans="1:11" ht="13.5" customHeight="1" x14ac:dyDescent="0.15">
      <c r="A52" s="197" t="s">
        <v>494</v>
      </c>
      <c r="B52" s="240" t="s">
        <v>319</v>
      </c>
      <c r="C52" s="241"/>
      <c r="D52" s="241"/>
      <c r="E52" s="240" t="s">
        <v>319</v>
      </c>
      <c r="F52" s="240" t="s">
        <v>319</v>
      </c>
      <c r="G52" s="242"/>
      <c r="H52" s="239"/>
      <c r="I52" s="200">
        <f t="shared" si="8"/>
        <v>3</v>
      </c>
      <c r="J52" s="733">
        <f>SUM(COUNTIF(B52:H52,"10-"))*(4.5)+SUM(COUNTIF(B52:H52,"9:30-"))*(5)+SUM(COUNTIF(B52:H52,"9-16"))*(6.25)+SUM(COUNTIF(B52:H52,"9:30-15"))*(5)+SUM(COUNTIF(B52:H52,"10-16"))*(5.5)+SUM(COUNTIF(B52:H52,"10-14"))*(4)</f>
        <v>0</v>
      </c>
      <c r="K52" s="734"/>
    </row>
    <row r="53" spans="1:11" ht="13.5" customHeight="1" x14ac:dyDescent="0.15">
      <c r="A53" s="197" t="s">
        <v>160</v>
      </c>
      <c r="B53" s="589"/>
      <c r="C53" s="241"/>
      <c r="D53" s="241"/>
      <c r="E53" s="242" t="s">
        <v>161</v>
      </c>
      <c r="F53" s="239" t="s">
        <v>369</v>
      </c>
      <c r="G53" s="242" t="s">
        <v>176</v>
      </c>
      <c r="H53" s="239"/>
      <c r="I53" s="200">
        <f>COUNTA(B53:H53)</f>
        <v>3</v>
      </c>
      <c r="J53" s="733">
        <f>SUM(COUNTIF(B53:H53,"10-"))*(4.5)+SUM(COUNTIF(B53:H53,"9:30-"))*(5)+SUM(COUNTIF(B53:H53,"9-16"))*(6.25)+SUM(COUNTIF(B53:H53,"9:30-15"))*(5)+SUM(COUNTIF(B53:H53,"10-16"))*(5.5)+SUM(COUNTIF(B53:H53,"10-14"))*(4)+SUM(COUNTIF(B53:H53,"受付9-17"))*(7)+SUM(COUNTIF(B53:H53,"受付9-14"))*(4.5)</f>
        <v>16</v>
      </c>
      <c r="K53" s="734"/>
    </row>
    <row r="54" spans="1:11" ht="13.5" customHeight="1" x14ac:dyDescent="0.15">
      <c r="A54" s="88" t="s">
        <v>183</v>
      </c>
      <c r="B54" s="239"/>
      <c r="C54" s="241"/>
      <c r="D54" s="241"/>
      <c r="E54" s="239" t="s">
        <v>369</v>
      </c>
      <c r="F54" s="239" t="s">
        <v>369</v>
      </c>
      <c r="G54" s="239"/>
      <c r="H54" s="239" t="s">
        <v>369</v>
      </c>
      <c r="I54" s="200">
        <f t="shared" ref="I54:I57" si="9">COUNTA(B54:H54)</f>
        <v>3</v>
      </c>
      <c r="J54" s="733">
        <f t="shared" ref="J54" si="10">SUM(COUNTIF(B54:H54,"9-15"))*(5.5)+SUM(COUNTIF(B54:H54,"10-15"))*(4.5)+SUM(COUNTIF(B54:H54,"9-16"))*(6.25)+SUM(COUNTIF(B54:H54,"9:30-15"))*(5)+SUM(COUNTIF(B54:H54,"10-16"))*(5.5)+SUM(COUNTIF(B54:H54,"10-14"))*(4)</f>
        <v>0</v>
      </c>
      <c r="K54" s="734"/>
    </row>
    <row r="55" spans="1:11" ht="13.5" customHeight="1" x14ac:dyDescent="0.15">
      <c r="A55" s="88" t="s">
        <v>426</v>
      </c>
      <c r="B55" s="239" t="s">
        <v>369</v>
      </c>
      <c r="C55" s="282"/>
      <c r="D55" s="198"/>
      <c r="E55" s="239"/>
      <c r="F55" s="589"/>
      <c r="G55" s="239" t="s">
        <v>369</v>
      </c>
      <c r="H55" s="239"/>
      <c r="I55" s="200">
        <f t="shared" si="9"/>
        <v>2</v>
      </c>
      <c r="J55" s="733">
        <f>SUM(COUNTIF(B55:H55,"10-"))*(4.5)+SUM(COUNTIF(B55:H55,"9:30-"))*(5)+SUM(COUNTIF(B55:H55,"9-16"))*(6.25)+SUM(COUNTIF(B55:H55,"9:30-15"))*(5)+SUM(COUNTIF(B55:H55,"10-16"))*(5.5)+SUM(COUNTIF(B55:H55,"10-14"))*(4)</f>
        <v>9</v>
      </c>
      <c r="K55" s="734"/>
    </row>
    <row r="56" spans="1:11" ht="13.5" customHeight="1" x14ac:dyDescent="0.15">
      <c r="A56" s="20" t="s">
        <v>524</v>
      </c>
      <c r="B56" s="239" t="s">
        <v>369</v>
      </c>
      <c r="C56" s="282"/>
      <c r="D56" s="198"/>
      <c r="E56" s="239" t="s">
        <v>369</v>
      </c>
      <c r="F56" s="239"/>
      <c r="G56" s="239" t="s">
        <v>369</v>
      </c>
      <c r="H56" s="239"/>
      <c r="I56" s="200">
        <f t="shared" si="9"/>
        <v>3</v>
      </c>
      <c r="J56" s="733">
        <f>SUM(COUNTIF(B56:H56,"10-"))*(4.5)+SUM(COUNTIF(B56:H56,"9:30-"))*(5)+SUM(COUNTIF(B56:H56,"9-16"))*(6.25)+SUM(COUNTIF(B56:H56,"9:30-15"))*(5)+SUM(COUNTIF(B56:H56,"10-16"))*(5.5)+SUM(COUNTIF(B56:H56,"10-14"))*(4)</f>
        <v>13.5</v>
      </c>
      <c r="K56" s="734"/>
    </row>
    <row r="57" spans="1:11" ht="13.5" customHeight="1" x14ac:dyDescent="0.15">
      <c r="A57" s="484" t="s">
        <v>66</v>
      </c>
      <c r="B57" s="239"/>
      <c r="C57" s="282"/>
      <c r="D57" s="198"/>
      <c r="E57" s="239"/>
      <c r="F57" s="590" t="s">
        <v>537</v>
      </c>
      <c r="G57" s="239"/>
      <c r="H57" s="239"/>
      <c r="I57" s="200">
        <f t="shared" si="9"/>
        <v>1</v>
      </c>
      <c r="J57" s="733">
        <f>SUM(COUNTIF(B57:H57,"10-"))*(4.5)+SUM(COUNTIF(B57:H57,"9:30-"))*(5)+SUM(COUNTIF(B57:H57,"10-15:30"))*(5)+SUM(COUNTIF(B57:H57,"9:30-15"))*(5)+SUM(COUNTIF(B57:H57,"10-16"))*(5.5)+SUM(COUNTIF(B57:H57,"10-14"))*(4)</f>
        <v>0</v>
      </c>
      <c r="K57" s="734"/>
    </row>
    <row r="58" spans="1:11" ht="7.5" customHeight="1" x14ac:dyDescent="0.15">
      <c r="A58" s="207"/>
      <c r="B58" s="208"/>
      <c r="C58" s="208"/>
      <c r="D58" s="208"/>
      <c r="E58" s="208"/>
      <c r="F58" s="208"/>
      <c r="G58" s="208"/>
      <c r="H58" s="208"/>
      <c r="I58" s="209"/>
      <c r="J58" s="735" t="s">
        <v>534</v>
      </c>
      <c r="K58" s="735"/>
    </row>
    <row r="59" spans="1:11" s="1" customFormat="1" ht="18" customHeight="1" x14ac:dyDescent="0.15">
      <c r="A59" s="737" t="s">
        <v>143</v>
      </c>
      <c r="B59" s="738"/>
      <c r="C59" s="741" t="s">
        <v>162</v>
      </c>
      <c r="D59" s="742"/>
      <c r="E59" s="742"/>
      <c r="F59" s="742" t="s">
        <v>149</v>
      </c>
      <c r="G59" s="742"/>
      <c r="H59" s="743"/>
      <c r="I59" s="10"/>
      <c r="J59" s="736"/>
      <c r="K59" s="736"/>
    </row>
    <row r="60" spans="1:11" s="1" customFormat="1" ht="18" customHeight="1" x14ac:dyDescent="0.15">
      <c r="A60" s="739"/>
      <c r="B60" s="740"/>
      <c r="C60" s="744" t="s">
        <v>163</v>
      </c>
      <c r="D60" s="745"/>
      <c r="E60" s="745"/>
      <c r="F60" s="745" t="s">
        <v>164</v>
      </c>
      <c r="G60" s="745"/>
      <c r="H60" s="746"/>
      <c r="I60" s="210"/>
      <c r="J60" s="210"/>
      <c r="K60" s="210"/>
    </row>
  </sheetData>
  <mergeCells count="64">
    <mergeCell ref="J12:K12"/>
    <mergeCell ref="B1:G1"/>
    <mergeCell ref="H1:K1"/>
    <mergeCell ref="I3:I4"/>
    <mergeCell ref="J3:K4"/>
    <mergeCell ref="J5:K5"/>
    <mergeCell ref="J6:K6"/>
    <mergeCell ref="J7:K7"/>
    <mergeCell ref="J8:K8"/>
    <mergeCell ref="J9:K9"/>
    <mergeCell ref="J10:K10"/>
    <mergeCell ref="J11:K11"/>
    <mergeCell ref="J24:K24"/>
    <mergeCell ref="J13:K13"/>
    <mergeCell ref="I14:I15"/>
    <mergeCell ref="J14:K15"/>
    <mergeCell ref="J16:K16"/>
    <mergeCell ref="J17:K17"/>
    <mergeCell ref="J18:K18"/>
    <mergeCell ref="J19:K19"/>
    <mergeCell ref="J20:K20"/>
    <mergeCell ref="J21:K21"/>
    <mergeCell ref="J22:K22"/>
    <mergeCell ref="J23:K23"/>
    <mergeCell ref="I36:I37"/>
    <mergeCell ref="J36:K37"/>
    <mergeCell ref="I25:I26"/>
    <mergeCell ref="J25:K26"/>
    <mergeCell ref="J27:K27"/>
    <mergeCell ref="J28:K28"/>
    <mergeCell ref="J29:K29"/>
    <mergeCell ref="J30:K30"/>
    <mergeCell ref="J43:K43"/>
    <mergeCell ref="J31:K31"/>
    <mergeCell ref="J32:K32"/>
    <mergeCell ref="J33:K33"/>
    <mergeCell ref="J34:K34"/>
    <mergeCell ref="J35:K35"/>
    <mergeCell ref="J38:K38"/>
    <mergeCell ref="J39:K39"/>
    <mergeCell ref="J40:K40"/>
    <mergeCell ref="J41:K41"/>
    <mergeCell ref="J42:K42"/>
    <mergeCell ref="J50:K50"/>
    <mergeCell ref="J51:K51"/>
    <mergeCell ref="J52:K52"/>
    <mergeCell ref="J53:K53"/>
    <mergeCell ref="J54:K54"/>
    <mergeCell ref="C28:C35"/>
    <mergeCell ref="J56:K56"/>
    <mergeCell ref="J57:K57"/>
    <mergeCell ref="J58:K59"/>
    <mergeCell ref="A59:B60"/>
    <mergeCell ref="C59:E59"/>
    <mergeCell ref="F59:H59"/>
    <mergeCell ref="C60:E60"/>
    <mergeCell ref="F60:H60"/>
    <mergeCell ref="J55:K55"/>
    <mergeCell ref="J44:K44"/>
    <mergeCell ref="J45:K45"/>
    <mergeCell ref="J46:K46"/>
    <mergeCell ref="I47:I48"/>
    <mergeCell ref="J47:K48"/>
    <mergeCell ref="J49:K49"/>
  </mergeCells>
  <phoneticPr fontId="13"/>
  <pageMargins left="0.51181102362204722" right="0.51181102362204722" top="0.15748031496062992" bottom="0.15748031496062992" header="0.31496062992125984" footer="0.31496062992125984"/>
  <pageSetup paperSize="9"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3D986-6CE7-45EC-B742-7940DEAE93BF}">
  <sheetPr>
    <tabColor theme="7" tint="0.59999389629810485"/>
  </sheetPr>
  <dimension ref="A1:K51"/>
  <sheetViews>
    <sheetView zoomScaleNormal="100" workbookViewId="0">
      <selection activeCell="M25" sqref="M25"/>
    </sheetView>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60" t="s">
        <v>69</v>
      </c>
      <c r="B1" s="753" t="s">
        <v>515</v>
      </c>
      <c r="C1" s="753"/>
      <c r="D1" s="753"/>
      <c r="E1" s="753"/>
      <c r="F1" s="753"/>
      <c r="G1" s="754"/>
      <c r="H1" s="812" t="s">
        <v>165</v>
      </c>
      <c r="I1" s="813"/>
      <c r="J1" s="813"/>
      <c r="K1" s="814"/>
    </row>
    <row r="2" spans="1:11" ht="14.25" thickBot="1" x14ac:dyDescent="0.2">
      <c r="A2" s="212"/>
    </row>
    <row r="3" spans="1:11" s="214" customFormat="1" ht="11.25" x14ac:dyDescent="0.15">
      <c r="A3" s="545" t="s">
        <v>0</v>
      </c>
      <c r="B3" s="546">
        <v>46111</v>
      </c>
      <c r="C3" s="547">
        <v>46112</v>
      </c>
      <c r="D3" s="154"/>
      <c r="E3" s="154"/>
      <c r="F3" s="154"/>
      <c r="G3" s="154"/>
      <c r="H3" s="154">
        <v>46082</v>
      </c>
      <c r="I3" s="815" t="s">
        <v>1</v>
      </c>
      <c r="J3" s="817" t="s">
        <v>2</v>
      </c>
      <c r="K3" s="818"/>
    </row>
    <row r="4" spans="1:11" s="213" customFormat="1" x14ac:dyDescent="0.15">
      <c r="A4" s="548" t="s">
        <v>3</v>
      </c>
      <c r="B4" s="544" t="s">
        <v>4</v>
      </c>
      <c r="C4" s="549" t="s">
        <v>5</v>
      </c>
      <c r="D4" s="156"/>
      <c r="E4" s="157"/>
      <c r="F4" s="157"/>
      <c r="G4" s="157"/>
      <c r="H4" s="158" t="s">
        <v>10</v>
      </c>
      <c r="I4" s="816"/>
      <c r="J4" s="819"/>
      <c r="K4" s="820"/>
    </row>
    <row r="5" spans="1:11" x14ac:dyDescent="0.15">
      <c r="A5" s="267" t="s">
        <v>142</v>
      </c>
      <c r="B5" s="218"/>
      <c r="C5" s="550"/>
      <c r="D5" s="261"/>
      <c r="E5" s="226"/>
      <c r="F5" s="228"/>
      <c r="G5" s="218"/>
      <c r="H5" s="218"/>
      <c r="I5" s="219"/>
      <c r="J5" s="821"/>
      <c r="K5" s="821"/>
    </row>
    <row r="6" spans="1:11" ht="15.75" customHeight="1" x14ac:dyDescent="0.15">
      <c r="A6" s="269" t="s">
        <v>167</v>
      </c>
      <c r="B6" s="246"/>
      <c r="C6" s="551"/>
      <c r="D6" s="286"/>
      <c r="E6" s="247"/>
      <c r="F6" s="247"/>
      <c r="G6" s="247"/>
      <c r="H6" s="224" t="s">
        <v>431</v>
      </c>
      <c r="I6" s="221">
        <f>COUNTA(B6:H6)</f>
        <v>1</v>
      </c>
      <c r="J6" s="811">
        <f>SUM(COUNTIF(B6:H6,"D 10:30-17"))*(6)+(COUNTIF(B6:H6,"Y 10:30-17"))*(6)+(COUNTIF(B6:H6,"Y工場10-"))*(4.5)</f>
        <v>6</v>
      </c>
      <c r="K6" s="811"/>
    </row>
    <row r="7" spans="1:11" ht="15.75" customHeight="1" x14ac:dyDescent="0.15">
      <c r="A7" s="269" t="s">
        <v>169</v>
      </c>
      <c r="B7" s="224" t="s">
        <v>168</v>
      </c>
      <c r="C7" s="551"/>
      <c r="D7" s="286"/>
      <c r="E7" s="247"/>
      <c r="F7" s="247"/>
      <c r="G7" s="247"/>
      <c r="H7" s="244"/>
      <c r="I7" s="221">
        <f t="shared" ref="I7:I8" si="0">COUNTA(B7:H7)</f>
        <v>1</v>
      </c>
      <c r="J7" s="811">
        <f>SUM(COUNTIF(B7:H7,"D 10:30-17"))*(6)+(COUNTIF(B7:H7,"Y 10:30-17"))*(6)+(COUNTIF(B7:H7,"Y工場10-"))*(4.5)+(COUNTIF(B7:H7,"Y 10-17"))*(6.25)</f>
        <v>6.25</v>
      </c>
      <c r="K7" s="811"/>
    </row>
    <row r="8" spans="1:11" ht="15.75" customHeight="1" x14ac:dyDescent="0.15">
      <c r="A8" s="269" t="s">
        <v>516</v>
      </c>
      <c r="B8" s="220"/>
      <c r="C8" s="551"/>
      <c r="D8" s="286"/>
      <c r="E8" s="247"/>
      <c r="F8" s="247"/>
      <c r="G8" s="247"/>
      <c r="H8" s="244"/>
      <c r="I8" s="221">
        <f t="shared" si="0"/>
        <v>0</v>
      </c>
      <c r="J8" s="811">
        <f>SUM(COUNTIF(B8:H8,"D 10:30-17"))*(6)+(COUNTIF(B8:H8,"Y 10:30-17"))*(6)+(COUNTIF(B8:H8,"Y工場10-"))*(4.5)+(COUNTIF(B8:H8,"D 10:30-13"))*(2.5)+(COUNTIF(B8:H8,"D 9-17"))*(7)</f>
        <v>0</v>
      </c>
      <c r="K8" s="811"/>
    </row>
    <row r="9" spans="1:11" ht="15.75" customHeight="1" x14ac:dyDescent="0.15">
      <c r="A9" s="269"/>
      <c r="B9" s="245"/>
      <c r="C9" s="551"/>
      <c r="D9" s="286"/>
      <c r="E9" s="247"/>
      <c r="F9" s="247"/>
      <c r="G9" s="247"/>
      <c r="H9" s="244"/>
      <c r="I9" s="221"/>
      <c r="J9" s="811"/>
      <c r="K9" s="811"/>
    </row>
    <row r="10" spans="1:11" ht="15.75" customHeight="1" x14ac:dyDescent="0.15">
      <c r="A10" s="267"/>
      <c r="B10" s="215"/>
      <c r="C10" s="268"/>
      <c r="D10" s="215"/>
      <c r="E10" s="215"/>
      <c r="F10" s="215"/>
      <c r="G10" s="215"/>
      <c r="H10" s="226"/>
      <c r="I10" s="219"/>
      <c r="J10" s="821"/>
      <c r="K10" s="821"/>
    </row>
    <row r="11" spans="1:11" ht="15.75" customHeight="1" x14ac:dyDescent="0.15">
      <c r="A11" s="270" t="s">
        <v>433</v>
      </c>
      <c r="B11" s="220" t="s">
        <v>172</v>
      </c>
      <c r="C11" s="552"/>
      <c r="D11" s="262"/>
      <c r="E11" s="223"/>
      <c r="F11" s="223"/>
      <c r="G11" s="223"/>
      <c r="H11" s="220" t="s">
        <v>172</v>
      </c>
      <c r="I11" s="227"/>
      <c r="J11" s="810"/>
      <c r="K11" s="810"/>
    </row>
    <row r="12" spans="1:11" ht="15.75" customHeight="1" thickBot="1" x14ac:dyDescent="0.2">
      <c r="A12" s="271" t="s">
        <v>434</v>
      </c>
      <c r="B12" s="553"/>
      <c r="C12" s="554"/>
      <c r="D12" s="262"/>
      <c r="E12" s="223"/>
      <c r="F12" s="223"/>
      <c r="G12" s="223"/>
      <c r="H12" s="220"/>
      <c r="I12" s="221"/>
      <c r="J12" s="810"/>
      <c r="K12" s="810"/>
    </row>
    <row r="13" spans="1:11" s="214" customFormat="1" ht="11.25" x14ac:dyDescent="0.15">
      <c r="A13" s="175" t="s">
        <v>0</v>
      </c>
      <c r="B13" s="176">
        <v>46083</v>
      </c>
      <c r="C13" s="176">
        <v>46084</v>
      </c>
      <c r="D13" s="176">
        <v>46085</v>
      </c>
      <c r="E13" s="176">
        <v>46086</v>
      </c>
      <c r="F13" s="176">
        <v>46087</v>
      </c>
      <c r="G13" s="176">
        <v>46088</v>
      </c>
      <c r="H13" s="176">
        <v>46089</v>
      </c>
      <c r="I13" s="815" t="s">
        <v>1</v>
      </c>
      <c r="J13" s="822" t="s">
        <v>2</v>
      </c>
      <c r="K13" s="823"/>
    </row>
    <row r="14" spans="1:11" s="213" customFormat="1" x14ac:dyDescent="0.15">
      <c r="A14" s="155" t="s">
        <v>3</v>
      </c>
      <c r="B14" s="157" t="s">
        <v>4</v>
      </c>
      <c r="C14" s="157" t="s">
        <v>5</v>
      </c>
      <c r="D14" s="157" t="s">
        <v>6</v>
      </c>
      <c r="E14" s="157" t="s">
        <v>7</v>
      </c>
      <c r="F14" s="157" t="s">
        <v>8</v>
      </c>
      <c r="G14" s="157" t="s">
        <v>9</v>
      </c>
      <c r="H14" s="158" t="s">
        <v>10</v>
      </c>
      <c r="I14" s="816"/>
      <c r="J14" s="819"/>
      <c r="K14" s="820"/>
    </row>
    <row r="15" spans="1:11" x14ac:dyDescent="0.15">
      <c r="A15" s="217" t="s">
        <v>131</v>
      </c>
      <c r="B15" s="218"/>
      <c r="C15" s="226"/>
      <c r="D15" s="216"/>
      <c r="E15" s="226"/>
      <c r="F15" s="228"/>
      <c r="G15" s="218"/>
      <c r="H15" s="218"/>
      <c r="I15" s="219"/>
      <c r="J15" s="821"/>
      <c r="K15" s="821"/>
    </row>
    <row r="16" spans="1:11" ht="15.75" customHeight="1" x14ac:dyDescent="0.15">
      <c r="A16" s="225" t="s">
        <v>167</v>
      </c>
      <c r="B16" s="246"/>
      <c r="C16" s="247"/>
      <c r="D16" s="247"/>
      <c r="E16" s="246"/>
      <c r="F16" s="244"/>
      <c r="G16" s="224" t="s">
        <v>431</v>
      </c>
      <c r="H16" s="224" t="s">
        <v>431</v>
      </c>
      <c r="I16" s="221">
        <f>COUNTA(B16:H16)</f>
        <v>2</v>
      </c>
      <c r="J16" s="811">
        <f>SUM(COUNTIF(B16:H16,"D 10:30-17"))*(6)+(COUNTIF(B16:H16,"Y 10:30-17"))*(6)+(COUNTIF(B16:H16,"Y工場10-"))*(4.5)</f>
        <v>12</v>
      </c>
      <c r="K16" s="811"/>
    </row>
    <row r="17" spans="1:11" ht="15.75" customHeight="1" x14ac:dyDescent="0.15">
      <c r="A17" s="225" t="s">
        <v>169</v>
      </c>
      <c r="B17" s="224" t="s">
        <v>168</v>
      </c>
      <c r="C17" s="247"/>
      <c r="D17" s="247"/>
      <c r="E17" s="224" t="s">
        <v>168</v>
      </c>
      <c r="F17" s="224" t="s">
        <v>168</v>
      </c>
      <c r="G17" s="244"/>
      <c r="H17" s="244"/>
      <c r="I17" s="221">
        <f t="shared" ref="I17:I18" si="1">COUNTA(B17:H17)</f>
        <v>3</v>
      </c>
      <c r="J17" s="811">
        <f>SUM(COUNTIF(B17:H17,"D 10:30-17"))*(6)+(COUNTIF(B17:H17,"Y 10:30-17"))*(6)+(COUNTIF(B17:H17,"Y工場10-"))*(4.5)+(COUNTIF(B17:H17,"Y 10-17"))*(6.25)</f>
        <v>18.75</v>
      </c>
      <c r="K17" s="811"/>
    </row>
    <row r="18" spans="1:11" ht="15.75" customHeight="1" x14ac:dyDescent="0.15">
      <c r="A18" s="225" t="s">
        <v>516</v>
      </c>
      <c r="B18" s="245"/>
      <c r="C18" s="247"/>
      <c r="D18" s="247"/>
      <c r="E18" s="245"/>
      <c r="F18" s="245"/>
      <c r="G18" s="220" t="s">
        <v>517</v>
      </c>
      <c r="H18" s="244"/>
      <c r="I18" s="221">
        <f t="shared" si="1"/>
        <v>1</v>
      </c>
      <c r="J18" s="811">
        <f>SUM(COUNTIF(B18:H18,"D 10:30-17"))*(6)+(COUNTIF(B18:H18,"Y 10:30-17"))*(6)+(COUNTIF(B18:H18,"Y工場10-"))*(4.5)+(COUNTIF(B18:H18,"D 10:30-13"))*(2.5)+(COUNTIF(B18:H18,"D 9-17"))*(7)</f>
        <v>7</v>
      </c>
      <c r="K18" s="811"/>
    </row>
    <row r="19" spans="1:11" ht="15.75" customHeight="1" x14ac:dyDescent="0.15">
      <c r="A19" s="193"/>
      <c r="B19" s="215"/>
      <c r="C19" s="215"/>
      <c r="D19" s="215"/>
      <c r="E19" s="226"/>
      <c r="F19" s="226"/>
      <c r="G19" s="226"/>
      <c r="H19" s="226"/>
      <c r="I19" s="219"/>
      <c r="J19" s="821"/>
      <c r="K19" s="821"/>
    </row>
    <row r="20" spans="1:11" ht="15.75" customHeight="1" x14ac:dyDescent="0.15">
      <c r="A20" s="220" t="s">
        <v>433</v>
      </c>
      <c r="B20" s="220" t="s">
        <v>172</v>
      </c>
      <c r="C20" s="223"/>
      <c r="D20" s="223"/>
      <c r="E20" s="220" t="s">
        <v>172</v>
      </c>
      <c r="F20" s="220" t="s">
        <v>172</v>
      </c>
      <c r="G20" s="336"/>
      <c r="H20" s="220" t="s">
        <v>172</v>
      </c>
      <c r="I20" s="227"/>
      <c r="J20" s="810"/>
      <c r="K20" s="810"/>
    </row>
    <row r="21" spans="1:11" ht="15.75" customHeight="1" x14ac:dyDescent="0.15">
      <c r="A21" s="224" t="s">
        <v>434</v>
      </c>
      <c r="B21" s="220"/>
      <c r="C21" s="223"/>
      <c r="D21" s="223"/>
      <c r="E21" s="220"/>
      <c r="F21" s="224"/>
      <c r="G21" s="220"/>
      <c r="H21" s="220"/>
      <c r="I21" s="221"/>
      <c r="J21" s="810"/>
      <c r="K21" s="810"/>
    </row>
    <row r="22" spans="1:11" s="214" customFormat="1" ht="11.25" x14ac:dyDescent="0.15">
      <c r="A22" s="153" t="s">
        <v>0</v>
      </c>
      <c r="B22" s="183">
        <v>46090</v>
      </c>
      <c r="C22" s="183">
        <v>46091</v>
      </c>
      <c r="D22" s="183">
        <v>46092</v>
      </c>
      <c r="E22" s="183">
        <v>46093</v>
      </c>
      <c r="F22" s="183">
        <v>46094</v>
      </c>
      <c r="G22" s="183">
        <v>46095</v>
      </c>
      <c r="H22" s="183">
        <v>46096</v>
      </c>
      <c r="I22" s="815" t="s">
        <v>1</v>
      </c>
      <c r="J22" s="822" t="s">
        <v>2</v>
      </c>
      <c r="K22" s="823"/>
    </row>
    <row r="23" spans="1:11" s="213" customFormat="1" x14ac:dyDescent="0.15">
      <c r="A23" s="155" t="s">
        <v>3</v>
      </c>
      <c r="B23" s="157" t="s">
        <v>4</v>
      </c>
      <c r="C23" s="157" t="s">
        <v>5</v>
      </c>
      <c r="D23" s="157" t="s">
        <v>6</v>
      </c>
      <c r="E23" s="157" t="s">
        <v>7</v>
      </c>
      <c r="F23" s="157" t="s">
        <v>8</v>
      </c>
      <c r="G23" s="157" t="s">
        <v>9</v>
      </c>
      <c r="H23" s="158" t="s">
        <v>10</v>
      </c>
      <c r="I23" s="816"/>
      <c r="J23" s="819"/>
      <c r="K23" s="820"/>
    </row>
    <row r="24" spans="1:11" x14ac:dyDescent="0.15">
      <c r="A24" s="193" t="s">
        <v>142</v>
      </c>
      <c r="B24" s="218"/>
      <c r="C24" s="592" t="s">
        <v>538</v>
      </c>
      <c r="D24" s="216"/>
      <c r="E24" s="226"/>
      <c r="F24" s="228"/>
      <c r="G24" s="218"/>
      <c r="H24" s="218"/>
      <c r="I24" s="219"/>
      <c r="J24" s="821"/>
      <c r="K24" s="821"/>
    </row>
    <row r="25" spans="1:11" ht="15.75" customHeight="1" x14ac:dyDescent="0.15">
      <c r="A25" s="225" t="s">
        <v>167</v>
      </c>
      <c r="B25" s="246"/>
      <c r="C25" s="927" t="s">
        <v>543</v>
      </c>
      <c r="D25" s="247"/>
      <c r="E25" s="246"/>
      <c r="F25" s="244"/>
      <c r="G25" s="224" t="s">
        <v>431</v>
      </c>
      <c r="H25" s="224" t="s">
        <v>431</v>
      </c>
      <c r="I25" s="221">
        <f>COUNTA(B25:H25)</f>
        <v>3</v>
      </c>
      <c r="J25" s="811">
        <f>SUM(COUNTIF(B25:H25,"D 10:30-17"))*(6)+(COUNTIF(B25:H25,"Y 10:30-17"))*(6)+(COUNTIF(B25:H25,"Y工場10-"))*(4.5)</f>
        <v>12</v>
      </c>
      <c r="K25" s="811"/>
    </row>
    <row r="26" spans="1:11" ht="15.75" customHeight="1" x14ac:dyDescent="0.15">
      <c r="A26" s="225" t="s">
        <v>169</v>
      </c>
      <c r="B26" s="224" t="s">
        <v>168</v>
      </c>
      <c r="C26" s="928"/>
      <c r="D26" s="247"/>
      <c r="E26" s="224" t="s">
        <v>168</v>
      </c>
      <c r="F26" s="224" t="s">
        <v>168</v>
      </c>
      <c r="G26" s="244"/>
      <c r="H26" s="244"/>
      <c r="I26" s="221">
        <f t="shared" ref="I26:I27" si="2">COUNTA(B26:H26)</f>
        <v>3</v>
      </c>
      <c r="J26" s="811">
        <f>SUM(COUNTIF(B26:H26,"D 10:30-17"))*(6)+(COUNTIF(B26:H26,"Y 10:30-17"))*(6)+(COUNTIF(B26:H26,"Y工場10-"))*(4.5)+(COUNTIF(B26:H26,"Y 10-17"))*(6.25)</f>
        <v>18.75</v>
      </c>
      <c r="K26" s="811"/>
    </row>
    <row r="27" spans="1:11" ht="15.75" customHeight="1" x14ac:dyDescent="0.15">
      <c r="A27" s="225" t="s">
        <v>516</v>
      </c>
      <c r="B27" s="245"/>
      <c r="C27" s="928"/>
      <c r="D27" s="247"/>
      <c r="E27" s="245"/>
      <c r="F27" s="245"/>
      <c r="G27" s="220" t="s">
        <v>517</v>
      </c>
      <c r="H27" s="244"/>
      <c r="I27" s="221">
        <f t="shared" si="2"/>
        <v>1</v>
      </c>
      <c r="J27" s="811">
        <f>SUM(COUNTIF(B27:H27,"D 10:30-17"))*(6)+(COUNTIF(B27:H27,"Y 10:30-17"))*(6)+(COUNTIF(B27:H27,"Y工場10-"))*(4.5)+(COUNTIF(B27:H27,"D 10:30-13"))*(2.5)+(COUNTIF(B27:H27,"D 9-17"))*(7)</f>
        <v>7</v>
      </c>
      <c r="K27" s="811"/>
    </row>
    <row r="28" spans="1:11" ht="15.75" customHeight="1" x14ac:dyDescent="0.15">
      <c r="A28" s="193"/>
      <c r="B28" s="215"/>
      <c r="C28" s="928"/>
      <c r="D28" s="215"/>
      <c r="E28" s="226"/>
      <c r="F28" s="226"/>
      <c r="G28" s="226"/>
      <c r="H28" s="226"/>
      <c r="I28" s="219"/>
      <c r="J28" s="821"/>
      <c r="K28" s="821"/>
    </row>
    <row r="29" spans="1:11" ht="15.75" customHeight="1" x14ac:dyDescent="0.15">
      <c r="A29" s="220" t="s">
        <v>433</v>
      </c>
      <c r="B29" s="220" t="s">
        <v>172</v>
      </c>
      <c r="C29" s="928"/>
      <c r="D29" s="223"/>
      <c r="E29" s="220" t="s">
        <v>172</v>
      </c>
      <c r="F29" s="220" t="s">
        <v>172</v>
      </c>
      <c r="G29" s="336"/>
      <c r="H29" s="220" t="s">
        <v>172</v>
      </c>
      <c r="I29" s="227"/>
      <c r="J29" s="810"/>
      <c r="K29" s="810"/>
    </row>
    <row r="30" spans="1:11" ht="15.75" customHeight="1" x14ac:dyDescent="0.15">
      <c r="A30" s="224" t="s">
        <v>434</v>
      </c>
      <c r="B30" s="220"/>
      <c r="C30" s="929"/>
      <c r="D30" s="223"/>
      <c r="E30" s="220"/>
      <c r="F30" s="224"/>
      <c r="G30" s="220"/>
      <c r="H30" s="220"/>
      <c r="I30" s="229"/>
      <c r="J30" s="810"/>
      <c r="K30" s="810"/>
    </row>
    <row r="31" spans="1:11" s="214" customFormat="1" ht="11.25" x14ac:dyDescent="0.15">
      <c r="A31" s="153" t="s">
        <v>0</v>
      </c>
      <c r="B31" s="183">
        <v>46097</v>
      </c>
      <c r="C31" s="183">
        <v>46098</v>
      </c>
      <c r="D31" s="183">
        <v>46099</v>
      </c>
      <c r="E31" s="183">
        <v>46100</v>
      </c>
      <c r="F31" s="183">
        <v>46101</v>
      </c>
      <c r="G31" s="183">
        <v>46102</v>
      </c>
      <c r="H31" s="183">
        <v>46103</v>
      </c>
      <c r="I31" s="815" t="s">
        <v>1</v>
      </c>
      <c r="J31" s="817" t="s">
        <v>2</v>
      </c>
      <c r="K31" s="818"/>
    </row>
    <row r="32" spans="1:11" s="213" customFormat="1" x14ac:dyDescent="0.15">
      <c r="A32" s="155" t="s">
        <v>3</v>
      </c>
      <c r="B32" s="157" t="s">
        <v>4</v>
      </c>
      <c r="C32" s="157" t="s">
        <v>5</v>
      </c>
      <c r="D32" s="157" t="s">
        <v>6</v>
      </c>
      <c r="E32" s="157" t="s">
        <v>7</v>
      </c>
      <c r="F32" s="158" t="s">
        <v>8</v>
      </c>
      <c r="G32" s="157" t="s">
        <v>9</v>
      </c>
      <c r="H32" s="158" t="s">
        <v>10</v>
      </c>
      <c r="I32" s="816"/>
      <c r="J32" s="819"/>
      <c r="K32" s="820"/>
    </row>
    <row r="33" spans="1:11" x14ac:dyDescent="0.15">
      <c r="A33" s="217" t="s">
        <v>131</v>
      </c>
      <c r="B33" s="218"/>
      <c r="C33" s="216"/>
      <c r="D33" s="216"/>
      <c r="E33" s="226"/>
      <c r="F33" s="228"/>
      <c r="G33" s="218"/>
      <c r="H33" s="218"/>
      <c r="I33" s="219"/>
      <c r="J33" s="821"/>
      <c r="K33" s="821"/>
    </row>
    <row r="34" spans="1:11" ht="15.75" customHeight="1" x14ac:dyDescent="0.15">
      <c r="A34" s="225" t="s">
        <v>167</v>
      </c>
      <c r="B34" s="246"/>
      <c r="C34" s="247"/>
      <c r="D34" s="247"/>
      <c r="E34" s="246"/>
      <c r="F34" s="224" t="s">
        <v>431</v>
      </c>
      <c r="G34" s="224" t="s">
        <v>431</v>
      </c>
      <c r="H34" s="224" t="s">
        <v>431</v>
      </c>
      <c r="I34" s="221">
        <f>COUNTA(B34:H34)</f>
        <v>3</v>
      </c>
      <c r="J34" s="811">
        <f>SUM(COUNTIF(B34:H34,"D 10:30-17"))*(6)+(COUNTIF(B34:H34,"Y 10:30-17"))*(6)+(COUNTIF(B34:H34,"Y工場10-"))*(4.5)</f>
        <v>18</v>
      </c>
      <c r="K34" s="811"/>
    </row>
    <row r="35" spans="1:11" ht="15.75" customHeight="1" x14ac:dyDescent="0.15">
      <c r="A35" s="225" t="s">
        <v>169</v>
      </c>
      <c r="B35" s="224" t="s">
        <v>168</v>
      </c>
      <c r="C35" s="247"/>
      <c r="D35" s="247"/>
      <c r="E35" s="224" t="s">
        <v>168</v>
      </c>
      <c r="F35" s="588"/>
      <c r="G35" s="244"/>
      <c r="H35" s="244"/>
      <c r="I35" s="221">
        <f t="shared" ref="I35:I36" si="3">COUNTA(B35:H35)</f>
        <v>2</v>
      </c>
      <c r="J35" s="811">
        <f>SUM(COUNTIF(B35:H35,"D 10:30-17"))*(6)+(COUNTIF(B35:H35,"Y 10:30-17"))*(6)+(COUNTIF(B35:H35,"Y工場10-"))*(4.5)+(COUNTIF(B35:H35,"Y 10-17"))*(6.25)</f>
        <v>12.5</v>
      </c>
      <c r="K35" s="811"/>
    </row>
    <row r="36" spans="1:11" ht="15.75" customHeight="1" x14ac:dyDescent="0.15">
      <c r="A36" s="225" t="s">
        <v>516</v>
      </c>
      <c r="B36" s="245"/>
      <c r="C36" s="247"/>
      <c r="D36" s="247"/>
      <c r="E36" s="245"/>
      <c r="F36" s="245"/>
      <c r="G36" s="220" t="s">
        <v>517</v>
      </c>
      <c r="H36" s="244"/>
      <c r="I36" s="221">
        <f t="shared" si="3"/>
        <v>1</v>
      </c>
      <c r="J36" s="811">
        <f>SUM(COUNTIF(B36:H36,"D 10:30-17"))*(6)+(COUNTIF(B36:H36,"Y 10:30-17"))*(6)+(COUNTIF(B36:H36,"Y工場10-"))*(4.5)+(COUNTIF(B36:H36,"D 10:30-13"))*(2.5)+(COUNTIF(B36:H36,"D 9-17"))*(7)</f>
        <v>7</v>
      </c>
      <c r="K36" s="811"/>
    </row>
    <row r="37" spans="1:11" ht="15.75" customHeight="1" x14ac:dyDescent="0.15">
      <c r="A37" s="193"/>
      <c r="B37" s="215"/>
      <c r="C37" s="215"/>
      <c r="D37" s="215"/>
      <c r="E37" s="226"/>
      <c r="F37" s="226"/>
      <c r="G37" s="226"/>
      <c r="H37" s="226"/>
      <c r="I37" s="219"/>
      <c r="J37" s="821"/>
      <c r="K37" s="821"/>
    </row>
    <row r="38" spans="1:11" ht="15.75" customHeight="1" x14ac:dyDescent="0.15">
      <c r="A38" s="220" t="s">
        <v>433</v>
      </c>
      <c r="B38" s="220" t="s">
        <v>172</v>
      </c>
      <c r="C38" s="223"/>
      <c r="D38" s="223"/>
      <c r="E38" s="220" t="s">
        <v>172</v>
      </c>
      <c r="F38" s="220" t="s">
        <v>172</v>
      </c>
      <c r="G38" s="336"/>
      <c r="H38" s="220" t="s">
        <v>172</v>
      </c>
      <c r="I38" s="227"/>
      <c r="J38" s="810"/>
      <c r="K38" s="810"/>
    </row>
    <row r="39" spans="1:11" ht="15.75" customHeight="1" x14ac:dyDescent="0.15">
      <c r="A39" s="224" t="s">
        <v>434</v>
      </c>
      <c r="B39" s="220"/>
      <c r="C39" s="223"/>
      <c r="D39" s="223"/>
      <c r="E39" s="220"/>
      <c r="F39" s="224"/>
      <c r="G39" s="220"/>
      <c r="H39" s="220"/>
      <c r="I39" s="221"/>
      <c r="J39" s="810"/>
      <c r="K39" s="810"/>
    </row>
    <row r="40" spans="1:11" s="214" customFormat="1" ht="11.25" x14ac:dyDescent="0.15">
      <c r="A40" s="175" t="s">
        <v>0</v>
      </c>
      <c r="B40" s="176">
        <v>46104</v>
      </c>
      <c r="C40" s="176">
        <v>46105</v>
      </c>
      <c r="D40" s="176">
        <v>46106</v>
      </c>
      <c r="E40" s="176">
        <v>46107</v>
      </c>
      <c r="F40" s="176">
        <v>46108</v>
      </c>
      <c r="G40" s="176">
        <v>46109</v>
      </c>
      <c r="H40" s="176">
        <v>46110</v>
      </c>
      <c r="I40" s="815" t="s">
        <v>1</v>
      </c>
      <c r="J40" s="822" t="s">
        <v>2</v>
      </c>
      <c r="K40" s="823"/>
    </row>
    <row r="41" spans="1:11" s="213" customFormat="1" x14ac:dyDescent="0.15">
      <c r="A41" s="155" t="s">
        <v>3</v>
      </c>
      <c r="B41" s="157" t="s">
        <v>4</v>
      </c>
      <c r="C41" s="157" t="s">
        <v>5</v>
      </c>
      <c r="D41" s="157" t="s">
        <v>6</v>
      </c>
      <c r="E41" s="157" t="s">
        <v>7</v>
      </c>
      <c r="F41" s="157" t="s">
        <v>8</v>
      </c>
      <c r="G41" s="157" t="s">
        <v>9</v>
      </c>
      <c r="H41" s="158" t="s">
        <v>10</v>
      </c>
      <c r="I41" s="816"/>
      <c r="J41" s="819"/>
      <c r="K41" s="820"/>
    </row>
    <row r="42" spans="1:11" x14ac:dyDescent="0.15">
      <c r="A42" s="193" t="s">
        <v>142</v>
      </c>
      <c r="B42" s="218"/>
      <c r="C42" s="216"/>
      <c r="D42" s="216"/>
      <c r="E42" s="226"/>
      <c r="F42" s="228"/>
      <c r="G42" s="218"/>
      <c r="H42" s="218"/>
      <c r="I42" s="219"/>
      <c r="J42" s="821"/>
      <c r="K42" s="821"/>
    </row>
    <row r="43" spans="1:11" ht="15.75" customHeight="1" x14ac:dyDescent="0.15">
      <c r="A43" s="225" t="s">
        <v>167</v>
      </c>
      <c r="B43" s="246"/>
      <c r="C43" s="247"/>
      <c r="D43" s="247"/>
      <c r="E43" s="246"/>
      <c r="F43" s="244"/>
      <c r="G43" s="224" t="s">
        <v>431</v>
      </c>
      <c r="H43" s="224" t="s">
        <v>431</v>
      </c>
      <c r="I43" s="221">
        <f>COUNTA(B43:H43)</f>
        <v>2</v>
      </c>
      <c r="J43" s="811">
        <f>SUM(COUNTIF(B43:H43,"D 10:30-17"))*(6)+(COUNTIF(B43:H43,"Y 10:30-17"))*(6)+(COUNTIF(B43:H43,"Y工場10-"))*(4.5)</f>
        <v>12</v>
      </c>
      <c r="K43" s="811"/>
    </row>
    <row r="44" spans="1:11" ht="15.75" customHeight="1" x14ac:dyDescent="0.15">
      <c r="A44" s="225" t="s">
        <v>169</v>
      </c>
      <c r="B44" s="224" t="s">
        <v>168</v>
      </c>
      <c r="C44" s="247"/>
      <c r="D44" s="247"/>
      <c r="E44" s="224" t="s">
        <v>168</v>
      </c>
      <c r="F44" s="224" t="s">
        <v>168</v>
      </c>
      <c r="G44" s="244"/>
      <c r="H44" s="244"/>
      <c r="I44" s="221">
        <f t="shared" ref="I44:I45" si="4">COUNTA(B44:H44)</f>
        <v>3</v>
      </c>
      <c r="J44" s="811">
        <f>SUM(COUNTIF(B44:H44,"D 10:30-17"))*(6)+(COUNTIF(B44:H44,"Y 10:30-17"))*(6)+(COUNTIF(B44:H44,"Y工場10-"))*(4.5)+(COUNTIF(B44:H44,"Y 10-17"))*(6.25)</f>
        <v>18.75</v>
      </c>
      <c r="K44" s="811"/>
    </row>
    <row r="45" spans="1:11" ht="15.75" customHeight="1" x14ac:dyDescent="0.15">
      <c r="A45" s="225" t="s">
        <v>516</v>
      </c>
      <c r="B45" s="245"/>
      <c r="C45" s="247"/>
      <c r="D45" s="247"/>
      <c r="E45" s="245"/>
      <c r="F45" s="245"/>
      <c r="G45" s="220" t="s">
        <v>517</v>
      </c>
      <c r="H45" s="244"/>
      <c r="I45" s="221">
        <f t="shared" si="4"/>
        <v>1</v>
      </c>
      <c r="J45" s="811">
        <f>SUM(COUNTIF(B45:H45,"D 10:30-17"))*(6)+(COUNTIF(B45:H45,"Y 10:30-17"))*(6)+(COUNTIF(B45:H45,"Y工場10-"))*(4.5)+(COUNTIF(B45:H45,"D 10:30-13"))*(2.5)+(COUNTIF(B45:H45,"D 9-17"))*(7)</f>
        <v>7</v>
      </c>
      <c r="K45" s="811"/>
    </row>
    <row r="46" spans="1:11" ht="15.75" customHeight="1" x14ac:dyDescent="0.15">
      <c r="A46" s="193"/>
      <c r="B46" s="215"/>
      <c r="C46" s="215"/>
      <c r="D46" s="215"/>
      <c r="E46" s="226"/>
      <c r="F46" s="226"/>
      <c r="G46" s="226"/>
      <c r="H46" s="226"/>
      <c r="I46" s="219"/>
      <c r="J46" s="821"/>
      <c r="K46" s="821"/>
    </row>
    <row r="47" spans="1:11" ht="15.75" customHeight="1" x14ac:dyDescent="0.15">
      <c r="A47" s="220" t="s">
        <v>433</v>
      </c>
      <c r="B47" s="220" t="s">
        <v>172</v>
      </c>
      <c r="C47" s="223"/>
      <c r="D47" s="223"/>
      <c r="E47" s="220" t="s">
        <v>172</v>
      </c>
      <c r="F47" s="220" t="s">
        <v>172</v>
      </c>
      <c r="G47" s="336"/>
      <c r="H47" s="220" t="s">
        <v>172</v>
      </c>
      <c r="I47" s="227"/>
      <c r="J47" s="810"/>
      <c r="K47" s="810"/>
    </row>
    <row r="48" spans="1:11" ht="15.75" customHeight="1" x14ac:dyDescent="0.15">
      <c r="A48" s="224" t="s">
        <v>434</v>
      </c>
      <c r="B48" s="220"/>
      <c r="C48" s="223"/>
      <c r="D48" s="223"/>
      <c r="E48" s="220"/>
      <c r="F48" s="224"/>
      <c r="G48" s="220"/>
      <c r="H48" s="220"/>
      <c r="I48" s="221"/>
      <c r="J48" s="810"/>
      <c r="K48" s="810"/>
    </row>
    <row r="49" spans="1:11" x14ac:dyDescent="0.15">
      <c r="A49" s="230"/>
      <c r="B49" s="230"/>
      <c r="C49" s="230"/>
      <c r="D49" s="230"/>
      <c r="E49" s="231"/>
      <c r="F49" s="231"/>
      <c r="G49" s="232"/>
      <c r="H49" s="232"/>
      <c r="I49" s="230"/>
      <c r="J49" s="735" t="s">
        <v>534</v>
      </c>
      <c r="K49" s="735"/>
    </row>
    <row r="50" spans="1:11" s="1" customFormat="1" ht="17.25" customHeight="1" x14ac:dyDescent="0.15">
      <c r="A50" s="737" t="s">
        <v>143</v>
      </c>
      <c r="B50" s="738"/>
      <c r="C50" s="741" t="s">
        <v>162</v>
      </c>
      <c r="D50" s="742"/>
      <c r="E50" s="742"/>
      <c r="F50" s="742" t="s">
        <v>149</v>
      </c>
      <c r="G50" s="742"/>
      <c r="H50" s="743"/>
      <c r="I50" s="10"/>
      <c r="J50" s="736"/>
      <c r="K50" s="736"/>
    </row>
    <row r="51" spans="1:11" s="1" customFormat="1" ht="17.25" customHeight="1" x14ac:dyDescent="0.15">
      <c r="A51" s="739"/>
      <c r="B51" s="740"/>
      <c r="C51" s="744" t="s">
        <v>163</v>
      </c>
      <c r="D51" s="745"/>
      <c r="E51" s="745"/>
      <c r="F51" s="745" t="s">
        <v>164</v>
      </c>
      <c r="G51" s="745"/>
      <c r="H51" s="746"/>
      <c r="I51" s="210"/>
      <c r="J51" s="210"/>
      <c r="K51" s="210"/>
    </row>
  </sheetData>
  <mergeCells count="55">
    <mergeCell ref="J6:K6"/>
    <mergeCell ref="B1:G1"/>
    <mergeCell ref="H1:K1"/>
    <mergeCell ref="I3:I4"/>
    <mergeCell ref="J3:K4"/>
    <mergeCell ref="J5:K5"/>
    <mergeCell ref="J18:K18"/>
    <mergeCell ref="J7:K7"/>
    <mergeCell ref="J8:K8"/>
    <mergeCell ref="J9:K9"/>
    <mergeCell ref="J10:K10"/>
    <mergeCell ref="J11:K11"/>
    <mergeCell ref="J12:K12"/>
    <mergeCell ref="I13:I14"/>
    <mergeCell ref="J13:K14"/>
    <mergeCell ref="J15:K15"/>
    <mergeCell ref="J16:K16"/>
    <mergeCell ref="J17:K17"/>
    <mergeCell ref="J19:K19"/>
    <mergeCell ref="J20:K20"/>
    <mergeCell ref="J21:K21"/>
    <mergeCell ref="I22:I23"/>
    <mergeCell ref="J22:K23"/>
    <mergeCell ref="J42:K42"/>
    <mergeCell ref="J43:K43"/>
    <mergeCell ref="J44:K44"/>
    <mergeCell ref="J34:K34"/>
    <mergeCell ref="J24:K24"/>
    <mergeCell ref="J25:K25"/>
    <mergeCell ref="J26:K26"/>
    <mergeCell ref="J27:K27"/>
    <mergeCell ref="J28:K28"/>
    <mergeCell ref="J29:K29"/>
    <mergeCell ref="J30:K30"/>
    <mergeCell ref="A50:B51"/>
    <mergeCell ref="C50:E50"/>
    <mergeCell ref="F50:H50"/>
    <mergeCell ref="C51:E51"/>
    <mergeCell ref="F51:H51"/>
    <mergeCell ref="J46:K46"/>
    <mergeCell ref="J47:K47"/>
    <mergeCell ref="J48:K48"/>
    <mergeCell ref="J49:K50"/>
    <mergeCell ref="C25:C30"/>
    <mergeCell ref="I31:I32"/>
    <mergeCell ref="J31:K32"/>
    <mergeCell ref="J33:K33"/>
    <mergeCell ref="J45:K45"/>
    <mergeCell ref="J35:K35"/>
    <mergeCell ref="J36:K36"/>
    <mergeCell ref="J37:K37"/>
    <mergeCell ref="J38:K38"/>
    <mergeCell ref="J39:K39"/>
    <mergeCell ref="I40:I41"/>
    <mergeCell ref="J40:K41"/>
  </mergeCells>
  <phoneticPr fontId="13"/>
  <pageMargins left="0.51181102362204722" right="0.51181102362204722" top="0.55118110236220474" bottom="0.55118110236220474" header="0.31496062992125984" footer="0.31496062992125984"/>
  <pageSetup paperSize="9"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11640-8EE5-416D-BDAF-AA01EBC7E478}">
  <sheetPr>
    <tabColor theme="7" tint="0.59999389629810485"/>
    <pageSetUpPr fitToPage="1"/>
  </sheetPr>
  <dimension ref="A1:N62"/>
  <sheetViews>
    <sheetView topLeftCell="A24" zoomScale="90" zoomScaleNormal="90" workbookViewId="0">
      <selection activeCell="E40" sqref="E40"/>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25" style="1" customWidth="1"/>
    <col min="12" max="16384" width="9" style="1"/>
  </cols>
  <sheetData>
    <row r="1" spans="1:12" ht="20.100000000000001" customHeight="1" thickBot="1" x14ac:dyDescent="0.2">
      <c r="A1" s="60" t="s">
        <v>69</v>
      </c>
      <c r="B1" s="683" t="s">
        <v>515</v>
      </c>
      <c r="C1" s="683"/>
      <c r="D1" s="683"/>
      <c r="E1" s="683"/>
      <c r="F1" s="683"/>
      <c r="H1" s="729" t="s">
        <v>111</v>
      </c>
      <c r="I1" s="730"/>
      <c r="J1" s="731"/>
      <c r="K1" s="732"/>
    </row>
    <row r="2" spans="1:12" ht="6.75" customHeight="1" thickBot="1" x14ac:dyDescent="0.2">
      <c r="A2" s="50"/>
      <c r="B2" s="501"/>
      <c r="C2" s="501"/>
      <c r="D2" s="501"/>
      <c r="E2" s="501"/>
      <c r="F2" s="501"/>
      <c r="H2" s="523"/>
      <c r="I2" s="523"/>
      <c r="J2" s="524"/>
      <c r="K2" s="523"/>
      <c r="L2" s="4"/>
    </row>
    <row r="3" spans="1:12" ht="15" customHeight="1" x14ac:dyDescent="0.15">
      <c r="A3" s="525" t="s">
        <v>0</v>
      </c>
      <c r="B3" s="505">
        <v>46111</v>
      </c>
      <c r="C3" s="506">
        <v>46112</v>
      </c>
      <c r="D3" s="259"/>
      <c r="E3" s="90"/>
      <c r="F3" s="90"/>
      <c r="G3" s="90"/>
      <c r="H3" s="90">
        <v>46082</v>
      </c>
      <c r="I3" s="727" t="s">
        <v>1</v>
      </c>
      <c r="J3" s="717" t="s">
        <v>2</v>
      </c>
      <c r="K3" s="718"/>
    </row>
    <row r="4" spans="1:12" ht="15" customHeight="1" x14ac:dyDescent="0.15">
      <c r="A4" s="507" t="s">
        <v>3</v>
      </c>
      <c r="B4" s="508" t="s">
        <v>4</v>
      </c>
      <c r="C4" s="509" t="s">
        <v>5</v>
      </c>
      <c r="D4" s="63"/>
      <c r="E4" s="2"/>
      <c r="F4" s="21"/>
      <c r="G4" s="21"/>
      <c r="H4" s="24" t="s">
        <v>10</v>
      </c>
      <c r="I4" s="728"/>
      <c r="J4" s="719"/>
      <c r="K4" s="720"/>
    </row>
    <row r="5" spans="1:12" ht="15" customHeight="1" x14ac:dyDescent="0.15">
      <c r="A5" s="67" t="s">
        <v>12</v>
      </c>
      <c r="B5" s="12"/>
      <c r="C5" s="509"/>
      <c r="D5" s="62"/>
      <c r="E5" s="2"/>
      <c r="F5" s="2"/>
      <c r="G5" s="2"/>
      <c r="H5" s="12"/>
      <c r="I5" s="5"/>
      <c r="J5" s="682"/>
      <c r="K5" s="692"/>
    </row>
    <row r="6" spans="1:12" ht="15" customHeight="1" x14ac:dyDescent="0.15">
      <c r="A6" s="69" t="s">
        <v>112</v>
      </c>
      <c r="B6" s="242" t="s">
        <v>496</v>
      </c>
      <c r="C6" s="510"/>
      <c r="D6" s="32"/>
      <c r="E6" s="32"/>
      <c r="F6" s="32"/>
      <c r="G6" s="32"/>
      <c r="H6" s="54"/>
      <c r="I6" s="5">
        <f>COUNTIFS(B6:H6,"&lt;&gt;空",B6:H6,"&lt;&gt;休",B6:H6,"&lt;&gt;調",B6:H6,"&lt;&gt;",B6:H6,"&lt;&gt;調整休")</f>
        <v>1</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COUNTIF(B6:H6,"13-16"))*(3)+(COUNTIF(B6:H6,"工場9:30-15"))*(5)+(COUNTIF(B6:H6,"工場9-15"))*(5.5)+(COUNTIF(B6:H6,"受9-/Y10-"))*(5.5)+(COUNTIF(B6:H6,"Y10-"))*(4.5)+(COUNTIF(B6:H6,"ﾏ安9-14"))*(4.5)</f>
        <v>5.5</v>
      </c>
      <c r="K6" s="692"/>
    </row>
    <row r="7" spans="1:12" ht="15" customHeight="1" x14ac:dyDescent="0.15">
      <c r="A7" s="71" t="s">
        <v>113</v>
      </c>
      <c r="B7" s="401" t="s">
        <v>402</v>
      </c>
      <c r="C7" s="509"/>
      <c r="D7" s="32"/>
      <c r="E7" s="32"/>
      <c r="F7" s="32"/>
      <c r="G7" s="32"/>
      <c r="H7" s="401" t="s">
        <v>442</v>
      </c>
      <c r="I7" s="5">
        <f>COUNTIFS(B7:H7,"&lt;&gt;空",B7:H7,"&lt;&gt;休",B7:H7,"&lt;&gt;調",B7:H7,"&lt;&gt;",B7:H7,"&lt;&gt;調整休")</f>
        <v>2</v>
      </c>
      <c r="J7" s="682">
        <v>7.5</v>
      </c>
      <c r="K7" s="692"/>
    </row>
    <row r="8" spans="1:12" ht="15" customHeight="1" x14ac:dyDescent="0.15">
      <c r="A8" s="71" t="s">
        <v>115</v>
      </c>
      <c r="B8" s="12" t="s">
        <v>21</v>
      </c>
      <c r="C8" s="511"/>
      <c r="D8" s="39"/>
      <c r="E8" s="38"/>
      <c r="F8" s="38"/>
      <c r="G8" s="38"/>
      <c r="H8" s="12" t="s">
        <v>21</v>
      </c>
      <c r="I8" s="5">
        <f t="shared" ref="I8:I11" si="0">COUNTIFS(B8:H8,"&lt;&gt;空",B8:H8,"&lt;&gt;休",B8:H8,"&lt;&gt;調",B8:H8,"&lt;&gt;",B8:H8,"&lt;&gt;調整休")</f>
        <v>2</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COUNTIF(B8:H8,"工場9:30-15"))*(5)+(COUNTIF(B8:H8,"工場9-15"))*(5.5)+(COUNTIF(B8:H8,"受9-/Y10-"))*(5.5)+(COUNTIF(B8:H8,"Y10-"))*(4.5)+(COUNTIF(B8:H8,"ﾏ安9-14"))*(4.5)</f>
        <v>9</v>
      </c>
      <c r="K8" s="692"/>
    </row>
    <row r="9" spans="1:12" ht="15" customHeight="1" x14ac:dyDescent="0.15">
      <c r="A9" s="138" t="s">
        <v>128</v>
      </c>
      <c r="B9" s="87"/>
      <c r="C9" s="511"/>
      <c r="D9" s="39"/>
      <c r="E9" s="38"/>
      <c r="F9" s="38"/>
      <c r="G9" s="38"/>
      <c r="H9" s="87"/>
      <c r="I9" s="5">
        <f t="shared" si="0"/>
        <v>0</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13:30-19"))*(5)+(COUNTIF(B9:H9,"14-17"))*(4)+(COUNTIF(B9:H9,"16-19"))*(4)+(COUNTIF(B9:H9,"13-16"))*(3)+(COUNTIF(B9:H9,"工場9:30-15"))*(5)+(COUNTIF(B9:H9,"工場9-15"))*(5.5)+(COUNTIF(B9:H9,"受9-/Y10-"))*(5.5)+(COUNTIF(B9:H9,"Y10-"))*(4.5)+(COUNTIF(B9:H9,"ﾏ安9-14"))*(4.5)</f>
        <v>0</v>
      </c>
      <c r="K9" s="692"/>
    </row>
    <row r="10" spans="1:12" ht="15" customHeight="1" x14ac:dyDescent="0.15">
      <c r="A10" s="71" t="s">
        <v>339</v>
      </c>
      <c r="B10" s="12"/>
      <c r="C10" s="511"/>
      <c r="D10" s="39"/>
      <c r="E10" s="38"/>
      <c r="F10" s="38"/>
      <c r="G10" s="38"/>
      <c r="H10" s="12" t="s">
        <v>20</v>
      </c>
      <c r="I10" s="5">
        <f t="shared" si="0"/>
        <v>1</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13:30-19"))*(5)+(COUNTIF(B10:H10,"14-17"))*(4)+(COUNTIF(B10:H10,"16-19"))*(4)+(COUNTIF(B10:H10,"13-16"))*(3)+(COUNTIF(B10:H10,"工場9:30-15"))*(5)+(COUNTIF(B10:H10,"工場9-15"))*(5.5)+(COUNTIF(B10:H10,"受9-/Y10-"))*(5.5)+(COUNTIF(B10:H10,"Y10-"))*(4.5)+(COUNTIF(B10:H10,"ﾏ安9-14"))*(4.5)</f>
        <v>4.5</v>
      </c>
      <c r="K10" s="692"/>
    </row>
    <row r="11" spans="1:12" ht="15" customHeight="1" x14ac:dyDescent="0.15">
      <c r="A11" s="71" t="s">
        <v>457</v>
      </c>
      <c r="B11" s="117"/>
      <c r="C11" s="511"/>
      <c r="D11" s="39"/>
      <c r="E11" s="38"/>
      <c r="F11" s="38"/>
      <c r="G11" s="38"/>
      <c r="H11" s="12" t="s">
        <v>21</v>
      </c>
      <c r="I11" s="5">
        <f t="shared" si="0"/>
        <v>1</v>
      </c>
      <c r="J11" s="682">
        <f>SUM(COUNTIF(B11:H11,"9-14:30"))*(5)+(COUNTIF(B11:H11,"9-20"))*(10)+(COUNTIF(B11:H11,"9-19"))*(9)+(COUNTIF(B11:H11,"9-18"))*(8)+(COUNTIF(B11:H11,"9-17"))*(7.25)+(COUNTIF(B11:H11,"9-16"))*(6.25)+(COUNTIF(B11:H11,"9-15"))*(5.5)+(COUNTIF(B11:H11,"9-14"))*(4.5)+(COUNTIF(B11:H11,"9-13,17-20"))*(7)+(COUNTIF(B11:H11,"9-13"))*(4)+(COUNTIF(B11:H11,"9-12,18-20"))*(5)+(COUNTIF(B11:H11,"9-12,16-20"))*(7)+(COUNTIF(B11:H11,"9-12,16-19"))*(6)+(COUNTIF(B11:H11,"9-13,16-20"))*(6)+(COUNTIF(B11:H11,"9-12"))*(3)+(COUNTIF(B11:H11,"9-11:30"))*(2.5)+(COUNTIF(B11:H11,"9-11,16-19"))*(5)+(COUNTIF(B11:H11,"9-11"))*(2)+(COUNTIF(B11:H11,"9:30-11:30,16-19"))*(5)+(COUNTIF(B11:H11,"19-20"))*(1)+(COUNTIF(B11:H11,"17-20"))*(3)+(COUNTIF(B11:H11,"16-20"))*(4)+(COUNTIF(B11:H11,"15-20"))*(4.5)+(COUNTIF(B11:H11,"15-19"))*(4)+(COUNTIF(B11:H11,"14-20"))*(5.5)+(COUNTIF(B11:H11,"14-19"))*(4.5)+(COUNTIF(B11:H11,"14:30-20"))*(5)+(COUNTIF(B11:H11,"13-20"))*(6.25)+(COUNTIF(B11:H11,"13-19"))*(5.5)+(COUNTIF(B11:H11,"13-18"))*(4.5)+(COUNTIF(B11:H11,"13-17"))*(4)+(COUNTIF(B11:H11,"12-20"))*(7.25)+(COUNTIF(B11:H11,"10-20"))*(9)+(COUNTIF(B11:H11,"10-15"))*(4.5)+(COUNTIF(B11:H11,"12-18"))*(5.5)+(COUNTIF(B11:H11,"10-12,14-19"))*(6.5)+(COUNTIF(B11:H11,"10-14"))*(4)+(COUNTIF(B11:H11,"13:30-19"))*(5)+(COUNTIF(B11:H11,"14-17"))*(4)+(COUNTIF(B11:H11,"16-19"))*(4)+(COUNTIF(B11:H11,"13-16"))*(3)+(COUNTIF(B11:H11,"工場9:30-15"))*(5)+(COUNTIF(B11:H11,"工場9-15"))*(5.5)+(COUNTIF(B11:H11,"受9-/Y10-"))*(5.5)+(COUNTIF(B11:H11,"Y10-"))*(4.5)+(COUNTIF(B11:H11,"ﾏ安9-14"))*(4.5)</f>
        <v>4.5</v>
      </c>
      <c r="K11" s="692"/>
    </row>
    <row r="12" spans="1:12" ht="15" customHeight="1" thickBot="1" x14ac:dyDescent="0.2">
      <c r="A12" s="148" t="s">
        <v>66</v>
      </c>
      <c r="B12" s="526"/>
      <c r="C12" s="512"/>
      <c r="D12" s="39"/>
      <c r="E12" s="38"/>
      <c r="F12" s="38"/>
      <c r="G12" s="38"/>
      <c r="H12" s="258" t="s">
        <v>244</v>
      </c>
      <c r="I12" s="27"/>
      <c r="J12" s="48"/>
      <c r="K12" s="102"/>
    </row>
    <row r="13" spans="1:12" ht="15" customHeight="1" x14ac:dyDescent="0.15">
      <c r="A13" s="33" t="s">
        <v>0</v>
      </c>
      <c r="B13" s="53">
        <v>46083</v>
      </c>
      <c r="C13" s="53">
        <v>46084</v>
      </c>
      <c r="D13" s="90">
        <v>46085</v>
      </c>
      <c r="E13" s="90">
        <v>46086</v>
      </c>
      <c r="F13" s="90">
        <v>46087</v>
      </c>
      <c r="G13" s="90">
        <v>46088</v>
      </c>
      <c r="H13" s="90">
        <v>46089</v>
      </c>
      <c r="I13" s="727" t="s">
        <v>1</v>
      </c>
      <c r="J13" s="717" t="s">
        <v>2</v>
      </c>
      <c r="K13" s="718"/>
    </row>
    <row r="14" spans="1:12" ht="15" customHeight="1" x14ac:dyDescent="0.15">
      <c r="A14" s="22" t="s">
        <v>3</v>
      </c>
      <c r="B14" s="22" t="s">
        <v>4</v>
      </c>
      <c r="C14" s="2" t="s">
        <v>5</v>
      </c>
      <c r="D14" s="21" t="s">
        <v>6</v>
      </c>
      <c r="E14" s="2" t="s">
        <v>7</v>
      </c>
      <c r="F14" s="2" t="s">
        <v>8</v>
      </c>
      <c r="G14" s="2" t="s">
        <v>9</v>
      </c>
      <c r="H14" s="24" t="s">
        <v>10</v>
      </c>
      <c r="I14" s="728"/>
      <c r="J14" s="719"/>
      <c r="K14" s="720"/>
    </row>
    <row r="15" spans="1:12" ht="15" customHeight="1" x14ac:dyDescent="0.15">
      <c r="A15" s="17" t="s">
        <v>13</v>
      </c>
      <c r="B15" s="12"/>
      <c r="C15" s="2"/>
      <c r="D15" s="2"/>
      <c r="E15" s="12"/>
      <c r="F15" s="12"/>
      <c r="G15" s="12"/>
      <c r="H15" s="12"/>
      <c r="I15" s="5"/>
      <c r="J15" s="682"/>
      <c r="K15" s="692"/>
    </row>
    <row r="16" spans="1:12" ht="15" customHeight="1" x14ac:dyDescent="0.15">
      <c r="A16" s="19" t="s">
        <v>112</v>
      </c>
      <c r="B16" s="242" t="s">
        <v>496</v>
      </c>
      <c r="C16" s="26"/>
      <c r="D16" s="32"/>
      <c r="E16" s="54" t="s">
        <v>67</v>
      </c>
      <c r="F16" s="242" t="s">
        <v>496</v>
      </c>
      <c r="G16" s="58"/>
      <c r="H16" s="54"/>
      <c r="I16" s="5">
        <f>COUNTIFS(B16:H16,"&lt;&gt;空",B16:H16,"&lt;&gt;休",B16:H16,"&lt;&gt;調",B16:H16,"&lt;&gt;",B16:H16,"&lt;&gt;調整休")</f>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(4)+(COUNTIF(B16:H16,"16-19"))*(4)+(COUNTIF(B16:H16,"13-16"))*(3)+(COUNTIF(B16:H16,"工場9:30-15"))*(5)+(COUNTIF(B16:H16,"工場9-15"))*(5.5)+(COUNTIF(B16:H16,"受9-/Y10-"))*(5.5)+(COUNTIF(B16:H16,"Y10-"))*(4.5)+(COUNTIF(B16:H16,"ﾏ安9-14"))*(4.5)</f>
        <v>18.25</v>
      </c>
      <c r="K16" s="692"/>
    </row>
    <row r="17" spans="1:11" ht="15" customHeight="1" x14ac:dyDescent="0.15">
      <c r="A17" s="20" t="s">
        <v>113</v>
      </c>
      <c r="B17" s="401" t="s">
        <v>402</v>
      </c>
      <c r="C17" s="2"/>
      <c r="D17" s="32"/>
      <c r="E17" s="238" t="s">
        <v>544</v>
      </c>
      <c r="F17" s="12" t="s">
        <v>20</v>
      </c>
      <c r="G17" s="54"/>
      <c r="H17" s="12"/>
      <c r="I17" s="5">
        <f>COUNTIFS(B17:H17,"&lt;&gt;空",B17:H17,"&lt;&gt;休",B17:H17,"&lt;&gt;調",B17:H17,"&lt;&gt;",B17:H17,"&lt;&gt;調整休")</f>
        <v>3</v>
      </c>
      <c r="J17" s="682">
        <v>15.5</v>
      </c>
      <c r="K17" s="692"/>
    </row>
    <row r="18" spans="1:11" ht="15" customHeight="1" x14ac:dyDescent="0.15">
      <c r="A18" s="20" t="s">
        <v>115</v>
      </c>
      <c r="B18" s="12" t="s">
        <v>21</v>
      </c>
      <c r="C18" s="38"/>
      <c r="D18" s="38"/>
      <c r="E18" s="12"/>
      <c r="F18" s="40"/>
      <c r="G18" s="12" t="s">
        <v>21</v>
      </c>
      <c r="H18" s="12" t="s">
        <v>21</v>
      </c>
      <c r="I18" s="5">
        <f t="shared" ref="I18:I21" si="1">COUNTIFS(B18:H18,"&lt;&gt;空",B18:H18,"&lt;&gt;休",B18:H18,"&lt;&gt;調",B18:H18,"&lt;&gt;",B18:H18,"&lt;&gt;調整休")</f>
        <v>3</v>
      </c>
      <c r="J18" s="682">
        <f>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13:30-19"))*(5)+(COUNTIF(B18:H18,"14-17"))*(4)+(COUNTIF(B18:H18,"16-19"))*(4)+(COUNTIF(B18:H18,"13-16"))*(3)+(COUNTIF(B18:H18,"工場9:30-15"))*(5)+(COUNTIF(B18:H18,"工場9-15"))*(5.5)+(COUNTIF(B18:H18,"受9-/Y10-"))*(5.5)+(COUNTIF(B18:H18,"Y10-"))*(4.5)+(COUNTIF(B18:H18,"ﾏ安9-14"))*(4.5)</f>
        <v>13.5</v>
      </c>
      <c r="K18" s="692"/>
    </row>
    <row r="19" spans="1:11" ht="15" customHeight="1" x14ac:dyDescent="0.15">
      <c r="A19" s="47" t="s">
        <v>128</v>
      </c>
      <c r="B19" s="87"/>
      <c r="C19" s="38"/>
      <c r="D19" s="38"/>
      <c r="E19" s="29"/>
      <c r="F19" s="87"/>
      <c r="G19" s="12"/>
      <c r="H19" s="87"/>
      <c r="I19" s="5">
        <f t="shared" si="1"/>
        <v>0</v>
      </c>
      <c r="J19" s="682">
        <f>SUM(COUNTIF(B19:H19,"9-14:30"))*(5)+(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13:30-19"))*(5)+(COUNTIF(B19:H19,"14-17"))*(4)+(COUNTIF(B19:H19,"16-19"))*(4)+(COUNTIF(B19:H19,"13-16"))*(3)+(COUNTIF(B19:H19,"工場9:30-15"))*(5)+(COUNTIF(B19:H19,"工場9-15"))*(5.5)+(COUNTIF(B19:H19,"受9-/Y10-"))*(5.5)+(COUNTIF(B19:H19,"Y10-"))*(4.5)+(COUNTIF(B19:H19,"ﾏ安9-14"))*(4.5)</f>
        <v>0</v>
      </c>
      <c r="K19" s="692"/>
    </row>
    <row r="20" spans="1:11" ht="15" customHeight="1" x14ac:dyDescent="0.15">
      <c r="A20" s="20" t="s">
        <v>339</v>
      </c>
      <c r="B20" s="12"/>
      <c r="C20" s="38"/>
      <c r="D20" s="38"/>
      <c r="E20" s="59"/>
      <c r="F20" s="242" t="s">
        <v>500</v>
      </c>
      <c r="G20" s="12" t="s">
        <v>20</v>
      </c>
      <c r="H20" s="12" t="s">
        <v>20</v>
      </c>
      <c r="I20" s="5">
        <f t="shared" si="1"/>
        <v>3</v>
      </c>
      <c r="J20" s="682">
        <f>SUM(COUNTIF(B20:H20,"9-14:30"))*(5)+(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13:30-19"))*(5)+(COUNTIF(B20:H20,"14-17"))*(4)+(COUNTIF(B20:H20,"16-19"))*(4)+(COUNTIF(B20:H20,"13-16"))*(3)+(COUNTIF(B20:H20,"工場9:30-15"))*(5)+(COUNTIF(B20:H20,"工場9-15"))*(5.5)+(COUNTIF(B20:H20,"受9-/Y10-"))*(5.5)+(COUNTIF(B20:H20,"Y10-"))*(4.5)+(COUNTIF(B20:H20,"ﾏ安9-14"))*(4.5)</f>
        <v>13.5</v>
      </c>
      <c r="K20" s="692"/>
    </row>
    <row r="21" spans="1:11" ht="15" customHeight="1" x14ac:dyDescent="0.15">
      <c r="A21" s="20" t="s">
        <v>457</v>
      </c>
      <c r="B21" s="117"/>
      <c r="C21" s="38"/>
      <c r="D21" s="38"/>
      <c r="E21" s="12"/>
      <c r="F21" s="12" t="s">
        <v>21</v>
      </c>
      <c r="G21" s="12" t="s">
        <v>21</v>
      </c>
      <c r="H21" s="12" t="s">
        <v>21</v>
      </c>
      <c r="I21" s="5">
        <f t="shared" si="1"/>
        <v>3</v>
      </c>
      <c r="J21" s="682">
        <f>SUM(COUNTIF(B21:H21,"9-14:30"))*(5)+(COUNTIF(B21:H21,"9-20"))*(10)+(COUNTIF(B21:H21,"9-19"))*(9)+(COUNTIF(B21:H21,"9-18"))*(8)+(COUNTIF(B21:H21,"9-17"))*(7.25)+(COUNTIF(B21:H21,"9-16"))*(6.25)+(COUNTIF(B21:H21,"9-15"))*(5.5)+(COUNTIF(B21:H21,"9-14"))*(4.5)+(COUNTIF(B21:H21,"9-13,17-20"))*(7)+(COUNTIF(B21:H21,"9-13"))*(4)+(COUNTIF(B21:H21,"9-12,18-20"))*(5)+(COUNTIF(B21:H21,"9-12,16-20"))*(7)+(COUNTIF(B21:H21,"9-12,16-19"))*(6)+(COUNTIF(B21:H21,"9-13,16-20"))*(6)+(COUNTIF(B21:H21,"9-12"))*(3)+(COUNTIF(B21:H21,"9-11:30"))*(2.5)+(COUNTIF(B21:H21,"9-11,16-19"))*(5)+(COUNTIF(B21:H21,"9-11"))*(2)+(COUNTIF(B21:H21,"9:30-11:30,16-19"))*(5)+(COUNTIF(B21:H21,"19-20"))*(1)+(COUNTIF(B21:H21,"17-20"))*(3)+(COUNTIF(B21:H21,"16-20"))*(4)+(COUNTIF(B21:H21,"15-20"))*(4.5)+(COUNTIF(B21:H21,"15-19"))*(4)+(COUNTIF(B21:H21,"14-20"))*(5.5)+(COUNTIF(B21:H21,"14-19"))*(4.5)+(COUNTIF(B21:H21,"14:30-20"))*(5)+(COUNTIF(B21:H21,"13-20"))*(6.25)+(COUNTIF(B21:H21,"13-19"))*(5.5)+(COUNTIF(B21:H21,"13-18"))*(4.5)+(COUNTIF(B21:H21,"13-17"))*(4)+(COUNTIF(B21:H21,"12-20"))*(7.25)+(COUNTIF(B21:H21,"10-20"))*(9)+(COUNTIF(B21:H21,"10-15"))*(4.5)+(COUNTIF(B21:H21,"12-18"))*(5.5)+(COUNTIF(B21:H21,"10-12,14-19"))*(6.5)+(COUNTIF(B21:H21,"10-14"))*(4)+(COUNTIF(B21:H21,"13:30-19"))*(5)+(COUNTIF(B21:H21,"14-17"))*(4)+(COUNTIF(B21:H21,"16-19"))*(4)+(COUNTIF(B21:H21,"13-16"))*(3)+(COUNTIF(B21:H21,"工場9:30-15"))*(5)+(COUNTIF(B21:H21,"工場9-15"))*(5.5)+(COUNTIF(B21:H21,"受9-/Y10-"))*(5.5)+(COUNTIF(B21:H21,"Y10-"))*(4.5)+(COUNTIF(B21:H21,"ﾏ安9-14"))*(4.5)</f>
        <v>13.5</v>
      </c>
      <c r="K21" s="692"/>
    </row>
    <row r="22" spans="1:11" ht="15" customHeight="1" x14ac:dyDescent="0.15">
      <c r="A22" s="114" t="s">
        <v>66</v>
      </c>
      <c r="B22" s="258" t="s">
        <v>244</v>
      </c>
      <c r="C22" s="38"/>
      <c r="D22" s="38"/>
      <c r="E22" s="258"/>
      <c r="F22" s="258"/>
      <c r="G22" s="117"/>
      <c r="H22" s="258" t="s">
        <v>535</v>
      </c>
      <c r="I22" s="27"/>
      <c r="J22" s="48"/>
      <c r="K22" s="102"/>
    </row>
    <row r="23" spans="1:11" ht="15" customHeight="1" x14ac:dyDescent="0.15">
      <c r="A23" s="22" t="s">
        <v>0</v>
      </c>
      <c r="B23" s="23">
        <v>46090</v>
      </c>
      <c r="C23" s="23">
        <v>46091</v>
      </c>
      <c r="D23" s="23">
        <v>46092</v>
      </c>
      <c r="E23" s="23">
        <v>46093</v>
      </c>
      <c r="F23" s="23">
        <v>46094</v>
      </c>
      <c r="G23" s="23">
        <v>46095</v>
      </c>
      <c r="H23" s="23">
        <v>46096</v>
      </c>
      <c r="I23" s="727" t="s">
        <v>1</v>
      </c>
      <c r="J23" s="717" t="s">
        <v>2</v>
      </c>
      <c r="K23" s="718"/>
    </row>
    <row r="24" spans="1:11" ht="15" customHeight="1" x14ac:dyDescent="0.15">
      <c r="A24" s="22" t="s">
        <v>3</v>
      </c>
      <c r="B24" s="2" t="s">
        <v>4</v>
      </c>
      <c r="C24" s="21" t="s">
        <v>5</v>
      </c>
      <c r="D24" s="376" t="s">
        <v>6</v>
      </c>
      <c r="E24" s="2" t="s">
        <v>7</v>
      </c>
      <c r="F24" s="2" t="s">
        <v>8</v>
      </c>
      <c r="G24" s="2" t="s">
        <v>9</v>
      </c>
      <c r="H24" s="24" t="s">
        <v>10</v>
      </c>
      <c r="I24" s="728"/>
      <c r="J24" s="719"/>
      <c r="K24" s="720"/>
    </row>
    <row r="25" spans="1:11" ht="15" customHeight="1" x14ac:dyDescent="0.15">
      <c r="A25" s="17" t="s">
        <v>12</v>
      </c>
      <c r="B25" s="12"/>
      <c r="C25" s="591" t="s">
        <v>538</v>
      </c>
      <c r="D25" s="2"/>
      <c r="E25" s="12"/>
      <c r="F25" s="12"/>
      <c r="G25" s="12"/>
      <c r="H25" s="12"/>
      <c r="I25" s="51"/>
      <c r="J25" s="721"/>
      <c r="K25" s="722"/>
    </row>
    <row r="26" spans="1:11" ht="15" customHeight="1" x14ac:dyDescent="0.15">
      <c r="A26" s="19" t="s">
        <v>112</v>
      </c>
      <c r="B26" s="242" t="s">
        <v>496</v>
      </c>
      <c r="C26" s="900" t="s">
        <v>539</v>
      </c>
      <c r="D26" s="32"/>
      <c r="E26" s="54" t="s">
        <v>67</v>
      </c>
      <c r="F26" s="242" t="s">
        <v>496</v>
      </c>
      <c r="G26" s="54" t="s">
        <v>20</v>
      </c>
      <c r="H26" s="54"/>
      <c r="I26" s="5">
        <f>COUNTIFS(B26:H26,"&lt;&gt;空",B26:H26,"&lt;&gt;休",B26:H26,"&lt;&gt;調",B26:H26,"&lt;&gt;",B26:H26,"&lt;&gt;調整休")</f>
        <v>5</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13:30-19"))*(5)+(COUNTIF(B26:H26,"14-17"))*(4)+(COUNTIF(B26:H26,"16-19"))*(4)+(COUNTIF(B26:H26,"13-16"))*(3)+(COUNTIF(B26:H26,"工場9:30-15"))*(5)+(COUNTIF(B26:H26,"工場9-15"))*(5.5)+(COUNTIF(B26:H26,"受9-/Y10-"))*(5.5)+(COUNTIF(B26:H26,"Y10-"))*(4.5)+(COUNTIF(B26:H26,"ﾏ安9-14"))*(4.5)</f>
        <v>22.75</v>
      </c>
      <c r="K26" s="692"/>
    </row>
    <row r="27" spans="1:11" ht="15" customHeight="1" x14ac:dyDescent="0.15">
      <c r="A27" s="20" t="s">
        <v>113</v>
      </c>
      <c r="B27" s="401" t="s">
        <v>402</v>
      </c>
      <c r="C27" s="901"/>
      <c r="D27" s="32"/>
      <c r="E27" s="401" t="s">
        <v>402</v>
      </c>
      <c r="F27" s="12" t="s">
        <v>20</v>
      </c>
      <c r="G27" s="54"/>
      <c r="H27" s="12" t="s">
        <v>311</v>
      </c>
      <c r="I27" s="5">
        <f>COUNTIFS(B27:H27,"&lt;&gt;空",B27:H27,"&lt;&gt;休",B27:H27,"&lt;&gt;調",B27:H27,"&lt;&gt;",B27:H27,"&lt;&gt;調整休")</f>
        <v>4</v>
      </c>
      <c r="J27" s="682">
        <v>17</v>
      </c>
      <c r="K27" s="692"/>
    </row>
    <row r="28" spans="1:11" ht="15" customHeight="1" x14ac:dyDescent="0.15">
      <c r="A28" s="20" t="s">
        <v>115</v>
      </c>
      <c r="B28" s="12" t="s">
        <v>21</v>
      </c>
      <c r="C28" s="901"/>
      <c r="D28" s="38"/>
      <c r="E28" s="12"/>
      <c r="F28" s="40"/>
      <c r="G28" s="12" t="s">
        <v>21</v>
      </c>
      <c r="H28" s="12" t="s">
        <v>21</v>
      </c>
      <c r="I28" s="5">
        <f t="shared" ref="I28:I31" si="2">COUNTIFS(B28:H28,"&lt;&gt;空",B28:H28,"&lt;&gt;休",B28:H28,"&lt;&gt;調",B28:H28,"&lt;&gt;",B28:H28,"&lt;&gt;調整休")</f>
        <v>3</v>
      </c>
      <c r="J28" s="682">
        <f>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COUNTIF(B28:H28,"工場9:30-15"))*(5)+(COUNTIF(B28:H28,"工場9-15"))*(5.5)+(COUNTIF(B28:H28,"受9-/Y10-"))*(5.5)+(COUNTIF(B28:H28,"Y10-"))*(4.5)+(COUNTIF(B28:H28,"ﾏ安9-14"))*(4.5)</f>
        <v>13.5</v>
      </c>
      <c r="K28" s="692"/>
    </row>
    <row r="29" spans="1:11" ht="15" customHeight="1" x14ac:dyDescent="0.15">
      <c r="A29" s="47" t="s">
        <v>128</v>
      </c>
      <c r="B29" s="87"/>
      <c r="C29" s="901"/>
      <c r="D29" s="38"/>
      <c r="E29" s="29"/>
      <c r="F29" s="87"/>
      <c r="G29" s="12"/>
      <c r="H29" s="87"/>
      <c r="I29" s="5">
        <f t="shared" si="2"/>
        <v>0</v>
      </c>
      <c r="J29" s="682">
        <f>SUM(COUNTIF(B29:H29,"9-14:30"))*(5)+(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13:30-19"))*(5)+(COUNTIF(B29:H29,"14-17"))*(4)+(COUNTIF(B29:H29,"16-19"))*(4)+(COUNTIF(B29:H29,"13-16"))*(3)+(COUNTIF(B29:H29,"工場9:30-15"))*(5)+(COUNTIF(B29:H29,"工場9-15"))*(5.5)+(COUNTIF(B29:H29,"受9-/Y10-"))*(5.5)+(COUNTIF(B29:H29,"Y10-"))*(4.5)+(COUNTIF(B29:H29,"ﾏ安9-14"))*(4.5)</f>
        <v>0</v>
      </c>
      <c r="K29" s="692"/>
    </row>
    <row r="30" spans="1:11" ht="15" customHeight="1" x14ac:dyDescent="0.15">
      <c r="A30" s="20" t="s">
        <v>339</v>
      </c>
      <c r="B30" s="12" t="s">
        <v>20</v>
      </c>
      <c r="C30" s="901"/>
      <c r="D30" s="38"/>
      <c r="E30" s="59"/>
      <c r="F30" s="242" t="s">
        <v>551</v>
      </c>
      <c r="G30" s="59"/>
      <c r="H30" s="12" t="s">
        <v>20</v>
      </c>
      <c r="I30" s="5">
        <f t="shared" si="2"/>
        <v>3</v>
      </c>
      <c r="J30" s="682">
        <v>17</v>
      </c>
      <c r="K30" s="692"/>
    </row>
    <row r="31" spans="1:11" ht="15" customHeight="1" x14ac:dyDescent="0.15">
      <c r="A31" s="20" t="s">
        <v>457</v>
      </c>
      <c r="B31" s="117"/>
      <c r="C31" s="901"/>
      <c r="D31" s="38"/>
      <c r="E31" s="12" t="s">
        <v>21</v>
      </c>
      <c r="F31" s="12"/>
      <c r="G31" s="12" t="s">
        <v>21</v>
      </c>
      <c r="H31" s="12" t="s">
        <v>21</v>
      </c>
      <c r="I31" s="5">
        <f t="shared" si="2"/>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COUNTIF(B31:H31,"13-16"))*(3)+(COUNTIF(B31:H31,"工場9:30-15"))*(5)+(COUNTIF(B31:H31,"工場9-15"))*(5.5)+(COUNTIF(B31:H31,"受9-/Y10-"))*(5.5)+(COUNTIF(B31:H31,"Y10-"))*(4.5)+(COUNTIF(B31:H31,"ﾏ安9-14"))*(4.5)</f>
        <v>13.5</v>
      </c>
      <c r="K31" s="692"/>
    </row>
    <row r="32" spans="1:11" ht="15" customHeight="1" x14ac:dyDescent="0.15">
      <c r="A32" s="114" t="s">
        <v>66</v>
      </c>
      <c r="B32" s="117"/>
      <c r="C32" s="902"/>
      <c r="D32" s="38"/>
      <c r="E32" s="258"/>
      <c r="F32" s="258" t="s">
        <v>509</v>
      </c>
      <c r="G32" s="117"/>
      <c r="H32" s="117"/>
      <c r="I32" s="27"/>
      <c r="J32" s="48"/>
      <c r="K32" s="102"/>
    </row>
    <row r="33" spans="1:11" ht="15" customHeight="1" x14ac:dyDescent="0.15">
      <c r="A33" s="22" t="s">
        <v>0</v>
      </c>
      <c r="B33" s="90">
        <v>46097</v>
      </c>
      <c r="C33" s="90">
        <v>46098</v>
      </c>
      <c r="D33" s="90">
        <v>46099</v>
      </c>
      <c r="E33" s="90">
        <v>46100</v>
      </c>
      <c r="F33" s="90">
        <v>46101</v>
      </c>
      <c r="G33" s="90">
        <v>46102</v>
      </c>
      <c r="H33" s="90">
        <v>46103</v>
      </c>
      <c r="I33" s="727" t="s">
        <v>1</v>
      </c>
      <c r="J33" s="717" t="s">
        <v>2</v>
      </c>
      <c r="K33" s="718"/>
    </row>
    <row r="34" spans="1:11" ht="15" customHeight="1" x14ac:dyDescent="0.15">
      <c r="A34" s="22" t="s">
        <v>3</v>
      </c>
      <c r="B34" s="2" t="s">
        <v>4</v>
      </c>
      <c r="C34" s="21" t="s">
        <v>5</v>
      </c>
      <c r="D34" s="21" t="s">
        <v>6</v>
      </c>
      <c r="E34" s="2" t="s">
        <v>7</v>
      </c>
      <c r="F34" s="24" t="s">
        <v>8</v>
      </c>
      <c r="G34" s="2" t="s">
        <v>9</v>
      </c>
      <c r="H34" s="24" t="s">
        <v>10</v>
      </c>
      <c r="I34" s="728"/>
      <c r="J34" s="719"/>
      <c r="K34" s="720"/>
    </row>
    <row r="35" spans="1:11" ht="15" customHeight="1" x14ac:dyDescent="0.15">
      <c r="A35" s="17" t="s">
        <v>13</v>
      </c>
      <c r="B35" s="12"/>
      <c r="C35" s="2"/>
      <c r="D35" s="2"/>
      <c r="E35" s="12"/>
      <c r="F35" s="691" t="s">
        <v>60</v>
      </c>
      <c r="G35" s="691"/>
      <c r="H35" s="691"/>
      <c r="I35" s="5"/>
      <c r="J35" s="682"/>
      <c r="K35" s="692"/>
    </row>
    <row r="36" spans="1:11" ht="15" customHeight="1" x14ac:dyDescent="0.15">
      <c r="A36" s="19" t="s">
        <v>112</v>
      </c>
      <c r="B36" s="242" t="s">
        <v>496</v>
      </c>
      <c r="C36" s="26"/>
      <c r="D36" s="32"/>
      <c r="E36" s="59"/>
      <c r="F36" s="59"/>
      <c r="G36" s="12" t="s">
        <v>20</v>
      </c>
      <c r="H36" s="54"/>
      <c r="I36" s="5">
        <f>COUNTIFS(B36:H36,"&lt;&gt;空",B36:H36,"&lt;&gt;休",B36:H36,"&lt;&gt;調",B36:H36,"&lt;&gt;",B36:H36,"&lt;&gt;調整休")</f>
        <v>2</v>
      </c>
      <c r="J36" s="682">
        <f>SUM(COUNTIF(B36:H36,"9-14:30"))*(5)+(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13:30-19"))*(5)+(COUNTIF(B36:H36,"14-17"))*(4)+(COUNTIF(B36:H36,"16-19"))*(4)+(COUNTIF(B36:H36,"13-16"))*(3)+(COUNTIF(B36:H36,"工場9:30-15"))*(5)+(COUNTIF(B36:H36,"工場9-15"))*(5.5)+(COUNTIF(B36:H36,"受9-/Y10-"))*(5.5)+(COUNTIF(B36:H36,"Y10-"))*(4.5)+(COUNTIF(B36:H36,"ﾏ安9-14"))*(4.5)</f>
        <v>10</v>
      </c>
      <c r="K36" s="692"/>
    </row>
    <row r="37" spans="1:11" ht="15" customHeight="1" x14ac:dyDescent="0.15">
      <c r="A37" s="20" t="s">
        <v>113</v>
      </c>
      <c r="B37" s="401" t="s">
        <v>402</v>
      </c>
      <c r="C37" s="2"/>
      <c r="D37" s="32"/>
      <c r="E37" s="401" t="s">
        <v>402</v>
      </c>
      <c r="F37" s="59"/>
      <c r="G37" s="54"/>
      <c r="H37" s="12"/>
      <c r="I37" s="5">
        <f>COUNTIFS(B37:H37,"&lt;&gt;空",B37:H37,"&lt;&gt;休",B37:H37,"&lt;&gt;調",B37:H37,"&lt;&gt;",B37:H37,"&lt;&gt;調整休")</f>
        <v>2</v>
      </c>
      <c r="J37" s="682">
        <f>SUM(COUNTIF(B37:H37,"9-14:30"))*(5)+(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COUNTIF(B37:H37,"13:30-19"))*(5)+(COUNTIF(B37:H37,"14-17"))*(4)+(COUNTIF(B37:H37,"16-19"))*(4)+(COUNTIF(B37:H37,"13-16"))*(3)+(COUNTIF(B37:H37,"工場9:30-15"))*(5)+(COUNTIF(B37:H37,"工場9-15"))*(5.5)+(COUNTIF(B37:H37,"受9-/Y10-"))*(5.5)+(COUNTIF(B37:H37,"Y10-"))*(4.5)+(COUNTIF(B37:H37,"ﾏ安9-14"))*(4.5)</f>
        <v>9</v>
      </c>
      <c r="K37" s="692"/>
    </row>
    <row r="38" spans="1:11" ht="15" customHeight="1" x14ac:dyDescent="0.15">
      <c r="A38" s="20" t="s">
        <v>115</v>
      </c>
      <c r="B38" s="12" t="s">
        <v>21</v>
      </c>
      <c r="C38" s="38"/>
      <c r="D38" s="38"/>
      <c r="E38" s="12"/>
      <c r="F38" s="40"/>
      <c r="G38" s="12" t="s">
        <v>21</v>
      </c>
      <c r="H38" s="12" t="s">
        <v>21</v>
      </c>
      <c r="I38" s="5">
        <f t="shared" ref="I38:I41" si="3">COUNTIFS(B38:H38,"&lt;&gt;空",B38:H38,"&lt;&gt;休",B38:H38,"&lt;&gt;調",B38:H38,"&lt;&gt;",B38:H38,"&lt;&gt;調整休")</f>
        <v>3</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COUNTIF(B38:H38,"13-16"))*(3)+(COUNTIF(B38:H38,"工場9:30-15"))*(5)+(COUNTIF(B38:H38,"工場9-15"))*(5.5)+(COUNTIF(B38:H38,"受9-/Y10-"))*(5.5)+(COUNTIF(B38:H38,"Y10-"))*(4.5)+(COUNTIF(B38:H38,"ﾏ安9-14"))*(4.5)</f>
        <v>13.5</v>
      </c>
      <c r="K38" s="692"/>
    </row>
    <row r="39" spans="1:11" ht="15" customHeight="1" x14ac:dyDescent="0.15">
      <c r="A39" s="47" t="s">
        <v>128</v>
      </c>
      <c r="B39" s="87"/>
      <c r="C39" s="38"/>
      <c r="D39" s="38"/>
      <c r="E39" s="29"/>
      <c r="F39" s="87"/>
      <c r="G39" s="12"/>
      <c r="H39" s="87"/>
      <c r="I39" s="5">
        <f t="shared" si="3"/>
        <v>0</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COUNTIF(B39:H39,"13-16"))*(3)+(COUNTIF(B39:H39,"工場9:30-15"))*(5)+(COUNTIF(B39:H39,"工場9-15"))*(5.5)+(COUNTIF(B39:H39,"受9-/Y10-"))*(5.5)+(COUNTIF(B39:H39,"Y10-"))*(4.5)+(COUNTIF(B39:H39,"ﾏ安9-14"))*(4.5)</f>
        <v>0</v>
      </c>
      <c r="K39" s="692"/>
    </row>
    <row r="40" spans="1:11" ht="15" customHeight="1" x14ac:dyDescent="0.15">
      <c r="A40" s="20" t="s">
        <v>339</v>
      </c>
      <c r="B40" s="12" t="s">
        <v>20</v>
      </c>
      <c r="C40" s="38"/>
      <c r="D40" s="38"/>
      <c r="E40" s="121" t="s">
        <v>532</v>
      </c>
      <c r="F40" s="242" t="s">
        <v>496</v>
      </c>
      <c r="G40" s="12" t="s">
        <v>20</v>
      </c>
      <c r="H40" s="12" t="s">
        <v>20</v>
      </c>
      <c r="I40" s="5">
        <f t="shared" si="3"/>
        <v>5</v>
      </c>
      <c r="J40" s="682">
        <v>31.5</v>
      </c>
      <c r="K40" s="692"/>
    </row>
    <row r="41" spans="1:11" ht="15" customHeight="1" x14ac:dyDescent="0.15">
      <c r="A41" s="20" t="s">
        <v>457</v>
      </c>
      <c r="B41" s="117"/>
      <c r="C41" s="38"/>
      <c r="D41" s="38"/>
      <c r="E41" s="12" t="s">
        <v>21</v>
      </c>
      <c r="F41" s="12"/>
      <c r="G41" s="12" t="s">
        <v>21</v>
      </c>
      <c r="H41" s="12" t="s">
        <v>21</v>
      </c>
      <c r="I41" s="5">
        <f t="shared" si="3"/>
        <v>3</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13:30-19"))*(5)+(COUNTIF(B41:H41,"14-17"))*(4)+(COUNTIF(B41:H41,"16-19"))*(4)+(COUNTIF(B41:H41,"13-16"))*(3)+(COUNTIF(B41:H41,"工場9:30-15"))*(5)+(COUNTIF(B41:H41,"工場9-15"))*(5.5)+(COUNTIF(B41:H41,"受9-/Y10-"))*(5.5)+(COUNTIF(B41:H41,"Y10-"))*(4.5)+(COUNTIF(B41:H41,"ﾏ安9-14"))*(4.5)</f>
        <v>13.5</v>
      </c>
      <c r="K41" s="692"/>
    </row>
    <row r="42" spans="1:11" ht="15" customHeight="1" x14ac:dyDescent="0.15">
      <c r="A42" s="114" t="s">
        <v>66</v>
      </c>
      <c r="B42" s="117"/>
      <c r="C42" s="38"/>
      <c r="D42" s="38"/>
      <c r="E42" s="258"/>
      <c r="F42" s="258" t="s">
        <v>468</v>
      </c>
      <c r="G42" s="12"/>
      <c r="H42" s="117"/>
      <c r="I42" s="27"/>
      <c r="J42" s="48"/>
      <c r="K42" s="102"/>
    </row>
    <row r="43" spans="1:11" ht="15" customHeight="1" x14ac:dyDescent="0.15">
      <c r="A43" s="22" t="s">
        <v>0</v>
      </c>
      <c r="B43" s="23">
        <v>46104</v>
      </c>
      <c r="C43" s="23">
        <v>46105</v>
      </c>
      <c r="D43" s="23">
        <v>46106</v>
      </c>
      <c r="E43" s="23">
        <v>46107</v>
      </c>
      <c r="F43" s="23">
        <v>46108</v>
      </c>
      <c r="G43" s="23">
        <v>46109</v>
      </c>
      <c r="H43" s="23">
        <v>46110</v>
      </c>
      <c r="I43" s="727" t="s">
        <v>1</v>
      </c>
      <c r="J43" s="717" t="s">
        <v>2</v>
      </c>
      <c r="K43" s="718"/>
    </row>
    <row r="44" spans="1:11" ht="15" customHeight="1" x14ac:dyDescent="0.15">
      <c r="A44" s="22" t="s">
        <v>3</v>
      </c>
      <c r="B44" s="2" t="s">
        <v>4</v>
      </c>
      <c r="C44" s="316" t="s">
        <v>5</v>
      </c>
      <c r="D44" s="21" t="s">
        <v>6</v>
      </c>
      <c r="E44" s="2" t="s">
        <v>7</v>
      </c>
      <c r="F44" s="2" t="s">
        <v>8</v>
      </c>
      <c r="G44" s="2" t="s">
        <v>9</v>
      </c>
      <c r="H44" s="24" t="s">
        <v>10</v>
      </c>
      <c r="I44" s="728"/>
      <c r="J44" s="719"/>
      <c r="K44" s="720"/>
    </row>
    <row r="45" spans="1:11" ht="15" customHeight="1" x14ac:dyDescent="0.15">
      <c r="A45" s="17" t="s">
        <v>12</v>
      </c>
      <c r="B45" s="12"/>
      <c r="C45" s="2"/>
      <c r="D45" s="2"/>
      <c r="E45" s="12"/>
      <c r="F45" s="12"/>
      <c r="G45" s="12"/>
      <c r="H45" s="12"/>
      <c r="I45" s="51"/>
      <c r="J45" s="721"/>
      <c r="K45" s="722"/>
    </row>
    <row r="46" spans="1:11" ht="15" customHeight="1" x14ac:dyDescent="0.15">
      <c r="A46" s="19" t="s">
        <v>112</v>
      </c>
      <c r="B46" s="59"/>
      <c r="C46" s="26"/>
      <c r="D46" s="32"/>
      <c r="E46" s="54" t="s">
        <v>67</v>
      </c>
      <c r="F46" s="242" t="s">
        <v>496</v>
      </c>
      <c r="G46" s="54" t="s">
        <v>20</v>
      </c>
      <c r="H46" s="54"/>
      <c r="I46" s="5">
        <f>COUNTIFS(B46:H46,"&lt;&gt;空",B46:H46,"&lt;&gt;休",B46:H46,"&lt;&gt;調",B46:H46,"&lt;&gt;",B46:H46,"&lt;&gt;調整休")</f>
        <v>3</v>
      </c>
      <c r="J46" s="682">
        <f t="shared" ref="J46:J51" si="4">SUM(COUNTIF(B46:H46,"9-14:30"))*(5)+(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13:30-19"))*(5)+(COUNTIF(B46:H46,"14-17"))*(4)+(COUNTIF(B46:H46,"16-19"))*(4)+(COUNTIF(B46:H46,"13-16"))*(3)+(COUNTIF(B46:H46,"工場9:30-15"))*(5)+(COUNTIF(B46:H46,"工場9-15"))*(5.5)+(COUNTIF(B46:H46,"受9-/Y10-"))*(5.5)+(COUNTIF(B46:H46,"Y10-"))*(4.5)+(COUNTIF(B46:H46,"ﾏ安9-14"))*(4.5)</f>
        <v>17.25</v>
      </c>
      <c r="K46" s="692"/>
    </row>
    <row r="47" spans="1:11" ht="15" customHeight="1" x14ac:dyDescent="0.15">
      <c r="A47" s="20" t="s">
        <v>113</v>
      </c>
      <c r="B47" s="401" t="s">
        <v>402</v>
      </c>
      <c r="C47" s="2"/>
      <c r="D47" s="32"/>
      <c r="E47" s="401" t="s">
        <v>402</v>
      </c>
      <c r="F47" s="12" t="s">
        <v>20</v>
      </c>
      <c r="G47" s="54"/>
      <c r="H47" s="401" t="s">
        <v>442</v>
      </c>
      <c r="I47" s="5">
        <f>COUNTIFS(B47:H47,"&lt;&gt;空",B47:H47,"&lt;&gt;休",B47:H47,"&lt;&gt;調",B47:H47,"&lt;&gt;",B47:H47,"&lt;&gt;調整休")</f>
        <v>4</v>
      </c>
      <c r="J47" s="682">
        <f t="shared" si="4"/>
        <v>13.5</v>
      </c>
      <c r="K47" s="692"/>
    </row>
    <row r="48" spans="1:11" ht="15" customHeight="1" x14ac:dyDescent="0.15">
      <c r="A48" s="20" t="s">
        <v>115</v>
      </c>
      <c r="B48" s="12" t="s">
        <v>21</v>
      </c>
      <c r="C48" s="38"/>
      <c r="D48" s="38"/>
      <c r="E48" s="12"/>
      <c r="F48" s="40"/>
      <c r="G48" s="12" t="s">
        <v>21</v>
      </c>
      <c r="H48" s="12" t="s">
        <v>21</v>
      </c>
      <c r="I48" s="5">
        <f t="shared" ref="I48:I51" si="5">COUNTIFS(B48:H48,"&lt;&gt;空",B48:H48,"&lt;&gt;休",B48:H48,"&lt;&gt;調",B48:H48,"&lt;&gt;",B48:H48,"&lt;&gt;調整休")</f>
        <v>3</v>
      </c>
      <c r="J48" s="682">
        <f t="shared" si="4"/>
        <v>13.5</v>
      </c>
      <c r="K48" s="692"/>
    </row>
    <row r="49" spans="1:14" ht="15" customHeight="1" x14ac:dyDescent="0.15">
      <c r="A49" s="47" t="s">
        <v>128</v>
      </c>
      <c r="B49" s="87"/>
      <c r="C49" s="38"/>
      <c r="D49" s="38"/>
      <c r="E49" s="29"/>
      <c r="F49" s="87"/>
      <c r="G49" s="12"/>
      <c r="H49" s="87"/>
      <c r="I49" s="5">
        <f t="shared" si="5"/>
        <v>0</v>
      </c>
      <c r="J49" s="682">
        <f t="shared" si="4"/>
        <v>0</v>
      </c>
      <c r="K49" s="692"/>
    </row>
    <row r="50" spans="1:14" ht="15" customHeight="1" x14ac:dyDescent="0.15">
      <c r="A50" s="20" t="s">
        <v>339</v>
      </c>
      <c r="B50" s="12" t="s">
        <v>20</v>
      </c>
      <c r="C50" s="38"/>
      <c r="D50" s="38"/>
      <c r="E50" s="12" t="s">
        <v>83</v>
      </c>
      <c r="F50" s="242" t="s">
        <v>500</v>
      </c>
      <c r="G50" s="12" t="s">
        <v>20</v>
      </c>
      <c r="H50" s="12" t="s">
        <v>20</v>
      </c>
      <c r="I50" s="5">
        <f t="shared" si="5"/>
        <v>5</v>
      </c>
      <c r="J50" s="682">
        <f t="shared" si="4"/>
        <v>27</v>
      </c>
      <c r="K50" s="692"/>
    </row>
    <row r="51" spans="1:14" ht="15" customHeight="1" x14ac:dyDescent="0.15">
      <c r="A51" s="20" t="s">
        <v>457</v>
      </c>
      <c r="B51" s="117"/>
      <c r="C51" s="38"/>
      <c r="D51" s="38"/>
      <c r="E51" s="12"/>
      <c r="F51" s="12" t="s">
        <v>21</v>
      </c>
      <c r="G51" s="12" t="s">
        <v>21</v>
      </c>
      <c r="H51" s="12" t="s">
        <v>21</v>
      </c>
      <c r="I51" s="5">
        <f t="shared" si="5"/>
        <v>3</v>
      </c>
      <c r="J51" s="682">
        <f t="shared" si="4"/>
        <v>13.5</v>
      </c>
      <c r="K51" s="692"/>
    </row>
    <row r="52" spans="1:14" ht="15" customHeight="1" x14ac:dyDescent="0.15">
      <c r="A52" s="114" t="s">
        <v>66</v>
      </c>
      <c r="B52" s="117"/>
      <c r="C52" s="38"/>
      <c r="D52" s="38"/>
      <c r="E52" s="258"/>
      <c r="F52" s="258"/>
      <c r="G52" s="117"/>
      <c r="H52" s="258" t="s">
        <v>244</v>
      </c>
      <c r="I52" s="115"/>
      <c r="J52" s="91"/>
      <c r="K52" s="92"/>
    </row>
    <row r="53" spans="1:14" ht="12" customHeight="1" x14ac:dyDescent="0.15">
      <c r="A53" s="41"/>
      <c r="B53" s="42"/>
      <c r="C53" s="42"/>
      <c r="D53" s="42"/>
      <c r="E53" s="42"/>
      <c r="F53" s="42"/>
      <c r="G53" s="42"/>
      <c r="H53" s="42"/>
      <c r="I53" s="716" t="s">
        <v>534</v>
      </c>
      <c r="J53" s="716"/>
      <c r="K53" s="716"/>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64">
    <mergeCell ref="J5:K5"/>
    <mergeCell ref="B1:F1"/>
    <mergeCell ref="H1:K1"/>
    <mergeCell ref="I3:I4"/>
    <mergeCell ref="J3:K4"/>
    <mergeCell ref="J19:K19"/>
    <mergeCell ref="J6:K6"/>
    <mergeCell ref="J7:K7"/>
    <mergeCell ref="J8:K8"/>
    <mergeCell ref="J9:K9"/>
    <mergeCell ref="J10:K10"/>
    <mergeCell ref="J11:K11"/>
    <mergeCell ref="J13:K14"/>
    <mergeCell ref="J15:K15"/>
    <mergeCell ref="J16:K16"/>
    <mergeCell ref="J17:K17"/>
    <mergeCell ref="J18:K18"/>
    <mergeCell ref="F35:H35"/>
    <mergeCell ref="J35:K35"/>
    <mergeCell ref="J20:K20"/>
    <mergeCell ref="J21:K21"/>
    <mergeCell ref="J23:K24"/>
    <mergeCell ref="J25:K25"/>
    <mergeCell ref="J26:K26"/>
    <mergeCell ref="J27:K27"/>
    <mergeCell ref="J28:K28"/>
    <mergeCell ref="J29:K29"/>
    <mergeCell ref="J30:K30"/>
    <mergeCell ref="J31:K31"/>
    <mergeCell ref="J33:K34"/>
    <mergeCell ref="J36:K36"/>
    <mergeCell ref="J37:K37"/>
    <mergeCell ref="J38:K38"/>
    <mergeCell ref="J39:K39"/>
    <mergeCell ref="J40:K40"/>
    <mergeCell ref="I53:K53"/>
    <mergeCell ref="A54:B54"/>
    <mergeCell ref="D54:E54"/>
    <mergeCell ref="I43:I44"/>
    <mergeCell ref="J41:K41"/>
    <mergeCell ref="A62:B62"/>
    <mergeCell ref="C62:K62"/>
    <mergeCell ref="A56:B56"/>
    <mergeCell ref="C56:K56"/>
    <mergeCell ref="C57:K57"/>
    <mergeCell ref="A59:B59"/>
    <mergeCell ref="C59:K59"/>
    <mergeCell ref="A60:B60"/>
    <mergeCell ref="C26:C32"/>
    <mergeCell ref="I13:I14"/>
    <mergeCell ref="I23:I24"/>
    <mergeCell ref="I33:I34"/>
    <mergeCell ref="A61:B61"/>
    <mergeCell ref="C61:K61"/>
    <mergeCell ref="A55:B55"/>
    <mergeCell ref="C55:K55"/>
    <mergeCell ref="J43:K44"/>
    <mergeCell ref="J45:K45"/>
    <mergeCell ref="J46:K46"/>
    <mergeCell ref="J47:K47"/>
    <mergeCell ref="J48:K48"/>
    <mergeCell ref="J49:K49"/>
    <mergeCell ref="J50:K50"/>
    <mergeCell ref="J51:K51"/>
  </mergeCells>
  <phoneticPr fontId="13"/>
  <pageMargins left="0.39370078740157483" right="0.27559055118110237" top="0.31496062992125984" bottom="0.11811023622047245" header="0.51181102362204722" footer="0.51181102362204722"/>
  <pageSetup paperSize="9" scale="87"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C096545-8A05-4940-8397-455BCF786531}">
          <x14:formula1>
            <xm:f>'F:\Users\clmiwa-three\Downloads\[《中村》新田・草加 エリア 仮シフト【12月16日～1月15日】.xlsx]参照データベース'!#REF!</xm:f>
          </x14:formula1>
          <xm:sqref>G1:G2 C8:G12 C38:D42 C18:D22 E53:H53 C48:D53 D28:D32</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6AF5A-B208-4402-B0FA-B3E3103BC765}">
  <sheetPr>
    <tabColor theme="7" tint="0.59999389629810485"/>
    <pageSetUpPr fitToPage="1"/>
  </sheetPr>
  <dimension ref="A1:N54"/>
  <sheetViews>
    <sheetView zoomScale="90" zoomScaleNormal="90" workbookViewId="0">
      <selection activeCell="M6" sqref="M6"/>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515</v>
      </c>
      <c r="C1" s="683"/>
      <c r="D1" s="683"/>
      <c r="E1" s="683"/>
      <c r="F1" s="683"/>
      <c r="H1" s="847" t="s">
        <v>110</v>
      </c>
      <c r="I1" s="848"/>
      <c r="J1" s="849"/>
      <c r="K1" s="850"/>
    </row>
    <row r="2" spans="1:11" ht="9" customHeight="1" thickBot="1" x14ac:dyDescent="0.2">
      <c r="A2" s="50"/>
      <c r="B2" s="501"/>
      <c r="C2" s="501"/>
      <c r="D2" s="501"/>
      <c r="E2" s="501"/>
      <c r="F2" s="501"/>
      <c r="H2" s="521"/>
      <c r="I2" s="521"/>
      <c r="J2" s="522"/>
      <c r="K2" s="521"/>
    </row>
    <row r="3" spans="1:11" ht="19.5" customHeight="1" x14ac:dyDescent="0.15">
      <c r="A3" s="504" t="s">
        <v>64</v>
      </c>
      <c r="B3" s="505">
        <v>46111</v>
      </c>
      <c r="C3" s="506">
        <v>46112</v>
      </c>
      <c r="D3" s="259"/>
      <c r="E3" s="90"/>
      <c r="F3" s="90"/>
      <c r="G3" s="90"/>
      <c r="H3" s="90">
        <v>46082</v>
      </c>
      <c r="I3" s="851" t="s">
        <v>1</v>
      </c>
      <c r="J3" s="853" t="s">
        <v>2</v>
      </c>
      <c r="K3" s="853"/>
    </row>
    <row r="4" spans="1:11" ht="19.5" customHeight="1" x14ac:dyDescent="0.15">
      <c r="A4" s="507" t="s">
        <v>3</v>
      </c>
      <c r="B4" s="508" t="s">
        <v>4</v>
      </c>
      <c r="C4" s="509" t="s">
        <v>5</v>
      </c>
      <c r="D4" s="63"/>
      <c r="E4" s="2"/>
      <c r="F4" s="21"/>
      <c r="G4" s="21"/>
      <c r="H4" s="24" t="s">
        <v>10</v>
      </c>
      <c r="I4" s="852"/>
      <c r="J4" s="853"/>
      <c r="K4" s="853"/>
    </row>
    <row r="5" spans="1:11" ht="19.5" customHeight="1" x14ac:dyDescent="0.15">
      <c r="A5" s="67" t="s">
        <v>12</v>
      </c>
      <c r="B5" s="12"/>
      <c r="C5" s="509"/>
      <c r="D5" s="62"/>
      <c r="E5" s="2"/>
      <c r="F5" s="2"/>
      <c r="G5" s="2"/>
      <c r="H5" s="12"/>
      <c r="I5" s="5"/>
      <c r="J5" s="682"/>
      <c r="K5" s="692"/>
    </row>
    <row r="6" spans="1:11" ht="19.5" customHeight="1" x14ac:dyDescent="0.15">
      <c r="A6" s="71" t="s">
        <v>108</v>
      </c>
      <c r="B6" s="12" t="s">
        <v>20</v>
      </c>
      <c r="C6" s="510"/>
      <c r="D6" s="32"/>
      <c r="E6" s="11"/>
      <c r="F6" s="11"/>
      <c r="G6" s="11"/>
      <c r="H6" s="12" t="s">
        <v>20</v>
      </c>
      <c r="I6" s="5">
        <f>COUNTIFS(B6:H6,"&lt;&gt;空",B6:H6,"&lt;&gt;休",B6:H6,"&lt;&gt;調",B6:H6,"&lt;&gt;",B6:H6,"&lt;&gt;調整休")</f>
        <v>2</v>
      </c>
      <c r="J6" s="682">
        <f>SUM(COUNTIF(B6:H6,"9-19"))*(9)+(COUNTIF(B6:H6,"9-18"))*(8)+(COUNTIF(B6:H6,"9-17"))*(7.25)+(COUNTIF(B6:H6,"9-16"))*(6.25)+(COUNTIF(B6:H6,"9-15"))*(5.5)+(COUNTIF(B6:H6,"9-14"))*(4.5)+(COUNTIF(B6:H6,"9-13"))*(4)+(COUNTIF(B6:H6,"9-12"))*(3)+(COUNTIF(B6:H6,"9-11"))*(2)+(COUNTIF(B6:H6,"15-19"))*(4)+(COUNTIF(B6:H6,"14-19"))*(4.5)+(COUNTIF(B6:H6,"13-19"))*(5.5)+(COUNTIF(B6:H6,"13-18"))*(4.5)+(COUNTIF(B6:H6,"13:30-19"))*(5)+(COUNTIF(B6:H6,"16-19"))*(3)+(COUNTIF(B6:H6,"11-18"))*(6.25)+(COUNTIF(B6:H6,"11-19"))*(7)</f>
        <v>9</v>
      </c>
      <c r="K6" s="692"/>
    </row>
    <row r="7" spans="1:11" ht="19.5" customHeight="1" x14ac:dyDescent="0.15">
      <c r="A7" s="71" t="s">
        <v>127</v>
      </c>
      <c r="B7" s="12" t="s">
        <v>21</v>
      </c>
      <c r="C7" s="509"/>
      <c r="D7" s="32"/>
      <c r="E7" s="11"/>
      <c r="F7" s="11"/>
      <c r="G7" s="11"/>
      <c r="H7" s="12" t="s">
        <v>184</v>
      </c>
      <c r="I7" s="5">
        <f>COUNTIFS(B7:H7,"&lt;&gt;空",B7:H7,"&lt;&gt;休",B7:H7,"&lt;&gt;調",B7:H7,"&lt;&gt;",B7:H7,"&lt;&gt;調整休")</f>
        <v>2</v>
      </c>
      <c r="J7" s="682">
        <f>SUM(COUNTIF(B7:H7,"9-19"))*(9)+(COUNTIF(B7:H7,"9-18"))*(8)+(COUNTIF(B7:H7,"9-17"))*(7.25)+(COUNTIF(B7:H7,"9-16"))*(6.25)+(COUNTIF(B7:H7,"9-15"))*(5.5)+(COUNTIF(B7:H7,"9-14"))*(4.5)+(COUNTIF(B7:H7,"9-13"))*(4)+(COUNTIF(B7:H7,"9-12"))*(3)+(COUNTIF(B7:H7,"9-11"))*(2)+(COUNTIF(B7:H7,"15-19"))*(4)+(COUNTIF(B7:H7,"14-19"))*(4.5)+(COUNTIF(B7:H7,"13-19"))*(5.5)+(COUNTIF(B7:H7,"13-18"))*(4.5)+(COUNTIF(B7:H7,"13:30-19"))*(5)+(COUNTIF(B7:H7,"16-19"))*(3)+(COUNTIF(B7:H7,"11-18"))*(6.25)+(COUNTIF(B7:H7,"11-19"))*(7)</f>
        <v>11.5</v>
      </c>
      <c r="K7" s="692"/>
    </row>
    <row r="8" spans="1:11" ht="19.5" customHeight="1" thickBot="1" x14ac:dyDescent="0.2">
      <c r="A8" s="72" t="s">
        <v>518</v>
      </c>
      <c r="B8" s="364" t="s">
        <v>21</v>
      </c>
      <c r="C8" s="517"/>
      <c r="D8" s="515"/>
      <c r="E8" s="474"/>
      <c r="F8" s="474"/>
      <c r="G8" s="474"/>
      <c r="H8" s="364" t="s">
        <v>21</v>
      </c>
      <c r="I8" s="5">
        <f>COUNTIFS(B8:H8,"&lt;&gt;空",B8:H8,"&lt;&gt;休",B8:H8,"&lt;&gt;調",B8:H8,"&lt;&gt;",B8:H8,"&lt;&gt;調整休")</f>
        <v>2</v>
      </c>
      <c r="J8" s="682">
        <f>SUM(COUNTIF(B8:H8,"9-19"))*(9)+(COUNTIF(B8:H8,"9-18"))*(8)+(COUNTIF(B8:H8,"9-17"))*(7.25)+(COUNTIF(B8:H8,"9-16"))*(6.25)+(COUNTIF(B8:H8,"9-15"))*(5.5)+(COUNTIF(B8:H8,"9-14"))*(4.5)+(COUNTIF(B8:H8,"9-13"))*(4)+(COUNTIF(B8:H8,"9-12"))*(3)+(COUNTIF(B8:H8,"9-11"))*(2)+(COUNTIF(B8:H8,"9:30-11:30,16-19"))*(5)+(COUNTIF(B8:H8,"15-19"))*(4)+(COUNTIF(B8:H8,"14-19"))*(4.5)+(COUNTIF(B8:H8,"13-19"))*(5.5)+(COUNTIF(B8:H8,"13-18"))*(4.5)+(COUNTIF(B8:H8,"13-17"))*(4)+(COUNTIF(B8:H8,"12-18"))*(5.5)+(COUNTIF(B8:H8,"13:30-19"))*(5)+(COUNTIF(B8:H8,"16-19"))*(3)+(COUNTIF(B8:H8,"11-18"))*(6.25)</f>
        <v>9</v>
      </c>
      <c r="K8" s="692"/>
    </row>
    <row r="9" spans="1:11" ht="19.5" customHeight="1" x14ac:dyDescent="0.15">
      <c r="A9" s="930" t="s">
        <v>549</v>
      </c>
      <c r="B9" s="447"/>
      <c r="C9" s="518"/>
      <c r="D9" s="237"/>
      <c r="E9" s="418"/>
      <c r="F9" s="418"/>
      <c r="G9" s="418"/>
      <c r="H9" s="447"/>
      <c r="I9" s="394"/>
      <c r="J9" s="856"/>
      <c r="K9" s="857"/>
    </row>
    <row r="10" spans="1:11" ht="19.5" customHeight="1" thickBot="1" x14ac:dyDescent="0.2">
      <c r="A10" s="798"/>
      <c r="B10" s="111"/>
      <c r="C10" s="519"/>
      <c r="D10" s="516"/>
      <c r="E10" s="395"/>
      <c r="F10" s="395"/>
      <c r="G10" s="395"/>
      <c r="H10" s="111"/>
      <c r="I10" s="397"/>
      <c r="J10" s="858"/>
      <c r="K10" s="859"/>
    </row>
    <row r="11" spans="1:11" ht="19.5" customHeight="1" x14ac:dyDescent="0.15">
      <c r="A11" s="33" t="s">
        <v>0</v>
      </c>
      <c r="B11" s="90">
        <v>46083</v>
      </c>
      <c r="C11" s="90">
        <v>46084</v>
      </c>
      <c r="D11" s="90">
        <v>46085</v>
      </c>
      <c r="E11" s="90">
        <v>46086</v>
      </c>
      <c r="F11" s="90">
        <v>46087</v>
      </c>
      <c r="G11" s="90">
        <v>46088</v>
      </c>
      <c r="H11" s="90">
        <v>46089</v>
      </c>
      <c r="I11" s="860" t="s">
        <v>1</v>
      </c>
      <c r="J11" s="861" t="s">
        <v>2</v>
      </c>
      <c r="K11" s="861"/>
    </row>
    <row r="12" spans="1:11" ht="19.5" customHeight="1" x14ac:dyDescent="0.15">
      <c r="A12" s="22" t="s">
        <v>3</v>
      </c>
      <c r="B12" s="22" t="s">
        <v>4</v>
      </c>
      <c r="C12" s="2" t="s">
        <v>5</v>
      </c>
      <c r="D12" s="21" t="s">
        <v>6</v>
      </c>
      <c r="E12" s="2" t="s">
        <v>7</v>
      </c>
      <c r="F12" s="2" t="s">
        <v>8</v>
      </c>
      <c r="G12" s="2" t="s">
        <v>9</v>
      </c>
      <c r="H12" s="24" t="s">
        <v>10</v>
      </c>
      <c r="I12" s="852"/>
      <c r="J12" s="853"/>
      <c r="K12" s="853"/>
    </row>
    <row r="13" spans="1:11" ht="19.5" customHeight="1" x14ac:dyDescent="0.15">
      <c r="A13" s="17" t="s">
        <v>13</v>
      </c>
      <c r="B13" s="12"/>
      <c r="C13" s="2"/>
      <c r="D13" s="2"/>
      <c r="E13" s="12"/>
      <c r="F13" s="12"/>
      <c r="G13" s="12"/>
      <c r="H13" s="12"/>
      <c r="I13" s="5"/>
      <c r="J13" s="682"/>
      <c r="K13" s="692"/>
    </row>
    <row r="14" spans="1:11" ht="19.5" customHeight="1" x14ac:dyDescent="0.15">
      <c r="A14" s="20" t="s">
        <v>108</v>
      </c>
      <c r="B14" s="12" t="s">
        <v>20</v>
      </c>
      <c r="C14" s="26"/>
      <c r="D14" s="11"/>
      <c r="E14" s="12" t="s">
        <v>20</v>
      </c>
      <c r="F14" s="12"/>
      <c r="G14" s="12"/>
      <c r="H14" s="12" t="s">
        <v>20</v>
      </c>
      <c r="I14" s="5">
        <f>COUNTIFS(B14:H14,"&lt;&gt;空",B14:H14,"&lt;&gt;休",B14:H14,"&lt;&gt;調",B14:H14,"&lt;&gt;",B14:H14,"&lt;&gt;調整休")</f>
        <v>3</v>
      </c>
      <c r="J14" s="682">
        <f>SUM(COUNTIF(B14:H14,"9-19"))*(9)+(COUNTIF(B14:H14,"9-18"))*(8)+(COUNTIF(B14:H14,"9-17"))*(7.25)+(COUNTIF(B14:H14,"9-16"))*(6.25)+(COUNTIF(B14:H14,"9-15"))*(5.5)+(COUNTIF(B14:H14,"9-14"))*(4.5)+(COUNTIF(B14:H14,"9-13"))*(4)+(COUNTIF(B14:H14,"9-12"))*(3)+(COUNTIF(B14:H14,"9-11"))*(2)+(COUNTIF(B14:H14,"15-19"))*(4)+(COUNTIF(B14:H14,"14-19"))*(4.5)+(COUNTIF(B14:H14,"13-19"))*(5.5)+(COUNTIF(B14:H14,"13-18"))*(4.5)+(COUNTIF(B14:H14,"13:30-19"))*(5)+(COUNTIF(B14:H14,"16-19"))*(3)+(COUNTIF(B14:H14,"11-18"))*(6.25)+(COUNTIF(B14:H14,"11-19"))*(7)</f>
        <v>13.5</v>
      </c>
      <c r="K14" s="692"/>
    </row>
    <row r="15" spans="1:11" ht="19.5" customHeight="1" x14ac:dyDescent="0.15">
      <c r="A15" s="20" t="s">
        <v>127</v>
      </c>
      <c r="B15" s="12" t="s">
        <v>21</v>
      </c>
      <c r="C15" s="2"/>
      <c r="D15" s="11"/>
      <c r="E15" s="12"/>
      <c r="F15" s="12" t="s">
        <v>78</v>
      </c>
      <c r="G15" s="12" t="s">
        <v>184</v>
      </c>
      <c r="H15" s="59"/>
      <c r="I15" s="5">
        <f>COUNTIFS(B15:H15,"&lt;&gt;空",B15:H15,"&lt;&gt;休",B15:H15,"&lt;&gt;調",B15:H15,"&lt;&gt;",B15:H15,"&lt;&gt;調整休")</f>
        <v>3</v>
      </c>
      <c r="J15" s="682">
        <v>17.75</v>
      </c>
      <c r="K15" s="692"/>
    </row>
    <row r="16" spans="1:11" ht="19.5" customHeight="1" thickBot="1" x14ac:dyDescent="0.2">
      <c r="A16" s="472" t="s">
        <v>518</v>
      </c>
      <c r="B16" s="364" t="s">
        <v>21</v>
      </c>
      <c r="C16" s="473"/>
      <c r="D16" s="474"/>
      <c r="E16" s="364"/>
      <c r="F16" s="364" t="s">
        <v>21</v>
      </c>
      <c r="G16" s="364"/>
      <c r="H16" s="364" t="s">
        <v>21</v>
      </c>
      <c r="I16" s="5">
        <f>COUNTIFS(B16:H16,"&lt;&gt;空",B16:H16,"&lt;&gt;休",B16:H16,"&lt;&gt;調",B16:H16,"&lt;&gt;",B16:H16,"&lt;&gt;調整休")</f>
        <v>3</v>
      </c>
      <c r="J16" s="682">
        <f>SUM(COUNTIF(B16:H16,"9-19"))*(9)+(COUNTIF(B16:H16,"9-18"))*(8)+(COUNTIF(B16:H16,"9-17"))*(7.25)+(COUNTIF(B16:H16,"9-16"))*(6.25)+(COUNTIF(B16:H16,"9-15"))*(5.5)+(COUNTIF(B16:H16,"9-14"))*(4.5)+(COUNTIF(B16:H16,"9-13"))*(4)+(COUNTIF(B16:H16,"9-12"))*(3)+(COUNTIF(B16:H16,"9-11"))*(2)+(COUNTIF(B16:H16,"9:30-11:30,16-19"))*(5)+(COUNTIF(B16:H16,"15-19"))*(4)+(COUNTIF(B16:H16,"14-19"))*(4.5)+(COUNTIF(B16:H16,"13-19"))*(5.5)+(COUNTIF(B16:H16,"13-18"))*(4.5)+(COUNTIF(B16:H16,"13-17"))*(4)+(COUNTIF(B16:H16,"12-18"))*(5.5)+(COUNTIF(B16:H16,"13:30-19"))*(5)+(COUNTIF(B16:H16,"16-19"))*(3)+(COUNTIF(B16:H16,"11-18"))*(6.25)</f>
        <v>13.5</v>
      </c>
      <c r="K16" s="692"/>
    </row>
    <row r="17" spans="1:11" ht="19.5" customHeight="1" x14ac:dyDescent="0.15">
      <c r="A17" s="930" t="s">
        <v>549</v>
      </c>
      <c r="B17" s="447"/>
      <c r="C17" s="417"/>
      <c r="D17" s="418"/>
      <c r="E17" s="447"/>
      <c r="F17" s="393" t="s">
        <v>72</v>
      </c>
      <c r="G17" s="393" t="s">
        <v>72</v>
      </c>
      <c r="H17" s="110"/>
      <c r="I17" s="394"/>
      <c r="J17" s="856"/>
      <c r="K17" s="857"/>
    </row>
    <row r="18" spans="1:11" ht="19.5" customHeight="1" thickBot="1" x14ac:dyDescent="0.2">
      <c r="A18" s="798"/>
      <c r="B18" s="111"/>
      <c r="C18" s="395"/>
      <c r="D18" s="395"/>
      <c r="E18" s="364" t="s">
        <v>21</v>
      </c>
      <c r="F18" s="400"/>
      <c r="G18" s="400"/>
      <c r="H18" s="364" t="s">
        <v>21</v>
      </c>
      <c r="I18" s="397"/>
      <c r="J18" s="858"/>
      <c r="K18" s="859"/>
    </row>
    <row r="19" spans="1:11" ht="19.5" customHeight="1" x14ac:dyDescent="0.15">
      <c r="A19" s="33" t="s">
        <v>0</v>
      </c>
      <c r="B19" s="23">
        <v>46090</v>
      </c>
      <c r="C19" s="23">
        <v>46091</v>
      </c>
      <c r="D19" s="23">
        <v>46092</v>
      </c>
      <c r="E19" s="23">
        <v>46093</v>
      </c>
      <c r="F19" s="23">
        <v>46094</v>
      </c>
      <c r="G19" s="23">
        <v>46095</v>
      </c>
      <c r="H19" s="23">
        <v>46096</v>
      </c>
      <c r="I19" s="860" t="s">
        <v>1</v>
      </c>
      <c r="J19" s="861" t="s">
        <v>2</v>
      </c>
      <c r="K19" s="861"/>
    </row>
    <row r="20" spans="1:11" ht="19.5" customHeight="1" x14ac:dyDescent="0.15">
      <c r="A20" s="22" t="s">
        <v>3</v>
      </c>
      <c r="B20" s="2" t="s">
        <v>4</v>
      </c>
      <c r="C20" s="21" t="s">
        <v>5</v>
      </c>
      <c r="D20" s="21" t="s">
        <v>6</v>
      </c>
      <c r="E20" s="2" t="s">
        <v>7</v>
      </c>
      <c r="F20" s="2" t="s">
        <v>8</v>
      </c>
      <c r="G20" s="2" t="s">
        <v>9</v>
      </c>
      <c r="H20" s="24" t="s">
        <v>10</v>
      </c>
      <c r="I20" s="852"/>
      <c r="J20" s="853"/>
      <c r="K20" s="853"/>
    </row>
    <row r="21" spans="1:11" ht="17.100000000000001" customHeight="1" x14ac:dyDescent="0.15">
      <c r="A21" s="17" t="s">
        <v>12</v>
      </c>
      <c r="B21" s="12"/>
      <c r="C21" s="591" t="s">
        <v>538</v>
      </c>
      <c r="D21" s="2"/>
      <c r="E21" s="12"/>
      <c r="F21" s="12"/>
      <c r="G21" s="12"/>
      <c r="H21" s="12"/>
      <c r="I21" s="346"/>
      <c r="J21" s="692"/>
      <c r="K21" s="692"/>
    </row>
    <row r="22" spans="1:11" ht="19.5" customHeight="1" x14ac:dyDescent="0.15">
      <c r="A22" s="20" t="s">
        <v>108</v>
      </c>
      <c r="B22" s="12" t="s">
        <v>20</v>
      </c>
      <c r="C22" s="900" t="s">
        <v>539</v>
      </c>
      <c r="D22" s="11"/>
      <c r="E22" s="12" t="s">
        <v>20</v>
      </c>
      <c r="F22" s="12" t="s">
        <v>20</v>
      </c>
      <c r="G22" s="12" t="s">
        <v>20</v>
      </c>
      <c r="H22" s="12" t="s">
        <v>20</v>
      </c>
      <c r="I22" s="5">
        <f>COUNTIFS(B22:H22,"&lt;&gt;空",B22:H22,"&lt;&gt;休",B22:H22,"&lt;&gt;調",B22:H22,"&lt;&gt;",B22:H22,"&lt;&gt;調整休")</f>
        <v>6</v>
      </c>
      <c r="J22" s="682">
        <f>SUM(COUNTIF(B22:H22,"9-19"))*(9)+(COUNTIF(B22:H22,"9-18"))*(8)+(COUNTIF(B22:H22,"9-17"))*(7.25)+(COUNTIF(B22:H22,"9-16"))*(6.25)+(COUNTIF(B22:H22,"9-15"))*(5.5)+(COUNTIF(B22:H22,"9-14"))*(4.5)+(COUNTIF(B22:H22,"9-13"))*(4)+(COUNTIF(B22:H22,"9-12"))*(3)+(COUNTIF(B22:H22,"9-11"))*(2)+(COUNTIF(B22:H22,"15-19"))*(4)+(COUNTIF(B22:H22,"14-19"))*(4.5)+(COUNTIF(B22:H22,"13-19"))*(5.5)+(COUNTIF(B22:H22,"13-18"))*(4.5)+(COUNTIF(B22:H22,"13:30-19"))*(5)+(COUNTIF(B22:H22,"16-19"))*(3)+(COUNTIF(B22:H22,"11-18"))*(6.25)+(COUNTIF(B22:H22,"11-19"))*(7)</f>
        <v>22.5</v>
      </c>
      <c r="K22" s="692"/>
    </row>
    <row r="23" spans="1:11" ht="19.5" customHeight="1" x14ac:dyDescent="0.15">
      <c r="A23" s="20" t="s">
        <v>127</v>
      </c>
      <c r="B23" s="12" t="s">
        <v>21</v>
      </c>
      <c r="C23" s="901"/>
      <c r="D23" s="11"/>
      <c r="E23" s="12"/>
      <c r="F23" s="12" t="s">
        <v>78</v>
      </c>
      <c r="G23" s="12" t="s">
        <v>184</v>
      </c>
      <c r="H23" s="12" t="s">
        <v>184</v>
      </c>
      <c r="I23" s="5">
        <f>COUNTIFS(B23:H23,"&lt;&gt;空",B23:H23,"&lt;&gt;休",B23:H23,"&lt;&gt;調",B23:H23,"&lt;&gt;",B23:H23,"&lt;&gt;調整休")</f>
        <v>4</v>
      </c>
      <c r="J23" s="682">
        <v>24.75</v>
      </c>
      <c r="K23" s="692"/>
    </row>
    <row r="24" spans="1:11" ht="19.5" customHeight="1" thickBot="1" x14ac:dyDescent="0.2">
      <c r="A24" s="472" t="s">
        <v>518</v>
      </c>
      <c r="B24" s="364" t="s">
        <v>21</v>
      </c>
      <c r="C24" s="901"/>
      <c r="D24" s="474"/>
      <c r="E24" s="364"/>
      <c r="F24" s="364" t="s">
        <v>21</v>
      </c>
      <c r="G24" s="364"/>
      <c r="H24" s="364" t="s">
        <v>21</v>
      </c>
      <c r="I24" s="5">
        <f>COUNTIFS(B24:H24,"&lt;&gt;空",B24:H24,"&lt;&gt;休",B24:H24,"&lt;&gt;調",B24:H24,"&lt;&gt;",B24:H24,"&lt;&gt;調整休")</f>
        <v>3</v>
      </c>
      <c r="J24" s="682">
        <f>SUM(COUNTIF(B24:H24,"9-19"))*(9)+(COUNTIF(B24:H24,"9-18"))*(8)+(COUNTIF(B24:H24,"9-17"))*(7.25)+(COUNTIF(B24:H24,"9-16"))*(6.25)+(COUNTIF(B24:H24,"9-15"))*(5.5)+(COUNTIF(B24:H24,"9-14"))*(4.5)+(COUNTIF(B24:H24,"9-13"))*(4)+(COUNTIF(B24:H24,"9-12"))*(3)+(COUNTIF(B24:H24,"9-11"))*(2)+(COUNTIF(B24:H24,"9:30-11:30,16-19"))*(5)+(COUNTIF(B24:H24,"15-19"))*(4)+(COUNTIF(B24:H24,"14-19"))*(4.5)+(COUNTIF(B24:H24,"13-19"))*(5.5)+(COUNTIF(B24:H24,"13-18"))*(4.5)+(COUNTIF(B24:H24,"13-17"))*(4)+(COUNTIF(B24:H24,"12-18"))*(5.5)+(COUNTIF(B24:H24,"13:30-19"))*(5)+(COUNTIF(B24:H24,"16-19"))*(3)+(COUNTIF(B24:H24,"11-18"))*(6.25)</f>
        <v>13.5</v>
      </c>
      <c r="K24" s="692"/>
    </row>
    <row r="25" spans="1:11" ht="19.5" customHeight="1" x14ac:dyDescent="0.15">
      <c r="A25" s="930" t="s">
        <v>549</v>
      </c>
      <c r="B25" s="447"/>
      <c r="C25" s="901"/>
      <c r="D25" s="418"/>
      <c r="E25" s="447"/>
      <c r="F25" s="393"/>
      <c r="G25" s="393"/>
      <c r="H25" s="447"/>
      <c r="I25" s="394"/>
      <c r="J25" s="856"/>
      <c r="K25" s="857"/>
    </row>
    <row r="26" spans="1:11" ht="19.5" customHeight="1" thickBot="1" x14ac:dyDescent="0.2">
      <c r="A26" s="798"/>
      <c r="B26" s="111"/>
      <c r="C26" s="931"/>
      <c r="D26" s="395"/>
      <c r="E26" s="364" t="s">
        <v>21</v>
      </c>
      <c r="F26" s="400"/>
      <c r="G26" s="400"/>
      <c r="H26" s="111"/>
      <c r="I26" s="397"/>
      <c r="J26" s="858"/>
      <c r="K26" s="859"/>
    </row>
    <row r="27" spans="1:11" ht="19.5" customHeight="1" x14ac:dyDescent="0.15">
      <c r="A27" s="33" t="s">
        <v>0</v>
      </c>
      <c r="B27" s="90">
        <v>46097</v>
      </c>
      <c r="C27" s="90">
        <v>46098</v>
      </c>
      <c r="D27" s="90">
        <v>46099</v>
      </c>
      <c r="E27" s="90">
        <v>46100</v>
      </c>
      <c r="F27" s="90">
        <v>46101</v>
      </c>
      <c r="G27" s="90">
        <v>46102</v>
      </c>
      <c r="H27" s="90">
        <v>46103</v>
      </c>
      <c r="I27" s="860" t="s">
        <v>1</v>
      </c>
      <c r="J27" s="861" t="s">
        <v>2</v>
      </c>
      <c r="K27" s="861"/>
    </row>
    <row r="28" spans="1:11" ht="19.5" customHeight="1" x14ac:dyDescent="0.15">
      <c r="A28" s="22" t="s">
        <v>3</v>
      </c>
      <c r="B28" s="2" t="s">
        <v>4</v>
      </c>
      <c r="C28" s="21" t="s">
        <v>5</v>
      </c>
      <c r="D28" s="21" t="s">
        <v>6</v>
      </c>
      <c r="E28" s="2" t="s">
        <v>7</v>
      </c>
      <c r="F28" s="24" t="s">
        <v>8</v>
      </c>
      <c r="G28" s="2" t="s">
        <v>9</v>
      </c>
      <c r="H28" s="24" t="s">
        <v>10</v>
      </c>
      <c r="I28" s="852"/>
      <c r="J28" s="853"/>
      <c r="K28" s="853"/>
    </row>
    <row r="29" spans="1:11" ht="19.5" customHeight="1" x14ac:dyDescent="0.15">
      <c r="A29" s="17" t="s">
        <v>13</v>
      </c>
      <c r="B29" s="12"/>
      <c r="C29" s="2"/>
      <c r="D29" s="2"/>
      <c r="E29" s="12"/>
      <c r="F29" s="691" t="s">
        <v>60</v>
      </c>
      <c r="G29" s="691"/>
      <c r="H29" s="691"/>
      <c r="I29" s="5"/>
      <c r="J29" s="682"/>
      <c r="K29" s="692"/>
    </row>
    <row r="30" spans="1:11" ht="19.5" customHeight="1" x14ac:dyDescent="0.15">
      <c r="A30" s="20" t="s">
        <v>108</v>
      </c>
      <c r="B30" s="12" t="s">
        <v>20</v>
      </c>
      <c r="C30" s="26"/>
      <c r="D30" s="11"/>
      <c r="E30" s="12" t="s">
        <v>20</v>
      </c>
      <c r="F30" s="12" t="s">
        <v>20</v>
      </c>
      <c r="G30" s="12" t="s">
        <v>20</v>
      </c>
      <c r="H30" s="12" t="s">
        <v>20</v>
      </c>
      <c r="I30" s="5">
        <f>COUNTIFS(B30:H30,"&lt;&gt;空",B30:H30,"&lt;&gt;休",B30:H30,"&lt;&gt;調",B30:H30,"&lt;&gt;",B30:H30,"&lt;&gt;調整休")</f>
        <v>5</v>
      </c>
      <c r="J30" s="682">
        <f>SUM(COUNTIF(B30:H30,"9-19"))*(9)+(COUNTIF(B30:H30,"9-18"))*(8)+(COUNTIF(B30:H30,"9-17"))*(7.25)+(COUNTIF(B30:H30,"9-16"))*(6.25)+(COUNTIF(B30:H30,"9-15"))*(5.5)+(COUNTIF(B30:H30,"9-14"))*(4.5)+(COUNTIF(B30:H30,"9-13"))*(4)+(COUNTIF(B30:H30,"9-12"))*(3)+(COUNTIF(B30:H30,"9-11"))*(2)+(COUNTIF(B30:H30,"15-19"))*(4)+(COUNTIF(B30:H30,"14-19"))*(4.5)+(COUNTIF(B30:H30,"13-19"))*(5.5)+(COUNTIF(B30:H30,"13-18"))*(4.5)+(COUNTIF(B30:H30,"13:30-19"))*(5)+(COUNTIF(B30:H30,"16-19"))*(3)+(COUNTIF(B30:H30,"11-18"))*(6.25)+(COUNTIF(B30:H30,"11-19"))*(7)</f>
        <v>22.5</v>
      </c>
      <c r="K30" s="692"/>
    </row>
    <row r="31" spans="1:11" ht="19.5" customHeight="1" x14ac:dyDescent="0.15">
      <c r="A31" s="20" t="s">
        <v>127</v>
      </c>
      <c r="B31" s="12" t="s">
        <v>21</v>
      </c>
      <c r="C31" s="2"/>
      <c r="D31" s="11"/>
      <c r="E31" s="12"/>
      <c r="F31" s="12" t="s">
        <v>78</v>
      </c>
      <c r="G31" s="12" t="s">
        <v>184</v>
      </c>
      <c r="H31" s="12" t="s">
        <v>184</v>
      </c>
      <c r="I31" s="5">
        <f>COUNTIFS(B31:H31,"&lt;&gt;空",B31:H31,"&lt;&gt;休",B31:H31,"&lt;&gt;調",B31:H31,"&lt;&gt;",B31:H31,"&lt;&gt;調整休")</f>
        <v>4</v>
      </c>
      <c r="J31" s="682">
        <v>24.75</v>
      </c>
      <c r="K31" s="692"/>
    </row>
    <row r="32" spans="1:11" ht="19.5" customHeight="1" x14ac:dyDescent="0.15">
      <c r="A32" s="20" t="s">
        <v>518</v>
      </c>
      <c r="B32" s="12" t="s">
        <v>21</v>
      </c>
      <c r="C32" s="2"/>
      <c r="D32" s="11"/>
      <c r="E32" s="12"/>
      <c r="F32" s="12" t="s">
        <v>21</v>
      </c>
      <c r="G32" s="12"/>
      <c r="H32" s="12" t="s">
        <v>21</v>
      </c>
      <c r="I32" s="5">
        <f>COUNTIFS(B32:H32,"&lt;&gt;空",B32:H32,"&lt;&gt;休",B32:H32,"&lt;&gt;調",B32:H32,"&lt;&gt;",B32:H32,"&lt;&gt;調整休")</f>
        <v>3</v>
      </c>
      <c r="J32" s="682">
        <f>SUM(COUNTIF(B32:H32,"9-19"))*(9)+(COUNTIF(B32:H32,"9-18"))*(8)+(COUNTIF(B32:H32,"9-17"))*(7.25)+(COUNTIF(B32:H32,"9-16"))*(6.25)+(COUNTIF(B32:H32,"9-15"))*(5.5)+(COUNTIF(B32:H32,"9-14"))*(4.5)+(COUNTIF(B32:H32,"9-13"))*(4)+(COUNTIF(B32:H32,"9-12"))*(3)+(COUNTIF(B32:H32,"9-11"))*(2)+(COUNTIF(B32:H32,"9:30-11:30,16-19"))*(5)+(COUNTIF(B32:H32,"15-19"))*(4)+(COUNTIF(B32:H32,"14-19"))*(4.5)+(COUNTIF(B32:H32,"13-19"))*(5.5)+(COUNTIF(B32:H32,"13-18"))*(4.5)+(COUNTIF(B32:H32,"13-17"))*(4)+(COUNTIF(B32:H32,"12-18"))*(5.5)+(COUNTIF(B32:H32,"13:30-19"))*(5)+(COUNTIF(B32:H32,"16-19"))*(3)+(COUNTIF(B32:H32,"11-18"))*(6.25)</f>
        <v>13.5</v>
      </c>
      <c r="K32" s="692"/>
    </row>
    <row r="33" spans="1:14" ht="19.5" customHeight="1" thickBot="1" x14ac:dyDescent="0.2">
      <c r="A33" s="585" t="s">
        <v>66</v>
      </c>
      <c r="B33" s="364"/>
      <c r="C33" s="473"/>
      <c r="D33" s="474"/>
      <c r="E33" s="586" t="s">
        <v>531</v>
      </c>
      <c r="F33" s="364"/>
      <c r="G33" s="364"/>
      <c r="H33" s="364"/>
      <c r="I33" s="43"/>
      <c r="J33" s="781"/>
      <c r="K33" s="782"/>
    </row>
    <row r="34" spans="1:14" ht="19.5" customHeight="1" x14ac:dyDescent="0.15">
      <c r="A34" s="930" t="s">
        <v>549</v>
      </c>
      <c r="B34" s="584"/>
      <c r="C34" s="417"/>
      <c r="D34" s="418"/>
      <c r="E34" s="447"/>
      <c r="F34" s="393"/>
      <c r="G34" s="393"/>
      <c r="H34" s="447"/>
      <c r="I34" s="394"/>
      <c r="J34" s="856"/>
      <c r="K34" s="857"/>
    </row>
    <row r="35" spans="1:14" ht="19.5" customHeight="1" thickBot="1" x14ac:dyDescent="0.2">
      <c r="A35" s="798"/>
      <c r="B35" s="362"/>
      <c r="C35" s="395"/>
      <c r="D35" s="395"/>
      <c r="E35" s="364" t="s">
        <v>304</v>
      </c>
      <c r="F35" s="400"/>
      <c r="G35" s="364" t="s">
        <v>27</v>
      </c>
      <c r="H35" s="111"/>
      <c r="I35" s="397"/>
      <c r="J35" s="858"/>
      <c r="K35" s="859"/>
    </row>
    <row r="36" spans="1:14" ht="19.5" customHeight="1" x14ac:dyDescent="0.15">
      <c r="A36" s="33" t="s">
        <v>0</v>
      </c>
      <c r="B36" s="23">
        <v>46104</v>
      </c>
      <c r="C36" s="23">
        <v>46105</v>
      </c>
      <c r="D36" s="23">
        <v>46106</v>
      </c>
      <c r="E36" s="23">
        <v>46107</v>
      </c>
      <c r="F36" s="28">
        <v>46108</v>
      </c>
      <c r="G36" s="23">
        <v>46109</v>
      </c>
      <c r="H36" s="23">
        <v>46110</v>
      </c>
      <c r="I36" s="860" t="s">
        <v>1</v>
      </c>
      <c r="J36" s="861" t="s">
        <v>2</v>
      </c>
      <c r="K36" s="861"/>
    </row>
    <row r="37" spans="1:14" ht="19.5" customHeight="1" x14ac:dyDescent="0.15">
      <c r="A37" s="22" t="s">
        <v>3</v>
      </c>
      <c r="B37" s="2" t="s">
        <v>4</v>
      </c>
      <c r="C37" s="316" t="s">
        <v>5</v>
      </c>
      <c r="D37" s="21" t="s">
        <v>6</v>
      </c>
      <c r="E37" s="2" t="s">
        <v>7</v>
      </c>
      <c r="F37" s="2" t="s">
        <v>8</v>
      </c>
      <c r="G37" s="2" t="s">
        <v>9</v>
      </c>
      <c r="H37" s="24" t="s">
        <v>10</v>
      </c>
      <c r="I37" s="852"/>
      <c r="J37" s="853"/>
      <c r="K37" s="853"/>
    </row>
    <row r="38" spans="1:14" ht="17.100000000000001" customHeight="1" x14ac:dyDescent="0.15">
      <c r="A38" s="17" t="s">
        <v>12</v>
      </c>
      <c r="B38" s="12"/>
      <c r="C38" s="2"/>
      <c r="D38" s="2"/>
      <c r="E38" s="12"/>
      <c r="F38" s="12"/>
      <c r="G38" s="12"/>
      <c r="H38" s="12"/>
      <c r="I38" s="346"/>
      <c r="J38" s="692"/>
      <c r="K38" s="692"/>
    </row>
    <row r="39" spans="1:14" ht="19.5" customHeight="1" x14ac:dyDescent="0.15">
      <c r="A39" s="20" t="s">
        <v>108</v>
      </c>
      <c r="B39" s="12" t="s">
        <v>20</v>
      </c>
      <c r="C39" s="26"/>
      <c r="D39" s="11"/>
      <c r="E39" s="12" t="s">
        <v>20</v>
      </c>
      <c r="F39" s="12"/>
      <c r="G39" s="12"/>
      <c r="H39" s="12" t="s">
        <v>20</v>
      </c>
      <c r="I39" s="5">
        <f>COUNTIFS(B39:H39,"&lt;&gt;空",B39:H39,"&lt;&gt;休",B39:H39,"&lt;&gt;調",B39:H39,"&lt;&gt;",B39:H39,"&lt;&gt;調整休")</f>
        <v>3</v>
      </c>
      <c r="J39" s="682">
        <f>SUM(COUNTIF(B39:H39,"9-19"))*(9)+(COUNTIF(B39:H39,"9-18"))*(8)+(COUNTIF(B39:H39,"9-17"))*(7.25)+(COUNTIF(B39:H39,"9-16"))*(6.25)+(COUNTIF(B39:H39,"9-15"))*(5.5)+(COUNTIF(B39:H39,"9-14"))*(4.5)+(COUNTIF(B39:H39,"9-13"))*(4)+(COUNTIF(B39:H39,"9-12"))*(3)+(COUNTIF(B39:H39,"9-11"))*(2)+(COUNTIF(B39:H39,"15-19"))*(4)+(COUNTIF(B39:H39,"14-19"))*(4.5)+(COUNTIF(B39:H39,"13-19"))*(5.5)+(COUNTIF(B39:H39,"13-18"))*(4.5)+(COUNTIF(B39:H39,"13:30-19"))*(5)+(COUNTIF(B39:H39,"16-19"))*(3)+(COUNTIF(B39:H39,"11-18"))*(6.25)+(COUNTIF(B39:H39,"11-19"))*(7)</f>
        <v>13.5</v>
      </c>
      <c r="K39" s="692"/>
    </row>
    <row r="40" spans="1:14" ht="19.5" customHeight="1" x14ac:dyDescent="0.15">
      <c r="A40" s="20" t="s">
        <v>127</v>
      </c>
      <c r="B40" s="12" t="s">
        <v>21</v>
      </c>
      <c r="C40" s="2"/>
      <c r="D40" s="11"/>
      <c r="E40" s="12"/>
      <c r="F40" s="12" t="s">
        <v>213</v>
      </c>
      <c r="G40" s="12" t="s">
        <v>184</v>
      </c>
      <c r="H40" s="12" t="s">
        <v>184</v>
      </c>
      <c r="I40" s="5">
        <f>COUNTIFS(B40:H40,"&lt;&gt;空",B40:H40,"&lt;&gt;休",B40:H40,"&lt;&gt;調",B40:H40,"&lt;&gt;",B40:H40,"&lt;&gt;調整休")</f>
        <v>4</v>
      </c>
      <c r="J40" s="682">
        <v>24</v>
      </c>
      <c r="K40" s="692"/>
    </row>
    <row r="41" spans="1:14" ht="19.5" customHeight="1" x14ac:dyDescent="0.15">
      <c r="A41" s="20" t="s">
        <v>518</v>
      </c>
      <c r="B41" s="12" t="s">
        <v>21</v>
      </c>
      <c r="C41" s="2"/>
      <c r="D41" s="11"/>
      <c r="E41" s="12"/>
      <c r="F41" s="12" t="s">
        <v>21</v>
      </c>
      <c r="G41" s="12"/>
      <c r="H41" s="12" t="s">
        <v>21</v>
      </c>
      <c r="I41" s="5">
        <f>COUNTIFS(B41:H41,"&lt;&gt;空",B41:H41,"&lt;&gt;休",B41:H41,"&lt;&gt;調",B41:H41,"&lt;&gt;",B41:H41,"&lt;&gt;調整休")</f>
        <v>3</v>
      </c>
      <c r="J41" s="682">
        <f>SUM(COUNTIF(B41:H41,"9-19"))*(9)+(COUNTIF(B41:H41,"9-18"))*(8)+(COUNTIF(B41:H41,"9-17"))*(7.25)+(COUNTIF(B41:H41,"9-16"))*(6.25)+(COUNTIF(B41:H41,"9-15"))*(5.5)+(COUNTIF(B41:H41,"9-14"))*(4.5)+(COUNTIF(B41:H41,"9-13"))*(4)+(COUNTIF(B41:H41,"9-12"))*(3)+(COUNTIF(B41:H41,"9-11"))*(2)+(COUNTIF(B41:H41,"9:30-11:30,16-19"))*(5)+(COUNTIF(B41:H41,"15-19"))*(4)+(COUNTIF(B41:H41,"14-19"))*(4.5)+(COUNTIF(B41:H41,"13-19"))*(5.5)+(COUNTIF(B41:H41,"13-18"))*(4.5)+(COUNTIF(B41:H41,"13-17"))*(4)+(COUNTIF(B41:H41,"12-18"))*(5.5)+(COUNTIF(B41:H41,"13:30-19"))*(5)+(COUNTIF(B41:H41,"16-19"))*(3)+(COUNTIF(B41:H41,"11-18"))*(6.25)</f>
        <v>13.5</v>
      </c>
      <c r="K41" s="692"/>
    </row>
    <row r="42" spans="1:14" ht="19.5" customHeight="1" thickBot="1" x14ac:dyDescent="0.2">
      <c r="A42" s="585" t="s">
        <v>66</v>
      </c>
      <c r="B42" s="364"/>
      <c r="C42" s="473"/>
      <c r="D42" s="474"/>
      <c r="E42" s="586"/>
      <c r="F42" s="364"/>
      <c r="G42" s="364"/>
      <c r="H42" s="364"/>
      <c r="I42" s="43"/>
      <c r="J42" s="781"/>
      <c r="K42" s="782"/>
    </row>
    <row r="43" spans="1:14" ht="19.5" customHeight="1" x14ac:dyDescent="0.15">
      <c r="A43" s="930" t="s">
        <v>549</v>
      </c>
      <c r="B43" s="447"/>
      <c r="C43" s="417"/>
      <c r="D43" s="418"/>
      <c r="E43" s="447"/>
      <c r="F43" s="393" t="s">
        <v>341</v>
      </c>
      <c r="G43" s="393" t="s">
        <v>23</v>
      </c>
      <c r="H43" s="447"/>
      <c r="I43" s="394"/>
      <c r="J43" s="856"/>
      <c r="K43" s="857"/>
    </row>
    <row r="44" spans="1:14" ht="19.5" customHeight="1" thickBot="1" x14ac:dyDescent="0.2">
      <c r="A44" s="798"/>
      <c r="B44" s="111"/>
      <c r="C44" s="395"/>
      <c r="D44" s="395"/>
      <c r="E44" s="364" t="s">
        <v>21</v>
      </c>
      <c r="F44" s="364"/>
      <c r="G44" s="400"/>
      <c r="H44" s="111"/>
      <c r="I44" s="397"/>
      <c r="J44" s="858"/>
      <c r="K44" s="859"/>
    </row>
    <row r="45" spans="1:14" ht="19.5" customHeight="1" x14ac:dyDescent="0.15">
      <c r="A45" s="41"/>
      <c r="B45" s="42"/>
      <c r="C45" s="42"/>
      <c r="D45" s="42"/>
      <c r="E45" s="42"/>
      <c r="F45" s="42"/>
      <c r="G45" s="42"/>
      <c r="H45" s="42"/>
      <c r="I45" s="791" t="s">
        <v>534</v>
      </c>
      <c r="J45" s="791"/>
      <c r="K45" s="791"/>
    </row>
    <row r="46" spans="1:14" ht="14.45" customHeight="1" x14ac:dyDescent="0.15">
      <c r="A46" s="699" t="s">
        <v>36</v>
      </c>
      <c r="B46" s="700"/>
      <c r="C46" s="13"/>
      <c r="D46" s="701" t="s">
        <v>31</v>
      </c>
      <c r="E46" s="701"/>
      <c r="H46" s="10"/>
      <c r="I46" s="10"/>
      <c r="M46" s="14"/>
      <c r="N46" s="15"/>
    </row>
    <row r="47" spans="1:14" ht="14.45" customHeight="1" x14ac:dyDescent="0.15">
      <c r="A47" s="702" t="s">
        <v>85</v>
      </c>
      <c r="B47" s="703"/>
      <c r="C47" s="704" t="s">
        <v>89</v>
      </c>
      <c r="D47" s="705"/>
      <c r="E47" s="705"/>
      <c r="F47" s="705"/>
      <c r="G47" s="705"/>
      <c r="H47" s="705"/>
      <c r="I47" s="705"/>
      <c r="J47" s="705"/>
      <c r="K47" s="705"/>
      <c r="M47" s="14"/>
      <c r="N47" s="15"/>
    </row>
    <row r="48" spans="1:14" ht="14.45" customHeight="1" x14ac:dyDescent="0.15">
      <c r="A48" s="702" t="s">
        <v>86</v>
      </c>
      <c r="B48" s="703"/>
      <c r="C48" s="704" t="s">
        <v>90</v>
      </c>
      <c r="D48" s="705"/>
      <c r="E48" s="705"/>
      <c r="F48" s="705"/>
      <c r="G48" s="705"/>
      <c r="H48" s="705"/>
      <c r="I48" s="705"/>
      <c r="J48" s="705"/>
      <c r="K48" s="705"/>
    </row>
    <row r="49" spans="1:11" ht="14.45" customHeight="1" x14ac:dyDescent="0.15">
      <c r="A49" s="95" t="s">
        <v>87</v>
      </c>
      <c r="B49" s="96"/>
      <c r="C49" s="696" t="s">
        <v>30</v>
      </c>
      <c r="D49" s="697"/>
      <c r="E49" s="697"/>
      <c r="F49" s="697"/>
      <c r="G49" s="697"/>
      <c r="H49" s="697"/>
      <c r="I49" s="697"/>
      <c r="J49" s="697"/>
      <c r="K49" s="697"/>
    </row>
    <row r="50" spans="1:11" ht="14.45" customHeight="1" x14ac:dyDescent="0.15">
      <c r="A50" s="95" t="s">
        <v>88</v>
      </c>
      <c r="B50" s="96"/>
      <c r="C50" s="97" t="s">
        <v>32</v>
      </c>
      <c r="D50" s="98"/>
      <c r="E50" s="98"/>
      <c r="F50" s="98"/>
      <c r="G50" s="98"/>
      <c r="H50" s="98"/>
      <c r="I50" s="98"/>
      <c r="J50" s="98"/>
      <c r="K50" s="98"/>
    </row>
    <row r="51" spans="1:11" ht="14.45" customHeight="1" x14ac:dyDescent="0.15">
      <c r="A51" s="694"/>
      <c r="B51" s="695"/>
      <c r="C51" s="696" t="s">
        <v>91</v>
      </c>
      <c r="D51" s="697"/>
      <c r="E51" s="697"/>
      <c r="F51" s="697"/>
      <c r="G51" s="697"/>
      <c r="H51" s="697"/>
      <c r="I51" s="697"/>
      <c r="J51" s="697"/>
      <c r="K51" s="697"/>
    </row>
    <row r="52" spans="1:11" ht="14.45" customHeight="1" x14ac:dyDescent="0.15">
      <c r="A52" s="876"/>
      <c r="B52" s="876"/>
      <c r="C52" s="98" t="s">
        <v>35</v>
      </c>
      <c r="D52" s="98"/>
      <c r="E52" s="98"/>
      <c r="F52" s="98"/>
      <c r="G52" s="98"/>
      <c r="H52" s="98"/>
      <c r="I52" s="98"/>
      <c r="J52" s="98"/>
      <c r="K52" s="98"/>
    </row>
    <row r="53" spans="1:11" ht="14.45" customHeight="1" x14ac:dyDescent="0.15">
      <c r="A53" s="875"/>
      <c r="B53" s="875"/>
      <c r="C53" s="697" t="s">
        <v>92</v>
      </c>
      <c r="D53" s="697"/>
      <c r="E53" s="697"/>
      <c r="F53" s="697"/>
      <c r="G53" s="697"/>
      <c r="H53" s="697"/>
      <c r="I53" s="697"/>
      <c r="J53" s="697"/>
      <c r="K53" s="697"/>
    </row>
    <row r="54" spans="1:11" ht="14.45" customHeight="1" x14ac:dyDescent="0.15">
      <c r="A54" s="875"/>
      <c r="B54" s="875"/>
      <c r="C54" s="697"/>
      <c r="D54" s="697"/>
      <c r="E54" s="697"/>
      <c r="F54" s="697"/>
      <c r="G54" s="697"/>
      <c r="H54" s="697"/>
      <c r="I54" s="697"/>
      <c r="J54" s="697"/>
      <c r="K54" s="697"/>
    </row>
  </sheetData>
  <mergeCells count="66">
    <mergeCell ref="J5:K5"/>
    <mergeCell ref="J33:K33"/>
    <mergeCell ref="J42:K42"/>
    <mergeCell ref="B1:F1"/>
    <mergeCell ref="H1:K1"/>
    <mergeCell ref="I3:I4"/>
    <mergeCell ref="J3:K4"/>
    <mergeCell ref="J6:K6"/>
    <mergeCell ref="J7:K7"/>
    <mergeCell ref="J8:K8"/>
    <mergeCell ref="J31:K31"/>
    <mergeCell ref="J22:K22"/>
    <mergeCell ref="J23:K23"/>
    <mergeCell ref="J24:K24"/>
    <mergeCell ref="F29:H29"/>
    <mergeCell ref="J29:K29"/>
    <mergeCell ref="A9:A10"/>
    <mergeCell ref="J9:K9"/>
    <mergeCell ref="J10:K10"/>
    <mergeCell ref="J21:K21"/>
    <mergeCell ref="I11:I12"/>
    <mergeCell ref="J11:K12"/>
    <mergeCell ref="J13:K13"/>
    <mergeCell ref="J14:K14"/>
    <mergeCell ref="J15:K15"/>
    <mergeCell ref="J16:K16"/>
    <mergeCell ref="A17:A18"/>
    <mergeCell ref="J17:K17"/>
    <mergeCell ref="J18:K18"/>
    <mergeCell ref="I19:I20"/>
    <mergeCell ref="J19:K20"/>
    <mergeCell ref="A25:A26"/>
    <mergeCell ref="J25:K25"/>
    <mergeCell ref="J26:K26"/>
    <mergeCell ref="I27:I28"/>
    <mergeCell ref="J27:K28"/>
    <mergeCell ref="C22:C26"/>
    <mergeCell ref="J30:K30"/>
    <mergeCell ref="J32:K32"/>
    <mergeCell ref="A34:A35"/>
    <mergeCell ref="J34:K34"/>
    <mergeCell ref="J35:K35"/>
    <mergeCell ref="I36:I37"/>
    <mergeCell ref="J36:K37"/>
    <mergeCell ref="A48:B48"/>
    <mergeCell ref="C48:K48"/>
    <mergeCell ref="J38:K38"/>
    <mergeCell ref="J39:K39"/>
    <mergeCell ref="J40:K40"/>
    <mergeCell ref="J41:K41"/>
    <mergeCell ref="A43:A44"/>
    <mergeCell ref="J43:K43"/>
    <mergeCell ref="J44:K44"/>
    <mergeCell ref="I45:K45"/>
    <mergeCell ref="A46:B46"/>
    <mergeCell ref="D46:E46"/>
    <mergeCell ref="A47:B47"/>
    <mergeCell ref="C47:K47"/>
    <mergeCell ref="A54:B54"/>
    <mergeCell ref="C54:K54"/>
    <mergeCell ref="C49:K49"/>
    <mergeCell ref="A51:B51"/>
    <mergeCell ref="C51:K51"/>
    <mergeCell ref="A52:B52"/>
    <mergeCell ref="A53:B53"/>
    <mergeCell ref="C53:K53"/>
  </mergeCells>
  <phoneticPr fontId="13"/>
  <pageMargins left="0.59055118110236227" right="0.27559055118110237" top="0.31496062992125984" bottom="0.11811023622047245" header="0.51181102362204722" footer="0.51181102362204722"/>
  <pageSetup paperSize="9" scale="8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2F0E7CD-E1FD-4913-9C10-ACE155F739C9}">
          <x14:formula1>
            <xm:f>'F:\Users\clmiwa-three\Downloads\[《中村》新田・草加 エリア 仮シフト【12月16日～1月15日】.xlsx]参照データベース'!#REF!</xm:f>
          </x14:formula1>
          <xm:sqref>G1:G2 C44:D45 C35:D35 C10:G10 E45:H45 C18:D18 D26</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92FF6-AAD2-421F-93CD-BB79DF7F3BA7}">
  <sheetPr>
    <tabColor theme="7" tint="0.59999389629810485"/>
    <pageSetUpPr fitToPage="1"/>
  </sheetPr>
  <dimension ref="A1:N52"/>
  <sheetViews>
    <sheetView zoomScale="90" zoomScaleNormal="90" workbookViewId="0">
      <selection activeCell="L22" sqref="L22"/>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515</v>
      </c>
      <c r="C1" s="683"/>
      <c r="D1" s="683"/>
      <c r="E1" s="683"/>
      <c r="F1" s="683"/>
      <c r="H1" s="867" t="s">
        <v>45</v>
      </c>
      <c r="I1" s="868"/>
      <c r="J1" s="869"/>
      <c r="K1" s="870"/>
    </row>
    <row r="2" spans="1:11" ht="9.9499999999999993" customHeight="1" thickBot="1" x14ac:dyDescent="0.2">
      <c r="A2" s="14"/>
      <c r="I2" s="14"/>
      <c r="J2" s="3"/>
      <c r="K2" s="4"/>
    </row>
    <row r="3" spans="1:11" ht="19.5" customHeight="1" x14ac:dyDescent="0.15">
      <c r="A3" s="504" t="s">
        <v>64</v>
      </c>
      <c r="B3" s="505">
        <v>46111</v>
      </c>
      <c r="C3" s="506">
        <v>46112</v>
      </c>
      <c r="D3" s="259"/>
      <c r="E3" s="90"/>
      <c r="F3" s="90"/>
      <c r="G3" s="90"/>
      <c r="H3" s="90">
        <v>46082</v>
      </c>
      <c r="I3" s="727" t="s">
        <v>1</v>
      </c>
      <c r="J3" s="717" t="s">
        <v>2</v>
      </c>
      <c r="K3" s="718"/>
    </row>
    <row r="4" spans="1:11" ht="19.5" customHeight="1" x14ac:dyDescent="0.15">
      <c r="A4" s="507" t="s">
        <v>3</v>
      </c>
      <c r="B4" s="508" t="s">
        <v>4</v>
      </c>
      <c r="C4" s="509" t="s">
        <v>5</v>
      </c>
      <c r="D4" s="63"/>
      <c r="E4" s="2"/>
      <c r="F4" s="21"/>
      <c r="G4" s="21"/>
      <c r="H4" s="24" t="s">
        <v>10</v>
      </c>
      <c r="I4" s="728"/>
      <c r="J4" s="719"/>
      <c r="K4" s="720"/>
    </row>
    <row r="5" spans="1:11" ht="19.5" customHeight="1" x14ac:dyDescent="0.15">
      <c r="A5" s="67" t="s">
        <v>12</v>
      </c>
      <c r="B5" s="12"/>
      <c r="C5" s="509"/>
      <c r="D5" s="63"/>
      <c r="E5" s="21"/>
      <c r="F5" s="21"/>
      <c r="G5" s="21"/>
      <c r="H5" s="12"/>
      <c r="I5" s="5"/>
      <c r="J5" s="682"/>
      <c r="K5" s="692"/>
    </row>
    <row r="6" spans="1:11" ht="19.5" customHeight="1" x14ac:dyDescent="0.15">
      <c r="A6" s="71" t="s">
        <v>61</v>
      </c>
      <c r="B6" s="12"/>
      <c r="C6" s="510"/>
      <c r="D6" s="32"/>
      <c r="E6" s="32"/>
      <c r="F6" s="32"/>
      <c r="G6" s="32"/>
      <c r="H6" s="54"/>
      <c r="I6" s="5">
        <f>COUNTIFS(B6:H6,"&lt;&gt;空",B6:H6,"&lt;&gt;休",B6:H6,"&lt;&gt;調",B6:H6,"&lt;&gt;",B6:H6,"&lt;&gt;調整休")</f>
        <v>0</v>
      </c>
      <c r="J6" s="682">
        <f t="shared" ref="J6:J8" si="0">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(3)</f>
        <v>0</v>
      </c>
      <c r="K6" s="692"/>
    </row>
    <row r="7" spans="1:11" ht="19.5" customHeight="1" x14ac:dyDescent="0.15">
      <c r="A7" s="71" t="s">
        <v>44</v>
      </c>
      <c r="B7" s="54" t="s">
        <v>58</v>
      </c>
      <c r="C7" s="509"/>
      <c r="D7" s="32"/>
      <c r="E7" s="32"/>
      <c r="F7" s="32"/>
      <c r="G7" s="32"/>
      <c r="H7" s="54" t="s">
        <v>58</v>
      </c>
      <c r="I7" s="5">
        <f>COUNTIFS(B7:H7,"&lt;&gt;空",B7:H7,"&lt;&gt;休",B7:H7,"&lt;&gt;調",B7:H7,"&lt;&gt;",B7:H7,"&lt;&gt;調整休")</f>
        <v>2</v>
      </c>
      <c r="J7" s="682">
        <f t="shared" si="0"/>
        <v>12.5</v>
      </c>
      <c r="K7" s="692"/>
    </row>
    <row r="8" spans="1:11" ht="19.5" customHeight="1" x14ac:dyDescent="0.15">
      <c r="A8" s="71" t="s">
        <v>71</v>
      </c>
      <c r="B8" s="12" t="s">
        <v>27</v>
      </c>
      <c r="C8" s="509"/>
      <c r="D8" s="32"/>
      <c r="E8" s="32"/>
      <c r="F8" s="32"/>
      <c r="G8" s="32"/>
      <c r="H8" s="12" t="s">
        <v>27</v>
      </c>
      <c r="I8" s="5">
        <f>COUNTIFS(B8:H8,"&lt;&gt;空",B8:H8,"&lt;&gt;休",B8:H8,"&lt;&gt;調",B8:H8,"&lt;&gt;",B8:H8,"&lt;&gt;調整休")</f>
        <v>2</v>
      </c>
      <c r="J8" s="682">
        <f t="shared" si="0"/>
        <v>6</v>
      </c>
      <c r="K8" s="692"/>
    </row>
    <row r="9" spans="1:11" ht="19.5" customHeight="1" x14ac:dyDescent="0.15">
      <c r="A9" s="84" t="s">
        <v>66</v>
      </c>
      <c r="B9" s="16"/>
      <c r="C9" s="509"/>
      <c r="D9" s="32"/>
      <c r="E9" s="32"/>
      <c r="F9" s="32"/>
      <c r="G9" s="32"/>
      <c r="H9" s="57"/>
      <c r="I9" s="5"/>
      <c r="J9" s="682"/>
      <c r="K9" s="692"/>
    </row>
    <row r="10" spans="1:11" ht="19.5" customHeight="1" thickBot="1" x14ac:dyDescent="0.2">
      <c r="A10" s="285"/>
      <c r="B10" s="111"/>
      <c r="C10" s="512"/>
      <c r="D10" s="36"/>
      <c r="E10" s="106"/>
      <c r="F10" s="106"/>
      <c r="G10" s="106"/>
      <c r="H10" s="40"/>
      <c r="I10" s="5"/>
      <c r="J10" s="758"/>
      <c r="K10" s="759"/>
    </row>
    <row r="11" spans="1:11" ht="19.5" customHeight="1" x14ac:dyDescent="0.15">
      <c r="A11" s="33" t="s">
        <v>0</v>
      </c>
      <c r="B11" s="53">
        <v>46083</v>
      </c>
      <c r="C11" s="53">
        <v>46084</v>
      </c>
      <c r="D11" s="90">
        <v>46085</v>
      </c>
      <c r="E11" s="90">
        <v>46086</v>
      </c>
      <c r="F11" s="90">
        <v>46087</v>
      </c>
      <c r="G11" s="90">
        <v>46088</v>
      </c>
      <c r="H11" s="90">
        <v>46089</v>
      </c>
      <c r="I11" s="7"/>
      <c r="J11" s="717" t="s">
        <v>2</v>
      </c>
      <c r="K11" s="718"/>
    </row>
    <row r="12" spans="1:11" ht="19.5" customHeight="1" x14ac:dyDescent="0.15">
      <c r="A12" s="22" t="s">
        <v>3</v>
      </c>
      <c r="B12" s="22" t="s">
        <v>4</v>
      </c>
      <c r="C12" s="2" t="s">
        <v>5</v>
      </c>
      <c r="D12" s="21" t="s">
        <v>6</v>
      </c>
      <c r="E12" s="2" t="s">
        <v>7</v>
      </c>
      <c r="F12" s="2" t="s">
        <v>8</v>
      </c>
      <c r="G12" s="2" t="s">
        <v>9</v>
      </c>
      <c r="H12" s="24" t="s">
        <v>10</v>
      </c>
      <c r="I12" s="8"/>
      <c r="J12" s="719"/>
      <c r="K12" s="720"/>
    </row>
    <row r="13" spans="1:11" ht="19.5" customHeight="1" x14ac:dyDescent="0.15">
      <c r="A13" s="17" t="s">
        <v>13</v>
      </c>
      <c r="B13" s="12"/>
      <c r="C13" s="21"/>
      <c r="D13" s="21"/>
      <c r="E13" s="514" t="s">
        <v>296</v>
      </c>
      <c r="F13" s="12"/>
      <c r="G13" s="12"/>
      <c r="H13" s="12"/>
      <c r="I13" s="5"/>
      <c r="J13" s="682"/>
      <c r="K13" s="692"/>
    </row>
    <row r="14" spans="1:11" ht="19.5" customHeight="1" x14ac:dyDescent="0.15">
      <c r="A14" s="19" t="s">
        <v>61</v>
      </c>
      <c r="B14" s="12" t="s">
        <v>58</v>
      </c>
      <c r="C14" s="127"/>
      <c r="D14" s="32"/>
      <c r="E14" s="54"/>
      <c r="F14" s="54" t="s">
        <v>21</v>
      </c>
      <c r="G14" s="54" t="s">
        <v>20</v>
      </c>
      <c r="H14" s="54" t="s">
        <v>58</v>
      </c>
      <c r="I14" s="5">
        <f t="shared" ref="I14:I16" si="1">COUNTIFS(B14:H14,"&lt;&gt;空",B14:H14,"&lt;&gt;休",B14:H14,"&lt;&gt;調",B14:H14,"&lt;&gt;",B14:H14,"&lt;&gt;調整休")</f>
        <v>4</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13:30-19"))*(5)+(COUNTIF(B14:H14,"14-17"))*(4)+(COUNTIF(B14:H14,"16-19"))*(3)</f>
        <v>21.5</v>
      </c>
      <c r="K14" s="692"/>
    </row>
    <row r="15" spans="1:11" ht="19.5" customHeight="1" x14ac:dyDescent="0.15">
      <c r="A15" s="20" t="s">
        <v>44</v>
      </c>
      <c r="B15" s="16"/>
      <c r="C15" s="21"/>
      <c r="D15" s="32"/>
      <c r="E15" s="54" t="s">
        <v>20</v>
      </c>
      <c r="F15" s="54" t="s">
        <v>20</v>
      </c>
      <c r="G15" s="54" t="s">
        <v>21</v>
      </c>
      <c r="H15" s="54"/>
      <c r="I15" s="5">
        <f t="shared" si="1"/>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13:30-19"))*(5)+(COUNTIF(B15:H15,"14-17"))*(4)+(COUNTIF(B15:H15,"16-19"))*(3)</f>
        <v>13.5</v>
      </c>
      <c r="K15" s="692"/>
    </row>
    <row r="16" spans="1:11" ht="19.5" customHeight="1" x14ac:dyDescent="0.15">
      <c r="A16" s="19" t="s">
        <v>71</v>
      </c>
      <c r="B16" s="12" t="s">
        <v>27</v>
      </c>
      <c r="C16" s="21"/>
      <c r="D16" s="32"/>
      <c r="E16" s="12" t="s">
        <v>27</v>
      </c>
      <c r="F16" s="54"/>
      <c r="G16" s="54"/>
      <c r="H16" s="12" t="s">
        <v>27</v>
      </c>
      <c r="I16" s="5">
        <f t="shared" si="1"/>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(4)+(COUNTIF(B16:H16,"16-19"))*(3)</f>
        <v>9</v>
      </c>
      <c r="K16" s="692"/>
    </row>
    <row r="17" spans="1:11" ht="19.5" customHeight="1" x14ac:dyDescent="0.15">
      <c r="A17" s="56" t="s">
        <v>66</v>
      </c>
      <c r="B17" s="16"/>
      <c r="C17" s="21"/>
      <c r="D17" s="32"/>
      <c r="E17" s="121" t="s">
        <v>367</v>
      </c>
      <c r="F17" s="54"/>
      <c r="G17" s="54"/>
      <c r="H17" s="57"/>
      <c r="I17" s="5"/>
      <c r="J17" s="682"/>
      <c r="K17" s="692"/>
    </row>
    <row r="18" spans="1:11" ht="19.5" customHeight="1" x14ac:dyDescent="0.15">
      <c r="A18" s="44"/>
      <c r="B18" s="12"/>
      <c r="C18" s="106"/>
      <c r="D18" s="106"/>
      <c r="E18" s="12"/>
      <c r="F18" s="40"/>
      <c r="G18" s="12"/>
      <c r="H18" s="40"/>
      <c r="I18" s="5"/>
      <c r="J18" s="758"/>
      <c r="K18" s="759"/>
    </row>
    <row r="19" spans="1:11" ht="19.5" customHeight="1" x14ac:dyDescent="0.15">
      <c r="A19" s="22" t="s">
        <v>0</v>
      </c>
      <c r="B19" s="23">
        <v>46090</v>
      </c>
      <c r="C19" s="23">
        <v>46091</v>
      </c>
      <c r="D19" s="23">
        <v>46092</v>
      </c>
      <c r="E19" s="23">
        <v>46093</v>
      </c>
      <c r="F19" s="23">
        <v>46094</v>
      </c>
      <c r="G19" s="23">
        <v>46095</v>
      </c>
      <c r="H19" s="23">
        <v>46096</v>
      </c>
      <c r="I19" s="7"/>
      <c r="J19" s="717" t="s">
        <v>2</v>
      </c>
      <c r="K19" s="718"/>
    </row>
    <row r="20" spans="1:11" ht="19.5" customHeight="1" x14ac:dyDescent="0.15">
      <c r="A20" s="22" t="s">
        <v>3</v>
      </c>
      <c r="B20" s="2" t="s">
        <v>4</v>
      </c>
      <c r="C20" s="21" t="s">
        <v>5</v>
      </c>
      <c r="D20" s="21" t="s">
        <v>6</v>
      </c>
      <c r="E20" s="2" t="s">
        <v>7</v>
      </c>
      <c r="F20" s="2" t="s">
        <v>8</v>
      </c>
      <c r="G20" s="2" t="s">
        <v>9</v>
      </c>
      <c r="H20" s="24" t="s">
        <v>10</v>
      </c>
      <c r="I20" s="8"/>
      <c r="J20" s="719"/>
      <c r="K20" s="720"/>
    </row>
    <row r="21" spans="1:11" ht="17.100000000000001" customHeight="1" x14ac:dyDescent="0.15">
      <c r="A21" s="17" t="s">
        <v>12</v>
      </c>
      <c r="B21" s="12"/>
      <c r="C21" s="591" t="s">
        <v>538</v>
      </c>
      <c r="D21" s="21"/>
      <c r="E21" s="12"/>
      <c r="F21" s="12"/>
      <c r="G21" s="12"/>
      <c r="H21" s="12"/>
      <c r="I21" s="51"/>
      <c r="J21" s="721"/>
      <c r="K21" s="722"/>
    </row>
    <row r="22" spans="1:11" ht="19.5" customHeight="1" x14ac:dyDescent="0.15">
      <c r="A22" s="19" t="s">
        <v>61</v>
      </c>
      <c r="B22" s="12"/>
      <c r="C22" s="900" t="s">
        <v>539</v>
      </c>
      <c r="D22" s="32"/>
      <c r="E22" s="54" t="s">
        <v>58</v>
      </c>
      <c r="F22" s="54" t="s">
        <v>21</v>
      </c>
      <c r="G22" s="54" t="s">
        <v>20</v>
      </c>
      <c r="H22" s="54"/>
      <c r="I22" s="5">
        <f t="shared" ref="I22:I24" si="2">COUNTIFS(B22:H22,"&lt;&gt;空",B22:H22,"&lt;&gt;休",B22:H22,"&lt;&gt;調",B22:H22,"&lt;&gt;",B22:H22,"&lt;&gt;調整休")</f>
        <v>4</v>
      </c>
      <c r="J22" s="682">
        <f t="shared" ref="J22:J24" si="3">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(3)</f>
        <v>15.25</v>
      </c>
      <c r="K22" s="692"/>
    </row>
    <row r="23" spans="1:11" ht="19.5" customHeight="1" x14ac:dyDescent="0.15">
      <c r="A23" s="20" t="s">
        <v>44</v>
      </c>
      <c r="B23" s="54" t="s">
        <v>58</v>
      </c>
      <c r="C23" s="901"/>
      <c r="D23" s="32"/>
      <c r="E23" s="54"/>
      <c r="F23" s="54" t="s">
        <v>20</v>
      </c>
      <c r="G23" s="54" t="s">
        <v>21</v>
      </c>
      <c r="H23" s="54" t="s">
        <v>58</v>
      </c>
      <c r="I23" s="5">
        <f t="shared" si="2"/>
        <v>4</v>
      </c>
      <c r="J23" s="682">
        <f t="shared" si="3"/>
        <v>21.5</v>
      </c>
      <c r="K23" s="692"/>
    </row>
    <row r="24" spans="1:11" ht="19.5" customHeight="1" x14ac:dyDescent="0.15">
      <c r="A24" s="19" t="s">
        <v>71</v>
      </c>
      <c r="B24" s="12" t="s">
        <v>27</v>
      </c>
      <c r="C24" s="901"/>
      <c r="D24" s="32"/>
      <c r="E24" s="12" t="s">
        <v>27</v>
      </c>
      <c r="F24" s="54"/>
      <c r="G24" s="54"/>
      <c r="H24" s="12" t="s">
        <v>27</v>
      </c>
      <c r="I24" s="5">
        <f t="shared" si="2"/>
        <v>3</v>
      </c>
      <c r="J24" s="682">
        <f t="shared" si="3"/>
        <v>9</v>
      </c>
      <c r="K24" s="692"/>
    </row>
    <row r="25" spans="1:11" ht="19.5" customHeight="1" x14ac:dyDescent="0.15">
      <c r="A25" s="56" t="s">
        <v>66</v>
      </c>
      <c r="B25" s="16"/>
      <c r="C25" s="901"/>
      <c r="D25" s="32"/>
      <c r="E25" s="16"/>
      <c r="F25" s="54"/>
      <c r="G25" s="54"/>
      <c r="H25" s="57"/>
      <c r="I25" s="5"/>
      <c r="J25" s="682"/>
      <c r="K25" s="692"/>
    </row>
    <row r="26" spans="1:11" ht="19.5" customHeight="1" x14ac:dyDescent="0.15">
      <c r="A26" s="44"/>
      <c r="B26" s="12"/>
      <c r="C26" s="902"/>
      <c r="D26" s="106"/>
      <c r="E26" s="12"/>
      <c r="F26" s="40"/>
      <c r="G26" s="12"/>
      <c r="H26" s="40"/>
      <c r="I26" s="5"/>
      <c r="J26" s="758"/>
      <c r="K26" s="759"/>
    </row>
    <row r="27" spans="1:11" ht="19.5" customHeight="1" x14ac:dyDescent="0.15">
      <c r="A27" s="22" t="s">
        <v>0</v>
      </c>
      <c r="B27" s="90">
        <v>46097</v>
      </c>
      <c r="C27" s="90">
        <v>46098</v>
      </c>
      <c r="D27" s="90">
        <v>46099</v>
      </c>
      <c r="E27" s="90">
        <v>46100</v>
      </c>
      <c r="F27" s="90">
        <v>46101</v>
      </c>
      <c r="G27" s="90">
        <v>46102</v>
      </c>
      <c r="H27" s="90">
        <v>46103</v>
      </c>
      <c r="I27" s="7"/>
      <c r="J27" s="717" t="s">
        <v>2</v>
      </c>
      <c r="K27" s="718"/>
    </row>
    <row r="28" spans="1:11" ht="19.5" customHeight="1" x14ac:dyDescent="0.15">
      <c r="A28" s="22" t="s">
        <v>3</v>
      </c>
      <c r="B28" s="2" t="s">
        <v>4</v>
      </c>
      <c r="C28" s="21" t="s">
        <v>5</v>
      </c>
      <c r="D28" s="21" t="s">
        <v>6</v>
      </c>
      <c r="E28" s="2" t="s">
        <v>7</v>
      </c>
      <c r="F28" s="24" t="s">
        <v>8</v>
      </c>
      <c r="G28" s="2" t="s">
        <v>9</v>
      </c>
      <c r="H28" s="24" t="s">
        <v>10</v>
      </c>
      <c r="I28" s="8"/>
      <c r="J28" s="719"/>
      <c r="K28" s="720"/>
    </row>
    <row r="29" spans="1:11" ht="19.5" customHeight="1" x14ac:dyDescent="0.15">
      <c r="A29" s="17" t="s">
        <v>13</v>
      </c>
      <c r="B29" s="12"/>
      <c r="C29" s="21"/>
      <c r="D29" s="21"/>
      <c r="E29" s="12"/>
      <c r="F29" s="12"/>
      <c r="G29" s="12"/>
      <c r="H29" s="12"/>
      <c r="I29" s="5"/>
      <c r="J29" s="682"/>
      <c r="K29" s="692"/>
    </row>
    <row r="30" spans="1:11" ht="19.5" customHeight="1" x14ac:dyDescent="0.15">
      <c r="A30" s="19" t="s">
        <v>61</v>
      </c>
      <c r="B30" s="59"/>
      <c r="C30" s="127"/>
      <c r="D30" s="32"/>
      <c r="E30" s="281" t="s">
        <v>525</v>
      </c>
      <c r="F30" s="54" t="s">
        <v>21</v>
      </c>
      <c r="G30" s="54" t="s">
        <v>20</v>
      </c>
      <c r="H30" s="54" t="s">
        <v>58</v>
      </c>
      <c r="I30" s="5">
        <f t="shared" ref="I30:I32" si="4">COUNTIFS(B30:H30,"&lt;&gt;空",B30:H30,"&lt;&gt;休",B30:H30,"&lt;&gt;調",B30:H30,"&lt;&gt;",B30:H30,"&lt;&gt;調整休")</f>
        <v>4</v>
      </c>
      <c r="J30" s="682">
        <f t="shared" ref="J30:J32" si="5">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(3)</f>
        <v>15.25</v>
      </c>
      <c r="K30" s="692"/>
    </row>
    <row r="31" spans="1:11" ht="19.5" customHeight="1" x14ac:dyDescent="0.15">
      <c r="A31" s="20" t="s">
        <v>44</v>
      </c>
      <c r="B31" s="54" t="s">
        <v>58</v>
      </c>
      <c r="C31" s="21"/>
      <c r="D31" s="32"/>
      <c r="E31" s="59"/>
      <c r="F31" s="54" t="s">
        <v>20</v>
      </c>
      <c r="G31" s="54" t="s">
        <v>21</v>
      </c>
      <c r="H31" s="54"/>
      <c r="I31" s="5">
        <f t="shared" si="4"/>
        <v>3</v>
      </c>
      <c r="J31" s="682">
        <f t="shared" si="5"/>
        <v>15.25</v>
      </c>
      <c r="K31" s="692"/>
    </row>
    <row r="32" spans="1:11" ht="19.5" customHeight="1" x14ac:dyDescent="0.15">
      <c r="A32" s="19" t="s">
        <v>71</v>
      </c>
      <c r="B32" s="12" t="s">
        <v>27</v>
      </c>
      <c r="C32" s="21"/>
      <c r="D32" s="32"/>
      <c r="E32" s="59"/>
      <c r="F32" s="54"/>
      <c r="G32" s="54"/>
      <c r="H32" s="12" t="s">
        <v>27</v>
      </c>
      <c r="I32" s="5">
        <f t="shared" si="4"/>
        <v>2</v>
      </c>
      <c r="J32" s="682">
        <f t="shared" si="5"/>
        <v>6</v>
      </c>
      <c r="K32" s="692"/>
    </row>
    <row r="33" spans="1:14" ht="19.5" customHeight="1" x14ac:dyDescent="0.15">
      <c r="A33" s="56" t="s">
        <v>66</v>
      </c>
      <c r="B33" s="16"/>
      <c r="C33" s="21"/>
      <c r="D33" s="32"/>
      <c r="E33" s="121" t="s">
        <v>530</v>
      </c>
      <c r="F33" s="54"/>
      <c r="G33" s="54"/>
      <c r="H33" s="57"/>
      <c r="I33" s="5"/>
      <c r="J33" s="682"/>
      <c r="K33" s="692"/>
    </row>
    <row r="34" spans="1:14" ht="19.5" customHeight="1" x14ac:dyDescent="0.15">
      <c r="A34" s="44"/>
      <c r="B34" s="12"/>
      <c r="C34" s="106"/>
      <c r="D34" s="106"/>
      <c r="E34" s="40"/>
      <c r="F34" s="40"/>
      <c r="G34" s="12"/>
      <c r="H34" s="40"/>
      <c r="I34" s="5"/>
      <c r="J34" s="758"/>
      <c r="K34" s="759"/>
    </row>
    <row r="35" spans="1:14" ht="19.5" customHeight="1" x14ac:dyDescent="0.15">
      <c r="A35" s="22" t="s">
        <v>0</v>
      </c>
      <c r="B35" s="23">
        <v>46104</v>
      </c>
      <c r="C35" s="23">
        <v>46105</v>
      </c>
      <c r="D35" s="23">
        <v>46106</v>
      </c>
      <c r="E35" s="23">
        <v>46107</v>
      </c>
      <c r="F35" s="23">
        <v>46108</v>
      </c>
      <c r="G35" s="23">
        <v>46109</v>
      </c>
      <c r="H35" s="23">
        <v>46110</v>
      </c>
      <c r="I35" s="7"/>
      <c r="J35" s="717" t="s">
        <v>2</v>
      </c>
      <c r="K35" s="718"/>
    </row>
    <row r="36" spans="1:14" ht="19.5" customHeight="1" x14ac:dyDescent="0.15">
      <c r="A36" s="22" t="s">
        <v>3</v>
      </c>
      <c r="B36" s="2" t="s">
        <v>4</v>
      </c>
      <c r="C36" s="316" t="s">
        <v>5</v>
      </c>
      <c r="D36" s="21" t="s">
        <v>6</v>
      </c>
      <c r="E36" s="2" t="s">
        <v>7</v>
      </c>
      <c r="F36" s="2" t="s">
        <v>8</v>
      </c>
      <c r="G36" s="2" t="s">
        <v>9</v>
      </c>
      <c r="H36" s="24" t="s">
        <v>10</v>
      </c>
      <c r="I36" s="8"/>
      <c r="J36" s="719"/>
      <c r="K36" s="720"/>
    </row>
    <row r="37" spans="1:14" ht="17.100000000000001" customHeight="1" x14ac:dyDescent="0.15">
      <c r="A37" s="17" t="s">
        <v>12</v>
      </c>
      <c r="B37" s="12"/>
      <c r="C37" s="21"/>
      <c r="D37" s="21"/>
      <c r="E37" s="12"/>
      <c r="F37" s="691" t="s">
        <v>60</v>
      </c>
      <c r="G37" s="691"/>
      <c r="H37" s="691"/>
      <c r="I37" s="51"/>
      <c r="J37" s="27"/>
      <c r="K37" s="49"/>
    </row>
    <row r="38" spans="1:14" ht="19.5" customHeight="1" x14ac:dyDescent="0.15">
      <c r="A38" s="19" t="s">
        <v>61</v>
      </c>
      <c r="B38" s="12"/>
      <c r="C38" s="127"/>
      <c r="D38" s="32"/>
      <c r="E38" s="54" t="s">
        <v>58</v>
      </c>
      <c r="F38" s="54" t="s">
        <v>20</v>
      </c>
      <c r="G38" s="54" t="s">
        <v>51</v>
      </c>
      <c r="H38" s="54" t="s">
        <v>441</v>
      </c>
      <c r="I38" s="5">
        <f t="shared" ref="I38:I40" si="6">COUNTIFS(B38:H38,"&lt;&gt;空",B38:H38,"&lt;&gt;休",B38:H38,"&lt;&gt;調",B38:H38,"&lt;&gt;",B38:H38,"&lt;&gt;調整休")</f>
        <v>4</v>
      </c>
      <c r="J38" s="682">
        <v>20.5</v>
      </c>
      <c r="K38" s="692"/>
    </row>
    <row r="39" spans="1:14" ht="19.5" customHeight="1" x14ac:dyDescent="0.15">
      <c r="A39" s="20" t="s">
        <v>44</v>
      </c>
      <c r="B39" s="54" t="s">
        <v>58</v>
      </c>
      <c r="C39" s="21"/>
      <c r="D39" s="32"/>
      <c r="E39" s="54"/>
      <c r="F39" s="54" t="s">
        <v>21</v>
      </c>
      <c r="G39" s="54" t="s">
        <v>22</v>
      </c>
      <c r="H39" s="54" t="s">
        <v>20</v>
      </c>
      <c r="I39" s="5">
        <f t="shared" si="6"/>
        <v>4</v>
      </c>
      <c r="J39" s="682">
        <v>20.5</v>
      </c>
      <c r="K39" s="692"/>
    </row>
    <row r="40" spans="1:14" ht="19.5" customHeight="1" x14ac:dyDescent="0.15">
      <c r="A40" s="19" t="s">
        <v>71</v>
      </c>
      <c r="B40" s="12" t="s">
        <v>27</v>
      </c>
      <c r="C40" s="21"/>
      <c r="D40" s="32"/>
      <c r="E40" s="12" t="s">
        <v>27</v>
      </c>
      <c r="F40" s="54"/>
      <c r="G40" s="54"/>
      <c r="H40" s="12" t="s">
        <v>27</v>
      </c>
      <c r="I40" s="5">
        <f t="shared" si="6"/>
        <v>3</v>
      </c>
      <c r="J40" s="682">
        <f t="shared" ref="J40" si="7">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(4)+(COUNTIF(B40:H40,"16-19"))*(3)</f>
        <v>9</v>
      </c>
      <c r="K40" s="692"/>
    </row>
    <row r="41" spans="1:14" ht="19.5" customHeight="1" x14ac:dyDescent="0.15">
      <c r="A41" s="56" t="s">
        <v>66</v>
      </c>
      <c r="B41" s="16"/>
      <c r="C41" s="21"/>
      <c r="D41" s="32"/>
      <c r="E41" s="16"/>
      <c r="F41" s="54"/>
      <c r="G41" s="54"/>
      <c r="H41" s="57"/>
      <c r="I41" s="5"/>
      <c r="J41" s="682"/>
      <c r="K41" s="692"/>
    </row>
    <row r="42" spans="1:14" ht="19.5" customHeight="1" x14ac:dyDescent="0.15">
      <c r="A42" s="44"/>
      <c r="B42" s="12"/>
      <c r="C42" s="106"/>
      <c r="D42" s="106"/>
      <c r="E42" s="12"/>
      <c r="F42" s="40"/>
      <c r="G42" s="12"/>
      <c r="H42" s="40"/>
      <c r="I42" s="5"/>
      <c r="J42" s="758"/>
      <c r="K42" s="759"/>
    </row>
    <row r="43" spans="1:14" ht="19.5" customHeight="1" x14ac:dyDescent="0.15">
      <c r="A43" s="41"/>
      <c r="B43" s="42"/>
      <c r="C43" s="42"/>
      <c r="D43" s="42"/>
      <c r="E43" s="42"/>
      <c r="F43" s="42"/>
      <c r="G43" s="42"/>
      <c r="H43" s="42"/>
      <c r="I43" s="698" t="s">
        <v>534</v>
      </c>
      <c r="J43" s="698"/>
      <c r="K43" s="698"/>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4">
    <mergeCell ref="J6:K6"/>
    <mergeCell ref="B1:F1"/>
    <mergeCell ref="H1:K1"/>
    <mergeCell ref="I3:I4"/>
    <mergeCell ref="J3:K4"/>
    <mergeCell ref="J5:K5"/>
    <mergeCell ref="J19:K20"/>
    <mergeCell ref="J7:K7"/>
    <mergeCell ref="J8:K8"/>
    <mergeCell ref="J9:K9"/>
    <mergeCell ref="J10:K10"/>
    <mergeCell ref="J11:K12"/>
    <mergeCell ref="J13:K13"/>
    <mergeCell ref="J14:K14"/>
    <mergeCell ref="J15:K15"/>
    <mergeCell ref="J16:K16"/>
    <mergeCell ref="J17:K17"/>
    <mergeCell ref="J18:K18"/>
    <mergeCell ref="J21:K21"/>
    <mergeCell ref="J22:K22"/>
    <mergeCell ref="J23:K23"/>
    <mergeCell ref="J24:K24"/>
    <mergeCell ref="J25:K25"/>
    <mergeCell ref="C22:C26"/>
    <mergeCell ref="I43:K43"/>
    <mergeCell ref="A44:B44"/>
    <mergeCell ref="D44:E44"/>
    <mergeCell ref="J33:K33"/>
    <mergeCell ref="J26:K26"/>
    <mergeCell ref="J27:K28"/>
    <mergeCell ref="J29:K29"/>
    <mergeCell ref="J30:K30"/>
    <mergeCell ref="J31:K31"/>
    <mergeCell ref="J32:K32"/>
    <mergeCell ref="J38:K38"/>
    <mergeCell ref="A51:B51"/>
    <mergeCell ref="C51:K51"/>
    <mergeCell ref="A52:B52"/>
    <mergeCell ref="C52:K52"/>
    <mergeCell ref="A46:B46"/>
    <mergeCell ref="C46:K46"/>
    <mergeCell ref="C47:K47"/>
    <mergeCell ref="A49:B49"/>
    <mergeCell ref="C49:K49"/>
    <mergeCell ref="A50:B50"/>
    <mergeCell ref="A45:B45"/>
    <mergeCell ref="C45:K45"/>
    <mergeCell ref="J34:K34"/>
    <mergeCell ref="J35:K36"/>
    <mergeCell ref="F37:H37"/>
    <mergeCell ref="J39:K39"/>
    <mergeCell ref="J40:K40"/>
    <mergeCell ref="J41:K41"/>
    <mergeCell ref="J42:K42"/>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837AF69-405A-4BE2-8A57-08C4B2D0F4E9}">
          <x14:formula1>
            <xm:f>'F:\Users\clmiwa-three\Downloads\[《中村》新田・草加 エリア 仮シフト【12月16日～1月15日】.xlsx]参照データベース'!#REF!</xm:f>
          </x14:formula1>
          <xm:sqref>G1 C43:H43</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90EE7-8606-4D60-BABD-6BEB860BFBA4}">
  <sheetPr>
    <tabColor theme="7" tint="0.59999389629810485"/>
    <pageSetUpPr fitToPage="1"/>
  </sheetPr>
  <dimension ref="A1:K49"/>
  <sheetViews>
    <sheetView topLeftCell="A10" zoomScale="85" zoomScaleNormal="85" workbookViewId="0">
      <selection activeCell="F29" sqref="F29"/>
    </sheetView>
  </sheetViews>
  <sheetFormatPr defaultColWidth="9" defaultRowHeight="16.5" customHeight="1" x14ac:dyDescent="0.15"/>
  <cols>
    <col min="1" max="1" width="11.5" style="1" customWidth="1"/>
    <col min="2" max="8" width="9.625" style="14" customWidth="1"/>
    <col min="9" max="9" width="7.625" style="1" customWidth="1"/>
    <col min="10" max="10" width="8.375" style="1" customWidth="1"/>
    <col min="11" max="11" width="2.375" style="1" customWidth="1"/>
    <col min="12" max="16384" width="9" style="1"/>
  </cols>
  <sheetData>
    <row r="1" spans="1:11" ht="16.5" customHeight="1" thickBot="1" x14ac:dyDescent="0.2">
      <c r="A1" s="60" t="s">
        <v>69</v>
      </c>
      <c r="B1" s="683" t="s">
        <v>515</v>
      </c>
      <c r="C1" s="683"/>
      <c r="D1" s="683"/>
      <c r="E1" s="683"/>
      <c r="F1" s="683"/>
      <c r="H1" s="760" t="s">
        <v>190</v>
      </c>
      <c r="I1" s="761"/>
      <c r="J1" s="761"/>
      <c r="K1" s="762"/>
    </row>
    <row r="2" spans="1:11" ht="8.4499999999999993" customHeight="1" x14ac:dyDescent="0.15">
      <c r="A2" s="14"/>
      <c r="I2" s="14"/>
      <c r="J2" s="3"/>
      <c r="K2" s="4"/>
    </row>
    <row r="3" spans="1:11" ht="10.5" customHeight="1" thickBot="1" x14ac:dyDescent="0.2">
      <c r="A3" s="763"/>
      <c r="B3" s="763"/>
      <c r="C3" s="763"/>
      <c r="D3" s="764"/>
      <c r="E3" s="764"/>
      <c r="F3" s="764"/>
      <c r="G3" s="764"/>
      <c r="H3" s="764"/>
      <c r="I3" s="764"/>
      <c r="J3" s="3"/>
      <c r="K3" s="4"/>
    </row>
    <row r="4" spans="1:11" ht="16.5" customHeight="1" x14ac:dyDescent="0.15">
      <c r="A4" s="504" t="s">
        <v>64</v>
      </c>
      <c r="B4" s="505">
        <v>46111</v>
      </c>
      <c r="C4" s="506">
        <v>46112</v>
      </c>
      <c r="D4" s="259"/>
      <c r="E4" s="90"/>
      <c r="F4" s="90"/>
      <c r="G4" s="90"/>
      <c r="H4" s="90">
        <v>46082</v>
      </c>
      <c r="I4" s="727" t="s">
        <v>1</v>
      </c>
      <c r="J4" s="717" t="s">
        <v>2</v>
      </c>
      <c r="K4" s="718"/>
    </row>
    <row r="5" spans="1:11" ht="16.5" customHeight="1" x14ac:dyDescent="0.15">
      <c r="A5" s="507" t="s">
        <v>3</v>
      </c>
      <c r="B5" s="513" t="s">
        <v>4</v>
      </c>
      <c r="C5" s="509" t="s">
        <v>5</v>
      </c>
      <c r="D5" s="63"/>
      <c r="E5" s="2"/>
      <c r="F5" s="21"/>
      <c r="G5" s="21"/>
      <c r="H5" s="24" t="s">
        <v>10</v>
      </c>
      <c r="I5" s="728"/>
      <c r="J5" s="719"/>
      <c r="K5" s="720"/>
    </row>
    <row r="6" spans="1:11" ht="18" customHeight="1" x14ac:dyDescent="0.15">
      <c r="A6" s="67" t="s">
        <v>12</v>
      </c>
      <c r="B6" s="12"/>
      <c r="C6" s="528"/>
      <c r="D6" s="32"/>
      <c r="E6" s="11"/>
      <c r="F6" s="11"/>
      <c r="G6" s="11"/>
      <c r="H6" s="12"/>
      <c r="I6" s="5"/>
      <c r="J6" s="682"/>
      <c r="K6" s="692"/>
    </row>
    <row r="7" spans="1:11" ht="17.25" customHeight="1" x14ac:dyDescent="0.15">
      <c r="A7" s="71" t="s">
        <v>192</v>
      </c>
      <c r="B7" s="355" t="s">
        <v>21</v>
      </c>
      <c r="C7" s="529"/>
      <c r="D7" s="527"/>
      <c r="E7" s="357"/>
      <c r="F7" s="357"/>
      <c r="G7" s="357"/>
      <c r="H7" s="355" t="s">
        <v>21</v>
      </c>
      <c r="I7" s="5">
        <f t="shared" ref="I7:I11" si="0">COUNTIFS(B7:H7,"&lt;&gt;空",B7:H7,"&lt;&gt;休",B7:H7,"&lt;&gt;調",B7:H7,"&lt;&gt;",B7:H7,"&lt;&gt;調整休")</f>
        <v>2</v>
      </c>
      <c r="J7" s="758">
        <f t="shared" ref="J7" si="1">SUM(COUNTIF(B7:H7,"9-14"))*(5)+(COUNTIF(B7:H7,"14-19"))*(5)+(COUNTIF(B7:H7,"9-14・17-19"))*(7)</f>
        <v>10</v>
      </c>
      <c r="K7" s="759"/>
    </row>
    <row r="8" spans="1:11" ht="17.25" customHeight="1" x14ac:dyDescent="0.15">
      <c r="A8" s="71" t="s">
        <v>95</v>
      </c>
      <c r="B8" s="355"/>
      <c r="C8" s="529"/>
      <c r="D8" s="527"/>
      <c r="E8" s="357"/>
      <c r="F8" s="357"/>
      <c r="G8" s="357"/>
      <c r="H8" s="355" t="s">
        <v>20</v>
      </c>
      <c r="I8" s="5">
        <f t="shared" si="0"/>
        <v>1</v>
      </c>
      <c r="J8" s="758">
        <f>SUM(COUNTIF(B8:H8,"9-14"))*(4.5)+(COUNTIF(B8:H8,"14-19"))*(4.5)+(COUNTIF(B8:H8,"15-19"))*(4)+(COUNTIF(B8:H8,"9-11"))*(2)</f>
        <v>4.5</v>
      </c>
      <c r="K8" s="759"/>
    </row>
    <row r="9" spans="1:11" ht="17.25" customHeight="1" x14ac:dyDescent="0.15">
      <c r="A9" s="71" t="s">
        <v>427</v>
      </c>
      <c r="B9" s="355"/>
      <c r="C9" s="529"/>
      <c r="D9" s="527"/>
      <c r="E9" s="357"/>
      <c r="F9" s="357"/>
      <c r="G9" s="357"/>
      <c r="H9" s="356"/>
      <c r="I9" s="5">
        <f t="shared" si="0"/>
        <v>0</v>
      </c>
      <c r="J9" s="758">
        <f>SUM(COUNTIF(B9:H9,"9-14"))*(4.5)+(COUNTIF(B9:H9,"14-19"))*(4.5)+(COUNTIF(B9:H9,"15-19"))*(4)</f>
        <v>0</v>
      </c>
      <c r="K9" s="759"/>
    </row>
    <row r="10" spans="1:11" ht="17.25" customHeight="1" x14ac:dyDescent="0.15">
      <c r="A10" s="71" t="s">
        <v>521</v>
      </c>
      <c r="B10" s="355" t="s">
        <v>21</v>
      </c>
      <c r="C10" s="529"/>
      <c r="D10" s="527"/>
      <c r="E10" s="357"/>
      <c r="F10" s="357"/>
      <c r="G10" s="357"/>
      <c r="H10" s="355" t="s">
        <v>21</v>
      </c>
      <c r="I10" s="5">
        <f t="shared" si="0"/>
        <v>2</v>
      </c>
      <c r="J10" s="758">
        <f>SUM(COUNTIF(B10:H10,"9-14"))*(4.5)+(COUNTIF(B10:H10,"14-19"))*(4.5)+(COUNTIF(B10:H10,"15-19"))*(4)</f>
        <v>9</v>
      </c>
      <c r="K10" s="759"/>
    </row>
    <row r="11" spans="1:11" ht="17.25" customHeight="1" x14ac:dyDescent="0.15">
      <c r="A11" s="71" t="s">
        <v>428</v>
      </c>
      <c r="B11" s="355" t="s">
        <v>20</v>
      </c>
      <c r="C11" s="529"/>
      <c r="D11" s="527"/>
      <c r="E11" s="357"/>
      <c r="F11" s="357"/>
      <c r="G11" s="357"/>
      <c r="H11" s="355" t="s">
        <v>23</v>
      </c>
      <c r="I11" s="5">
        <f t="shared" si="0"/>
        <v>2</v>
      </c>
      <c r="J11" s="758">
        <f>SUM(COUNTIF(B11:H11,"9-14"))*(4.5)+(COUNTIF(B11:H11,"14-19"))*(4.5)+(COUNTIF(B11:H11,"15-19"))*(4)</f>
        <v>4.5</v>
      </c>
      <c r="K11" s="759"/>
    </row>
    <row r="12" spans="1:11" ht="17.25" customHeight="1" thickBot="1" x14ac:dyDescent="0.2">
      <c r="A12" s="81" t="s">
        <v>66</v>
      </c>
      <c r="B12" s="530"/>
      <c r="C12" s="531"/>
      <c r="D12" s="527"/>
      <c r="E12" s="357"/>
      <c r="F12" s="357"/>
      <c r="G12" s="357"/>
      <c r="H12" s="355"/>
      <c r="I12" s="5"/>
      <c r="J12" s="91"/>
      <c r="K12" s="92"/>
    </row>
    <row r="13" spans="1:11" ht="16.5" customHeight="1" x14ac:dyDescent="0.15">
      <c r="A13" s="33" t="s">
        <v>0</v>
      </c>
      <c r="B13" s="53">
        <v>46083</v>
      </c>
      <c r="C13" s="53">
        <v>46084</v>
      </c>
      <c r="D13" s="90">
        <v>46085</v>
      </c>
      <c r="E13" s="90">
        <v>46086</v>
      </c>
      <c r="F13" s="90">
        <v>46087</v>
      </c>
      <c r="G13" s="90">
        <v>46088</v>
      </c>
      <c r="H13" s="90">
        <v>46089</v>
      </c>
      <c r="I13" s="727" t="s">
        <v>1</v>
      </c>
      <c r="J13" s="717" t="s">
        <v>2</v>
      </c>
      <c r="K13" s="718"/>
    </row>
    <row r="14" spans="1:11" ht="16.5" customHeight="1" x14ac:dyDescent="0.15">
      <c r="A14" s="22" t="s">
        <v>3</v>
      </c>
      <c r="B14" s="22" t="s">
        <v>4</v>
      </c>
      <c r="C14" s="2" t="s">
        <v>5</v>
      </c>
      <c r="D14" s="21" t="s">
        <v>6</v>
      </c>
      <c r="E14" s="2" t="s">
        <v>7</v>
      </c>
      <c r="F14" s="2" t="s">
        <v>8</v>
      </c>
      <c r="G14" s="2" t="s">
        <v>9</v>
      </c>
      <c r="H14" s="24" t="s">
        <v>10</v>
      </c>
      <c r="I14" s="728"/>
      <c r="J14" s="719"/>
      <c r="K14" s="720"/>
    </row>
    <row r="15" spans="1:11" ht="18" customHeight="1" x14ac:dyDescent="0.15">
      <c r="A15" s="17" t="s">
        <v>13</v>
      </c>
      <c r="B15" s="12"/>
      <c r="C15" s="11"/>
      <c r="D15" s="11"/>
      <c r="E15" s="12"/>
      <c r="F15" s="12"/>
      <c r="G15" s="12"/>
      <c r="H15" s="12"/>
      <c r="I15" s="5"/>
      <c r="J15" s="682"/>
      <c r="K15" s="692"/>
    </row>
    <row r="16" spans="1:11" ht="17.25" customHeight="1" x14ac:dyDescent="0.15">
      <c r="A16" s="20" t="s">
        <v>192</v>
      </c>
      <c r="B16" s="355" t="s">
        <v>21</v>
      </c>
      <c r="C16" s="357"/>
      <c r="D16" s="357"/>
      <c r="E16" s="355"/>
      <c r="F16" s="355" t="s">
        <v>21</v>
      </c>
      <c r="G16" s="306"/>
      <c r="H16" s="355" t="s">
        <v>21</v>
      </c>
      <c r="I16" s="5">
        <f t="shared" ref="I16:I20" si="2">COUNTIFS(B16:H16,"&lt;&gt;空",B16:H16,"&lt;&gt;休",B16:H16,"&lt;&gt;調",B16:H16,"&lt;&gt;",B16:H16,"&lt;&gt;調整休")</f>
        <v>3</v>
      </c>
      <c r="J16" s="758">
        <f t="shared" ref="J16" si="3">SUM(COUNTIF(B16:H16,"9-14"))*(5)+(COUNTIF(B16:H16,"14-19"))*(5)+(COUNTIF(B16:H16,"9-14・17-19"))*(7)</f>
        <v>15</v>
      </c>
      <c r="K16" s="759"/>
    </row>
    <row r="17" spans="1:11" ht="17.25" customHeight="1" x14ac:dyDescent="0.15">
      <c r="A17" s="20" t="s">
        <v>95</v>
      </c>
      <c r="B17" s="355"/>
      <c r="C17" s="357"/>
      <c r="D17" s="357"/>
      <c r="E17" s="355"/>
      <c r="F17" s="355" t="s">
        <v>20</v>
      </c>
      <c r="G17" s="355" t="s">
        <v>341</v>
      </c>
      <c r="H17" s="355" t="s">
        <v>20</v>
      </c>
      <c r="I17" s="5">
        <f t="shared" si="2"/>
        <v>3</v>
      </c>
      <c r="J17" s="758">
        <f>SUM(COUNTIF(B17:H17,"9-14"))*(4.5)+(COUNTIF(B17:H17,"14-19"))*(4.5)+(COUNTIF(B17:H17,"15-19"))*(4)+(COUNTIF(B17:H17,"9-11"))*(2)</f>
        <v>11</v>
      </c>
      <c r="K17" s="759"/>
    </row>
    <row r="18" spans="1:11" ht="17.25" customHeight="1" x14ac:dyDescent="0.15">
      <c r="A18" s="20" t="s">
        <v>427</v>
      </c>
      <c r="B18" s="355"/>
      <c r="C18" s="357"/>
      <c r="D18" s="357"/>
      <c r="E18" s="355" t="s">
        <v>21</v>
      </c>
      <c r="F18" s="355"/>
      <c r="G18" s="355" t="s">
        <v>21</v>
      </c>
      <c r="H18" s="355" t="s">
        <v>20</v>
      </c>
      <c r="I18" s="5">
        <f t="shared" si="2"/>
        <v>3</v>
      </c>
      <c r="J18" s="758">
        <f>SUM(COUNTIF(B18:H18,"9-14"))*(4.5)+(COUNTIF(B18:H18,"14-19"))*(4.5)+(COUNTIF(B18:H18,"15-19"))*(4)</f>
        <v>13.5</v>
      </c>
      <c r="K18" s="759"/>
    </row>
    <row r="19" spans="1:11" ht="17.25" customHeight="1" x14ac:dyDescent="0.15">
      <c r="A19" s="20" t="s">
        <v>521</v>
      </c>
      <c r="B19" s="355" t="s">
        <v>21</v>
      </c>
      <c r="C19" s="357"/>
      <c r="D19" s="357"/>
      <c r="E19" s="355"/>
      <c r="F19" s="355" t="s">
        <v>21</v>
      </c>
      <c r="G19" s="355" t="s">
        <v>20</v>
      </c>
      <c r="H19" s="355"/>
      <c r="I19" s="5">
        <f t="shared" si="2"/>
        <v>3</v>
      </c>
      <c r="J19" s="758">
        <f>SUM(COUNTIF(B19:H19,"9-14"))*(4.5)+(COUNTIF(B19:H19,"14-19"))*(4.5)+(COUNTIF(B19:H19,"15-19"))*(4)</f>
        <v>13.5</v>
      </c>
      <c r="K19" s="759"/>
    </row>
    <row r="20" spans="1:11" ht="17.25" customHeight="1" x14ac:dyDescent="0.15">
      <c r="A20" s="937" t="s">
        <v>428</v>
      </c>
      <c r="B20" s="932" t="s">
        <v>20</v>
      </c>
      <c r="C20" s="357"/>
      <c r="D20" s="357"/>
      <c r="E20" s="936" t="s">
        <v>536</v>
      </c>
      <c r="F20" s="939" t="s">
        <v>394</v>
      </c>
      <c r="G20" s="932"/>
      <c r="H20" s="932"/>
      <c r="I20" s="766">
        <f t="shared" si="2"/>
        <v>3</v>
      </c>
      <c r="J20" s="934">
        <v>15.5</v>
      </c>
      <c r="K20" s="935"/>
    </row>
    <row r="21" spans="1:11" ht="17.25" customHeight="1" x14ac:dyDescent="0.15">
      <c r="A21" s="938"/>
      <c r="B21" s="933"/>
      <c r="C21" s="357"/>
      <c r="D21" s="357"/>
      <c r="E21" s="933"/>
      <c r="F21" s="940"/>
      <c r="G21" s="933"/>
      <c r="H21" s="933"/>
      <c r="I21" s="782"/>
      <c r="J21" s="795"/>
      <c r="K21" s="796"/>
    </row>
    <row r="22" spans="1:11" ht="16.5" customHeight="1" x14ac:dyDescent="0.15">
      <c r="A22" s="22" t="s">
        <v>0</v>
      </c>
      <c r="B22" s="23">
        <v>46090</v>
      </c>
      <c r="C22" s="23">
        <v>46091</v>
      </c>
      <c r="D22" s="23">
        <v>46092</v>
      </c>
      <c r="E22" s="23">
        <v>46093</v>
      </c>
      <c r="F22" s="23">
        <v>46094</v>
      </c>
      <c r="G22" s="23">
        <v>46095</v>
      </c>
      <c r="H22" s="23">
        <v>46096</v>
      </c>
      <c r="I22" s="727" t="s">
        <v>1</v>
      </c>
      <c r="J22" s="717" t="s">
        <v>2</v>
      </c>
      <c r="K22" s="718"/>
    </row>
    <row r="23" spans="1:11" ht="16.5" customHeight="1" x14ac:dyDescent="0.15">
      <c r="A23" s="22" t="s">
        <v>3</v>
      </c>
      <c r="B23" s="2" t="s">
        <v>4</v>
      </c>
      <c r="C23" s="21" t="s">
        <v>5</v>
      </c>
      <c r="D23" s="21" t="s">
        <v>6</v>
      </c>
      <c r="E23" s="2" t="s">
        <v>7</v>
      </c>
      <c r="F23" s="2" t="s">
        <v>8</v>
      </c>
      <c r="G23" s="2" t="s">
        <v>9</v>
      </c>
      <c r="H23" s="24" t="s">
        <v>10</v>
      </c>
      <c r="I23" s="728"/>
      <c r="J23" s="719"/>
      <c r="K23" s="720"/>
    </row>
    <row r="24" spans="1:11" ht="18" customHeight="1" x14ac:dyDescent="0.15">
      <c r="A24" s="17" t="s">
        <v>12</v>
      </c>
      <c r="B24" s="12"/>
      <c r="C24" s="591" t="s">
        <v>538</v>
      </c>
      <c r="D24" s="11"/>
      <c r="E24" s="12"/>
      <c r="F24" s="12"/>
      <c r="G24" s="12"/>
      <c r="H24" s="12"/>
      <c r="I24" s="5"/>
      <c r="J24" s="693"/>
      <c r="K24" s="692"/>
    </row>
    <row r="25" spans="1:11" ht="17.25" customHeight="1" x14ac:dyDescent="0.15">
      <c r="A25" s="20" t="s">
        <v>192</v>
      </c>
      <c r="B25" s="355" t="s">
        <v>21</v>
      </c>
      <c r="C25" s="900" t="s">
        <v>539</v>
      </c>
      <c r="D25" s="357"/>
      <c r="E25" s="355"/>
      <c r="F25" s="355" t="s">
        <v>21</v>
      </c>
      <c r="G25" s="355" t="s">
        <v>20</v>
      </c>
      <c r="H25" s="355" t="s">
        <v>21</v>
      </c>
      <c r="I25" s="5">
        <f t="shared" ref="I25:I29" si="4">COUNTIFS(B25:H25,"&lt;&gt;空",B25:H25,"&lt;&gt;休",B25:H25,"&lt;&gt;調",B25:H25,"&lt;&gt;",B25:H25,"&lt;&gt;調整休")</f>
        <v>5</v>
      </c>
      <c r="J25" s="758">
        <f t="shared" ref="J25" si="5">SUM(COUNTIF(B25:H25,"9-14"))*(5)+(COUNTIF(B25:H25,"14-19"))*(5)+(COUNTIF(B25:H25,"9-14・17-19"))*(7)</f>
        <v>20</v>
      </c>
      <c r="K25" s="759"/>
    </row>
    <row r="26" spans="1:11" ht="17.25" customHeight="1" x14ac:dyDescent="0.15">
      <c r="A26" s="20" t="s">
        <v>95</v>
      </c>
      <c r="B26" s="355"/>
      <c r="C26" s="901"/>
      <c r="D26" s="357"/>
      <c r="E26" s="355"/>
      <c r="F26" s="355" t="s">
        <v>20</v>
      </c>
      <c r="G26" s="356"/>
      <c r="H26" s="355" t="s">
        <v>20</v>
      </c>
      <c r="I26" s="5">
        <f t="shared" si="4"/>
        <v>2</v>
      </c>
      <c r="J26" s="758">
        <f>SUM(COUNTIF(B26:H26,"9-14"))*(4.5)+(COUNTIF(B26:H26,"14-19"))*(4.5)+(COUNTIF(B26:H26,"15-19"))*(4)+(COUNTIF(B26:H26,"9-11"))*(2)</f>
        <v>9</v>
      </c>
      <c r="K26" s="759"/>
    </row>
    <row r="27" spans="1:11" ht="17.25" customHeight="1" x14ac:dyDescent="0.15">
      <c r="A27" s="20" t="s">
        <v>427</v>
      </c>
      <c r="B27" s="355"/>
      <c r="C27" s="901"/>
      <c r="D27" s="357"/>
      <c r="E27" s="355" t="s">
        <v>21</v>
      </c>
      <c r="F27" s="355"/>
      <c r="G27" s="355" t="s">
        <v>21</v>
      </c>
      <c r="H27" s="356"/>
      <c r="I27" s="5">
        <f t="shared" si="4"/>
        <v>2</v>
      </c>
      <c r="J27" s="758">
        <f>SUM(COUNTIF(B27:H27,"9-14"))*(4.5)+(COUNTIF(B27:H27,"14-19"))*(4.5)+(COUNTIF(B27:H27,"15-19"))*(4)</f>
        <v>9</v>
      </c>
      <c r="K27" s="759"/>
    </row>
    <row r="28" spans="1:11" ht="17.25" customHeight="1" x14ac:dyDescent="0.15">
      <c r="A28" s="20" t="s">
        <v>521</v>
      </c>
      <c r="B28" s="355" t="s">
        <v>21</v>
      </c>
      <c r="C28" s="901"/>
      <c r="D28" s="357"/>
      <c r="E28" s="355"/>
      <c r="F28" s="355" t="s">
        <v>21</v>
      </c>
      <c r="G28" s="356"/>
      <c r="H28" s="355"/>
      <c r="I28" s="5">
        <f t="shared" si="4"/>
        <v>2</v>
      </c>
      <c r="J28" s="758">
        <f>SUM(COUNTIF(B28:H28,"9-14"))*(4.5)+(COUNTIF(B28:H28,"14-19"))*(4.5)+(COUNTIF(B28:H28,"15-19"))*(4)</f>
        <v>9</v>
      </c>
      <c r="K28" s="759"/>
    </row>
    <row r="29" spans="1:11" ht="17.25" customHeight="1" x14ac:dyDescent="0.15">
      <c r="A29" s="20" t="s">
        <v>428</v>
      </c>
      <c r="B29" s="355" t="s">
        <v>20</v>
      </c>
      <c r="C29" s="901"/>
      <c r="D29" s="357"/>
      <c r="E29" s="355" t="s">
        <v>20</v>
      </c>
      <c r="F29" s="593" t="s">
        <v>394</v>
      </c>
      <c r="G29" s="583"/>
      <c r="H29" s="594" t="s">
        <v>545</v>
      </c>
      <c r="I29" s="5">
        <f t="shared" si="4"/>
        <v>4</v>
      </c>
      <c r="J29" s="758">
        <v>17</v>
      </c>
      <c r="K29" s="759"/>
    </row>
    <row r="30" spans="1:11" ht="17.25" customHeight="1" x14ac:dyDescent="0.15">
      <c r="A30" s="31" t="s">
        <v>66</v>
      </c>
      <c r="B30" s="355"/>
      <c r="C30" s="902"/>
      <c r="D30" s="357"/>
      <c r="E30" s="355"/>
      <c r="F30" s="355"/>
      <c r="G30" s="306"/>
      <c r="H30" s="355"/>
      <c r="I30" s="5"/>
      <c r="J30" s="91"/>
      <c r="K30" s="92"/>
    </row>
    <row r="31" spans="1:11" ht="16.5" customHeight="1" x14ac:dyDescent="0.15">
      <c r="A31" s="22" t="s">
        <v>0</v>
      </c>
      <c r="B31" s="90">
        <v>46097</v>
      </c>
      <c r="C31" s="90">
        <v>46098</v>
      </c>
      <c r="D31" s="90">
        <v>46099</v>
      </c>
      <c r="E31" s="90">
        <v>46100</v>
      </c>
      <c r="F31" s="90">
        <v>46101</v>
      </c>
      <c r="G31" s="90">
        <v>46102</v>
      </c>
      <c r="H31" s="90">
        <v>46103</v>
      </c>
      <c r="I31" s="727" t="s">
        <v>1</v>
      </c>
      <c r="J31" s="717" t="s">
        <v>2</v>
      </c>
      <c r="K31" s="718"/>
    </row>
    <row r="32" spans="1:11" ht="16.5" customHeight="1" x14ac:dyDescent="0.15">
      <c r="A32" s="22" t="s">
        <v>3</v>
      </c>
      <c r="B32" s="2" t="s">
        <v>4</v>
      </c>
      <c r="C32" s="21" t="s">
        <v>5</v>
      </c>
      <c r="D32" s="21" t="s">
        <v>6</v>
      </c>
      <c r="E32" s="2" t="s">
        <v>7</v>
      </c>
      <c r="F32" s="24" t="s">
        <v>8</v>
      </c>
      <c r="G32" s="2" t="s">
        <v>9</v>
      </c>
      <c r="H32" s="24" t="s">
        <v>10</v>
      </c>
      <c r="I32" s="728"/>
      <c r="J32" s="719"/>
      <c r="K32" s="720"/>
    </row>
    <row r="33" spans="1:11" ht="18" customHeight="1" x14ac:dyDescent="0.15">
      <c r="A33" s="17" t="s">
        <v>13</v>
      </c>
      <c r="B33" s="12"/>
      <c r="C33" s="11"/>
      <c r="D33" s="11"/>
      <c r="E33" s="12"/>
      <c r="F33" s="691" t="s">
        <v>60</v>
      </c>
      <c r="G33" s="691"/>
      <c r="H33" s="691"/>
      <c r="I33" s="5"/>
      <c r="J33" s="682"/>
      <c r="K33" s="692"/>
    </row>
    <row r="34" spans="1:11" ht="17.25" customHeight="1" x14ac:dyDescent="0.15">
      <c r="A34" s="20" t="s">
        <v>192</v>
      </c>
      <c r="B34" s="356"/>
      <c r="C34" s="357"/>
      <c r="D34" s="357"/>
      <c r="E34" s="355"/>
      <c r="F34" s="355" t="s">
        <v>21</v>
      </c>
      <c r="G34" s="306"/>
      <c r="H34" s="355" t="s">
        <v>21</v>
      </c>
      <c r="I34" s="5">
        <f t="shared" ref="I34:I38" si="6">COUNTIFS(B34:H34,"&lt;&gt;空",B34:H34,"&lt;&gt;休",B34:H34,"&lt;&gt;調",B34:H34,"&lt;&gt;",B34:H34,"&lt;&gt;調整休")</f>
        <v>2</v>
      </c>
      <c r="J34" s="758">
        <f t="shared" ref="J34" si="7">SUM(COUNTIF(B34:H34,"9-14"))*(5)+(COUNTIF(B34:H34,"14-19"))*(5)+(COUNTIF(B34:H34,"9-14・17-19"))*(7)</f>
        <v>10</v>
      </c>
      <c r="K34" s="759"/>
    </row>
    <row r="35" spans="1:11" ht="17.25" customHeight="1" x14ac:dyDescent="0.15">
      <c r="A35" s="20" t="s">
        <v>95</v>
      </c>
      <c r="B35" s="355"/>
      <c r="C35" s="357"/>
      <c r="D35" s="357"/>
      <c r="E35" s="355"/>
      <c r="F35" s="355" t="s">
        <v>20</v>
      </c>
      <c r="G35" s="355" t="s">
        <v>20</v>
      </c>
      <c r="H35" s="355" t="s">
        <v>20</v>
      </c>
      <c r="I35" s="5">
        <f t="shared" si="6"/>
        <v>3</v>
      </c>
      <c r="J35" s="758">
        <f>SUM(COUNTIF(B35:H35,"9-14"))*(4.5)+(COUNTIF(B35:H35,"14-19"))*(4.5)+(COUNTIF(B35:H35,"15-19"))*(4)+(COUNTIF(B35:H35,"9-11"))*(2)</f>
        <v>13.5</v>
      </c>
      <c r="K35" s="759"/>
    </row>
    <row r="36" spans="1:11" ht="17.25" customHeight="1" x14ac:dyDescent="0.15">
      <c r="A36" s="20" t="s">
        <v>427</v>
      </c>
      <c r="B36" s="355"/>
      <c r="C36" s="357"/>
      <c r="D36" s="357"/>
      <c r="E36" s="355" t="s">
        <v>21</v>
      </c>
      <c r="F36" s="355"/>
      <c r="G36" s="355" t="s">
        <v>21</v>
      </c>
      <c r="H36" s="355" t="s">
        <v>20</v>
      </c>
      <c r="I36" s="5">
        <f t="shared" si="6"/>
        <v>3</v>
      </c>
      <c r="J36" s="758">
        <f>SUM(COUNTIF(B36:H36,"9-14"))*(4.5)+(COUNTIF(B36:H36,"14-19"))*(4.5)+(COUNTIF(B36:H36,"15-19"))*(4)</f>
        <v>13.5</v>
      </c>
      <c r="K36" s="759"/>
    </row>
    <row r="37" spans="1:11" ht="17.25" customHeight="1" x14ac:dyDescent="0.15">
      <c r="A37" s="20" t="s">
        <v>521</v>
      </c>
      <c r="B37" s="355" t="s">
        <v>21</v>
      </c>
      <c r="C37" s="357"/>
      <c r="D37" s="357"/>
      <c r="E37" s="355"/>
      <c r="F37" s="355" t="s">
        <v>21</v>
      </c>
      <c r="G37" s="355" t="s">
        <v>20</v>
      </c>
      <c r="H37" s="355"/>
      <c r="I37" s="5">
        <f t="shared" si="6"/>
        <v>3</v>
      </c>
      <c r="J37" s="758">
        <f>SUM(COUNTIF(B37:H37,"9-14"))*(4.5)+(COUNTIF(B37:H37,"14-19"))*(4.5)+(COUNTIF(B37:H37,"15-19"))*(4)</f>
        <v>13.5</v>
      </c>
      <c r="K37" s="759"/>
    </row>
    <row r="38" spans="1:11" ht="17.25" customHeight="1" x14ac:dyDescent="0.15">
      <c r="A38" s="20" t="s">
        <v>428</v>
      </c>
      <c r="B38" s="355" t="s">
        <v>20</v>
      </c>
      <c r="C38" s="357"/>
      <c r="D38" s="357"/>
      <c r="E38" s="355" t="s">
        <v>20</v>
      </c>
      <c r="F38" s="355"/>
      <c r="G38" s="355"/>
      <c r="H38" s="355"/>
      <c r="I38" s="5">
        <f t="shared" si="6"/>
        <v>2</v>
      </c>
      <c r="J38" s="758">
        <f>SUM(COUNTIF(B38:H38,"9-14"))*(4.5)+(COUNTIF(B38:H38,"14-19"))*(4.5)+(COUNTIF(B38:H38,"15-19"))*(4)</f>
        <v>9</v>
      </c>
      <c r="K38" s="759"/>
    </row>
    <row r="39" spans="1:11" ht="17.25" customHeight="1" x14ac:dyDescent="0.15">
      <c r="A39" s="31" t="s">
        <v>66</v>
      </c>
      <c r="B39" s="355"/>
      <c r="C39" s="357"/>
      <c r="D39" s="357"/>
      <c r="E39" s="355"/>
      <c r="F39" s="355"/>
      <c r="G39" s="306"/>
      <c r="H39" s="355"/>
      <c r="I39" s="5"/>
      <c r="J39" s="91"/>
      <c r="K39" s="92"/>
    </row>
    <row r="40" spans="1:11" ht="16.5" customHeight="1" x14ac:dyDescent="0.15">
      <c r="A40" s="22" t="s">
        <v>0</v>
      </c>
      <c r="B40" s="23">
        <v>46104</v>
      </c>
      <c r="C40" s="23">
        <v>46105</v>
      </c>
      <c r="D40" s="23">
        <v>46106</v>
      </c>
      <c r="E40" s="23">
        <v>46107</v>
      </c>
      <c r="F40" s="23">
        <v>46108</v>
      </c>
      <c r="G40" s="23">
        <v>46109</v>
      </c>
      <c r="H40" s="23">
        <v>46110</v>
      </c>
      <c r="I40" s="727" t="s">
        <v>1</v>
      </c>
      <c r="J40" s="717" t="s">
        <v>2</v>
      </c>
      <c r="K40" s="718"/>
    </row>
    <row r="41" spans="1:11" ht="16.5" customHeight="1" x14ac:dyDescent="0.15">
      <c r="A41" s="22" t="s">
        <v>3</v>
      </c>
      <c r="B41" s="2" t="s">
        <v>4</v>
      </c>
      <c r="C41" s="316" t="s">
        <v>5</v>
      </c>
      <c r="D41" s="21" t="s">
        <v>6</v>
      </c>
      <c r="E41" s="2" t="s">
        <v>7</v>
      </c>
      <c r="F41" s="2" t="s">
        <v>8</v>
      </c>
      <c r="G41" s="2" t="s">
        <v>9</v>
      </c>
      <c r="H41" s="24" t="s">
        <v>10</v>
      </c>
      <c r="I41" s="728"/>
      <c r="J41" s="719"/>
      <c r="K41" s="720"/>
    </row>
    <row r="42" spans="1:11" ht="16.5" customHeight="1" x14ac:dyDescent="0.15">
      <c r="A42" s="17" t="s">
        <v>12</v>
      </c>
      <c r="B42" s="12"/>
      <c r="C42" s="11"/>
      <c r="D42" s="11"/>
      <c r="E42" s="12"/>
      <c r="F42" s="12"/>
      <c r="G42" s="12"/>
      <c r="H42" s="12"/>
      <c r="I42" s="5"/>
      <c r="J42" s="693"/>
      <c r="K42" s="692"/>
    </row>
    <row r="43" spans="1:11" ht="17.25" customHeight="1" x14ac:dyDescent="0.15">
      <c r="A43" s="20" t="s">
        <v>192</v>
      </c>
      <c r="B43" s="355" t="s">
        <v>21</v>
      </c>
      <c r="C43" s="357"/>
      <c r="D43" s="357"/>
      <c r="E43" s="355"/>
      <c r="F43" s="355" t="s">
        <v>21</v>
      </c>
      <c r="G43" s="306"/>
      <c r="H43" s="355" t="s">
        <v>21</v>
      </c>
      <c r="I43" s="5">
        <f t="shared" ref="I43:I47" si="8">COUNTIFS(B43:H43,"&lt;&gt;空",B43:H43,"&lt;&gt;休",B43:H43,"&lt;&gt;調",B43:H43,"&lt;&gt;",B43:H43,"&lt;&gt;調整休")</f>
        <v>3</v>
      </c>
      <c r="J43" s="758">
        <f t="shared" ref="J43" si="9">SUM(COUNTIF(B43:H43,"9-14"))*(5)+(COUNTIF(B43:H43,"14-19"))*(5)+(COUNTIF(B43:H43,"9-14・17-19"))*(7)</f>
        <v>15</v>
      </c>
      <c r="K43" s="759"/>
    </row>
    <row r="44" spans="1:11" ht="17.25" customHeight="1" x14ac:dyDescent="0.15">
      <c r="A44" s="20" t="s">
        <v>95</v>
      </c>
      <c r="B44" s="355"/>
      <c r="C44" s="357"/>
      <c r="D44" s="357"/>
      <c r="E44" s="355"/>
      <c r="F44" s="355" t="s">
        <v>20</v>
      </c>
      <c r="G44" s="355" t="s">
        <v>20</v>
      </c>
      <c r="H44" s="356"/>
      <c r="I44" s="5">
        <f t="shared" si="8"/>
        <v>2</v>
      </c>
      <c r="J44" s="758">
        <f>SUM(COUNTIF(B44:H44,"9-14"))*(4.5)+(COUNTIF(B44:H44,"14-19"))*(4.5)+(COUNTIF(B44:H44,"15-19"))*(4)+(COUNTIF(B44:H44,"9-11"))*(2)</f>
        <v>9</v>
      </c>
      <c r="K44" s="759"/>
    </row>
    <row r="45" spans="1:11" ht="17.25" customHeight="1" x14ac:dyDescent="0.15">
      <c r="A45" s="20" t="s">
        <v>427</v>
      </c>
      <c r="B45" s="355"/>
      <c r="C45" s="357"/>
      <c r="D45" s="357"/>
      <c r="E45" s="355" t="s">
        <v>21</v>
      </c>
      <c r="F45" s="355"/>
      <c r="G45" s="356"/>
      <c r="H45" s="355" t="s">
        <v>20</v>
      </c>
      <c r="I45" s="5">
        <f t="shared" si="8"/>
        <v>2</v>
      </c>
      <c r="J45" s="758">
        <f>SUM(COUNTIF(B45:H45,"9-14"))*(4.5)+(COUNTIF(B45:H45,"14-19"))*(4.5)+(COUNTIF(B45:H45,"15-19"))*(4)</f>
        <v>9</v>
      </c>
      <c r="K45" s="759"/>
    </row>
    <row r="46" spans="1:11" ht="17.25" customHeight="1" x14ac:dyDescent="0.15">
      <c r="A46" s="20" t="s">
        <v>521</v>
      </c>
      <c r="B46" s="355" t="s">
        <v>21</v>
      </c>
      <c r="C46" s="357"/>
      <c r="D46" s="357"/>
      <c r="E46" s="355"/>
      <c r="F46" s="355" t="s">
        <v>21</v>
      </c>
      <c r="G46" s="355" t="s">
        <v>21</v>
      </c>
      <c r="H46" s="355"/>
      <c r="I46" s="5">
        <f t="shared" si="8"/>
        <v>3</v>
      </c>
      <c r="J46" s="758">
        <f>SUM(COUNTIF(B46:H46,"9-14"))*(4.5)+(COUNTIF(B46:H46,"14-19"))*(4.5)+(COUNTIF(B46:H46,"15-19"))*(4)</f>
        <v>13.5</v>
      </c>
      <c r="K46" s="759"/>
    </row>
    <row r="47" spans="1:11" ht="17.25" customHeight="1" x14ac:dyDescent="0.15">
      <c r="A47" s="20" t="s">
        <v>428</v>
      </c>
      <c r="B47" s="355" t="s">
        <v>20</v>
      </c>
      <c r="C47" s="357"/>
      <c r="D47" s="357"/>
      <c r="E47" s="355" t="s">
        <v>20</v>
      </c>
      <c r="F47" s="593" t="s">
        <v>394</v>
      </c>
      <c r="G47" s="355"/>
      <c r="H47" s="355" t="s">
        <v>23</v>
      </c>
      <c r="I47" s="5">
        <f t="shared" si="8"/>
        <v>4</v>
      </c>
      <c r="J47" s="758">
        <v>17.5</v>
      </c>
      <c r="K47" s="759"/>
    </row>
    <row r="48" spans="1:11" ht="17.25" customHeight="1" x14ac:dyDescent="0.15">
      <c r="A48" s="31" t="s">
        <v>66</v>
      </c>
      <c r="B48" s="355"/>
      <c r="C48" s="357"/>
      <c r="D48" s="357"/>
      <c r="E48" s="355"/>
      <c r="F48" s="355"/>
      <c r="G48" s="306"/>
      <c r="H48" s="355"/>
      <c r="I48" s="5"/>
      <c r="J48" s="91"/>
      <c r="K48" s="92"/>
    </row>
    <row r="49" spans="1:11" ht="9.75" customHeight="1" x14ac:dyDescent="0.15">
      <c r="A49" s="41"/>
      <c r="B49" s="42"/>
      <c r="C49" s="42"/>
      <c r="D49" s="42"/>
      <c r="E49" s="42"/>
      <c r="F49" s="42"/>
      <c r="G49" s="42"/>
      <c r="H49" s="42"/>
      <c r="I49" s="716" t="s">
        <v>534</v>
      </c>
      <c r="J49" s="716"/>
      <c r="K49" s="716"/>
    </row>
  </sheetData>
  <mergeCells count="53">
    <mergeCell ref="I13:I14"/>
    <mergeCell ref="J13:K14"/>
    <mergeCell ref="B1:F1"/>
    <mergeCell ref="H1:K1"/>
    <mergeCell ref="A3:I3"/>
    <mergeCell ref="I4:I5"/>
    <mergeCell ref="J4:K5"/>
    <mergeCell ref="J6:K6"/>
    <mergeCell ref="J7:K7"/>
    <mergeCell ref="J8:K8"/>
    <mergeCell ref="J9:K9"/>
    <mergeCell ref="J10:K10"/>
    <mergeCell ref="J11:K11"/>
    <mergeCell ref="J15:K15"/>
    <mergeCell ref="J16:K16"/>
    <mergeCell ref="J17:K17"/>
    <mergeCell ref="J18:K18"/>
    <mergeCell ref="J19:K19"/>
    <mergeCell ref="J38:K38"/>
    <mergeCell ref="F33:H33"/>
    <mergeCell ref="J33:K33"/>
    <mergeCell ref="I22:I23"/>
    <mergeCell ref="J22:K23"/>
    <mergeCell ref="J24:K24"/>
    <mergeCell ref="J25:K25"/>
    <mergeCell ref="J26:K26"/>
    <mergeCell ref="J27:K27"/>
    <mergeCell ref="J31:K32"/>
    <mergeCell ref="J34:K34"/>
    <mergeCell ref="J35:K35"/>
    <mergeCell ref="J36:K36"/>
    <mergeCell ref="J37:K37"/>
    <mergeCell ref="A20:A21"/>
    <mergeCell ref="B20:B21"/>
    <mergeCell ref="F20:F21"/>
    <mergeCell ref="G20:G21"/>
    <mergeCell ref="I49:K49"/>
    <mergeCell ref="J42:K42"/>
    <mergeCell ref="J43:K43"/>
    <mergeCell ref="J44:K44"/>
    <mergeCell ref="J45:K45"/>
    <mergeCell ref="J46:K46"/>
    <mergeCell ref="J47:K47"/>
    <mergeCell ref="I40:I41"/>
    <mergeCell ref="J40:K41"/>
    <mergeCell ref="J28:K28"/>
    <mergeCell ref="J29:K29"/>
    <mergeCell ref="I31:I32"/>
    <mergeCell ref="H20:H21"/>
    <mergeCell ref="J20:K21"/>
    <mergeCell ref="I20:I21"/>
    <mergeCell ref="C25:C30"/>
    <mergeCell ref="E20:E21"/>
  </mergeCells>
  <phoneticPr fontId="13"/>
  <pageMargins left="0.39370078740157483" right="0.27559055118110237" top="0.31496062992125984" bottom="0.11811023622047245" header="0.51181102362204722" footer="0.51181102362204722"/>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882841F-72EE-40A4-9967-4B98C4245017}">
          <x14:formula1>
            <xm:f>'F:\Users\clmiwa-three\Downloads\[《中村》新田・草加 エリア 仮シフト【12月16日～1月15日】.xlsx]参照データベース'!#REF!</xm:f>
          </x14:formula1>
          <xm:sqref>G1 C49:H49</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33D77-5F8B-4392-997B-389FFA1561E6}">
  <sheetPr>
    <tabColor theme="7" tint="0.59999389629810485"/>
    <pageSetUpPr fitToPage="1"/>
  </sheetPr>
  <dimension ref="A1:X57"/>
  <sheetViews>
    <sheetView zoomScaleNormal="100" workbookViewId="0">
      <selection activeCell="F35" sqref="F35"/>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515</v>
      </c>
      <c r="C1" s="683"/>
      <c r="D1" s="683"/>
      <c r="E1" s="683"/>
      <c r="F1" s="683"/>
      <c r="H1" s="767" t="s">
        <v>55</v>
      </c>
      <c r="I1" s="768"/>
      <c r="J1" s="769"/>
      <c r="K1" s="770"/>
    </row>
    <row r="2" spans="1:24" ht="9" customHeight="1" thickBot="1" x14ac:dyDescent="0.2">
      <c r="A2" s="14"/>
      <c r="B2" s="763"/>
      <c r="C2" s="763"/>
      <c r="D2" s="764"/>
      <c r="E2" s="764"/>
      <c r="I2" s="14"/>
      <c r="J2" s="3"/>
      <c r="K2" s="4"/>
    </row>
    <row r="3" spans="1:24" ht="18" customHeight="1" x14ac:dyDescent="0.15">
      <c r="A3" s="504" t="s">
        <v>64</v>
      </c>
      <c r="B3" s="505">
        <v>46111</v>
      </c>
      <c r="C3" s="506">
        <v>46112</v>
      </c>
      <c r="D3" s="259"/>
      <c r="E3" s="90"/>
      <c r="F3" s="90"/>
      <c r="G3" s="90"/>
      <c r="H3" s="90">
        <v>46082</v>
      </c>
      <c r="I3" s="727" t="s">
        <v>1</v>
      </c>
      <c r="J3" s="717" t="s">
        <v>2</v>
      </c>
      <c r="K3" s="718"/>
    </row>
    <row r="4" spans="1:24" ht="18" customHeight="1" x14ac:dyDescent="0.15">
      <c r="A4" s="507" t="s">
        <v>3</v>
      </c>
      <c r="B4" s="508" t="s">
        <v>4</v>
      </c>
      <c r="C4" s="509" t="s">
        <v>5</v>
      </c>
      <c r="D4" s="63"/>
      <c r="E4" s="2"/>
      <c r="F4" s="21"/>
      <c r="G4" s="21"/>
      <c r="H4" s="24" t="s">
        <v>10</v>
      </c>
      <c r="I4" s="728"/>
      <c r="J4" s="719"/>
      <c r="K4" s="720"/>
    </row>
    <row r="5" spans="1:24" ht="18" customHeight="1" thickBot="1" x14ac:dyDescent="0.2">
      <c r="A5" s="143" t="s">
        <v>12</v>
      </c>
      <c r="B5" s="111"/>
      <c r="C5" s="532"/>
      <c r="D5" s="140"/>
      <c r="E5" s="105"/>
      <c r="F5" s="105"/>
      <c r="G5" s="105"/>
      <c r="H5" s="99"/>
      <c r="I5" s="100"/>
      <c r="J5" s="765"/>
      <c r="K5" s="766"/>
    </row>
    <row r="6" spans="1:24" ht="18" customHeight="1" x14ac:dyDescent="0.15">
      <c r="A6" s="771" t="s">
        <v>526</v>
      </c>
      <c r="B6" s="403"/>
      <c r="C6" s="536"/>
      <c r="D6" s="109"/>
      <c r="E6" s="109"/>
      <c r="F6" s="109"/>
      <c r="G6" s="109"/>
      <c r="H6" s="773" t="s">
        <v>83</v>
      </c>
      <c r="I6" s="775">
        <v>4</v>
      </c>
      <c r="J6" s="777">
        <v>13.5</v>
      </c>
      <c r="K6" s="778"/>
      <c r="N6" s="6"/>
      <c r="O6" s="6"/>
      <c r="P6" s="6"/>
      <c r="Q6" s="6"/>
      <c r="R6" s="6"/>
      <c r="S6" s="6"/>
      <c r="T6" s="6"/>
      <c r="U6" s="6"/>
      <c r="V6" s="6"/>
      <c r="W6" s="6"/>
      <c r="X6" s="6"/>
    </row>
    <row r="7" spans="1:24" ht="18" customHeight="1" thickBot="1" x14ac:dyDescent="0.2">
      <c r="A7" s="772"/>
      <c r="B7" s="111" t="s">
        <v>21</v>
      </c>
      <c r="C7" s="537"/>
      <c r="D7" s="113"/>
      <c r="E7" s="113"/>
      <c r="F7" s="113"/>
      <c r="G7" s="113"/>
      <c r="H7" s="774"/>
      <c r="I7" s="776"/>
      <c r="J7" s="779"/>
      <c r="K7" s="780"/>
      <c r="N7" s="6"/>
      <c r="O7" s="6"/>
      <c r="P7" s="6"/>
      <c r="Q7" s="6"/>
      <c r="R7" s="6"/>
      <c r="S7" s="6"/>
      <c r="T7" s="6"/>
      <c r="U7" s="6"/>
      <c r="V7" s="6"/>
      <c r="W7" s="6"/>
      <c r="X7" s="6"/>
    </row>
    <row r="8" spans="1:24" ht="18" customHeight="1" x14ac:dyDescent="0.15">
      <c r="A8" s="85" t="s">
        <v>53</v>
      </c>
      <c r="B8" s="29" t="s">
        <v>20</v>
      </c>
      <c r="C8" s="511"/>
      <c r="D8" s="36"/>
      <c r="E8" s="106"/>
      <c r="F8" s="106"/>
      <c r="G8" s="106"/>
      <c r="H8" s="29"/>
      <c r="I8" s="43">
        <f>COUNTIFS(B8:H8,"&lt;&gt;空",B8:H8,"&lt;&gt;休",B8:H8,"&lt;&gt;調",B8:H8,"&lt;&gt;",B8:H8,"&lt;&gt;調整休")</f>
        <v>1</v>
      </c>
      <c r="J8" s="781">
        <f>SUM(COUNTIF(B8:H8,"9-16"))*(6.25)+(COUNTIF(B8:H8,"9-15"))*(5.5)+(COUNTIF(B8:H8,"9-14"))*(4.5)+(COUNTIF(B8:H8,"16-19"))*(3)+(COUNTIF(B8:H8,"15-19"))*(4)+(COUNTIF(B8:H8,"14-19"))*(4.5)+(COUNTIF(B8:H8,"13-19"))*(5.5)+(COUNTIF(B8:H8,"12-19"))*(6.25)</f>
        <v>4.5</v>
      </c>
      <c r="K8" s="782"/>
      <c r="M8" s="349"/>
      <c r="N8" s="6"/>
      <c r="O8" s="6"/>
      <c r="P8" s="6"/>
      <c r="Q8" s="6"/>
      <c r="R8" s="6"/>
      <c r="S8" s="6"/>
      <c r="T8" s="6"/>
      <c r="U8" s="6"/>
      <c r="V8" s="6"/>
      <c r="W8" s="6"/>
      <c r="X8" s="6"/>
    </row>
    <row r="9" spans="1:24" ht="18" customHeight="1" x14ac:dyDescent="0.15">
      <c r="A9" s="78" t="s">
        <v>54</v>
      </c>
      <c r="B9" s="12"/>
      <c r="C9" s="574"/>
      <c r="D9" s="575"/>
      <c r="E9" s="575"/>
      <c r="F9" s="575"/>
      <c r="G9" s="575"/>
      <c r="H9" s="12"/>
      <c r="I9" s="5">
        <f>COUNTIFS(B9:H9,"&lt;&gt;空",B9:H9,"&lt;&gt;休",B9:H9,"&lt;&gt;調",B9:H9,"&lt;&gt;",B9:H9,"&lt;&gt;調整休")</f>
        <v>0</v>
      </c>
      <c r="J9" s="682">
        <f>SUM(COUNTIF(B9:H9,"9-16"))*(6.25)+(COUNTIF(B9:H9,"9-15"))*(5.5)+(COUNTIF(B9:H9,"9-14"))*(4.5)+(COUNTIF(B9:H9,"16-19"))*(3)+(COUNTIF(B9:H9,"15-19"))*(4)+(COUNTIF(B9:H9,"14-19"))*(4.5)+(COUNTIF(B9:H9,"13-19"))*(5.5)+(COUNTIF(B9:H9,"12-19"))*(6.25)</f>
        <v>0</v>
      </c>
      <c r="K9" s="692"/>
    </row>
    <row r="10" spans="1:24" ht="18" customHeight="1" x14ac:dyDescent="0.15">
      <c r="A10" s="577"/>
      <c r="B10" s="403"/>
      <c r="C10" s="573"/>
      <c r="D10" s="36"/>
      <c r="E10" s="36"/>
      <c r="F10" s="36"/>
      <c r="G10" s="36"/>
      <c r="H10" s="403"/>
      <c r="I10" s="5"/>
      <c r="J10" s="682"/>
      <c r="K10" s="692"/>
    </row>
    <row r="11" spans="1:24" ht="18" customHeight="1" thickBot="1" x14ac:dyDescent="0.2">
      <c r="A11" s="576"/>
      <c r="B11" s="111"/>
      <c r="C11" s="537"/>
      <c r="D11" s="579"/>
      <c r="E11" s="32"/>
      <c r="F11" s="32"/>
      <c r="G11" s="32"/>
      <c r="H11" s="12"/>
      <c r="I11" s="5"/>
      <c r="J11" s="682"/>
      <c r="K11" s="692"/>
    </row>
    <row r="12" spans="1:24" ht="18" customHeight="1" x14ac:dyDescent="0.15">
      <c r="A12" s="33" t="s">
        <v>0</v>
      </c>
      <c r="B12" s="90">
        <v>46083</v>
      </c>
      <c r="C12" s="90">
        <v>46084</v>
      </c>
      <c r="D12" s="53">
        <v>46085</v>
      </c>
      <c r="E12" s="53">
        <v>46086</v>
      </c>
      <c r="F12" s="53">
        <v>46087</v>
      </c>
      <c r="G12" s="53">
        <v>46088</v>
      </c>
      <c r="H12" s="53">
        <v>46089</v>
      </c>
      <c r="I12" s="360"/>
      <c r="J12" s="783" t="s">
        <v>2</v>
      </c>
      <c r="K12" s="784"/>
    </row>
    <row r="13" spans="1:24" ht="18" customHeight="1" x14ac:dyDescent="0.15">
      <c r="A13" s="22" t="s">
        <v>3</v>
      </c>
      <c r="B13" s="22" t="s">
        <v>4</v>
      </c>
      <c r="C13" s="2" t="s">
        <v>5</v>
      </c>
      <c r="D13" s="21" t="s">
        <v>6</v>
      </c>
      <c r="E13" s="2" t="s">
        <v>7</v>
      </c>
      <c r="F13" s="2" t="s">
        <v>8</v>
      </c>
      <c r="G13" s="2" t="s">
        <v>9</v>
      </c>
      <c r="H13" s="24" t="s">
        <v>10</v>
      </c>
      <c r="I13" s="8"/>
      <c r="J13" s="719"/>
      <c r="K13" s="720"/>
    </row>
    <row r="14" spans="1:24" ht="18" customHeight="1" thickBot="1" x14ac:dyDescent="0.2">
      <c r="A14" s="104" t="s">
        <v>13</v>
      </c>
      <c r="B14" s="111"/>
      <c r="C14" s="105"/>
      <c r="D14" s="105"/>
      <c r="E14" s="99"/>
      <c r="F14" s="99"/>
      <c r="G14" s="99"/>
      <c r="H14" s="99"/>
      <c r="I14" s="100"/>
      <c r="J14" s="765"/>
      <c r="K14" s="766"/>
    </row>
    <row r="15" spans="1:24" ht="20.45" customHeight="1" x14ac:dyDescent="0.15">
      <c r="A15" s="771" t="s">
        <v>526</v>
      </c>
      <c r="B15" s="581"/>
      <c r="C15" s="141"/>
      <c r="D15" s="109"/>
      <c r="E15" s="107"/>
      <c r="F15" s="365"/>
      <c r="G15" s="365"/>
      <c r="H15" s="773" t="s">
        <v>83</v>
      </c>
      <c r="I15" s="775">
        <v>4</v>
      </c>
      <c r="J15" s="777">
        <v>30.5</v>
      </c>
      <c r="K15" s="778"/>
    </row>
    <row r="16" spans="1:24" ht="20.45" customHeight="1" thickBot="1" x14ac:dyDescent="0.2">
      <c r="A16" s="772"/>
      <c r="B16" s="111" t="s">
        <v>21</v>
      </c>
      <c r="C16" s="142"/>
      <c r="D16" s="113"/>
      <c r="E16" s="111"/>
      <c r="F16" s="364" t="s">
        <v>21</v>
      </c>
      <c r="G16" s="111" t="s">
        <v>21</v>
      </c>
      <c r="H16" s="774"/>
      <c r="I16" s="776"/>
      <c r="J16" s="779"/>
      <c r="K16" s="780"/>
    </row>
    <row r="17" spans="1:11" ht="18" customHeight="1" x14ac:dyDescent="0.15">
      <c r="A17" s="43" t="s">
        <v>53</v>
      </c>
      <c r="B17" s="29" t="s">
        <v>20</v>
      </c>
      <c r="C17" s="106"/>
      <c r="D17" s="106"/>
      <c r="E17" s="29" t="s">
        <v>20</v>
      </c>
      <c r="F17" s="29"/>
      <c r="G17" s="29" t="s">
        <v>20</v>
      </c>
      <c r="H17" s="29"/>
      <c r="I17" s="43">
        <f t="shared" ref="I17:I18" si="0">COUNTIFS(B17:H17,"&lt;&gt;空",B17:H17,"&lt;&gt;休",B17:H17,"&lt;&gt;調",B17:H17,"&lt;&gt;",B17:H17,"&lt;&gt;調整休")</f>
        <v>3</v>
      </c>
      <c r="J17" s="781">
        <f>SUM(COUNTIF(B17:H17,"9-16"))*(6.25)+(COUNTIF(B17:H17,"9-15"))*(5.5)+(COUNTIF(B17:H17,"9-14"))*(4.5)+(COUNTIF(B17:H17,"16-19"))*(3)+(COUNTIF(B17:H17,"15-19"))*(4)+(COUNTIF(B17:H17,"14-19"))*(4.5)+(COUNTIF(B17:H17,"13-19"))*(5.5)+(COUNTIF(B17:H17,"12-19"))*(6.25)</f>
        <v>13.5</v>
      </c>
      <c r="K17" s="782"/>
    </row>
    <row r="18" spans="1:11" ht="18" customHeight="1" x14ac:dyDescent="0.15">
      <c r="A18" s="5" t="s">
        <v>54</v>
      </c>
      <c r="B18" s="12"/>
      <c r="C18" s="332"/>
      <c r="D18" s="575"/>
      <c r="E18" s="12" t="s">
        <v>21</v>
      </c>
      <c r="F18" s="12" t="s">
        <v>20</v>
      </c>
      <c r="G18" s="12"/>
      <c r="H18" s="12"/>
      <c r="I18" s="5">
        <f t="shared" si="0"/>
        <v>2</v>
      </c>
      <c r="J18" s="682">
        <f>SUM(COUNTIF(B18:H18,"9-16"))*(6.25)+(COUNTIF(B18:H18,"9-15"))*(5.5)+(COUNTIF(B18:H18,"9-14"))*(4.5)+(COUNTIF(B18:H18,"16-19"))*(3)+(COUNTIF(B18:H18,"15-19"))*(4)+(COUNTIF(B18:H18,"14-19"))*(4.5)+(COUNTIF(B18:H18,"13-19"))*(5.5)+(COUNTIF(B18:H18,"12-19"))*(6.25)</f>
        <v>9</v>
      </c>
      <c r="K18" s="692"/>
    </row>
    <row r="19" spans="1:11" ht="18" customHeight="1" x14ac:dyDescent="0.15">
      <c r="A19" s="580"/>
      <c r="B19" s="403"/>
      <c r="C19" s="36"/>
      <c r="D19" s="36"/>
      <c r="E19" s="403"/>
      <c r="F19" s="403"/>
      <c r="G19" s="403"/>
      <c r="H19" s="403"/>
      <c r="I19" s="43"/>
      <c r="J19" s="781"/>
      <c r="K19" s="782"/>
    </row>
    <row r="20" spans="1:11" ht="18" customHeight="1" x14ac:dyDescent="0.15">
      <c r="A20" s="578"/>
      <c r="B20" s="12"/>
      <c r="C20" s="32"/>
      <c r="D20" s="32"/>
      <c r="E20" s="12"/>
      <c r="F20" s="12"/>
      <c r="G20" s="12"/>
      <c r="H20" s="12"/>
      <c r="I20" s="5"/>
      <c r="J20" s="682"/>
      <c r="K20" s="692"/>
    </row>
    <row r="21" spans="1:11" ht="18" customHeight="1" x14ac:dyDescent="0.15">
      <c r="A21" s="33" t="s">
        <v>0</v>
      </c>
      <c r="B21" s="28">
        <v>46090</v>
      </c>
      <c r="C21" s="28">
        <v>46091</v>
      </c>
      <c r="D21" s="28">
        <v>46092</v>
      </c>
      <c r="E21" s="28">
        <v>46093</v>
      </c>
      <c r="F21" s="28">
        <v>46094</v>
      </c>
      <c r="G21" s="28">
        <v>46095</v>
      </c>
      <c r="H21" s="28">
        <v>46096</v>
      </c>
      <c r="I21" s="360"/>
      <c r="J21" s="783" t="s">
        <v>2</v>
      </c>
      <c r="K21" s="784"/>
    </row>
    <row r="22" spans="1:11" ht="18" customHeight="1" x14ac:dyDescent="0.15">
      <c r="A22" s="22" t="s">
        <v>3</v>
      </c>
      <c r="B22" s="2" t="s">
        <v>4</v>
      </c>
      <c r="C22" s="21" t="s">
        <v>5</v>
      </c>
      <c r="D22" s="21" t="s">
        <v>6</v>
      </c>
      <c r="E22" s="2" t="s">
        <v>7</v>
      </c>
      <c r="F22" s="2" t="s">
        <v>8</v>
      </c>
      <c r="G22" s="2" t="s">
        <v>9</v>
      </c>
      <c r="H22" s="24" t="s">
        <v>10</v>
      </c>
      <c r="I22" s="8"/>
      <c r="J22" s="719"/>
      <c r="K22" s="720"/>
    </row>
    <row r="23" spans="1:11" ht="18" customHeight="1" thickBot="1" x14ac:dyDescent="0.2">
      <c r="A23" s="104" t="s">
        <v>12</v>
      </c>
      <c r="B23" s="111"/>
      <c r="C23" s="591" t="s">
        <v>538</v>
      </c>
      <c r="D23" s="105"/>
      <c r="E23" s="99"/>
      <c r="F23" s="691" t="s">
        <v>60</v>
      </c>
      <c r="G23" s="691"/>
      <c r="H23" s="691"/>
      <c r="I23" s="100"/>
      <c r="J23" s="765"/>
      <c r="K23" s="766"/>
    </row>
    <row r="24" spans="1:11" ht="19.5" customHeight="1" x14ac:dyDescent="0.15">
      <c r="A24" s="771" t="s">
        <v>526</v>
      </c>
      <c r="B24" s="581"/>
      <c r="C24" s="941" t="s">
        <v>539</v>
      </c>
      <c r="D24" s="109"/>
      <c r="E24" s="107"/>
      <c r="F24" s="497"/>
      <c r="G24" s="600" t="s">
        <v>557</v>
      </c>
      <c r="H24" s="773" t="s">
        <v>83</v>
      </c>
      <c r="I24" s="775">
        <v>4</v>
      </c>
      <c r="J24" s="777">
        <v>25.5</v>
      </c>
      <c r="K24" s="778"/>
    </row>
    <row r="25" spans="1:11" ht="19.5" customHeight="1" thickBot="1" x14ac:dyDescent="0.2">
      <c r="A25" s="772"/>
      <c r="B25" s="111" t="s">
        <v>21</v>
      </c>
      <c r="C25" s="901"/>
      <c r="D25" s="113"/>
      <c r="E25" s="111"/>
      <c r="F25" s="364" t="s">
        <v>21</v>
      </c>
      <c r="G25" s="111" t="s">
        <v>21</v>
      </c>
      <c r="H25" s="774"/>
      <c r="I25" s="776"/>
      <c r="J25" s="779"/>
      <c r="K25" s="780"/>
    </row>
    <row r="26" spans="1:11" ht="18" customHeight="1" x14ac:dyDescent="0.15">
      <c r="A26" s="43" t="s">
        <v>53</v>
      </c>
      <c r="B26" s="29" t="s">
        <v>20</v>
      </c>
      <c r="C26" s="901"/>
      <c r="D26" s="106"/>
      <c r="E26" s="29" t="s">
        <v>20</v>
      </c>
      <c r="F26" s="29"/>
      <c r="G26" s="29" t="s">
        <v>20</v>
      </c>
      <c r="H26" s="29"/>
      <c r="I26" s="43">
        <f>COUNTIFS(B26:H26,"&lt;&gt;空",B26:H26,"&lt;&gt;休",B26:H26,"&lt;&gt;調",B26:H26,"&lt;&gt;",B26:H26,"&lt;&gt;調整休")</f>
        <v>3</v>
      </c>
      <c r="J26" s="781">
        <f>SUM(COUNTIF(B26:H26,"9-16"))*(6.25)+(COUNTIF(B26:H26,"9-15"))*(5.5)+(COUNTIF(B26:H26,"9-14"))*(4.5)+(COUNTIF(B26:H26,"16-19"))*(3)+(COUNTIF(B26:H26,"15-19"))*(4)+(COUNTIF(B26:H26,"14-19"))*(4.5)+(COUNTIF(B26:H26,"13-19"))*(5.5)+(COUNTIF(B26:H26,"12-19"))*(6.25)</f>
        <v>13.5</v>
      </c>
      <c r="K26" s="782"/>
    </row>
    <row r="27" spans="1:11" ht="18" customHeight="1" x14ac:dyDescent="0.15">
      <c r="A27" s="5" t="s">
        <v>54</v>
      </c>
      <c r="B27" s="12"/>
      <c r="C27" s="901"/>
      <c r="D27" s="575"/>
      <c r="E27" s="12" t="s">
        <v>21</v>
      </c>
      <c r="F27" s="12" t="s">
        <v>20</v>
      </c>
      <c r="G27" s="12"/>
      <c r="H27" s="12" t="s">
        <v>533</v>
      </c>
      <c r="I27" s="5">
        <f>COUNTIFS(B27:H27,"&lt;&gt;空",B27:H27,"&lt;&gt;休",B27:H27,"&lt;&gt;調",B27:H27,"&lt;&gt;",B27:H27,"&lt;&gt;調整休")</f>
        <v>3</v>
      </c>
      <c r="J27" s="682">
        <v>13</v>
      </c>
      <c r="K27" s="692"/>
    </row>
    <row r="28" spans="1:11" ht="18" customHeight="1" x14ac:dyDescent="0.15">
      <c r="A28" s="580"/>
      <c r="B28" s="403"/>
      <c r="C28" s="901"/>
      <c r="D28" s="36"/>
      <c r="E28" s="403"/>
      <c r="F28" s="403"/>
      <c r="G28" s="403"/>
      <c r="H28" s="403"/>
      <c r="I28" s="43"/>
      <c r="J28" s="781"/>
      <c r="K28" s="782"/>
    </row>
    <row r="29" spans="1:11" ht="18" customHeight="1" x14ac:dyDescent="0.15">
      <c r="A29" s="578"/>
      <c r="B29" s="12"/>
      <c r="C29" s="902"/>
      <c r="D29" s="32"/>
      <c r="E29" s="12"/>
      <c r="F29" s="12"/>
      <c r="G29" s="12"/>
      <c r="H29" s="12"/>
      <c r="I29" s="5"/>
      <c r="J29" s="682"/>
      <c r="K29" s="692"/>
    </row>
    <row r="30" spans="1:11" ht="18" customHeight="1" x14ac:dyDescent="0.15">
      <c r="A30" s="33" t="s">
        <v>0</v>
      </c>
      <c r="B30" s="53">
        <v>46097</v>
      </c>
      <c r="C30" s="53">
        <v>46098</v>
      </c>
      <c r="D30" s="53">
        <v>46099</v>
      </c>
      <c r="E30" s="53">
        <v>46100</v>
      </c>
      <c r="F30" s="53">
        <v>46101</v>
      </c>
      <c r="G30" s="53">
        <v>46102</v>
      </c>
      <c r="H30" s="53">
        <v>46103</v>
      </c>
      <c r="I30" s="360"/>
      <c r="J30" s="783" t="s">
        <v>2</v>
      </c>
      <c r="K30" s="784"/>
    </row>
    <row r="31" spans="1:11" ht="18" customHeight="1" x14ac:dyDescent="0.15">
      <c r="A31" s="22" t="s">
        <v>3</v>
      </c>
      <c r="B31" s="2" t="s">
        <v>4</v>
      </c>
      <c r="C31" s="21" t="s">
        <v>5</v>
      </c>
      <c r="D31" s="21" t="s">
        <v>6</v>
      </c>
      <c r="E31" s="2" t="s">
        <v>7</v>
      </c>
      <c r="F31" s="24" t="s">
        <v>8</v>
      </c>
      <c r="G31" s="2" t="s">
        <v>9</v>
      </c>
      <c r="H31" s="24" t="s">
        <v>10</v>
      </c>
      <c r="I31" s="8"/>
      <c r="J31" s="719"/>
      <c r="K31" s="720"/>
    </row>
    <row r="32" spans="1:11" ht="18" customHeight="1" thickBot="1" x14ac:dyDescent="0.2">
      <c r="A32" s="104" t="s">
        <v>13</v>
      </c>
      <c r="B32" s="111"/>
      <c r="C32" s="105"/>
      <c r="D32" s="105"/>
      <c r="E32" s="99"/>
      <c r="F32" s="99"/>
      <c r="G32" s="99"/>
      <c r="H32" s="99"/>
      <c r="I32" s="100"/>
      <c r="J32" s="765"/>
      <c r="K32" s="766"/>
    </row>
    <row r="33" spans="1:11" ht="20.45" customHeight="1" x14ac:dyDescent="0.15">
      <c r="A33" s="771" t="s">
        <v>526</v>
      </c>
      <c r="B33" s="581"/>
      <c r="C33" s="141"/>
      <c r="D33" s="109"/>
      <c r="E33" s="107"/>
      <c r="F33" s="497"/>
      <c r="G33" s="365" t="s">
        <v>360</v>
      </c>
      <c r="H33" s="365" t="s">
        <v>269</v>
      </c>
      <c r="I33" s="775">
        <v>4</v>
      </c>
      <c r="J33" s="777">
        <v>26</v>
      </c>
      <c r="K33" s="778"/>
    </row>
    <row r="34" spans="1:11" ht="20.45" customHeight="1" thickBot="1" x14ac:dyDescent="0.2">
      <c r="A34" s="772"/>
      <c r="B34" s="111" t="s">
        <v>21</v>
      </c>
      <c r="C34" s="142"/>
      <c r="D34" s="113"/>
      <c r="E34" s="111"/>
      <c r="F34" s="364" t="s">
        <v>20</v>
      </c>
      <c r="G34" s="111" t="s">
        <v>21</v>
      </c>
      <c r="H34" s="111" t="s">
        <v>21</v>
      </c>
      <c r="I34" s="776"/>
      <c r="J34" s="779"/>
      <c r="K34" s="780"/>
    </row>
    <row r="35" spans="1:11" ht="18" customHeight="1" x14ac:dyDescent="0.15">
      <c r="A35" s="43" t="s">
        <v>53</v>
      </c>
      <c r="B35" s="29" t="s">
        <v>20</v>
      </c>
      <c r="C35" s="106"/>
      <c r="D35" s="106"/>
      <c r="E35" s="29" t="s">
        <v>20</v>
      </c>
      <c r="F35" s="29"/>
      <c r="G35" s="29" t="s">
        <v>20</v>
      </c>
      <c r="H35" s="29"/>
      <c r="I35" s="43">
        <f>COUNTIFS(B35:H35,"&lt;&gt;空",B35:H35,"&lt;&gt;休",B35:H35,"&lt;&gt;調",B35:H35,"&lt;&gt;",B35:H35,"&lt;&gt;調整休")</f>
        <v>3</v>
      </c>
      <c r="J35" s="781">
        <f>SUM(COUNTIF(B35:H35,"9-16"))*(6.25)+(COUNTIF(B35:H35,"9-15"))*(5.5)+(COUNTIF(B35:H35,"9-14"))*(4.5)+(COUNTIF(B35:H35,"16-19"))*(3)+(COUNTIF(B35:H35,"15-19"))*(4)+(COUNTIF(B35:H35,"14-19"))*(4.5)+(COUNTIF(B35:H35,"13-19"))*(5.5)+(COUNTIF(B35:H35,"12-19"))*(6.25)</f>
        <v>13.5</v>
      </c>
      <c r="K35" s="782"/>
    </row>
    <row r="36" spans="1:11" ht="18" customHeight="1" x14ac:dyDescent="0.15">
      <c r="A36" s="5" t="s">
        <v>54</v>
      </c>
      <c r="B36" s="12"/>
      <c r="C36" s="332"/>
      <c r="D36" s="575"/>
      <c r="E36" s="12" t="s">
        <v>21</v>
      </c>
      <c r="F36" s="12" t="s">
        <v>21</v>
      </c>
      <c r="G36" s="12"/>
      <c r="H36" s="12" t="s">
        <v>20</v>
      </c>
      <c r="I36" s="5">
        <f>COUNTIFS(B36:H36,"&lt;&gt;空",B36:H36,"&lt;&gt;休",B36:H36,"&lt;&gt;調",B36:H36,"&lt;&gt;",B36:H36,"&lt;&gt;調整休")</f>
        <v>3</v>
      </c>
      <c r="J36" s="682">
        <f>SUM(COUNTIF(B36:H36,"9-16"))*(6.25)+(COUNTIF(B36:H36,"9-15"))*(5.5)+(COUNTIF(B36:H36,"9-14"))*(4.5)+(COUNTIF(B36:H36,"16-19"))*(3)+(COUNTIF(B36:H36,"15-19"))*(4)+(COUNTIF(B36:H36,"14-19"))*(4.5)+(COUNTIF(B36:H36,"13-19"))*(5.5)+(COUNTIF(B36:H36,"12-19"))*(6.25)</f>
        <v>13.5</v>
      </c>
      <c r="K36" s="692"/>
    </row>
    <row r="37" spans="1:11" ht="18" customHeight="1" x14ac:dyDescent="0.15">
      <c r="A37" s="580"/>
      <c r="B37" s="403"/>
      <c r="C37" s="36"/>
      <c r="D37" s="36"/>
      <c r="E37" s="403"/>
      <c r="F37" s="403"/>
      <c r="G37" s="403"/>
      <c r="H37" s="403"/>
      <c r="I37" s="43"/>
      <c r="J37" s="781"/>
      <c r="K37" s="782"/>
    </row>
    <row r="38" spans="1:11" ht="18" customHeight="1" x14ac:dyDescent="0.15">
      <c r="A38" s="578"/>
      <c r="B38" s="12"/>
      <c r="C38" s="32"/>
      <c r="D38" s="32"/>
      <c r="E38" s="12"/>
      <c r="F38" s="12"/>
      <c r="G38" s="12"/>
      <c r="H38" s="12"/>
      <c r="I38" s="5"/>
      <c r="J38" s="682"/>
      <c r="K38" s="692"/>
    </row>
    <row r="39" spans="1:11" ht="18" customHeight="1" x14ac:dyDescent="0.15">
      <c r="A39" s="33" t="s">
        <v>0</v>
      </c>
      <c r="B39" s="28">
        <v>46104</v>
      </c>
      <c r="C39" s="28">
        <v>46105</v>
      </c>
      <c r="D39" s="28">
        <v>46106</v>
      </c>
      <c r="E39" s="28">
        <v>46107</v>
      </c>
      <c r="F39" s="28">
        <v>46108</v>
      </c>
      <c r="G39" s="28">
        <v>46109</v>
      </c>
      <c r="H39" s="28">
        <v>46110</v>
      </c>
      <c r="I39" s="360"/>
      <c r="J39" s="783" t="s">
        <v>2</v>
      </c>
      <c r="K39" s="784"/>
    </row>
    <row r="40" spans="1:11" ht="18" customHeight="1" x14ac:dyDescent="0.15">
      <c r="A40" s="22" t="s">
        <v>3</v>
      </c>
      <c r="B40" s="2" t="s">
        <v>4</v>
      </c>
      <c r="C40" s="316" t="s">
        <v>5</v>
      </c>
      <c r="D40" s="21" t="s">
        <v>6</v>
      </c>
      <c r="E40" s="2" t="s">
        <v>7</v>
      </c>
      <c r="F40" s="2" t="s">
        <v>8</v>
      </c>
      <c r="G40" s="2" t="s">
        <v>9</v>
      </c>
      <c r="H40" s="24" t="s">
        <v>10</v>
      </c>
      <c r="I40" s="8"/>
      <c r="J40" s="719"/>
      <c r="K40" s="720"/>
    </row>
    <row r="41" spans="1:11" ht="18" customHeight="1" thickBot="1" x14ac:dyDescent="0.2">
      <c r="A41" s="104" t="s">
        <v>12</v>
      </c>
      <c r="B41" s="111"/>
      <c r="C41" s="105"/>
      <c r="D41" s="105"/>
      <c r="E41" s="99"/>
      <c r="F41" s="99"/>
      <c r="G41" s="99"/>
      <c r="H41" s="99"/>
      <c r="I41" s="100"/>
      <c r="J41" s="785"/>
      <c r="K41" s="766"/>
    </row>
    <row r="42" spans="1:11" ht="19.5" customHeight="1" x14ac:dyDescent="0.15">
      <c r="A42" s="771" t="s">
        <v>526</v>
      </c>
      <c r="B42" s="581"/>
      <c r="C42" s="141"/>
      <c r="D42" s="109"/>
      <c r="E42" s="107"/>
      <c r="F42" s="497"/>
      <c r="G42" s="497"/>
      <c r="H42" s="773" t="s">
        <v>83</v>
      </c>
      <c r="I42" s="775">
        <v>4</v>
      </c>
      <c r="J42" s="777">
        <v>18</v>
      </c>
      <c r="K42" s="778"/>
    </row>
    <row r="43" spans="1:11" ht="19.5" customHeight="1" thickBot="1" x14ac:dyDescent="0.2">
      <c r="A43" s="772"/>
      <c r="B43" s="111" t="s">
        <v>21</v>
      </c>
      <c r="C43" s="142"/>
      <c r="D43" s="113"/>
      <c r="E43" s="111"/>
      <c r="F43" s="364" t="s">
        <v>21</v>
      </c>
      <c r="G43" s="362"/>
      <c r="H43" s="774"/>
      <c r="I43" s="776"/>
      <c r="J43" s="779"/>
      <c r="K43" s="780"/>
    </row>
    <row r="44" spans="1:11" ht="18" customHeight="1" x14ac:dyDescent="0.15">
      <c r="A44" s="43" t="s">
        <v>53</v>
      </c>
      <c r="B44" s="29" t="s">
        <v>20</v>
      </c>
      <c r="C44" s="106"/>
      <c r="D44" s="106"/>
      <c r="E44" s="29" t="s">
        <v>20</v>
      </c>
      <c r="F44" s="29"/>
      <c r="G44" s="29" t="s">
        <v>20</v>
      </c>
      <c r="H44" s="29"/>
      <c r="I44" s="43">
        <f>COUNTIFS(B44:H44,"&lt;&gt;空",B44:H44,"&lt;&gt;休",B44:H44,"&lt;&gt;調",B44:H44,"&lt;&gt;",B44:H44,"&lt;&gt;調整休")</f>
        <v>3</v>
      </c>
      <c r="J44" s="781">
        <f>SUM(COUNTIF(B44:H44,"9-16"))*(6.25)+(COUNTIF(B44:H44,"9-15"))*(5.5)+(COUNTIF(B44:H44,"9-14"))*(4.5)+(COUNTIF(B44:H44,"16-19"))*(3)+(COUNTIF(B44:H44,"15-19"))*(4)+(COUNTIF(B44:H44,"14-19"))*(4.5)+(COUNTIF(B44:H44,"13-19"))*(5.5)+(COUNTIF(B44:H44,"12-19"))*(6.25)</f>
        <v>13.5</v>
      </c>
      <c r="K44" s="782"/>
    </row>
    <row r="45" spans="1:11" ht="18" customHeight="1" x14ac:dyDescent="0.15">
      <c r="A45" s="5" t="s">
        <v>54</v>
      </c>
      <c r="B45" s="12"/>
      <c r="C45" s="332"/>
      <c r="D45" s="575"/>
      <c r="E45" s="12" t="s">
        <v>21</v>
      </c>
      <c r="F45" s="12" t="s">
        <v>20</v>
      </c>
      <c r="G45" s="12" t="s">
        <v>21</v>
      </c>
      <c r="H45" s="12"/>
      <c r="I45" s="5">
        <f>COUNTIFS(B45:H45,"&lt;&gt;空",B45:H45,"&lt;&gt;休",B45:H45,"&lt;&gt;調",B45:H45,"&lt;&gt;",B45:H45,"&lt;&gt;調整休")</f>
        <v>3</v>
      </c>
      <c r="J45" s="682">
        <f>SUM(COUNTIF(B45:H45,"9-16"))*(6.25)+(COUNTIF(B45:H45,"9-15"))*(5.5)+(COUNTIF(B45:H45,"9-14"))*(4.5)+(COUNTIF(B45:H45,"16-19"))*(3)+(COUNTIF(B45:H45,"15-19"))*(4)+(COUNTIF(B45:H45,"14-19"))*(4.5)+(COUNTIF(B45:H45,"13-19"))*(5.5)+(COUNTIF(B45:H45,"12-19"))*(6.25)</f>
        <v>13.5</v>
      </c>
      <c r="K45" s="692"/>
    </row>
    <row r="46" spans="1:11" ht="18" customHeight="1" x14ac:dyDescent="0.15">
      <c r="A46" s="580"/>
      <c r="B46" s="403"/>
      <c r="C46" s="36"/>
      <c r="D46" s="36"/>
      <c r="E46" s="403"/>
      <c r="F46" s="403"/>
      <c r="G46" s="403"/>
      <c r="H46" s="403"/>
      <c r="I46" s="43"/>
      <c r="J46" s="781"/>
      <c r="K46" s="782"/>
    </row>
    <row r="47" spans="1:11" ht="18" customHeight="1" x14ac:dyDescent="0.15">
      <c r="A47" s="578"/>
      <c r="B47" s="12"/>
      <c r="C47" s="32"/>
      <c r="D47" s="32"/>
      <c r="E47" s="12"/>
      <c r="F47" s="12"/>
      <c r="G47" s="12"/>
      <c r="H47" s="12"/>
      <c r="I47" s="5"/>
      <c r="J47" s="682"/>
      <c r="K47" s="692"/>
    </row>
    <row r="48" spans="1:11" ht="18" customHeight="1" x14ac:dyDescent="0.15">
      <c r="A48" s="41"/>
      <c r="B48" s="42"/>
      <c r="C48" s="42"/>
      <c r="D48" s="42"/>
      <c r="E48" s="42"/>
      <c r="F48" s="42"/>
      <c r="G48" s="42"/>
      <c r="H48" s="42"/>
      <c r="I48" s="716" t="s">
        <v>556</v>
      </c>
      <c r="J48" s="716"/>
      <c r="K48" s="716"/>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93</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70">
    <mergeCell ref="J5:K5"/>
    <mergeCell ref="B1:F1"/>
    <mergeCell ref="H1:K1"/>
    <mergeCell ref="B2:E2"/>
    <mergeCell ref="I3:I4"/>
    <mergeCell ref="J3:K4"/>
    <mergeCell ref="A15:A16"/>
    <mergeCell ref="I15:I16"/>
    <mergeCell ref="J15:K16"/>
    <mergeCell ref="J17:K17"/>
    <mergeCell ref="A6:A7"/>
    <mergeCell ref="I6:I7"/>
    <mergeCell ref="J6:K7"/>
    <mergeCell ref="J8:K8"/>
    <mergeCell ref="J9:K9"/>
    <mergeCell ref="J18:K18"/>
    <mergeCell ref="J21:K22"/>
    <mergeCell ref="J20:K20"/>
    <mergeCell ref="J12:K13"/>
    <mergeCell ref="J14:K14"/>
    <mergeCell ref="F23:H23"/>
    <mergeCell ref="J23:K23"/>
    <mergeCell ref="A24:A25"/>
    <mergeCell ref="I24:I25"/>
    <mergeCell ref="J24:K25"/>
    <mergeCell ref="C24:C29"/>
    <mergeCell ref="J26:K26"/>
    <mergeCell ref="J36:K36"/>
    <mergeCell ref="J27:K27"/>
    <mergeCell ref="J30:K31"/>
    <mergeCell ref="J28:K28"/>
    <mergeCell ref="J29:K29"/>
    <mergeCell ref="J32:K32"/>
    <mergeCell ref="A51:B51"/>
    <mergeCell ref="C51:K51"/>
    <mergeCell ref="A33:A34"/>
    <mergeCell ref="I33:I34"/>
    <mergeCell ref="J33:K34"/>
    <mergeCell ref="J35:K35"/>
    <mergeCell ref="J46:K46"/>
    <mergeCell ref="J39:K40"/>
    <mergeCell ref="J41:K41"/>
    <mergeCell ref="J37:K37"/>
    <mergeCell ref="J38:K38"/>
    <mergeCell ref="A42:A43"/>
    <mergeCell ref="I42:I43"/>
    <mergeCell ref="J42:K43"/>
    <mergeCell ref="J44:K44"/>
    <mergeCell ref="J45:K45"/>
    <mergeCell ref="I48:K48"/>
    <mergeCell ref="A49:B49"/>
    <mergeCell ref="D49:E49"/>
    <mergeCell ref="A50:B50"/>
    <mergeCell ref="C50:K50"/>
    <mergeCell ref="J47:K47"/>
    <mergeCell ref="A57:B57"/>
    <mergeCell ref="C57:K57"/>
    <mergeCell ref="H6:H7"/>
    <mergeCell ref="H15:H16"/>
    <mergeCell ref="J10:K10"/>
    <mergeCell ref="J11:K11"/>
    <mergeCell ref="H24:H25"/>
    <mergeCell ref="H42:H43"/>
    <mergeCell ref="J19:K19"/>
    <mergeCell ref="C52:K52"/>
    <mergeCell ref="A54:B54"/>
    <mergeCell ref="C54:K54"/>
    <mergeCell ref="A55:B55"/>
    <mergeCell ref="A56:B56"/>
    <mergeCell ref="C56:K56"/>
  </mergeCells>
  <phoneticPr fontId="13"/>
  <pageMargins left="0.59055118110236227" right="0.27559055118110237" top="0.31496062992125984" bottom="0.11811023622047245" header="0.51181102362204722" footer="0.51181102362204722"/>
  <pageSetup paperSize="9" scale="88"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33490DD-6938-4144-BC43-4D6631EF227E}">
          <x14:formula1>
            <xm:f>'F:\Users\clmiwa-three\Downloads\[《中村》新田・草加 エリア 仮シフト【12月16日～1月15日】.xlsx]参照データベース'!#REF!</xm:f>
          </x14:formula1>
          <xm:sqref>G1 C48:H48</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0EA8E-7917-4789-9D74-D7EAD563C4AB}">
  <sheetPr>
    <tabColor theme="7" tint="0.59999389629810485"/>
    <pageSetUpPr fitToPage="1"/>
  </sheetPr>
  <dimension ref="A1:Q62"/>
  <sheetViews>
    <sheetView zoomScale="96" zoomScaleNormal="96" workbookViewId="0">
      <selection activeCell="N17" sqref="N17"/>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60" t="s">
        <v>69</v>
      </c>
      <c r="B1" s="683" t="s">
        <v>515</v>
      </c>
      <c r="C1" s="683"/>
      <c r="D1" s="683"/>
      <c r="E1" s="683"/>
      <c r="F1" s="683"/>
      <c r="H1" s="792" t="s">
        <v>50</v>
      </c>
      <c r="I1" s="793"/>
      <c r="J1" s="793"/>
      <c r="K1" s="794"/>
    </row>
    <row r="2" spans="1:17" ht="7.5" customHeight="1" thickBot="1" x14ac:dyDescent="0.2">
      <c r="A2" s="14"/>
      <c r="B2" s="763"/>
      <c r="C2" s="763"/>
      <c r="D2" s="764"/>
      <c r="E2" s="764"/>
      <c r="I2" s="14"/>
      <c r="J2" s="3"/>
      <c r="K2" s="4"/>
    </row>
    <row r="3" spans="1:17" ht="16.5" customHeight="1" x14ac:dyDescent="0.15">
      <c r="A3" s="504" t="s">
        <v>64</v>
      </c>
      <c r="B3" s="505">
        <v>46111</v>
      </c>
      <c r="C3" s="506">
        <v>46112</v>
      </c>
      <c r="D3" s="259"/>
      <c r="E3" s="90"/>
      <c r="F3" s="90"/>
      <c r="G3" s="90"/>
      <c r="H3" s="90">
        <v>46082</v>
      </c>
      <c r="I3" s="727" t="s">
        <v>1</v>
      </c>
      <c r="J3" s="717" t="s">
        <v>2</v>
      </c>
      <c r="K3" s="718"/>
    </row>
    <row r="4" spans="1:17" ht="16.5" customHeight="1" x14ac:dyDescent="0.15">
      <c r="A4" s="507" t="s">
        <v>3</v>
      </c>
      <c r="B4" s="508" t="s">
        <v>4</v>
      </c>
      <c r="C4" s="509" t="s">
        <v>5</v>
      </c>
      <c r="D4" s="63"/>
      <c r="E4" s="2"/>
      <c r="F4" s="21"/>
      <c r="G4" s="21"/>
      <c r="H4" s="24" t="s">
        <v>10</v>
      </c>
      <c r="I4" s="728"/>
      <c r="J4" s="719"/>
      <c r="K4" s="720"/>
    </row>
    <row r="5" spans="1:17" ht="18" customHeight="1" x14ac:dyDescent="0.15">
      <c r="A5" s="67" t="s">
        <v>12</v>
      </c>
      <c r="B5" s="12"/>
      <c r="C5" s="509"/>
      <c r="D5" s="62"/>
      <c r="E5" s="2"/>
      <c r="F5" s="2"/>
      <c r="G5" s="2"/>
      <c r="H5" s="12"/>
      <c r="I5" s="5"/>
      <c r="J5" s="682"/>
      <c r="K5" s="692"/>
    </row>
    <row r="6" spans="1:17" ht="18" customHeight="1" x14ac:dyDescent="0.15">
      <c r="A6" s="78" t="s">
        <v>14</v>
      </c>
      <c r="B6" s="12" t="s">
        <v>20</v>
      </c>
      <c r="C6" s="510"/>
      <c r="D6" s="32"/>
      <c r="E6" s="32"/>
      <c r="F6" s="32"/>
      <c r="G6" s="32"/>
      <c r="H6" s="12" t="s">
        <v>21</v>
      </c>
      <c r="I6" s="5">
        <f t="shared" ref="I6:I10" si="0">COUNTIFS(B6:H6,"&lt;&gt;空",B6:H6,"&lt;&gt;休",B6:H6,"&lt;&gt;調",B6:H6,"&lt;&gt;",B6:H6,"&lt;&gt;調整休")</f>
        <v>2</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9</v>
      </c>
      <c r="K6" s="759"/>
    </row>
    <row r="7" spans="1:17" ht="18" customHeight="1" x14ac:dyDescent="0.15">
      <c r="A7" s="71" t="s">
        <v>100</v>
      </c>
      <c r="B7" s="59"/>
      <c r="C7" s="538"/>
      <c r="D7" s="36"/>
      <c r="E7" s="36"/>
      <c r="F7" s="36"/>
      <c r="G7" s="36"/>
      <c r="H7" s="12" t="s">
        <v>20</v>
      </c>
      <c r="I7" s="5">
        <f t="shared" si="0"/>
        <v>1</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4.5</v>
      </c>
      <c r="K7" s="759"/>
    </row>
    <row r="8" spans="1:17" ht="18" customHeight="1" x14ac:dyDescent="0.15">
      <c r="A8" s="71" t="s">
        <v>178</v>
      </c>
      <c r="B8" s="12"/>
      <c r="C8" s="535"/>
      <c r="D8" s="46"/>
      <c r="E8" s="46"/>
      <c r="F8" s="46"/>
      <c r="G8" s="46"/>
      <c r="H8" s="12" t="s">
        <v>25</v>
      </c>
      <c r="I8" s="5">
        <f t="shared" si="0"/>
        <v>1</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f>
        <v>4.5</v>
      </c>
      <c r="K8" s="759"/>
    </row>
    <row r="9" spans="1:17" ht="18" customHeight="1" x14ac:dyDescent="0.15">
      <c r="A9" s="71" t="s">
        <v>376</v>
      </c>
      <c r="B9" s="12" t="s">
        <v>21</v>
      </c>
      <c r="C9" s="535"/>
      <c r="D9" s="46"/>
      <c r="E9" s="46"/>
      <c r="F9" s="46"/>
      <c r="G9" s="46"/>
      <c r="H9" s="12" t="s">
        <v>21</v>
      </c>
      <c r="I9" s="5">
        <f t="shared" si="0"/>
        <v>2</v>
      </c>
      <c r="J9" s="758">
        <f>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9</v>
      </c>
      <c r="K9" s="759"/>
    </row>
    <row r="10" spans="1:17" ht="18" customHeight="1" x14ac:dyDescent="0.15">
      <c r="A10" s="71" t="s">
        <v>377</v>
      </c>
      <c r="B10" s="16"/>
      <c r="C10" s="535"/>
      <c r="D10" s="46"/>
      <c r="E10" s="46"/>
      <c r="F10" s="46"/>
      <c r="G10" s="46"/>
      <c r="H10" s="12" t="s">
        <v>184</v>
      </c>
      <c r="I10" s="5">
        <f t="shared" si="0"/>
        <v>1</v>
      </c>
      <c r="J10" s="758">
        <f>SUM(COUNTIF(B10:H10,"9-11,15-19"))*(6)+(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11-19"))*(7)</f>
        <v>7</v>
      </c>
      <c r="K10" s="759"/>
      <c r="Q10" s="349"/>
    </row>
    <row r="11" spans="1:17" ht="19.5" customHeight="1" x14ac:dyDescent="0.15">
      <c r="A11" s="79" t="s">
        <v>66</v>
      </c>
      <c r="B11" s="16"/>
      <c r="C11" s="535"/>
      <c r="D11" s="46"/>
      <c r="E11" s="46"/>
      <c r="F11" s="46"/>
      <c r="G11" s="46"/>
      <c r="H11" s="16"/>
      <c r="I11" s="5"/>
      <c r="J11" s="758"/>
      <c r="K11" s="759"/>
    </row>
    <row r="12" spans="1:17" ht="18" customHeight="1" thickBot="1" x14ac:dyDescent="0.2">
      <c r="A12" s="81" t="s">
        <v>66</v>
      </c>
      <c r="B12" s="587" t="s">
        <v>468</v>
      </c>
      <c r="C12" s="539"/>
      <c r="D12" s="46"/>
      <c r="E12" s="46"/>
      <c r="F12" s="46"/>
      <c r="G12" s="46"/>
      <c r="H12" s="16"/>
      <c r="I12" s="5"/>
      <c r="J12" s="682"/>
      <c r="K12" s="692"/>
    </row>
    <row r="13" spans="1:17" ht="16.5" customHeight="1" x14ac:dyDescent="0.15">
      <c r="A13" s="33" t="s">
        <v>0</v>
      </c>
      <c r="B13" s="53">
        <v>46083</v>
      </c>
      <c r="C13" s="53">
        <v>46084</v>
      </c>
      <c r="D13" s="90">
        <v>46085</v>
      </c>
      <c r="E13" s="90">
        <v>46086</v>
      </c>
      <c r="F13" s="90">
        <v>46087</v>
      </c>
      <c r="G13" s="90">
        <v>46088</v>
      </c>
      <c r="H13" s="90">
        <v>46089</v>
      </c>
      <c r="I13" s="727" t="s">
        <v>1</v>
      </c>
      <c r="J13" s="717" t="s">
        <v>2</v>
      </c>
      <c r="K13" s="718"/>
    </row>
    <row r="14" spans="1:17" ht="16.5" customHeight="1" x14ac:dyDescent="0.15">
      <c r="A14" s="22" t="s">
        <v>3</v>
      </c>
      <c r="B14" s="22" t="s">
        <v>4</v>
      </c>
      <c r="C14" s="2" t="s">
        <v>5</v>
      </c>
      <c r="D14" s="21" t="s">
        <v>6</v>
      </c>
      <c r="E14" s="2" t="s">
        <v>7</v>
      </c>
      <c r="F14" s="2" t="s">
        <v>8</v>
      </c>
      <c r="G14" s="2" t="s">
        <v>9</v>
      </c>
      <c r="H14" s="24" t="s">
        <v>10</v>
      </c>
      <c r="I14" s="728"/>
      <c r="J14" s="719"/>
      <c r="K14" s="720"/>
    </row>
    <row r="15" spans="1:17" ht="18" customHeight="1" x14ac:dyDescent="0.15">
      <c r="A15" s="17" t="s">
        <v>13</v>
      </c>
      <c r="B15" s="12"/>
      <c r="C15" s="2"/>
      <c r="D15" s="2"/>
      <c r="E15" s="12"/>
      <c r="F15" s="12"/>
      <c r="G15" s="12"/>
      <c r="H15" s="12"/>
      <c r="I15" s="5"/>
      <c r="J15" s="682"/>
      <c r="K15" s="692"/>
    </row>
    <row r="16" spans="1:17" ht="18" customHeight="1" x14ac:dyDescent="0.15">
      <c r="A16" s="5" t="s">
        <v>14</v>
      </c>
      <c r="B16" s="12" t="s">
        <v>21</v>
      </c>
      <c r="C16" s="127"/>
      <c r="D16" s="32"/>
      <c r="E16" s="12" t="s">
        <v>21</v>
      </c>
      <c r="F16" s="59"/>
      <c r="G16" s="12" t="s">
        <v>21</v>
      </c>
      <c r="H16" s="59"/>
      <c r="I16" s="5">
        <f t="shared" ref="I16:I20" si="2">COUNTIFS(B16:H16,"&lt;&gt;空",B16:H16,"&lt;&gt;休",B16:H16,"&lt;&gt;調",B16:H16,"&lt;&gt;",B16:H16,"&lt;&gt;調整休")</f>
        <v>3</v>
      </c>
      <c r="J16" s="758">
        <v>30.5</v>
      </c>
      <c r="K16" s="759"/>
    </row>
    <row r="17" spans="1:11" ht="18" customHeight="1" x14ac:dyDescent="0.15">
      <c r="A17" s="20" t="s">
        <v>100</v>
      </c>
      <c r="B17" s="12" t="s">
        <v>20</v>
      </c>
      <c r="C17" s="350"/>
      <c r="D17" s="36"/>
      <c r="E17" s="12" t="s">
        <v>72</v>
      </c>
      <c r="F17" s="12" t="s">
        <v>20</v>
      </c>
      <c r="G17" s="12" t="s">
        <v>20</v>
      </c>
      <c r="H17" s="12" t="s">
        <v>20</v>
      </c>
      <c r="I17" s="5">
        <f t="shared" si="2"/>
        <v>5</v>
      </c>
      <c r="J17" s="758">
        <f t="shared" ref="J17" si="3">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f>
        <v>21</v>
      </c>
      <c r="K17" s="759"/>
    </row>
    <row r="18" spans="1:11" ht="18" customHeight="1" x14ac:dyDescent="0.15">
      <c r="A18" s="20" t="s">
        <v>178</v>
      </c>
      <c r="B18" s="12"/>
      <c r="C18" s="45"/>
      <c r="D18" s="46"/>
      <c r="E18" s="16"/>
      <c r="F18" s="12" t="s">
        <v>25</v>
      </c>
      <c r="G18" s="12" t="s">
        <v>25</v>
      </c>
      <c r="H18" s="12" t="s">
        <v>25</v>
      </c>
      <c r="I18" s="5">
        <f t="shared" si="2"/>
        <v>3</v>
      </c>
      <c r="J18" s="758">
        <f>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f>
        <v>13.5</v>
      </c>
      <c r="K18" s="759"/>
    </row>
    <row r="19" spans="1:11" ht="18" customHeight="1" x14ac:dyDescent="0.15">
      <c r="A19" s="20" t="s">
        <v>376</v>
      </c>
      <c r="B19" s="12" t="s">
        <v>21</v>
      </c>
      <c r="C19" s="45"/>
      <c r="D19" s="46"/>
      <c r="E19" s="12" t="s">
        <v>21</v>
      </c>
      <c r="F19" s="12" t="s">
        <v>21</v>
      </c>
      <c r="G19" s="12"/>
      <c r="H19" s="12" t="s">
        <v>21</v>
      </c>
      <c r="I19" s="5">
        <f t="shared" si="2"/>
        <v>4</v>
      </c>
      <c r="J19" s="758">
        <f>SUM(COUNTIF(B19:H19,"9-11,15-19"))*(6)+(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11-19"))*(7)</f>
        <v>18</v>
      </c>
      <c r="K19" s="759"/>
    </row>
    <row r="20" spans="1:11" ht="18" customHeight="1" x14ac:dyDescent="0.15">
      <c r="A20" s="20" t="s">
        <v>377</v>
      </c>
      <c r="B20" s="16" t="s">
        <v>184</v>
      </c>
      <c r="C20" s="45"/>
      <c r="D20" s="46"/>
      <c r="E20" s="16"/>
      <c r="F20" s="12"/>
      <c r="G20" s="12" t="s">
        <v>184</v>
      </c>
      <c r="H20" s="12" t="s">
        <v>184</v>
      </c>
      <c r="I20" s="5">
        <f t="shared" si="2"/>
        <v>3</v>
      </c>
      <c r="J20" s="758">
        <f>SUM(COUNTIF(B20:H20,"9-11,15-19"))*(6)+(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11-19"))*(7)</f>
        <v>21</v>
      </c>
      <c r="K20" s="759"/>
    </row>
    <row r="21" spans="1:11" ht="18" customHeight="1" x14ac:dyDescent="0.15">
      <c r="A21" s="31" t="s">
        <v>66</v>
      </c>
      <c r="B21" s="16"/>
      <c r="C21" s="45"/>
      <c r="D21" s="46"/>
      <c r="E21" s="16" t="s">
        <v>523</v>
      </c>
      <c r="F21" s="16"/>
      <c r="G21" s="16"/>
      <c r="H21" s="16"/>
      <c r="I21" s="5"/>
      <c r="J21" s="758"/>
      <c r="K21" s="759"/>
    </row>
    <row r="22" spans="1:11" ht="18" customHeight="1" x14ac:dyDescent="0.15">
      <c r="A22" s="31" t="s">
        <v>66</v>
      </c>
      <c r="B22" s="16"/>
      <c r="C22" s="45"/>
      <c r="D22" s="46"/>
      <c r="E22" s="16"/>
      <c r="F22" s="121" t="s">
        <v>215</v>
      </c>
      <c r="G22" s="16"/>
      <c r="H22" s="16"/>
      <c r="I22" s="5"/>
      <c r="J22" s="682"/>
      <c r="K22" s="692"/>
    </row>
    <row r="23" spans="1:11" ht="16.5" customHeight="1" x14ac:dyDescent="0.15">
      <c r="A23" s="22" t="s">
        <v>0</v>
      </c>
      <c r="B23" s="23">
        <v>46090</v>
      </c>
      <c r="C23" s="23">
        <v>46091</v>
      </c>
      <c r="D23" s="23">
        <v>46092</v>
      </c>
      <c r="E23" s="23">
        <v>46093</v>
      </c>
      <c r="F23" s="23">
        <v>46094</v>
      </c>
      <c r="G23" s="23">
        <v>46095</v>
      </c>
      <c r="H23" s="23">
        <v>46096</v>
      </c>
      <c r="I23" s="727" t="s">
        <v>1</v>
      </c>
      <c r="J23" s="717" t="s">
        <v>2</v>
      </c>
      <c r="K23" s="718"/>
    </row>
    <row r="24" spans="1:11" ht="16.5" customHeight="1" x14ac:dyDescent="0.15">
      <c r="A24" s="22" t="s">
        <v>3</v>
      </c>
      <c r="B24" s="2" t="s">
        <v>4</v>
      </c>
      <c r="C24" s="21" t="s">
        <v>5</v>
      </c>
      <c r="D24" s="21" t="s">
        <v>6</v>
      </c>
      <c r="E24" s="2" t="s">
        <v>7</v>
      </c>
      <c r="F24" s="2" t="s">
        <v>8</v>
      </c>
      <c r="G24" s="2" t="s">
        <v>9</v>
      </c>
      <c r="H24" s="24" t="s">
        <v>10</v>
      </c>
      <c r="I24" s="728"/>
      <c r="J24" s="719"/>
      <c r="K24" s="720"/>
    </row>
    <row r="25" spans="1:11" ht="18" customHeight="1" x14ac:dyDescent="0.15">
      <c r="A25" s="17" t="s">
        <v>12</v>
      </c>
      <c r="B25" s="12"/>
      <c r="C25" s="591" t="s">
        <v>538</v>
      </c>
      <c r="D25" s="2"/>
      <c r="E25" s="12"/>
      <c r="F25" s="691" t="s">
        <v>60</v>
      </c>
      <c r="G25" s="691"/>
      <c r="H25" s="691"/>
      <c r="I25" s="5"/>
      <c r="J25" s="693"/>
      <c r="K25" s="692"/>
    </row>
    <row r="26" spans="1:11" ht="18" customHeight="1" x14ac:dyDescent="0.15">
      <c r="A26" s="5" t="s">
        <v>14</v>
      </c>
      <c r="B26" s="12"/>
      <c r="C26" s="921" t="s">
        <v>542</v>
      </c>
      <c r="D26" s="32"/>
      <c r="E26" s="12" t="s">
        <v>21</v>
      </c>
      <c r="F26" s="12" t="s">
        <v>21</v>
      </c>
      <c r="G26" s="12" t="s">
        <v>21</v>
      </c>
      <c r="H26" s="12" t="s">
        <v>21</v>
      </c>
      <c r="I26" s="5">
        <f t="shared" ref="I26:I30" si="4">COUNTIFS(B26:H26,"&lt;&gt;空",B26:H26,"&lt;&gt;休",B26:H26,"&lt;&gt;調",B26:H26,"&lt;&gt;",B26:H26,"&lt;&gt;調整休")</f>
        <v>5</v>
      </c>
      <c r="J26" s="758">
        <v>24.5</v>
      </c>
      <c r="K26" s="759"/>
    </row>
    <row r="27" spans="1:11" ht="18" customHeight="1" x14ac:dyDescent="0.15">
      <c r="A27" s="20" t="s">
        <v>100</v>
      </c>
      <c r="B27" s="12" t="s">
        <v>20</v>
      </c>
      <c r="C27" s="922"/>
      <c r="D27" s="36"/>
      <c r="E27" s="87"/>
      <c r="F27" s="12" t="s">
        <v>20</v>
      </c>
      <c r="G27" s="12" t="s">
        <v>20</v>
      </c>
      <c r="H27" s="12" t="s">
        <v>20</v>
      </c>
      <c r="I27" s="5">
        <f t="shared" si="4"/>
        <v>4</v>
      </c>
      <c r="J27" s="758">
        <f t="shared" ref="J27" si="5">SUM(COUNTIF(B27:H27,"9-11,15-19"))*(6)+(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f>
        <v>18</v>
      </c>
      <c r="K27" s="759"/>
    </row>
    <row r="28" spans="1:11" ht="18" customHeight="1" x14ac:dyDescent="0.15">
      <c r="A28" s="20" t="s">
        <v>178</v>
      </c>
      <c r="B28" s="12"/>
      <c r="C28" s="922"/>
      <c r="D28" s="46"/>
      <c r="E28" s="12" t="s">
        <v>25</v>
      </c>
      <c r="F28" s="12" t="s">
        <v>25</v>
      </c>
      <c r="G28" s="12" t="s">
        <v>25</v>
      </c>
      <c r="H28" s="12"/>
      <c r="I28" s="5">
        <f t="shared" si="4"/>
        <v>3</v>
      </c>
      <c r="J28" s="758">
        <f>SUM(COUNTIF(B28:H28,"9-11,15-19"))*(6)+(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f>
        <v>13.5</v>
      </c>
      <c r="K28" s="759"/>
    </row>
    <row r="29" spans="1:11" ht="18" customHeight="1" x14ac:dyDescent="0.15">
      <c r="A29" s="20" t="s">
        <v>376</v>
      </c>
      <c r="B29" s="12" t="s">
        <v>21</v>
      </c>
      <c r="C29" s="922"/>
      <c r="D29" s="46"/>
      <c r="E29" s="12" t="s">
        <v>21</v>
      </c>
      <c r="F29" s="12" t="s">
        <v>21</v>
      </c>
      <c r="G29" s="12"/>
      <c r="H29" s="12" t="s">
        <v>21</v>
      </c>
      <c r="I29" s="5">
        <f t="shared" si="4"/>
        <v>4</v>
      </c>
      <c r="J29" s="758">
        <f>SUM(COUNTIF(B29:H29,"9-11,15-19"))*(6)+(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11-19"))*(7)</f>
        <v>18</v>
      </c>
      <c r="K29" s="759"/>
    </row>
    <row r="30" spans="1:11" ht="18" customHeight="1" x14ac:dyDescent="0.15">
      <c r="A30" s="20" t="s">
        <v>377</v>
      </c>
      <c r="B30" s="12" t="s">
        <v>184</v>
      </c>
      <c r="C30" s="922"/>
      <c r="D30" s="46"/>
      <c r="E30" s="16"/>
      <c r="F30" s="386" t="s">
        <v>313</v>
      </c>
      <c r="G30" s="12" t="s">
        <v>184</v>
      </c>
      <c r="H30" s="386" t="s">
        <v>313</v>
      </c>
      <c r="I30" s="5">
        <f t="shared" si="4"/>
        <v>4</v>
      </c>
      <c r="J30" s="758">
        <f>SUM(COUNTIF(B30:H30,"9-11,15-19"))*(6)+(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11-19"))*(7)</f>
        <v>14</v>
      </c>
      <c r="K30" s="759"/>
    </row>
    <row r="31" spans="1:11" ht="18" customHeight="1" x14ac:dyDescent="0.15">
      <c r="A31" s="31" t="s">
        <v>66</v>
      </c>
      <c r="B31" s="16"/>
      <c r="C31" s="922"/>
      <c r="D31" s="46"/>
      <c r="E31" s="16" t="s">
        <v>523</v>
      </c>
      <c r="F31" s="16"/>
      <c r="G31" s="16"/>
      <c r="H31" s="16" t="s">
        <v>244</v>
      </c>
      <c r="I31" s="5"/>
      <c r="J31" s="758"/>
      <c r="K31" s="759"/>
    </row>
    <row r="32" spans="1:11" ht="18" customHeight="1" x14ac:dyDescent="0.15">
      <c r="A32" s="31" t="s">
        <v>66</v>
      </c>
      <c r="B32" s="16"/>
      <c r="C32" s="923"/>
      <c r="D32" s="46"/>
      <c r="E32" s="121" t="s">
        <v>244</v>
      </c>
      <c r="F32" s="121" t="s">
        <v>244</v>
      </c>
      <c r="G32" s="16"/>
      <c r="H32" s="16"/>
      <c r="I32" s="5"/>
      <c r="J32" s="682"/>
      <c r="K32" s="692"/>
    </row>
    <row r="33" spans="1:11" ht="16.5" customHeight="1" x14ac:dyDescent="0.15">
      <c r="A33" s="22" t="s">
        <v>0</v>
      </c>
      <c r="B33" s="90">
        <v>46097</v>
      </c>
      <c r="C33" s="90">
        <v>46098</v>
      </c>
      <c r="D33" s="90">
        <v>46099</v>
      </c>
      <c r="E33" s="90">
        <v>46100</v>
      </c>
      <c r="F33" s="90">
        <v>46101</v>
      </c>
      <c r="G33" s="90">
        <v>46102</v>
      </c>
      <c r="H33" s="90">
        <v>46103</v>
      </c>
      <c r="I33" s="727" t="s">
        <v>1</v>
      </c>
      <c r="J33" s="717" t="s">
        <v>2</v>
      </c>
      <c r="K33" s="718"/>
    </row>
    <row r="34" spans="1:11" ht="16.5" customHeight="1" x14ac:dyDescent="0.15">
      <c r="A34" s="22" t="s">
        <v>3</v>
      </c>
      <c r="B34" s="2" t="s">
        <v>4</v>
      </c>
      <c r="C34" s="21" t="s">
        <v>5</v>
      </c>
      <c r="D34" s="21" t="s">
        <v>6</v>
      </c>
      <c r="E34" s="2" t="s">
        <v>7</v>
      </c>
      <c r="F34" s="24" t="s">
        <v>8</v>
      </c>
      <c r="G34" s="2" t="s">
        <v>9</v>
      </c>
      <c r="H34" s="24" t="s">
        <v>10</v>
      </c>
      <c r="I34" s="728"/>
      <c r="J34" s="719"/>
      <c r="K34" s="720"/>
    </row>
    <row r="35" spans="1:11" ht="18" customHeight="1" x14ac:dyDescent="0.15">
      <c r="A35" s="17" t="s">
        <v>13</v>
      </c>
      <c r="B35" s="12"/>
      <c r="C35" s="2"/>
      <c r="D35" s="2"/>
      <c r="E35" s="12"/>
      <c r="F35" s="12"/>
      <c r="G35" s="12"/>
      <c r="H35" s="12"/>
      <c r="I35" s="5"/>
      <c r="J35" s="682"/>
      <c r="K35" s="692"/>
    </row>
    <row r="36" spans="1:11" ht="18" customHeight="1" x14ac:dyDescent="0.15">
      <c r="A36" s="5" t="s">
        <v>14</v>
      </c>
      <c r="B36" s="12" t="s">
        <v>21</v>
      </c>
      <c r="C36" s="127"/>
      <c r="D36" s="32"/>
      <c r="E36" s="12" t="s">
        <v>21</v>
      </c>
      <c r="F36" s="12" t="s">
        <v>21</v>
      </c>
      <c r="G36" s="12" t="s">
        <v>21</v>
      </c>
      <c r="H36" s="12" t="s">
        <v>68</v>
      </c>
      <c r="I36" s="5">
        <f t="shared" ref="I36:I40" si="6">COUNTIFS(B36:H36,"&lt;&gt;空",B36:H36,"&lt;&gt;休",B36:H36,"&lt;&gt;調",B36:H36,"&lt;&gt;",B36:H36,"&lt;&gt;調整休")</f>
        <v>5</v>
      </c>
      <c r="J36" s="758">
        <f>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9-11・14-19"))*(6.5)</f>
        <v>22</v>
      </c>
      <c r="K36" s="759"/>
    </row>
    <row r="37" spans="1:11" ht="18" customHeight="1" x14ac:dyDescent="0.15">
      <c r="A37" s="20" t="s">
        <v>100</v>
      </c>
      <c r="B37" s="12" t="s">
        <v>20</v>
      </c>
      <c r="C37" s="350"/>
      <c r="D37" s="36"/>
      <c r="E37" s="12" t="s">
        <v>20</v>
      </c>
      <c r="F37" s="12" t="s">
        <v>20</v>
      </c>
      <c r="G37" s="12" t="s">
        <v>20</v>
      </c>
      <c r="H37" s="12" t="s">
        <v>20</v>
      </c>
      <c r="I37" s="5">
        <f t="shared" si="6"/>
        <v>5</v>
      </c>
      <c r="J37" s="758">
        <f t="shared" ref="J37" si="7">SUM(COUNTIF(B37:H37,"9-11,15-19"))*(6)+(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f>
        <v>22.5</v>
      </c>
      <c r="K37" s="759"/>
    </row>
    <row r="38" spans="1:11" ht="18" customHeight="1" x14ac:dyDescent="0.15">
      <c r="A38" s="20" t="s">
        <v>178</v>
      </c>
      <c r="B38" s="12"/>
      <c r="C38" s="45"/>
      <c r="D38" s="46"/>
      <c r="E38" s="16"/>
      <c r="F38" s="12"/>
      <c r="G38" s="12"/>
      <c r="H38" s="12"/>
      <c r="I38" s="5">
        <f t="shared" si="6"/>
        <v>0</v>
      </c>
      <c r="J38" s="758">
        <f>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f>
        <v>0</v>
      </c>
      <c r="K38" s="759"/>
    </row>
    <row r="39" spans="1:11" ht="18" customHeight="1" x14ac:dyDescent="0.15">
      <c r="A39" s="20" t="s">
        <v>376</v>
      </c>
      <c r="B39" s="12" t="s">
        <v>21</v>
      </c>
      <c r="C39" s="45"/>
      <c r="D39" s="46"/>
      <c r="E39" s="12" t="s">
        <v>21</v>
      </c>
      <c r="F39" s="12" t="s">
        <v>21</v>
      </c>
      <c r="G39" s="12"/>
      <c r="H39" s="12" t="s">
        <v>21</v>
      </c>
      <c r="I39" s="5">
        <f t="shared" si="6"/>
        <v>4</v>
      </c>
      <c r="J39" s="758">
        <f>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11-19"))*(7)</f>
        <v>18</v>
      </c>
      <c r="K39" s="759"/>
    </row>
    <row r="40" spans="1:11" ht="18" customHeight="1" x14ac:dyDescent="0.15">
      <c r="A40" s="20" t="s">
        <v>377</v>
      </c>
      <c r="B40" s="16"/>
      <c r="C40" s="45"/>
      <c r="D40" s="46"/>
      <c r="E40" s="16"/>
      <c r="F40" s="12"/>
      <c r="G40" s="12" t="s">
        <v>184</v>
      </c>
      <c r="H40" s="386" t="s">
        <v>313</v>
      </c>
      <c r="I40" s="5">
        <f t="shared" si="6"/>
        <v>2</v>
      </c>
      <c r="J40" s="758">
        <f>SUM(COUNTIF(B40:H40,"9-11,15-19"))*(6)+(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11-19"))*(7)</f>
        <v>7</v>
      </c>
      <c r="K40" s="759"/>
    </row>
    <row r="41" spans="1:11" ht="18" customHeight="1" x14ac:dyDescent="0.15">
      <c r="A41" s="31" t="s">
        <v>66</v>
      </c>
      <c r="B41" s="16"/>
      <c r="C41" s="45"/>
      <c r="D41" s="46"/>
      <c r="E41" s="16" t="s">
        <v>523</v>
      </c>
      <c r="F41" s="16"/>
      <c r="G41" s="16" t="s">
        <v>528</v>
      </c>
      <c r="H41" s="16" t="s">
        <v>268</v>
      </c>
      <c r="I41" s="5"/>
      <c r="J41" s="758"/>
      <c r="K41" s="759"/>
    </row>
    <row r="42" spans="1:11" ht="18" customHeight="1" x14ac:dyDescent="0.15">
      <c r="A42" s="31" t="s">
        <v>66</v>
      </c>
      <c r="B42" s="16"/>
      <c r="C42" s="45"/>
      <c r="D42" s="46"/>
      <c r="E42" s="16"/>
      <c r="F42" s="16"/>
      <c r="G42" s="16"/>
      <c r="H42" s="16"/>
      <c r="I42" s="5"/>
      <c r="J42" s="682"/>
      <c r="K42" s="692"/>
    </row>
    <row r="43" spans="1:11" ht="16.5" customHeight="1" x14ac:dyDescent="0.15">
      <c r="A43" s="22" t="s">
        <v>0</v>
      </c>
      <c r="B43" s="23">
        <v>46104</v>
      </c>
      <c r="C43" s="23">
        <v>46105</v>
      </c>
      <c r="D43" s="23">
        <v>46106</v>
      </c>
      <c r="E43" s="23">
        <v>46107</v>
      </c>
      <c r="F43" s="23">
        <v>46108</v>
      </c>
      <c r="G43" s="23">
        <v>46109</v>
      </c>
      <c r="H43" s="23">
        <v>46110</v>
      </c>
      <c r="I43" s="727" t="s">
        <v>1</v>
      </c>
      <c r="J43" s="717" t="s">
        <v>2</v>
      </c>
      <c r="K43" s="718"/>
    </row>
    <row r="44" spans="1:11" ht="16.5" customHeight="1" x14ac:dyDescent="0.15">
      <c r="A44" s="22" t="s">
        <v>3</v>
      </c>
      <c r="B44" s="2" t="s">
        <v>4</v>
      </c>
      <c r="C44" s="316" t="s">
        <v>5</v>
      </c>
      <c r="D44" s="21" t="s">
        <v>6</v>
      </c>
      <c r="E44" s="2" t="s">
        <v>7</v>
      </c>
      <c r="F44" s="2" t="s">
        <v>8</v>
      </c>
      <c r="G44" s="2" t="s">
        <v>9</v>
      </c>
      <c r="H44" s="24" t="s">
        <v>10</v>
      </c>
      <c r="I44" s="728"/>
      <c r="J44" s="719"/>
      <c r="K44" s="720"/>
    </row>
    <row r="45" spans="1:11" ht="18" customHeight="1" x14ac:dyDescent="0.15">
      <c r="A45" s="17" t="s">
        <v>12</v>
      </c>
      <c r="B45" s="12"/>
      <c r="C45" s="2"/>
      <c r="D45" s="2"/>
      <c r="E45" s="12"/>
      <c r="F45" s="12"/>
      <c r="G45" s="12"/>
      <c r="H45" s="12"/>
      <c r="I45" s="5"/>
      <c r="J45" s="693"/>
      <c r="K45" s="692"/>
    </row>
    <row r="46" spans="1:11" ht="18" customHeight="1" x14ac:dyDescent="0.15">
      <c r="A46" s="5" t="s">
        <v>14</v>
      </c>
      <c r="B46" s="12" t="s">
        <v>21</v>
      </c>
      <c r="C46" s="127"/>
      <c r="D46" s="32"/>
      <c r="E46" s="12" t="s">
        <v>21</v>
      </c>
      <c r="F46" s="12" t="s">
        <v>21</v>
      </c>
      <c r="G46" s="16" t="s">
        <v>221</v>
      </c>
      <c r="H46" s="12" t="s">
        <v>20</v>
      </c>
      <c r="I46" s="5">
        <f t="shared" ref="I46:I50" si="8">COUNTIFS(B46:H46,"&lt;&gt;空",B46:H46,"&lt;&gt;休",B46:H46,"&lt;&gt;調",B46:H46,"&lt;&gt;",B46:H46,"&lt;&gt;調整休")</f>
        <v>5</v>
      </c>
      <c r="J46" s="758">
        <v>25.5</v>
      </c>
      <c r="K46" s="759"/>
    </row>
    <row r="47" spans="1:11" ht="18" customHeight="1" x14ac:dyDescent="0.15">
      <c r="A47" s="20" t="s">
        <v>100</v>
      </c>
      <c r="B47" s="12" t="s">
        <v>20</v>
      </c>
      <c r="C47" s="350"/>
      <c r="D47" s="36"/>
      <c r="E47" s="12" t="s">
        <v>20</v>
      </c>
      <c r="F47" s="12" t="s">
        <v>20</v>
      </c>
      <c r="G47" s="12" t="s">
        <v>20</v>
      </c>
      <c r="H47" s="12" t="s">
        <v>20</v>
      </c>
      <c r="I47" s="5">
        <f t="shared" si="8"/>
        <v>5</v>
      </c>
      <c r="J47" s="758">
        <f t="shared" ref="J47" si="9">SUM(COUNTIF(B47:H47,"9-11,15-19"))*(6)+(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f>
        <v>22.5</v>
      </c>
      <c r="K47" s="759"/>
    </row>
    <row r="48" spans="1:11" ht="18" customHeight="1" x14ac:dyDescent="0.15">
      <c r="A48" s="20" t="s">
        <v>178</v>
      </c>
      <c r="B48" s="12"/>
      <c r="C48" s="45"/>
      <c r="D48" s="46"/>
      <c r="E48" s="16"/>
      <c r="F48" s="12"/>
      <c r="G48" s="12"/>
      <c r="H48" s="12"/>
      <c r="I48" s="5">
        <f t="shared" si="8"/>
        <v>0</v>
      </c>
      <c r="J48" s="758">
        <f>SUM(COUNTIF(B48:H48,"9-11,15-19"))*(6)+(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f>
        <v>0</v>
      </c>
      <c r="K48" s="759"/>
    </row>
    <row r="49" spans="1:14" ht="18" customHeight="1" x14ac:dyDescent="0.15">
      <c r="A49" s="20" t="s">
        <v>376</v>
      </c>
      <c r="B49" s="12" t="s">
        <v>21</v>
      </c>
      <c r="C49" s="45"/>
      <c r="D49" s="46"/>
      <c r="E49" s="12" t="s">
        <v>21</v>
      </c>
      <c r="F49" s="12" t="s">
        <v>21</v>
      </c>
      <c r="G49" s="12"/>
      <c r="H49" s="12" t="s">
        <v>21</v>
      </c>
      <c r="I49" s="5">
        <f t="shared" si="8"/>
        <v>4</v>
      </c>
      <c r="J49" s="758">
        <f>SUM(COUNTIF(B49:H49,"9-11,15-19"))*(6)+(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COUNTIF(B49:H49,"11-19"))*(7)</f>
        <v>18</v>
      </c>
      <c r="K49" s="759"/>
    </row>
    <row r="50" spans="1:14" ht="18" customHeight="1" x14ac:dyDescent="0.15">
      <c r="A50" s="20" t="s">
        <v>377</v>
      </c>
      <c r="B50" s="16"/>
      <c r="C50" s="45"/>
      <c r="D50" s="46"/>
      <c r="E50" s="16"/>
      <c r="F50" s="12"/>
      <c r="G50" s="12" t="s">
        <v>184</v>
      </c>
      <c r="H50" s="12" t="s">
        <v>184</v>
      </c>
      <c r="I50" s="5">
        <f t="shared" si="8"/>
        <v>2</v>
      </c>
      <c r="J50" s="758">
        <f>SUM(COUNTIF(B50:H50,"9-11,15-19"))*(6)+(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11-19"))*(7)</f>
        <v>14</v>
      </c>
      <c r="K50" s="759"/>
    </row>
    <row r="51" spans="1:14" ht="18" customHeight="1" x14ac:dyDescent="0.15">
      <c r="A51" s="31" t="s">
        <v>66</v>
      </c>
      <c r="B51" s="121" t="s">
        <v>322</v>
      </c>
      <c r="C51" s="45"/>
      <c r="D51" s="46"/>
      <c r="E51" s="16" t="s">
        <v>523</v>
      </c>
      <c r="F51" s="16"/>
      <c r="G51" s="121"/>
      <c r="H51" s="16"/>
      <c r="I51" s="5"/>
      <c r="J51" s="758"/>
      <c r="K51" s="759"/>
    </row>
    <row r="52" spans="1:14" ht="18" customHeight="1" x14ac:dyDescent="0.15">
      <c r="A52" s="31" t="s">
        <v>66</v>
      </c>
      <c r="B52" s="16"/>
      <c r="C52" s="45"/>
      <c r="D52" s="46"/>
      <c r="E52" s="16"/>
      <c r="F52" s="16"/>
      <c r="G52" s="16"/>
      <c r="H52" s="16"/>
      <c r="I52" s="5"/>
      <c r="J52" s="682"/>
      <c r="K52" s="692"/>
    </row>
    <row r="53" spans="1:14" ht="16.5" customHeight="1" x14ac:dyDescent="0.15">
      <c r="A53" s="41"/>
      <c r="B53" s="42"/>
      <c r="C53" s="42"/>
      <c r="D53" s="42"/>
      <c r="E53" s="42"/>
      <c r="F53" s="42"/>
      <c r="G53" s="42"/>
      <c r="H53" s="42"/>
      <c r="I53" s="716" t="s">
        <v>556</v>
      </c>
      <c r="J53" s="716"/>
      <c r="K53" s="716"/>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70">
    <mergeCell ref="J11:K11"/>
    <mergeCell ref="B1:F1"/>
    <mergeCell ref="H1:K1"/>
    <mergeCell ref="B2:E2"/>
    <mergeCell ref="I3:I4"/>
    <mergeCell ref="J3:K4"/>
    <mergeCell ref="J5:K5"/>
    <mergeCell ref="J6:K6"/>
    <mergeCell ref="J7:K7"/>
    <mergeCell ref="J8:K8"/>
    <mergeCell ref="J9:K9"/>
    <mergeCell ref="J10:K10"/>
    <mergeCell ref="I23:I24"/>
    <mergeCell ref="J23:K24"/>
    <mergeCell ref="J12:K12"/>
    <mergeCell ref="I13:I14"/>
    <mergeCell ref="J13:K14"/>
    <mergeCell ref="J15:K15"/>
    <mergeCell ref="J16:K16"/>
    <mergeCell ref="J17:K17"/>
    <mergeCell ref="J18:K18"/>
    <mergeCell ref="J19:K19"/>
    <mergeCell ref="J20:K20"/>
    <mergeCell ref="J21:K21"/>
    <mergeCell ref="J22:K22"/>
    <mergeCell ref="F25:H25"/>
    <mergeCell ref="J25:K25"/>
    <mergeCell ref="J26:K26"/>
    <mergeCell ref="J27:K27"/>
    <mergeCell ref="J28:K28"/>
    <mergeCell ref="J52:K52"/>
    <mergeCell ref="J41:K41"/>
    <mergeCell ref="J30:K30"/>
    <mergeCell ref="J31:K31"/>
    <mergeCell ref="J32:K32"/>
    <mergeCell ref="J38:K38"/>
    <mergeCell ref="J39:K39"/>
    <mergeCell ref="J40:K40"/>
    <mergeCell ref="J47:K47"/>
    <mergeCell ref="J48:K48"/>
    <mergeCell ref="J49:K49"/>
    <mergeCell ref="J50:K50"/>
    <mergeCell ref="J51:K51"/>
    <mergeCell ref="J42:K42"/>
    <mergeCell ref="J33:K34"/>
    <mergeCell ref="J35:K35"/>
    <mergeCell ref="I43:I44"/>
    <mergeCell ref="J43:K44"/>
    <mergeCell ref="J45:K45"/>
    <mergeCell ref="J46:K46"/>
    <mergeCell ref="C26:C32"/>
    <mergeCell ref="I33:I34"/>
    <mergeCell ref="J36:K36"/>
    <mergeCell ref="J37:K37"/>
    <mergeCell ref="J29:K29"/>
    <mergeCell ref="A56:B56"/>
    <mergeCell ref="C56:K56"/>
    <mergeCell ref="A62:B62"/>
    <mergeCell ref="C62:K62"/>
    <mergeCell ref="C57:K57"/>
    <mergeCell ref="A59:B59"/>
    <mergeCell ref="C59:K59"/>
    <mergeCell ref="A60:B60"/>
    <mergeCell ref="A61:B61"/>
    <mergeCell ref="C61:K61"/>
    <mergeCell ref="I53:K53"/>
    <mergeCell ref="A54:B54"/>
    <mergeCell ref="D54:E54"/>
    <mergeCell ref="A55:B55"/>
    <mergeCell ref="C55:K55"/>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1097260-AFFB-4F24-8DC2-E89521E5027F}">
          <x14:formula1>
            <xm:f>'F:\Users\clmiwa-three\Downloads\[《中村》新田・草加 エリア 仮シフト【12月16日～1月15日】.xlsx]参照データベース'!#REF!</xm:f>
          </x14:formula1>
          <xm:sqref>G1 C53:H53</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6C4BE-7743-4EFB-9891-BEA5123BA484}">
  <sheetPr>
    <tabColor theme="7" tint="0.59999389629810485"/>
    <pageSetUpPr fitToPage="1"/>
  </sheetPr>
  <dimension ref="A1:N63"/>
  <sheetViews>
    <sheetView topLeftCell="A16" zoomScaleNormal="100" workbookViewId="0">
      <selection activeCell="F33" sqref="F33"/>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60" t="s">
        <v>69</v>
      </c>
      <c r="B1" s="683" t="s">
        <v>515</v>
      </c>
      <c r="C1" s="683"/>
      <c r="D1" s="683"/>
      <c r="E1" s="683"/>
      <c r="F1" s="683"/>
      <c r="H1" s="684" t="s">
        <v>43</v>
      </c>
      <c r="I1" s="685"/>
      <c r="J1" s="686"/>
      <c r="K1" s="687"/>
    </row>
    <row r="2" spans="1:11" ht="7.5" customHeight="1" thickBot="1" x14ac:dyDescent="0.2">
      <c r="A2" s="14"/>
      <c r="I2" s="14"/>
      <c r="J2" s="3"/>
      <c r="K2" s="4"/>
    </row>
    <row r="3" spans="1:11" ht="14.45" customHeight="1" x14ac:dyDescent="0.15">
      <c r="A3" s="504" t="s">
        <v>64</v>
      </c>
      <c r="B3" s="505">
        <v>46111</v>
      </c>
      <c r="C3" s="506">
        <v>46112</v>
      </c>
      <c r="D3" s="259"/>
      <c r="E3" s="90"/>
      <c r="F3" s="90"/>
      <c r="G3" s="90"/>
      <c r="H3" s="90">
        <v>46082</v>
      </c>
      <c r="I3" s="688" t="s">
        <v>1</v>
      </c>
      <c r="J3" s="690" t="s">
        <v>2</v>
      </c>
      <c r="K3" s="690"/>
    </row>
    <row r="4" spans="1:11" ht="14.45" customHeight="1" x14ac:dyDescent="0.15">
      <c r="A4" s="507" t="s">
        <v>3</v>
      </c>
      <c r="B4" s="508" t="s">
        <v>4</v>
      </c>
      <c r="C4" s="509" t="s">
        <v>5</v>
      </c>
      <c r="D4" s="63"/>
      <c r="E4" s="2"/>
      <c r="F4" s="21"/>
      <c r="G4" s="21"/>
      <c r="H4" s="24" t="s">
        <v>10</v>
      </c>
      <c r="I4" s="689"/>
      <c r="J4" s="690"/>
      <c r="K4" s="690"/>
    </row>
    <row r="5" spans="1:11" ht="14.45" customHeight="1" x14ac:dyDescent="0.15">
      <c r="A5" s="280" t="s">
        <v>12</v>
      </c>
      <c r="B5" s="12"/>
      <c r="C5" s="509"/>
      <c r="D5" s="63"/>
      <c r="E5" s="21"/>
      <c r="F5" s="21"/>
      <c r="G5" s="21"/>
      <c r="H5" s="12"/>
      <c r="I5" s="5"/>
      <c r="J5" s="682"/>
      <c r="K5" s="692"/>
    </row>
    <row r="6" spans="1:11" ht="14.45" customHeight="1" x14ac:dyDescent="0.15">
      <c r="A6" s="71" t="s">
        <v>37</v>
      </c>
      <c r="B6" s="12" t="s">
        <v>21</v>
      </c>
      <c r="C6" s="509"/>
      <c r="D6" s="32"/>
      <c r="E6" s="11"/>
      <c r="F6" s="11"/>
      <c r="G6" s="11"/>
      <c r="H6" s="12" t="s">
        <v>20</v>
      </c>
      <c r="I6" s="5">
        <f t="shared" ref="I6:I11" si="0">COUNTIFS(B6:H6,"&lt;&gt;空",B6:H6,"&lt;&gt;休",B6:H6,"&lt;&gt;調",B6:H6,"&lt;&gt;",B6:H6,"&lt;&gt;調整休")</f>
        <v>2</v>
      </c>
      <c r="J6" s="682">
        <f t="shared" ref="J6"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9</v>
      </c>
      <c r="K6" s="682"/>
    </row>
    <row r="7" spans="1:11" ht="14.45" customHeight="1" x14ac:dyDescent="0.15">
      <c r="A7" s="71" t="s">
        <v>19</v>
      </c>
      <c r="B7" s="12"/>
      <c r="C7" s="509"/>
      <c r="D7" s="32"/>
      <c r="E7" s="11"/>
      <c r="F7" s="11"/>
      <c r="G7" s="11"/>
      <c r="H7" s="12" t="s">
        <v>21</v>
      </c>
      <c r="I7" s="5">
        <f t="shared" si="0"/>
        <v>1</v>
      </c>
      <c r="J7" s="682">
        <f>SUM(COUNTIF(B7:H7,"9-11,15-19"))*(6)+(COUNTIF(B7:H7,"9-12,16-19"))*(6)+(COUNTIF(B7:H7,"9-13,17-19"))*(6)+(COUNTIF(B7:H7,"9-19"))*(9)+(COUNTIF(B7:H7,"9-17"))*(7.25)+(COUNTIF(B7:H7,"9-16"))*(6.25)+(COUNTIF(B7:H7,"9-15"))*(5.5)+(COUNTIF(B7:H7,"9-14"))*(4.5)+(COUNTIF(B7:H7,"9-13"))*(4)+(COUNTIF(B7:H7,"9-12"))*(3)+(COUNTIF(B7:H7,"9-11:30"))*(2.5)+(COUNTIF(B7:H7,"13-19"))*(5.5)+(COUNTIF(B7:H7,"14-19"))*(4.5)+(COUNTIF(B7:H7,"15-19"))*(4)+(COUNTIF(B7:H7,"16-19"))*(3)+(COUNTIF(B7:H7,"16:30-19"))*(2.5)+(COUNTIF(B7:H7,"10-14"))*(4)+(COUNTIF(B7:H7,"草加9-14"))*(4.5)+(COUNTIF(B7:H7,"新田9-14"))*(4.5)+(COUNTIF(B7:H7,"新田14-19"))*(4.5)+(COUNTIF(B7:H7,"受付9-/事務"))*(4.5)</f>
        <v>4.5</v>
      </c>
      <c r="K7" s="682"/>
    </row>
    <row r="8" spans="1:11" ht="14.45" customHeight="1" x14ac:dyDescent="0.15">
      <c r="A8" s="71" t="s">
        <v>62</v>
      </c>
      <c r="B8" s="59"/>
      <c r="C8" s="509"/>
      <c r="D8" s="32"/>
      <c r="E8" s="32"/>
      <c r="F8" s="32"/>
      <c r="G8" s="32"/>
      <c r="H8" s="12"/>
      <c r="I8" s="5">
        <f t="shared" si="0"/>
        <v>0</v>
      </c>
      <c r="J8" s="682">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草加9-14"))*(4.5)+(COUNTIF(B8:H8,"新田9-14"))*(4.5)+(COUNTIF(B8:H8,"新田14-19"))*(4.5)</f>
        <v>0</v>
      </c>
      <c r="K8" s="682"/>
    </row>
    <row r="9" spans="1:11" ht="14.45" customHeight="1" x14ac:dyDescent="0.15">
      <c r="A9" s="71" t="s">
        <v>225</v>
      </c>
      <c r="B9" s="12" t="s">
        <v>25</v>
      </c>
      <c r="C9" s="540"/>
      <c r="D9" s="32"/>
      <c r="E9" s="32"/>
      <c r="F9" s="32"/>
      <c r="G9" s="32"/>
      <c r="H9" s="12" t="s">
        <v>21</v>
      </c>
      <c r="I9" s="5">
        <f t="shared" si="0"/>
        <v>2</v>
      </c>
      <c r="J9" s="682">
        <v>9</v>
      </c>
      <c r="K9" s="682"/>
    </row>
    <row r="10" spans="1:11" ht="14.45" customHeight="1" x14ac:dyDescent="0.15">
      <c r="A10" s="71" t="s">
        <v>291</v>
      </c>
      <c r="B10" s="12"/>
      <c r="C10" s="540"/>
      <c r="D10" s="32"/>
      <c r="E10" s="32"/>
      <c r="F10" s="32"/>
      <c r="G10" s="32"/>
      <c r="H10" s="12" t="s">
        <v>20</v>
      </c>
      <c r="I10" s="5">
        <f t="shared" si="0"/>
        <v>1</v>
      </c>
      <c r="J10" s="682">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4.5</v>
      </c>
      <c r="K10" s="682"/>
    </row>
    <row r="11" spans="1:11" ht="14.45" customHeight="1" x14ac:dyDescent="0.15">
      <c r="A11" s="71" t="s">
        <v>38</v>
      </c>
      <c r="B11" s="12" t="s">
        <v>20</v>
      </c>
      <c r="C11" s="528"/>
      <c r="D11" s="32"/>
      <c r="E11" s="11"/>
      <c r="F11" s="11"/>
      <c r="G11" s="11"/>
      <c r="H11" s="103" t="s">
        <v>56</v>
      </c>
      <c r="I11" s="5">
        <f t="shared" si="0"/>
        <v>2</v>
      </c>
      <c r="J11" s="682">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9</v>
      </c>
      <c r="K11" s="682"/>
    </row>
    <row r="12" spans="1:11" ht="14.45" customHeight="1" thickBot="1" x14ac:dyDescent="0.2">
      <c r="A12" s="322" t="s">
        <v>66</v>
      </c>
      <c r="B12" s="111"/>
      <c r="C12" s="519"/>
      <c r="D12" s="32"/>
      <c r="E12" s="11"/>
      <c r="F12" s="11"/>
      <c r="G12" s="11"/>
      <c r="H12" s="386"/>
      <c r="I12" s="5"/>
      <c r="J12" s="682"/>
      <c r="K12" s="682"/>
    </row>
    <row r="13" spans="1:11" ht="14.45" customHeight="1" x14ac:dyDescent="0.15">
      <c r="A13" s="33" t="s">
        <v>0</v>
      </c>
      <c r="B13" s="53">
        <v>46083</v>
      </c>
      <c r="C13" s="53">
        <v>46084</v>
      </c>
      <c r="D13" s="90">
        <v>46085</v>
      </c>
      <c r="E13" s="90">
        <v>46086</v>
      </c>
      <c r="F13" s="90">
        <v>46087</v>
      </c>
      <c r="G13" s="90">
        <v>46088</v>
      </c>
      <c r="H13" s="90">
        <v>46089</v>
      </c>
      <c r="I13" s="688" t="s">
        <v>1</v>
      </c>
      <c r="J13" s="690" t="s">
        <v>2</v>
      </c>
      <c r="K13" s="690"/>
    </row>
    <row r="14" spans="1:11" ht="14.45" customHeight="1" x14ac:dyDescent="0.15">
      <c r="A14" s="22" t="s">
        <v>3</v>
      </c>
      <c r="B14" s="22" t="s">
        <v>4</v>
      </c>
      <c r="C14" s="2" t="s">
        <v>5</v>
      </c>
      <c r="D14" s="21" t="s">
        <v>6</v>
      </c>
      <c r="E14" s="2" t="s">
        <v>7</v>
      </c>
      <c r="F14" s="2" t="s">
        <v>8</v>
      </c>
      <c r="G14" s="2" t="s">
        <v>9</v>
      </c>
      <c r="H14" s="24" t="s">
        <v>10</v>
      </c>
      <c r="I14" s="689"/>
      <c r="J14" s="690"/>
      <c r="K14" s="690"/>
    </row>
    <row r="15" spans="1:11" ht="14.45" customHeight="1" x14ac:dyDescent="0.15">
      <c r="A15" s="126" t="s">
        <v>13</v>
      </c>
      <c r="B15" s="12"/>
      <c r="C15" s="21"/>
      <c r="D15" s="21"/>
      <c r="E15" s="12"/>
      <c r="F15" s="691" t="s">
        <v>60</v>
      </c>
      <c r="G15" s="691"/>
      <c r="H15" s="691"/>
      <c r="I15" s="5"/>
      <c r="J15" s="682"/>
      <c r="K15" s="692"/>
    </row>
    <row r="16" spans="1:11" ht="14.45" customHeight="1" x14ac:dyDescent="0.15">
      <c r="A16" s="20" t="s">
        <v>37</v>
      </c>
      <c r="B16" s="12" t="s">
        <v>68</v>
      </c>
      <c r="C16" s="21"/>
      <c r="D16" s="11"/>
      <c r="E16" s="12" t="s">
        <v>21</v>
      </c>
      <c r="F16" s="12" t="s">
        <v>29</v>
      </c>
      <c r="G16" s="12" t="s">
        <v>21</v>
      </c>
      <c r="H16" s="12" t="s">
        <v>20</v>
      </c>
      <c r="I16" s="5">
        <f t="shared" ref="I16:I21" si="2">COUNTIFS(B16:H16,"&lt;&gt;空",B16:H16,"&lt;&gt;休",B16:H16,"&lt;&gt;調",B16:H16,"&lt;&gt;",B16:H16,"&lt;&gt;調整休")</f>
        <v>5</v>
      </c>
      <c r="J16" s="682">
        <f t="shared" ref="J16" si="3">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草加9-14"))*(4.5)+(COUNTIF(B16:H16,"新田9-14"))*(4.5)+(COUNTIF(B16:H16,"新田14-19"))*(4.5)</f>
        <v>21.5</v>
      </c>
      <c r="K16" s="682"/>
    </row>
    <row r="17" spans="1:11" ht="14.45" customHeight="1" x14ac:dyDescent="0.15">
      <c r="A17" s="20" t="s">
        <v>19</v>
      </c>
      <c r="B17" s="59"/>
      <c r="C17" s="21"/>
      <c r="D17" s="11"/>
      <c r="E17" s="121" t="s">
        <v>497</v>
      </c>
      <c r="F17" s="12"/>
      <c r="G17" s="12" t="s">
        <v>20</v>
      </c>
      <c r="H17" s="12" t="s">
        <v>21</v>
      </c>
      <c r="I17" s="5">
        <f t="shared" si="2"/>
        <v>3</v>
      </c>
      <c r="J17" s="682">
        <f>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草加9-14"))*(4.5)+(COUNTIF(B17:H17,"新田9-14"))*(4.5)+(COUNTIF(B17:H17,"新田14-19"))*(4.5)+(COUNTIF(B17:H17,"受付9-/事務"))*(4.5)</f>
        <v>13.5</v>
      </c>
      <c r="K17" s="682"/>
    </row>
    <row r="18" spans="1:11" ht="14.45" customHeight="1" x14ac:dyDescent="0.15">
      <c r="A18" s="20" t="s">
        <v>62</v>
      </c>
      <c r="B18" s="12" t="s">
        <v>20</v>
      </c>
      <c r="C18" s="21"/>
      <c r="D18" s="32"/>
      <c r="E18" s="93" t="s">
        <v>84</v>
      </c>
      <c r="F18" s="12" t="s">
        <v>20</v>
      </c>
      <c r="G18" s="12" t="s">
        <v>27</v>
      </c>
      <c r="H18" s="12"/>
      <c r="I18" s="5">
        <f t="shared" si="2"/>
        <v>4</v>
      </c>
      <c r="J18" s="682">
        <f>SUM(COUNTIF(B18:H18,"9-11,15-19"))*(6)+(COUNTIF(B18:H18,"9-12,16-19"))*(6)+(COUNTIF(B18:H18,"9-13,17-19"))*(6)+(COUNTIF(B18:H18,"9-19"))*(9)+(COUNTIF(B18:H18,"9-17"))*(7.25)+(COUNTIF(B18:H18,"9-16"))*(6.25)+(COUNTIF(B18:H18,"9-15"))*(5.5)+(COUNTIF(B18:H18,"9-14"))*(4.5)+(COUNTIF(B18:H18,"9-13"))*(4)+(COUNTIF(B18:H18,"9-12"))*(3)+(COUNTIF(B18:H18,"9-11:30"))*(2.5)+(COUNTIF(B18:H18,"13-19"))*(5.5)+(COUNTIF(B18:H18,"14-19"))*(4.5)+(COUNTIF(B18:H18,"15-19"))*(4)+(COUNTIF(B18:H18,"16-19"))*(3)+(COUNTIF(B18:H18,"16:30-19"))*(2.5)+(COUNTIF(B18:H18,"10-14"))*(4)+(COUNTIF(B18:H18,"草加9-14"))*(4.5)+(COUNTIF(B18:H18,"新田9-14"))*(4.5)+(COUNTIF(B18:H18,"新田14-19"))*(4.5)</f>
        <v>16.5</v>
      </c>
      <c r="K18" s="682"/>
    </row>
    <row r="19" spans="1:11" ht="14.45" customHeight="1" x14ac:dyDescent="0.15">
      <c r="A19" s="20" t="s">
        <v>225</v>
      </c>
      <c r="B19" s="12" t="s">
        <v>25</v>
      </c>
      <c r="C19" s="32"/>
      <c r="D19" s="32"/>
      <c r="E19" s="12"/>
      <c r="F19" s="12" t="s">
        <v>21</v>
      </c>
      <c r="G19" s="12"/>
      <c r="H19" s="12" t="s">
        <v>21</v>
      </c>
      <c r="I19" s="5">
        <f t="shared" si="2"/>
        <v>3</v>
      </c>
      <c r="J19" s="682">
        <v>13.5</v>
      </c>
      <c r="K19" s="682"/>
    </row>
    <row r="20" spans="1:11" ht="14.45" customHeight="1" x14ac:dyDescent="0.15">
      <c r="A20" s="20" t="s">
        <v>291</v>
      </c>
      <c r="B20" s="12"/>
      <c r="C20" s="32"/>
      <c r="D20" s="32"/>
      <c r="E20" s="12" t="s">
        <v>20</v>
      </c>
      <c r="F20" s="12"/>
      <c r="G20" s="12" t="s">
        <v>20</v>
      </c>
      <c r="H20" s="12" t="s">
        <v>20</v>
      </c>
      <c r="I20" s="5">
        <f t="shared" si="2"/>
        <v>3</v>
      </c>
      <c r="J20" s="682">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草加9-14"))*(4.5)+(COUNTIF(B20:H20,"新田9-14"))*(4.5)+(COUNTIF(B20:H20,"新田14-19"))*(4.5)</f>
        <v>13.5</v>
      </c>
      <c r="K20" s="682"/>
    </row>
    <row r="21" spans="1:11" ht="14.45" customHeight="1" x14ac:dyDescent="0.15">
      <c r="A21" s="20" t="s">
        <v>38</v>
      </c>
      <c r="B21" s="12" t="s">
        <v>21</v>
      </c>
      <c r="C21" s="11"/>
      <c r="D21" s="11"/>
      <c r="E21" s="12"/>
      <c r="F21" s="12" t="s">
        <v>21</v>
      </c>
      <c r="G21" s="103" t="s">
        <v>56</v>
      </c>
      <c r="H21" s="103" t="s">
        <v>56</v>
      </c>
      <c r="I21" s="5">
        <f t="shared" si="2"/>
        <v>4</v>
      </c>
      <c r="J21" s="682">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18</v>
      </c>
      <c r="K21" s="682"/>
    </row>
    <row r="22" spans="1:11" ht="14.45" customHeight="1" x14ac:dyDescent="0.15">
      <c r="A22" s="321" t="s">
        <v>66</v>
      </c>
      <c r="B22" s="12"/>
      <c r="C22" s="11"/>
      <c r="D22" s="11"/>
      <c r="E22" s="12"/>
      <c r="F22" s="12"/>
      <c r="G22" s="12"/>
      <c r="H22" s="386"/>
      <c r="I22" s="5"/>
      <c r="J22" s="682"/>
      <c r="K22" s="682"/>
    </row>
    <row r="23" spans="1:11" ht="14.45" customHeight="1" x14ac:dyDescent="0.15">
      <c r="A23" s="22" t="s">
        <v>0</v>
      </c>
      <c r="B23" s="23">
        <v>46090</v>
      </c>
      <c r="C23" s="23">
        <v>46091</v>
      </c>
      <c r="D23" s="23">
        <v>46092</v>
      </c>
      <c r="E23" s="23">
        <v>46093</v>
      </c>
      <c r="F23" s="23">
        <v>46094</v>
      </c>
      <c r="G23" s="23">
        <v>46095</v>
      </c>
      <c r="H23" s="23">
        <v>46096</v>
      </c>
      <c r="I23" s="688" t="s">
        <v>1</v>
      </c>
      <c r="J23" s="690" t="s">
        <v>2</v>
      </c>
      <c r="K23" s="690"/>
    </row>
    <row r="24" spans="1:11" ht="14.45" customHeight="1" x14ac:dyDescent="0.15">
      <c r="A24" s="22" t="s">
        <v>3</v>
      </c>
      <c r="B24" s="2" t="s">
        <v>4</v>
      </c>
      <c r="C24" s="21" t="s">
        <v>5</v>
      </c>
      <c r="D24" s="21" t="s">
        <v>6</v>
      </c>
      <c r="E24" s="2" t="s">
        <v>7</v>
      </c>
      <c r="F24" s="2" t="s">
        <v>8</v>
      </c>
      <c r="G24" s="2" t="s">
        <v>9</v>
      </c>
      <c r="H24" s="24" t="s">
        <v>10</v>
      </c>
      <c r="I24" s="689"/>
      <c r="J24" s="690"/>
      <c r="K24" s="690"/>
    </row>
    <row r="25" spans="1:11" ht="14.45" customHeight="1" x14ac:dyDescent="0.15">
      <c r="A25" s="126" t="s">
        <v>12</v>
      </c>
      <c r="B25" s="12"/>
      <c r="C25" s="591" t="s">
        <v>538</v>
      </c>
      <c r="D25" s="21"/>
      <c r="E25" s="12"/>
      <c r="F25" s="12"/>
      <c r="G25" s="12"/>
      <c r="H25" s="12"/>
      <c r="I25" s="5"/>
      <c r="J25" s="693"/>
      <c r="K25" s="692"/>
    </row>
    <row r="26" spans="1:11" ht="14.45" customHeight="1" x14ac:dyDescent="0.15">
      <c r="A26" s="20" t="s">
        <v>37</v>
      </c>
      <c r="B26" s="12" t="s">
        <v>21</v>
      </c>
      <c r="C26" s="942" t="s">
        <v>542</v>
      </c>
      <c r="D26" s="11"/>
      <c r="E26" s="12" t="s">
        <v>21</v>
      </c>
      <c r="F26" s="12"/>
      <c r="G26" s="12" t="s">
        <v>21</v>
      </c>
      <c r="H26" s="582"/>
      <c r="I26" s="5">
        <f t="shared" ref="I26:I31" si="4">COUNTIFS(B26:H26,"&lt;&gt;空",B26:H26,"&lt;&gt;休",B26:H26,"&lt;&gt;調",B26:H26,"&lt;&gt;",B26:H26,"&lt;&gt;調整休")</f>
        <v>4</v>
      </c>
      <c r="J26" s="682">
        <f t="shared" ref="J26" si="5">SUM(COUNTIF(B26:H26,"9-11,15-19"))*(6)+(COUNTIF(B26:H26,"9-12,16-19"))*(6)+(COUNTIF(B26:H26,"9-13,17-19"))*(6)+(COUNTIF(B26:H26,"9-19"))*(9)+(COUNTIF(B26:H26,"9-17"))*(7.25)+(COUNTIF(B26:H26,"9-16"))*(6.25)+(COUNTIF(B26:H26,"9-15"))*(5.5)+(COUNTIF(B26:H26,"9-14"))*(4.5)+(COUNTIF(B26:H26,"9-13"))*(4)+(COUNTIF(B26:H26,"9-12"))*(3)+(COUNTIF(B26:H26,"9-11:30"))*(2.5)+(COUNTIF(B26:H26,"13-19"))*(5.5)+(COUNTIF(B26:H26,"14-19"))*(4.5)+(COUNTIF(B26:H26,"15-19"))*(4)+(COUNTIF(B26:H26,"16-19"))*(3)+(COUNTIF(B26:H26,"16:30-19"))*(2.5)+(COUNTIF(B26:H26,"10-14"))*(4)+(COUNTIF(B26:H26,"草加9-14"))*(4.5)+(COUNTIF(B26:H26,"新田9-14"))*(4.5)+(COUNTIF(B26:H26,"新田14-19"))*(4.5)</f>
        <v>13.5</v>
      </c>
      <c r="K26" s="682"/>
    </row>
    <row r="27" spans="1:11" ht="14.45" customHeight="1" x14ac:dyDescent="0.15">
      <c r="A27" s="20" t="s">
        <v>19</v>
      </c>
      <c r="B27" s="12"/>
      <c r="C27" s="943"/>
      <c r="D27" s="11"/>
      <c r="E27" s="121" t="s">
        <v>497</v>
      </c>
      <c r="F27" s="12"/>
      <c r="G27" s="103" t="s">
        <v>57</v>
      </c>
      <c r="H27" s="103" t="s">
        <v>56</v>
      </c>
      <c r="I27" s="5">
        <f t="shared" si="4"/>
        <v>3</v>
      </c>
      <c r="J27" s="682">
        <f>SUM(COUNTIF(B27:H27,"9-11,15-19"))*(6)+(COUNTIF(B27:H27,"9-12,16-19"))*(6)+(COUNTIF(B27:H27,"9-13,17-19"))*(6)+(COUNTIF(B27:H27,"9-19"))*(9)+(COUNTIF(B27:H27,"9-17"))*(7.25)+(COUNTIF(B27:H27,"9-16"))*(6.25)+(COUNTIF(B27:H27,"9-15"))*(5.5)+(COUNTIF(B27:H27,"9-14"))*(4.5)+(COUNTIF(B27:H27,"9-13"))*(4)+(COUNTIF(B27:H27,"9-12"))*(3)+(COUNTIF(B27:H27,"9-11:30"))*(2.5)+(COUNTIF(B27:H27,"13-19"))*(5.5)+(COUNTIF(B27:H27,"14-19"))*(4.5)+(COUNTIF(B27:H27,"15-19"))*(4)+(COUNTIF(B27:H27,"16-19"))*(3)+(COUNTIF(B27:H27,"16:30-19"))*(2.5)+(COUNTIF(B27:H27,"10-14"))*(4)+(COUNTIF(B27:H27,"草加9-14"))*(4.5)+(COUNTIF(B27:H27,"新田9-14"))*(4.5)+(COUNTIF(B27:H27,"新田14-19"))*(4.5)+(COUNTIF(B27:H27,"受付9-/事務"))*(4.5)</f>
        <v>13.5</v>
      </c>
      <c r="K27" s="682"/>
    </row>
    <row r="28" spans="1:11" ht="14.45" customHeight="1" x14ac:dyDescent="0.15">
      <c r="A28" s="20" t="s">
        <v>62</v>
      </c>
      <c r="B28" s="12" t="s">
        <v>20</v>
      </c>
      <c r="C28" s="943"/>
      <c r="D28" s="32"/>
      <c r="E28" s="93" t="s">
        <v>84</v>
      </c>
      <c r="F28" s="12" t="s">
        <v>20</v>
      </c>
      <c r="G28" s="12" t="s">
        <v>27</v>
      </c>
      <c r="H28" s="12"/>
      <c r="I28" s="5">
        <f t="shared" si="4"/>
        <v>4</v>
      </c>
      <c r="J28" s="682">
        <f>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草加9-14"))*(4.5)+(COUNTIF(B28:H28,"新田9-14"))*(4.5)+(COUNTIF(B28:H28,"新田14-19"))*(4.5)</f>
        <v>16.5</v>
      </c>
      <c r="K28" s="682"/>
    </row>
    <row r="29" spans="1:11" ht="14.45" customHeight="1" x14ac:dyDescent="0.15">
      <c r="A29" s="20" t="s">
        <v>225</v>
      </c>
      <c r="B29" s="12" t="s">
        <v>21</v>
      </c>
      <c r="C29" s="943"/>
      <c r="D29" s="32"/>
      <c r="E29" s="12"/>
      <c r="F29" s="12" t="s">
        <v>21</v>
      </c>
      <c r="G29" s="12"/>
      <c r="H29" s="16" t="s">
        <v>525</v>
      </c>
      <c r="I29" s="5">
        <f t="shared" si="4"/>
        <v>3</v>
      </c>
      <c r="J29" s="682">
        <v>15</v>
      </c>
      <c r="K29" s="682"/>
    </row>
    <row r="30" spans="1:11" ht="14.45" customHeight="1" x14ac:dyDescent="0.15">
      <c r="A30" s="20" t="s">
        <v>291</v>
      </c>
      <c r="B30" s="12"/>
      <c r="C30" s="943"/>
      <c r="D30" s="32"/>
      <c r="E30" s="12" t="s">
        <v>20</v>
      </c>
      <c r="F30" s="12"/>
      <c r="G30" s="12" t="s">
        <v>20</v>
      </c>
      <c r="H30" s="12" t="s">
        <v>20</v>
      </c>
      <c r="I30" s="5">
        <f t="shared" si="4"/>
        <v>3</v>
      </c>
      <c r="J30" s="682">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13.5</v>
      </c>
      <c r="K30" s="682"/>
    </row>
    <row r="31" spans="1:11" ht="14.45" customHeight="1" x14ac:dyDescent="0.15">
      <c r="A31" s="20" t="s">
        <v>38</v>
      </c>
      <c r="B31" s="12" t="s">
        <v>20</v>
      </c>
      <c r="C31" s="943"/>
      <c r="D31" s="11"/>
      <c r="E31" s="12"/>
      <c r="F31" s="103" t="s">
        <v>57</v>
      </c>
      <c r="G31" s="582"/>
      <c r="H31" s="582"/>
      <c r="I31" s="5">
        <f t="shared" si="4"/>
        <v>2</v>
      </c>
      <c r="J31" s="682">
        <f>SUM(COUNTIF(B31:H31,"9-11,15-19"))*(6)+(COUNTIF(B31:H31,"9-12,16-19"))*(6)+(COUNTIF(B31:H31,"9-13,17-19"))*(6)+(COUNTIF(B31:H31,"9-19"))*(9)+(COUNTIF(B31:H31,"9-17"))*(7.25)+(COUNTIF(B31:H31,"9-16"))*(6.25)+(COUNTIF(B31:H31,"9-15"))*(5.5)+(COUNTIF(B31:H31,"9-14"))*(4.5)+(COUNTIF(B31:H31,"9-13"))*(4)+(COUNTIF(B31:H31,"9-12"))*(3)+(COUNTIF(B31:H31,"9-11:30"))*(2.5)+(COUNTIF(B31:H31,"13-19"))*(5.5)+(COUNTIF(B31:H31,"14-19"))*(4.5)+(COUNTIF(B31:H31,"15-19"))*(4)+(COUNTIF(B31:H31,"16-19"))*(3)+(COUNTIF(B31:H31,"16:30-19"))*(2.5)+(COUNTIF(B31:H31,"10-14"))*(4)+(COUNTIF(B31:H31,"草加9-14"))*(4.5)+(COUNTIF(B31:H31,"新田9-14"))*(4.5)+(COUNTIF(B31:H31,"新田14-19"))*(4.5)</f>
        <v>9</v>
      </c>
      <c r="K31" s="682"/>
    </row>
    <row r="32" spans="1:11" ht="14.45" customHeight="1" x14ac:dyDescent="0.15">
      <c r="A32" s="321" t="s">
        <v>66</v>
      </c>
      <c r="B32" s="12"/>
      <c r="C32" s="944"/>
      <c r="D32" s="11"/>
      <c r="E32" s="12"/>
      <c r="F32" s="386" t="s">
        <v>314</v>
      </c>
      <c r="G32" s="430" t="s">
        <v>244</v>
      </c>
      <c r="H32" s="386" t="s">
        <v>314</v>
      </c>
      <c r="I32" s="5"/>
      <c r="J32" s="682"/>
      <c r="K32" s="682"/>
    </row>
    <row r="33" spans="1:11" ht="14.45" customHeight="1" x14ac:dyDescent="0.15">
      <c r="A33" s="22" t="s">
        <v>0</v>
      </c>
      <c r="B33" s="90">
        <v>46097</v>
      </c>
      <c r="C33" s="90">
        <v>46098</v>
      </c>
      <c r="D33" s="90">
        <v>46099</v>
      </c>
      <c r="E33" s="90">
        <v>46100</v>
      </c>
      <c r="F33" s="90">
        <v>46101</v>
      </c>
      <c r="G33" s="90">
        <v>46102</v>
      </c>
      <c r="H33" s="90">
        <v>46103</v>
      </c>
      <c r="I33" s="688" t="s">
        <v>1</v>
      </c>
      <c r="J33" s="690" t="s">
        <v>2</v>
      </c>
      <c r="K33" s="690"/>
    </row>
    <row r="34" spans="1:11" ht="14.45" customHeight="1" x14ac:dyDescent="0.15">
      <c r="A34" s="22" t="s">
        <v>3</v>
      </c>
      <c r="B34" s="2" t="s">
        <v>4</v>
      </c>
      <c r="C34" s="21" t="s">
        <v>5</v>
      </c>
      <c r="D34" s="21" t="s">
        <v>6</v>
      </c>
      <c r="E34" s="2" t="s">
        <v>7</v>
      </c>
      <c r="F34" s="24" t="s">
        <v>8</v>
      </c>
      <c r="G34" s="2" t="s">
        <v>9</v>
      </c>
      <c r="H34" s="24" t="s">
        <v>10</v>
      </c>
      <c r="I34" s="689"/>
      <c r="J34" s="690"/>
      <c r="K34" s="690"/>
    </row>
    <row r="35" spans="1:11" ht="14.45" customHeight="1" x14ac:dyDescent="0.15">
      <c r="A35" s="126" t="s">
        <v>13</v>
      </c>
      <c r="B35" s="12"/>
      <c r="C35" s="21"/>
      <c r="D35" s="21"/>
      <c r="E35" s="12"/>
      <c r="F35" s="12"/>
      <c r="G35" s="12"/>
      <c r="H35" s="12"/>
      <c r="I35" s="5"/>
      <c r="J35" s="682"/>
      <c r="K35" s="692"/>
    </row>
    <row r="36" spans="1:11" ht="14.45" customHeight="1" x14ac:dyDescent="0.15">
      <c r="A36" s="20" t="s">
        <v>37</v>
      </c>
      <c r="B36" s="59"/>
      <c r="C36" s="21"/>
      <c r="D36" s="11"/>
      <c r="E36" s="12" t="s">
        <v>21</v>
      </c>
      <c r="F36" s="12" t="s">
        <v>121</v>
      </c>
      <c r="G36" s="12" t="s">
        <v>21</v>
      </c>
      <c r="H36" s="12"/>
      <c r="I36" s="5">
        <f t="shared" ref="I36:I41" si="6">COUNTIFS(B36:H36,"&lt;&gt;空",B36:H36,"&lt;&gt;休",B36:H36,"&lt;&gt;調",B36:H36,"&lt;&gt;",B36:H36,"&lt;&gt;調整休")</f>
        <v>3</v>
      </c>
      <c r="J36" s="682">
        <v>15.25</v>
      </c>
      <c r="K36" s="682"/>
    </row>
    <row r="37" spans="1:11" ht="14.45" customHeight="1" x14ac:dyDescent="0.15">
      <c r="A37" s="20" t="s">
        <v>19</v>
      </c>
      <c r="B37" s="12" t="s">
        <v>20</v>
      </c>
      <c r="C37" s="21"/>
      <c r="D37" s="11"/>
      <c r="E37" s="121" t="s">
        <v>497</v>
      </c>
      <c r="F37" s="12"/>
      <c r="G37" s="12" t="s">
        <v>20</v>
      </c>
      <c r="H37" s="103" t="s">
        <v>57</v>
      </c>
      <c r="I37" s="5">
        <f t="shared" si="6"/>
        <v>4</v>
      </c>
      <c r="J37" s="682">
        <f>SUM(COUNTIF(B37:H37,"9-11,15-19"))*(6)+(COUNTIF(B37:H37,"9-12,16-19"))*(6)+(COUNTIF(B37:H37,"9-13,17-19"))*(6)+(COUNTIF(B37:H37,"9-19"))*(9)+(COUNTIF(B37:H37,"9-17"))*(7.25)+(COUNTIF(B37:H37,"9-16"))*(6.25)+(COUNTIF(B37:H37,"9-15"))*(5.5)+(COUNTIF(B37:H37,"9-14"))*(4.5)+(COUNTIF(B37:H37,"9-13"))*(4)+(COUNTIF(B37:H37,"9-12"))*(3)+(COUNTIF(B37:H37,"9-11:30"))*(2.5)+(COUNTIF(B37:H37,"13-19"))*(5.5)+(COUNTIF(B37:H37,"14-19"))*(4.5)+(COUNTIF(B37:H37,"15-19"))*(4)+(COUNTIF(B37:H37,"16-19"))*(3)+(COUNTIF(B37:H37,"16:30-19"))*(2.5)+(COUNTIF(B37:H37,"10-14"))*(4)+(COUNTIF(B37:H37,"草加9-14"))*(4.5)+(COUNTIF(B37:H37,"新田9-14"))*(4.5)+(COUNTIF(B37:H37,"新田14-19"))*(4.5)+(COUNTIF(B37:H37,"受付9-/事務"))*(4.5)</f>
        <v>18</v>
      </c>
      <c r="K37" s="682"/>
    </row>
    <row r="38" spans="1:11" ht="14.45" customHeight="1" x14ac:dyDescent="0.15">
      <c r="A38" s="20" t="s">
        <v>62</v>
      </c>
      <c r="B38" s="12" t="s">
        <v>20</v>
      </c>
      <c r="C38" s="21"/>
      <c r="D38" s="32"/>
      <c r="E38" s="93" t="s">
        <v>84</v>
      </c>
      <c r="F38" s="12" t="s">
        <v>20</v>
      </c>
      <c r="G38" s="12" t="s">
        <v>27</v>
      </c>
      <c r="H38" s="12"/>
      <c r="I38" s="5">
        <f t="shared" si="6"/>
        <v>4</v>
      </c>
      <c r="J38" s="682">
        <f>SUM(COUNTIF(B38:H38,"9-11,15-19"))*(6)+(COUNTIF(B38:H38,"9-12,16-19"))*(6)+(COUNTIF(B38:H38,"9-13,17-19"))*(6)+(COUNTIF(B38:H38,"9-19"))*(9)+(COUNTIF(B38:H38,"9-17"))*(7.25)+(COUNTIF(B38:H38,"9-16"))*(6.25)+(COUNTIF(B38:H38,"9-15"))*(5.5)+(COUNTIF(B38:H38,"9-14"))*(4.5)+(COUNTIF(B38:H38,"9-13"))*(4)+(COUNTIF(B38:H38,"9-12"))*(3)+(COUNTIF(B38:H38,"9-11:30"))*(2.5)+(COUNTIF(B38:H38,"13-19"))*(5.5)+(COUNTIF(B38:H38,"14-19"))*(4.5)+(COUNTIF(B38:H38,"15-19"))*(4)+(COUNTIF(B38:H38,"16-19"))*(3)+(COUNTIF(B38:H38,"16:30-19"))*(2.5)+(COUNTIF(B38:H38,"10-14"))*(4)+(COUNTIF(B38:H38,"草加9-14"))*(4.5)+(COUNTIF(B38:H38,"新田9-14"))*(4.5)+(COUNTIF(B38:H38,"新田14-19"))*(4.5)</f>
        <v>16.5</v>
      </c>
      <c r="K38" s="682"/>
    </row>
    <row r="39" spans="1:11" ht="14.45" customHeight="1" x14ac:dyDescent="0.15">
      <c r="A39" s="20" t="s">
        <v>225</v>
      </c>
      <c r="B39" s="12" t="s">
        <v>21</v>
      </c>
      <c r="C39" s="32"/>
      <c r="D39" s="32"/>
      <c r="E39" s="87"/>
      <c r="F39" s="59"/>
      <c r="G39" s="12"/>
      <c r="H39" s="12" t="s">
        <v>21</v>
      </c>
      <c r="I39" s="5">
        <f t="shared" si="6"/>
        <v>2</v>
      </c>
      <c r="J39" s="682">
        <f>SUM(COUNTIF(B39:H39,"9-11,15-19"))*(6)+(COUNTIF(B39:H39,"9-12,16-19"))*(6)+(COUNTIF(B39:H39,"9-13,17-19"))*(6)+(COUNTIF(B39:H39,"9-19"))*(9)+(COUNTIF(B39:H39,"9-17"))*(7.25)+(COUNTIF(B39:H39,"9-16"))*(6.25)+(COUNTIF(B39:H39,"9-15"))*(5.5)+(COUNTIF(B39:H39,"9-14"))*(4.5)+(COUNTIF(B39:H39,"9-13"))*(4)+(COUNTIF(B39:H39,"9-12"))*(3)+(COUNTIF(B39:H39,"9-11:30"))*(2.5)+(COUNTIF(B39:H39,"13-19"))*(5.5)+(COUNTIF(B39:H39,"14-19"))*(4.5)+(COUNTIF(B39:H39,"15-19"))*(4)+(COUNTIF(B39:H39,"16-19"))*(3)+(COUNTIF(B39:H39,"16:30-19"))*(2.5)+(COUNTIF(B39:H39,"10-14"))*(4)+(COUNTIF(B39:H39,"草加9-14"))*(4.5)+(COUNTIF(B39:H39,"新田9-14"))*(4.5)+(COUNTIF(B39:H39,"新田14-19"))*(4.5)</f>
        <v>9</v>
      </c>
      <c r="K39" s="682"/>
    </row>
    <row r="40" spans="1:11" ht="14.45" customHeight="1" x14ac:dyDescent="0.15">
      <c r="A40" s="20" t="s">
        <v>291</v>
      </c>
      <c r="B40" s="12"/>
      <c r="C40" s="32"/>
      <c r="D40" s="32"/>
      <c r="E40" s="12" t="s">
        <v>20</v>
      </c>
      <c r="F40" s="12"/>
      <c r="G40" s="59"/>
      <c r="H40" s="59"/>
      <c r="I40" s="5">
        <f t="shared" si="6"/>
        <v>1</v>
      </c>
      <c r="J40" s="682">
        <f>SUM(COUNTIF(B40:H40,"9-11,15-19"))*(6)+(COUNTIF(B40:H40,"9-12,16-19"))*(6)+(COUNTIF(B40:H40,"9-13,17-19"))*(6)+(COUNTIF(B40:H40,"9-19"))*(9)+(COUNTIF(B40:H40,"9-17"))*(7.25)+(COUNTIF(B40:H40,"9-16"))*(6.25)+(COUNTIF(B40:H40,"9-15"))*(5.5)+(COUNTIF(B40:H40,"9-14"))*(4.5)+(COUNTIF(B40:H40,"9-13"))*(4)+(COUNTIF(B40:H40,"9-12"))*(3)+(COUNTIF(B40:H40,"9-11:30"))*(2.5)+(COUNTIF(B40:H40,"13-19"))*(5.5)+(COUNTIF(B40:H40,"14-19"))*(4.5)+(COUNTIF(B40:H40,"15-19"))*(4)+(COUNTIF(B40:H40,"16-19"))*(3)+(COUNTIF(B40:H40,"16:30-19"))*(2.5)+(COUNTIF(B40:H40,"10-14"))*(4)+(COUNTIF(B40:H40,"草加9-14"))*(4.5)+(COUNTIF(B40:H40,"新田9-14"))*(4.5)+(COUNTIF(B40:H40,"新田14-19"))*(4.5)</f>
        <v>4.5</v>
      </c>
      <c r="K40" s="682"/>
    </row>
    <row r="41" spans="1:11" ht="14.45" customHeight="1" x14ac:dyDescent="0.15">
      <c r="A41" s="20" t="s">
        <v>38</v>
      </c>
      <c r="B41" s="12" t="s">
        <v>21</v>
      </c>
      <c r="C41" s="11"/>
      <c r="D41" s="11"/>
      <c r="E41" s="12"/>
      <c r="F41" s="12" t="s">
        <v>21</v>
      </c>
      <c r="G41" s="103" t="s">
        <v>56</v>
      </c>
      <c r="H41" s="103" t="s">
        <v>56</v>
      </c>
      <c r="I41" s="5">
        <f t="shared" si="6"/>
        <v>4</v>
      </c>
      <c r="J41" s="682">
        <f>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草加9-14"))*(4.5)+(COUNTIF(B41:H41,"新田9-14"))*(4.5)+(COUNTIF(B41:H41,"新田14-19"))*(4.5)</f>
        <v>18</v>
      </c>
      <c r="K41" s="682"/>
    </row>
    <row r="42" spans="1:11" ht="14.45" customHeight="1" x14ac:dyDescent="0.15">
      <c r="A42" s="321" t="s">
        <v>66</v>
      </c>
      <c r="B42" s="12"/>
      <c r="C42" s="11"/>
      <c r="D42" s="11"/>
      <c r="E42" s="12"/>
      <c r="F42" s="12"/>
      <c r="G42" s="430" t="s">
        <v>244</v>
      </c>
      <c r="H42" s="386" t="s">
        <v>314</v>
      </c>
      <c r="I42" s="5"/>
      <c r="J42" s="682"/>
      <c r="K42" s="682"/>
    </row>
    <row r="43" spans="1:11" ht="14.45" customHeight="1" x14ac:dyDescent="0.15">
      <c r="A43" s="321" t="s">
        <v>66</v>
      </c>
      <c r="B43" s="12"/>
      <c r="C43" s="11"/>
      <c r="D43" s="11"/>
      <c r="E43" s="12"/>
      <c r="F43" s="12"/>
      <c r="G43" s="430"/>
      <c r="H43" s="430" t="s">
        <v>244</v>
      </c>
      <c r="I43" s="5"/>
      <c r="J43" s="682"/>
      <c r="K43" s="682"/>
    </row>
    <row r="44" spans="1:11" ht="14.45" customHeight="1" x14ac:dyDescent="0.15">
      <c r="A44" s="22" t="s">
        <v>0</v>
      </c>
      <c r="B44" s="23">
        <v>46104</v>
      </c>
      <c r="C44" s="23">
        <v>46105</v>
      </c>
      <c r="D44" s="23">
        <v>46106</v>
      </c>
      <c r="E44" s="23">
        <v>46107</v>
      </c>
      <c r="F44" s="23">
        <v>46108</v>
      </c>
      <c r="G44" s="23">
        <v>46109</v>
      </c>
      <c r="H44" s="23">
        <v>46110</v>
      </c>
      <c r="I44" s="688" t="s">
        <v>1</v>
      </c>
      <c r="J44" s="690" t="s">
        <v>2</v>
      </c>
      <c r="K44" s="690"/>
    </row>
    <row r="45" spans="1:11" ht="14.45" customHeight="1" x14ac:dyDescent="0.15">
      <c r="A45" s="22" t="s">
        <v>3</v>
      </c>
      <c r="B45" s="2" t="s">
        <v>4</v>
      </c>
      <c r="C45" s="316" t="s">
        <v>5</v>
      </c>
      <c r="D45" s="21" t="s">
        <v>6</v>
      </c>
      <c r="E45" s="2" t="s">
        <v>7</v>
      </c>
      <c r="F45" s="2" t="s">
        <v>8</v>
      </c>
      <c r="G45" s="2" t="s">
        <v>9</v>
      </c>
      <c r="H45" s="24" t="s">
        <v>10</v>
      </c>
      <c r="I45" s="689"/>
      <c r="J45" s="690"/>
      <c r="K45" s="690"/>
    </row>
    <row r="46" spans="1:11" ht="14.45" customHeight="1" x14ac:dyDescent="0.15">
      <c r="A46" s="126" t="s">
        <v>12</v>
      </c>
      <c r="B46" s="12"/>
      <c r="C46" s="21"/>
      <c r="D46" s="21"/>
      <c r="E46" s="12"/>
      <c r="F46" s="12"/>
      <c r="G46" s="12"/>
      <c r="H46" s="12"/>
      <c r="I46" s="5"/>
      <c r="J46" s="693"/>
      <c r="K46" s="692"/>
    </row>
    <row r="47" spans="1:11" ht="14.45" customHeight="1" x14ac:dyDescent="0.15">
      <c r="A47" s="20" t="s">
        <v>37</v>
      </c>
      <c r="B47" s="12" t="s">
        <v>21</v>
      </c>
      <c r="C47" s="21"/>
      <c r="D47" s="11"/>
      <c r="E47" s="12" t="s">
        <v>21</v>
      </c>
      <c r="F47" s="12" t="s">
        <v>527</v>
      </c>
      <c r="G47" s="12" t="s">
        <v>21</v>
      </c>
      <c r="H47" s="12" t="s">
        <v>20</v>
      </c>
      <c r="I47" s="5">
        <f t="shared" ref="I47:I52" si="7">COUNTIFS(B47:H47,"&lt;&gt;空",B47:H47,"&lt;&gt;休",B47:H47,"&lt;&gt;調",B47:H47,"&lt;&gt;",B47:H47,"&lt;&gt;調整休")</f>
        <v>5</v>
      </c>
      <c r="J47" s="682">
        <v>21</v>
      </c>
      <c r="K47" s="682"/>
    </row>
    <row r="48" spans="1:11" ht="14.45" customHeight="1" x14ac:dyDescent="0.15">
      <c r="A48" s="20" t="s">
        <v>19</v>
      </c>
      <c r="B48" s="12"/>
      <c r="C48" s="21"/>
      <c r="D48" s="11"/>
      <c r="E48" s="121" t="s">
        <v>497</v>
      </c>
      <c r="F48" s="12"/>
      <c r="G48" s="12" t="s">
        <v>20</v>
      </c>
      <c r="H48" s="12" t="s">
        <v>21</v>
      </c>
      <c r="I48" s="5">
        <f t="shared" si="7"/>
        <v>3</v>
      </c>
      <c r="J48" s="682">
        <f>SUM(COUNTIF(B48:H48,"9-11,15-19"))*(6)+(COUNTIF(B48:H48,"9-12,16-19"))*(6)+(COUNTIF(B48:H48,"9-13,17-19"))*(6)+(COUNTIF(B48:H48,"9-19"))*(9)+(COUNTIF(B48:H48,"9-17"))*(7.25)+(COUNTIF(B48:H48,"9-16"))*(6.25)+(COUNTIF(B48:H48,"9-15"))*(5.5)+(COUNTIF(B48:H48,"9-14"))*(4.5)+(COUNTIF(B48:H48,"9-13"))*(4)+(COUNTIF(B48:H48,"9-12"))*(3)+(COUNTIF(B48:H48,"9-11:30"))*(2.5)+(COUNTIF(B48:H48,"13-19"))*(5.5)+(COUNTIF(B48:H48,"14-19"))*(4.5)+(COUNTIF(B48:H48,"15-19"))*(4)+(COUNTIF(B48:H48,"16-19"))*(3)+(COUNTIF(B48:H48,"16:30-19"))*(2.5)+(COUNTIF(B48:H48,"10-14"))*(4)+(COUNTIF(B48:H48,"草加9-14"))*(4.5)+(COUNTIF(B48:H48,"新田9-14"))*(4.5)+(COUNTIF(B48:H48,"新田14-19"))*(4.5)+(COUNTIF(B48:H48,"受付9-/事務"))*(4.5)</f>
        <v>13.5</v>
      </c>
      <c r="K48" s="682"/>
    </row>
    <row r="49" spans="1:14" ht="14.45" customHeight="1" x14ac:dyDescent="0.15">
      <c r="A49" s="20" t="s">
        <v>62</v>
      </c>
      <c r="B49" s="12" t="s">
        <v>20</v>
      </c>
      <c r="C49" s="21"/>
      <c r="D49" s="32"/>
      <c r="E49" s="93" t="s">
        <v>84</v>
      </c>
      <c r="F49" s="12" t="s">
        <v>20</v>
      </c>
      <c r="G49" s="59"/>
      <c r="H49" s="12"/>
      <c r="I49" s="5">
        <f t="shared" si="7"/>
        <v>3</v>
      </c>
      <c r="J49" s="682">
        <f>SUM(COUNTIF(B49:H49,"9-11,15-19"))*(6)+(COUNTIF(B49:H49,"9-12,16-19"))*(6)+(COUNTIF(B49:H49,"9-13,17-19"))*(6)+(COUNTIF(B49:H49,"9-19"))*(9)+(COUNTIF(B49:H49,"9-17"))*(7.25)+(COUNTIF(B49:H49,"9-16"))*(6.25)+(COUNTIF(B49:H49,"9-15"))*(5.5)+(COUNTIF(B49:H49,"9-14"))*(4.5)+(COUNTIF(B49:H49,"9-13"))*(4)+(COUNTIF(B49:H49,"9-12"))*(3)+(COUNTIF(B49:H49,"9-11:30"))*(2.5)+(COUNTIF(B49:H49,"13-19"))*(5.5)+(COUNTIF(B49:H49,"14-19"))*(4.5)+(COUNTIF(B49:H49,"15-19"))*(4)+(COUNTIF(B49:H49,"16-19"))*(3)+(COUNTIF(B49:H49,"16:30-19"))*(2.5)+(COUNTIF(B49:H49,"10-14"))*(4)+(COUNTIF(B49:H49,"草加9-14"))*(4.5)+(COUNTIF(B49:H49,"新田9-14"))*(4.5)+(COUNTIF(B49:H49,"新田14-19"))*(4.5)</f>
        <v>13.5</v>
      </c>
      <c r="K49" s="682"/>
    </row>
    <row r="50" spans="1:14" ht="14.45" customHeight="1" x14ac:dyDescent="0.15">
      <c r="A50" s="20" t="s">
        <v>225</v>
      </c>
      <c r="B50" s="12" t="s">
        <v>21</v>
      </c>
      <c r="C50" s="32"/>
      <c r="D50" s="32"/>
      <c r="E50" s="12"/>
      <c r="F50" s="12" t="s">
        <v>21</v>
      </c>
      <c r="G50" s="12"/>
      <c r="H50" s="12" t="s">
        <v>21</v>
      </c>
      <c r="I50" s="5">
        <f t="shared" si="7"/>
        <v>3</v>
      </c>
      <c r="J50" s="682">
        <f>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COUNTIF(B50:H50,"草加9-14"))*(4.5)+(COUNTIF(B50:H50,"新田9-14"))*(4.5)+(COUNTIF(B50:H50,"新田14-19"))*(4.5)</f>
        <v>13.5</v>
      </c>
      <c r="K50" s="682"/>
    </row>
    <row r="51" spans="1:14" ht="14.45" customHeight="1" x14ac:dyDescent="0.15">
      <c r="A51" s="20" t="s">
        <v>291</v>
      </c>
      <c r="B51" s="12"/>
      <c r="C51" s="32"/>
      <c r="D51" s="32"/>
      <c r="E51" s="12" t="s">
        <v>20</v>
      </c>
      <c r="F51" s="12"/>
      <c r="G51" s="12" t="s">
        <v>20</v>
      </c>
      <c r="H51" s="12" t="s">
        <v>20</v>
      </c>
      <c r="I51" s="5">
        <f t="shared" si="7"/>
        <v>3</v>
      </c>
      <c r="J51" s="682">
        <f>SUM(COUNTIF(B51:H51,"9-11,15-19"))*(6)+(COUNTIF(B51:H51,"9-12,16-19"))*(6)+(COUNTIF(B51:H51,"9-13,17-19"))*(6)+(COUNTIF(B51:H51,"9-19"))*(9)+(COUNTIF(B51:H51,"9-17"))*(7.25)+(COUNTIF(B51:H51,"9-16"))*(6.25)+(COUNTIF(B51:H51,"9-15"))*(5.5)+(COUNTIF(B51:H51,"9-14"))*(4.5)+(COUNTIF(B51:H51,"9-13"))*(4)+(COUNTIF(B51:H51,"9-12"))*(3)+(COUNTIF(B51:H51,"9-11:30"))*(2.5)+(COUNTIF(B51:H51,"13-19"))*(5.5)+(COUNTIF(B51:H51,"14-19"))*(4.5)+(COUNTIF(B51:H51,"15-19"))*(4)+(COUNTIF(B51:H51,"16-19"))*(3)+(COUNTIF(B51:H51,"16:30-19"))*(2.5)+(COUNTIF(B51:H51,"10-14"))*(4)+(COUNTIF(B51:H51,"草加9-14"))*(4.5)+(COUNTIF(B51:H51,"新田9-14"))*(4.5)+(COUNTIF(B51:H51,"新田14-19"))*(4.5)</f>
        <v>13.5</v>
      </c>
      <c r="K51" s="682"/>
    </row>
    <row r="52" spans="1:14" ht="14.45" customHeight="1" x14ac:dyDescent="0.15">
      <c r="A52" s="20" t="s">
        <v>38</v>
      </c>
      <c r="B52" s="12" t="s">
        <v>20</v>
      </c>
      <c r="C52" s="11"/>
      <c r="D52" s="11"/>
      <c r="E52" s="12"/>
      <c r="F52" s="12" t="s">
        <v>21</v>
      </c>
      <c r="G52" s="103" t="s">
        <v>57</v>
      </c>
      <c r="H52" s="103" t="s">
        <v>56</v>
      </c>
      <c r="I52" s="5">
        <f t="shared" si="7"/>
        <v>4</v>
      </c>
      <c r="J52" s="682">
        <f>SUM(COUNTIF(B52:H52,"9-11,15-19"))*(6)+(COUNTIF(B52:H52,"9-12,16-19"))*(6)+(COUNTIF(B52:H52,"9-13,17-19"))*(6)+(COUNTIF(B52:H52,"9-19"))*(9)+(COUNTIF(B52:H52,"9-17"))*(7.25)+(COUNTIF(B52:H52,"9-16"))*(6.25)+(COUNTIF(B52:H52,"9-15"))*(5.5)+(COUNTIF(B52:H52,"9-14"))*(4.5)+(COUNTIF(B52:H52,"9-13"))*(4)+(COUNTIF(B52:H52,"9-12"))*(3)+(COUNTIF(B52:H52,"9-11:30"))*(2.5)+(COUNTIF(B52:H52,"13-19"))*(5.5)+(COUNTIF(B52:H52,"14-19"))*(4.5)+(COUNTIF(B52:H52,"15-19"))*(4)+(COUNTIF(B52:H52,"16-19"))*(3)+(COUNTIF(B52:H52,"16:30-19"))*(2.5)+(COUNTIF(B52:H52,"10-14"))*(4)+(COUNTIF(B52:H52,"草加9-14"))*(4.5)+(COUNTIF(B52:H52,"新田9-14"))*(4.5)+(COUNTIF(B52:H52,"新田14-19"))*(4.5)</f>
        <v>18</v>
      </c>
      <c r="K52" s="682"/>
    </row>
    <row r="53" spans="1:14" ht="14.45" customHeight="1" x14ac:dyDescent="0.15">
      <c r="A53" s="321" t="s">
        <v>66</v>
      </c>
      <c r="B53" s="12"/>
      <c r="C53" s="11"/>
      <c r="D53" s="11"/>
      <c r="E53" s="12"/>
      <c r="F53" s="12"/>
      <c r="G53" s="430" t="s">
        <v>529</v>
      </c>
      <c r="H53" s="386"/>
      <c r="I53" s="5"/>
      <c r="J53" s="682"/>
      <c r="K53" s="682"/>
    </row>
    <row r="54" spans="1:14" ht="14.45" customHeight="1" x14ac:dyDescent="0.15">
      <c r="A54" s="41"/>
      <c r="B54" s="42"/>
      <c r="C54" s="42"/>
      <c r="D54" s="42"/>
      <c r="E54" s="42"/>
      <c r="F54" s="42"/>
      <c r="G54" s="42"/>
      <c r="H54" s="42"/>
      <c r="I54" s="698" t="s">
        <v>534</v>
      </c>
      <c r="J54" s="698"/>
      <c r="K54" s="698"/>
    </row>
    <row r="55" spans="1:14" ht="14.45" customHeight="1" x14ac:dyDescent="0.15">
      <c r="A55" s="699" t="s">
        <v>36</v>
      </c>
      <c r="B55" s="700"/>
      <c r="C55" s="13"/>
      <c r="D55" s="701" t="s">
        <v>31</v>
      </c>
      <c r="E55" s="701"/>
      <c r="H55" s="10"/>
      <c r="I55" s="10"/>
      <c r="M55" s="14"/>
      <c r="N55" s="15"/>
    </row>
    <row r="56" spans="1:14" ht="14.45" customHeight="1" x14ac:dyDescent="0.15">
      <c r="A56" s="702" t="s">
        <v>85</v>
      </c>
      <c r="B56" s="703"/>
      <c r="C56" s="704" t="s">
        <v>89</v>
      </c>
      <c r="D56" s="705"/>
      <c r="E56" s="705"/>
      <c r="F56" s="705"/>
      <c r="G56" s="705"/>
      <c r="H56" s="705"/>
      <c r="I56" s="705"/>
      <c r="J56" s="705"/>
      <c r="K56" s="705"/>
      <c r="M56" s="14"/>
      <c r="N56" s="15"/>
    </row>
    <row r="57" spans="1:14" ht="14.45" customHeight="1" x14ac:dyDescent="0.15">
      <c r="A57" s="702" t="s">
        <v>86</v>
      </c>
      <c r="B57" s="703"/>
      <c r="C57" s="704" t="s">
        <v>90</v>
      </c>
      <c r="D57" s="705"/>
      <c r="E57" s="705"/>
      <c r="F57" s="705"/>
      <c r="G57" s="705"/>
      <c r="H57" s="705"/>
      <c r="I57" s="705"/>
      <c r="J57" s="705"/>
      <c r="K57" s="705"/>
    </row>
    <row r="58" spans="1:14" ht="14.45" customHeight="1" x14ac:dyDescent="0.15">
      <c r="A58" s="95" t="s">
        <v>87</v>
      </c>
      <c r="B58" s="96"/>
      <c r="C58" s="696" t="s">
        <v>30</v>
      </c>
      <c r="D58" s="697"/>
      <c r="E58" s="697"/>
      <c r="F58" s="697"/>
      <c r="G58" s="697"/>
      <c r="H58" s="697"/>
      <c r="I58" s="697"/>
      <c r="J58" s="697"/>
      <c r="K58" s="697"/>
    </row>
    <row r="59" spans="1:14" ht="14.45" customHeight="1" x14ac:dyDescent="0.15">
      <c r="A59" s="95" t="s">
        <v>88</v>
      </c>
      <c r="B59" s="96"/>
      <c r="C59" s="97" t="s">
        <v>32</v>
      </c>
      <c r="D59" s="98"/>
      <c r="E59" s="98"/>
      <c r="F59" s="98"/>
      <c r="G59" s="98"/>
      <c r="H59" s="98"/>
      <c r="I59" s="98"/>
      <c r="J59" s="98"/>
      <c r="K59" s="98"/>
    </row>
    <row r="60" spans="1:14" ht="14.45" customHeight="1" x14ac:dyDescent="0.15">
      <c r="A60" s="694"/>
      <c r="B60" s="695"/>
      <c r="C60" s="696" t="s">
        <v>91</v>
      </c>
      <c r="D60" s="697"/>
      <c r="E60" s="697"/>
      <c r="F60" s="697"/>
      <c r="G60" s="697"/>
      <c r="H60" s="697"/>
      <c r="I60" s="697"/>
      <c r="J60" s="697"/>
      <c r="K60" s="697"/>
    </row>
    <row r="61" spans="1:14" ht="14.45" customHeight="1" x14ac:dyDescent="0.15">
      <c r="A61" s="876"/>
      <c r="B61" s="876"/>
      <c r="C61" s="98" t="s">
        <v>35</v>
      </c>
      <c r="D61" s="98"/>
      <c r="E61" s="98"/>
      <c r="F61" s="98"/>
      <c r="G61" s="98"/>
      <c r="H61" s="98"/>
      <c r="I61" s="98"/>
      <c r="J61" s="98"/>
      <c r="K61" s="98"/>
    </row>
    <row r="62" spans="1:14" ht="14.45" customHeight="1" x14ac:dyDescent="0.15">
      <c r="A62" s="875"/>
      <c r="B62" s="875"/>
      <c r="C62" s="697" t="s">
        <v>104</v>
      </c>
      <c r="D62" s="697"/>
      <c r="E62" s="697"/>
      <c r="F62" s="697"/>
      <c r="G62" s="697"/>
      <c r="H62" s="697"/>
      <c r="I62" s="697"/>
      <c r="J62" s="697"/>
      <c r="K62" s="697"/>
    </row>
    <row r="63" spans="1:14" ht="14.45" customHeight="1" x14ac:dyDescent="0.15">
      <c r="A63" s="875"/>
      <c r="B63" s="875"/>
      <c r="C63" s="697" t="s">
        <v>106</v>
      </c>
      <c r="D63" s="697"/>
      <c r="E63" s="697"/>
      <c r="F63" s="697"/>
      <c r="G63" s="697"/>
      <c r="H63" s="697"/>
      <c r="I63" s="697"/>
      <c r="J63" s="697"/>
      <c r="K63" s="697"/>
    </row>
  </sheetData>
  <mergeCells count="70">
    <mergeCell ref="J12:K12"/>
    <mergeCell ref="B1:F1"/>
    <mergeCell ref="H1:K1"/>
    <mergeCell ref="I3:I4"/>
    <mergeCell ref="J3:K4"/>
    <mergeCell ref="J5:K5"/>
    <mergeCell ref="J6:K6"/>
    <mergeCell ref="J7:K7"/>
    <mergeCell ref="J8:K8"/>
    <mergeCell ref="J9:K9"/>
    <mergeCell ref="J10:K10"/>
    <mergeCell ref="J11:K11"/>
    <mergeCell ref="I23:I24"/>
    <mergeCell ref="J23:K24"/>
    <mergeCell ref="I13:I14"/>
    <mergeCell ref="J13:K14"/>
    <mergeCell ref="F15:H15"/>
    <mergeCell ref="J15:K15"/>
    <mergeCell ref="J16:K16"/>
    <mergeCell ref="J17:K17"/>
    <mergeCell ref="J30:K30"/>
    <mergeCell ref="J18:K18"/>
    <mergeCell ref="J19:K19"/>
    <mergeCell ref="J20:K20"/>
    <mergeCell ref="J21:K21"/>
    <mergeCell ref="J22:K22"/>
    <mergeCell ref="J25:K25"/>
    <mergeCell ref="J26:K26"/>
    <mergeCell ref="J27:K27"/>
    <mergeCell ref="J28:K28"/>
    <mergeCell ref="J29:K29"/>
    <mergeCell ref="J42:K42"/>
    <mergeCell ref="J31:K31"/>
    <mergeCell ref="J32:K32"/>
    <mergeCell ref="I33:I34"/>
    <mergeCell ref="J33:K34"/>
    <mergeCell ref="J35:K35"/>
    <mergeCell ref="J36:K36"/>
    <mergeCell ref="J37:K37"/>
    <mergeCell ref="J38:K38"/>
    <mergeCell ref="J39:K39"/>
    <mergeCell ref="J40:K40"/>
    <mergeCell ref="J41:K41"/>
    <mergeCell ref="J49:K49"/>
    <mergeCell ref="C58:K58"/>
    <mergeCell ref="A60:B60"/>
    <mergeCell ref="C60:K60"/>
    <mergeCell ref="J50:K50"/>
    <mergeCell ref="J51:K51"/>
    <mergeCell ref="J52:K52"/>
    <mergeCell ref="J53:K53"/>
    <mergeCell ref="I54:K54"/>
    <mergeCell ref="A55:B55"/>
    <mergeCell ref="D55:E55"/>
    <mergeCell ref="C26:C32"/>
    <mergeCell ref="A61:B61"/>
    <mergeCell ref="A62:B62"/>
    <mergeCell ref="C62:K62"/>
    <mergeCell ref="A63:B63"/>
    <mergeCell ref="C63:K63"/>
    <mergeCell ref="J43:K43"/>
    <mergeCell ref="A56:B56"/>
    <mergeCell ref="C56:K56"/>
    <mergeCell ref="A57:B57"/>
    <mergeCell ref="C57:K57"/>
    <mergeCell ref="I44:I45"/>
    <mergeCell ref="J44:K45"/>
    <mergeCell ref="J46:K46"/>
    <mergeCell ref="J47:K47"/>
    <mergeCell ref="J48:K48"/>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3196F-C867-4ED9-8475-4E22AF2B51D1}">
  <sheetPr>
    <tabColor theme="7" tint="0.59999389629810485"/>
    <pageSetUpPr fitToPage="1"/>
  </sheetPr>
  <dimension ref="A1:X52"/>
  <sheetViews>
    <sheetView zoomScaleNormal="100" workbookViewId="0">
      <selection activeCell="N15" sqref="N15"/>
    </sheetView>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60" t="s">
        <v>69</v>
      </c>
      <c r="B1" s="683" t="s">
        <v>515</v>
      </c>
      <c r="C1" s="683"/>
      <c r="D1" s="683"/>
      <c r="E1" s="683"/>
      <c r="F1" s="683"/>
      <c r="H1" s="803" t="s">
        <v>42</v>
      </c>
      <c r="I1" s="804"/>
      <c r="J1" s="805"/>
      <c r="K1" s="806"/>
    </row>
    <row r="2" spans="1:24" ht="17.100000000000001" customHeight="1" thickBot="1" x14ac:dyDescent="0.2">
      <c r="A2" s="14"/>
      <c r="I2" s="14"/>
      <c r="J2" s="3"/>
      <c r="K2" s="4"/>
    </row>
    <row r="3" spans="1:24" ht="17.100000000000001" customHeight="1" x14ac:dyDescent="0.15">
      <c r="A3" s="504" t="s">
        <v>64</v>
      </c>
      <c r="B3" s="505">
        <v>46111</v>
      </c>
      <c r="C3" s="506">
        <v>46112</v>
      </c>
      <c r="D3" s="259"/>
      <c r="E3" s="90"/>
      <c r="F3" s="90"/>
      <c r="G3" s="90"/>
      <c r="H3" s="90">
        <v>46082</v>
      </c>
      <c r="I3" s="807" t="s">
        <v>1</v>
      </c>
      <c r="J3" s="799" t="s">
        <v>2</v>
      </c>
      <c r="K3" s="800"/>
    </row>
    <row r="4" spans="1:24" ht="17.100000000000001" customHeight="1" x14ac:dyDescent="0.15">
      <c r="A4" s="507" t="s">
        <v>3</v>
      </c>
      <c r="B4" s="513" t="s">
        <v>4</v>
      </c>
      <c r="C4" s="509"/>
      <c r="D4" s="63"/>
      <c r="E4" s="2"/>
      <c r="F4" s="21"/>
      <c r="G4" s="21"/>
      <c r="H4" s="24" t="s">
        <v>10</v>
      </c>
      <c r="I4" s="808"/>
      <c r="J4" s="801"/>
      <c r="K4" s="802"/>
    </row>
    <row r="5" spans="1:24" ht="15.75" customHeight="1" thickBot="1" x14ac:dyDescent="0.2">
      <c r="A5" s="541" t="s">
        <v>12</v>
      </c>
      <c r="B5" s="99"/>
      <c r="C5" s="542"/>
      <c r="D5" s="408"/>
      <c r="E5" s="407"/>
      <c r="F5" s="407"/>
      <c r="G5" s="408"/>
      <c r="H5" s="99"/>
      <c r="I5" s="100"/>
      <c r="J5" s="765"/>
      <c r="K5" s="766"/>
    </row>
    <row r="6" spans="1:24" ht="17.100000000000001" customHeight="1" x14ac:dyDescent="0.15">
      <c r="A6" s="797" t="s">
        <v>16</v>
      </c>
      <c r="B6" s="107" t="s">
        <v>20</v>
      </c>
      <c r="C6" s="533"/>
      <c r="D6" s="109"/>
      <c r="E6" s="109"/>
      <c r="F6" s="109"/>
      <c r="G6" s="109"/>
      <c r="H6" s="107"/>
      <c r="I6" s="775">
        <f t="shared" ref="I6" si="0">COUNTIFS(B6:H6,"&lt;&gt;空",B6:H6,"&lt;&gt;休",B6:H6,"&lt;&gt;調",B6:H6,"&lt;&gt;",B6:H6,"&lt;&gt;調整休")</f>
        <v>1</v>
      </c>
      <c r="J6" s="777">
        <v>4.5</v>
      </c>
      <c r="K6" s="778"/>
      <c r="N6" s="6"/>
      <c r="O6" s="6"/>
      <c r="P6" s="6"/>
      <c r="Q6" s="6"/>
      <c r="R6" s="6"/>
      <c r="S6" s="6"/>
      <c r="T6" s="6"/>
      <c r="U6" s="6"/>
      <c r="V6" s="6"/>
      <c r="W6" s="6"/>
      <c r="X6" s="6"/>
    </row>
    <row r="7" spans="1:24" ht="17.100000000000001" customHeight="1" thickBot="1" x14ac:dyDescent="0.2">
      <c r="A7" s="798"/>
      <c r="B7" s="122"/>
      <c r="C7" s="543"/>
      <c r="D7" s="113"/>
      <c r="E7" s="113"/>
      <c r="F7" s="113"/>
      <c r="G7" s="113"/>
      <c r="H7" s="111"/>
      <c r="I7" s="776"/>
      <c r="J7" s="779"/>
      <c r="K7" s="780"/>
      <c r="N7" s="6"/>
      <c r="O7" s="6"/>
      <c r="P7" s="6"/>
      <c r="Q7" s="6"/>
      <c r="R7" s="6"/>
      <c r="S7" s="6"/>
      <c r="T7" s="6"/>
      <c r="U7" s="6"/>
      <c r="V7" s="6"/>
      <c r="W7" s="6"/>
      <c r="X7" s="6"/>
    </row>
    <row r="8" spans="1:24" ht="17.100000000000001" customHeight="1" x14ac:dyDescent="0.15">
      <c r="A8" s="138" t="s">
        <v>17</v>
      </c>
      <c r="B8" s="29" t="s">
        <v>21</v>
      </c>
      <c r="C8" s="538"/>
      <c r="D8" s="36"/>
      <c r="E8" s="36"/>
      <c r="F8" s="36"/>
      <c r="G8" s="36"/>
      <c r="H8" s="29" t="s">
        <v>20</v>
      </c>
      <c r="I8" s="43">
        <f t="shared" ref="I8:I9" si="1">COUNTIFS(B8:H8,"&lt;&gt;空",B8:H8,"&lt;&gt;休",B8:H8,"&lt;&gt;調",B8:H8,"&lt;&gt;",B8:H8,"&lt;&gt;調整休")</f>
        <v>2</v>
      </c>
      <c r="J8" s="795">
        <f t="shared" ref="J8:J9" si="2">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9</v>
      </c>
      <c r="K8" s="796"/>
    </row>
    <row r="9" spans="1:24" ht="17.100000000000001" customHeight="1" x14ac:dyDescent="0.15">
      <c r="A9" s="71" t="s">
        <v>18</v>
      </c>
      <c r="B9" s="12"/>
      <c r="C9" s="509"/>
      <c r="D9" s="32"/>
      <c r="E9" s="32"/>
      <c r="F9" s="32"/>
      <c r="G9" s="32"/>
      <c r="H9" s="12" t="s">
        <v>21</v>
      </c>
      <c r="I9" s="5">
        <f t="shared" si="1"/>
        <v>1</v>
      </c>
      <c r="J9" s="758">
        <f t="shared" si="2"/>
        <v>4.5</v>
      </c>
      <c r="K9" s="759"/>
    </row>
    <row r="10" spans="1:24" ht="17.100000000000001" customHeight="1" thickBot="1" x14ac:dyDescent="0.2">
      <c r="A10" s="75"/>
      <c r="B10" s="364"/>
      <c r="C10" s="512"/>
      <c r="D10" s="36"/>
      <c r="E10" s="36"/>
      <c r="F10" s="36"/>
      <c r="G10" s="36"/>
      <c r="H10" s="40"/>
      <c r="I10" s="5"/>
      <c r="J10" s="758"/>
      <c r="K10" s="759"/>
    </row>
    <row r="11" spans="1:24" ht="17.100000000000001" customHeight="1" x14ac:dyDescent="0.15">
      <c r="A11" s="33" t="s">
        <v>0</v>
      </c>
      <c r="B11" s="53">
        <v>46083</v>
      </c>
      <c r="C11" s="53">
        <v>46084</v>
      </c>
      <c r="D11" s="90">
        <v>46085</v>
      </c>
      <c r="E11" s="90">
        <v>46086</v>
      </c>
      <c r="F11" s="90">
        <v>46087</v>
      </c>
      <c r="G11" s="90">
        <v>46088</v>
      </c>
      <c r="H11" s="90">
        <v>46089</v>
      </c>
      <c r="I11" s="131"/>
      <c r="J11" s="799" t="s">
        <v>2</v>
      </c>
      <c r="K11" s="800"/>
    </row>
    <row r="12" spans="1:24" ht="17.100000000000001" customHeight="1" x14ac:dyDescent="0.15">
      <c r="A12" s="22" t="s">
        <v>3</v>
      </c>
      <c r="B12" s="22" t="s">
        <v>4</v>
      </c>
      <c r="C12" s="2" t="s">
        <v>5</v>
      </c>
      <c r="D12" s="21" t="s">
        <v>6</v>
      </c>
      <c r="E12" s="2" t="s">
        <v>7</v>
      </c>
      <c r="F12" s="2" t="s">
        <v>8</v>
      </c>
      <c r="G12" s="2" t="s">
        <v>9</v>
      </c>
      <c r="H12" s="24" t="s">
        <v>10</v>
      </c>
      <c r="I12" s="133"/>
      <c r="J12" s="801"/>
      <c r="K12" s="802"/>
    </row>
    <row r="13" spans="1:24" ht="17.100000000000001" customHeight="1" thickBot="1" x14ac:dyDescent="0.2">
      <c r="A13" s="406" t="s">
        <v>13</v>
      </c>
      <c r="B13" s="99"/>
      <c r="C13" s="407"/>
      <c r="D13" s="408"/>
      <c r="E13" s="99"/>
      <c r="F13" s="691" t="s">
        <v>60</v>
      </c>
      <c r="G13" s="691"/>
      <c r="H13" s="691"/>
      <c r="I13" s="100"/>
      <c r="J13" s="785"/>
      <c r="K13" s="766"/>
    </row>
    <row r="14" spans="1:24" ht="17.100000000000001" customHeight="1" x14ac:dyDescent="0.15">
      <c r="A14" s="797" t="s">
        <v>16</v>
      </c>
      <c r="B14" s="107" t="s">
        <v>20</v>
      </c>
      <c r="C14" s="351"/>
      <c r="D14" s="109"/>
      <c r="E14" s="233" t="s">
        <v>385</v>
      </c>
      <c r="F14" s="233" t="s">
        <v>385</v>
      </c>
      <c r="G14" s="393" t="s">
        <v>20</v>
      </c>
      <c r="H14" s="107"/>
      <c r="I14" s="775">
        <f t="shared" ref="I14" si="3">COUNTIFS(B14:H14,"&lt;&gt;空",B14:H14,"&lt;&gt;休",B14:H14,"&lt;&gt;調",B14:H14,"&lt;&gt;",B14:H14,"&lt;&gt;調整休")</f>
        <v>4</v>
      </c>
      <c r="J14" s="777">
        <v>18</v>
      </c>
      <c r="K14" s="778"/>
    </row>
    <row r="15" spans="1:24" ht="17.100000000000001" customHeight="1" thickBot="1" x14ac:dyDescent="0.2">
      <c r="A15" s="798"/>
      <c r="B15" s="122"/>
      <c r="C15" s="409"/>
      <c r="D15" s="113"/>
      <c r="E15" s="111" t="s">
        <v>21</v>
      </c>
      <c r="F15" s="111" t="s">
        <v>21</v>
      </c>
      <c r="G15" s="410"/>
      <c r="H15" s="111"/>
      <c r="I15" s="776"/>
      <c r="J15" s="779"/>
      <c r="K15" s="780"/>
    </row>
    <row r="16" spans="1:24" ht="17.100000000000001" customHeight="1" x14ac:dyDescent="0.15">
      <c r="A16" s="47" t="s">
        <v>17</v>
      </c>
      <c r="B16" s="29" t="s">
        <v>21</v>
      </c>
      <c r="C16" s="350"/>
      <c r="D16" s="36"/>
      <c r="E16" s="55" t="s">
        <v>20</v>
      </c>
      <c r="F16" s="55" t="s">
        <v>20</v>
      </c>
      <c r="G16" s="55"/>
      <c r="H16" s="29" t="s">
        <v>20</v>
      </c>
      <c r="I16" s="43">
        <f t="shared" ref="I16:I17" si="4">COUNTIFS(B16:H16,"&lt;&gt;空",B16:H16,"&lt;&gt;休",B16:H16,"&lt;&gt;調",B16:H16,"&lt;&gt;",B16:H16,"&lt;&gt;調整休")</f>
        <v>4</v>
      </c>
      <c r="J16" s="795">
        <f t="shared" ref="J16" si="5">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18</v>
      </c>
      <c r="K16" s="796"/>
    </row>
    <row r="17" spans="1:11" ht="17.100000000000001" customHeight="1" x14ac:dyDescent="0.15">
      <c r="A17" s="20" t="s">
        <v>18</v>
      </c>
      <c r="B17" s="12"/>
      <c r="C17" s="21"/>
      <c r="D17" s="32"/>
      <c r="E17" s="12"/>
      <c r="F17" s="54"/>
      <c r="G17" s="54" t="s">
        <v>21</v>
      </c>
      <c r="H17" s="12" t="s">
        <v>21</v>
      </c>
      <c r="I17" s="5">
        <f t="shared" si="4"/>
        <v>2</v>
      </c>
      <c r="J17" s="758">
        <f t="shared" ref="J17" si="6">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10-15"))*(4.5)</f>
        <v>9</v>
      </c>
      <c r="K17" s="759"/>
    </row>
    <row r="18" spans="1:11" ht="17.100000000000001" customHeight="1" x14ac:dyDescent="0.15">
      <c r="A18" s="44"/>
      <c r="B18" s="29"/>
      <c r="C18" s="106"/>
      <c r="D18" s="36"/>
      <c r="E18" s="12"/>
      <c r="F18" s="16"/>
      <c r="G18" s="16"/>
      <c r="H18" s="40"/>
      <c r="I18" s="5"/>
      <c r="J18" s="758"/>
      <c r="K18" s="759"/>
    </row>
    <row r="19" spans="1:11" ht="17.100000000000001" customHeight="1" x14ac:dyDescent="0.15">
      <c r="A19" s="22" t="s">
        <v>0</v>
      </c>
      <c r="B19" s="23">
        <v>46090</v>
      </c>
      <c r="C19" s="23">
        <v>46091</v>
      </c>
      <c r="D19" s="23">
        <v>46092</v>
      </c>
      <c r="E19" s="23">
        <v>46093</v>
      </c>
      <c r="F19" s="23">
        <v>46094</v>
      </c>
      <c r="G19" s="23">
        <v>46095</v>
      </c>
      <c r="H19" s="23">
        <v>46096</v>
      </c>
      <c r="I19" s="131"/>
      <c r="J19" s="799" t="s">
        <v>2</v>
      </c>
      <c r="K19" s="800"/>
    </row>
    <row r="20" spans="1:11" ht="17.100000000000001" customHeight="1" x14ac:dyDescent="0.15">
      <c r="A20" s="22" t="s">
        <v>3</v>
      </c>
      <c r="B20" s="2" t="s">
        <v>4</v>
      </c>
      <c r="C20" s="21" t="s">
        <v>5</v>
      </c>
      <c r="D20" s="21" t="s">
        <v>6</v>
      </c>
      <c r="E20" s="2" t="s">
        <v>7</v>
      </c>
      <c r="F20" s="2" t="s">
        <v>8</v>
      </c>
      <c r="G20" s="2" t="s">
        <v>9</v>
      </c>
      <c r="H20" s="24" t="s">
        <v>10</v>
      </c>
      <c r="I20" s="133"/>
      <c r="J20" s="801"/>
      <c r="K20" s="802"/>
    </row>
    <row r="21" spans="1:11" ht="17.100000000000001" customHeight="1" thickBot="1" x14ac:dyDescent="0.2">
      <c r="A21" s="406" t="s">
        <v>12</v>
      </c>
      <c r="B21" s="99"/>
      <c r="C21" s="591" t="s">
        <v>538</v>
      </c>
      <c r="D21" s="408"/>
      <c r="E21" s="99"/>
      <c r="F21" s="99"/>
      <c r="G21" s="99"/>
      <c r="H21" s="99"/>
      <c r="I21" s="100"/>
      <c r="J21" s="765"/>
      <c r="K21" s="766"/>
    </row>
    <row r="22" spans="1:11" ht="17.100000000000001" customHeight="1" x14ac:dyDescent="0.15">
      <c r="A22" s="797" t="s">
        <v>16</v>
      </c>
      <c r="B22" s="107" t="s">
        <v>20</v>
      </c>
      <c r="C22" s="941" t="s">
        <v>539</v>
      </c>
      <c r="D22" s="109"/>
      <c r="E22" s="233" t="s">
        <v>385</v>
      </c>
      <c r="F22" s="233" t="s">
        <v>385</v>
      </c>
      <c r="G22" s="107"/>
      <c r="H22" s="107"/>
      <c r="I22" s="775">
        <f t="shared" ref="I22" si="7">COUNTIFS(B22:H22,"&lt;&gt;空",B22:H22,"&lt;&gt;休",B22:H22,"&lt;&gt;調",B22:H22,"&lt;&gt;",B22:H22,"&lt;&gt;調整休")</f>
        <v>4</v>
      </c>
      <c r="J22" s="777">
        <v>18</v>
      </c>
      <c r="K22" s="778"/>
    </row>
    <row r="23" spans="1:11" ht="17.100000000000001" customHeight="1" thickBot="1" x14ac:dyDescent="0.2">
      <c r="A23" s="798"/>
      <c r="B23" s="122"/>
      <c r="C23" s="901"/>
      <c r="D23" s="113"/>
      <c r="E23" s="111" t="s">
        <v>21</v>
      </c>
      <c r="F23" s="111" t="s">
        <v>21</v>
      </c>
      <c r="G23" s="111" t="s">
        <v>21</v>
      </c>
      <c r="H23" s="111"/>
      <c r="I23" s="776"/>
      <c r="J23" s="779"/>
      <c r="K23" s="780"/>
    </row>
    <row r="24" spans="1:11" ht="17.100000000000001" customHeight="1" x14ac:dyDescent="0.15">
      <c r="A24" s="47" t="s">
        <v>17</v>
      </c>
      <c r="B24" s="29" t="s">
        <v>21</v>
      </c>
      <c r="C24" s="901"/>
      <c r="D24" s="36"/>
      <c r="E24" s="55" t="s">
        <v>20</v>
      </c>
      <c r="F24" s="476"/>
      <c r="G24" s="29"/>
      <c r="H24" s="29" t="s">
        <v>20</v>
      </c>
      <c r="I24" s="43">
        <f t="shared" ref="I24:I25" si="8">COUNTIFS(B24:H24,"&lt;&gt;空",B24:H24,"&lt;&gt;休",B24:H24,"&lt;&gt;調",B24:H24,"&lt;&gt;",B24:H24,"&lt;&gt;調整休")</f>
        <v>3</v>
      </c>
      <c r="J24" s="795">
        <f t="shared" ref="J24:J25" si="9">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13.5</v>
      </c>
      <c r="K24" s="796"/>
    </row>
    <row r="25" spans="1:11" ht="17.100000000000001" customHeight="1" x14ac:dyDescent="0.15">
      <c r="A25" s="20" t="s">
        <v>18</v>
      </c>
      <c r="B25" s="12"/>
      <c r="C25" s="901"/>
      <c r="D25" s="32"/>
      <c r="E25" s="12"/>
      <c r="F25" s="12" t="s">
        <v>20</v>
      </c>
      <c r="G25" s="59"/>
      <c r="H25" s="59"/>
      <c r="I25" s="5">
        <f t="shared" si="8"/>
        <v>1</v>
      </c>
      <c r="J25" s="758">
        <f t="shared" si="9"/>
        <v>4.5</v>
      </c>
      <c r="K25" s="759"/>
    </row>
    <row r="26" spans="1:11" ht="17.100000000000001" customHeight="1" x14ac:dyDescent="0.15">
      <c r="A26" s="44"/>
      <c r="B26" s="29"/>
      <c r="C26" s="902"/>
      <c r="D26" s="36"/>
      <c r="E26" s="12"/>
      <c r="F26" s="16"/>
      <c r="G26" s="94" t="s">
        <v>264</v>
      </c>
      <c r="H26" s="94" t="s">
        <v>440</v>
      </c>
      <c r="I26" s="5"/>
      <c r="J26" s="758"/>
      <c r="K26" s="759"/>
    </row>
    <row r="27" spans="1:11" ht="17.100000000000001" customHeight="1" x14ac:dyDescent="0.15">
      <c r="A27" s="22" t="s">
        <v>0</v>
      </c>
      <c r="B27" s="90">
        <v>46097</v>
      </c>
      <c r="C27" s="90">
        <v>46098</v>
      </c>
      <c r="D27" s="90">
        <v>46099</v>
      </c>
      <c r="E27" s="90">
        <v>46100</v>
      </c>
      <c r="F27" s="90">
        <v>46101</v>
      </c>
      <c r="G27" s="90">
        <v>46102</v>
      </c>
      <c r="H27" s="90">
        <v>46103</v>
      </c>
      <c r="I27" s="131"/>
      <c r="J27" s="799" t="s">
        <v>2</v>
      </c>
      <c r="K27" s="800"/>
    </row>
    <row r="28" spans="1:11" ht="17.100000000000001" customHeight="1" x14ac:dyDescent="0.15">
      <c r="A28" s="22" t="s">
        <v>3</v>
      </c>
      <c r="B28" s="2" t="s">
        <v>4</v>
      </c>
      <c r="C28" s="21" t="s">
        <v>5</v>
      </c>
      <c r="D28" s="21" t="s">
        <v>6</v>
      </c>
      <c r="E28" s="2" t="s">
        <v>7</v>
      </c>
      <c r="F28" s="24" t="s">
        <v>8</v>
      </c>
      <c r="G28" s="2" t="s">
        <v>9</v>
      </c>
      <c r="H28" s="24" t="s">
        <v>10</v>
      </c>
      <c r="I28" s="133"/>
      <c r="J28" s="801"/>
      <c r="K28" s="802"/>
    </row>
    <row r="29" spans="1:11" ht="17.100000000000001" customHeight="1" thickBot="1" x14ac:dyDescent="0.2">
      <c r="A29" s="406" t="s">
        <v>13</v>
      </c>
      <c r="B29" s="99"/>
      <c r="C29" s="407"/>
      <c r="D29" s="408"/>
      <c r="E29" s="99"/>
      <c r="F29" s="99"/>
      <c r="G29" s="99"/>
      <c r="H29" s="99"/>
      <c r="I29" s="100"/>
      <c r="J29" s="785"/>
      <c r="K29" s="766"/>
    </row>
    <row r="30" spans="1:11" ht="17.100000000000001" customHeight="1" x14ac:dyDescent="0.15">
      <c r="A30" s="797" t="s">
        <v>16</v>
      </c>
      <c r="B30" s="107" t="s">
        <v>20</v>
      </c>
      <c r="C30" s="351"/>
      <c r="D30" s="109"/>
      <c r="E30" s="233" t="s">
        <v>385</v>
      </c>
      <c r="F30" s="233" t="s">
        <v>385</v>
      </c>
      <c r="G30" s="393" t="s">
        <v>20</v>
      </c>
      <c r="H30" s="107"/>
      <c r="I30" s="775">
        <f t="shared" ref="I30" si="10">COUNTIFS(B30:H30,"&lt;&gt;空",B30:H30,"&lt;&gt;休",B30:H30,"&lt;&gt;調",B30:H30,"&lt;&gt;",B30:H30,"&lt;&gt;調整休")</f>
        <v>4</v>
      </c>
      <c r="J30" s="777">
        <v>18</v>
      </c>
      <c r="K30" s="778"/>
    </row>
    <row r="31" spans="1:11" ht="17.100000000000001" customHeight="1" thickBot="1" x14ac:dyDescent="0.2">
      <c r="A31" s="798"/>
      <c r="B31" s="122"/>
      <c r="C31" s="409"/>
      <c r="D31" s="113"/>
      <c r="E31" s="111" t="s">
        <v>21</v>
      </c>
      <c r="F31" s="111" t="s">
        <v>21</v>
      </c>
      <c r="G31" s="410"/>
      <c r="H31" s="111"/>
      <c r="I31" s="776"/>
      <c r="J31" s="779"/>
      <c r="K31" s="780"/>
    </row>
    <row r="32" spans="1:11" ht="17.100000000000001" customHeight="1" x14ac:dyDescent="0.15">
      <c r="A32" s="47" t="s">
        <v>17</v>
      </c>
      <c r="B32" s="29" t="s">
        <v>21</v>
      </c>
      <c r="C32" s="350"/>
      <c r="D32" s="36"/>
      <c r="E32" s="55" t="s">
        <v>20</v>
      </c>
      <c r="F32" s="55" t="s">
        <v>20</v>
      </c>
      <c r="G32" s="55"/>
      <c r="H32" s="476"/>
      <c r="I32" s="43">
        <f t="shared" ref="I32:I33" si="11">COUNTIFS(B32:H32,"&lt;&gt;空",B32:H32,"&lt;&gt;休",B32:H32,"&lt;&gt;調",B32:H32,"&lt;&gt;",B32:H32,"&lt;&gt;調整休")</f>
        <v>3</v>
      </c>
      <c r="J32" s="795">
        <f t="shared" ref="J32" si="12">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13.5</v>
      </c>
      <c r="K32" s="796"/>
    </row>
    <row r="33" spans="1:14" ht="17.100000000000001" customHeight="1" x14ac:dyDescent="0.15">
      <c r="A33" s="20" t="s">
        <v>18</v>
      </c>
      <c r="B33" s="12"/>
      <c r="C33" s="21"/>
      <c r="D33" s="32"/>
      <c r="E33" s="12"/>
      <c r="F33" s="54"/>
      <c r="G33" s="54" t="s">
        <v>21</v>
      </c>
      <c r="H33" s="12" t="s">
        <v>21</v>
      </c>
      <c r="I33" s="5">
        <f t="shared" si="11"/>
        <v>2</v>
      </c>
      <c r="J33" s="758">
        <f t="shared" ref="J33" si="13">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10-15"))*(4.5)</f>
        <v>9</v>
      </c>
      <c r="K33" s="759"/>
    </row>
    <row r="34" spans="1:14" ht="17.100000000000001" customHeight="1" x14ac:dyDescent="0.15">
      <c r="A34" s="44"/>
      <c r="B34" s="29"/>
      <c r="C34" s="106"/>
      <c r="D34" s="36"/>
      <c r="E34" s="12"/>
      <c r="F34" s="16"/>
      <c r="G34" s="16"/>
      <c r="H34" s="94" t="s">
        <v>264</v>
      </c>
      <c r="I34" s="5"/>
      <c r="J34" s="758"/>
      <c r="K34" s="759"/>
    </row>
    <row r="35" spans="1:14" ht="17.100000000000001" customHeight="1" x14ac:dyDescent="0.15">
      <c r="A35" s="22" t="s">
        <v>0</v>
      </c>
      <c r="B35" s="23">
        <v>46104</v>
      </c>
      <c r="C35" s="23">
        <v>46105</v>
      </c>
      <c r="D35" s="23">
        <v>46106</v>
      </c>
      <c r="E35" s="23">
        <v>46107</v>
      </c>
      <c r="F35" s="23">
        <v>46108</v>
      </c>
      <c r="G35" s="23">
        <v>46109</v>
      </c>
      <c r="H35" s="23">
        <v>46110</v>
      </c>
      <c r="I35" s="131"/>
      <c r="J35" s="799" t="s">
        <v>2</v>
      </c>
      <c r="K35" s="800"/>
    </row>
    <row r="36" spans="1:14" ht="17.100000000000001" customHeight="1" x14ac:dyDescent="0.15">
      <c r="A36" s="22" t="s">
        <v>3</v>
      </c>
      <c r="B36" s="2" t="s">
        <v>4</v>
      </c>
      <c r="C36" s="316" t="s">
        <v>5</v>
      </c>
      <c r="D36" s="21" t="s">
        <v>6</v>
      </c>
      <c r="E36" s="2" t="s">
        <v>7</v>
      </c>
      <c r="F36" s="2" t="s">
        <v>8</v>
      </c>
      <c r="G36" s="2" t="s">
        <v>9</v>
      </c>
      <c r="H36" s="24" t="s">
        <v>10</v>
      </c>
      <c r="I36" s="133"/>
      <c r="J36" s="801"/>
      <c r="K36" s="802"/>
    </row>
    <row r="37" spans="1:14" ht="17.100000000000001" customHeight="1" thickBot="1" x14ac:dyDescent="0.2">
      <c r="A37" s="406" t="s">
        <v>12</v>
      </c>
      <c r="B37" s="99"/>
      <c r="C37" s="407"/>
      <c r="D37" s="408"/>
      <c r="E37" s="99"/>
      <c r="F37" s="99"/>
      <c r="G37" s="99"/>
      <c r="H37" s="99"/>
      <c r="I37" s="100"/>
      <c r="J37" s="785"/>
      <c r="K37" s="766"/>
    </row>
    <row r="38" spans="1:14" ht="17.100000000000001" customHeight="1" x14ac:dyDescent="0.15">
      <c r="A38" s="797" t="s">
        <v>16</v>
      </c>
      <c r="B38" s="107" t="s">
        <v>20</v>
      </c>
      <c r="C38" s="351"/>
      <c r="D38" s="109"/>
      <c r="E38" s="233" t="s">
        <v>385</v>
      </c>
      <c r="F38" s="233" t="s">
        <v>385</v>
      </c>
      <c r="G38" s="107"/>
      <c r="H38" s="107"/>
      <c r="I38" s="775">
        <f t="shared" ref="I38" si="14">COUNTIFS(B38:H38,"&lt;&gt;空",B38:H38,"&lt;&gt;休",B38:H38,"&lt;&gt;調",B38:H38,"&lt;&gt;",B38:H38,"&lt;&gt;調整休")</f>
        <v>3</v>
      </c>
      <c r="J38" s="777">
        <v>18</v>
      </c>
      <c r="K38" s="778"/>
    </row>
    <row r="39" spans="1:14" ht="17.100000000000001" customHeight="1" thickBot="1" x14ac:dyDescent="0.2">
      <c r="A39" s="798"/>
      <c r="B39" s="122"/>
      <c r="C39" s="409"/>
      <c r="D39" s="113"/>
      <c r="E39" s="111" t="s">
        <v>21</v>
      </c>
      <c r="F39" s="111" t="s">
        <v>21</v>
      </c>
      <c r="G39" s="111" t="s">
        <v>21</v>
      </c>
      <c r="H39" s="111"/>
      <c r="I39" s="776"/>
      <c r="J39" s="779"/>
      <c r="K39" s="780"/>
    </row>
    <row r="40" spans="1:14" ht="17.100000000000001" customHeight="1" x14ac:dyDescent="0.15">
      <c r="A40" s="47" t="s">
        <v>17</v>
      </c>
      <c r="B40" s="29" t="s">
        <v>21</v>
      </c>
      <c r="C40" s="350"/>
      <c r="D40" s="36"/>
      <c r="E40" s="55" t="s">
        <v>20</v>
      </c>
      <c r="F40" s="55" t="s">
        <v>20</v>
      </c>
      <c r="G40" s="29"/>
      <c r="H40" s="29" t="s">
        <v>20</v>
      </c>
      <c r="I40" s="43">
        <f t="shared" ref="I40:I41" si="15">COUNTIFS(B40:H40,"&lt;&gt;空",B40:H40,"&lt;&gt;休",B40:H40,"&lt;&gt;調",B40:H40,"&lt;&gt;",B40:H40,"&lt;&gt;調整休")</f>
        <v>4</v>
      </c>
      <c r="J40" s="795">
        <v>9</v>
      </c>
      <c r="K40" s="796"/>
    </row>
    <row r="41" spans="1:14" ht="17.100000000000001" customHeight="1" x14ac:dyDescent="0.15">
      <c r="A41" s="20" t="s">
        <v>18</v>
      </c>
      <c r="B41" s="12"/>
      <c r="C41" s="21"/>
      <c r="D41" s="32"/>
      <c r="E41" s="12"/>
      <c r="F41" s="54"/>
      <c r="G41" s="12" t="s">
        <v>20</v>
      </c>
      <c r="H41" s="12" t="s">
        <v>21</v>
      </c>
      <c r="I41" s="5">
        <f t="shared" si="15"/>
        <v>2</v>
      </c>
      <c r="J41" s="758">
        <f t="shared" ref="J41" si="16">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10-15"))*(4.5)</f>
        <v>9</v>
      </c>
      <c r="K41" s="759"/>
    </row>
    <row r="42" spans="1:14" ht="17.100000000000001" customHeight="1" x14ac:dyDescent="0.15">
      <c r="A42" s="44"/>
      <c r="B42" s="29"/>
      <c r="C42" s="106"/>
      <c r="D42" s="36"/>
      <c r="E42" s="12"/>
      <c r="F42" s="16"/>
      <c r="G42" s="16"/>
      <c r="H42" s="40"/>
      <c r="I42" s="5"/>
      <c r="J42" s="758"/>
      <c r="K42" s="759"/>
    </row>
    <row r="43" spans="1:14" ht="17.100000000000001" customHeight="1" x14ac:dyDescent="0.15">
      <c r="A43" s="41"/>
      <c r="B43" s="42"/>
      <c r="C43" s="42"/>
      <c r="D43" s="42"/>
      <c r="E43" s="42"/>
      <c r="F43" s="42"/>
      <c r="G43" s="42"/>
      <c r="H43" s="42"/>
      <c r="I43" s="698" t="s">
        <v>534</v>
      </c>
      <c r="J43" s="698"/>
      <c r="K43" s="698"/>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60">
    <mergeCell ref="A6:A7"/>
    <mergeCell ref="I6:I7"/>
    <mergeCell ref="J6:K7"/>
    <mergeCell ref="B1:F1"/>
    <mergeCell ref="H1:K1"/>
    <mergeCell ref="I3:I4"/>
    <mergeCell ref="J3:K4"/>
    <mergeCell ref="J5:K5"/>
    <mergeCell ref="J8:K8"/>
    <mergeCell ref="J9:K9"/>
    <mergeCell ref="J10:K10"/>
    <mergeCell ref="J11:K12"/>
    <mergeCell ref="F13:H13"/>
    <mergeCell ref="J13:K13"/>
    <mergeCell ref="J24:K24"/>
    <mergeCell ref="A14:A15"/>
    <mergeCell ref="I14:I15"/>
    <mergeCell ref="J14:K15"/>
    <mergeCell ref="J16:K16"/>
    <mergeCell ref="J17:K17"/>
    <mergeCell ref="J18:K18"/>
    <mergeCell ref="J19:K20"/>
    <mergeCell ref="J21:K21"/>
    <mergeCell ref="A22:A23"/>
    <mergeCell ref="I22:I23"/>
    <mergeCell ref="J22:K23"/>
    <mergeCell ref="A38:A39"/>
    <mergeCell ref="I38:I39"/>
    <mergeCell ref="J38:K39"/>
    <mergeCell ref="J25:K25"/>
    <mergeCell ref="J26:K26"/>
    <mergeCell ref="J27:K28"/>
    <mergeCell ref="J29:K29"/>
    <mergeCell ref="A30:A31"/>
    <mergeCell ref="I30:I31"/>
    <mergeCell ref="J30:K31"/>
    <mergeCell ref="J32:K32"/>
    <mergeCell ref="J33:K33"/>
    <mergeCell ref="J34:K34"/>
    <mergeCell ref="J35:K36"/>
    <mergeCell ref="J37:K37"/>
    <mergeCell ref="C22:C26"/>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467C8-2A99-472C-A994-08AC7FFC16C4}">
  <sheetPr>
    <tabColor theme="9" tint="0.39997558519241921"/>
  </sheetPr>
  <dimension ref="A1:V38"/>
  <sheetViews>
    <sheetView zoomScaleNormal="100" workbookViewId="0">
      <selection activeCell="K11" sqref="K11"/>
    </sheetView>
  </sheetViews>
  <sheetFormatPr defaultColWidth="9" defaultRowHeight="17.100000000000001" customHeight="1" x14ac:dyDescent="0.15"/>
  <cols>
    <col min="1" max="1" width="11.875" style="1" customWidth="1"/>
    <col min="2" max="8" width="10.375" style="14" customWidth="1"/>
    <col min="9" max="9" width="7.625" style="1" customWidth="1"/>
    <col min="10" max="16384" width="9" style="1"/>
  </cols>
  <sheetData>
    <row r="1" spans="1:22" ht="17.100000000000001" customHeight="1" x14ac:dyDescent="0.15">
      <c r="A1" s="604" t="s">
        <v>59</v>
      </c>
      <c r="B1" s="947" t="s">
        <v>558</v>
      </c>
      <c r="C1" s="947"/>
      <c r="D1" s="947"/>
      <c r="E1" s="947"/>
      <c r="F1" s="947"/>
      <c r="H1" s="948" t="s">
        <v>560</v>
      </c>
      <c r="I1" s="948"/>
    </row>
    <row r="2" spans="1:22" ht="17.100000000000001" customHeight="1" thickBot="1" x14ac:dyDescent="0.2">
      <c r="A2" s="14"/>
      <c r="I2" s="14"/>
    </row>
    <row r="3" spans="1:22" ht="23.25" customHeight="1" x14ac:dyDescent="0.15">
      <c r="A3" s="615" t="s">
        <v>0</v>
      </c>
      <c r="B3" s="616"/>
      <c r="C3" s="617"/>
      <c r="D3" s="618"/>
      <c r="E3" s="616"/>
      <c r="F3" s="616"/>
      <c r="G3" s="616"/>
      <c r="H3" s="616"/>
      <c r="I3" s="945" t="s">
        <v>1</v>
      </c>
    </row>
    <row r="4" spans="1:22" ht="23.25" customHeight="1" x14ac:dyDescent="0.15">
      <c r="A4" s="78" t="s">
        <v>3</v>
      </c>
      <c r="B4" s="613" t="s">
        <v>4</v>
      </c>
      <c r="C4" s="605" t="s">
        <v>5</v>
      </c>
      <c r="D4" s="605" t="s">
        <v>6</v>
      </c>
      <c r="E4" s="605" t="s">
        <v>7</v>
      </c>
      <c r="F4" s="605" t="s">
        <v>8</v>
      </c>
      <c r="G4" s="605" t="s">
        <v>9</v>
      </c>
      <c r="H4" s="614" t="s">
        <v>10</v>
      </c>
      <c r="I4" s="946"/>
    </row>
    <row r="5" spans="1:22" ht="23.25" customHeight="1" x14ac:dyDescent="0.15">
      <c r="A5" s="619" t="s">
        <v>559</v>
      </c>
      <c r="B5" s="99"/>
      <c r="C5" s="606"/>
      <c r="D5" s="607"/>
      <c r="E5" s="602"/>
      <c r="F5" s="602"/>
      <c r="G5" s="603"/>
      <c r="H5" s="12"/>
      <c r="I5" s="620"/>
    </row>
    <row r="6" spans="1:22" ht="23.25" customHeight="1" x14ac:dyDescent="0.15">
      <c r="A6" s="621"/>
      <c r="B6" s="12"/>
      <c r="C6" s="608"/>
      <c r="D6" s="609"/>
      <c r="E6" s="12"/>
      <c r="F6" s="12"/>
      <c r="G6" s="12"/>
      <c r="H6" s="29"/>
      <c r="I6" s="622"/>
      <c r="L6" s="6"/>
      <c r="M6" s="6"/>
      <c r="N6" s="6"/>
      <c r="O6" s="6"/>
      <c r="P6" s="6"/>
      <c r="Q6" s="6"/>
      <c r="R6" s="6"/>
      <c r="S6" s="6"/>
      <c r="T6" s="6"/>
      <c r="U6" s="6"/>
      <c r="V6" s="6"/>
    </row>
    <row r="7" spans="1:22" ht="23.25" customHeight="1" x14ac:dyDescent="0.15">
      <c r="A7" s="621"/>
      <c r="B7" s="93"/>
      <c r="C7" s="605"/>
      <c r="D7" s="609"/>
      <c r="E7" s="12"/>
      <c r="F7" s="12"/>
      <c r="G7" s="12"/>
      <c r="H7" s="12"/>
      <c r="I7" s="620"/>
      <c r="L7" s="6"/>
      <c r="M7" s="6"/>
      <c r="N7" s="6"/>
      <c r="O7" s="6"/>
      <c r="P7" s="6"/>
      <c r="Q7" s="6"/>
      <c r="R7" s="6"/>
      <c r="S7" s="6"/>
      <c r="T7" s="6"/>
      <c r="U7" s="6"/>
      <c r="V7" s="6"/>
    </row>
    <row r="8" spans="1:22" ht="23.25" customHeight="1" x14ac:dyDescent="0.15">
      <c r="A8" s="71"/>
      <c r="B8" s="12"/>
      <c r="C8" s="605"/>
      <c r="D8" s="610"/>
      <c r="E8" s="54"/>
      <c r="F8" s="54"/>
      <c r="G8" s="54"/>
      <c r="H8" s="12"/>
      <c r="I8" s="620"/>
    </row>
    <row r="9" spans="1:22" ht="23.25" customHeight="1" thickBot="1" x14ac:dyDescent="0.2">
      <c r="A9" s="75"/>
      <c r="B9" s="364"/>
      <c r="C9" s="623"/>
      <c r="D9" s="624"/>
      <c r="E9" s="625"/>
      <c r="F9" s="625"/>
      <c r="G9" s="625"/>
      <c r="H9" s="586"/>
      <c r="I9" s="626"/>
    </row>
    <row r="10" spans="1:22" ht="23.25" customHeight="1" x14ac:dyDescent="0.15">
      <c r="A10" s="615" t="s">
        <v>0</v>
      </c>
      <c r="B10" s="616"/>
      <c r="C10" s="617"/>
      <c r="D10" s="618"/>
      <c r="E10" s="616"/>
      <c r="F10" s="616"/>
      <c r="G10" s="616"/>
      <c r="H10" s="616"/>
      <c r="I10" s="945" t="s">
        <v>1</v>
      </c>
    </row>
    <row r="11" spans="1:22" ht="23.25" customHeight="1" x14ac:dyDescent="0.15">
      <c r="A11" s="78" t="s">
        <v>3</v>
      </c>
      <c r="B11" s="613" t="s">
        <v>4</v>
      </c>
      <c r="C11" s="605" t="s">
        <v>5</v>
      </c>
      <c r="D11" s="605" t="s">
        <v>6</v>
      </c>
      <c r="E11" s="605" t="s">
        <v>7</v>
      </c>
      <c r="F11" s="605" t="s">
        <v>8</v>
      </c>
      <c r="G11" s="605" t="s">
        <v>9</v>
      </c>
      <c r="H11" s="614" t="s">
        <v>10</v>
      </c>
      <c r="I11" s="946"/>
    </row>
    <row r="12" spans="1:22" ht="23.25" customHeight="1" x14ac:dyDescent="0.15">
      <c r="A12" s="619" t="s">
        <v>559</v>
      </c>
      <c r="B12" s="99"/>
      <c r="C12" s="606"/>
      <c r="D12" s="607"/>
      <c r="E12" s="602"/>
      <c r="F12" s="602"/>
      <c r="G12" s="603"/>
      <c r="H12" s="12"/>
      <c r="I12" s="620"/>
    </row>
    <row r="13" spans="1:22" ht="23.25" customHeight="1" x14ac:dyDescent="0.15">
      <c r="A13" s="621"/>
      <c r="B13" s="12"/>
      <c r="C13" s="608"/>
      <c r="D13" s="609"/>
      <c r="E13" s="12"/>
      <c r="F13" s="12"/>
      <c r="G13" s="12"/>
      <c r="H13" s="29"/>
      <c r="I13" s="622"/>
    </row>
    <row r="14" spans="1:22" ht="23.25" customHeight="1" x14ac:dyDescent="0.15">
      <c r="A14" s="138"/>
      <c r="B14" s="29"/>
      <c r="C14" s="612"/>
      <c r="D14" s="611"/>
      <c r="E14" s="55"/>
      <c r="F14" s="55"/>
      <c r="G14" s="55"/>
      <c r="H14" s="29"/>
      <c r="I14" s="622"/>
    </row>
    <row r="15" spans="1:22" ht="23.25" customHeight="1" x14ac:dyDescent="0.15">
      <c r="A15" s="71"/>
      <c r="B15" s="12"/>
      <c r="C15" s="605"/>
      <c r="D15" s="610"/>
      <c r="E15" s="54"/>
      <c r="F15" s="54"/>
      <c r="G15" s="54"/>
      <c r="H15" s="12"/>
      <c r="I15" s="620"/>
    </row>
    <row r="16" spans="1:22" ht="23.25" customHeight="1" thickBot="1" x14ac:dyDescent="0.2">
      <c r="A16" s="75"/>
      <c r="B16" s="364"/>
      <c r="C16" s="623"/>
      <c r="D16" s="624"/>
      <c r="E16" s="625"/>
      <c r="F16" s="625"/>
      <c r="G16" s="625"/>
      <c r="H16" s="586"/>
      <c r="I16" s="626"/>
    </row>
    <row r="17" spans="1:9" ht="23.25" customHeight="1" x14ac:dyDescent="0.15">
      <c r="A17" s="615" t="s">
        <v>0</v>
      </c>
      <c r="B17" s="616"/>
      <c r="C17" s="617"/>
      <c r="D17" s="618"/>
      <c r="E17" s="616"/>
      <c r="F17" s="616"/>
      <c r="G17" s="616"/>
      <c r="H17" s="616"/>
      <c r="I17" s="945" t="s">
        <v>1</v>
      </c>
    </row>
    <row r="18" spans="1:9" ht="23.25" customHeight="1" x14ac:dyDescent="0.15">
      <c r="A18" s="78" t="s">
        <v>3</v>
      </c>
      <c r="B18" s="613" t="s">
        <v>4</v>
      </c>
      <c r="C18" s="605" t="s">
        <v>5</v>
      </c>
      <c r="D18" s="605" t="s">
        <v>6</v>
      </c>
      <c r="E18" s="605" t="s">
        <v>7</v>
      </c>
      <c r="F18" s="605" t="s">
        <v>8</v>
      </c>
      <c r="G18" s="605" t="s">
        <v>9</v>
      </c>
      <c r="H18" s="614" t="s">
        <v>10</v>
      </c>
      <c r="I18" s="946"/>
    </row>
    <row r="19" spans="1:9" ht="23.25" customHeight="1" x14ac:dyDescent="0.15">
      <c r="A19" s="619" t="s">
        <v>559</v>
      </c>
      <c r="B19" s="99"/>
      <c r="C19" s="606"/>
      <c r="D19" s="607"/>
      <c r="E19" s="602"/>
      <c r="F19" s="602"/>
      <c r="G19" s="603"/>
      <c r="H19" s="12"/>
      <c r="I19" s="620"/>
    </row>
    <row r="20" spans="1:9" ht="23.25" customHeight="1" x14ac:dyDescent="0.15">
      <c r="A20" s="621"/>
      <c r="B20" s="12"/>
      <c r="C20" s="608"/>
      <c r="D20" s="609"/>
      <c r="E20" s="12"/>
      <c r="F20" s="12"/>
      <c r="G20" s="12"/>
      <c r="H20" s="29"/>
      <c r="I20" s="622"/>
    </row>
    <row r="21" spans="1:9" ht="23.25" customHeight="1" x14ac:dyDescent="0.15">
      <c r="A21" s="621"/>
      <c r="B21" s="93"/>
      <c r="C21" s="605"/>
      <c r="D21" s="609"/>
      <c r="E21" s="12"/>
      <c r="F21" s="12"/>
      <c r="G21" s="12"/>
      <c r="H21" s="12"/>
      <c r="I21" s="620"/>
    </row>
    <row r="22" spans="1:9" ht="23.25" customHeight="1" x14ac:dyDescent="0.15">
      <c r="A22" s="71"/>
      <c r="B22" s="12"/>
      <c r="C22" s="605"/>
      <c r="D22" s="610"/>
      <c r="E22" s="54"/>
      <c r="F22" s="54"/>
      <c r="G22" s="54"/>
      <c r="H22" s="12"/>
      <c r="I22" s="620"/>
    </row>
    <row r="23" spans="1:9" ht="23.25" customHeight="1" thickBot="1" x14ac:dyDescent="0.2">
      <c r="A23" s="75"/>
      <c r="B23" s="364"/>
      <c r="C23" s="623"/>
      <c r="D23" s="624"/>
      <c r="E23" s="625"/>
      <c r="F23" s="625"/>
      <c r="G23" s="625"/>
      <c r="H23" s="586"/>
      <c r="I23" s="626"/>
    </row>
    <row r="24" spans="1:9" ht="23.25" customHeight="1" x14ac:dyDescent="0.15">
      <c r="A24" s="615" t="s">
        <v>0</v>
      </c>
      <c r="B24" s="616"/>
      <c r="C24" s="617"/>
      <c r="D24" s="618"/>
      <c r="E24" s="616"/>
      <c r="F24" s="616"/>
      <c r="G24" s="616"/>
      <c r="H24" s="616"/>
      <c r="I24" s="945" t="s">
        <v>1</v>
      </c>
    </row>
    <row r="25" spans="1:9" ht="23.25" customHeight="1" x14ac:dyDescent="0.15">
      <c r="A25" s="78" t="s">
        <v>3</v>
      </c>
      <c r="B25" s="613" t="s">
        <v>4</v>
      </c>
      <c r="C25" s="605" t="s">
        <v>5</v>
      </c>
      <c r="D25" s="605" t="s">
        <v>6</v>
      </c>
      <c r="E25" s="605" t="s">
        <v>7</v>
      </c>
      <c r="F25" s="605" t="s">
        <v>8</v>
      </c>
      <c r="G25" s="605" t="s">
        <v>9</v>
      </c>
      <c r="H25" s="614" t="s">
        <v>10</v>
      </c>
      <c r="I25" s="946"/>
    </row>
    <row r="26" spans="1:9" ht="23.25" customHeight="1" x14ac:dyDescent="0.15">
      <c r="A26" s="619" t="s">
        <v>559</v>
      </c>
      <c r="B26" s="99"/>
      <c r="C26" s="606"/>
      <c r="D26" s="607"/>
      <c r="E26" s="602"/>
      <c r="F26" s="602"/>
      <c r="G26" s="603"/>
      <c r="H26" s="12"/>
      <c r="I26" s="620"/>
    </row>
    <row r="27" spans="1:9" ht="23.25" customHeight="1" x14ac:dyDescent="0.15">
      <c r="A27" s="621"/>
      <c r="B27" s="12"/>
      <c r="C27" s="608"/>
      <c r="D27" s="609"/>
      <c r="E27" s="12"/>
      <c r="F27" s="12"/>
      <c r="G27" s="12"/>
      <c r="H27" s="29"/>
      <c r="I27" s="622"/>
    </row>
    <row r="28" spans="1:9" ht="23.25" customHeight="1" x14ac:dyDescent="0.15">
      <c r="A28" s="621"/>
      <c r="B28" s="93"/>
      <c r="C28" s="605"/>
      <c r="D28" s="609"/>
      <c r="E28" s="12"/>
      <c r="F28" s="12"/>
      <c r="G28" s="12"/>
      <c r="H28" s="12"/>
      <c r="I28" s="620"/>
    </row>
    <row r="29" spans="1:9" ht="23.25" customHeight="1" x14ac:dyDescent="0.15">
      <c r="A29" s="71"/>
      <c r="B29" s="12"/>
      <c r="C29" s="605"/>
      <c r="D29" s="610"/>
      <c r="E29" s="54"/>
      <c r="F29" s="54"/>
      <c r="G29" s="54"/>
      <c r="H29" s="12"/>
      <c r="I29" s="620"/>
    </row>
    <row r="30" spans="1:9" ht="23.25" customHeight="1" thickBot="1" x14ac:dyDescent="0.2">
      <c r="A30" s="75"/>
      <c r="B30" s="364"/>
      <c r="C30" s="623"/>
      <c r="D30" s="624"/>
      <c r="E30" s="625"/>
      <c r="F30" s="625"/>
      <c r="G30" s="625"/>
      <c r="H30" s="586"/>
      <c r="I30" s="626"/>
    </row>
    <row r="31" spans="1:9" ht="23.25" customHeight="1" x14ac:dyDescent="0.15">
      <c r="A31" s="615" t="s">
        <v>0</v>
      </c>
      <c r="B31" s="616"/>
      <c r="C31" s="617"/>
      <c r="D31" s="618"/>
      <c r="E31" s="616"/>
      <c r="F31" s="616"/>
      <c r="G31" s="616"/>
      <c r="H31" s="616"/>
      <c r="I31" s="945" t="s">
        <v>1</v>
      </c>
    </row>
    <row r="32" spans="1:9" ht="23.25" customHeight="1" x14ac:dyDescent="0.15">
      <c r="A32" s="78" t="s">
        <v>3</v>
      </c>
      <c r="B32" s="613" t="s">
        <v>4</v>
      </c>
      <c r="C32" s="605" t="s">
        <v>5</v>
      </c>
      <c r="D32" s="605" t="s">
        <v>6</v>
      </c>
      <c r="E32" s="605" t="s">
        <v>7</v>
      </c>
      <c r="F32" s="605" t="s">
        <v>8</v>
      </c>
      <c r="G32" s="605" t="s">
        <v>9</v>
      </c>
      <c r="H32" s="614" t="s">
        <v>10</v>
      </c>
      <c r="I32" s="946"/>
    </row>
    <row r="33" spans="1:9" ht="23.25" customHeight="1" x14ac:dyDescent="0.15">
      <c r="A33" s="619" t="s">
        <v>559</v>
      </c>
      <c r="B33" s="99"/>
      <c r="C33" s="606"/>
      <c r="D33" s="607"/>
      <c r="E33" s="602"/>
      <c r="F33" s="602"/>
      <c r="G33" s="603"/>
      <c r="H33" s="12"/>
      <c r="I33" s="620"/>
    </row>
    <row r="34" spans="1:9" ht="23.25" customHeight="1" x14ac:dyDescent="0.15">
      <c r="A34" s="621"/>
      <c r="B34" s="12"/>
      <c r="C34" s="608"/>
      <c r="D34" s="609"/>
      <c r="E34" s="12"/>
      <c r="F34" s="12"/>
      <c r="G34" s="12"/>
      <c r="H34" s="29"/>
      <c r="I34" s="622"/>
    </row>
    <row r="35" spans="1:9" ht="23.25" customHeight="1" x14ac:dyDescent="0.15">
      <c r="A35" s="621"/>
      <c r="B35" s="93"/>
      <c r="C35" s="605"/>
      <c r="D35" s="609"/>
      <c r="E35" s="12"/>
      <c r="F35" s="12"/>
      <c r="G35" s="12"/>
      <c r="H35" s="12"/>
      <c r="I35" s="620"/>
    </row>
    <row r="36" spans="1:9" ht="23.25" customHeight="1" x14ac:dyDescent="0.15">
      <c r="A36" s="71"/>
      <c r="B36" s="12"/>
      <c r="C36" s="605"/>
      <c r="D36" s="610"/>
      <c r="E36" s="54"/>
      <c r="F36" s="54"/>
      <c r="G36" s="54"/>
      <c r="H36" s="12"/>
      <c r="I36" s="620"/>
    </row>
    <row r="37" spans="1:9" ht="23.25" customHeight="1" thickBot="1" x14ac:dyDescent="0.2">
      <c r="A37" s="75"/>
      <c r="B37" s="364"/>
      <c r="C37" s="623"/>
      <c r="D37" s="624"/>
      <c r="E37" s="625"/>
      <c r="F37" s="625"/>
      <c r="G37" s="625"/>
      <c r="H37" s="586"/>
      <c r="I37" s="626"/>
    </row>
    <row r="38" spans="1:9" ht="17.100000000000001" customHeight="1" x14ac:dyDescent="0.15">
      <c r="A38" s="41"/>
      <c r="B38" s="42"/>
      <c r="C38" s="42"/>
      <c r="D38" s="42"/>
      <c r="E38" s="42"/>
      <c r="F38" s="42"/>
      <c r="G38" s="42"/>
      <c r="H38" s="42"/>
      <c r="I38" s="601"/>
    </row>
  </sheetData>
  <mergeCells count="7">
    <mergeCell ref="I24:I25"/>
    <mergeCell ref="I31:I32"/>
    <mergeCell ref="I10:I11"/>
    <mergeCell ref="I17:I18"/>
    <mergeCell ref="B1:F1"/>
    <mergeCell ref="I3:I4"/>
    <mergeCell ref="H1:I1"/>
  </mergeCells>
  <phoneticPr fontId="13"/>
  <pageMargins left="0.59055118110236227" right="0.27559055118110237" top="0.51181102362204722" bottom="0.11811023622047245" header="0.51181102362204722" footer="0.51181102362204722"/>
  <pageSetup paperSize="9"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36B8A-CE3D-4C48-9C2F-9044B4765C23}">
  <sheetPr>
    <pageSetUpPr fitToPage="1"/>
  </sheetPr>
  <dimension ref="A1:X52"/>
  <sheetViews>
    <sheetView zoomScale="90" zoomScaleNormal="90" workbookViewId="0"/>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515</v>
      </c>
      <c r="C1" s="683"/>
      <c r="D1" s="683"/>
      <c r="E1" s="683"/>
      <c r="F1" s="683"/>
      <c r="H1" s="723" t="s">
        <v>49</v>
      </c>
      <c r="I1" s="724"/>
      <c r="J1" s="725"/>
      <c r="K1" s="726"/>
    </row>
    <row r="2" spans="1:24" ht="9.75" customHeight="1" thickBot="1" x14ac:dyDescent="0.2">
      <c r="A2" s="50"/>
      <c r="B2" s="501"/>
      <c r="C2" s="501"/>
      <c r="D2" s="501"/>
      <c r="E2" s="501"/>
      <c r="F2" s="501"/>
      <c r="H2" s="571"/>
      <c r="I2" s="571"/>
      <c r="J2" s="572"/>
      <c r="K2" s="571"/>
    </row>
    <row r="3" spans="1:24" ht="18" customHeight="1" x14ac:dyDescent="0.15">
      <c r="A3" s="504" t="s">
        <v>64</v>
      </c>
      <c r="B3" s="505">
        <v>46111</v>
      </c>
      <c r="C3" s="506">
        <v>46112</v>
      </c>
      <c r="D3" s="259"/>
      <c r="E3" s="90"/>
      <c r="F3" s="90"/>
      <c r="G3" s="90"/>
      <c r="H3" s="90">
        <v>46082</v>
      </c>
      <c r="I3" s="727" t="s">
        <v>1</v>
      </c>
      <c r="J3" s="717" t="s">
        <v>2</v>
      </c>
      <c r="K3" s="718"/>
    </row>
    <row r="4" spans="1:24" ht="18" customHeight="1" x14ac:dyDescent="0.15">
      <c r="A4" s="507" t="s">
        <v>3</v>
      </c>
      <c r="B4" s="508" t="s">
        <v>4</v>
      </c>
      <c r="C4" s="509" t="s">
        <v>5</v>
      </c>
      <c r="D4" s="63"/>
      <c r="E4" s="2"/>
      <c r="F4" s="21"/>
      <c r="G4" s="21"/>
      <c r="H4" s="24" t="s">
        <v>10</v>
      </c>
      <c r="I4" s="728"/>
      <c r="J4" s="719"/>
      <c r="K4" s="720"/>
    </row>
    <row r="5" spans="1:24" ht="18" customHeight="1" x14ac:dyDescent="0.15">
      <c r="A5" s="67" t="s">
        <v>12</v>
      </c>
      <c r="B5" s="12"/>
      <c r="C5" s="510"/>
      <c r="D5" s="37"/>
      <c r="E5" s="26"/>
      <c r="F5" s="26"/>
      <c r="G5" s="37"/>
      <c r="H5" s="12"/>
      <c r="I5" s="5"/>
      <c r="J5" s="682"/>
      <c r="K5" s="692"/>
    </row>
    <row r="6" spans="1:24" ht="18" customHeight="1" x14ac:dyDescent="0.15">
      <c r="A6" s="78" t="s">
        <v>73</v>
      </c>
      <c r="B6" s="12" t="s">
        <v>20</v>
      </c>
      <c r="C6" s="510"/>
      <c r="D6" s="32"/>
      <c r="E6" s="32"/>
      <c r="F6" s="32"/>
      <c r="G6" s="32"/>
      <c r="H6" s="12" t="s">
        <v>41</v>
      </c>
      <c r="I6" s="5">
        <f>COUNTIFS(B6:H6,"&lt;&gt;空",B6:H6,"&lt;&gt;休",B6:H6,"&lt;&gt;調",B6:H6,"&lt;&gt;",B6:H6,"&lt;&gt;調整休")</f>
        <v>2</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16-19"))*(3)</f>
        <v>10.5</v>
      </c>
      <c r="K6" s="692"/>
      <c r="N6" s="6"/>
      <c r="O6" s="6"/>
      <c r="P6" s="6"/>
      <c r="Q6" s="6"/>
      <c r="R6" s="6"/>
      <c r="S6" s="6"/>
      <c r="T6" s="6"/>
      <c r="U6" s="6"/>
      <c r="V6" s="6"/>
      <c r="W6" s="6"/>
      <c r="X6" s="6"/>
    </row>
    <row r="7" spans="1:24" ht="18" customHeight="1" x14ac:dyDescent="0.15">
      <c r="A7" s="78" t="s">
        <v>46</v>
      </c>
      <c r="B7" s="12"/>
      <c r="C7" s="509"/>
      <c r="D7" s="32"/>
      <c r="E7" s="32"/>
      <c r="F7" s="32"/>
      <c r="G7" s="32"/>
      <c r="H7" s="12"/>
      <c r="I7" s="5">
        <f>COUNTIFS(B7:H7,"&lt;&gt;空",B7:H7,"&lt;&gt;休",B7:H7,"&lt;&gt;調",B7:H7,"&lt;&gt;",B7:H7,"&lt;&gt;調整休")</f>
        <v>0</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0</v>
      </c>
      <c r="K7" s="692"/>
      <c r="N7" s="6"/>
      <c r="O7" s="6"/>
      <c r="P7" s="6"/>
      <c r="Q7" s="6"/>
      <c r="R7" s="6"/>
      <c r="S7" s="6"/>
      <c r="T7" s="6"/>
      <c r="U7" s="6"/>
      <c r="V7" s="6"/>
      <c r="W7" s="6"/>
      <c r="X7" s="6"/>
    </row>
    <row r="8" spans="1:24" ht="18" customHeight="1" x14ac:dyDescent="0.15">
      <c r="A8" s="78" t="s">
        <v>47</v>
      </c>
      <c r="B8" s="12"/>
      <c r="C8" s="509"/>
      <c r="D8" s="32"/>
      <c r="E8" s="32"/>
      <c r="F8" s="32"/>
      <c r="G8" s="32"/>
      <c r="H8" s="12" t="s">
        <v>20</v>
      </c>
      <c r="I8" s="5">
        <f>COUNTIFS(B8:H8,"&lt;&gt;空",B8:H8,"&lt;&gt;休",B8:H8,"&lt;&gt;調",B8:H8,"&lt;&gt;",B8:H8,"&lt;&gt;調整休")</f>
        <v>1</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4.5</v>
      </c>
      <c r="K8" s="692"/>
    </row>
    <row r="9" spans="1:24" ht="18" customHeight="1" x14ac:dyDescent="0.15">
      <c r="A9" s="78" t="s">
        <v>48</v>
      </c>
      <c r="B9" s="12"/>
      <c r="C9" s="511"/>
      <c r="D9" s="36"/>
      <c r="E9" s="106"/>
      <c r="F9" s="106"/>
      <c r="G9" s="106"/>
      <c r="H9" s="29" t="s">
        <v>21</v>
      </c>
      <c r="I9" s="5">
        <f>COUNTIFS(B9:H9,"&lt;&gt;空",B9:H9,"&lt;&gt;休",B9:H9,"&lt;&gt;調",B9:H9,"&lt;&gt;",B9:H9,"&lt;&gt;調整休")</f>
        <v>1</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4.5</v>
      </c>
      <c r="K9" s="692"/>
    </row>
    <row r="10" spans="1:24" ht="18" customHeight="1" thickBot="1" x14ac:dyDescent="0.2">
      <c r="A10" s="322"/>
      <c r="B10" s="503" t="s">
        <v>21</v>
      </c>
      <c r="C10" s="512"/>
      <c r="D10" s="39"/>
      <c r="E10" s="39"/>
      <c r="F10" s="39"/>
      <c r="G10" s="39"/>
      <c r="H10" s="12"/>
      <c r="I10" s="5">
        <f>COUNTIFS(B10:H10,"&lt;&gt;空",B10:H10,"&lt;&gt;休",B10:H10,"&lt;&gt;調",B10:H10,"&lt;&gt;",B10:H10,"&lt;&gt;調整休")</f>
        <v>1</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16-19"))*(3)</f>
        <v>4.5</v>
      </c>
      <c r="K10" s="692"/>
    </row>
    <row r="11" spans="1:24" ht="18" customHeight="1" x14ac:dyDescent="0.15">
      <c r="A11" s="33" t="s">
        <v>0</v>
      </c>
      <c r="B11" s="53">
        <v>46083</v>
      </c>
      <c r="C11" s="53">
        <v>46084</v>
      </c>
      <c r="D11" s="90">
        <v>46085</v>
      </c>
      <c r="E11" s="90">
        <v>46086</v>
      </c>
      <c r="F11" s="90">
        <v>46087</v>
      </c>
      <c r="G11" s="90">
        <v>46088</v>
      </c>
      <c r="H11" s="90">
        <v>46089</v>
      </c>
      <c r="I11" s="7"/>
      <c r="J11" s="717" t="s">
        <v>2</v>
      </c>
      <c r="K11" s="718"/>
    </row>
    <row r="12" spans="1:24" ht="18" customHeight="1" x14ac:dyDescent="0.15">
      <c r="A12" s="22" t="s">
        <v>3</v>
      </c>
      <c r="B12" s="22" t="s">
        <v>4</v>
      </c>
      <c r="C12" s="2" t="s">
        <v>5</v>
      </c>
      <c r="D12" s="21" t="s">
        <v>6</v>
      </c>
      <c r="E12" s="2" t="s">
        <v>7</v>
      </c>
      <c r="F12" s="2" t="s">
        <v>8</v>
      </c>
      <c r="G12" s="2" t="s">
        <v>9</v>
      </c>
      <c r="H12" s="24" t="s">
        <v>10</v>
      </c>
      <c r="I12" s="8"/>
      <c r="J12" s="719"/>
      <c r="K12" s="720"/>
    </row>
    <row r="13" spans="1:24" ht="18" customHeight="1" x14ac:dyDescent="0.15">
      <c r="A13" s="17" t="s">
        <v>13</v>
      </c>
      <c r="B13" s="12"/>
      <c r="C13" s="26"/>
      <c r="D13" s="37"/>
      <c r="E13" s="12"/>
      <c r="F13" s="12"/>
      <c r="G13" s="12"/>
      <c r="H13" s="12"/>
      <c r="I13" s="5"/>
      <c r="J13" s="682"/>
      <c r="K13" s="692"/>
    </row>
    <row r="14" spans="1:24" ht="18" customHeight="1" x14ac:dyDescent="0.15">
      <c r="A14" s="5" t="s">
        <v>73</v>
      </c>
      <c r="B14" s="12" t="s">
        <v>20</v>
      </c>
      <c r="C14" s="127"/>
      <c r="D14" s="32"/>
      <c r="E14" s="54"/>
      <c r="F14" s="12" t="s">
        <v>21</v>
      </c>
      <c r="G14" s="12" t="s">
        <v>20</v>
      </c>
      <c r="H14" s="12" t="s">
        <v>41</v>
      </c>
      <c r="I14" s="5">
        <f t="shared" ref="I14:I16" si="0">COUNTIFS(B14:H14,"&lt;&gt;空",B14:H14,"&lt;&gt;休",B14:H14,"&lt;&gt;調",B14:H14,"&lt;&gt;",B14:H14,"&lt;&gt;調整休")</f>
        <v>4</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f>
        <v>19.5</v>
      </c>
      <c r="K14" s="692"/>
    </row>
    <row r="15" spans="1:24" ht="18" customHeight="1" x14ac:dyDescent="0.15">
      <c r="A15" s="5" t="s">
        <v>46</v>
      </c>
      <c r="B15" s="12"/>
      <c r="C15" s="21"/>
      <c r="D15" s="32"/>
      <c r="E15" s="54" t="s">
        <v>21</v>
      </c>
      <c r="F15" s="18"/>
      <c r="G15" s="12" t="s">
        <v>21</v>
      </c>
      <c r="H15" s="12"/>
      <c r="I15" s="5">
        <f t="shared" si="0"/>
        <v>2</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9</v>
      </c>
      <c r="K15" s="692"/>
    </row>
    <row r="16" spans="1:24" ht="18" customHeight="1" x14ac:dyDescent="0.15">
      <c r="A16" s="5" t="s">
        <v>47</v>
      </c>
      <c r="B16" s="12"/>
      <c r="C16" s="21"/>
      <c r="D16" s="32"/>
      <c r="E16" s="54" t="s">
        <v>20</v>
      </c>
      <c r="F16" s="12" t="s">
        <v>20</v>
      </c>
      <c r="G16" s="12"/>
      <c r="H16" s="12" t="s">
        <v>20</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16-19"))*(3)</f>
        <v>13.5</v>
      </c>
      <c r="K16" s="692"/>
    </row>
    <row r="17" spans="1:11" ht="18" customHeight="1" x14ac:dyDescent="0.15">
      <c r="A17" s="5" t="s">
        <v>48</v>
      </c>
      <c r="B17" s="12"/>
      <c r="C17" s="106"/>
      <c r="D17" s="106"/>
      <c r="E17" s="55"/>
      <c r="F17" s="40"/>
      <c r="G17" s="12" t="s">
        <v>41</v>
      </c>
      <c r="H17" s="29" t="s">
        <v>21</v>
      </c>
      <c r="I17" s="5">
        <f>COUNTIFS(B17:H17,"&lt;&gt;空",B17:H17,"&lt;&gt;休",B17:H17,"&lt;&gt;調",B17:H17,"&lt;&gt;",B17:H17,"&lt;&gt;調整休")</f>
        <v>2</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10.5</v>
      </c>
      <c r="K17" s="692"/>
    </row>
    <row r="18" spans="1:11" ht="18" customHeight="1" x14ac:dyDescent="0.15">
      <c r="A18" s="321"/>
      <c r="B18" s="502" t="s">
        <v>21</v>
      </c>
      <c r="C18" s="38"/>
      <c r="D18" s="39"/>
      <c r="E18" s="12"/>
      <c r="F18" s="40"/>
      <c r="G18" s="29"/>
      <c r="H18" s="12"/>
      <c r="I18" s="5"/>
      <c r="J18" s="682"/>
      <c r="K18" s="692"/>
    </row>
    <row r="19" spans="1:11" ht="18" customHeight="1" x14ac:dyDescent="0.15">
      <c r="A19" s="22" t="s">
        <v>0</v>
      </c>
      <c r="B19" s="23">
        <v>46090</v>
      </c>
      <c r="C19" s="23">
        <v>46091</v>
      </c>
      <c r="D19" s="23">
        <v>46092</v>
      </c>
      <c r="E19" s="23">
        <v>46093</v>
      </c>
      <c r="F19" s="23">
        <v>46094</v>
      </c>
      <c r="G19" s="23">
        <v>46095</v>
      </c>
      <c r="H19" s="23">
        <v>46096</v>
      </c>
      <c r="I19" s="7"/>
      <c r="J19" s="717" t="s">
        <v>2</v>
      </c>
      <c r="K19" s="718"/>
    </row>
    <row r="20" spans="1:11" ht="18" customHeight="1" x14ac:dyDescent="0.15">
      <c r="A20" s="22" t="s">
        <v>3</v>
      </c>
      <c r="B20" s="2" t="s">
        <v>4</v>
      </c>
      <c r="C20" s="21" t="s">
        <v>5</v>
      </c>
      <c r="D20" s="21" t="s">
        <v>6</v>
      </c>
      <c r="E20" s="2" t="s">
        <v>7</v>
      </c>
      <c r="F20" s="2" t="s">
        <v>8</v>
      </c>
      <c r="G20" s="2" t="s">
        <v>9</v>
      </c>
      <c r="H20" s="24" t="s">
        <v>10</v>
      </c>
      <c r="I20" s="8"/>
      <c r="J20" s="719"/>
      <c r="K20" s="720"/>
    </row>
    <row r="21" spans="1:11" ht="18.95" customHeight="1" x14ac:dyDescent="0.15">
      <c r="A21" s="17" t="s">
        <v>12</v>
      </c>
      <c r="B21" s="12"/>
      <c r="C21" s="26"/>
      <c r="D21" s="37"/>
      <c r="E21" s="12"/>
      <c r="F21" s="12"/>
      <c r="G21" s="12"/>
      <c r="H21" s="12"/>
      <c r="I21" s="51"/>
      <c r="J21" s="721"/>
      <c r="K21" s="722"/>
    </row>
    <row r="22" spans="1:11" ht="18" customHeight="1" x14ac:dyDescent="0.15">
      <c r="A22" s="5" t="s">
        <v>73</v>
      </c>
      <c r="B22" s="12" t="s">
        <v>20</v>
      </c>
      <c r="C22" s="127"/>
      <c r="D22" s="32"/>
      <c r="E22" s="54"/>
      <c r="F22" s="12" t="s">
        <v>21</v>
      </c>
      <c r="G22" s="12" t="s">
        <v>20</v>
      </c>
      <c r="H22" s="12" t="s">
        <v>41</v>
      </c>
      <c r="I22" s="5">
        <f>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19.5</v>
      </c>
      <c r="K22" s="692"/>
    </row>
    <row r="23" spans="1:11" ht="18" customHeight="1" x14ac:dyDescent="0.15">
      <c r="A23" s="5" t="s">
        <v>46</v>
      </c>
      <c r="B23" s="12"/>
      <c r="C23" s="21"/>
      <c r="D23" s="32"/>
      <c r="E23" s="54" t="s">
        <v>21</v>
      </c>
      <c r="F23" s="18"/>
      <c r="G23" s="12" t="s">
        <v>21</v>
      </c>
      <c r="H23" s="12"/>
      <c r="I23" s="5">
        <f>COUNTIFS(B23:H23,"&lt;&gt;空",B23:H23,"&lt;&gt;休",B23:H23,"&lt;&gt;調",B23:H23,"&lt;&gt;",B23:H23,"&lt;&gt;調整休")</f>
        <v>2</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9</v>
      </c>
      <c r="K23" s="692"/>
    </row>
    <row r="24" spans="1:11" ht="18" customHeight="1" x14ac:dyDescent="0.15">
      <c r="A24" s="5" t="s">
        <v>47</v>
      </c>
      <c r="B24" s="12"/>
      <c r="C24" s="21"/>
      <c r="D24" s="32"/>
      <c r="E24" s="54" t="s">
        <v>20</v>
      </c>
      <c r="F24" s="12" t="s">
        <v>20</v>
      </c>
      <c r="G24" s="12"/>
      <c r="H24" s="12" t="s">
        <v>20</v>
      </c>
      <c r="I24" s="5">
        <f>COUNTIFS(B24:H24,"&lt;&gt;空",B24:H24,"&lt;&gt;休",B24:H24,"&lt;&gt;調",B24:H24,"&lt;&gt;",B24:H24,"&lt;&gt;調整休")</f>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13.5</v>
      </c>
      <c r="K24" s="692"/>
    </row>
    <row r="25" spans="1:11" ht="18" customHeight="1" x14ac:dyDescent="0.15">
      <c r="A25" s="5" t="s">
        <v>48</v>
      </c>
      <c r="B25" s="12"/>
      <c r="C25" s="106"/>
      <c r="D25" s="106"/>
      <c r="E25" s="55"/>
      <c r="F25" s="40"/>
      <c r="G25" s="12" t="s">
        <v>41</v>
      </c>
      <c r="H25" s="29" t="s">
        <v>21</v>
      </c>
      <c r="I25" s="5">
        <f>COUNTIFS(B25:H25,"&lt;&gt;空",B25:H25,"&lt;&gt;休",B25:H25,"&lt;&gt;調",B25:H25,"&lt;&gt;",B25:H25,"&lt;&gt;調整休")</f>
        <v>2</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10.5</v>
      </c>
      <c r="K25" s="692"/>
    </row>
    <row r="26" spans="1:11" ht="18" customHeight="1" x14ac:dyDescent="0.15">
      <c r="A26" s="321"/>
      <c r="B26" s="502" t="s">
        <v>21</v>
      </c>
      <c r="C26" s="38"/>
      <c r="D26" s="39"/>
      <c r="E26" s="12"/>
      <c r="F26" s="40"/>
      <c r="G26" s="29"/>
      <c r="H26" s="12"/>
      <c r="I26" s="5">
        <f>COUNTIFS(B26:H26,"&lt;&gt;空",B26:H26,"&lt;&gt;休",B26:H26,"&lt;&gt;調",B26:H26,"&lt;&gt;",B26:H26,"&lt;&gt;調整休")</f>
        <v>1</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16-19"))*(3)</f>
        <v>4.5</v>
      </c>
      <c r="K26" s="692"/>
    </row>
    <row r="27" spans="1:11" ht="18" customHeight="1" x14ac:dyDescent="0.15">
      <c r="A27" s="22" t="s">
        <v>0</v>
      </c>
      <c r="B27" s="90">
        <v>46097</v>
      </c>
      <c r="C27" s="90">
        <v>46098</v>
      </c>
      <c r="D27" s="90">
        <v>46099</v>
      </c>
      <c r="E27" s="90">
        <v>46100</v>
      </c>
      <c r="F27" s="90">
        <v>46101</v>
      </c>
      <c r="G27" s="90">
        <v>46102</v>
      </c>
      <c r="H27" s="90">
        <v>46103</v>
      </c>
      <c r="I27" s="7"/>
      <c r="J27" s="717" t="s">
        <v>2</v>
      </c>
      <c r="K27" s="718"/>
    </row>
    <row r="28" spans="1:11" ht="18" customHeight="1" x14ac:dyDescent="0.15">
      <c r="A28" s="22" t="s">
        <v>3</v>
      </c>
      <c r="B28" s="2" t="s">
        <v>4</v>
      </c>
      <c r="C28" s="21" t="s">
        <v>5</v>
      </c>
      <c r="D28" s="21" t="s">
        <v>6</v>
      </c>
      <c r="E28" s="2" t="s">
        <v>7</v>
      </c>
      <c r="F28" s="24" t="s">
        <v>8</v>
      </c>
      <c r="G28" s="2" t="s">
        <v>9</v>
      </c>
      <c r="H28" s="24" t="s">
        <v>10</v>
      </c>
      <c r="I28" s="8"/>
      <c r="J28" s="719"/>
      <c r="K28" s="720"/>
    </row>
    <row r="29" spans="1:11" ht="18" customHeight="1" x14ac:dyDescent="0.15">
      <c r="A29" s="17" t="s">
        <v>13</v>
      </c>
      <c r="B29" s="12"/>
      <c r="C29" s="37"/>
      <c r="D29" s="37"/>
      <c r="E29" s="12"/>
      <c r="F29" s="12"/>
      <c r="G29" s="12"/>
      <c r="H29" s="12"/>
      <c r="I29" s="5"/>
      <c r="J29" s="682"/>
      <c r="K29" s="692"/>
    </row>
    <row r="30" spans="1:11" ht="18" customHeight="1" x14ac:dyDescent="0.15">
      <c r="A30" s="5" t="s">
        <v>73</v>
      </c>
      <c r="B30" s="12" t="s">
        <v>20</v>
      </c>
      <c r="C30" s="127"/>
      <c r="D30" s="32"/>
      <c r="E30" s="54"/>
      <c r="F30" s="12" t="s">
        <v>21</v>
      </c>
      <c r="G30" s="12" t="s">
        <v>20</v>
      </c>
      <c r="H30" s="12" t="s">
        <v>41</v>
      </c>
      <c r="I30" s="5">
        <f t="shared" ref="I30:I32" si="1">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16-19"))*(3)</f>
        <v>19.5</v>
      </c>
      <c r="K30" s="692"/>
    </row>
    <row r="31" spans="1:11" ht="18" customHeight="1" x14ac:dyDescent="0.15">
      <c r="A31" s="5" t="s">
        <v>46</v>
      </c>
      <c r="B31" s="12"/>
      <c r="C31" s="21"/>
      <c r="D31" s="32"/>
      <c r="E31" s="54" t="s">
        <v>21</v>
      </c>
      <c r="F31" s="18"/>
      <c r="G31" s="12" t="s">
        <v>21</v>
      </c>
      <c r="H31" s="12"/>
      <c r="I31" s="5">
        <f t="shared" si="1"/>
        <v>2</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9</v>
      </c>
      <c r="K31" s="692"/>
    </row>
    <row r="32" spans="1:11" ht="18" customHeight="1" x14ac:dyDescent="0.15">
      <c r="A32" s="5" t="s">
        <v>47</v>
      </c>
      <c r="B32" s="12"/>
      <c r="C32" s="21"/>
      <c r="D32" s="32"/>
      <c r="E32" s="54" t="s">
        <v>20</v>
      </c>
      <c r="F32" s="12" t="s">
        <v>20</v>
      </c>
      <c r="G32" s="12"/>
      <c r="H32" s="12" t="s">
        <v>20</v>
      </c>
      <c r="I32" s="5">
        <f t="shared" si="1"/>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16-19"))*(3)</f>
        <v>13.5</v>
      </c>
      <c r="K32" s="692"/>
    </row>
    <row r="33" spans="1:14" ht="18" customHeight="1" x14ac:dyDescent="0.15">
      <c r="A33" s="5" t="s">
        <v>48</v>
      </c>
      <c r="B33" s="12"/>
      <c r="C33" s="106"/>
      <c r="D33" s="106"/>
      <c r="E33" s="55"/>
      <c r="F33" s="40"/>
      <c r="G33" s="12" t="s">
        <v>41</v>
      </c>
      <c r="H33" s="29" t="s">
        <v>21</v>
      </c>
      <c r="I33" s="5">
        <f>COUNTIFS(B33:H33,"&lt;&gt;空",B33:H33,"&lt;&gt;休",B33:H33,"&lt;&gt;調",B33:H33,"&lt;&gt;",B33:H33,"&lt;&gt;調整休")</f>
        <v>2</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10.5</v>
      </c>
      <c r="K33" s="692"/>
    </row>
    <row r="34" spans="1:14" ht="18" customHeight="1" x14ac:dyDescent="0.15">
      <c r="A34" s="321"/>
      <c r="B34" s="502" t="s">
        <v>21</v>
      </c>
      <c r="C34" s="38"/>
      <c r="D34" s="39"/>
      <c r="E34" s="12"/>
      <c r="F34" s="40"/>
      <c r="G34" s="29"/>
      <c r="H34" s="12"/>
      <c r="I34" s="5">
        <f>COUNTIFS(B34:H34,"&lt;&gt;空",B34:H34,"&lt;&gt;休",B34:H34,"&lt;&gt;調",B34:H34,"&lt;&gt;",B34:H34,"&lt;&gt;調整休")</f>
        <v>1</v>
      </c>
      <c r="J34" s="682">
        <f>SUM(COUNTIF(B34:H34,"9-14:30"))*(5)+(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16-19"))*(3)</f>
        <v>4.5</v>
      </c>
      <c r="K34" s="692"/>
    </row>
    <row r="35" spans="1:14" ht="18" customHeight="1" x14ac:dyDescent="0.15">
      <c r="A35" s="22" t="s">
        <v>0</v>
      </c>
      <c r="B35" s="23">
        <v>46104</v>
      </c>
      <c r="C35" s="23">
        <v>46105</v>
      </c>
      <c r="D35" s="23">
        <v>46106</v>
      </c>
      <c r="E35" s="23">
        <v>46107</v>
      </c>
      <c r="F35" s="23">
        <v>46108</v>
      </c>
      <c r="G35" s="23">
        <v>46109</v>
      </c>
      <c r="H35" s="23">
        <v>46110</v>
      </c>
      <c r="I35" s="7"/>
      <c r="J35" s="717" t="s">
        <v>2</v>
      </c>
      <c r="K35" s="718"/>
    </row>
    <row r="36" spans="1:14" ht="18" customHeight="1" x14ac:dyDescent="0.15">
      <c r="A36" s="22" t="s">
        <v>3</v>
      </c>
      <c r="B36" s="2" t="s">
        <v>4</v>
      </c>
      <c r="C36" s="316" t="s">
        <v>5</v>
      </c>
      <c r="D36" s="21" t="s">
        <v>6</v>
      </c>
      <c r="E36" s="2" t="s">
        <v>7</v>
      </c>
      <c r="F36" s="2" t="s">
        <v>8</v>
      </c>
      <c r="G36" s="2" t="s">
        <v>9</v>
      </c>
      <c r="H36" s="24" t="s">
        <v>10</v>
      </c>
      <c r="I36" s="8"/>
      <c r="J36" s="719"/>
      <c r="K36" s="720"/>
    </row>
    <row r="37" spans="1:14" ht="18.95" customHeight="1" x14ac:dyDescent="0.15">
      <c r="A37" s="17" t="s">
        <v>12</v>
      </c>
      <c r="B37" s="12"/>
      <c r="C37" s="26"/>
      <c r="D37" s="37"/>
      <c r="E37" s="12"/>
      <c r="F37" s="691" t="s">
        <v>60</v>
      </c>
      <c r="G37" s="691"/>
      <c r="H37" s="691"/>
      <c r="I37" s="51"/>
      <c r="J37" s="27"/>
      <c r="K37" s="49"/>
    </row>
    <row r="38" spans="1:14" ht="18" customHeight="1" x14ac:dyDescent="0.15">
      <c r="A38" s="5" t="s">
        <v>73</v>
      </c>
      <c r="B38" s="12" t="s">
        <v>20</v>
      </c>
      <c r="C38" s="127"/>
      <c r="D38" s="32"/>
      <c r="E38" s="54"/>
      <c r="F38" s="12" t="s">
        <v>21</v>
      </c>
      <c r="G38" s="12" t="s">
        <v>20</v>
      </c>
      <c r="H38" s="12" t="s">
        <v>41</v>
      </c>
      <c r="I38" s="5">
        <f>COUNTIFS(B38:H38,"&lt;&gt;空",B38:H38,"&lt;&gt;休",B38:H38,"&lt;&gt;調",B38:H38,"&lt;&gt;",B38:H38,"&lt;&gt;調整休")</f>
        <v>4</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f>
        <v>19.5</v>
      </c>
      <c r="K38" s="692"/>
    </row>
    <row r="39" spans="1:14" ht="18" customHeight="1" x14ac:dyDescent="0.15">
      <c r="A39" s="5" t="s">
        <v>46</v>
      </c>
      <c r="B39" s="12"/>
      <c r="C39" s="21"/>
      <c r="D39" s="32"/>
      <c r="E39" s="54" t="s">
        <v>21</v>
      </c>
      <c r="F39" s="18"/>
      <c r="G39" s="12" t="s">
        <v>21</v>
      </c>
      <c r="H39" s="12"/>
      <c r="I39" s="5">
        <f>COUNTIFS(B39:H39,"&lt;&gt;空",B39:H39,"&lt;&gt;休",B39:H39,"&lt;&gt;調",B39:H39,"&lt;&gt;",B39:H39,"&lt;&gt;調整休")</f>
        <v>2</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9</v>
      </c>
      <c r="K39" s="692"/>
    </row>
    <row r="40" spans="1:14" ht="18" customHeight="1" x14ac:dyDescent="0.15">
      <c r="A40" s="5" t="s">
        <v>47</v>
      </c>
      <c r="B40" s="12"/>
      <c r="C40" s="21"/>
      <c r="D40" s="32"/>
      <c r="E40" s="54" t="s">
        <v>20</v>
      </c>
      <c r="F40" s="12" t="s">
        <v>20</v>
      </c>
      <c r="G40" s="12"/>
      <c r="H40" s="12" t="s">
        <v>20</v>
      </c>
      <c r="I40" s="5">
        <f>COUNTIFS(B40:H40,"&lt;&gt;空",B40:H40,"&lt;&gt;休",B40:H40,"&lt;&gt;調",B40:H40,"&lt;&gt;",B40:H40,"&lt;&gt;調整休")</f>
        <v>3</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13.5</v>
      </c>
      <c r="K40" s="692"/>
    </row>
    <row r="41" spans="1:14" ht="18" customHeight="1" x14ac:dyDescent="0.15">
      <c r="A41" s="5" t="s">
        <v>48</v>
      </c>
      <c r="B41" s="12"/>
      <c r="C41" s="106"/>
      <c r="D41" s="106"/>
      <c r="E41" s="55"/>
      <c r="F41" s="40"/>
      <c r="G41" s="12" t="s">
        <v>41</v>
      </c>
      <c r="H41" s="29" t="s">
        <v>21</v>
      </c>
      <c r="I41" s="5">
        <f>COUNTIFS(B41:H41,"&lt;&gt;空",B41:H41,"&lt;&gt;休",B41:H41,"&lt;&gt;調",B41:H41,"&lt;&gt;",B41:H41,"&lt;&gt;調整休")</f>
        <v>2</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10.5</v>
      </c>
      <c r="K41" s="692"/>
    </row>
    <row r="42" spans="1:14" ht="18" customHeight="1" x14ac:dyDescent="0.15">
      <c r="A42" s="321"/>
      <c r="B42" s="502" t="s">
        <v>21</v>
      </c>
      <c r="C42" s="38"/>
      <c r="D42" s="39"/>
      <c r="E42" s="12"/>
      <c r="F42" s="40"/>
      <c r="G42" s="29"/>
      <c r="H42" s="12"/>
      <c r="I42" s="5">
        <f>COUNTIFS(B42:H42,"&lt;&gt;空",B42:H42,"&lt;&gt;休",B42:H42,"&lt;&gt;調",B42:H42,"&lt;&gt;",B42:H42,"&lt;&gt;調整休")</f>
        <v>1</v>
      </c>
      <c r="J42" s="682">
        <f>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16-19"))*(3)</f>
        <v>4.5</v>
      </c>
      <c r="K42" s="692"/>
    </row>
    <row r="43" spans="1:14" ht="18" customHeight="1" x14ac:dyDescent="0.15">
      <c r="A43" s="41"/>
      <c r="B43" s="42"/>
      <c r="C43" s="42"/>
      <c r="D43" s="42"/>
      <c r="E43" s="42"/>
      <c r="F43" s="42"/>
      <c r="G43" s="42"/>
      <c r="H43" s="42"/>
      <c r="I43" s="881" t="s">
        <v>514</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A51:B51"/>
    <mergeCell ref="C51:K51"/>
    <mergeCell ref="A52:B52"/>
    <mergeCell ref="C52:K52"/>
    <mergeCell ref="A46:B46"/>
    <mergeCell ref="C46:K46"/>
    <mergeCell ref="C47:K47"/>
    <mergeCell ref="A49:B49"/>
    <mergeCell ref="C49:K49"/>
    <mergeCell ref="A50:B50"/>
    <mergeCell ref="A45:B45"/>
    <mergeCell ref="C45:K45"/>
    <mergeCell ref="J34:K34"/>
    <mergeCell ref="J35:K36"/>
    <mergeCell ref="F37:H37"/>
    <mergeCell ref="J38:K38"/>
    <mergeCell ref="J39:K39"/>
    <mergeCell ref="J40:K40"/>
    <mergeCell ref="J41:K41"/>
    <mergeCell ref="J42:K42"/>
    <mergeCell ref="I43:K43"/>
    <mergeCell ref="A44:B44"/>
    <mergeCell ref="D44:E44"/>
    <mergeCell ref="J33:K33"/>
    <mergeCell ref="J21:K21"/>
    <mergeCell ref="J22:K22"/>
    <mergeCell ref="J23:K23"/>
    <mergeCell ref="J24:K24"/>
    <mergeCell ref="J25:K25"/>
    <mergeCell ref="J26:K26"/>
    <mergeCell ref="J27:K28"/>
    <mergeCell ref="J29:K29"/>
    <mergeCell ref="J30:K30"/>
    <mergeCell ref="J31:K31"/>
    <mergeCell ref="J32:K32"/>
    <mergeCell ref="J19:K20"/>
    <mergeCell ref="J7:K7"/>
    <mergeCell ref="J8:K8"/>
    <mergeCell ref="J9:K9"/>
    <mergeCell ref="J10:K10"/>
    <mergeCell ref="J11:K12"/>
    <mergeCell ref="J13:K13"/>
    <mergeCell ref="J14:K14"/>
    <mergeCell ref="J15:K15"/>
    <mergeCell ref="J16:K16"/>
    <mergeCell ref="J17:K17"/>
    <mergeCell ref="J18:K18"/>
    <mergeCell ref="J6:K6"/>
    <mergeCell ref="B1:F1"/>
    <mergeCell ref="H1:K1"/>
    <mergeCell ref="I3:I4"/>
    <mergeCell ref="J3:K4"/>
    <mergeCell ref="J5:K5"/>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04A4AC1-3B6E-4083-872C-DFB085BA52DA}">
          <x14:formula1>
            <xm:f>'F:\Users\clmiwa-three\Downloads\[《中村》新田・草加 エリア 仮シフト【12月16日～1月15日】.xlsx]参照データベース'!#REF!</xm:f>
          </x14:formula1>
          <xm:sqref>C42:D43 C18:D18 C26:D26 G1:G2 E43:H43 C34:D34 C10:G10</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997E5-0870-4CB6-B7CA-ADE17A8FB577}">
  <sheetPr>
    <pageSetUpPr fitToPage="1"/>
  </sheetPr>
  <dimension ref="A1:N52"/>
  <sheetViews>
    <sheetView topLeftCell="A19" zoomScale="90" zoomScaleNormal="90" workbookViewId="0"/>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515</v>
      </c>
      <c r="C1" s="683"/>
      <c r="D1" s="683"/>
      <c r="E1" s="683"/>
      <c r="F1" s="683"/>
      <c r="H1" s="867" t="s">
        <v>45</v>
      </c>
      <c r="I1" s="868"/>
      <c r="J1" s="869"/>
      <c r="K1" s="870"/>
    </row>
    <row r="2" spans="1:11" ht="9.9499999999999993" customHeight="1" thickBot="1" x14ac:dyDescent="0.2">
      <c r="A2" s="14"/>
      <c r="I2" s="14"/>
      <c r="J2" s="3"/>
      <c r="K2" s="4"/>
    </row>
    <row r="3" spans="1:11" ht="19.5" customHeight="1" x14ac:dyDescent="0.15">
      <c r="A3" s="504" t="s">
        <v>64</v>
      </c>
      <c r="B3" s="505">
        <v>46111</v>
      </c>
      <c r="C3" s="506">
        <v>46112</v>
      </c>
      <c r="D3" s="259"/>
      <c r="E3" s="90"/>
      <c r="F3" s="90"/>
      <c r="G3" s="90"/>
      <c r="H3" s="90">
        <v>46082</v>
      </c>
      <c r="I3" s="727" t="s">
        <v>1</v>
      </c>
      <c r="J3" s="717" t="s">
        <v>2</v>
      </c>
      <c r="K3" s="718"/>
    </row>
    <row r="4" spans="1:11" ht="19.5" customHeight="1" x14ac:dyDescent="0.15">
      <c r="A4" s="507" t="s">
        <v>3</v>
      </c>
      <c r="B4" s="508" t="s">
        <v>4</v>
      </c>
      <c r="C4" s="509" t="s">
        <v>5</v>
      </c>
      <c r="D4" s="63"/>
      <c r="E4" s="2"/>
      <c r="F4" s="21"/>
      <c r="G4" s="21"/>
      <c r="H4" s="24" t="s">
        <v>10</v>
      </c>
      <c r="I4" s="728"/>
      <c r="J4" s="719"/>
      <c r="K4" s="720"/>
    </row>
    <row r="5" spans="1:11" ht="19.5" customHeight="1" x14ac:dyDescent="0.15">
      <c r="A5" s="67" t="s">
        <v>12</v>
      </c>
      <c r="B5" s="12"/>
      <c r="C5" s="509"/>
      <c r="D5" s="63"/>
      <c r="E5" s="21"/>
      <c r="F5" s="21"/>
      <c r="G5" s="21"/>
      <c r="H5" s="12"/>
      <c r="I5" s="5"/>
      <c r="J5" s="682"/>
      <c r="K5" s="692"/>
    </row>
    <row r="6" spans="1:11" ht="19.5" customHeight="1" x14ac:dyDescent="0.15">
      <c r="A6" s="71" t="s">
        <v>61</v>
      </c>
      <c r="B6" s="12"/>
      <c r="C6" s="510"/>
      <c r="D6" s="32"/>
      <c r="E6" s="32"/>
      <c r="F6" s="32"/>
      <c r="G6" s="32"/>
      <c r="H6" s="54"/>
      <c r="I6" s="5">
        <f>COUNTIFS(B6:H6,"&lt;&gt;空",B6:H6,"&lt;&gt;休",B6:H6,"&lt;&gt;調",B6:H6,"&lt;&gt;",B6:H6,"&lt;&gt;調整休")</f>
        <v>0</v>
      </c>
      <c r="J6" s="682">
        <f t="shared" ref="J6:J8" si="0">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(3)</f>
        <v>0</v>
      </c>
      <c r="K6" s="692"/>
    </row>
    <row r="7" spans="1:11" ht="19.5" customHeight="1" x14ac:dyDescent="0.15">
      <c r="A7" s="71" t="s">
        <v>44</v>
      </c>
      <c r="B7" s="54" t="s">
        <v>58</v>
      </c>
      <c r="C7" s="509"/>
      <c r="D7" s="32"/>
      <c r="E7" s="32"/>
      <c r="F7" s="32"/>
      <c r="G7" s="32"/>
      <c r="H7" s="54" t="s">
        <v>58</v>
      </c>
      <c r="I7" s="5">
        <f>COUNTIFS(B7:H7,"&lt;&gt;空",B7:H7,"&lt;&gt;休",B7:H7,"&lt;&gt;調",B7:H7,"&lt;&gt;",B7:H7,"&lt;&gt;調整休")</f>
        <v>2</v>
      </c>
      <c r="J7" s="682">
        <f t="shared" si="0"/>
        <v>12.5</v>
      </c>
      <c r="K7" s="692"/>
    </row>
    <row r="8" spans="1:11" ht="19.5" customHeight="1" x14ac:dyDescent="0.15">
      <c r="A8" s="71" t="s">
        <v>71</v>
      </c>
      <c r="B8" s="12" t="s">
        <v>27</v>
      </c>
      <c r="C8" s="509"/>
      <c r="D8" s="32"/>
      <c r="E8" s="32"/>
      <c r="F8" s="32"/>
      <c r="G8" s="32"/>
      <c r="H8" s="12" t="s">
        <v>27</v>
      </c>
      <c r="I8" s="5">
        <f>COUNTIFS(B8:H8,"&lt;&gt;空",B8:H8,"&lt;&gt;休",B8:H8,"&lt;&gt;調",B8:H8,"&lt;&gt;",B8:H8,"&lt;&gt;調整休")</f>
        <v>2</v>
      </c>
      <c r="J8" s="682">
        <f t="shared" si="0"/>
        <v>6</v>
      </c>
      <c r="K8" s="692"/>
    </row>
    <row r="9" spans="1:11" ht="19.5" customHeight="1" x14ac:dyDescent="0.15">
      <c r="A9" s="84" t="s">
        <v>66</v>
      </c>
      <c r="B9" s="16"/>
      <c r="C9" s="509"/>
      <c r="D9" s="32"/>
      <c r="E9" s="32"/>
      <c r="F9" s="32"/>
      <c r="G9" s="32"/>
      <c r="H9" s="57"/>
      <c r="I9" s="5"/>
      <c r="J9" s="682"/>
      <c r="K9" s="692"/>
    </row>
    <row r="10" spans="1:11" ht="19.5" customHeight="1" thickBot="1" x14ac:dyDescent="0.2">
      <c r="A10" s="285"/>
      <c r="B10" s="111"/>
      <c r="C10" s="512"/>
      <c r="D10" s="36"/>
      <c r="E10" s="106"/>
      <c r="F10" s="106"/>
      <c r="G10" s="106"/>
      <c r="H10" s="40"/>
      <c r="I10" s="5"/>
      <c r="J10" s="758"/>
      <c r="K10" s="759"/>
    </row>
    <row r="11" spans="1:11" ht="19.5" customHeight="1" x14ac:dyDescent="0.15">
      <c r="A11" s="33" t="s">
        <v>0</v>
      </c>
      <c r="B11" s="53">
        <v>46083</v>
      </c>
      <c r="C11" s="53">
        <v>46084</v>
      </c>
      <c r="D11" s="90">
        <v>46085</v>
      </c>
      <c r="E11" s="90">
        <v>46086</v>
      </c>
      <c r="F11" s="90">
        <v>46087</v>
      </c>
      <c r="G11" s="90">
        <v>46088</v>
      </c>
      <c r="H11" s="90">
        <v>46089</v>
      </c>
      <c r="I11" s="7"/>
      <c r="J11" s="717" t="s">
        <v>2</v>
      </c>
      <c r="K11" s="718"/>
    </row>
    <row r="12" spans="1:11" ht="19.5" customHeight="1" x14ac:dyDescent="0.15">
      <c r="A12" s="22" t="s">
        <v>3</v>
      </c>
      <c r="B12" s="22" t="s">
        <v>4</v>
      </c>
      <c r="C12" s="2" t="s">
        <v>5</v>
      </c>
      <c r="D12" s="21" t="s">
        <v>6</v>
      </c>
      <c r="E12" s="2" t="s">
        <v>7</v>
      </c>
      <c r="F12" s="2" t="s">
        <v>8</v>
      </c>
      <c r="G12" s="2" t="s">
        <v>9</v>
      </c>
      <c r="H12" s="24" t="s">
        <v>10</v>
      </c>
      <c r="I12" s="8"/>
      <c r="J12" s="719"/>
      <c r="K12" s="720"/>
    </row>
    <row r="13" spans="1:11" ht="19.5" customHeight="1" x14ac:dyDescent="0.15">
      <c r="A13" s="17" t="s">
        <v>13</v>
      </c>
      <c r="B13" s="12"/>
      <c r="C13" s="21"/>
      <c r="D13" s="21"/>
      <c r="E13" s="514" t="s">
        <v>296</v>
      </c>
      <c r="F13" s="12"/>
      <c r="G13" s="12"/>
      <c r="H13" s="12"/>
      <c r="I13" s="5"/>
      <c r="J13" s="682"/>
      <c r="K13" s="692"/>
    </row>
    <row r="14" spans="1:11" ht="19.5" customHeight="1" x14ac:dyDescent="0.15">
      <c r="A14" s="19" t="s">
        <v>61</v>
      </c>
      <c r="B14" s="12" t="s">
        <v>58</v>
      </c>
      <c r="C14" s="127"/>
      <c r="D14" s="32"/>
      <c r="E14" s="54"/>
      <c r="F14" s="54" t="s">
        <v>21</v>
      </c>
      <c r="G14" s="54" t="s">
        <v>20</v>
      </c>
      <c r="H14" s="54" t="s">
        <v>58</v>
      </c>
      <c r="I14" s="5">
        <f t="shared" ref="I14:I16" si="1">COUNTIFS(B14:H14,"&lt;&gt;空",B14:H14,"&lt;&gt;休",B14:H14,"&lt;&gt;調",B14:H14,"&lt;&gt;",B14:H14,"&lt;&gt;調整休")</f>
        <v>4</v>
      </c>
      <c r="J14" s="682">
        <f t="shared" ref="J14:J16" si="2">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13:30-19"))*(5)+(COUNTIF(B14:H14,"14-17"))*(4)+(COUNTIF(B14:H14,"16-19"))*(3)</f>
        <v>21.5</v>
      </c>
      <c r="K14" s="692"/>
    </row>
    <row r="15" spans="1:11" ht="19.5" customHeight="1" x14ac:dyDescent="0.15">
      <c r="A15" s="20" t="s">
        <v>44</v>
      </c>
      <c r="B15" s="16"/>
      <c r="C15" s="21"/>
      <c r="D15" s="32"/>
      <c r="E15" s="54" t="s">
        <v>20</v>
      </c>
      <c r="F15" s="54" t="s">
        <v>20</v>
      </c>
      <c r="G15" s="54" t="s">
        <v>21</v>
      </c>
      <c r="H15" s="54"/>
      <c r="I15" s="5">
        <f t="shared" si="1"/>
        <v>3</v>
      </c>
      <c r="J15" s="682">
        <f t="shared" si="2"/>
        <v>13.5</v>
      </c>
      <c r="K15" s="692"/>
    </row>
    <row r="16" spans="1:11" ht="19.5" customHeight="1" x14ac:dyDescent="0.15">
      <c r="A16" s="19" t="s">
        <v>71</v>
      </c>
      <c r="B16" s="12" t="s">
        <v>27</v>
      </c>
      <c r="C16" s="21"/>
      <c r="D16" s="32"/>
      <c r="E16" s="12" t="s">
        <v>27</v>
      </c>
      <c r="F16" s="54"/>
      <c r="G16" s="54"/>
      <c r="H16" s="12" t="s">
        <v>27</v>
      </c>
      <c r="I16" s="5">
        <f t="shared" si="1"/>
        <v>3</v>
      </c>
      <c r="J16" s="682">
        <f t="shared" si="2"/>
        <v>9</v>
      </c>
      <c r="K16" s="692"/>
    </row>
    <row r="17" spans="1:11" ht="19.5" customHeight="1" x14ac:dyDescent="0.15">
      <c r="A17" s="56" t="s">
        <v>66</v>
      </c>
      <c r="B17" s="16"/>
      <c r="C17" s="21"/>
      <c r="D17" s="32"/>
      <c r="E17" s="16" t="s">
        <v>367</v>
      </c>
      <c r="F17" s="54"/>
      <c r="G17" s="54"/>
      <c r="H17" s="57"/>
      <c r="I17" s="5"/>
      <c r="J17" s="682"/>
      <c r="K17" s="692"/>
    </row>
    <row r="18" spans="1:11" ht="19.5" customHeight="1" x14ac:dyDescent="0.15">
      <c r="A18" s="44"/>
      <c r="B18" s="12"/>
      <c r="C18" s="106"/>
      <c r="D18" s="106"/>
      <c r="E18" s="12"/>
      <c r="F18" s="40"/>
      <c r="G18" s="12"/>
      <c r="H18" s="40"/>
      <c r="I18" s="5"/>
      <c r="J18" s="758"/>
      <c r="K18" s="759"/>
    </row>
    <row r="19" spans="1:11" ht="19.5" customHeight="1" x14ac:dyDescent="0.15">
      <c r="A19" s="22" t="s">
        <v>0</v>
      </c>
      <c r="B19" s="23">
        <v>46090</v>
      </c>
      <c r="C19" s="23">
        <v>46091</v>
      </c>
      <c r="D19" s="23">
        <v>46092</v>
      </c>
      <c r="E19" s="23">
        <v>46093</v>
      </c>
      <c r="F19" s="23">
        <v>46094</v>
      </c>
      <c r="G19" s="23">
        <v>46095</v>
      </c>
      <c r="H19" s="23">
        <v>46096</v>
      </c>
      <c r="I19" s="7"/>
      <c r="J19" s="717" t="s">
        <v>2</v>
      </c>
      <c r="K19" s="718"/>
    </row>
    <row r="20" spans="1:11" ht="19.5" customHeight="1" x14ac:dyDescent="0.15">
      <c r="A20" s="22" t="s">
        <v>3</v>
      </c>
      <c r="B20" s="2" t="s">
        <v>4</v>
      </c>
      <c r="C20" s="21" t="s">
        <v>5</v>
      </c>
      <c r="D20" s="21" t="s">
        <v>6</v>
      </c>
      <c r="E20" s="2" t="s">
        <v>7</v>
      </c>
      <c r="F20" s="2" t="s">
        <v>8</v>
      </c>
      <c r="G20" s="2" t="s">
        <v>9</v>
      </c>
      <c r="H20" s="24" t="s">
        <v>10</v>
      </c>
      <c r="I20" s="8"/>
      <c r="J20" s="719"/>
      <c r="K20" s="720"/>
    </row>
    <row r="21" spans="1:11" ht="17.100000000000001" customHeight="1" x14ac:dyDescent="0.15">
      <c r="A21" s="17" t="s">
        <v>12</v>
      </c>
      <c r="B21" s="12"/>
      <c r="C21" s="21"/>
      <c r="D21" s="21"/>
      <c r="E21" s="12"/>
      <c r="F21" s="12"/>
      <c r="G21" s="12"/>
      <c r="H21" s="12"/>
      <c r="I21" s="51"/>
      <c r="J21" s="721"/>
      <c r="K21" s="722"/>
    </row>
    <row r="22" spans="1:11" ht="19.5" customHeight="1" x14ac:dyDescent="0.15">
      <c r="A22" s="19" t="s">
        <v>61</v>
      </c>
      <c r="B22" s="12"/>
      <c r="C22" s="127"/>
      <c r="D22" s="32"/>
      <c r="E22" s="54" t="s">
        <v>20</v>
      </c>
      <c r="F22" s="54" t="s">
        <v>20</v>
      </c>
      <c r="G22" s="54" t="s">
        <v>21</v>
      </c>
      <c r="H22" s="54"/>
      <c r="I22" s="5">
        <f t="shared" ref="I22:I24" si="3">COUNTIFS(B22:H22,"&lt;&gt;空",B22:H22,"&lt;&gt;休",B22:H22,"&lt;&gt;調",B22:H22,"&lt;&gt;",B22:H22,"&lt;&gt;調整休")</f>
        <v>3</v>
      </c>
      <c r="J22" s="682">
        <f t="shared" ref="J22:J24" si="4">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(3)</f>
        <v>13.5</v>
      </c>
      <c r="K22" s="692"/>
    </row>
    <row r="23" spans="1:11" ht="19.5" customHeight="1" x14ac:dyDescent="0.15">
      <c r="A23" s="20" t="s">
        <v>44</v>
      </c>
      <c r="B23" s="54" t="s">
        <v>58</v>
      </c>
      <c r="C23" s="21"/>
      <c r="D23" s="32"/>
      <c r="E23" s="54"/>
      <c r="F23" s="54" t="s">
        <v>21</v>
      </c>
      <c r="G23" s="54" t="s">
        <v>20</v>
      </c>
      <c r="H23" s="54" t="s">
        <v>58</v>
      </c>
      <c r="I23" s="5">
        <f t="shared" si="3"/>
        <v>4</v>
      </c>
      <c r="J23" s="682">
        <f t="shared" si="4"/>
        <v>21.5</v>
      </c>
      <c r="K23" s="692"/>
    </row>
    <row r="24" spans="1:11" ht="19.5" customHeight="1" x14ac:dyDescent="0.15">
      <c r="A24" s="19" t="s">
        <v>71</v>
      </c>
      <c r="B24" s="12" t="s">
        <v>27</v>
      </c>
      <c r="C24" s="21"/>
      <c r="D24" s="32"/>
      <c r="E24" s="12" t="s">
        <v>27</v>
      </c>
      <c r="F24" s="54"/>
      <c r="G24" s="54"/>
      <c r="H24" s="12" t="s">
        <v>27</v>
      </c>
      <c r="I24" s="5">
        <f t="shared" si="3"/>
        <v>3</v>
      </c>
      <c r="J24" s="682">
        <f t="shared" si="4"/>
        <v>9</v>
      </c>
      <c r="K24" s="692"/>
    </row>
    <row r="25" spans="1:11" ht="19.5" customHeight="1" x14ac:dyDescent="0.15">
      <c r="A25" s="56" t="s">
        <v>66</v>
      </c>
      <c r="B25" s="16"/>
      <c r="C25" s="21"/>
      <c r="D25" s="32"/>
      <c r="E25" s="16" t="s">
        <v>367</v>
      </c>
      <c r="F25" s="54"/>
      <c r="G25" s="54"/>
      <c r="H25" s="57"/>
      <c r="I25" s="5"/>
      <c r="J25" s="682"/>
      <c r="K25" s="692"/>
    </row>
    <row r="26" spans="1:11" ht="19.5" customHeight="1" x14ac:dyDescent="0.15">
      <c r="A26" s="44"/>
      <c r="B26" s="12"/>
      <c r="C26" s="106"/>
      <c r="D26" s="106"/>
      <c r="E26" s="12"/>
      <c r="F26" s="40"/>
      <c r="G26" s="12"/>
      <c r="H26" s="40"/>
      <c r="I26" s="5"/>
      <c r="J26" s="758"/>
      <c r="K26" s="759"/>
    </row>
    <row r="27" spans="1:11" ht="19.5" customHeight="1" x14ac:dyDescent="0.15">
      <c r="A27" s="22" t="s">
        <v>0</v>
      </c>
      <c r="B27" s="90">
        <v>46097</v>
      </c>
      <c r="C27" s="90">
        <v>46098</v>
      </c>
      <c r="D27" s="90">
        <v>46099</v>
      </c>
      <c r="E27" s="90">
        <v>46100</v>
      </c>
      <c r="F27" s="90">
        <v>46101</v>
      </c>
      <c r="G27" s="90">
        <v>46102</v>
      </c>
      <c r="H27" s="90">
        <v>46103</v>
      </c>
      <c r="I27" s="7"/>
      <c r="J27" s="717" t="s">
        <v>2</v>
      </c>
      <c r="K27" s="718"/>
    </row>
    <row r="28" spans="1:11" ht="19.5" customHeight="1" x14ac:dyDescent="0.15">
      <c r="A28" s="22" t="s">
        <v>3</v>
      </c>
      <c r="B28" s="2" t="s">
        <v>4</v>
      </c>
      <c r="C28" s="21" t="s">
        <v>5</v>
      </c>
      <c r="D28" s="21" t="s">
        <v>6</v>
      </c>
      <c r="E28" s="2" t="s">
        <v>7</v>
      </c>
      <c r="F28" s="24" t="s">
        <v>8</v>
      </c>
      <c r="G28" s="2" t="s">
        <v>9</v>
      </c>
      <c r="H28" s="24" t="s">
        <v>10</v>
      </c>
      <c r="I28" s="8"/>
      <c r="J28" s="719"/>
      <c r="K28" s="720"/>
    </row>
    <row r="29" spans="1:11" ht="19.5" customHeight="1" x14ac:dyDescent="0.15">
      <c r="A29" s="17" t="s">
        <v>13</v>
      </c>
      <c r="B29" s="12"/>
      <c r="C29" s="21"/>
      <c r="D29" s="21"/>
      <c r="E29" s="12"/>
      <c r="F29" s="12"/>
      <c r="G29" s="12"/>
      <c r="H29" s="12"/>
      <c r="I29" s="5"/>
      <c r="J29" s="682"/>
      <c r="K29" s="692"/>
    </row>
    <row r="30" spans="1:11" ht="19.5" customHeight="1" x14ac:dyDescent="0.15">
      <c r="A30" s="19" t="s">
        <v>61</v>
      </c>
      <c r="B30" s="12" t="s">
        <v>58</v>
      </c>
      <c r="C30" s="127"/>
      <c r="D30" s="32"/>
      <c r="E30" s="54"/>
      <c r="F30" s="54" t="s">
        <v>21</v>
      </c>
      <c r="G30" s="54" t="s">
        <v>20</v>
      </c>
      <c r="H30" s="54" t="s">
        <v>58</v>
      </c>
      <c r="I30" s="5">
        <f t="shared" ref="I30:I32" si="5">COUNTIFS(B30:H30,"&lt;&gt;空",B30:H30,"&lt;&gt;休",B30:H30,"&lt;&gt;調",B30:H30,"&lt;&gt;",B30:H30,"&lt;&gt;調整休")</f>
        <v>4</v>
      </c>
      <c r="J30" s="682">
        <f t="shared" ref="J30:J32" si="6">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(3)</f>
        <v>21.5</v>
      </c>
      <c r="K30" s="692"/>
    </row>
    <row r="31" spans="1:11" ht="19.5" customHeight="1" x14ac:dyDescent="0.15">
      <c r="A31" s="20" t="s">
        <v>44</v>
      </c>
      <c r="B31" s="16"/>
      <c r="C31" s="21"/>
      <c r="D31" s="32"/>
      <c r="E31" s="54" t="s">
        <v>20</v>
      </c>
      <c r="F31" s="54" t="s">
        <v>20</v>
      </c>
      <c r="G31" s="54" t="s">
        <v>21</v>
      </c>
      <c r="H31" s="54"/>
      <c r="I31" s="5">
        <f t="shared" si="5"/>
        <v>3</v>
      </c>
      <c r="J31" s="682">
        <f t="shared" si="6"/>
        <v>13.5</v>
      </c>
      <c r="K31" s="692"/>
    </row>
    <row r="32" spans="1:11" ht="19.5" customHeight="1" x14ac:dyDescent="0.15">
      <c r="A32" s="19" t="s">
        <v>71</v>
      </c>
      <c r="B32" s="12" t="s">
        <v>27</v>
      </c>
      <c r="C32" s="21"/>
      <c r="D32" s="32"/>
      <c r="E32" s="12" t="s">
        <v>27</v>
      </c>
      <c r="F32" s="54"/>
      <c r="G32" s="54"/>
      <c r="H32" s="12" t="s">
        <v>27</v>
      </c>
      <c r="I32" s="5">
        <f t="shared" si="5"/>
        <v>3</v>
      </c>
      <c r="J32" s="682">
        <f t="shared" si="6"/>
        <v>9</v>
      </c>
      <c r="K32" s="692"/>
    </row>
    <row r="33" spans="1:14" ht="19.5" customHeight="1" x14ac:dyDescent="0.15">
      <c r="A33" s="56" t="s">
        <v>66</v>
      </c>
      <c r="B33" s="16"/>
      <c r="C33" s="21"/>
      <c r="D33" s="32"/>
      <c r="E33" s="16" t="s">
        <v>367</v>
      </c>
      <c r="F33" s="54"/>
      <c r="G33" s="54"/>
      <c r="H33" s="57"/>
      <c r="I33" s="5"/>
      <c r="J33" s="682"/>
      <c r="K33" s="692"/>
    </row>
    <row r="34" spans="1:14" ht="19.5" customHeight="1" x14ac:dyDescent="0.15">
      <c r="A34" s="44"/>
      <c r="B34" s="12"/>
      <c r="C34" s="106"/>
      <c r="D34" s="106"/>
      <c r="E34" s="12"/>
      <c r="F34" s="40"/>
      <c r="G34" s="12"/>
      <c r="H34" s="40"/>
      <c r="I34" s="5"/>
      <c r="J34" s="758"/>
      <c r="K34" s="759"/>
    </row>
    <row r="35" spans="1:14" ht="19.5" customHeight="1" x14ac:dyDescent="0.15">
      <c r="A35" s="22" t="s">
        <v>0</v>
      </c>
      <c r="B35" s="23">
        <v>46104</v>
      </c>
      <c r="C35" s="23">
        <v>46105</v>
      </c>
      <c r="D35" s="23">
        <v>46106</v>
      </c>
      <c r="E35" s="23">
        <v>46107</v>
      </c>
      <c r="F35" s="23">
        <v>46108</v>
      </c>
      <c r="G35" s="23">
        <v>46109</v>
      </c>
      <c r="H35" s="23">
        <v>46110</v>
      </c>
      <c r="I35" s="7"/>
      <c r="J35" s="717" t="s">
        <v>2</v>
      </c>
      <c r="K35" s="718"/>
    </row>
    <row r="36" spans="1:14" ht="19.5" customHeight="1" x14ac:dyDescent="0.15">
      <c r="A36" s="22" t="s">
        <v>3</v>
      </c>
      <c r="B36" s="2" t="s">
        <v>4</v>
      </c>
      <c r="C36" s="316" t="s">
        <v>5</v>
      </c>
      <c r="D36" s="21" t="s">
        <v>6</v>
      </c>
      <c r="E36" s="2" t="s">
        <v>7</v>
      </c>
      <c r="F36" s="2" t="s">
        <v>8</v>
      </c>
      <c r="G36" s="2" t="s">
        <v>9</v>
      </c>
      <c r="H36" s="24" t="s">
        <v>10</v>
      </c>
      <c r="I36" s="8"/>
      <c r="J36" s="719"/>
      <c r="K36" s="720"/>
    </row>
    <row r="37" spans="1:14" ht="17.100000000000001" customHeight="1" x14ac:dyDescent="0.15">
      <c r="A37" s="17" t="s">
        <v>12</v>
      </c>
      <c r="B37" s="12"/>
      <c r="C37" s="21"/>
      <c r="D37" s="21"/>
      <c r="E37" s="12"/>
      <c r="F37" s="691" t="s">
        <v>60</v>
      </c>
      <c r="G37" s="691"/>
      <c r="H37" s="691"/>
      <c r="I37" s="51"/>
      <c r="J37" s="27"/>
      <c r="K37" s="49"/>
    </row>
    <row r="38" spans="1:14" ht="19.5" customHeight="1" x14ac:dyDescent="0.15">
      <c r="A38" s="19" t="s">
        <v>61</v>
      </c>
      <c r="B38" s="12"/>
      <c r="C38" s="127"/>
      <c r="D38" s="32"/>
      <c r="E38" s="54" t="s">
        <v>20</v>
      </c>
      <c r="F38" s="54" t="s">
        <v>20</v>
      </c>
      <c r="G38" s="54" t="s">
        <v>21</v>
      </c>
      <c r="H38" s="54"/>
      <c r="I38" s="5">
        <f t="shared" ref="I38:I40" si="7">COUNTIFS(B38:H38,"&lt;&gt;空",B38:H38,"&lt;&gt;休",B38:H38,"&lt;&gt;調",B38:H38,"&lt;&gt;",B38:H38,"&lt;&gt;調整休")</f>
        <v>3</v>
      </c>
      <c r="J38" s="682">
        <f t="shared" ref="J38:J40" si="8">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(3)</f>
        <v>13.5</v>
      </c>
      <c r="K38" s="692"/>
    </row>
    <row r="39" spans="1:14" ht="19.5" customHeight="1" x14ac:dyDescent="0.15">
      <c r="A39" s="20" t="s">
        <v>44</v>
      </c>
      <c r="B39" s="54" t="s">
        <v>58</v>
      </c>
      <c r="C39" s="21"/>
      <c r="D39" s="32"/>
      <c r="E39" s="54"/>
      <c r="F39" s="54" t="s">
        <v>21</v>
      </c>
      <c r="G39" s="54" t="s">
        <v>20</v>
      </c>
      <c r="H39" s="54" t="s">
        <v>58</v>
      </c>
      <c r="I39" s="5">
        <f t="shared" si="7"/>
        <v>4</v>
      </c>
      <c r="J39" s="682">
        <f t="shared" si="8"/>
        <v>21.5</v>
      </c>
      <c r="K39" s="692"/>
    </row>
    <row r="40" spans="1:14" ht="19.5" customHeight="1" x14ac:dyDescent="0.15">
      <c r="A40" s="19" t="s">
        <v>71</v>
      </c>
      <c r="B40" s="12" t="s">
        <v>27</v>
      </c>
      <c r="C40" s="21"/>
      <c r="D40" s="32"/>
      <c r="E40" s="12" t="s">
        <v>27</v>
      </c>
      <c r="F40" s="54"/>
      <c r="G40" s="54"/>
      <c r="H40" s="12" t="s">
        <v>27</v>
      </c>
      <c r="I40" s="5">
        <f t="shared" si="7"/>
        <v>3</v>
      </c>
      <c r="J40" s="682">
        <f t="shared" si="8"/>
        <v>9</v>
      </c>
      <c r="K40" s="692"/>
    </row>
    <row r="41" spans="1:14" ht="19.5" customHeight="1" x14ac:dyDescent="0.15">
      <c r="A41" s="56" t="s">
        <v>66</v>
      </c>
      <c r="B41" s="16"/>
      <c r="C41" s="21"/>
      <c r="D41" s="32"/>
      <c r="E41" s="16" t="s">
        <v>367</v>
      </c>
      <c r="F41" s="54"/>
      <c r="G41" s="54"/>
      <c r="H41" s="57"/>
      <c r="I41" s="5"/>
      <c r="J41" s="682"/>
      <c r="K41" s="692"/>
    </row>
    <row r="42" spans="1:14" ht="19.5" customHeight="1" x14ac:dyDescent="0.15">
      <c r="A42" s="44"/>
      <c r="B42" s="12"/>
      <c r="C42" s="106"/>
      <c r="D42" s="106"/>
      <c r="E42" s="12"/>
      <c r="F42" s="40"/>
      <c r="G42" s="12"/>
      <c r="H42" s="40"/>
      <c r="I42" s="5"/>
      <c r="J42" s="758"/>
      <c r="K42" s="759"/>
    </row>
    <row r="43" spans="1:14" ht="19.5" customHeight="1" x14ac:dyDescent="0.15">
      <c r="A43" s="41"/>
      <c r="B43" s="42"/>
      <c r="C43" s="42"/>
      <c r="D43" s="42"/>
      <c r="E43" s="42"/>
      <c r="F43" s="42"/>
      <c r="G43" s="42"/>
      <c r="H43" s="42"/>
      <c r="I43" s="882" t="s">
        <v>514</v>
      </c>
      <c r="J43" s="882"/>
      <c r="K43" s="882"/>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A51:B51"/>
    <mergeCell ref="C51:K51"/>
    <mergeCell ref="A52:B52"/>
    <mergeCell ref="C52:K52"/>
    <mergeCell ref="A46:B46"/>
    <mergeCell ref="C46:K46"/>
    <mergeCell ref="C47:K47"/>
    <mergeCell ref="A49:B49"/>
    <mergeCell ref="C49:K49"/>
    <mergeCell ref="A50:B50"/>
    <mergeCell ref="A45:B45"/>
    <mergeCell ref="C45:K45"/>
    <mergeCell ref="J34:K34"/>
    <mergeCell ref="J35:K36"/>
    <mergeCell ref="F37:H37"/>
    <mergeCell ref="J38:K38"/>
    <mergeCell ref="J39:K39"/>
    <mergeCell ref="J40:K40"/>
    <mergeCell ref="J41:K41"/>
    <mergeCell ref="J42:K42"/>
    <mergeCell ref="I43:K43"/>
    <mergeCell ref="A44:B44"/>
    <mergeCell ref="D44:E44"/>
    <mergeCell ref="J33:K33"/>
    <mergeCell ref="J21:K21"/>
    <mergeCell ref="J22:K22"/>
    <mergeCell ref="J23:K23"/>
    <mergeCell ref="J24:K24"/>
    <mergeCell ref="J25:K25"/>
    <mergeCell ref="J26:K26"/>
    <mergeCell ref="J27:K28"/>
    <mergeCell ref="J29:K29"/>
    <mergeCell ref="J30:K30"/>
    <mergeCell ref="J31:K31"/>
    <mergeCell ref="J32:K32"/>
    <mergeCell ref="J19:K20"/>
    <mergeCell ref="J7:K7"/>
    <mergeCell ref="J8:K8"/>
    <mergeCell ref="J9:K9"/>
    <mergeCell ref="J10:K10"/>
    <mergeCell ref="J11:K12"/>
    <mergeCell ref="J13:K13"/>
    <mergeCell ref="J14:K14"/>
    <mergeCell ref="J15:K15"/>
    <mergeCell ref="J16:K16"/>
    <mergeCell ref="J17:K17"/>
    <mergeCell ref="J18:K18"/>
    <mergeCell ref="J6:K6"/>
    <mergeCell ref="B1:F1"/>
    <mergeCell ref="H1:K1"/>
    <mergeCell ref="I3:I4"/>
    <mergeCell ref="J3:K4"/>
    <mergeCell ref="J5:K5"/>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7659B54-27DB-453E-85D5-10B5BDF98DF1}">
          <x14:formula1>
            <xm:f>'F:\Users\clmiwa-three\Downloads\[《中村》新田・草加 エリア 仮シフト【12月16日～1月15日】.xlsx]参照データベース'!#REF!</xm:f>
          </x14:formula1>
          <xm:sqref>G1 C43:H43</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B4FC9-D5F7-4F2A-90F8-125B0FC5A63E}">
  <sheetPr>
    <pageSetUpPr fitToPage="1"/>
  </sheetPr>
  <dimension ref="A1:N53"/>
  <sheetViews>
    <sheetView zoomScale="90" zoomScaleNormal="90" workbookViewId="0"/>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515</v>
      </c>
      <c r="C1" s="683"/>
      <c r="D1" s="683"/>
      <c r="E1" s="683"/>
      <c r="F1" s="683"/>
      <c r="H1" s="847" t="s">
        <v>110</v>
      </c>
      <c r="I1" s="848"/>
      <c r="J1" s="849"/>
      <c r="K1" s="850"/>
    </row>
    <row r="2" spans="1:11" ht="9" customHeight="1" x14ac:dyDescent="0.15">
      <c r="A2" s="50"/>
      <c r="B2" s="501"/>
      <c r="C2" s="501"/>
      <c r="D2" s="501"/>
      <c r="E2" s="501"/>
      <c r="F2" s="501"/>
      <c r="H2" s="521"/>
      <c r="I2" s="521"/>
      <c r="J2" s="522"/>
      <c r="K2" s="521"/>
    </row>
    <row r="3" spans="1:11" ht="18.75" customHeight="1" thickBot="1" x14ac:dyDescent="0.2">
      <c r="A3" s="14"/>
      <c r="B3" s="763" t="s">
        <v>519</v>
      </c>
      <c r="C3" s="763"/>
      <c r="D3" s="763"/>
      <c r="E3" s="763"/>
      <c r="F3" s="763"/>
      <c r="G3" s="763"/>
      <c r="H3" s="763"/>
      <c r="I3" s="119"/>
      <c r="J3" s="3"/>
      <c r="K3" s="4"/>
    </row>
    <row r="4" spans="1:11" ht="19.5" customHeight="1" x14ac:dyDescent="0.15">
      <c r="A4" s="504" t="s">
        <v>64</v>
      </c>
      <c r="B4" s="505">
        <v>46111</v>
      </c>
      <c r="C4" s="506">
        <v>46112</v>
      </c>
      <c r="D4" s="259"/>
      <c r="E4" s="90"/>
      <c r="F4" s="90"/>
      <c r="G4" s="90"/>
      <c r="H4" s="90">
        <v>46082</v>
      </c>
      <c r="I4" s="851" t="s">
        <v>1</v>
      </c>
      <c r="J4" s="853" t="s">
        <v>2</v>
      </c>
      <c r="K4" s="853"/>
    </row>
    <row r="5" spans="1:11" ht="19.5" customHeight="1" x14ac:dyDescent="0.15">
      <c r="A5" s="507" t="s">
        <v>3</v>
      </c>
      <c r="B5" s="508" t="s">
        <v>4</v>
      </c>
      <c r="C5" s="509" t="s">
        <v>5</v>
      </c>
      <c r="D5" s="63"/>
      <c r="E5" s="2"/>
      <c r="F5" s="21"/>
      <c r="G5" s="21"/>
      <c r="H5" s="24" t="s">
        <v>10</v>
      </c>
      <c r="I5" s="852"/>
      <c r="J5" s="853"/>
      <c r="K5" s="853"/>
    </row>
    <row r="6" spans="1:11" ht="19.5" customHeight="1" x14ac:dyDescent="0.15">
      <c r="A6" s="67" t="s">
        <v>12</v>
      </c>
      <c r="B6" s="12"/>
      <c r="C6" s="509"/>
      <c r="D6" s="62"/>
      <c r="E6" s="2"/>
      <c r="F6" s="2"/>
      <c r="G6" s="2"/>
      <c r="H6" s="12"/>
      <c r="I6" s="5"/>
      <c r="J6" s="682"/>
      <c r="K6" s="692"/>
    </row>
    <row r="7" spans="1:11" ht="19.5" customHeight="1" x14ac:dyDescent="0.15">
      <c r="A7" s="71" t="s">
        <v>108</v>
      </c>
      <c r="B7" s="12" t="s">
        <v>20</v>
      </c>
      <c r="C7" s="510"/>
      <c r="D7" s="32"/>
      <c r="E7" s="11"/>
      <c r="F7" s="11"/>
      <c r="G7" s="11"/>
      <c r="H7" s="12" t="s">
        <v>20</v>
      </c>
      <c r="I7" s="5">
        <f>COUNTIFS(B7:H7,"&lt;&gt;空",B7:H7,"&lt;&gt;休",B7:H7,"&lt;&gt;調",B7:H7,"&lt;&gt;",B7:H7,"&lt;&gt;調整休")</f>
        <v>2</v>
      </c>
      <c r="J7" s="682">
        <f>SUM(COUNTIF(B7:H7,"9-19"))*(9)+(COUNTIF(B7:H7,"9-18"))*(8)+(COUNTIF(B7:H7,"9-17"))*(7.25)+(COUNTIF(B7:H7,"9-16"))*(6.25)+(COUNTIF(B7:H7,"9-15"))*(5.5)+(COUNTIF(B7:H7,"9-14"))*(4.5)+(COUNTIF(B7:H7,"9-13"))*(4)+(COUNTIF(B7:H7,"9-12"))*(3)+(COUNTIF(B7:H7,"9-11"))*(2)+(COUNTIF(B7:H7,"15-19"))*(4)+(COUNTIF(B7:H7,"14-19"))*(4.5)+(COUNTIF(B7:H7,"13-19"))*(5.5)+(COUNTIF(B7:H7,"13-18"))*(4.5)+(COUNTIF(B7:H7,"13:30-19"))*(5)+(COUNTIF(B7:H7,"16-19"))*(3)+(COUNTIF(B7:H7,"11-18"))*(6.25)+(COUNTIF(B7:H7,"11-19"))*(7)</f>
        <v>9</v>
      </c>
      <c r="K7" s="692"/>
    </row>
    <row r="8" spans="1:11" ht="19.5" customHeight="1" x14ac:dyDescent="0.15">
      <c r="A8" s="71" t="s">
        <v>127</v>
      </c>
      <c r="B8" s="12" t="s">
        <v>21</v>
      </c>
      <c r="C8" s="509"/>
      <c r="D8" s="32"/>
      <c r="E8" s="11"/>
      <c r="F8" s="11"/>
      <c r="G8" s="11"/>
      <c r="H8" s="12" t="s">
        <v>184</v>
      </c>
      <c r="I8" s="5">
        <f>COUNTIFS(B8:H8,"&lt;&gt;空",B8:H8,"&lt;&gt;休",B8:H8,"&lt;&gt;調",B8:H8,"&lt;&gt;",B8:H8,"&lt;&gt;調整休")</f>
        <v>2</v>
      </c>
      <c r="J8" s="682">
        <f>SUM(COUNTIF(B8:H8,"9-19"))*(9)+(COUNTIF(B8:H8,"9-18"))*(8)+(COUNTIF(B8:H8,"9-17"))*(7.25)+(COUNTIF(B8:H8,"9-16"))*(6.25)+(COUNTIF(B8:H8,"9-15"))*(5.5)+(COUNTIF(B8:H8,"9-14"))*(4.5)+(COUNTIF(B8:H8,"9-13"))*(4)+(COUNTIF(B8:H8,"9-12"))*(3)+(COUNTIF(B8:H8,"9-11"))*(2)+(COUNTIF(B8:H8,"15-19"))*(4)+(COUNTIF(B8:H8,"14-19"))*(4.5)+(COUNTIF(B8:H8,"13-19"))*(5.5)+(COUNTIF(B8:H8,"13-18"))*(4.5)+(COUNTIF(B8:H8,"13:30-19"))*(5)+(COUNTIF(B8:H8,"16-19"))*(3)+(COUNTIF(B8:H8,"11-18"))*(6.25)+(COUNTIF(B8:H8,"11-19"))*(7)</f>
        <v>11.5</v>
      </c>
      <c r="K8" s="692"/>
    </row>
    <row r="9" spans="1:11" ht="19.5" customHeight="1" thickBot="1" x14ac:dyDescent="0.2">
      <c r="A9" s="72" t="s">
        <v>518</v>
      </c>
      <c r="B9" s="364" t="s">
        <v>21</v>
      </c>
      <c r="C9" s="517"/>
      <c r="D9" s="515"/>
      <c r="E9" s="474"/>
      <c r="F9" s="474"/>
      <c r="G9" s="474"/>
      <c r="H9" s="364" t="s">
        <v>21</v>
      </c>
      <c r="I9" s="5">
        <f>COUNTIFS(B9:H9,"&lt;&gt;空",B9:H9,"&lt;&gt;休",B9:H9,"&lt;&gt;調",B9:H9,"&lt;&gt;",B9:H9,"&lt;&gt;調整休")</f>
        <v>2</v>
      </c>
      <c r="J9" s="682">
        <f>SUM(COUNTIF(B9:H9,"9-19"))*(9)+(COUNTIF(B9:H9,"9-18"))*(8)+(COUNTIF(B9:H9,"9-17"))*(7.25)+(COUNTIF(B9:H9,"9-16"))*(6.25)+(COUNTIF(B9:H9,"9-15"))*(5.5)+(COUNTIF(B9:H9,"9-14"))*(4.5)+(COUNTIF(B9:H9,"9-13"))*(4)+(COUNTIF(B9:H9,"9-12"))*(3)+(COUNTIF(B9:H9,"9-11"))*(2)+(COUNTIF(B9:H9,"9:30-11:30,16-19"))*(5)+(COUNTIF(B9:H9,"15-19"))*(4)+(COUNTIF(B9:H9,"14-19"))*(4.5)+(COUNTIF(B9:H9,"13-19"))*(5.5)+(COUNTIF(B9:H9,"13-18"))*(4.5)+(COUNTIF(B9:H9,"13-17"))*(4)+(COUNTIF(B9:H9,"12-18"))*(5.5)+(COUNTIF(B9:H9,"13:30-19"))*(5)+(COUNTIF(B9:H9,"16-19"))*(3)+(COUNTIF(B9:H9,"11-18"))*(6.25)</f>
        <v>9</v>
      </c>
      <c r="K9" s="692"/>
    </row>
    <row r="10" spans="1:11" ht="19.5" customHeight="1" x14ac:dyDescent="0.15">
      <c r="A10" s="930" t="s">
        <v>109</v>
      </c>
      <c r="B10" s="447"/>
      <c r="C10" s="518"/>
      <c r="D10" s="237"/>
      <c r="E10" s="418"/>
      <c r="F10" s="418"/>
      <c r="G10" s="418"/>
      <c r="H10" s="447"/>
      <c r="I10" s="394"/>
      <c r="J10" s="856"/>
      <c r="K10" s="857"/>
    </row>
    <row r="11" spans="1:11" ht="19.5" customHeight="1" thickBot="1" x14ac:dyDescent="0.2">
      <c r="A11" s="798"/>
      <c r="B11" s="111"/>
      <c r="C11" s="519"/>
      <c r="D11" s="516"/>
      <c r="E11" s="395"/>
      <c r="F11" s="395"/>
      <c r="G11" s="395"/>
      <c r="H11" s="111"/>
      <c r="I11" s="397"/>
      <c r="J11" s="858"/>
      <c r="K11" s="859"/>
    </row>
    <row r="12" spans="1:11" ht="19.5" customHeight="1" x14ac:dyDescent="0.15">
      <c r="A12" s="33" t="s">
        <v>0</v>
      </c>
      <c r="B12" s="90">
        <v>46083</v>
      </c>
      <c r="C12" s="90">
        <v>46084</v>
      </c>
      <c r="D12" s="90">
        <v>46085</v>
      </c>
      <c r="E12" s="90">
        <v>46086</v>
      </c>
      <c r="F12" s="90">
        <v>46087</v>
      </c>
      <c r="G12" s="90">
        <v>46088</v>
      </c>
      <c r="H12" s="90">
        <v>46089</v>
      </c>
      <c r="I12" s="860" t="s">
        <v>1</v>
      </c>
      <c r="J12" s="861" t="s">
        <v>2</v>
      </c>
      <c r="K12" s="861"/>
    </row>
    <row r="13" spans="1:11" ht="19.5" customHeight="1" x14ac:dyDescent="0.15">
      <c r="A13" s="22" t="s">
        <v>3</v>
      </c>
      <c r="B13" s="22" t="s">
        <v>4</v>
      </c>
      <c r="C13" s="2" t="s">
        <v>5</v>
      </c>
      <c r="D13" s="21" t="s">
        <v>6</v>
      </c>
      <c r="E13" s="2" t="s">
        <v>7</v>
      </c>
      <c r="F13" s="2" t="s">
        <v>8</v>
      </c>
      <c r="G13" s="2" t="s">
        <v>9</v>
      </c>
      <c r="H13" s="24" t="s">
        <v>10</v>
      </c>
      <c r="I13" s="852"/>
      <c r="J13" s="853"/>
      <c r="K13" s="853"/>
    </row>
    <row r="14" spans="1:11" ht="19.5" customHeight="1" x14ac:dyDescent="0.15">
      <c r="A14" s="17" t="s">
        <v>13</v>
      </c>
      <c r="B14" s="12"/>
      <c r="C14" s="2"/>
      <c r="D14" s="2"/>
      <c r="E14" s="12"/>
      <c r="F14" s="12"/>
      <c r="G14" s="12"/>
      <c r="H14" s="12"/>
      <c r="I14" s="5"/>
      <c r="J14" s="682"/>
      <c r="K14" s="692"/>
    </row>
    <row r="15" spans="1:11" ht="19.5" customHeight="1" x14ac:dyDescent="0.15">
      <c r="A15" s="20" t="s">
        <v>108</v>
      </c>
      <c r="B15" s="12" t="s">
        <v>20</v>
      </c>
      <c r="C15" s="26"/>
      <c r="D15" s="11"/>
      <c r="E15" s="12" t="s">
        <v>20</v>
      </c>
      <c r="F15" s="12"/>
      <c r="G15" s="12"/>
      <c r="H15" s="12" t="s">
        <v>20</v>
      </c>
      <c r="I15" s="5">
        <f>COUNTIFS(B15:H15,"&lt;&gt;空",B15:H15,"&lt;&gt;休",B15:H15,"&lt;&gt;調",B15:H15,"&lt;&gt;",B15:H15,"&lt;&gt;調整休")</f>
        <v>3</v>
      </c>
      <c r="J15" s="682">
        <f>SUM(COUNTIF(B15:H15,"9-19"))*(9)+(COUNTIF(B15:H15,"9-18"))*(8)+(COUNTIF(B15:H15,"9-17"))*(7.25)+(COUNTIF(B15:H15,"9-16"))*(6.25)+(COUNTIF(B15:H15,"9-15"))*(5.5)+(COUNTIF(B15:H15,"9-14"))*(4.5)+(COUNTIF(B15:H15,"9-13"))*(4)+(COUNTIF(B15:H15,"9-12"))*(3)+(COUNTIF(B15:H15,"9-11"))*(2)+(COUNTIF(B15:H15,"15-19"))*(4)+(COUNTIF(B15:H15,"14-19"))*(4.5)+(COUNTIF(B15:H15,"13-19"))*(5.5)+(COUNTIF(B15:H15,"13-18"))*(4.5)+(COUNTIF(B15:H15,"13:30-19"))*(5)+(COUNTIF(B15:H15,"16-19"))*(3)+(COUNTIF(B15:H15,"11-18"))*(6.25)+(COUNTIF(B15:H15,"11-19"))*(7)</f>
        <v>13.5</v>
      </c>
      <c r="K15" s="692"/>
    </row>
    <row r="16" spans="1:11" ht="19.5" customHeight="1" x14ac:dyDescent="0.15">
      <c r="A16" s="20" t="s">
        <v>127</v>
      </c>
      <c r="B16" s="12" t="s">
        <v>21</v>
      </c>
      <c r="C16" s="2"/>
      <c r="D16" s="11"/>
      <c r="E16" s="12"/>
      <c r="F16" s="12" t="s">
        <v>21</v>
      </c>
      <c r="G16" s="12" t="s">
        <v>184</v>
      </c>
      <c r="H16" s="12" t="s">
        <v>184</v>
      </c>
      <c r="I16" s="5">
        <f>COUNTIFS(B16:H16,"&lt;&gt;空",B16:H16,"&lt;&gt;休",B16:H16,"&lt;&gt;調",B16:H16,"&lt;&gt;",B16:H16,"&lt;&gt;調整休")</f>
        <v>4</v>
      </c>
      <c r="J16" s="682">
        <f>SUM(COUNTIF(B16:H16,"9-19"))*(9)+(COUNTIF(B16:H16,"9-18"))*(8)+(COUNTIF(B16:H16,"9-17"))*(7.25)+(COUNTIF(B16:H16,"9-16"))*(6.25)+(COUNTIF(B16:H16,"9-15"))*(5.5)+(COUNTIF(B16:H16,"9-14"))*(4.5)+(COUNTIF(B16:H16,"9-13"))*(4)+(COUNTIF(B16:H16,"9-12"))*(3)+(COUNTIF(B16:H16,"9-11"))*(2)+(COUNTIF(B16:H16,"15-19"))*(4)+(COUNTIF(B16:H16,"14-19"))*(4.5)+(COUNTIF(B16:H16,"13-19"))*(5.5)+(COUNTIF(B16:H16,"13-18"))*(4.5)+(COUNTIF(B16:H16,"13:30-19"))*(5)+(COUNTIF(B16:H16,"16-19"))*(3)+(COUNTIF(B16:H16,"11-18"))*(6.25)+(COUNTIF(B16:H16,"11-19"))*(7)</f>
        <v>23</v>
      </c>
      <c r="K16" s="692"/>
    </row>
    <row r="17" spans="1:11" ht="19.5" customHeight="1" thickBot="1" x14ac:dyDescent="0.2">
      <c r="A17" s="472" t="s">
        <v>518</v>
      </c>
      <c r="B17" s="364" t="s">
        <v>21</v>
      </c>
      <c r="C17" s="473"/>
      <c r="D17" s="474"/>
      <c r="E17" s="364"/>
      <c r="F17" s="364" t="s">
        <v>21</v>
      </c>
      <c r="G17" s="364"/>
      <c r="H17" s="364" t="s">
        <v>21</v>
      </c>
      <c r="I17" s="5">
        <f>COUNTIFS(B17:H17,"&lt;&gt;空",B17:H17,"&lt;&gt;休",B17:H17,"&lt;&gt;調",B17:H17,"&lt;&gt;",B17:H17,"&lt;&gt;調整休")</f>
        <v>3</v>
      </c>
      <c r="J17" s="682">
        <f>SUM(COUNTIF(B17:H17,"9-19"))*(9)+(COUNTIF(B17:H17,"9-18"))*(8)+(COUNTIF(B17:H17,"9-17"))*(7.25)+(COUNTIF(B17:H17,"9-16"))*(6.25)+(COUNTIF(B17:H17,"9-15"))*(5.5)+(COUNTIF(B17:H17,"9-14"))*(4.5)+(COUNTIF(B17:H17,"9-13"))*(4)+(COUNTIF(B17:H17,"9-12"))*(3)+(COUNTIF(B17:H17,"9-11"))*(2)+(COUNTIF(B17:H17,"9:30-11:30,16-19"))*(5)+(COUNTIF(B17:H17,"15-19"))*(4)+(COUNTIF(B17:H17,"14-19"))*(4.5)+(COUNTIF(B17:H17,"13-19"))*(5.5)+(COUNTIF(B17:H17,"13-18"))*(4.5)+(COUNTIF(B17:H17,"13-17"))*(4)+(COUNTIF(B17:H17,"12-18"))*(5.5)+(COUNTIF(B17:H17,"13:30-19"))*(5)+(COUNTIF(B17:H17,"16-19"))*(3)+(COUNTIF(B17:H17,"11-18"))*(6.25)</f>
        <v>13.5</v>
      </c>
      <c r="K17" s="692"/>
    </row>
    <row r="18" spans="1:11" ht="19.5" customHeight="1" x14ac:dyDescent="0.15">
      <c r="A18" s="930" t="s">
        <v>109</v>
      </c>
      <c r="B18" s="447"/>
      <c r="C18" s="417"/>
      <c r="D18" s="418"/>
      <c r="E18" s="447"/>
      <c r="F18" s="393" t="s">
        <v>20</v>
      </c>
      <c r="G18" s="393" t="s">
        <v>341</v>
      </c>
      <c r="H18" s="447"/>
      <c r="I18" s="394"/>
      <c r="J18" s="856"/>
      <c r="K18" s="857"/>
    </row>
    <row r="19" spans="1:11" ht="19.5" customHeight="1" thickBot="1" x14ac:dyDescent="0.2">
      <c r="A19" s="798"/>
      <c r="B19" s="111"/>
      <c r="C19" s="395"/>
      <c r="D19" s="395"/>
      <c r="E19" s="364" t="s">
        <v>21</v>
      </c>
      <c r="F19" s="400"/>
      <c r="G19" s="400"/>
      <c r="H19" s="111"/>
      <c r="I19" s="397"/>
      <c r="J19" s="858"/>
      <c r="K19" s="859"/>
    </row>
    <row r="20" spans="1:11" ht="19.5" customHeight="1" x14ac:dyDescent="0.15">
      <c r="A20" s="33" t="s">
        <v>0</v>
      </c>
      <c r="B20" s="23">
        <v>46090</v>
      </c>
      <c r="C20" s="23">
        <v>46091</v>
      </c>
      <c r="D20" s="23">
        <v>46092</v>
      </c>
      <c r="E20" s="23">
        <v>46093</v>
      </c>
      <c r="F20" s="23">
        <v>46094</v>
      </c>
      <c r="G20" s="23">
        <v>46095</v>
      </c>
      <c r="H20" s="23">
        <v>46096</v>
      </c>
      <c r="I20" s="860" t="s">
        <v>1</v>
      </c>
      <c r="J20" s="861" t="s">
        <v>2</v>
      </c>
      <c r="K20" s="861"/>
    </row>
    <row r="21" spans="1:11" ht="19.5" customHeight="1" x14ac:dyDescent="0.15">
      <c r="A21" s="22" t="s">
        <v>3</v>
      </c>
      <c r="B21" s="2" t="s">
        <v>4</v>
      </c>
      <c r="C21" s="21" t="s">
        <v>5</v>
      </c>
      <c r="D21" s="21" t="s">
        <v>6</v>
      </c>
      <c r="E21" s="2" t="s">
        <v>7</v>
      </c>
      <c r="F21" s="2" t="s">
        <v>8</v>
      </c>
      <c r="G21" s="2" t="s">
        <v>9</v>
      </c>
      <c r="H21" s="24" t="s">
        <v>10</v>
      </c>
      <c r="I21" s="852"/>
      <c r="J21" s="853"/>
      <c r="K21" s="853"/>
    </row>
    <row r="22" spans="1:11" ht="17.100000000000001" customHeight="1" x14ac:dyDescent="0.15">
      <c r="A22" s="17" t="s">
        <v>12</v>
      </c>
      <c r="B22" s="12"/>
      <c r="C22" s="2"/>
      <c r="D22" s="2"/>
      <c r="E22" s="12"/>
      <c r="F22" s="12"/>
      <c r="G22" s="12"/>
      <c r="H22" s="12"/>
      <c r="I22" s="346"/>
      <c r="J22" s="692"/>
      <c r="K22" s="692"/>
    </row>
    <row r="23" spans="1:11" ht="19.5" customHeight="1" x14ac:dyDescent="0.15">
      <c r="A23" s="20" t="s">
        <v>108</v>
      </c>
      <c r="B23" s="12" t="s">
        <v>20</v>
      </c>
      <c r="C23" s="26"/>
      <c r="D23" s="11"/>
      <c r="E23" s="12" t="s">
        <v>20</v>
      </c>
      <c r="F23" s="12"/>
      <c r="G23" s="12"/>
      <c r="H23" s="12" t="s">
        <v>20</v>
      </c>
      <c r="I23" s="5">
        <f>COUNTIFS(B23:H23,"&lt;&gt;空",B23:H23,"&lt;&gt;休",B23:H23,"&lt;&gt;調",B23:H23,"&lt;&gt;",B23:H23,"&lt;&gt;調整休")</f>
        <v>3</v>
      </c>
      <c r="J23" s="682">
        <f>SUM(COUNTIF(B23:H23,"9-19"))*(9)+(COUNTIF(B23:H23,"9-18"))*(8)+(COUNTIF(B23:H23,"9-17"))*(7.25)+(COUNTIF(B23:H23,"9-16"))*(6.25)+(COUNTIF(B23:H23,"9-15"))*(5.5)+(COUNTIF(B23:H23,"9-14"))*(4.5)+(COUNTIF(B23:H23,"9-13"))*(4)+(COUNTIF(B23:H23,"9-12"))*(3)+(COUNTIF(B23:H23,"9-11"))*(2)+(COUNTIF(B23:H23,"15-19"))*(4)+(COUNTIF(B23:H23,"14-19"))*(4.5)+(COUNTIF(B23:H23,"13-19"))*(5.5)+(COUNTIF(B23:H23,"13-18"))*(4.5)+(COUNTIF(B23:H23,"13:30-19"))*(5)+(COUNTIF(B23:H23,"16-19"))*(3)+(COUNTIF(B23:H23,"11-18"))*(6.25)+(COUNTIF(B23:H23,"11-19"))*(7)</f>
        <v>13.5</v>
      </c>
      <c r="K23" s="692"/>
    </row>
    <row r="24" spans="1:11" ht="19.5" customHeight="1" x14ac:dyDescent="0.15">
      <c r="A24" s="20" t="s">
        <v>127</v>
      </c>
      <c r="B24" s="12" t="s">
        <v>21</v>
      </c>
      <c r="C24" s="2"/>
      <c r="D24" s="11"/>
      <c r="E24" s="12"/>
      <c r="F24" s="12" t="s">
        <v>21</v>
      </c>
      <c r="G24" s="12" t="s">
        <v>184</v>
      </c>
      <c r="H24" s="12" t="s">
        <v>184</v>
      </c>
      <c r="I24" s="5">
        <f>COUNTIFS(B24:H24,"&lt;&gt;空",B24:H24,"&lt;&gt;休",B24:H24,"&lt;&gt;調",B24:H24,"&lt;&gt;",B24:H24,"&lt;&gt;調整休")</f>
        <v>4</v>
      </c>
      <c r="J24" s="682">
        <f>SUM(COUNTIF(B24:H24,"9-19"))*(9)+(COUNTIF(B24:H24,"9-18"))*(8)+(COUNTIF(B24:H24,"9-17"))*(7.25)+(COUNTIF(B24:H24,"9-16"))*(6.25)+(COUNTIF(B24:H24,"9-15"))*(5.5)+(COUNTIF(B24:H24,"9-14"))*(4.5)+(COUNTIF(B24:H24,"9-13"))*(4)+(COUNTIF(B24:H24,"9-12"))*(3)+(COUNTIF(B24:H24,"9-11"))*(2)+(COUNTIF(B24:H24,"15-19"))*(4)+(COUNTIF(B24:H24,"14-19"))*(4.5)+(COUNTIF(B24:H24,"13-19"))*(5.5)+(COUNTIF(B24:H24,"13-18"))*(4.5)+(COUNTIF(B24:H24,"13:30-19"))*(5)+(COUNTIF(B24:H24,"16-19"))*(3)+(COUNTIF(B24:H24,"11-18"))*(6.25)+(COUNTIF(B24:H24,"11-19"))*(7)</f>
        <v>23</v>
      </c>
      <c r="K24" s="692"/>
    </row>
    <row r="25" spans="1:11" ht="19.5" customHeight="1" thickBot="1" x14ac:dyDescent="0.2">
      <c r="A25" s="472" t="s">
        <v>518</v>
      </c>
      <c r="B25" s="364" t="s">
        <v>21</v>
      </c>
      <c r="C25" s="473"/>
      <c r="D25" s="474"/>
      <c r="E25" s="364"/>
      <c r="F25" s="364" t="s">
        <v>21</v>
      </c>
      <c r="G25" s="364"/>
      <c r="H25" s="364" t="s">
        <v>21</v>
      </c>
      <c r="I25" s="5">
        <f>COUNTIFS(B25:H25,"&lt;&gt;空",B25:H25,"&lt;&gt;休",B25:H25,"&lt;&gt;調",B25:H25,"&lt;&gt;",B25:H25,"&lt;&gt;調整休")</f>
        <v>3</v>
      </c>
      <c r="J25" s="682">
        <f>SUM(COUNTIF(B25:H25,"9-19"))*(9)+(COUNTIF(B25:H25,"9-18"))*(8)+(COUNTIF(B25:H25,"9-17"))*(7.25)+(COUNTIF(B25:H25,"9-16"))*(6.25)+(COUNTIF(B25:H25,"9-15"))*(5.5)+(COUNTIF(B25:H25,"9-14"))*(4.5)+(COUNTIF(B25:H25,"9-13"))*(4)+(COUNTIF(B25:H25,"9-12"))*(3)+(COUNTIF(B25:H25,"9-11"))*(2)+(COUNTIF(B25:H25,"9:30-11:30,16-19"))*(5)+(COUNTIF(B25:H25,"15-19"))*(4)+(COUNTIF(B25:H25,"14-19"))*(4.5)+(COUNTIF(B25:H25,"13-19"))*(5.5)+(COUNTIF(B25:H25,"13-18"))*(4.5)+(COUNTIF(B25:H25,"13-17"))*(4)+(COUNTIF(B25:H25,"12-18"))*(5.5)+(COUNTIF(B25:H25,"13:30-19"))*(5)+(COUNTIF(B25:H25,"16-19"))*(3)+(COUNTIF(B25:H25,"11-18"))*(6.25)</f>
        <v>13.5</v>
      </c>
      <c r="K25" s="692"/>
    </row>
    <row r="26" spans="1:11" ht="19.5" customHeight="1" x14ac:dyDescent="0.15">
      <c r="A26" s="930" t="s">
        <v>109</v>
      </c>
      <c r="B26" s="447"/>
      <c r="C26" s="417"/>
      <c r="D26" s="418"/>
      <c r="E26" s="447"/>
      <c r="F26" s="393" t="s">
        <v>20</v>
      </c>
      <c r="G26" s="393" t="s">
        <v>341</v>
      </c>
      <c r="H26" s="447"/>
      <c r="I26" s="394"/>
      <c r="J26" s="856"/>
      <c r="K26" s="857"/>
    </row>
    <row r="27" spans="1:11" ht="19.5" customHeight="1" thickBot="1" x14ac:dyDescent="0.2">
      <c r="A27" s="798"/>
      <c r="B27" s="111"/>
      <c r="C27" s="395"/>
      <c r="D27" s="395"/>
      <c r="E27" s="364" t="s">
        <v>21</v>
      </c>
      <c r="F27" s="400"/>
      <c r="G27" s="400"/>
      <c r="H27" s="111"/>
      <c r="I27" s="397"/>
      <c r="J27" s="858"/>
      <c r="K27" s="859"/>
    </row>
    <row r="28" spans="1:11" ht="19.5" customHeight="1" x14ac:dyDescent="0.15">
      <c r="A28" s="33" t="s">
        <v>0</v>
      </c>
      <c r="B28" s="90">
        <v>46097</v>
      </c>
      <c r="C28" s="90">
        <v>46098</v>
      </c>
      <c r="D28" s="90">
        <v>46099</v>
      </c>
      <c r="E28" s="90">
        <v>46100</v>
      </c>
      <c r="F28" s="90">
        <v>46101</v>
      </c>
      <c r="G28" s="90">
        <v>46102</v>
      </c>
      <c r="H28" s="90">
        <v>46103</v>
      </c>
      <c r="I28" s="860" t="s">
        <v>1</v>
      </c>
      <c r="J28" s="861" t="s">
        <v>2</v>
      </c>
      <c r="K28" s="861"/>
    </row>
    <row r="29" spans="1:11" ht="19.5" customHeight="1" x14ac:dyDescent="0.15">
      <c r="A29" s="22" t="s">
        <v>3</v>
      </c>
      <c r="B29" s="2" t="s">
        <v>4</v>
      </c>
      <c r="C29" s="21" t="s">
        <v>5</v>
      </c>
      <c r="D29" s="21" t="s">
        <v>6</v>
      </c>
      <c r="E29" s="2" t="s">
        <v>7</v>
      </c>
      <c r="F29" s="24" t="s">
        <v>8</v>
      </c>
      <c r="G29" s="2" t="s">
        <v>9</v>
      </c>
      <c r="H29" s="24" t="s">
        <v>10</v>
      </c>
      <c r="I29" s="852"/>
      <c r="J29" s="853"/>
      <c r="K29" s="853"/>
    </row>
    <row r="30" spans="1:11" ht="19.5" customHeight="1" x14ac:dyDescent="0.15">
      <c r="A30" s="17" t="s">
        <v>13</v>
      </c>
      <c r="B30" s="12"/>
      <c r="C30" s="2"/>
      <c r="D30" s="2"/>
      <c r="E30" s="12"/>
      <c r="F30" s="691" t="s">
        <v>60</v>
      </c>
      <c r="G30" s="691"/>
      <c r="H30" s="691"/>
      <c r="I30" s="5"/>
      <c r="J30" s="682"/>
      <c r="K30" s="692"/>
    </row>
    <row r="31" spans="1:11" ht="19.5" customHeight="1" x14ac:dyDescent="0.15">
      <c r="A31" s="20" t="s">
        <v>108</v>
      </c>
      <c r="B31" s="12" t="s">
        <v>20</v>
      </c>
      <c r="C31" s="26"/>
      <c r="D31" s="11"/>
      <c r="E31" s="12" t="s">
        <v>20</v>
      </c>
      <c r="F31" s="12"/>
      <c r="G31" s="12"/>
      <c r="H31" s="12" t="s">
        <v>20</v>
      </c>
      <c r="I31" s="5">
        <f>COUNTIFS(B31:H31,"&lt;&gt;空",B31:H31,"&lt;&gt;休",B31:H31,"&lt;&gt;調",B31:H31,"&lt;&gt;",B31:H31,"&lt;&gt;調整休")</f>
        <v>3</v>
      </c>
      <c r="J31" s="682">
        <f>SUM(COUNTIF(B31:H31,"9-19"))*(9)+(COUNTIF(B31:H31,"9-18"))*(8)+(COUNTIF(B31:H31,"9-17"))*(7.25)+(COUNTIF(B31:H31,"9-16"))*(6.25)+(COUNTIF(B31:H31,"9-15"))*(5.5)+(COUNTIF(B31:H31,"9-14"))*(4.5)+(COUNTIF(B31:H31,"9-13"))*(4)+(COUNTIF(B31:H31,"9-12"))*(3)+(COUNTIF(B31:H31,"9-11"))*(2)+(COUNTIF(B31:H31,"15-19"))*(4)+(COUNTIF(B31:H31,"14-19"))*(4.5)+(COUNTIF(B31:H31,"13-19"))*(5.5)+(COUNTIF(B31:H31,"13-18"))*(4.5)+(COUNTIF(B31:H31,"13:30-19"))*(5)+(COUNTIF(B31:H31,"16-19"))*(3)+(COUNTIF(B31:H31,"11-18"))*(6.25)+(COUNTIF(B31:H31,"11-19"))*(7)</f>
        <v>13.5</v>
      </c>
      <c r="K31" s="692"/>
    </row>
    <row r="32" spans="1:11" ht="19.5" customHeight="1" x14ac:dyDescent="0.15">
      <c r="A32" s="20" t="s">
        <v>127</v>
      </c>
      <c r="B32" s="12" t="s">
        <v>21</v>
      </c>
      <c r="C32" s="2"/>
      <c r="D32" s="11"/>
      <c r="E32" s="12"/>
      <c r="F32" s="12" t="s">
        <v>21</v>
      </c>
      <c r="G32" s="12" t="s">
        <v>184</v>
      </c>
      <c r="H32" s="12" t="s">
        <v>184</v>
      </c>
      <c r="I32" s="5">
        <f>COUNTIFS(B32:H32,"&lt;&gt;空",B32:H32,"&lt;&gt;休",B32:H32,"&lt;&gt;調",B32:H32,"&lt;&gt;",B32:H32,"&lt;&gt;調整休")</f>
        <v>4</v>
      </c>
      <c r="J32" s="682">
        <f>SUM(COUNTIF(B32:H32,"9-19"))*(9)+(COUNTIF(B32:H32,"9-18"))*(8)+(COUNTIF(B32:H32,"9-17"))*(7.25)+(COUNTIF(B32:H32,"9-16"))*(6.25)+(COUNTIF(B32:H32,"9-15"))*(5.5)+(COUNTIF(B32:H32,"9-14"))*(4.5)+(COUNTIF(B32:H32,"9-13"))*(4)+(COUNTIF(B32:H32,"9-12"))*(3)+(COUNTIF(B32:H32,"9-11"))*(2)+(COUNTIF(B32:H32,"15-19"))*(4)+(COUNTIF(B32:H32,"14-19"))*(4.5)+(COUNTIF(B32:H32,"13-19"))*(5.5)+(COUNTIF(B32:H32,"13-18"))*(4.5)+(COUNTIF(B32:H32,"13:30-19"))*(5)+(COUNTIF(B32:H32,"16-19"))*(3)+(COUNTIF(B32:H32,"11-18"))*(6.25)+(COUNTIF(B32:H32,"11-19"))*(7)</f>
        <v>23</v>
      </c>
      <c r="K32" s="692"/>
    </row>
    <row r="33" spans="1:14" ht="19.5" customHeight="1" thickBot="1" x14ac:dyDescent="0.2">
      <c r="A33" s="472" t="s">
        <v>518</v>
      </c>
      <c r="B33" s="364" t="s">
        <v>21</v>
      </c>
      <c r="C33" s="473"/>
      <c r="D33" s="474"/>
      <c r="E33" s="364"/>
      <c r="F33" s="364" t="s">
        <v>21</v>
      </c>
      <c r="G33" s="364"/>
      <c r="H33" s="364" t="s">
        <v>21</v>
      </c>
      <c r="I33" s="5">
        <f>COUNTIFS(B33:H33,"&lt;&gt;空",B33:H33,"&lt;&gt;休",B33:H33,"&lt;&gt;調",B33:H33,"&lt;&gt;",B33:H33,"&lt;&gt;調整休")</f>
        <v>3</v>
      </c>
      <c r="J33" s="682">
        <f>SUM(COUNTIF(B33:H33,"9-19"))*(9)+(COUNTIF(B33:H33,"9-18"))*(8)+(COUNTIF(B33:H33,"9-17"))*(7.25)+(COUNTIF(B33:H33,"9-16"))*(6.25)+(COUNTIF(B33:H33,"9-15"))*(5.5)+(COUNTIF(B33:H33,"9-14"))*(4.5)+(COUNTIF(B33:H33,"9-13"))*(4)+(COUNTIF(B33:H33,"9-12"))*(3)+(COUNTIF(B33:H33,"9-11"))*(2)+(COUNTIF(B33:H33,"9:30-11:30,16-19"))*(5)+(COUNTIF(B33:H33,"15-19"))*(4)+(COUNTIF(B33:H33,"14-19"))*(4.5)+(COUNTIF(B33:H33,"13-19"))*(5.5)+(COUNTIF(B33:H33,"13-18"))*(4.5)+(COUNTIF(B33:H33,"13-17"))*(4)+(COUNTIF(B33:H33,"12-18"))*(5.5)+(COUNTIF(B33:H33,"13:30-19"))*(5)+(COUNTIF(B33:H33,"16-19"))*(3)+(COUNTIF(B33:H33,"11-18"))*(6.25)</f>
        <v>13.5</v>
      </c>
      <c r="K33" s="692"/>
    </row>
    <row r="34" spans="1:14" ht="19.5" customHeight="1" x14ac:dyDescent="0.15">
      <c r="A34" s="930" t="s">
        <v>109</v>
      </c>
      <c r="B34" s="447"/>
      <c r="C34" s="417"/>
      <c r="D34" s="418"/>
      <c r="E34" s="447"/>
      <c r="F34" s="393" t="s">
        <v>20</v>
      </c>
      <c r="G34" s="393" t="s">
        <v>341</v>
      </c>
      <c r="H34" s="447"/>
      <c r="I34" s="394"/>
      <c r="J34" s="856"/>
      <c r="K34" s="857"/>
    </row>
    <row r="35" spans="1:14" ht="19.5" customHeight="1" thickBot="1" x14ac:dyDescent="0.2">
      <c r="A35" s="798"/>
      <c r="B35" s="111"/>
      <c r="C35" s="395"/>
      <c r="D35" s="395"/>
      <c r="E35" s="364" t="s">
        <v>21</v>
      </c>
      <c r="F35" s="400"/>
      <c r="G35" s="400"/>
      <c r="H35" s="111"/>
      <c r="I35" s="397"/>
      <c r="J35" s="858"/>
      <c r="K35" s="859"/>
    </row>
    <row r="36" spans="1:14" ht="19.5" customHeight="1" x14ac:dyDescent="0.15">
      <c r="A36" s="33" t="s">
        <v>0</v>
      </c>
      <c r="B36" s="23">
        <v>46104</v>
      </c>
      <c r="C36" s="23">
        <v>46105</v>
      </c>
      <c r="D36" s="23">
        <v>46106</v>
      </c>
      <c r="E36" s="23">
        <v>46107</v>
      </c>
      <c r="F36" s="23">
        <v>46108</v>
      </c>
      <c r="G36" s="23">
        <v>46109</v>
      </c>
      <c r="H36" s="23">
        <v>46110</v>
      </c>
      <c r="I36" s="860" t="s">
        <v>1</v>
      </c>
      <c r="J36" s="861" t="s">
        <v>2</v>
      </c>
      <c r="K36" s="861"/>
    </row>
    <row r="37" spans="1:14" ht="19.5" customHeight="1" x14ac:dyDescent="0.15">
      <c r="A37" s="22" t="s">
        <v>3</v>
      </c>
      <c r="B37" s="2" t="s">
        <v>4</v>
      </c>
      <c r="C37" s="316" t="s">
        <v>5</v>
      </c>
      <c r="D37" s="21" t="s">
        <v>6</v>
      </c>
      <c r="E37" s="2" t="s">
        <v>7</v>
      </c>
      <c r="F37" s="2" t="s">
        <v>8</v>
      </c>
      <c r="G37" s="2" t="s">
        <v>9</v>
      </c>
      <c r="H37" s="24" t="s">
        <v>10</v>
      </c>
      <c r="I37" s="852"/>
      <c r="J37" s="853"/>
      <c r="K37" s="853"/>
    </row>
    <row r="38" spans="1:14" ht="17.100000000000001" customHeight="1" x14ac:dyDescent="0.15">
      <c r="A38" s="17" t="s">
        <v>12</v>
      </c>
      <c r="B38" s="12"/>
      <c r="C38" s="2"/>
      <c r="D38" s="2"/>
      <c r="E38" s="12"/>
      <c r="F38" s="12"/>
      <c r="G38" s="12"/>
      <c r="H38" s="12"/>
      <c r="I38" s="346"/>
      <c r="J38" s="692"/>
      <c r="K38" s="692"/>
    </row>
    <row r="39" spans="1:14" ht="19.5" customHeight="1" x14ac:dyDescent="0.15">
      <c r="A39" s="20" t="s">
        <v>108</v>
      </c>
      <c r="B39" s="12" t="s">
        <v>20</v>
      </c>
      <c r="C39" s="26"/>
      <c r="D39" s="11"/>
      <c r="E39" s="12" t="s">
        <v>20</v>
      </c>
      <c r="F39" s="12"/>
      <c r="G39" s="12"/>
      <c r="H39" s="12" t="s">
        <v>20</v>
      </c>
      <c r="I39" s="5">
        <f>COUNTIFS(B39:H39,"&lt;&gt;空",B39:H39,"&lt;&gt;休",B39:H39,"&lt;&gt;調",B39:H39,"&lt;&gt;",B39:H39,"&lt;&gt;調整休")</f>
        <v>3</v>
      </c>
      <c r="J39" s="682">
        <f>SUM(COUNTIF(B39:H39,"9-19"))*(9)+(COUNTIF(B39:H39,"9-18"))*(8)+(COUNTIF(B39:H39,"9-17"))*(7.25)+(COUNTIF(B39:H39,"9-16"))*(6.25)+(COUNTIF(B39:H39,"9-15"))*(5.5)+(COUNTIF(B39:H39,"9-14"))*(4.5)+(COUNTIF(B39:H39,"9-13"))*(4)+(COUNTIF(B39:H39,"9-12"))*(3)+(COUNTIF(B39:H39,"9-11"))*(2)+(COUNTIF(B39:H39,"15-19"))*(4)+(COUNTIF(B39:H39,"14-19"))*(4.5)+(COUNTIF(B39:H39,"13-19"))*(5.5)+(COUNTIF(B39:H39,"13-18"))*(4.5)+(COUNTIF(B39:H39,"13:30-19"))*(5)+(COUNTIF(B39:H39,"16-19"))*(3)+(COUNTIF(B39:H39,"11-18"))*(6.25)+(COUNTIF(B39:H39,"11-19"))*(7)</f>
        <v>13.5</v>
      </c>
      <c r="K39" s="692"/>
    </row>
    <row r="40" spans="1:14" ht="19.5" customHeight="1" x14ac:dyDescent="0.15">
      <c r="A40" s="20" t="s">
        <v>127</v>
      </c>
      <c r="B40" s="12" t="s">
        <v>21</v>
      </c>
      <c r="C40" s="2"/>
      <c r="D40" s="11"/>
      <c r="E40" s="12"/>
      <c r="F40" s="12" t="s">
        <v>21</v>
      </c>
      <c r="G40" s="12" t="s">
        <v>184</v>
      </c>
      <c r="H40" s="12" t="s">
        <v>184</v>
      </c>
      <c r="I40" s="5">
        <f>COUNTIFS(B40:H40,"&lt;&gt;空",B40:H40,"&lt;&gt;休",B40:H40,"&lt;&gt;調",B40:H40,"&lt;&gt;",B40:H40,"&lt;&gt;調整休")</f>
        <v>4</v>
      </c>
      <c r="J40" s="682">
        <f>SUM(COUNTIF(B40:H40,"9-19"))*(9)+(COUNTIF(B40:H40,"9-18"))*(8)+(COUNTIF(B40:H40,"9-17"))*(7.25)+(COUNTIF(B40:H40,"9-16"))*(6.25)+(COUNTIF(B40:H40,"9-15"))*(5.5)+(COUNTIF(B40:H40,"9-14"))*(4.5)+(COUNTIF(B40:H40,"9-13"))*(4)+(COUNTIF(B40:H40,"9-12"))*(3)+(COUNTIF(B40:H40,"9-11"))*(2)+(COUNTIF(B40:H40,"15-19"))*(4)+(COUNTIF(B40:H40,"14-19"))*(4.5)+(COUNTIF(B40:H40,"13-19"))*(5.5)+(COUNTIF(B40:H40,"13-18"))*(4.5)+(COUNTIF(B40:H40,"13:30-19"))*(5)+(COUNTIF(B40:H40,"16-19"))*(3)+(COUNTIF(B40:H40,"11-18"))*(6.25)+(COUNTIF(B40:H40,"11-19"))*(7)</f>
        <v>23</v>
      </c>
      <c r="K40" s="692"/>
    </row>
    <row r="41" spans="1:14" ht="19.5" customHeight="1" thickBot="1" x14ac:dyDescent="0.2">
      <c r="A41" s="472" t="s">
        <v>518</v>
      </c>
      <c r="B41" s="364" t="s">
        <v>21</v>
      </c>
      <c r="C41" s="473"/>
      <c r="D41" s="474"/>
      <c r="E41" s="364"/>
      <c r="F41" s="364" t="s">
        <v>21</v>
      </c>
      <c r="G41" s="364"/>
      <c r="H41" s="364" t="s">
        <v>21</v>
      </c>
      <c r="I41" s="5">
        <f>COUNTIFS(B41:H41,"&lt;&gt;空",B41:H41,"&lt;&gt;休",B41:H41,"&lt;&gt;調",B41:H41,"&lt;&gt;",B41:H41,"&lt;&gt;調整休")</f>
        <v>3</v>
      </c>
      <c r="J41" s="682">
        <f>SUM(COUNTIF(B41:H41,"9-19"))*(9)+(COUNTIF(B41:H41,"9-18"))*(8)+(COUNTIF(B41:H41,"9-17"))*(7.25)+(COUNTIF(B41:H41,"9-16"))*(6.25)+(COUNTIF(B41:H41,"9-15"))*(5.5)+(COUNTIF(B41:H41,"9-14"))*(4.5)+(COUNTIF(B41:H41,"9-13"))*(4)+(COUNTIF(B41:H41,"9-12"))*(3)+(COUNTIF(B41:H41,"9-11"))*(2)+(COUNTIF(B41:H41,"9:30-11:30,16-19"))*(5)+(COUNTIF(B41:H41,"15-19"))*(4)+(COUNTIF(B41:H41,"14-19"))*(4.5)+(COUNTIF(B41:H41,"13-19"))*(5.5)+(COUNTIF(B41:H41,"13-18"))*(4.5)+(COUNTIF(B41:H41,"13-17"))*(4)+(COUNTIF(B41:H41,"12-18"))*(5.5)+(COUNTIF(B41:H41,"13:30-19"))*(5)+(COUNTIF(B41:H41,"16-19"))*(3)+(COUNTIF(B41:H41,"11-18"))*(6.25)</f>
        <v>13.5</v>
      </c>
      <c r="K41" s="692"/>
    </row>
    <row r="42" spans="1:14" ht="19.5" customHeight="1" x14ac:dyDescent="0.15">
      <c r="A42" s="930" t="s">
        <v>109</v>
      </c>
      <c r="B42" s="447"/>
      <c r="C42" s="417"/>
      <c r="D42" s="418"/>
      <c r="E42" s="447"/>
      <c r="F42" s="393" t="s">
        <v>20</v>
      </c>
      <c r="G42" s="393" t="s">
        <v>341</v>
      </c>
      <c r="H42" s="447"/>
      <c r="I42" s="394"/>
      <c r="J42" s="856"/>
      <c r="K42" s="857"/>
    </row>
    <row r="43" spans="1:14" ht="19.5" customHeight="1" thickBot="1" x14ac:dyDescent="0.2">
      <c r="A43" s="798"/>
      <c r="B43" s="111"/>
      <c r="C43" s="395"/>
      <c r="D43" s="395"/>
      <c r="E43" s="364" t="s">
        <v>21</v>
      </c>
      <c r="F43" s="400"/>
      <c r="G43" s="400"/>
      <c r="H43" s="111"/>
      <c r="I43" s="397"/>
      <c r="J43" s="858"/>
      <c r="K43" s="859"/>
    </row>
    <row r="44" spans="1:14" ht="19.5" customHeight="1" x14ac:dyDescent="0.15">
      <c r="A44" s="41"/>
      <c r="B44" s="42"/>
      <c r="C44" s="42"/>
      <c r="D44" s="42"/>
      <c r="E44" s="42"/>
      <c r="F44" s="42"/>
      <c r="G44" s="42"/>
      <c r="H44" s="42"/>
      <c r="I44" s="791" t="s">
        <v>514</v>
      </c>
      <c r="J44" s="791"/>
      <c r="K44" s="791"/>
    </row>
    <row r="45" spans="1:14" ht="14.45" customHeight="1" x14ac:dyDescent="0.15">
      <c r="A45" s="699" t="s">
        <v>36</v>
      </c>
      <c r="B45" s="700"/>
      <c r="C45" s="13"/>
      <c r="D45" s="701" t="s">
        <v>31</v>
      </c>
      <c r="E45" s="701"/>
      <c r="H45" s="10"/>
      <c r="I45" s="10"/>
      <c r="M45" s="14"/>
      <c r="N45" s="15"/>
    </row>
    <row r="46" spans="1:14" ht="14.45" customHeight="1" x14ac:dyDescent="0.15">
      <c r="A46" s="702" t="s">
        <v>85</v>
      </c>
      <c r="B46" s="703"/>
      <c r="C46" s="704" t="s">
        <v>89</v>
      </c>
      <c r="D46" s="705"/>
      <c r="E46" s="705"/>
      <c r="F46" s="705"/>
      <c r="G46" s="705"/>
      <c r="H46" s="705"/>
      <c r="I46" s="705"/>
      <c r="J46" s="705"/>
      <c r="K46" s="705"/>
      <c r="M46" s="14"/>
      <c r="N46" s="15"/>
    </row>
    <row r="47" spans="1:14" ht="14.45" customHeight="1" x14ac:dyDescent="0.15">
      <c r="A47" s="702" t="s">
        <v>86</v>
      </c>
      <c r="B47" s="703"/>
      <c r="C47" s="704" t="s">
        <v>90</v>
      </c>
      <c r="D47" s="705"/>
      <c r="E47" s="705"/>
      <c r="F47" s="705"/>
      <c r="G47" s="705"/>
      <c r="H47" s="705"/>
      <c r="I47" s="705"/>
      <c r="J47" s="705"/>
      <c r="K47" s="705"/>
    </row>
    <row r="48" spans="1:14" ht="14.45" customHeight="1" x14ac:dyDescent="0.15">
      <c r="A48" s="95" t="s">
        <v>87</v>
      </c>
      <c r="B48" s="96"/>
      <c r="C48" s="696" t="s">
        <v>30</v>
      </c>
      <c r="D48" s="697"/>
      <c r="E48" s="697"/>
      <c r="F48" s="697"/>
      <c r="G48" s="697"/>
      <c r="H48" s="697"/>
      <c r="I48" s="697"/>
      <c r="J48" s="697"/>
      <c r="K48" s="697"/>
    </row>
    <row r="49" spans="1:11" ht="14.45" customHeight="1" x14ac:dyDescent="0.15">
      <c r="A49" s="95" t="s">
        <v>88</v>
      </c>
      <c r="B49" s="96"/>
      <c r="C49" s="97" t="s">
        <v>32</v>
      </c>
      <c r="D49" s="98"/>
      <c r="E49" s="98"/>
      <c r="F49" s="98"/>
      <c r="G49" s="98"/>
      <c r="H49" s="98"/>
      <c r="I49" s="98"/>
      <c r="J49" s="98"/>
      <c r="K49" s="98"/>
    </row>
    <row r="50" spans="1:11" ht="14.45" customHeight="1" x14ac:dyDescent="0.15">
      <c r="A50" s="694"/>
      <c r="B50" s="695"/>
      <c r="C50" s="696" t="s">
        <v>91</v>
      </c>
      <c r="D50" s="697"/>
      <c r="E50" s="697"/>
      <c r="F50" s="697"/>
      <c r="G50" s="697"/>
      <c r="H50" s="697"/>
      <c r="I50" s="697"/>
      <c r="J50" s="697"/>
      <c r="K50" s="697"/>
    </row>
    <row r="51" spans="1:11" ht="14.45" customHeight="1" x14ac:dyDescent="0.15">
      <c r="A51" s="876"/>
      <c r="B51" s="876"/>
      <c r="C51" s="98" t="s">
        <v>35</v>
      </c>
      <c r="D51" s="98"/>
      <c r="E51" s="98"/>
      <c r="F51" s="98"/>
      <c r="G51" s="98"/>
      <c r="H51" s="98"/>
      <c r="I51" s="98"/>
      <c r="J51" s="98"/>
      <c r="K51" s="98"/>
    </row>
    <row r="52" spans="1:11" ht="14.45" customHeight="1" x14ac:dyDescent="0.15">
      <c r="A52" s="875"/>
      <c r="B52" s="875"/>
      <c r="C52" s="697" t="s">
        <v>92</v>
      </c>
      <c r="D52" s="697"/>
      <c r="E52" s="697"/>
      <c r="F52" s="697"/>
      <c r="G52" s="697"/>
      <c r="H52" s="697"/>
      <c r="I52" s="697"/>
      <c r="J52" s="697"/>
      <c r="K52" s="697"/>
    </row>
    <row r="53" spans="1:11" ht="14.45" customHeight="1" x14ac:dyDescent="0.15">
      <c r="A53" s="875"/>
      <c r="B53" s="875"/>
      <c r="C53" s="697"/>
      <c r="D53" s="697"/>
      <c r="E53" s="697"/>
      <c r="F53" s="697"/>
      <c r="G53" s="697"/>
      <c r="H53" s="697"/>
      <c r="I53" s="697"/>
      <c r="J53" s="697"/>
      <c r="K53" s="697"/>
    </row>
  </sheetData>
  <mergeCells count="64">
    <mergeCell ref="A53:B53"/>
    <mergeCell ref="C53:K53"/>
    <mergeCell ref="B3:H3"/>
    <mergeCell ref="C48:K48"/>
    <mergeCell ref="A50:B50"/>
    <mergeCell ref="C50:K50"/>
    <mergeCell ref="A51:B51"/>
    <mergeCell ref="A52:B52"/>
    <mergeCell ref="C52:K52"/>
    <mergeCell ref="I44:K44"/>
    <mergeCell ref="A45:B45"/>
    <mergeCell ref="D45:E45"/>
    <mergeCell ref="A46:B46"/>
    <mergeCell ref="C46:K46"/>
    <mergeCell ref="A47:B47"/>
    <mergeCell ref="C47:K47"/>
    <mergeCell ref="J38:K38"/>
    <mergeCell ref="J39:K39"/>
    <mergeCell ref="J40:K40"/>
    <mergeCell ref="J41:K41"/>
    <mergeCell ref="A42:A43"/>
    <mergeCell ref="J42:K42"/>
    <mergeCell ref="J43:K43"/>
    <mergeCell ref="J33:K33"/>
    <mergeCell ref="A34:A35"/>
    <mergeCell ref="J34:K34"/>
    <mergeCell ref="J35:K35"/>
    <mergeCell ref="I36:I37"/>
    <mergeCell ref="J36:K37"/>
    <mergeCell ref="I28:I29"/>
    <mergeCell ref="J28:K29"/>
    <mergeCell ref="F30:H30"/>
    <mergeCell ref="J30:K30"/>
    <mergeCell ref="J31:K31"/>
    <mergeCell ref="J32:K32"/>
    <mergeCell ref="J22:K22"/>
    <mergeCell ref="J23:K23"/>
    <mergeCell ref="J24:K24"/>
    <mergeCell ref="J25:K25"/>
    <mergeCell ref="A26:A27"/>
    <mergeCell ref="J26:K26"/>
    <mergeCell ref="J27:K27"/>
    <mergeCell ref="A18:A19"/>
    <mergeCell ref="J18:K18"/>
    <mergeCell ref="J19:K19"/>
    <mergeCell ref="I20:I21"/>
    <mergeCell ref="J20:K21"/>
    <mergeCell ref="J17:K17"/>
    <mergeCell ref="J7:K7"/>
    <mergeCell ref="J8:K8"/>
    <mergeCell ref="J9:K9"/>
    <mergeCell ref="A10:A11"/>
    <mergeCell ref="J10:K10"/>
    <mergeCell ref="J11:K11"/>
    <mergeCell ref="I12:I13"/>
    <mergeCell ref="J12:K13"/>
    <mergeCell ref="J14:K14"/>
    <mergeCell ref="J15:K15"/>
    <mergeCell ref="J16:K16"/>
    <mergeCell ref="B1:F1"/>
    <mergeCell ref="H1:K1"/>
    <mergeCell ref="I4:I5"/>
    <mergeCell ref="J4:K5"/>
    <mergeCell ref="J6:K6"/>
  </mergeCells>
  <phoneticPr fontId="13"/>
  <pageMargins left="0.59055118110236227" right="0.27559055118110237" top="0.31496062992125984" bottom="0.11811023622047245" header="0.51181102362204722" footer="0.51181102362204722"/>
  <pageSetup paperSize="9" scale="91"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1314C76-9B73-434C-9F9B-764126F270E6}">
          <x14:formula1>
            <xm:f>'F:\Users\clmiwa-three\Downloads\[《中村》新田・草加 エリア 仮シフト【12月16日～1月15日】.xlsx]参照データベース'!#REF!</xm:f>
          </x14:formula1>
          <xm:sqref>G1:G2 C43:D44 C35:D35 C27:D27 E44:H44 C19:D19 C11:G11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DA0F0-313D-4FCB-B869-964285B2E537}">
  <sheetPr>
    <pageSetUpPr fitToPage="1"/>
  </sheetPr>
  <dimension ref="A1:N63"/>
  <sheetViews>
    <sheetView zoomScale="90" zoomScaleNormal="90" workbookViewId="0"/>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2" ht="20.100000000000001" customHeight="1" thickBot="1" x14ac:dyDescent="0.2">
      <c r="A1" s="50" t="s">
        <v>59</v>
      </c>
      <c r="B1" s="683" t="s">
        <v>515</v>
      </c>
      <c r="C1" s="683"/>
      <c r="D1" s="683"/>
      <c r="E1" s="683"/>
      <c r="F1" s="683"/>
      <c r="H1" s="729" t="s">
        <v>111</v>
      </c>
      <c r="I1" s="730"/>
      <c r="J1" s="731"/>
      <c r="K1" s="732"/>
    </row>
    <row r="2" spans="1:12" ht="6" customHeight="1" x14ac:dyDescent="0.15">
      <c r="A2" s="50"/>
      <c r="B2" s="501"/>
      <c r="C2" s="501"/>
      <c r="D2" s="501"/>
      <c r="E2" s="501"/>
      <c r="F2" s="501"/>
      <c r="H2" s="523"/>
      <c r="I2" s="523"/>
      <c r="J2" s="524"/>
      <c r="K2" s="523"/>
      <c r="L2" s="4"/>
    </row>
    <row r="3" spans="1:12" ht="19.5" customHeight="1" thickBot="1" x14ac:dyDescent="0.2">
      <c r="A3" s="763" t="s">
        <v>520</v>
      </c>
      <c r="B3" s="763"/>
      <c r="C3" s="763"/>
      <c r="D3" s="764"/>
      <c r="E3" s="764"/>
      <c r="F3" s="764"/>
      <c r="G3" s="764"/>
      <c r="H3" s="764"/>
      <c r="I3" s="764"/>
      <c r="J3" s="3"/>
      <c r="K3" s="4"/>
    </row>
    <row r="4" spans="1:12" ht="15" customHeight="1" x14ac:dyDescent="0.15">
      <c r="A4" s="525" t="s">
        <v>0</v>
      </c>
      <c r="B4" s="505">
        <v>46111</v>
      </c>
      <c r="C4" s="506">
        <v>46112</v>
      </c>
      <c r="D4" s="259"/>
      <c r="E4" s="90"/>
      <c r="F4" s="90"/>
      <c r="G4" s="90"/>
      <c r="H4" s="90">
        <v>46082</v>
      </c>
      <c r="I4" s="727" t="s">
        <v>1</v>
      </c>
      <c r="J4" s="717" t="s">
        <v>2</v>
      </c>
      <c r="K4" s="718"/>
    </row>
    <row r="5" spans="1:12" ht="15" customHeight="1" x14ac:dyDescent="0.15">
      <c r="A5" s="507" t="s">
        <v>3</v>
      </c>
      <c r="B5" s="508" t="s">
        <v>4</v>
      </c>
      <c r="C5" s="509" t="s">
        <v>5</v>
      </c>
      <c r="D5" s="63"/>
      <c r="E5" s="2"/>
      <c r="F5" s="21"/>
      <c r="G5" s="21"/>
      <c r="H5" s="24" t="s">
        <v>10</v>
      </c>
      <c r="I5" s="728"/>
      <c r="J5" s="719"/>
      <c r="K5" s="720"/>
    </row>
    <row r="6" spans="1:12" ht="15" customHeight="1" x14ac:dyDescent="0.15">
      <c r="A6" s="67" t="s">
        <v>12</v>
      </c>
      <c r="B6" s="12"/>
      <c r="C6" s="509"/>
      <c r="D6" s="62"/>
      <c r="E6" s="2"/>
      <c r="F6" s="2"/>
      <c r="G6" s="2"/>
      <c r="H6" s="12"/>
      <c r="I6" s="5"/>
      <c r="J6" s="682"/>
      <c r="K6" s="692"/>
    </row>
    <row r="7" spans="1:12" ht="15" customHeight="1" x14ac:dyDescent="0.15">
      <c r="A7" s="69" t="s">
        <v>112</v>
      </c>
      <c r="B7" s="242" t="s">
        <v>496</v>
      </c>
      <c r="C7" s="510"/>
      <c r="D7" s="32"/>
      <c r="E7" s="32"/>
      <c r="F7" s="32"/>
      <c r="G7" s="32"/>
      <c r="H7" s="54"/>
      <c r="I7" s="5">
        <f>COUNTIFS(B7:H7,"&lt;&gt;空",B7:H7,"&lt;&gt;休",B7:H7,"&lt;&gt;調",B7:H7,"&lt;&gt;",B7:H7,"&lt;&gt;調整休")</f>
        <v>1</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COUNTIF(B7:H7,"13-16"))*(3)+(COUNTIF(B7:H7,"工場9:30-15"))*(5)+(COUNTIF(B7:H7,"工場9-15"))*(5.5)+(COUNTIF(B7:H7,"受9-/Y10-"))*(5.5)+(COUNTIF(B7:H7,"Y10-"))*(4.5)+(COUNTIF(B7:H7,"ﾏ安9-14"))*(4.5)</f>
        <v>5.5</v>
      </c>
      <c r="K7" s="692"/>
    </row>
    <row r="8" spans="1:12" ht="15" customHeight="1" x14ac:dyDescent="0.15">
      <c r="A8" s="71" t="s">
        <v>113</v>
      </c>
      <c r="B8" s="401" t="s">
        <v>402</v>
      </c>
      <c r="C8" s="509"/>
      <c r="D8" s="32"/>
      <c r="E8" s="32"/>
      <c r="F8" s="32"/>
      <c r="G8" s="32"/>
      <c r="H8" s="12"/>
      <c r="I8" s="5">
        <f>COUNTIFS(B8:H8,"&lt;&gt;空",B8:H8,"&lt;&gt;休",B8:H8,"&lt;&gt;調",B8:H8,"&lt;&gt;",B8:H8,"&lt;&gt;調整休")</f>
        <v>1</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COUNTIF(B8:H8,"工場9:30-15"))*(5)+(COUNTIF(B8:H8,"工場9-15"))*(5.5)+(COUNTIF(B8:H8,"受9-/Y10-"))*(5.5)+(COUNTIF(B8:H8,"Y10-"))*(4.5)+(COUNTIF(B8:H8,"ﾏ安9-14"))*(4.5)</f>
        <v>4.5</v>
      </c>
      <c r="K8" s="692"/>
    </row>
    <row r="9" spans="1:12" ht="15" customHeight="1" x14ac:dyDescent="0.15">
      <c r="A9" s="71" t="s">
        <v>115</v>
      </c>
      <c r="B9" s="12" t="s">
        <v>21</v>
      </c>
      <c r="C9" s="511"/>
      <c r="D9" s="39"/>
      <c r="E9" s="38"/>
      <c r="F9" s="38"/>
      <c r="G9" s="38"/>
      <c r="H9" s="12" t="s">
        <v>21</v>
      </c>
      <c r="I9" s="5">
        <f t="shared" ref="I9:I12" si="0">COUNTIFS(B9:H9,"&lt;&gt;空",B9:H9,"&lt;&gt;休",B9:H9,"&lt;&gt;調",B9:H9,"&lt;&gt;",B9:H9,"&lt;&gt;調整休")</f>
        <v>2</v>
      </c>
      <c r="J9" s="682">
        <f t="shared" ref="J9:J12" si="1">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13:30-19"))*(5)+(COUNTIF(B9:H9,"14-17"))*(4)+(COUNTIF(B9:H9,"16-19"))*(4)+(COUNTIF(B9:H9,"13-16"))*(3)+(COUNTIF(B9:H9,"工場9:30-15"))*(5)+(COUNTIF(B9:H9,"工場9-15"))*(5.5)+(COUNTIF(B9:H9,"受9-/Y10-"))*(5.5)+(COUNTIF(B9:H9,"Y10-"))*(4.5)+(COUNTIF(B9:H9,"ﾏ安9-14"))*(4.5)</f>
        <v>9</v>
      </c>
      <c r="K9" s="692"/>
    </row>
    <row r="10" spans="1:12" ht="15" customHeight="1" x14ac:dyDescent="0.15">
      <c r="A10" s="138" t="s">
        <v>128</v>
      </c>
      <c r="B10" s="12" t="s">
        <v>20</v>
      </c>
      <c r="C10" s="511"/>
      <c r="D10" s="39"/>
      <c r="E10" s="38"/>
      <c r="F10" s="38"/>
      <c r="G10" s="38"/>
      <c r="H10" s="12" t="s">
        <v>20</v>
      </c>
      <c r="I10" s="5">
        <f t="shared" si="0"/>
        <v>2</v>
      </c>
      <c r="J10" s="682">
        <f t="shared" si="1"/>
        <v>9</v>
      </c>
      <c r="K10" s="692"/>
    </row>
    <row r="11" spans="1:12" ht="15" customHeight="1" x14ac:dyDescent="0.15">
      <c r="A11" s="71" t="s">
        <v>339</v>
      </c>
      <c r="B11" s="12"/>
      <c r="C11" s="511"/>
      <c r="D11" s="39"/>
      <c r="E11" s="38"/>
      <c r="F11" s="38"/>
      <c r="G11" s="38"/>
      <c r="H11" s="12" t="s">
        <v>20</v>
      </c>
      <c r="I11" s="5">
        <f t="shared" si="0"/>
        <v>1</v>
      </c>
      <c r="J11" s="682">
        <f t="shared" si="1"/>
        <v>4.5</v>
      </c>
      <c r="K11" s="692"/>
    </row>
    <row r="12" spans="1:12" ht="15" customHeight="1" x14ac:dyDescent="0.15">
      <c r="A12" s="71" t="s">
        <v>457</v>
      </c>
      <c r="B12" s="117"/>
      <c r="C12" s="511"/>
      <c r="D12" s="39"/>
      <c r="E12" s="38"/>
      <c r="F12" s="38"/>
      <c r="G12" s="38"/>
      <c r="H12" s="12" t="s">
        <v>21</v>
      </c>
      <c r="I12" s="5">
        <f t="shared" si="0"/>
        <v>1</v>
      </c>
      <c r="J12" s="682">
        <f t="shared" si="1"/>
        <v>4.5</v>
      </c>
      <c r="K12" s="692"/>
    </row>
    <row r="13" spans="1:12" ht="15" customHeight="1" thickBot="1" x14ac:dyDescent="0.2">
      <c r="A13" s="148" t="s">
        <v>66</v>
      </c>
      <c r="B13" s="526"/>
      <c r="C13" s="512"/>
      <c r="D13" s="39"/>
      <c r="E13" s="38"/>
      <c r="F13" s="38"/>
      <c r="G13" s="38"/>
      <c r="H13" s="117"/>
      <c r="I13" s="27"/>
      <c r="J13" s="48"/>
      <c r="K13" s="102"/>
    </row>
    <row r="14" spans="1:12" ht="15" customHeight="1" x14ac:dyDescent="0.15">
      <c r="A14" s="33" t="s">
        <v>0</v>
      </c>
      <c r="B14" s="53">
        <v>46083</v>
      </c>
      <c r="C14" s="53">
        <v>46084</v>
      </c>
      <c r="D14" s="90">
        <v>46085</v>
      </c>
      <c r="E14" s="90">
        <v>46086</v>
      </c>
      <c r="F14" s="90">
        <v>46087</v>
      </c>
      <c r="G14" s="90">
        <v>46088</v>
      </c>
      <c r="H14" s="90">
        <v>46089</v>
      </c>
      <c r="I14" s="7"/>
      <c r="J14" s="717" t="s">
        <v>2</v>
      </c>
      <c r="K14" s="718"/>
    </row>
    <row r="15" spans="1:12" ht="15" customHeight="1" x14ac:dyDescent="0.15">
      <c r="A15" s="22" t="s">
        <v>3</v>
      </c>
      <c r="B15" s="22" t="s">
        <v>4</v>
      </c>
      <c r="C15" s="2" t="s">
        <v>5</v>
      </c>
      <c r="D15" s="21" t="s">
        <v>6</v>
      </c>
      <c r="E15" s="2" t="s">
        <v>7</v>
      </c>
      <c r="F15" s="2" t="s">
        <v>8</v>
      </c>
      <c r="G15" s="2" t="s">
        <v>9</v>
      </c>
      <c r="H15" s="24" t="s">
        <v>10</v>
      </c>
      <c r="I15" s="8"/>
      <c r="J15" s="719"/>
      <c r="K15" s="720"/>
    </row>
    <row r="16" spans="1:12" ht="15" customHeight="1" x14ac:dyDescent="0.15">
      <c r="A16" s="17" t="s">
        <v>13</v>
      </c>
      <c r="B16" s="12"/>
      <c r="C16" s="2"/>
      <c r="D16" s="2"/>
      <c r="E16" s="12"/>
      <c r="F16" s="12"/>
      <c r="G16" s="12"/>
      <c r="H16" s="12"/>
      <c r="I16" s="5"/>
      <c r="J16" s="682"/>
      <c r="K16" s="692"/>
    </row>
    <row r="17" spans="1:11" ht="15" customHeight="1" x14ac:dyDescent="0.15">
      <c r="A17" s="19" t="s">
        <v>112</v>
      </c>
      <c r="B17" s="242" t="s">
        <v>496</v>
      </c>
      <c r="C17" s="26"/>
      <c r="D17" s="32"/>
      <c r="E17" s="54" t="s">
        <v>67</v>
      </c>
      <c r="F17" s="242" t="s">
        <v>496</v>
      </c>
      <c r="G17" s="54" t="s">
        <v>67</v>
      </c>
      <c r="H17" s="54"/>
      <c r="I17" s="5">
        <f>COUNTIFS(B17:H17,"&lt;&gt;空",B17:H17,"&lt;&gt;休",B17:H17,"&lt;&gt;調",B17:H17,"&lt;&gt;",B17:H17,"&lt;&gt;調整休")</f>
        <v>4</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13:30-19"))*(5)+(COUNTIF(B17:H17,"14-17"))*(4)+(COUNTIF(B17:H17,"16-19"))*(4)+(COUNTIF(B17:H17,"13-16"))*(3)+(COUNTIF(B17:H17,"工場9:30-15"))*(5)+(COUNTIF(B17:H17,"工場9-15"))*(5.5)+(COUNTIF(B17:H17,"受9-/Y10-"))*(5.5)+(COUNTIF(B17:H17,"Y10-"))*(4.5)+(COUNTIF(B17:H17,"ﾏ安9-14"))*(4.5)</f>
        <v>25.5</v>
      </c>
      <c r="K17" s="692"/>
    </row>
    <row r="18" spans="1:11" ht="15" customHeight="1" x14ac:dyDescent="0.15">
      <c r="A18" s="20" t="s">
        <v>113</v>
      </c>
      <c r="B18" s="401" t="s">
        <v>402</v>
      </c>
      <c r="C18" s="2"/>
      <c r="D18" s="32"/>
      <c r="E18" s="401" t="s">
        <v>402</v>
      </c>
      <c r="F18" s="12" t="s">
        <v>20</v>
      </c>
      <c r="G18" s="54"/>
      <c r="H18" s="12"/>
      <c r="I18" s="5">
        <f>COUNTIFS(B18:H18,"&lt;&gt;空",B18:H18,"&lt;&gt;休",B18:H18,"&lt;&gt;調",B18:H18,"&lt;&gt;",B18:H18,"&lt;&gt;調整休")</f>
        <v>3</v>
      </c>
      <c r="J18" s="682">
        <f>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13:30-19"))*(5)+(COUNTIF(B18:H18,"14-17"))*(4)+(COUNTIF(B18:H18,"16-19"))*(4)+(COUNTIF(B18:H18,"13-16"))*(3)+(COUNTIF(B18:H18,"工場9:30-15"))*(5)+(COUNTIF(B18:H18,"工場9-15"))*(5.5)+(COUNTIF(B18:H18,"受9-/Y10-"))*(5.5)+(COUNTIF(B18:H18,"Y10-"))*(4.5)+(COUNTIF(B18:H18,"ﾏ安9-14"))*(4.5)</f>
        <v>13.5</v>
      </c>
      <c r="K18" s="692"/>
    </row>
    <row r="19" spans="1:11" ht="15" customHeight="1" x14ac:dyDescent="0.15">
      <c r="A19" s="20" t="s">
        <v>115</v>
      </c>
      <c r="B19" s="12" t="s">
        <v>21</v>
      </c>
      <c r="C19" s="38"/>
      <c r="D19" s="38"/>
      <c r="E19" s="12"/>
      <c r="F19" s="40"/>
      <c r="G19" s="12" t="s">
        <v>21</v>
      </c>
      <c r="H19" s="12" t="s">
        <v>21</v>
      </c>
      <c r="I19" s="5">
        <f t="shared" ref="I19:I22" si="2">COUNTIFS(B19:H19,"&lt;&gt;空",B19:H19,"&lt;&gt;休",B19:H19,"&lt;&gt;調",B19:H19,"&lt;&gt;",B19:H19,"&lt;&gt;調整休")</f>
        <v>3</v>
      </c>
      <c r="J19" s="682">
        <f t="shared" ref="J19:J22" si="3">SUM(COUNTIF(B19:H19,"9-14:30"))*(5)+(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13:30-19"))*(5)+(COUNTIF(B19:H19,"14-17"))*(4)+(COUNTIF(B19:H19,"16-19"))*(4)+(COUNTIF(B19:H19,"13-16"))*(3)+(COUNTIF(B19:H19,"工場9:30-15"))*(5)+(COUNTIF(B19:H19,"工場9-15"))*(5.5)+(COUNTIF(B19:H19,"受9-/Y10-"))*(5.5)+(COUNTIF(B19:H19,"Y10-"))*(4.5)+(COUNTIF(B19:H19,"ﾏ安9-14"))*(4.5)</f>
        <v>13.5</v>
      </c>
      <c r="K19" s="692"/>
    </row>
    <row r="20" spans="1:11" ht="15" customHeight="1" x14ac:dyDescent="0.15">
      <c r="A20" s="47" t="s">
        <v>128</v>
      </c>
      <c r="B20" s="12" t="s">
        <v>20</v>
      </c>
      <c r="C20" s="38"/>
      <c r="D20" s="38"/>
      <c r="E20" s="29"/>
      <c r="F20" s="12" t="s">
        <v>20</v>
      </c>
      <c r="G20" s="12"/>
      <c r="H20" s="12" t="s">
        <v>20</v>
      </c>
      <c r="I20" s="5">
        <f t="shared" si="2"/>
        <v>3</v>
      </c>
      <c r="J20" s="682">
        <f t="shared" si="3"/>
        <v>13.5</v>
      </c>
      <c r="K20" s="692"/>
    </row>
    <row r="21" spans="1:11" ht="15" customHeight="1" x14ac:dyDescent="0.15">
      <c r="A21" s="20" t="s">
        <v>339</v>
      </c>
      <c r="B21" s="12"/>
      <c r="C21" s="38"/>
      <c r="D21" s="38"/>
      <c r="E21" s="12" t="s">
        <v>20</v>
      </c>
      <c r="F21" s="29"/>
      <c r="G21" s="12" t="s">
        <v>20</v>
      </c>
      <c r="H21" s="12" t="s">
        <v>20</v>
      </c>
      <c r="I21" s="5">
        <f t="shared" si="2"/>
        <v>3</v>
      </c>
      <c r="J21" s="682">
        <f t="shared" si="3"/>
        <v>13.5</v>
      </c>
      <c r="K21" s="692"/>
    </row>
    <row r="22" spans="1:11" ht="15" customHeight="1" x14ac:dyDescent="0.15">
      <c r="A22" s="20" t="s">
        <v>457</v>
      </c>
      <c r="B22" s="117"/>
      <c r="C22" s="38"/>
      <c r="D22" s="38"/>
      <c r="E22" s="12"/>
      <c r="F22" s="12" t="s">
        <v>21</v>
      </c>
      <c r="G22" s="12" t="s">
        <v>21</v>
      </c>
      <c r="H22" s="12" t="s">
        <v>21</v>
      </c>
      <c r="I22" s="5">
        <f t="shared" si="2"/>
        <v>3</v>
      </c>
      <c r="J22" s="682">
        <f t="shared" si="3"/>
        <v>13.5</v>
      </c>
      <c r="K22" s="692"/>
    </row>
    <row r="23" spans="1:11" ht="15" customHeight="1" x14ac:dyDescent="0.15">
      <c r="A23" s="114" t="s">
        <v>66</v>
      </c>
      <c r="B23" s="117"/>
      <c r="C23" s="38"/>
      <c r="D23" s="38"/>
      <c r="E23" s="520" t="s">
        <v>304</v>
      </c>
      <c r="F23" s="258"/>
      <c r="G23" s="117"/>
      <c r="H23" s="117"/>
      <c r="I23" s="27"/>
      <c r="J23" s="48"/>
      <c r="K23" s="102"/>
    </row>
    <row r="24" spans="1:11" ht="15" customHeight="1" x14ac:dyDescent="0.15">
      <c r="A24" s="22" t="s">
        <v>0</v>
      </c>
      <c r="B24" s="23">
        <v>46090</v>
      </c>
      <c r="C24" s="23">
        <v>46091</v>
      </c>
      <c r="D24" s="23">
        <v>46092</v>
      </c>
      <c r="E24" s="23">
        <v>46093</v>
      </c>
      <c r="F24" s="23">
        <v>46094</v>
      </c>
      <c r="G24" s="23">
        <v>46095</v>
      </c>
      <c r="H24" s="23">
        <v>46096</v>
      </c>
      <c r="I24" s="7"/>
      <c r="J24" s="717" t="s">
        <v>2</v>
      </c>
      <c r="K24" s="718"/>
    </row>
    <row r="25" spans="1:11" ht="15" customHeight="1" x14ac:dyDescent="0.15">
      <c r="A25" s="22" t="s">
        <v>3</v>
      </c>
      <c r="B25" s="2" t="s">
        <v>4</v>
      </c>
      <c r="C25" s="21" t="s">
        <v>5</v>
      </c>
      <c r="D25" s="376" t="s">
        <v>6</v>
      </c>
      <c r="E25" s="2" t="s">
        <v>7</v>
      </c>
      <c r="F25" s="2" t="s">
        <v>8</v>
      </c>
      <c r="G25" s="2" t="s">
        <v>9</v>
      </c>
      <c r="H25" s="24" t="s">
        <v>10</v>
      </c>
      <c r="I25" s="8"/>
      <c r="J25" s="719"/>
      <c r="K25" s="720"/>
    </row>
    <row r="26" spans="1:11" ht="15" customHeight="1" x14ac:dyDescent="0.15">
      <c r="A26" s="17" t="s">
        <v>12</v>
      </c>
      <c r="B26" s="12"/>
      <c r="C26" s="2"/>
      <c r="D26" s="2"/>
      <c r="E26" s="12"/>
      <c r="F26" s="12"/>
      <c r="G26" s="12"/>
      <c r="H26" s="12"/>
      <c r="I26" s="51"/>
      <c r="J26" s="682"/>
      <c r="K26" s="692"/>
    </row>
    <row r="27" spans="1:11" ht="15" customHeight="1" x14ac:dyDescent="0.15">
      <c r="A27" s="19" t="s">
        <v>112</v>
      </c>
      <c r="B27" s="242" t="s">
        <v>496</v>
      </c>
      <c r="C27" s="26"/>
      <c r="D27" s="32"/>
      <c r="E27" s="54" t="s">
        <v>67</v>
      </c>
      <c r="F27" s="242" t="s">
        <v>496</v>
      </c>
      <c r="G27" s="54" t="s">
        <v>67</v>
      </c>
      <c r="H27" s="54"/>
      <c r="I27" s="5">
        <f>COUNTIFS(B27:H27,"&lt;&gt;空",B27:H27,"&lt;&gt;休",B27:H27,"&lt;&gt;調",B27:H27,"&lt;&gt;",B27:H27,"&lt;&gt;調整休")</f>
        <v>4</v>
      </c>
      <c r="J27" s="682">
        <f>SUM(COUNTIF(B27:H27,"9-14:30"))*(5)+(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COUNTIF(B27:H27,"13:30-19"))*(5)+(COUNTIF(B27:H27,"14-17"))*(4)+(COUNTIF(B27:H27,"16-19"))*(4)+(COUNTIF(B27:H27,"13-16"))*(3)+(COUNTIF(B27:H27,"工場9:30-15"))*(5)+(COUNTIF(B27:H27,"工場9-15"))*(5.5)+(COUNTIF(B27:H27,"受9-/Y10-"))*(5.5)+(COUNTIF(B27:H27,"Y10-"))*(4.5)+(COUNTIF(B27:H27,"ﾏ安9-14"))*(4.5)</f>
        <v>25.5</v>
      </c>
      <c r="K27" s="692"/>
    </row>
    <row r="28" spans="1:11" ht="15" customHeight="1" x14ac:dyDescent="0.15">
      <c r="A28" s="20" t="s">
        <v>113</v>
      </c>
      <c r="B28" s="401" t="s">
        <v>402</v>
      </c>
      <c r="C28" s="2"/>
      <c r="D28" s="32"/>
      <c r="E28" s="401" t="s">
        <v>402</v>
      </c>
      <c r="F28" s="12" t="s">
        <v>20</v>
      </c>
      <c r="G28" s="54"/>
      <c r="H28" s="12"/>
      <c r="I28" s="5">
        <f>COUNTIFS(B28:H28,"&lt;&gt;空",B28:H28,"&lt;&gt;休",B28:H28,"&lt;&gt;調",B28:H28,"&lt;&gt;",B28:H28,"&lt;&gt;調整休")</f>
        <v>3</v>
      </c>
      <c r="J28" s="682">
        <f>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COUNTIF(B28:H28,"工場9:30-15"))*(5)+(COUNTIF(B28:H28,"工場9-15"))*(5.5)+(COUNTIF(B28:H28,"受9-/Y10-"))*(5.5)+(COUNTIF(B28:H28,"Y10-"))*(4.5)+(COUNTIF(B28:H28,"ﾏ安9-14"))*(4.5)</f>
        <v>13.5</v>
      </c>
      <c r="K28" s="692"/>
    </row>
    <row r="29" spans="1:11" ht="15" customHeight="1" x14ac:dyDescent="0.15">
      <c r="A29" s="20" t="s">
        <v>115</v>
      </c>
      <c r="B29" s="12" t="s">
        <v>21</v>
      </c>
      <c r="C29" s="38"/>
      <c r="D29" s="38"/>
      <c r="E29" s="12"/>
      <c r="F29" s="40"/>
      <c r="G29" s="12" t="s">
        <v>21</v>
      </c>
      <c r="H29" s="12" t="s">
        <v>21</v>
      </c>
      <c r="I29" s="5">
        <f t="shared" ref="I29:I32" si="4">COUNTIFS(B29:H29,"&lt;&gt;空",B29:H29,"&lt;&gt;休",B29:H29,"&lt;&gt;調",B29:H29,"&lt;&gt;",B29:H29,"&lt;&gt;調整休")</f>
        <v>3</v>
      </c>
      <c r="J29" s="682">
        <f t="shared" ref="J29:J32" si="5">SUM(COUNTIF(B29:H29,"9-14:30"))*(5)+(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13:30-19"))*(5)+(COUNTIF(B29:H29,"14-17"))*(4)+(COUNTIF(B29:H29,"16-19"))*(4)+(COUNTIF(B29:H29,"13-16"))*(3)+(COUNTIF(B29:H29,"工場9:30-15"))*(5)+(COUNTIF(B29:H29,"工場9-15"))*(5.5)+(COUNTIF(B29:H29,"受9-/Y10-"))*(5.5)+(COUNTIF(B29:H29,"Y10-"))*(4.5)+(COUNTIF(B29:H29,"ﾏ安9-14"))*(4.5)</f>
        <v>13.5</v>
      </c>
      <c r="K29" s="692"/>
    </row>
    <row r="30" spans="1:11" ht="15" customHeight="1" x14ac:dyDescent="0.15">
      <c r="A30" s="47" t="s">
        <v>128</v>
      </c>
      <c r="B30" s="12" t="s">
        <v>20</v>
      </c>
      <c r="C30" s="38"/>
      <c r="D30" s="38"/>
      <c r="E30" s="29"/>
      <c r="F30" s="12" t="s">
        <v>20</v>
      </c>
      <c r="G30" s="12"/>
      <c r="H30" s="12" t="s">
        <v>20</v>
      </c>
      <c r="I30" s="5">
        <f t="shared" si="4"/>
        <v>3</v>
      </c>
      <c r="J30" s="682">
        <f t="shared" si="5"/>
        <v>13.5</v>
      </c>
      <c r="K30" s="692"/>
    </row>
    <row r="31" spans="1:11" ht="15" customHeight="1" x14ac:dyDescent="0.15">
      <c r="A31" s="20" t="s">
        <v>339</v>
      </c>
      <c r="B31" s="12"/>
      <c r="C31" s="38"/>
      <c r="D31" s="38"/>
      <c r="E31" s="12" t="s">
        <v>20</v>
      </c>
      <c r="F31" s="29"/>
      <c r="G31" s="12" t="s">
        <v>20</v>
      </c>
      <c r="H31" s="12" t="s">
        <v>20</v>
      </c>
      <c r="I31" s="5">
        <f t="shared" si="4"/>
        <v>3</v>
      </c>
      <c r="J31" s="682">
        <f t="shared" si="5"/>
        <v>13.5</v>
      </c>
      <c r="K31" s="692"/>
    </row>
    <row r="32" spans="1:11" ht="15" customHeight="1" x14ac:dyDescent="0.15">
      <c r="A32" s="20" t="s">
        <v>457</v>
      </c>
      <c r="B32" s="117"/>
      <c r="C32" s="38"/>
      <c r="D32" s="38"/>
      <c r="E32" s="12"/>
      <c r="F32" s="12" t="s">
        <v>21</v>
      </c>
      <c r="G32" s="12" t="s">
        <v>21</v>
      </c>
      <c r="H32" s="12" t="s">
        <v>21</v>
      </c>
      <c r="I32" s="5">
        <f t="shared" si="4"/>
        <v>3</v>
      </c>
      <c r="J32" s="682">
        <f t="shared" si="5"/>
        <v>13.5</v>
      </c>
      <c r="K32" s="692"/>
    </row>
    <row r="33" spans="1:11" ht="15" customHeight="1" x14ac:dyDescent="0.15">
      <c r="A33" s="114" t="s">
        <v>66</v>
      </c>
      <c r="B33" s="117"/>
      <c r="C33" s="38"/>
      <c r="D33" s="38"/>
      <c r="E33" s="520" t="s">
        <v>304</v>
      </c>
      <c r="F33" s="258"/>
      <c r="G33" s="117"/>
      <c r="H33" s="117"/>
      <c r="I33" s="27"/>
      <c r="J33" s="48"/>
      <c r="K33" s="102"/>
    </row>
    <row r="34" spans="1:11" ht="15" customHeight="1" x14ac:dyDescent="0.15">
      <c r="A34" s="22" t="s">
        <v>0</v>
      </c>
      <c r="B34" s="90">
        <v>46097</v>
      </c>
      <c r="C34" s="90">
        <v>46098</v>
      </c>
      <c r="D34" s="90">
        <v>46099</v>
      </c>
      <c r="E34" s="90">
        <v>46100</v>
      </c>
      <c r="F34" s="90">
        <v>46101</v>
      </c>
      <c r="G34" s="90">
        <v>46102</v>
      </c>
      <c r="H34" s="90">
        <v>46103</v>
      </c>
      <c r="I34" s="7"/>
      <c r="J34" s="717" t="s">
        <v>2</v>
      </c>
      <c r="K34" s="718"/>
    </row>
    <row r="35" spans="1:11" ht="15" customHeight="1" x14ac:dyDescent="0.15">
      <c r="A35" s="22" t="s">
        <v>3</v>
      </c>
      <c r="B35" s="2" t="s">
        <v>4</v>
      </c>
      <c r="C35" s="21" t="s">
        <v>5</v>
      </c>
      <c r="D35" s="21" t="s">
        <v>6</v>
      </c>
      <c r="E35" s="2" t="s">
        <v>7</v>
      </c>
      <c r="F35" s="24" t="s">
        <v>8</v>
      </c>
      <c r="G35" s="2" t="s">
        <v>9</v>
      </c>
      <c r="H35" s="24" t="s">
        <v>10</v>
      </c>
      <c r="I35" s="8"/>
      <c r="J35" s="719"/>
      <c r="K35" s="720"/>
    </row>
    <row r="36" spans="1:11" ht="15" customHeight="1" x14ac:dyDescent="0.15">
      <c r="A36" s="17" t="s">
        <v>13</v>
      </c>
      <c r="B36" s="12"/>
      <c r="C36" s="2"/>
      <c r="D36" s="2"/>
      <c r="E36" s="12"/>
      <c r="F36" s="691" t="s">
        <v>60</v>
      </c>
      <c r="G36" s="691"/>
      <c r="H36" s="691"/>
      <c r="I36" s="5"/>
      <c r="J36" s="682"/>
      <c r="K36" s="692"/>
    </row>
    <row r="37" spans="1:11" ht="15" customHeight="1" x14ac:dyDescent="0.15">
      <c r="A37" s="19" t="s">
        <v>112</v>
      </c>
      <c r="B37" s="242" t="s">
        <v>496</v>
      </c>
      <c r="C37" s="26"/>
      <c r="D37" s="32"/>
      <c r="E37" s="54" t="s">
        <v>67</v>
      </c>
      <c r="F37" s="242" t="s">
        <v>496</v>
      </c>
      <c r="G37" s="54" t="s">
        <v>67</v>
      </c>
      <c r="H37" s="54"/>
      <c r="I37" s="5">
        <f>COUNTIFS(B37:H37,"&lt;&gt;空",B37:H37,"&lt;&gt;休",B37:H37,"&lt;&gt;調",B37:H37,"&lt;&gt;",B37:H37,"&lt;&gt;調整休")</f>
        <v>4</v>
      </c>
      <c r="J37" s="682">
        <f>SUM(COUNTIF(B37:H37,"9-14:30"))*(5)+(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COUNTIF(B37:H37,"13:30-19"))*(5)+(COUNTIF(B37:H37,"14-17"))*(4)+(COUNTIF(B37:H37,"16-19"))*(4)+(COUNTIF(B37:H37,"13-16"))*(3)+(COUNTIF(B37:H37,"工場9:30-15"))*(5)+(COUNTIF(B37:H37,"工場9-15"))*(5.5)+(COUNTIF(B37:H37,"受9-/Y10-"))*(5.5)+(COUNTIF(B37:H37,"Y10-"))*(4.5)+(COUNTIF(B37:H37,"ﾏ安9-14"))*(4.5)</f>
        <v>25.5</v>
      </c>
      <c r="K37" s="692"/>
    </row>
    <row r="38" spans="1:11" ht="15" customHeight="1" x14ac:dyDescent="0.15">
      <c r="A38" s="20" t="s">
        <v>113</v>
      </c>
      <c r="B38" s="401" t="s">
        <v>402</v>
      </c>
      <c r="C38" s="2"/>
      <c r="D38" s="32"/>
      <c r="E38" s="401" t="s">
        <v>402</v>
      </c>
      <c r="F38" s="12" t="s">
        <v>20</v>
      </c>
      <c r="G38" s="54"/>
      <c r="H38" s="12"/>
      <c r="I38" s="5">
        <f>COUNTIFS(B38:H38,"&lt;&gt;空",B38:H38,"&lt;&gt;休",B38:H38,"&lt;&gt;調",B38:H38,"&lt;&gt;",B38:H38,"&lt;&gt;調整休")</f>
        <v>3</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COUNTIF(B38:H38,"13-16"))*(3)+(COUNTIF(B38:H38,"工場9:30-15"))*(5)+(COUNTIF(B38:H38,"工場9-15"))*(5.5)+(COUNTIF(B38:H38,"受9-/Y10-"))*(5.5)+(COUNTIF(B38:H38,"Y10-"))*(4.5)+(COUNTIF(B38:H38,"ﾏ安9-14"))*(4.5)</f>
        <v>13.5</v>
      </c>
      <c r="K38" s="692"/>
    </row>
    <row r="39" spans="1:11" ht="15" customHeight="1" x14ac:dyDescent="0.15">
      <c r="A39" s="20" t="s">
        <v>115</v>
      </c>
      <c r="B39" s="12" t="s">
        <v>21</v>
      </c>
      <c r="C39" s="38"/>
      <c r="D39" s="38"/>
      <c r="E39" s="12"/>
      <c r="F39" s="40"/>
      <c r="G39" s="12" t="s">
        <v>21</v>
      </c>
      <c r="H39" s="12" t="s">
        <v>21</v>
      </c>
      <c r="I39" s="5">
        <f t="shared" ref="I39:I42" si="6">COUNTIFS(B39:H39,"&lt;&gt;空",B39:H39,"&lt;&gt;休",B39:H39,"&lt;&gt;調",B39:H39,"&lt;&gt;",B39:H39,"&lt;&gt;調整休")</f>
        <v>3</v>
      </c>
      <c r="J39" s="682">
        <f t="shared" ref="J39:J42" si="7">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COUNTIF(B39:H39,"13-16"))*(3)+(COUNTIF(B39:H39,"工場9:30-15"))*(5)+(COUNTIF(B39:H39,"工場9-15"))*(5.5)+(COUNTIF(B39:H39,"受9-/Y10-"))*(5.5)+(COUNTIF(B39:H39,"Y10-"))*(4.5)+(COUNTIF(B39:H39,"ﾏ安9-14"))*(4.5)</f>
        <v>13.5</v>
      </c>
      <c r="K39" s="692"/>
    </row>
    <row r="40" spans="1:11" ht="15" customHeight="1" x14ac:dyDescent="0.15">
      <c r="A40" s="47" t="s">
        <v>128</v>
      </c>
      <c r="B40" s="12" t="s">
        <v>20</v>
      </c>
      <c r="C40" s="38"/>
      <c r="D40" s="38"/>
      <c r="E40" s="29"/>
      <c r="F40" s="12" t="s">
        <v>20</v>
      </c>
      <c r="G40" s="12"/>
      <c r="H40" s="12" t="s">
        <v>20</v>
      </c>
      <c r="I40" s="5">
        <f t="shared" si="6"/>
        <v>3</v>
      </c>
      <c r="J40" s="682">
        <f t="shared" si="7"/>
        <v>13.5</v>
      </c>
      <c r="K40" s="692"/>
    </row>
    <row r="41" spans="1:11" ht="15" customHeight="1" x14ac:dyDescent="0.15">
      <c r="A41" s="20" t="s">
        <v>339</v>
      </c>
      <c r="B41" s="12"/>
      <c r="C41" s="38"/>
      <c r="D41" s="38"/>
      <c r="E41" s="12" t="s">
        <v>20</v>
      </c>
      <c r="F41" s="29"/>
      <c r="G41" s="12" t="s">
        <v>20</v>
      </c>
      <c r="H41" s="12" t="s">
        <v>20</v>
      </c>
      <c r="I41" s="5">
        <f t="shared" si="6"/>
        <v>3</v>
      </c>
      <c r="J41" s="682">
        <f t="shared" si="7"/>
        <v>13.5</v>
      </c>
      <c r="K41" s="692"/>
    </row>
    <row r="42" spans="1:11" ht="15" customHeight="1" x14ac:dyDescent="0.15">
      <c r="A42" s="20" t="s">
        <v>457</v>
      </c>
      <c r="B42" s="117"/>
      <c r="C42" s="38"/>
      <c r="D42" s="38"/>
      <c r="E42" s="12"/>
      <c r="F42" s="12" t="s">
        <v>21</v>
      </c>
      <c r="G42" s="12" t="s">
        <v>21</v>
      </c>
      <c r="H42" s="12" t="s">
        <v>21</v>
      </c>
      <c r="I42" s="5">
        <f t="shared" si="6"/>
        <v>3</v>
      </c>
      <c r="J42" s="682">
        <f t="shared" si="7"/>
        <v>13.5</v>
      </c>
      <c r="K42" s="692"/>
    </row>
    <row r="43" spans="1:11" ht="15" customHeight="1" x14ac:dyDescent="0.15">
      <c r="A43" s="114" t="s">
        <v>66</v>
      </c>
      <c r="B43" s="117"/>
      <c r="C43" s="38"/>
      <c r="D43" s="38"/>
      <c r="E43" s="520" t="s">
        <v>304</v>
      </c>
      <c r="F43" s="258"/>
      <c r="G43" s="117"/>
      <c r="H43" s="117"/>
      <c r="I43" s="27"/>
      <c r="J43" s="48"/>
      <c r="K43" s="102"/>
    </row>
    <row r="44" spans="1:11" ht="15" customHeight="1" x14ac:dyDescent="0.15">
      <c r="A44" s="22" t="s">
        <v>0</v>
      </c>
      <c r="B44" s="23">
        <v>46104</v>
      </c>
      <c r="C44" s="23">
        <v>46105</v>
      </c>
      <c r="D44" s="23">
        <v>46106</v>
      </c>
      <c r="E44" s="23">
        <v>46107</v>
      </c>
      <c r="F44" s="23">
        <v>46108</v>
      </c>
      <c r="G44" s="23">
        <v>46109</v>
      </c>
      <c r="H44" s="23">
        <v>46110</v>
      </c>
      <c r="I44" s="7"/>
      <c r="J44" s="717" t="s">
        <v>2</v>
      </c>
      <c r="K44" s="718"/>
    </row>
    <row r="45" spans="1:11" ht="15" customHeight="1" x14ac:dyDescent="0.15">
      <c r="A45" s="22" t="s">
        <v>3</v>
      </c>
      <c r="B45" s="2" t="s">
        <v>4</v>
      </c>
      <c r="C45" s="316" t="s">
        <v>5</v>
      </c>
      <c r="D45" s="21" t="s">
        <v>6</v>
      </c>
      <c r="E45" s="2" t="s">
        <v>7</v>
      </c>
      <c r="F45" s="2" t="s">
        <v>8</v>
      </c>
      <c r="G45" s="2" t="s">
        <v>9</v>
      </c>
      <c r="H45" s="24" t="s">
        <v>10</v>
      </c>
      <c r="I45" s="8"/>
      <c r="J45" s="719"/>
      <c r="K45" s="720"/>
    </row>
    <row r="46" spans="1:11" ht="15" customHeight="1" x14ac:dyDescent="0.15">
      <c r="A46" s="17" t="s">
        <v>12</v>
      </c>
      <c r="B46" s="12"/>
      <c r="C46" s="2"/>
      <c r="D46" s="2"/>
      <c r="E46" s="12"/>
      <c r="F46" s="12"/>
      <c r="G46" s="12"/>
      <c r="H46" s="12"/>
      <c r="I46" s="51"/>
      <c r="J46" s="721"/>
      <c r="K46" s="722"/>
    </row>
    <row r="47" spans="1:11" ht="15" customHeight="1" x14ac:dyDescent="0.15">
      <c r="A47" s="19" t="s">
        <v>112</v>
      </c>
      <c r="B47" s="242" t="s">
        <v>496</v>
      </c>
      <c r="C47" s="26"/>
      <c r="D47" s="32"/>
      <c r="E47" s="54" t="s">
        <v>67</v>
      </c>
      <c r="F47" s="242" t="s">
        <v>496</v>
      </c>
      <c r="G47" s="54" t="s">
        <v>67</v>
      </c>
      <c r="H47" s="54"/>
      <c r="I47" s="5">
        <f>COUNTIFS(B47:H47,"&lt;&gt;空",B47:H47,"&lt;&gt;休",B47:H47,"&lt;&gt;調",B47:H47,"&lt;&gt;",B47:H47,"&lt;&gt;調整休")</f>
        <v>4</v>
      </c>
      <c r="J47" s="682">
        <f>SUM(COUNTIF(B47:H47,"9-14:30"))*(5)+(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COUNTIF(B47:H47,"13:30-19"))*(5)+(COUNTIF(B47:H47,"14-17"))*(4)+(COUNTIF(B47:H47,"16-19"))*(4)+(COUNTIF(B47:H47,"13-16"))*(3)+(COUNTIF(B47:H47,"工場9:30-15"))*(5)+(COUNTIF(B47:H47,"工場9-15"))*(5.5)+(COUNTIF(B47:H47,"受9-/Y10-"))*(5.5)+(COUNTIF(B47:H47,"Y10-"))*(4.5)+(COUNTIF(B47:H47,"ﾏ安9-14"))*(4.5)</f>
        <v>25.5</v>
      </c>
      <c r="K47" s="692"/>
    </row>
    <row r="48" spans="1:11" ht="15" customHeight="1" x14ac:dyDescent="0.15">
      <c r="A48" s="20" t="s">
        <v>113</v>
      </c>
      <c r="B48" s="401" t="s">
        <v>402</v>
      </c>
      <c r="C48" s="2"/>
      <c r="D48" s="32"/>
      <c r="E48" s="401" t="s">
        <v>402</v>
      </c>
      <c r="F48" s="12" t="s">
        <v>20</v>
      </c>
      <c r="G48" s="54"/>
      <c r="H48" s="12"/>
      <c r="I48" s="5">
        <f>COUNTIFS(B48:H48,"&lt;&gt;空",B48:H48,"&lt;&gt;休",B48:H48,"&lt;&gt;調",B48:H48,"&lt;&gt;",B48:H48,"&lt;&gt;調整休")</f>
        <v>3</v>
      </c>
      <c r="J48" s="682">
        <f>SUM(COUNTIF(B48:H48,"9-14:30"))*(5)+(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COUNTIF(B48:H48,"13:30-19"))*(5)+(COUNTIF(B48:H48,"14-17"))*(4)+(COUNTIF(B48:H48,"16-19"))*(4)+(COUNTIF(B48:H48,"13-16"))*(3)+(COUNTIF(B48:H48,"工場9:30-15"))*(5)+(COUNTIF(B48:H48,"工場9-15"))*(5.5)+(COUNTIF(B48:H48,"受9-/Y10-"))*(5.5)+(COUNTIF(B48:H48,"Y10-"))*(4.5)+(COUNTIF(B48:H48,"ﾏ安9-14"))*(4.5)</f>
        <v>13.5</v>
      </c>
      <c r="K48" s="692"/>
    </row>
    <row r="49" spans="1:14" ht="15" customHeight="1" x14ac:dyDescent="0.15">
      <c r="A49" s="20" t="s">
        <v>115</v>
      </c>
      <c r="B49" s="12" t="s">
        <v>21</v>
      </c>
      <c r="C49" s="38"/>
      <c r="D49" s="38"/>
      <c r="E49" s="12"/>
      <c r="F49" s="40"/>
      <c r="G49" s="12" t="s">
        <v>21</v>
      </c>
      <c r="H49" s="12" t="s">
        <v>21</v>
      </c>
      <c r="I49" s="5">
        <f t="shared" ref="I49:I52" si="8">COUNTIFS(B49:H49,"&lt;&gt;空",B49:H49,"&lt;&gt;休",B49:H49,"&lt;&gt;調",B49:H49,"&lt;&gt;",B49:H49,"&lt;&gt;調整休")</f>
        <v>3</v>
      </c>
      <c r="J49" s="682">
        <f t="shared" ref="J49:J52" si="9">SUM(COUNTIF(B49:H49,"9-14:30"))*(5)+(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COUNTIF(B49:H49,"13:30-19"))*(5)+(COUNTIF(B49:H49,"14-17"))*(4)+(COUNTIF(B49:H49,"16-19"))*(4)+(COUNTIF(B49:H49,"13-16"))*(3)+(COUNTIF(B49:H49,"工場9:30-15"))*(5)+(COUNTIF(B49:H49,"工場9-15"))*(5.5)+(COUNTIF(B49:H49,"受9-/Y10-"))*(5.5)+(COUNTIF(B49:H49,"Y10-"))*(4.5)+(COUNTIF(B49:H49,"ﾏ安9-14"))*(4.5)</f>
        <v>13.5</v>
      </c>
      <c r="K49" s="692"/>
    </row>
    <row r="50" spans="1:14" ht="15" customHeight="1" x14ac:dyDescent="0.15">
      <c r="A50" s="47" t="s">
        <v>128</v>
      </c>
      <c r="B50" s="12" t="s">
        <v>20</v>
      </c>
      <c r="C50" s="38"/>
      <c r="D50" s="38"/>
      <c r="E50" s="29"/>
      <c r="F50" s="12" t="s">
        <v>20</v>
      </c>
      <c r="G50" s="12"/>
      <c r="H50" s="12" t="s">
        <v>20</v>
      </c>
      <c r="I50" s="5">
        <f t="shared" si="8"/>
        <v>3</v>
      </c>
      <c r="J50" s="682">
        <f t="shared" si="9"/>
        <v>13.5</v>
      </c>
      <c r="K50" s="692"/>
    </row>
    <row r="51" spans="1:14" ht="15" customHeight="1" x14ac:dyDescent="0.15">
      <c r="A51" s="20" t="s">
        <v>339</v>
      </c>
      <c r="B51" s="12"/>
      <c r="C51" s="38"/>
      <c r="D51" s="38"/>
      <c r="E51" s="12" t="s">
        <v>20</v>
      </c>
      <c r="F51" s="29"/>
      <c r="G51" s="12" t="s">
        <v>20</v>
      </c>
      <c r="H51" s="12" t="s">
        <v>20</v>
      </c>
      <c r="I51" s="5">
        <f t="shared" si="8"/>
        <v>3</v>
      </c>
      <c r="J51" s="682">
        <f t="shared" si="9"/>
        <v>13.5</v>
      </c>
      <c r="K51" s="692"/>
    </row>
    <row r="52" spans="1:14" ht="15" customHeight="1" x14ac:dyDescent="0.15">
      <c r="A52" s="20" t="s">
        <v>457</v>
      </c>
      <c r="B52" s="117"/>
      <c r="C52" s="38"/>
      <c r="D52" s="38"/>
      <c r="E52" s="12"/>
      <c r="F52" s="12" t="s">
        <v>21</v>
      </c>
      <c r="G52" s="12" t="s">
        <v>21</v>
      </c>
      <c r="H52" s="12" t="s">
        <v>21</v>
      </c>
      <c r="I52" s="5">
        <f t="shared" si="8"/>
        <v>3</v>
      </c>
      <c r="J52" s="682">
        <f t="shared" si="9"/>
        <v>13.5</v>
      </c>
      <c r="K52" s="692"/>
    </row>
    <row r="53" spans="1:14" ht="15" customHeight="1" x14ac:dyDescent="0.15">
      <c r="A53" s="114" t="s">
        <v>66</v>
      </c>
      <c r="B53" s="117"/>
      <c r="C53" s="38"/>
      <c r="D53" s="38"/>
      <c r="E53" s="520" t="s">
        <v>304</v>
      </c>
      <c r="F53" s="258"/>
      <c r="G53" s="117"/>
      <c r="H53" s="117"/>
      <c r="I53" s="115"/>
      <c r="J53" s="91"/>
      <c r="K53" s="92"/>
    </row>
    <row r="54" spans="1:14" ht="12" customHeight="1" x14ac:dyDescent="0.15">
      <c r="A54" s="41"/>
      <c r="B54" s="42"/>
      <c r="C54" s="42"/>
      <c r="D54" s="42"/>
      <c r="E54" s="42"/>
      <c r="F54" s="42"/>
      <c r="G54" s="42"/>
      <c r="H54" s="42"/>
      <c r="I54" s="881" t="s">
        <v>514</v>
      </c>
      <c r="J54" s="881"/>
      <c r="K54" s="881"/>
    </row>
    <row r="55" spans="1:14" ht="14.45" customHeight="1" x14ac:dyDescent="0.15">
      <c r="A55" s="699" t="s">
        <v>36</v>
      </c>
      <c r="B55" s="700"/>
      <c r="C55" s="13"/>
      <c r="D55" s="701" t="s">
        <v>31</v>
      </c>
      <c r="E55" s="701"/>
      <c r="H55" s="10"/>
      <c r="I55" s="10"/>
      <c r="M55" s="14"/>
      <c r="N55" s="15"/>
    </row>
    <row r="56" spans="1:14" ht="14.45" customHeight="1" x14ac:dyDescent="0.15">
      <c r="A56" s="702" t="s">
        <v>85</v>
      </c>
      <c r="B56" s="703"/>
      <c r="C56" s="704" t="s">
        <v>89</v>
      </c>
      <c r="D56" s="705"/>
      <c r="E56" s="705"/>
      <c r="F56" s="705"/>
      <c r="G56" s="705"/>
      <c r="H56" s="705"/>
      <c r="I56" s="705"/>
      <c r="J56" s="705"/>
      <c r="K56" s="705"/>
      <c r="M56" s="14"/>
      <c r="N56" s="15"/>
    </row>
    <row r="57" spans="1:14" ht="14.45" customHeight="1" x14ac:dyDescent="0.15">
      <c r="A57" s="702" t="s">
        <v>86</v>
      </c>
      <c r="B57" s="703"/>
      <c r="C57" s="704" t="s">
        <v>90</v>
      </c>
      <c r="D57" s="705"/>
      <c r="E57" s="705"/>
      <c r="F57" s="705"/>
      <c r="G57" s="705"/>
      <c r="H57" s="705"/>
      <c r="I57" s="705"/>
      <c r="J57" s="705"/>
      <c r="K57" s="705"/>
    </row>
    <row r="58" spans="1:14" ht="14.45" customHeight="1" x14ac:dyDescent="0.15">
      <c r="A58" s="95" t="s">
        <v>87</v>
      </c>
      <c r="B58" s="96"/>
      <c r="C58" s="696" t="s">
        <v>30</v>
      </c>
      <c r="D58" s="697"/>
      <c r="E58" s="697"/>
      <c r="F58" s="697"/>
      <c r="G58" s="697"/>
      <c r="H58" s="697"/>
      <c r="I58" s="697"/>
      <c r="J58" s="697"/>
      <c r="K58" s="697"/>
    </row>
    <row r="59" spans="1:14" ht="14.45" customHeight="1" x14ac:dyDescent="0.15">
      <c r="A59" s="95" t="s">
        <v>88</v>
      </c>
      <c r="B59" s="96"/>
      <c r="C59" s="97" t="s">
        <v>32</v>
      </c>
      <c r="D59" s="98"/>
      <c r="E59" s="98"/>
      <c r="F59" s="98"/>
      <c r="G59" s="98"/>
      <c r="H59" s="98"/>
      <c r="I59" s="98"/>
      <c r="J59" s="98"/>
      <c r="K59" s="98"/>
    </row>
    <row r="60" spans="1:14" ht="14.45" customHeight="1" x14ac:dyDescent="0.15">
      <c r="A60" s="694"/>
      <c r="B60" s="695"/>
      <c r="C60" s="696" t="s">
        <v>91</v>
      </c>
      <c r="D60" s="697"/>
      <c r="E60" s="697"/>
      <c r="F60" s="697"/>
      <c r="G60" s="697"/>
      <c r="H60" s="697"/>
      <c r="I60" s="697"/>
      <c r="J60" s="697"/>
      <c r="K60" s="697"/>
    </row>
    <row r="61" spans="1:14" ht="14.45" customHeight="1" x14ac:dyDescent="0.15">
      <c r="A61" s="876"/>
      <c r="B61" s="876"/>
      <c r="C61" s="98" t="s">
        <v>35</v>
      </c>
      <c r="D61" s="98"/>
      <c r="E61" s="98"/>
      <c r="F61" s="98"/>
      <c r="G61" s="98"/>
      <c r="H61" s="98"/>
      <c r="I61" s="98"/>
      <c r="J61" s="98"/>
      <c r="K61" s="98"/>
    </row>
    <row r="62" spans="1:14" ht="14.45" customHeight="1" x14ac:dyDescent="0.15">
      <c r="A62" s="875"/>
      <c r="B62" s="875"/>
      <c r="C62" s="697" t="s">
        <v>92</v>
      </c>
      <c r="D62" s="697"/>
      <c r="E62" s="697"/>
      <c r="F62" s="697"/>
      <c r="G62" s="697"/>
      <c r="H62" s="697"/>
      <c r="I62" s="697"/>
      <c r="J62" s="697"/>
      <c r="K62" s="697"/>
    </row>
    <row r="63" spans="1:14" ht="14.45" customHeight="1" x14ac:dyDescent="0.15">
      <c r="A63" s="875"/>
      <c r="B63" s="875"/>
      <c r="C63" s="697"/>
      <c r="D63" s="697"/>
      <c r="E63" s="697"/>
      <c r="F63" s="697"/>
      <c r="G63" s="697"/>
      <c r="H63" s="697"/>
      <c r="I63" s="697"/>
      <c r="J63" s="697"/>
      <c r="K63" s="697"/>
    </row>
  </sheetData>
  <mergeCells count="60">
    <mergeCell ref="A62:B62"/>
    <mergeCell ref="C62:K62"/>
    <mergeCell ref="A63:B63"/>
    <mergeCell ref="C63:K63"/>
    <mergeCell ref="A3:I3"/>
    <mergeCell ref="A57:B57"/>
    <mergeCell ref="C57:K57"/>
    <mergeCell ref="C58:K58"/>
    <mergeCell ref="A60:B60"/>
    <mergeCell ref="C60:K60"/>
    <mergeCell ref="A61:B61"/>
    <mergeCell ref="J51:K51"/>
    <mergeCell ref="J52:K52"/>
    <mergeCell ref="I54:K54"/>
    <mergeCell ref="A55:B55"/>
    <mergeCell ref="D55:E55"/>
    <mergeCell ref="A56:B56"/>
    <mergeCell ref="C56:K56"/>
    <mergeCell ref="J44:K45"/>
    <mergeCell ref="J46:K46"/>
    <mergeCell ref="J47:K47"/>
    <mergeCell ref="J48:K48"/>
    <mergeCell ref="J49:K49"/>
    <mergeCell ref="J50:K50"/>
    <mergeCell ref="J42:K42"/>
    <mergeCell ref="J30:K30"/>
    <mergeCell ref="J31:K31"/>
    <mergeCell ref="J32:K32"/>
    <mergeCell ref="J34:K35"/>
    <mergeCell ref="J37:K37"/>
    <mergeCell ref="J38:K38"/>
    <mergeCell ref="J39:K39"/>
    <mergeCell ref="J40:K40"/>
    <mergeCell ref="J41:K41"/>
    <mergeCell ref="F36:H36"/>
    <mergeCell ref="J36:K36"/>
    <mergeCell ref="J22:K22"/>
    <mergeCell ref="J24:K25"/>
    <mergeCell ref="J26:K26"/>
    <mergeCell ref="J27:K27"/>
    <mergeCell ref="J28:K28"/>
    <mergeCell ref="J29:K29"/>
    <mergeCell ref="J21:K21"/>
    <mergeCell ref="J8:K8"/>
    <mergeCell ref="J9:K9"/>
    <mergeCell ref="J10:K10"/>
    <mergeCell ref="J11:K11"/>
    <mergeCell ref="J12:K12"/>
    <mergeCell ref="J14:K15"/>
    <mergeCell ref="J16:K16"/>
    <mergeCell ref="J17:K17"/>
    <mergeCell ref="J18:K18"/>
    <mergeCell ref="J19:K19"/>
    <mergeCell ref="J20:K20"/>
    <mergeCell ref="J7:K7"/>
    <mergeCell ref="B1:F1"/>
    <mergeCell ref="H1:K1"/>
    <mergeCell ref="I4:I5"/>
    <mergeCell ref="J4:K5"/>
    <mergeCell ref="J6:K6"/>
  </mergeCells>
  <phoneticPr fontId="13"/>
  <pageMargins left="0.39370078740157483" right="0.27559055118110237" top="0.31496062992125984" bottom="0.11811023622047245" header="0.51181102362204722" footer="0.51181102362204722"/>
  <pageSetup paperSize="9" scale="88"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8D71A0D-0212-4172-858A-E01F1D3C0275}">
          <x14:formula1>
            <xm:f>'F:\Users\clmiwa-three\Downloads\[《中村》新田・草加 エリア 仮シフト【12月16日～1月15日】.xlsx]参照データベース'!#REF!</xm:f>
          </x14:formula1>
          <xm:sqref>G1:G2 C29:D33 C49:D54 C19:D23 E54:H54 C39:D43 C9:G13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FB3DB-3846-4F6F-8EA6-C9BB91111335}">
  <sheetPr>
    <pageSetUpPr fitToPage="1"/>
  </sheetPr>
  <dimension ref="A1:K49"/>
  <sheetViews>
    <sheetView zoomScale="85" zoomScaleNormal="85" workbookViewId="0"/>
  </sheetViews>
  <sheetFormatPr defaultColWidth="9" defaultRowHeight="16.5" customHeight="1" x14ac:dyDescent="0.15"/>
  <cols>
    <col min="1" max="1" width="11.5" style="1" customWidth="1"/>
    <col min="2" max="8" width="9.625" style="14" customWidth="1"/>
    <col min="9" max="9" width="7.625" style="1" customWidth="1"/>
    <col min="10" max="10" width="8.375" style="1" customWidth="1"/>
    <col min="11" max="11" width="2.375" style="1" customWidth="1"/>
    <col min="12" max="16384" width="9" style="1"/>
  </cols>
  <sheetData>
    <row r="1" spans="1:11" ht="16.5" customHeight="1" thickBot="1" x14ac:dyDescent="0.2">
      <c r="A1" s="50" t="s">
        <v>59</v>
      </c>
      <c r="B1" s="683" t="s">
        <v>515</v>
      </c>
      <c r="C1" s="683"/>
      <c r="D1" s="683"/>
      <c r="E1" s="683"/>
      <c r="F1" s="683"/>
      <c r="H1" s="760" t="s">
        <v>190</v>
      </c>
      <c r="I1" s="761"/>
      <c r="J1" s="761"/>
      <c r="K1" s="762"/>
    </row>
    <row r="2" spans="1:11" ht="8.4499999999999993" customHeight="1" x14ac:dyDescent="0.15">
      <c r="A2" s="14"/>
      <c r="I2" s="14"/>
      <c r="J2" s="3"/>
      <c r="K2" s="4"/>
    </row>
    <row r="3" spans="1:11" ht="19.5" customHeight="1" thickBot="1" x14ac:dyDescent="0.2">
      <c r="A3" s="763" t="s">
        <v>522</v>
      </c>
      <c r="B3" s="763"/>
      <c r="C3" s="763"/>
      <c r="D3" s="764"/>
      <c r="E3" s="764"/>
      <c r="F3" s="764"/>
      <c r="G3" s="764"/>
      <c r="H3" s="764"/>
      <c r="I3" s="764"/>
      <c r="J3" s="3"/>
      <c r="K3" s="4"/>
    </row>
    <row r="4" spans="1:11" ht="16.5" customHeight="1" x14ac:dyDescent="0.15">
      <c r="A4" s="504" t="s">
        <v>64</v>
      </c>
      <c r="B4" s="505">
        <v>46111</v>
      </c>
      <c r="C4" s="506">
        <v>46112</v>
      </c>
      <c r="D4" s="259"/>
      <c r="E4" s="90"/>
      <c r="F4" s="90"/>
      <c r="G4" s="90"/>
      <c r="H4" s="90">
        <v>46082</v>
      </c>
      <c r="I4" s="727" t="s">
        <v>1</v>
      </c>
      <c r="J4" s="717" t="s">
        <v>2</v>
      </c>
      <c r="K4" s="718"/>
    </row>
    <row r="5" spans="1:11" ht="16.5" customHeight="1" x14ac:dyDescent="0.15">
      <c r="A5" s="507" t="s">
        <v>3</v>
      </c>
      <c r="B5" s="513" t="s">
        <v>4</v>
      </c>
      <c r="C5" s="509" t="s">
        <v>5</v>
      </c>
      <c r="D5" s="63"/>
      <c r="E5" s="2"/>
      <c r="F5" s="21"/>
      <c r="G5" s="21"/>
      <c r="H5" s="24" t="s">
        <v>10</v>
      </c>
      <c r="I5" s="728"/>
      <c r="J5" s="719"/>
      <c r="K5" s="720"/>
    </row>
    <row r="6" spans="1:11" ht="18" customHeight="1" x14ac:dyDescent="0.15">
      <c r="A6" s="67" t="s">
        <v>12</v>
      </c>
      <c r="B6" s="12"/>
      <c r="C6" s="528"/>
      <c r="D6" s="32"/>
      <c r="E6" s="11"/>
      <c r="F6" s="11"/>
      <c r="G6" s="11"/>
      <c r="H6" s="12"/>
      <c r="I6" s="5"/>
      <c r="J6" s="682"/>
      <c r="K6" s="692"/>
    </row>
    <row r="7" spans="1:11" ht="17.25" customHeight="1" x14ac:dyDescent="0.15">
      <c r="A7" s="71" t="s">
        <v>192</v>
      </c>
      <c r="B7" s="355" t="s">
        <v>21</v>
      </c>
      <c r="C7" s="529"/>
      <c r="D7" s="527"/>
      <c r="E7" s="357"/>
      <c r="F7" s="357"/>
      <c r="G7" s="357"/>
      <c r="H7" s="355" t="s">
        <v>21</v>
      </c>
      <c r="I7" s="5">
        <f t="shared" ref="I7:I11" si="0">COUNTIFS(B7:H7,"&lt;&gt;空",B7:H7,"&lt;&gt;休",B7:H7,"&lt;&gt;調",B7:H7,"&lt;&gt;",B7:H7,"&lt;&gt;調整休")</f>
        <v>2</v>
      </c>
      <c r="J7" s="758">
        <f t="shared" ref="J7" si="1">SUM(COUNTIF(B7:H7,"9-14"))*(5)+(COUNTIF(B7:H7,"14-19"))*(5)+(COUNTIF(B7:H7,"9-14・17-19"))*(7)</f>
        <v>10</v>
      </c>
      <c r="K7" s="759"/>
    </row>
    <row r="8" spans="1:11" ht="17.25" customHeight="1" x14ac:dyDescent="0.15">
      <c r="A8" s="71" t="s">
        <v>95</v>
      </c>
      <c r="B8" s="355"/>
      <c r="C8" s="529"/>
      <c r="D8" s="527"/>
      <c r="E8" s="357"/>
      <c r="F8" s="357"/>
      <c r="G8" s="357"/>
      <c r="H8" s="355" t="s">
        <v>20</v>
      </c>
      <c r="I8" s="5">
        <f t="shared" si="0"/>
        <v>1</v>
      </c>
      <c r="J8" s="758">
        <f>SUM(COUNTIF(B8:H8,"9-14"))*(4.5)+(COUNTIF(B8:H8,"14-19"))*(4.5)+(COUNTIF(B8:H8,"15-19"))*(4)+(COUNTIF(B8:H8,"9-11"))*(2)</f>
        <v>4.5</v>
      </c>
      <c r="K8" s="759"/>
    </row>
    <row r="9" spans="1:11" ht="17.25" customHeight="1" x14ac:dyDescent="0.15">
      <c r="A9" s="71" t="s">
        <v>427</v>
      </c>
      <c r="B9" s="355"/>
      <c r="C9" s="529"/>
      <c r="D9" s="527"/>
      <c r="E9" s="357"/>
      <c r="F9" s="357"/>
      <c r="G9" s="357"/>
      <c r="H9" s="355" t="s">
        <v>20</v>
      </c>
      <c r="I9" s="5">
        <f t="shared" si="0"/>
        <v>1</v>
      </c>
      <c r="J9" s="758">
        <f>SUM(COUNTIF(B9:H9,"9-14"))*(4.5)+(COUNTIF(B9:H9,"14-19"))*(4.5)+(COUNTIF(B9:H9,"15-19"))*(4)</f>
        <v>4.5</v>
      </c>
      <c r="K9" s="759"/>
    </row>
    <row r="10" spans="1:11" ht="17.25" customHeight="1" x14ac:dyDescent="0.15">
      <c r="A10" s="71" t="s">
        <v>521</v>
      </c>
      <c r="B10" s="355" t="s">
        <v>21</v>
      </c>
      <c r="C10" s="529"/>
      <c r="D10" s="527"/>
      <c r="E10" s="357"/>
      <c r="F10" s="357"/>
      <c r="G10" s="357"/>
      <c r="H10" s="355" t="s">
        <v>21</v>
      </c>
      <c r="I10" s="5">
        <f t="shared" si="0"/>
        <v>2</v>
      </c>
      <c r="J10" s="758">
        <f>SUM(COUNTIF(B10:H10,"9-14"))*(4.5)+(COUNTIF(B10:H10,"14-19"))*(4.5)+(COUNTIF(B10:H10,"15-19"))*(4)</f>
        <v>9</v>
      </c>
      <c r="K10" s="759"/>
    </row>
    <row r="11" spans="1:11" ht="17.25" customHeight="1" x14ac:dyDescent="0.15">
      <c r="A11" s="71" t="s">
        <v>428</v>
      </c>
      <c r="B11" s="355" t="s">
        <v>20</v>
      </c>
      <c r="C11" s="529"/>
      <c r="D11" s="527"/>
      <c r="E11" s="357"/>
      <c r="F11" s="357"/>
      <c r="G11" s="357"/>
      <c r="H11" s="355"/>
      <c r="I11" s="5">
        <f t="shared" si="0"/>
        <v>1</v>
      </c>
      <c r="J11" s="758">
        <f>SUM(COUNTIF(B11:H11,"9-14"))*(4.5)+(COUNTIF(B11:H11,"14-19"))*(4.5)+(COUNTIF(B11:H11,"15-19"))*(4)</f>
        <v>4.5</v>
      </c>
      <c r="K11" s="759"/>
    </row>
    <row r="12" spans="1:11" ht="17.25" customHeight="1" thickBot="1" x14ac:dyDescent="0.2">
      <c r="A12" s="81" t="s">
        <v>66</v>
      </c>
      <c r="B12" s="530"/>
      <c r="C12" s="531"/>
      <c r="D12" s="527"/>
      <c r="E12" s="357"/>
      <c r="F12" s="357"/>
      <c r="G12" s="357"/>
      <c r="H12" s="355"/>
      <c r="I12" s="5"/>
      <c r="J12" s="91"/>
      <c r="K12" s="92"/>
    </row>
    <row r="13" spans="1:11" ht="16.5" customHeight="1" x14ac:dyDescent="0.15">
      <c r="A13" s="33" t="s">
        <v>0</v>
      </c>
      <c r="B13" s="53">
        <v>46083</v>
      </c>
      <c r="C13" s="53">
        <v>46084</v>
      </c>
      <c r="D13" s="90">
        <v>46085</v>
      </c>
      <c r="E13" s="90">
        <v>46086</v>
      </c>
      <c r="F13" s="90">
        <v>46087</v>
      </c>
      <c r="G13" s="90">
        <v>46088</v>
      </c>
      <c r="H13" s="90">
        <v>46089</v>
      </c>
      <c r="I13" s="727" t="s">
        <v>1</v>
      </c>
      <c r="J13" s="717" t="s">
        <v>2</v>
      </c>
      <c r="K13" s="718"/>
    </row>
    <row r="14" spans="1:11" ht="16.5" customHeight="1" x14ac:dyDescent="0.15">
      <c r="A14" s="22" t="s">
        <v>3</v>
      </c>
      <c r="B14" s="22" t="s">
        <v>4</v>
      </c>
      <c r="C14" s="2" t="s">
        <v>5</v>
      </c>
      <c r="D14" s="21" t="s">
        <v>6</v>
      </c>
      <c r="E14" s="2" t="s">
        <v>7</v>
      </c>
      <c r="F14" s="2" t="s">
        <v>8</v>
      </c>
      <c r="G14" s="2" t="s">
        <v>9</v>
      </c>
      <c r="H14" s="24" t="s">
        <v>10</v>
      </c>
      <c r="I14" s="728"/>
      <c r="J14" s="719"/>
      <c r="K14" s="720"/>
    </row>
    <row r="15" spans="1:11" ht="18" customHeight="1" x14ac:dyDescent="0.15">
      <c r="A15" s="17" t="s">
        <v>13</v>
      </c>
      <c r="B15" s="12"/>
      <c r="C15" s="11"/>
      <c r="D15" s="11"/>
      <c r="E15" s="12"/>
      <c r="F15" s="12"/>
      <c r="G15" s="12"/>
      <c r="H15" s="12"/>
      <c r="I15" s="5"/>
      <c r="J15" s="682"/>
      <c r="K15" s="692"/>
    </row>
    <row r="16" spans="1:11" ht="17.25" customHeight="1" x14ac:dyDescent="0.15">
      <c r="A16" s="20" t="s">
        <v>192</v>
      </c>
      <c r="B16" s="355" t="s">
        <v>21</v>
      </c>
      <c r="C16" s="357"/>
      <c r="D16" s="357"/>
      <c r="E16" s="355"/>
      <c r="F16" s="355" t="s">
        <v>21</v>
      </c>
      <c r="G16" s="306"/>
      <c r="H16" s="355" t="s">
        <v>21</v>
      </c>
      <c r="I16" s="5">
        <f t="shared" ref="I16:I20" si="2">COUNTIFS(B16:H16,"&lt;&gt;空",B16:H16,"&lt;&gt;休",B16:H16,"&lt;&gt;調",B16:H16,"&lt;&gt;",B16:H16,"&lt;&gt;調整休")</f>
        <v>3</v>
      </c>
      <c r="J16" s="758">
        <f t="shared" ref="J16" si="3">SUM(COUNTIF(B16:H16,"9-14"))*(5)+(COUNTIF(B16:H16,"14-19"))*(5)+(COUNTIF(B16:H16,"9-14・17-19"))*(7)</f>
        <v>15</v>
      </c>
      <c r="K16" s="759"/>
    </row>
    <row r="17" spans="1:11" ht="17.25" customHeight="1" x14ac:dyDescent="0.15">
      <c r="A17" s="20" t="s">
        <v>95</v>
      </c>
      <c r="B17" s="355"/>
      <c r="C17" s="357"/>
      <c r="D17" s="357"/>
      <c r="E17" s="355"/>
      <c r="F17" s="355" t="s">
        <v>20</v>
      </c>
      <c r="G17" s="355" t="s">
        <v>341</v>
      </c>
      <c r="H17" s="355" t="s">
        <v>20</v>
      </c>
      <c r="I17" s="5">
        <f t="shared" si="2"/>
        <v>3</v>
      </c>
      <c r="J17" s="758">
        <f>SUM(COUNTIF(B17:H17,"9-14"))*(4.5)+(COUNTIF(B17:H17,"14-19"))*(4.5)+(COUNTIF(B17:H17,"15-19"))*(4)+(COUNTIF(B17:H17,"9-11"))*(2)</f>
        <v>11</v>
      </c>
      <c r="K17" s="759"/>
    </row>
    <row r="18" spans="1:11" ht="17.25" customHeight="1" x14ac:dyDescent="0.15">
      <c r="A18" s="20" t="s">
        <v>427</v>
      </c>
      <c r="B18" s="355"/>
      <c r="C18" s="357"/>
      <c r="D18" s="357"/>
      <c r="E18" s="355" t="s">
        <v>21</v>
      </c>
      <c r="F18" s="355"/>
      <c r="G18" s="355" t="s">
        <v>21</v>
      </c>
      <c r="H18" s="355" t="s">
        <v>20</v>
      </c>
      <c r="I18" s="5">
        <f t="shared" si="2"/>
        <v>3</v>
      </c>
      <c r="J18" s="758">
        <f>SUM(COUNTIF(B18:H18,"9-14"))*(4.5)+(COUNTIF(B18:H18,"14-19"))*(4.5)+(COUNTIF(B18:H18,"15-19"))*(4)</f>
        <v>13.5</v>
      </c>
      <c r="K18" s="759"/>
    </row>
    <row r="19" spans="1:11" ht="17.25" customHeight="1" x14ac:dyDescent="0.15">
      <c r="A19" s="71" t="s">
        <v>521</v>
      </c>
      <c r="B19" s="355" t="s">
        <v>21</v>
      </c>
      <c r="C19" s="357"/>
      <c r="D19" s="357"/>
      <c r="E19" s="355"/>
      <c r="F19" s="355" t="s">
        <v>21</v>
      </c>
      <c r="G19" s="355" t="s">
        <v>20</v>
      </c>
      <c r="H19" s="355"/>
      <c r="I19" s="5">
        <f t="shared" si="2"/>
        <v>3</v>
      </c>
      <c r="J19" s="758">
        <f>SUM(COUNTIF(B19:H19,"9-14"))*(4.5)+(COUNTIF(B19:H19,"14-19"))*(4.5)+(COUNTIF(B19:H19,"15-19"))*(4)</f>
        <v>13.5</v>
      </c>
      <c r="K19" s="759"/>
    </row>
    <row r="20" spans="1:11" ht="17.25" customHeight="1" x14ac:dyDescent="0.15">
      <c r="A20" s="20" t="s">
        <v>428</v>
      </c>
      <c r="B20" s="355" t="s">
        <v>20</v>
      </c>
      <c r="C20" s="357"/>
      <c r="D20" s="357"/>
      <c r="E20" s="355" t="s">
        <v>20</v>
      </c>
      <c r="F20" s="355"/>
      <c r="G20" s="355"/>
      <c r="H20" s="355"/>
      <c r="I20" s="5">
        <f t="shared" si="2"/>
        <v>2</v>
      </c>
      <c r="J20" s="758">
        <f>SUM(COUNTIF(B20:H20,"9-14"))*(4.5)+(COUNTIF(B20:H20,"14-19"))*(4.5)+(COUNTIF(B20:H20,"15-19"))*(4)</f>
        <v>9</v>
      </c>
      <c r="K20" s="759"/>
    </row>
    <row r="21" spans="1:11" ht="17.25" customHeight="1" x14ac:dyDescent="0.15">
      <c r="A21" s="31" t="s">
        <v>66</v>
      </c>
      <c r="B21" s="355"/>
      <c r="C21" s="357"/>
      <c r="D21" s="357"/>
      <c r="E21" s="355"/>
      <c r="F21" s="355"/>
      <c r="G21" s="306"/>
      <c r="H21" s="355"/>
      <c r="I21" s="5"/>
      <c r="J21" s="91"/>
      <c r="K21" s="92"/>
    </row>
    <row r="22" spans="1:11" ht="16.5" customHeight="1" x14ac:dyDescent="0.15">
      <c r="A22" s="22" t="s">
        <v>0</v>
      </c>
      <c r="B22" s="23">
        <v>46090</v>
      </c>
      <c r="C22" s="23">
        <v>46091</v>
      </c>
      <c r="D22" s="23">
        <v>46092</v>
      </c>
      <c r="E22" s="23">
        <v>46093</v>
      </c>
      <c r="F22" s="23">
        <v>46094</v>
      </c>
      <c r="G22" s="23">
        <v>46095</v>
      </c>
      <c r="H22" s="23">
        <v>46096</v>
      </c>
      <c r="I22" s="727" t="s">
        <v>1</v>
      </c>
      <c r="J22" s="717" t="s">
        <v>2</v>
      </c>
      <c r="K22" s="718"/>
    </row>
    <row r="23" spans="1:11" ht="16.5" customHeight="1" x14ac:dyDescent="0.15">
      <c r="A23" s="22" t="s">
        <v>3</v>
      </c>
      <c r="B23" s="2" t="s">
        <v>4</v>
      </c>
      <c r="C23" s="21" t="s">
        <v>5</v>
      </c>
      <c r="D23" s="21" t="s">
        <v>6</v>
      </c>
      <c r="E23" s="2" t="s">
        <v>7</v>
      </c>
      <c r="F23" s="2" t="s">
        <v>8</v>
      </c>
      <c r="G23" s="2" t="s">
        <v>9</v>
      </c>
      <c r="H23" s="24" t="s">
        <v>10</v>
      </c>
      <c r="I23" s="728"/>
      <c r="J23" s="719"/>
      <c r="K23" s="720"/>
    </row>
    <row r="24" spans="1:11" ht="18" customHeight="1" x14ac:dyDescent="0.15">
      <c r="A24" s="17" t="s">
        <v>12</v>
      </c>
      <c r="B24" s="12"/>
      <c r="C24" s="11"/>
      <c r="D24" s="11"/>
      <c r="E24" s="12"/>
      <c r="F24" s="12"/>
      <c r="G24" s="12"/>
      <c r="H24" s="12"/>
      <c r="I24" s="5"/>
      <c r="J24" s="693"/>
      <c r="K24" s="692"/>
    </row>
    <row r="25" spans="1:11" ht="17.25" customHeight="1" x14ac:dyDescent="0.15">
      <c r="A25" s="20" t="s">
        <v>192</v>
      </c>
      <c r="B25" s="355" t="s">
        <v>21</v>
      </c>
      <c r="C25" s="357"/>
      <c r="D25" s="357"/>
      <c r="E25" s="355"/>
      <c r="F25" s="355" t="s">
        <v>21</v>
      </c>
      <c r="G25" s="306"/>
      <c r="H25" s="355" t="s">
        <v>21</v>
      </c>
      <c r="I25" s="5">
        <f t="shared" ref="I25:I29" si="4">COUNTIFS(B25:H25,"&lt;&gt;空",B25:H25,"&lt;&gt;休",B25:H25,"&lt;&gt;調",B25:H25,"&lt;&gt;",B25:H25,"&lt;&gt;調整休")</f>
        <v>3</v>
      </c>
      <c r="J25" s="758">
        <f t="shared" ref="J25" si="5">SUM(COUNTIF(B25:H25,"9-14"))*(5)+(COUNTIF(B25:H25,"14-19"))*(5)+(COUNTIF(B25:H25,"9-14・17-19"))*(7)</f>
        <v>15</v>
      </c>
      <c r="K25" s="759"/>
    </row>
    <row r="26" spans="1:11" ht="17.25" customHeight="1" x14ac:dyDescent="0.15">
      <c r="A26" s="20" t="s">
        <v>95</v>
      </c>
      <c r="B26" s="355"/>
      <c r="C26" s="357"/>
      <c r="D26" s="357"/>
      <c r="E26" s="355"/>
      <c r="F26" s="355" t="s">
        <v>20</v>
      </c>
      <c r="G26" s="355" t="s">
        <v>341</v>
      </c>
      <c r="H26" s="355" t="s">
        <v>20</v>
      </c>
      <c r="I26" s="5">
        <f t="shared" si="4"/>
        <v>3</v>
      </c>
      <c r="J26" s="758">
        <f>SUM(COUNTIF(B26:H26,"9-14"))*(4.5)+(COUNTIF(B26:H26,"14-19"))*(4.5)+(COUNTIF(B26:H26,"15-19"))*(4)+(COUNTIF(B26:H26,"9-11"))*(2)</f>
        <v>11</v>
      </c>
      <c r="K26" s="759"/>
    </row>
    <row r="27" spans="1:11" ht="17.25" customHeight="1" x14ac:dyDescent="0.15">
      <c r="A27" s="20" t="s">
        <v>427</v>
      </c>
      <c r="B27" s="355"/>
      <c r="C27" s="357"/>
      <c r="D27" s="357"/>
      <c r="E27" s="355" t="s">
        <v>21</v>
      </c>
      <c r="F27" s="355"/>
      <c r="G27" s="355" t="s">
        <v>21</v>
      </c>
      <c r="H27" s="355" t="s">
        <v>20</v>
      </c>
      <c r="I27" s="5">
        <f t="shared" si="4"/>
        <v>3</v>
      </c>
      <c r="J27" s="758">
        <f>SUM(COUNTIF(B27:H27,"9-14"))*(4.5)+(COUNTIF(B27:H27,"14-19"))*(4.5)+(COUNTIF(B27:H27,"15-19"))*(4)</f>
        <v>13.5</v>
      </c>
      <c r="K27" s="759"/>
    </row>
    <row r="28" spans="1:11" ht="17.25" customHeight="1" x14ac:dyDescent="0.15">
      <c r="A28" s="71" t="s">
        <v>521</v>
      </c>
      <c r="B28" s="355" t="s">
        <v>21</v>
      </c>
      <c r="C28" s="357"/>
      <c r="D28" s="357"/>
      <c r="E28" s="355"/>
      <c r="F28" s="355" t="s">
        <v>21</v>
      </c>
      <c r="G28" s="355" t="s">
        <v>20</v>
      </c>
      <c r="H28" s="355"/>
      <c r="I28" s="5">
        <f t="shared" si="4"/>
        <v>3</v>
      </c>
      <c r="J28" s="758">
        <f>SUM(COUNTIF(B28:H28,"9-14"))*(4.5)+(COUNTIF(B28:H28,"14-19"))*(4.5)+(COUNTIF(B28:H28,"15-19"))*(4)</f>
        <v>13.5</v>
      </c>
      <c r="K28" s="759"/>
    </row>
    <row r="29" spans="1:11" ht="17.25" customHeight="1" x14ac:dyDescent="0.15">
      <c r="A29" s="20" t="s">
        <v>428</v>
      </c>
      <c r="B29" s="355" t="s">
        <v>20</v>
      </c>
      <c r="C29" s="357"/>
      <c r="D29" s="357"/>
      <c r="E29" s="355" t="s">
        <v>20</v>
      </c>
      <c r="F29" s="355"/>
      <c r="G29" s="355"/>
      <c r="H29" s="355"/>
      <c r="I29" s="5">
        <f t="shared" si="4"/>
        <v>2</v>
      </c>
      <c r="J29" s="758">
        <f>SUM(COUNTIF(B29:H29,"9-14"))*(4.5)+(COUNTIF(B29:H29,"14-19"))*(4.5)+(COUNTIF(B29:H29,"15-19"))*(4)</f>
        <v>9</v>
      </c>
      <c r="K29" s="759"/>
    </row>
    <row r="30" spans="1:11" ht="17.25" customHeight="1" x14ac:dyDescent="0.15">
      <c r="A30" s="31" t="s">
        <v>66</v>
      </c>
      <c r="B30" s="355"/>
      <c r="C30" s="357"/>
      <c r="D30" s="357"/>
      <c r="E30" s="355"/>
      <c r="F30" s="355"/>
      <c r="G30" s="306"/>
      <c r="H30" s="355"/>
      <c r="I30" s="5"/>
      <c r="J30" s="91"/>
      <c r="K30" s="92"/>
    </row>
    <row r="31" spans="1:11" ht="16.5" customHeight="1" x14ac:dyDescent="0.15">
      <c r="A31" s="22" t="s">
        <v>0</v>
      </c>
      <c r="B31" s="90">
        <v>46097</v>
      </c>
      <c r="C31" s="90">
        <v>46098</v>
      </c>
      <c r="D31" s="90">
        <v>46099</v>
      </c>
      <c r="E31" s="90">
        <v>46100</v>
      </c>
      <c r="F31" s="90">
        <v>46101</v>
      </c>
      <c r="G31" s="90">
        <v>46102</v>
      </c>
      <c r="H31" s="90">
        <v>46103</v>
      </c>
      <c r="I31" s="727" t="s">
        <v>1</v>
      </c>
      <c r="J31" s="717" t="s">
        <v>2</v>
      </c>
      <c r="K31" s="718"/>
    </row>
    <row r="32" spans="1:11" ht="16.5" customHeight="1" x14ac:dyDescent="0.15">
      <c r="A32" s="22" t="s">
        <v>3</v>
      </c>
      <c r="B32" s="2" t="s">
        <v>4</v>
      </c>
      <c r="C32" s="21" t="s">
        <v>5</v>
      </c>
      <c r="D32" s="21" t="s">
        <v>6</v>
      </c>
      <c r="E32" s="2" t="s">
        <v>7</v>
      </c>
      <c r="F32" s="24" t="s">
        <v>8</v>
      </c>
      <c r="G32" s="2" t="s">
        <v>9</v>
      </c>
      <c r="H32" s="24" t="s">
        <v>10</v>
      </c>
      <c r="I32" s="728"/>
      <c r="J32" s="719"/>
      <c r="K32" s="720"/>
    </row>
    <row r="33" spans="1:11" ht="18" customHeight="1" x14ac:dyDescent="0.15">
      <c r="A33" s="17" t="s">
        <v>13</v>
      </c>
      <c r="B33" s="12"/>
      <c r="C33" s="11"/>
      <c r="D33" s="11"/>
      <c r="E33" s="12"/>
      <c r="F33" s="691" t="s">
        <v>60</v>
      </c>
      <c r="G33" s="691"/>
      <c r="H33" s="691"/>
      <c r="I33" s="5"/>
      <c r="J33" s="682"/>
      <c r="K33" s="692"/>
    </row>
    <row r="34" spans="1:11" ht="17.25" customHeight="1" x14ac:dyDescent="0.15">
      <c r="A34" s="20" t="s">
        <v>192</v>
      </c>
      <c r="B34" s="355" t="s">
        <v>21</v>
      </c>
      <c r="C34" s="357"/>
      <c r="D34" s="357"/>
      <c r="E34" s="355"/>
      <c r="F34" s="355" t="s">
        <v>21</v>
      </c>
      <c r="G34" s="306"/>
      <c r="H34" s="355" t="s">
        <v>21</v>
      </c>
      <c r="I34" s="5">
        <f t="shared" ref="I34:I38" si="6">COUNTIFS(B34:H34,"&lt;&gt;空",B34:H34,"&lt;&gt;休",B34:H34,"&lt;&gt;調",B34:H34,"&lt;&gt;",B34:H34,"&lt;&gt;調整休")</f>
        <v>3</v>
      </c>
      <c r="J34" s="758">
        <f t="shared" ref="J34" si="7">SUM(COUNTIF(B34:H34,"9-14"))*(5)+(COUNTIF(B34:H34,"14-19"))*(5)+(COUNTIF(B34:H34,"9-14・17-19"))*(7)</f>
        <v>15</v>
      </c>
      <c r="K34" s="759"/>
    </row>
    <row r="35" spans="1:11" ht="17.25" customHeight="1" x14ac:dyDescent="0.15">
      <c r="A35" s="20" t="s">
        <v>95</v>
      </c>
      <c r="B35" s="355"/>
      <c r="C35" s="357"/>
      <c r="D35" s="357"/>
      <c r="E35" s="355"/>
      <c r="F35" s="355" t="s">
        <v>20</v>
      </c>
      <c r="G35" s="355" t="s">
        <v>341</v>
      </c>
      <c r="H35" s="355" t="s">
        <v>20</v>
      </c>
      <c r="I35" s="5">
        <f t="shared" si="6"/>
        <v>3</v>
      </c>
      <c r="J35" s="758">
        <f>SUM(COUNTIF(B35:H35,"9-14"))*(4.5)+(COUNTIF(B35:H35,"14-19"))*(4.5)+(COUNTIF(B35:H35,"15-19"))*(4)+(COUNTIF(B35:H35,"9-11"))*(2)</f>
        <v>11</v>
      </c>
      <c r="K35" s="759"/>
    </row>
    <row r="36" spans="1:11" ht="17.25" customHeight="1" x14ac:dyDescent="0.15">
      <c r="A36" s="20" t="s">
        <v>427</v>
      </c>
      <c r="B36" s="355"/>
      <c r="C36" s="357"/>
      <c r="D36" s="357"/>
      <c r="E36" s="355" t="s">
        <v>21</v>
      </c>
      <c r="F36" s="355"/>
      <c r="G36" s="355" t="s">
        <v>21</v>
      </c>
      <c r="H36" s="355" t="s">
        <v>20</v>
      </c>
      <c r="I36" s="5">
        <f t="shared" si="6"/>
        <v>3</v>
      </c>
      <c r="J36" s="758">
        <f>SUM(COUNTIF(B36:H36,"9-14"))*(4.5)+(COUNTIF(B36:H36,"14-19"))*(4.5)+(COUNTIF(B36:H36,"15-19"))*(4)</f>
        <v>13.5</v>
      </c>
      <c r="K36" s="759"/>
    </row>
    <row r="37" spans="1:11" ht="17.25" customHeight="1" x14ac:dyDescent="0.15">
      <c r="A37" s="71" t="s">
        <v>521</v>
      </c>
      <c r="B37" s="355" t="s">
        <v>21</v>
      </c>
      <c r="C37" s="357"/>
      <c r="D37" s="357"/>
      <c r="E37" s="355"/>
      <c r="F37" s="355" t="s">
        <v>21</v>
      </c>
      <c r="G37" s="355" t="s">
        <v>20</v>
      </c>
      <c r="H37" s="355"/>
      <c r="I37" s="5">
        <f t="shared" si="6"/>
        <v>3</v>
      </c>
      <c r="J37" s="758">
        <f>SUM(COUNTIF(B37:H37,"9-14"))*(4.5)+(COUNTIF(B37:H37,"14-19"))*(4.5)+(COUNTIF(B37:H37,"15-19"))*(4)</f>
        <v>13.5</v>
      </c>
      <c r="K37" s="759"/>
    </row>
    <row r="38" spans="1:11" ht="17.25" customHeight="1" x14ac:dyDescent="0.15">
      <c r="A38" s="20" t="s">
        <v>428</v>
      </c>
      <c r="B38" s="355" t="s">
        <v>20</v>
      </c>
      <c r="C38" s="357"/>
      <c r="D38" s="357"/>
      <c r="E38" s="355" t="s">
        <v>20</v>
      </c>
      <c r="F38" s="355"/>
      <c r="G38" s="355"/>
      <c r="H38" s="355"/>
      <c r="I38" s="5">
        <f t="shared" si="6"/>
        <v>2</v>
      </c>
      <c r="J38" s="758">
        <f>SUM(COUNTIF(B38:H38,"9-14"))*(4.5)+(COUNTIF(B38:H38,"14-19"))*(4.5)+(COUNTIF(B38:H38,"15-19"))*(4)</f>
        <v>9</v>
      </c>
      <c r="K38" s="759"/>
    </row>
    <row r="39" spans="1:11" ht="17.25" customHeight="1" x14ac:dyDescent="0.15">
      <c r="A39" s="31" t="s">
        <v>66</v>
      </c>
      <c r="B39" s="355"/>
      <c r="C39" s="357"/>
      <c r="D39" s="357"/>
      <c r="E39" s="355"/>
      <c r="F39" s="355"/>
      <c r="G39" s="306"/>
      <c r="H39" s="355"/>
      <c r="I39" s="5"/>
      <c r="J39" s="91"/>
      <c r="K39" s="92"/>
    </row>
    <row r="40" spans="1:11" ht="16.5" customHeight="1" x14ac:dyDescent="0.15">
      <c r="A40" s="22" t="s">
        <v>0</v>
      </c>
      <c r="B40" s="23">
        <v>46104</v>
      </c>
      <c r="C40" s="23">
        <v>46105</v>
      </c>
      <c r="D40" s="23">
        <v>46106</v>
      </c>
      <c r="E40" s="23">
        <v>46107</v>
      </c>
      <c r="F40" s="23">
        <v>46108</v>
      </c>
      <c r="G40" s="23">
        <v>46109</v>
      </c>
      <c r="H40" s="23">
        <v>46110</v>
      </c>
      <c r="I40" s="727" t="s">
        <v>1</v>
      </c>
      <c r="J40" s="717" t="s">
        <v>2</v>
      </c>
      <c r="K40" s="718"/>
    </row>
    <row r="41" spans="1:11" ht="16.5" customHeight="1" x14ac:dyDescent="0.15">
      <c r="A41" s="22" t="s">
        <v>3</v>
      </c>
      <c r="B41" s="2" t="s">
        <v>4</v>
      </c>
      <c r="C41" s="316" t="s">
        <v>5</v>
      </c>
      <c r="D41" s="21" t="s">
        <v>6</v>
      </c>
      <c r="E41" s="2" t="s">
        <v>7</v>
      </c>
      <c r="F41" s="2" t="s">
        <v>8</v>
      </c>
      <c r="G41" s="2" t="s">
        <v>9</v>
      </c>
      <c r="H41" s="24" t="s">
        <v>10</v>
      </c>
      <c r="I41" s="728"/>
      <c r="J41" s="719"/>
      <c r="K41" s="720"/>
    </row>
    <row r="42" spans="1:11" ht="16.5" customHeight="1" x14ac:dyDescent="0.15">
      <c r="A42" s="17" t="s">
        <v>12</v>
      </c>
      <c r="B42" s="12"/>
      <c r="C42" s="11"/>
      <c r="D42" s="11"/>
      <c r="E42" s="12"/>
      <c r="F42" s="12"/>
      <c r="G42" s="12"/>
      <c r="H42" s="12"/>
      <c r="I42" s="5"/>
      <c r="J42" s="693"/>
      <c r="K42" s="692"/>
    </row>
    <row r="43" spans="1:11" ht="17.25" customHeight="1" x14ac:dyDescent="0.15">
      <c r="A43" s="20" t="s">
        <v>192</v>
      </c>
      <c r="B43" s="355" t="s">
        <v>21</v>
      </c>
      <c r="C43" s="357"/>
      <c r="D43" s="357"/>
      <c r="E43" s="355"/>
      <c r="F43" s="355" t="s">
        <v>21</v>
      </c>
      <c r="G43" s="306"/>
      <c r="H43" s="355" t="s">
        <v>21</v>
      </c>
      <c r="I43" s="5">
        <f t="shared" ref="I43:I47" si="8">COUNTIFS(B43:H43,"&lt;&gt;空",B43:H43,"&lt;&gt;休",B43:H43,"&lt;&gt;調",B43:H43,"&lt;&gt;",B43:H43,"&lt;&gt;調整休")</f>
        <v>3</v>
      </c>
      <c r="J43" s="758">
        <f t="shared" ref="J43" si="9">SUM(COUNTIF(B43:H43,"9-14"))*(5)+(COUNTIF(B43:H43,"14-19"))*(5)+(COUNTIF(B43:H43,"9-14・17-19"))*(7)</f>
        <v>15</v>
      </c>
      <c r="K43" s="759"/>
    </row>
    <row r="44" spans="1:11" ht="17.25" customHeight="1" x14ac:dyDescent="0.15">
      <c r="A44" s="20" t="s">
        <v>95</v>
      </c>
      <c r="B44" s="355"/>
      <c r="C44" s="357"/>
      <c r="D44" s="357"/>
      <c r="E44" s="355"/>
      <c r="F44" s="355" t="s">
        <v>20</v>
      </c>
      <c r="G44" s="355" t="s">
        <v>341</v>
      </c>
      <c r="H44" s="355" t="s">
        <v>20</v>
      </c>
      <c r="I44" s="5">
        <f t="shared" si="8"/>
        <v>3</v>
      </c>
      <c r="J44" s="758">
        <f>SUM(COUNTIF(B44:H44,"9-14"))*(4.5)+(COUNTIF(B44:H44,"14-19"))*(4.5)+(COUNTIF(B44:H44,"15-19"))*(4)+(COUNTIF(B44:H44,"9-11"))*(2)</f>
        <v>11</v>
      </c>
      <c r="K44" s="759"/>
    </row>
    <row r="45" spans="1:11" ht="17.25" customHeight="1" x14ac:dyDescent="0.15">
      <c r="A45" s="20" t="s">
        <v>427</v>
      </c>
      <c r="B45" s="355"/>
      <c r="C45" s="357"/>
      <c r="D45" s="357"/>
      <c r="E45" s="355" t="s">
        <v>21</v>
      </c>
      <c r="F45" s="355"/>
      <c r="G45" s="355" t="s">
        <v>21</v>
      </c>
      <c r="H45" s="355" t="s">
        <v>20</v>
      </c>
      <c r="I45" s="5">
        <f t="shared" si="8"/>
        <v>3</v>
      </c>
      <c r="J45" s="758">
        <f>SUM(COUNTIF(B45:H45,"9-14"))*(4.5)+(COUNTIF(B45:H45,"14-19"))*(4.5)+(COUNTIF(B45:H45,"15-19"))*(4)</f>
        <v>13.5</v>
      </c>
      <c r="K45" s="759"/>
    </row>
    <row r="46" spans="1:11" ht="17.25" customHeight="1" x14ac:dyDescent="0.15">
      <c r="A46" s="71" t="s">
        <v>521</v>
      </c>
      <c r="B46" s="355" t="s">
        <v>21</v>
      </c>
      <c r="C46" s="357"/>
      <c r="D46" s="357"/>
      <c r="E46" s="355"/>
      <c r="F46" s="355" t="s">
        <v>21</v>
      </c>
      <c r="G46" s="355" t="s">
        <v>20</v>
      </c>
      <c r="H46" s="355"/>
      <c r="I46" s="5">
        <f t="shared" si="8"/>
        <v>3</v>
      </c>
      <c r="J46" s="758">
        <f>SUM(COUNTIF(B46:H46,"9-14"))*(4.5)+(COUNTIF(B46:H46,"14-19"))*(4.5)+(COUNTIF(B46:H46,"15-19"))*(4)</f>
        <v>13.5</v>
      </c>
      <c r="K46" s="759"/>
    </row>
    <row r="47" spans="1:11" ht="17.25" customHeight="1" x14ac:dyDescent="0.15">
      <c r="A47" s="20" t="s">
        <v>428</v>
      </c>
      <c r="B47" s="355" t="s">
        <v>20</v>
      </c>
      <c r="C47" s="357"/>
      <c r="D47" s="357"/>
      <c r="E47" s="355" t="s">
        <v>20</v>
      </c>
      <c r="F47" s="355"/>
      <c r="G47" s="355"/>
      <c r="H47" s="355"/>
      <c r="I47" s="5">
        <f t="shared" si="8"/>
        <v>2</v>
      </c>
      <c r="J47" s="758">
        <f>SUM(COUNTIF(B47:H47,"9-14"))*(4.5)+(COUNTIF(B47:H47,"14-19"))*(4.5)+(COUNTIF(B47:H47,"15-19"))*(4)</f>
        <v>9</v>
      </c>
      <c r="K47" s="759"/>
    </row>
    <row r="48" spans="1:11" ht="17.25" customHeight="1" x14ac:dyDescent="0.15">
      <c r="A48" s="31" t="s">
        <v>66</v>
      </c>
      <c r="B48" s="355"/>
      <c r="C48" s="357"/>
      <c r="D48" s="357"/>
      <c r="E48" s="355"/>
      <c r="F48" s="355"/>
      <c r="G48" s="306"/>
      <c r="H48" s="355"/>
      <c r="I48" s="5"/>
      <c r="J48" s="91"/>
      <c r="K48" s="92"/>
    </row>
    <row r="49" spans="1:11" ht="9.75" customHeight="1" x14ac:dyDescent="0.15">
      <c r="A49" s="41"/>
      <c r="B49" s="42"/>
      <c r="C49" s="42"/>
      <c r="D49" s="42"/>
      <c r="E49" s="42"/>
      <c r="F49" s="42"/>
      <c r="G49" s="42"/>
      <c r="H49" s="42"/>
      <c r="I49" s="881" t="s">
        <v>514</v>
      </c>
      <c r="J49" s="881"/>
      <c r="K49" s="881"/>
    </row>
  </sheetData>
  <mergeCells count="45">
    <mergeCell ref="J44:K44"/>
    <mergeCell ref="J45:K45"/>
    <mergeCell ref="J46:K46"/>
    <mergeCell ref="J47:K47"/>
    <mergeCell ref="I49:K49"/>
    <mergeCell ref="J38:K38"/>
    <mergeCell ref="I40:I41"/>
    <mergeCell ref="J40:K41"/>
    <mergeCell ref="J42:K42"/>
    <mergeCell ref="J43:K43"/>
    <mergeCell ref="F33:H33"/>
    <mergeCell ref="J33:K33"/>
    <mergeCell ref="J34:K34"/>
    <mergeCell ref="J35:K35"/>
    <mergeCell ref="J36:K36"/>
    <mergeCell ref="J37:K37"/>
    <mergeCell ref="J27:K27"/>
    <mergeCell ref="J28:K28"/>
    <mergeCell ref="J29:K29"/>
    <mergeCell ref="I31:I32"/>
    <mergeCell ref="J31:K32"/>
    <mergeCell ref="I22:I23"/>
    <mergeCell ref="J22:K23"/>
    <mergeCell ref="J24:K24"/>
    <mergeCell ref="J25:K25"/>
    <mergeCell ref="J26:K26"/>
    <mergeCell ref="J20:K20"/>
    <mergeCell ref="J8:K8"/>
    <mergeCell ref="J9:K9"/>
    <mergeCell ref="J10:K10"/>
    <mergeCell ref="J11:K11"/>
    <mergeCell ref="J15:K15"/>
    <mergeCell ref="J16:K16"/>
    <mergeCell ref="J17:K17"/>
    <mergeCell ref="J18:K18"/>
    <mergeCell ref="J19:K19"/>
    <mergeCell ref="I13:I14"/>
    <mergeCell ref="J13:K14"/>
    <mergeCell ref="B1:F1"/>
    <mergeCell ref="H1:K1"/>
    <mergeCell ref="I4:I5"/>
    <mergeCell ref="J4:K5"/>
    <mergeCell ref="J6:K6"/>
    <mergeCell ref="J7:K7"/>
    <mergeCell ref="A3:I3"/>
  </mergeCells>
  <phoneticPr fontId="13"/>
  <pageMargins left="0.39370078740157483" right="0.27559055118110237" top="0.31496062992125984" bottom="0.11811023622047245" header="0.51181102362204722" footer="0.51181102362204722"/>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1C9F4BC-765D-4C2C-B607-1FE88F615922}">
          <x14:formula1>
            <xm:f>'F:\Users\clmiwa-three\Downloads\[《中村》新田・草加 エリア 仮シフト【12月16日～1月15日】.xlsx]参照データベース'!#REF!</xm:f>
          </x14:formula1>
          <xm:sqref>G1 C49:H49</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D78C2-DE6A-4905-9602-82425120EA84}">
  <sheetPr>
    <pageSetUpPr fitToPage="1"/>
  </sheetPr>
  <dimension ref="A1:X57"/>
  <sheetViews>
    <sheetView zoomScale="85" zoomScaleNormal="85" workbookViewId="0"/>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515</v>
      </c>
      <c r="C1" s="683"/>
      <c r="D1" s="683"/>
      <c r="E1" s="683"/>
      <c r="F1" s="683"/>
      <c r="H1" s="767" t="s">
        <v>55</v>
      </c>
      <c r="I1" s="768"/>
      <c r="J1" s="769"/>
      <c r="K1" s="770"/>
    </row>
    <row r="2" spans="1:24" ht="9" customHeight="1" thickBot="1" x14ac:dyDescent="0.2">
      <c r="A2" s="14"/>
      <c r="B2" s="763"/>
      <c r="C2" s="763"/>
      <c r="D2" s="764"/>
      <c r="E2" s="764"/>
      <c r="I2" s="14"/>
      <c r="J2" s="3"/>
      <c r="K2" s="4"/>
    </row>
    <row r="3" spans="1:24" ht="18" customHeight="1" x14ac:dyDescent="0.15">
      <c r="A3" s="504" t="s">
        <v>64</v>
      </c>
      <c r="B3" s="505">
        <v>46111</v>
      </c>
      <c r="C3" s="506">
        <v>46112</v>
      </c>
      <c r="D3" s="259"/>
      <c r="E3" s="90"/>
      <c r="F3" s="90"/>
      <c r="G3" s="90"/>
      <c r="H3" s="90">
        <v>46082</v>
      </c>
      <c r="I3" s="727" t="s">
        <v>1</v>
      </c>
      <c r="J3" s="717" t="s">
        <v>2</v>
      </c>
      <c r="K3" s="718"/>
    </row>
    <row r="4" spans="1:24" ht="18" customHeight="1" x14ac:dyDescent="0.15">
      <c r="A4" s="507" t="s">
        <v>3</v>
      </c>
      <c r="B4" s="508" t="s">
        <v>4</v>
      </c>
      <c r="C4" s="509" t="s">
        <v>5</v>
      </c>
      <c r="D4" s="63"/>
      <c r="E4" s="2"/>
      <c r="F4" s="21"/>
      <c r="G4" s="21"/>
      <c r="H4" s="24" t="s">
        <v>10</v>
      </c>
      <c r="I4" s="728"/>
      <c r="J4" s="719"/>
      <c r="K4" s="720"/>
    </row>
    <row r="5" spans="1:24" ht="18" customHeight="1" thickBot="1" x14ac:dyDescent="0.2">
      <c r="A5" s="143" t="s">
        <v>12</v>
      </c>
      <c r="B5" s="99"/>
      <c r="C5" s="532"/>
      <c r="D5" s="140"/>
      <c r="E5" s="105"/>
      <c r="F5" s="105"/>
      <c r="G5" s="105"/>
      <c r="H5" s="99"/>
      <c r="I5" s="100"/>
      <c r="J5" s="765"/>
      <c r="K5" s="766"/>
    </row>
    <row r="6" spans="1:24" ht="18" customHeight="1" x14ac:dyDescent="0.15">
      <c r="A6" s="771" t="s">
        <v>52</v>
      </c>
      <c r="B6" s="107"/>
      <c r="C6" s="533"/>
      <c r="D6" s="109"/>
      <c r="E6" s="109"/>
      <c r="F6" s="109"/>
      <c r="G6" s="109"/>
      <c r="H6" s="110"/>
      <c r="I6" s="775"/>
      <c r="J6" s="777"/>
      <c r="K6" s="778"/>
      <c r="N6" s="6"/>
      <c r="O6" s="6"/>
      <c r="P6" s="6"/>
      <c r="Q6" s="6"/>
      <c r="R6" s="6"/>
      <c r="S6" s="6"/>
      <c r="T6" s="6"/>
      <c r="U6" s="6"/>
      <c r="V6" s="6"/>
      <c r="W6" s="6"/>
      <c r="X6" s="6"/>
    </row>
    <row r="7" spans="1:24" ht="18" customHeight="1" thickBot="1" x14ac:dyDescent="0.2">
      <c r="A7" s="772"/>
      <c r="B7" s="122" t="s">
        <v>188</v>
      </c>
      <c r="C7" s="534"/>
      <c r="D7" s="113"/>
      <c r="E7" s="113"/>
      <c r="F7" s="113"/>
      <c r="G7" s="113"/>
      <c r="H7" s="111"/>
      <c r="I7" s="776"/>
      <c r="J7" s="779"/>
      <c r="K7" s="780"/>
      <c r="N7" s="6"/>
      <c r="O7" s="6"/>
      <c r="P7" s="6"/>
      <c r="Q7" s="6"/>
      <c r="R7" s="6"/>
      <c r="S7" s="6"/>
      <c r="T7" s="6"/>
      <c r="U7" s="6"/>
      <c r="V7" s="6"/>
      <c r="W7" s="6"/>
      <c r="X7" s="6"/>
    </row>
    <row r="8" spans="1:24" ht="18" customHeight="1" x14ac:dyDescent="0.15">
      <c r="A8" s="85" t="s">
        <v>53</v>
      </c>
      <c r="B8" s="29" t="s">
        <v>20</v>
      </c>
      <c r="C8" s="511"/>
      <c r="D8" s="36"/>
      <c r="E8" s="106"/>
      <c r="F8" s="106"/>
      <c r="G8" s="106"/>
      <c r="H8" s="29"/>
      <c r="I8" s="43">
        <f>COUNTIFS(B8:H8,"&lt;&gt;空",B8:H8,"&lt;&gt;休",B8:H8,"&lt;&gt;調",B8:H8,"&lt;&gt;",B8:H8,"&lt;&gt;調整休")</f>
        <v>1</v>
      </c>
      <c r="J8" s="781">
        <f>SUM(COUNTIF(B8:H8,"9-16"))*(6.25)+(COUNTIF(B8:H8,"9-15"))*(5.5)+(COUNTIF(B8:H8,"9-14"))*(4.5)+(COUNTIF(B8:H8,"16-19"))*(3)+(COUNTIF(B8:H8,"15-19"))*(4)+(COUNTIF(B8:H8,"14-19"))*(4.5)+(COUNTIF(B8:H8,"13-19"))*(5.5)+(COUNTIF(B8:H8,"12-19"))*(6.25)</f>
        <v>4.5</v>
      </c>
      <c r="K8" s="782"/>
      <c r="M8" s="349"/>
      <c r="N8" s="6"/>
      <c r="O8" s="6"/>
      <c r="P8" s="6"/>
      <c r="Q8" s="6"/>
      <c r="R8" s="6"/>
      <c r="S8" s="6"/>
      <c r="T8" s="6"/>
      <c r="U8" s="6"/>
      <c r="V8" s="6"/>
      <c r="W8" s="6"/>
      <c r="X8" s="6"/>
    </row>
    <row r="9" spans="1:24" ht="18" customHeight="1" thickBot="1" x14ac:dyDescent="0.2">
      <c r="A9" s="78" t="s">
        <v>54</v>
      </c>
      <c r="B9" s="111"/>
      <c r="C9" s="535"/>
      <c r="D9" s="46"/>
      <c r="E9" s="46"/>
      <c r="F9" s="46"/>
      <c r="G9" s="46"/>
      <c r="H9" s="12"/>
      <c r="I9" s="5">
        <f>COUNTIFS(B9:H9,"&lt;&gt;空",B9:H9,"&lt;&gt;休",B9:H9,"&lt;&gt;調",B9:H9,"&lt;&gt;",B9:H9,"&lt;&gt;調整休")</f>
        <v>0</v>
      </c>
      <c r="J9" s="682">
        <f>SUM(COUNTIF(B9:H9,"9-16"))*(6.25)+(COUNTIF(B9:H9,"9-15"))*(5.5)+(COUNTIF(B9:H9,"9-14"))*(4.5)+(COUNTIF(B9:H9,"16-19"))*(3)+(COUNTIF(B9:H9,"15-19"))*(4)+(COUNTIF(B9:H9,"14-19"))*(4.5)+(COUNTIF(B9:H9,"13-19"))*(5.5)+(COUNTIF(B9:H9,"12-19"))*(6.25)</f>
        <v>0</v>
      </c>
      <c r="K9" s="692"/>
    </row>
    <row r="10" spans="1:24" ht="18" customHeight="1" x14ac:dyDescent="0.15">
      <c r="A10" s="771" t="s">
        <v>63</v>
      </c>
      <c r="B10" s="403"/>
      <c r="C10" s="536"/>
      <c r="D10" s="109"/>
      <c r="E10" s="109"/>
      <c r="F10" s="109"/>
      <c r="G10" s="109"/>
      <c r="H10" s="773" t="s">
        <v>83</v>
      </c>
      <c r="I10" s="775">
        <v>4</v>
      </c>
      <c r="J10" s="777"/>
      <c r="K10" s="778"/>
    </row>
    <row r="11" spans="1:24" ht="18" customHeight="1" thickBot="1" x14ac:dyDescent="0.2">
      <c r="A11" s="772"/>
      <c r="B11" s="111" t="s">
        <v>21</v>
      </c>
      <c r="C11" s="537"/>
      <c r="D11" s="113"/>
      <c r="E11" s="113"/>
      <c r="F11" s="113"/>
      <c r="G11" s="113"/>
      <c r="H11" s="774"/>
      <c r="I11" s="776"/>
      <c r="J11" s="779"/>
      <c r="K11" s="780"/>
    </row>
    <row r="12" spans="1:24" ht="18" customHeight="1" x14ac:dyDescent="0.15">
      <c r="A12" s="33" t="s">
        <v>0</v>
      </c>
      <c r="B12" s="90">
        <v>46083</v>
      </c>
      <c r="C12" s="90">
        <v>46084</v>
      </c>
      <c r="D12" s="90">
        <v>46085</v>
      </c>
      <c r="E12" s="90">
        <v>46086</v>
      </c>
      <c r="F12" s="90">
        <v>46087</v>
      </c>
      <c r="G12" s="90">
        <v>46088</v>
      </c>
      <c r="H12" s="90">
        <v>46089</v>
      </c>
      <c r="I12" s="7"/>
      <c r="J12" s="717" t="s">
        <v>2</v>
      </c>
      <c r="K12" s="718"/>
    </row>
    <row r="13" spans="1:24" ht="18" customHeight="1" x14ac:dyDescent="0.15">
      <c r="A13" s="22" t="s">
        <v>3</v>
      </c>
      <c r="B13" s="22" t="s">
        <v>4</v>
      </c>
      <c r="C13" s="2" t="s">
        <v>5</v>
      </c>
      <c r="D13" s="21" t="s">
        <v>6</v>
      </c>
      <c r="E13" s="2" t="s">
        <v>7</v>
      </c>
      <c r="F13" s="2" t="s">
        <v>8</v>
      </c>
      <c r="G13" s="2" t="s">
        <v>9</v>
      </c>
      <c r="H13" s="24" t="s">
        <v>10</v>
      </c>
      <c r="I13" s="8"/>
      <c r="J13" s="719"/>
      <c r="K13" s="720"/>
    </row>
    <row r="14" spans="1:24" ht="18" customHeight="1" thickBot="1" x14ac:dyDescent="0.2">
      <c r="A14" s="104" t="s">
        <v>13</v>
      </c>
      <c r="B14" s="99"/>
      <c r="C14" s="105"/>
      <c r="D14" s="105"/>
      <c r="E14" s="99"/>
      <c r="F14" s="99"/>
      <c r="G14" s="99"/>
      <c r="H14" s="99"/>
      <c r="I14" s="100"/>
      <c r="J14" s="765"/>
      <c r="K14" s="766"/>
    </row>
    <row r="15" spans="1:24" ht="20.45" customHeight="1" x14ac:dyDescent="0.15">
      <c r="A15" s="771" t="s">
        <v>52</v>
      </c>
      <c r="B15" s="107"/>
      <c r="C15" s="351"/>
      <c r="D15" s="109"/>
      <c r="E15" s="110"/>
      <c r="F15" s="110"/>
      <c r="G15" s="110"/>
      <c r="H15" s="110"/>
      <c r="I15" s="775"/>
      <c r="J15" s="777"/>
      <c r="K15" s="778"/>
    </row>
    <row r="16" spans="1:24" ht="20.45" customHeight="1" thickBot="1" x14ac:dyDescent="0.2">
      <c r="A16" s="772"/>
      <c r="B16" s="122" t="s">
        <v>188</v>
      </c>
      <c r="C16" s="352"/>
      <c r="D16" s="113"/>
      <c r="E16" s="122"/>
      <c r="F16" s="122"/>
      <c r="G16" s="122"/>
      <c r="H16" s="111"/>
      <c r="I16" s="776"/>
      <c r="J16" s="779"/>
      <c r="K16" s="780"/>
    </row>
    <row r="17" spans="1:11" ht="18" customHeight="1" x14ac:dyDescent="0.15">
      <c r="A17" s="43" t="s">
        <v>53</v>
      </c>
      <c r="B17" s="29" t="s">
        <v>20</v>
      </c>
      <c r="C17" s="106"/>
      <c r="D17" s="106"/>
      <c r="E17" s="29" t="s">
        <v>20</v>
      </c>
      <c r="F17" s="29"/>
      <c r="G17" s="29" t="s">
        <v>20</v>
      </c>
      <c r="H17" s="29"/>
      <c r="I17" s="43">
        <f t="shared" ref="I17:I18" si="0">COUNTIFS(B17:H17,"&lt;&gt;空",B17:H17,"&lt;&gt;休",B17:H17,"&lt;&gt;調",B17:H17,"&lt;&gt;",B17:H17,"&lt;&gt;調整休")</f>
        <v>3</v>
      </c>
      <c r="J17" s="781">
        <f>SUM(COUNTIF(B17:H17,"9-16"))*(6.25)+(COUNTIF(B17:H17,"9-15"))*(5.5)+(COUNTIF(B17:H17,"9-14"))*(4.5)+(COUNTIF(B17:H17,"16-19"))*(3)+(COUNTIF(B17:H17,"15-19"))*(4)+(COUNTIF(B17:H17,"14-19"))*(4.5)+(COUNTIF(B17:H17,"13-19"))*(5.5)+(COUNTIF(B17:H17,"12-19"))*(6.25)</f>
        <v>13.5</v>
      </c>
      <c r="K17" s="782"/>
    </row>
    <row r="18" spans="1:11" ht="18" customHeight="1" thickBot="1" x14ac:dyDescent="0.2">
      <c r="A18" s="5" t="s">
        <v>54</v>
      </c>
      <c r="B18" s="111"/>
      <c r="C18" s="45"/>
      <c r="D18" s="46"/>
      <c r="E18" s="111" t="s">
        <v>21</v>
      </c>
      <c r="F18" s="111" t="s">
        <v>20</v>
      </c>
      <c r="G18" s="111"/>
      <c r="H18" s="12"/>
      <c r="I18" s="5">
        <f t="shared" si="0"/>
        <v>2</v>
      </c>
      <c r="J18" s="682">
        <f>SUM(COUNTIF(B18:H18,"9-16"))*(6.25)+(COUNTIF(B18:H18,"9-15"))*(5.5)+(COUNTIF(B18:H18,"9-14"))*(4.5)+(COUNTIF(B18:H18,"16-19"))*(3)+(COUNTIF(B18:H18,"15-19"))*(4)+(COUNTIF(B18:H18,"14-19"))*(4.5)+(COUNTIF(B18:H18,"13-19"))*(5.5)+(COUNTIF(B18:H18,"12-19"))*(6.25)</f>
        <v>9</v>
      </c>
      <c r="K18" s="692"/>
    </row>
    <row r="19" spans="1:11" ht="18" customHeight="1" x14ac:dyDescent="0.15">
      <c r="A19" s="771" t="s">
        <v>63</v>
      </c>
      <c r="B19" s="403"/>
      <c r="C19" s="141"/>
      <c r="D19" s="109"/>
      <c r="E19" s="107"/>
      <c r="F19" s="365" t="s">
        <v>269</v>
      </c>
      <c r="G19" s="365" t="s">
        <v>269</v>
      </c>
      <c r="H19" s="773" t="s">
        <v>83</v>
      </c>
      <c r="I19" s="775">
        <v>4</v>
      </c>
      <c r="J19" s="777"/>
      <c r="K19" s="778"/>
    </row>
    <row r="20" spans="1:11" ht="18" customHeight="1" thickBot="1" x14ac:dyDescent="0.2">
      <c r="A20" s="772"/>
      <c r="B20" s="111" t="s">
        <v>21</v>
      </c>
      <c r="C20" s="142"/>
      <c r="D20" s="113"/>
      <c r="E20" s="111"/>
      <c r="F20" s="364" t="s">
        <v>21</v>
      </c>
      <c r="G20" s="111" t="s">
        <v>21</v>
      </c>
      <c r="H20" s="774"/>
      <c r="I20" s="776"/>
      <c r="J20" s="779"/>
      <c r="K20" s="780"/>
    </row>
    <row r="21" spans="1:11" ht="18" customHeight="1" x14ac:dyDescent="0.15">
      <c r="A21" s="22" t="s">
        <v>0</v>
      </c>
      <c r="B21" s="23">
        <v>46090</v>
      </c>
      <c r="C21" s="23">
        <v>46091</v>
      </c>
      <c r="D21" s="23">
        <v>46092</v>
      </c>
      <c r="E21" s="23">
        <v>46093</v>
      </c>
      <c r="F21" s="23">
        <v>46094</v>
      </c>
      <c r="G21" s="23">
        <v>46095</v>
      </c>
      <c r="H21" s="23">
        <v>46096</v>
      </c>
      <c r="I21" s="7"/>
      <c r="J21" s="717" t="s">
        <v>2</v>
      </c>
      <c r="K21" s="718"/>
    </row>
    <row r="22" spans="1:11" ht="18" customHeight="1" x14ac:dyDescent="0.15">
      <c r="A22" s="22" t="s">
        <v>3</v>
      </c>
      <c r="B22" s="2" t="s">
        <v>4</v>
      </c>
      <c r="C22" s="21" t="s">
        <v>5</v>
      </c>
      <c r="D22" s="21" t="s">
        <v>6</v>
      </c>
      <c r="E22" s="2" t="s">
        <v>7</v>
      </c>
      <c r="F22" s="2" t="s">
        <v>8</v>
      </c>
      <c r="G22" s="2" t="s">
        <v>9</v>
      </c>
      <c r="H22" s="24" t="s">
        <v>10</v>
      </c>
      <c r="I22" s="8"/>
      <c r="J22" s="719"/>
      <c r="K22" s="720"/>
    </row>
    <row r="23" spans="1:11" ht="18" customHeight="1" thickBot="1" x14ac:dyDescent="0.2">
      <c r="A23" s="104" t="s">
        <v>12</v>
      </c>
      <c r="B23" s="99"/>
      <c r="C23" s="105"/>
      <c r="D23" s="105"/>
      <c r="E23" s="99"/>
      <c r="F23" s="691" t="s">
        <v>60</v>
      </c>
      <c r="G23" s="691"/>
      <c r="H23" s="691"/>
      <c r="I23" s="100"/>
      <c r="J23" s="765"/>
      <c r="K23" s="766"/>
    </row>
    <row r="24" spans="1:11" ht="19.5" customHeight="1" x14ac:dyDescent="0.15">
      <c r="A24" s="771" t="s">
        <v>52</v>
      </c>
      <c r="B24" s="107"/>
      <c r="C24" s="351"/>
      <c r="D24" s="109"/>
      <c r="E24" s="110"/>
      <c r="F24" s="110"/>
      <c r="G24" s="110"/>
      <c r="H24" s="110"/>
      <c r="I24" s="775"/>
      <c r="J24" s="777"/>
      <c r="K24" s="778"/>
    </row>
    <row r="25" spans="1:11" ht="19.5" customHeight="1" thickBot="1" x14ac:dyDescent="0.2">
      <c r="A25" s="772"/>
      <c r="B25" s="122" t="s">
        <v>188</v>
      </c>
      <c r="C25" s="352"/>
      <c r="D25" s="113"/>
      <c r="E25" s="122"/>
      <c r="F25" s="122"/>
      <c r="G25" s="122"/>
      <c r="H25" s="111"/>
      <c r="I25" s="776"/>
      <c r="J25" s="779"/>
      <c r="K25" s="780"/>
    </row>
    <row r="26" spans="1:11" ht="18" customHeight="1" x14ac:dyDescent="0.15">
      <c r="A26" s="43" t="s">
        <v>53</v>
      </c>
      <c r="B26" s="29" t="s">
        <v>20</v>
      </c>
      <c r="C26" s="106"/>
      <c r="D26" s="106"/>
      <c r="E26" s="29" t="s">
        <v>20</v>
      </c>
      <c r="F26" s="29"/>
      <c r="G26" s="29" t="s">
        <v>20</v>
      </c>
      <c r="H26" s="29"/>
      <c r="I26" s="43">
        <f>COUNTIFS(B26:H26,"&lt;&gt;空",B26:H26,"&lt;&gt;休",B26:H26,"&lt;&gt;調",B26:H26,"&lt;&gt;",B26:H26,"&lt;&gt;調整休")</f>
        <v>3</v>
      </c>
      <c r="J26" s="781">
        <f>SUM(COUNTIF(B26:H26,"9-16"))*(6.25)+(COUNTIF(B26:H26,"9-15"))*(5.5)+(COUNTIF(B26:H26,"9-14"))*(4.5)+(COUNTIF(B26:H26,"16-19"))*(3)+(COUNTIF(B26:H26,"15-19"))*(4)+(COUNTIF(B26:H26,"14-19"))*(4.5)+(COUNTIF(B26:H26,"13-19"))*(5.5)+(COUNTIF(B26:H26,"12-19"))*(6.25)</f>
        <v>13.5</v>
      </c>
      <c r="K26" s="782"/>
    </row>
    <row r="27" spans="1:11" ht="18" customHeight="1" thickBot="1" x14ac:dyDescent="0.2">
      <c r="A27" s="5" t="s">
        <v>54</v>
      </c>
      <c r="B27" s="111"/>
      <c r="C27" s="45"/>
      <c r="D27" s="46"/>
      <c r="E27" s="111" t="s">
        <v>21</v>
      </c>
      <c r="F27" s="111" t="s">
        <v>20</v>
      </c>
      <c r="G27" s="111"/>
      <c r="H27" s="12"/>
      <c r="I27" s="5">
        <f>COUNTIFS(B27:H27,"&lt;&gt;空",B27:H27,"&lt;&gt;休",B27:H27,"&lt;&gt;調",B27:H27,"&lt;&gt;",B27:H27,"&lt;&gt;調整休")</f>
        <v>2</v>
      </c>
      <c r="J27" s="682">
        <f>SUM(COUNTIF(B27:H27,"9-16"))*(6.25)+(COUNTIF(B27:H27,"9-15"))*(5.5)+(COUNTIF(B27:H27,"9-14"))*(4.5)+(COUNTIF(B27:H27,"16-19"))*(3)+(COUNTIF(B27:H27,"15-19"))*(4)+(COUNTIF(B27:H27,"14-19"))*(4.5)+(COUNTIF(B27:H27,"13-19"))*(5.5)+(COUNTIF(B27:H27,"12-19"))*(6.25)</f>
        <v>9</v>
      </c>
      <c r="K27" s="692"/>
    </row>
    <row r="28" spans="1:11" ht="18" customHeight="1" x14ac:dyDescent="0.15">
      <c r="A28" s="771" t="s">
        <v>63</v>
      </c>
      <c r="B28" s="403"/>
      <c r="C28" s="141"/>
      <c r="D28" s="109"/>
      <c r="E28" s="107"/>
      <c r="F28" s="365" t="s">
        <v>269</v>
      </c>
      <c r="G28" s="365" t="s">
        <v>269</v>
      </c>
      <c r="H28" s="773" t="s">
        <v>83</v>
      </c>
      <c r="I28" s="775">
        <v>4</v>
      </c>
      <c r="J28" s="777"/>
      <c r="K28" s="778"/>
    </row>
    <row r="29" spans="1:11" ht="18" customHeight="1" thickBot="1" x14ac:dyDescent="0.2">
      <c r="A29" s="772"/>
      <c r="B29" s="111" t="s">
        <v>21</v>
      </c>
      <c r="C29" s="142"/>
      <c r="D29" s="113"/>
      <c r="E29" s="111"/>
      <c r="F29" s="364" t="s">
        <v>21</v>
      </c>
      <c r="G29" s="111" t="s">
        <v>21</v>
      </c>
      <c r="H29" s="774"/>
      <c r="I29" s="776"/>
      <c r="J29" s="779"/>
      <c r="K29" s="780"/>
    </row>
    <row r="30" spans="1:11" ht="18" customHeight="1" x14ac:dyDescent="0.15">
      <c r="A30" s="22" t="s">
        <v>0</v>
      </c>
      <c r="B30" s="90">
        <v>46097</v>
      </c>
      <c r="C30" s="90">
        <v>46098</v>
      </c>
      <c r="D30" s="90">
        <v>46099</v>
      </c>
      <c r="E30" s="90">
        <v>46100</v>
      </c>
      <c r="F30" s="90">
        <v>46101</v>
      </c>
      <c r="G30" s="90">
        <v>46102</v>
      </c>
      <c r="H30" s="90">
        <v>46103</v>
      </c>
      <c r="I30" s="7"/>
      <c r="J30" s="717" t="s">
        <v>2</v>
      </c>
      <c r="K30" s="718"/>
    </row>
    <row r="31" spans="1:11" ht="18" customHeight="1" x14ac:dyDescent="0.15">
      <c r="A31" s="22" t="s">
        <v>3</v>
      </c>
      <c r="B31" s="2" t="s">
        <v>4</v>
      </c>
      <c r="C31" s="21" t="s">
        <v>5</v>
      </c>
      <c r="D31" s="21" t="s">
        <v>6</v>
      </c>
      <c r="E31" s="2" t="s">
        <v>7</v>
      </c>
      <c r="F31" s="24" t="s">
        <v>8</v>
      </c>
      <c r="G31" s="2" t="s">
        <v>9</v>
      </c>
      <c r="H31" s="24" t="s">
        <v>10</v>
      </c>
      <c r="I31" s="8"/>
      <c r="J31" s="719"/>
      <c r="K31" s="720"/>
    </row>
    <row r="32" spans="1:11" ht="18" customHeight="1" thickBot="1" x14ac:dyDescent="0.2">
      <c r="A32" s="104" t="s">
        <v>13</v>
      </c>
      <c r="B32" s="99"/>
      <c r="C32" s="105"/>
      <c r="D32" s="105"/>
      <c r="E32" s="99"/>
      <c r="F32" s="99"/>
      <c r="G32" s="99"/>
      <c r="H32" s="99"/>
      <c r="I32" s="100"/>
      <c r="J32" s="765"/>
      <c r="K32" s="766"/>
    </row>
    <row r="33" spans="1:11" ht="20.45" customHeight="1" x14ac:dyDescent="0.15">
      <c r="A33" s="771" t="s">
        <v>52</v>
      </c>
      <c r="B33" s="107"/>
      <c r="C33" s="351"/>
      <c r="D33" s="109"/>
      <c r="E33" s="110"/>
      <c r="F33" s="110"/>
      <c r="G33" s="110"/>
      <c r="H33" s="110"/>
      <c r="I33" s="775"/>
      <c r="J33" s="777"/>
      <c r="K33" s="778"/>
    </row>
    <row r="34" spans="1:11" ht="20.45" customHeight="1" thickBot="1" x14ac:dyDescent="0.2">
      <c r="A34" s="772"/>
      <c r="B34" s="122" t="s">
        <v>188</v>
      </c>
      <c r="C34" s="352"/>
      <c r="D34" s="113"/>
      <c r="E34" s="122"/>
      <c r="F34" s="122"/>
      <c r="G34" s="122"/>
      <c r="H34" s="111"/>
      <c r="I34" s="776"/>
      <c r="J34" s="779"/>
      <c r="K34" s="780"/>
    </row>
    <row r="35" spans="1:11" ht="18" customHeight="1" x14ac:dyDescent="0.15">
      <c r="A35" s="43" t="s">
        <v>53</v>
      </c>
      <c r="B35" s="29" t="s">
        <v>20</v>
      </c>
      <c r="C35" s="106"/>
      <c r="D35" s="106"/>
      <c r="E35" s="29" t="s">
        <v>20</v>
      </c>
      <c r="F35" s="29"/>
      <c r="G35" s="29" t="s">
        <v>20</v>
      </c>
      <c r="H35" s="29"/>
      <c r="I35" s="43">
        <f>COUNTIFS(B35:H35,"&lt;&gt;空",B35:H35,"&lt;&gt;休",B35:H35,"&lt;&gt;調",B35:H35,"&lt;&gt;",B35:H35,"&lt;&gt;調整休")</f>
        <v>3</v>
      </c>
      <c r="J35" s="781">
        <f>SUM(COUNTIF(B35:H35,"9-16"))*(6.25)+(COUNTIF(B35:H35,"9-15"))*(5.5)+(COUNTIF(B35:H35,"9-14"))*(4.5)+(COUNTIF(B35:H35,"16-19"))*(3)+(COUNTIF(B35:H35,"15-19"))*(4)+(COUNTIF(B35:H35,"14-19"))*(4.5)+(COUNTIF(B35:H35,"13-19"))*(5.5)+(COUNTIF(B35:H35,"12-19"))*(6.25)</f>
        <v>13.5</v>
      </c>
      <c r="K35" s="782"/>
    </row>
    <row r="36" spans="1:11" ht="18" customHeight="1" thickBot="1" x14ac:dyDescent="0.2">
      <c r="A36" s="5" t="s">
        <v>54</v>
      </c>
      <c r="B36" s="111"/>
      <c r="C36" s="45"/>
      <c r="D36" s="46"/>
      <c r="E36" s="111" t="s">
        <v>21</v>
      </c>
      <c r="F36" s="111" t="s">
        <v>20</v>
      </c>
      <c r="G36" s="111"/>
      <c r="H36" s="12"/>
      <c r="I36" s="5">
        <f>COUNTIFS(B36:H36,"&lt;&gt;空",B36:H36,"&lt;&gt;休",B36:H36,"&lt;&gt;調",B36:H36,"&lt;&gt;",B36:H36,"&lt;&gt;調整休")</f>
        <v>2</v>
      </c>
      <c r="J36" s="682">
        <f>SUM(COUNTIF(B36:H36,"9-16"))*(6.25)+(COUNTIF(B36:H36,"9-15"))*(5.5)+(COUNTIF(B36:H36,"9-14"))*(4.5)+(COUNTIF(B36:H36,"16-19"))*(3)+(COUNTIF(B36:H36,"15-19"))*(4)+(COUNTIF(B36:H36,"14-19"))*(4.5)+(COUNTIF(B36:H36,"13-19"))*(5.5)+(COUNTIF(B36:H36,"12-19"))*(6.25)</f>
        <v>9</v>
      </c>
      <c r="K36" s="692"/>
    </row>
    <row r="37" spans="1:11" ht="18" customHeight="1" x14ac:dyDescent="0.15">
      <c r="A37" s="771" t="s">
        <v>63</v>
      </c>
      <c r="B37" s="403"/>
      <c r="C37" s="141"/>
      <c r="D37" s="109"/>
      <c r="E37" s="107"/>
      <c r="F37" s="365" t="s">
        <v>269</v>
      </c>
      <c r="G37" s="365" t="s">
        <v>269</v>
      </c>
      <c r="H37" s="773" t="s">
        <v>83</v>
      </c>
      <c r="I37" s="775">
        <v>4</v>
      </c>
      <c r="J37" s="777"/>
      <c r="K37" s="778"/>
    </row>
    <row r="38" spans="1:11" ht="18" customHeight="1" thickBot="1" x14ac:dyDescent="0.2">
      <c r="A38" s="772"/>
      <c r="B38" s="111" t="s">
        <v>21</v>
      </c>
      <c r="C38" s="142"/>
      <c r="D38" s="113"/>
      <c r="E38" s="111"/>
      <c r="F38" s="364" t="s">
        <v>21</v>
      </c>
      <c r="G38" s="111" t="s">
        <v>21</v>
      </c>
      <c r="H38" s="774"/>
      <c r="I38" s="776"/>
      <c r="J38" s="779"/>
      <c r="K38" s="780"/>
    </row>
    <row r="39" spans="1:11" ht="18" customHeight="1" x14ac:dyDescent="0.15">
      <c r="A39" s="22" t="s">
        <v>0</v>
      </c>
      <c r="B39" s="23">
        <v>46104</v>
      </c>
      <c r="C39" s="23">
        <v>46105</v>
      </c>
      <c r="D39" s="23">
        <v>46106</v>
      </c>
      <c r="E39" s="23">
        <v>46107</v>
      </c>
      <c r="F39" s="23">
        <v>46108</v>
      </c>
      <c r="G39" s="23">
        <v>46109</v>
      </c>
      <c r="H39" s="23">
        <v>46110</v>
      </c>
      <c r="I39" s="7"/>
      <c r="J39" s="717" t="s">
        <v>2</v>
      </c>
      <c r="K39" s="718"/>
    </row>
    <row r="40" spans="1:11" ht="18" customHeight="1" x14ac:dyDescent="0.15">
      <c r="A40" s="22" t="s">
        <v>3</v>
      </c>
      <c r="B40" s="2" t="s">
        <v>4</v>
      </c>
      <c r="C40" s="316" t="s">
        <v>5</v>
      </c>
      <c r="D40" s="21" t="s">
        <v>6</v>
      </c>
      <c r="E40" s="2" t="s">
        <v>7</v>
      </c>
      <c r="F40" s="2" t="s">
        <v>8</v>
      </c>
      <c r="G40" s="2" t="s">
        <v>9</v>
      </c>
      <c r="H40" s="24" t="s">
        <v>10</v>
      </c>
      <c r="I40" s="8"/>
      <c r="J40" s="719"/>
      <c r="K40" s="720"/>
    </row>
    <row r="41" spans="1:11" ht="18" customHeight="1" thickBot="1" x14ac:dyDescent="0.2">
      <c r="A41" s="104" t="s">
        <v>12</v>
      </c>
      <c r="B41" s="99"/>
      <c r="C41" s="105"/>
      <c r="D41" s="105"/>
      <c r="E41" s="99"/>
      <c r="F41" s="99"/>
      <c r="G41" s="99"/>
      <c r="H41" s="99"/>
      <c r="I41" s="100"/>
      <c r="J41" s="785"/>
      <c r="K41" s="766"/>
    </row>
    <row r="42" spans="1:11" ht="19.5" customHeight="1" x14ac:dyDescent="0.15">
      <c r="A42" s="771" t="s">
        <v>52</v>
      </c>
      <c r="B42" s="107"/>
      <c r="C42" s="351"/>
      <c r="D42" s="109"/>
      <c r="E42" s="110"/>
      <c r="F42" s="110"/>
      <c r="G42" s="110"/>
      <c r="H42" s="110"/>
      <c r="I42" s="775"/>
      <c r="J42" s="777"/>
      <c r="K42" s="778"/>
    </row>
    <row r="43" spans="1:11" ht="19.5" customHeight="1" thickBot="1" x14ac:dyDescent="0.2">
      <c r="A43" s="772"/>
      <c r="B43" s="122" t="s">
        <v>188</v>
      </c>
      <c r="C43" s="352"/>
      <c r="D43" s="113"/>
      <c r="E43" s="122"/>
      <c r="F43" s="122"/>
      <c r="G43" s="122"/>
      <c r="H43" s="111"/>
      <c r="I43" s="776"/>
      <c r="J43" s="779"/>
      <c r="K43" s="780"/>
    </row>
    <row r="44" spans="1:11" ht="18" customHeight="1" x14ac:dyDescent="0.15">
      <c r="A44" s="43" t="s">
        <v>53</v>
      </c>
      <c r="B44" s="29" t="s">
        <v>20</v>
      </c>
      <c r="C44" s="106"/>
      <c r="D44" s="106"/>
      <c r="E44" s="29" t="s">
        <v>20</v>
      </c>
      <c r="F44" s="29"/>
      <c r="G44" s="29" t="s">
        <v>20</v>
      </c>
      <c r="H44" s="29"/>
      <c r="I44" s="43">
        <f>COUNTIFS(B44:H44,"&lt;&gt;空",B44:H44,"&lt;&gt;休",B44:H44,"&lt;&gt;調",B44:H44,"&lt;&gt;",B44:H44,"&lt;&gt;調整休")</f>
        <v>3</v>
      </c>
      <c r="J44" s="781">
        <f>SUM(COUNTIF(B44:H44,"9-16"))*(6.25)+(COUNTIF(B44:H44,"9-15"))*(5.5)+(COUNTIF(B44:H44,"9-14"))*(4.5)+(COUNTIF(B44:H44,"16-19"))*(3)+(COUNTIF(B44:H44,"15-19"))*(4)+(COUNTIF(B44:H44,"14-19"))*(4.5)+(COUNTIF(B44:H44,"13-19"))*(5.5)+(COUNTIF(B44:H44,"12-19"))*(6.25)</f>
        <v>13.5</v>
      </c>
      <c r="K44" s="782"/>
    </row>
    <row r="45" spans="1:11" ht="18" customHeight="1" thickBot="1" x14ac:dyDescent="0.2">
      <c r="A45" s="5" t="s">
        <v>54</v>
      </c>
      <c r="B45" s="111"/>
      <c r="C45" s="45"/>
      <c r="D45" s="46"/>
      <c r="E45" s="111" t="s">
        <v>21</v>
      </c>
      <c r="F45" s="111" t="s">
        <v>20</v>
      </c>
      <c r="G45" s="111"/>
      <c r="H45" s="12"/>
      <c r="I45" s="5">
        <f>COUNTIFS(B45:H45,"&lt;&gt;空",B45:H45,"&lt;&gt;休",B45:H45,"&lt;&gt;調",B45:H45,"&lt;&gt;",B45:H45,"&lt;&gt;調整休")</f>
        <v>2</v>
      </c>
      <c r="J45" s="682">
        <f>SUM(COUNTIF(B45:H45,"9-16"))*(6.25)+(COUNTIF(B45:H45,"9-15"))*(5.5)+(COUNTIF(B45:H45,"9-14"))*(4.5)+(COUNTIF(B45:H45,"16-19"))*(3)+(COUNTIF(B45:H45,"15-19"))*(4)+(COUNTIF(B45:H45,"14-19"))*(4.5)+(COUNTIF(B45:H45,"13-19"))*(5.5)+(COUNTIF(B45:H45,"12-19"))*(6.25)</f>
        <v>9</v>
      </c>
      <c r="K45" s="692"/>
    </row>
    <row r="46" spans="1:11" ht="18" customHeight="1" x14ac:dyDescent="0.15">
      <c r="A46" s="771" t="s">
        <v>63</v>
      </c>
      <c r="B46" s="403"/>
      <c r="C46" s="141"/>
      <c r="D46" s="109"/>
      <c r="E46" s="107"/>
      <c r="F46" s="365" t="s">
        <v>269</v>
      </c>
      <c r="G46" s="365" t="s">
        <v>269</v>
      </c>
      <c r="H46" s="773" t="s">
        <v>83</v>
      </c>
      <c r="I46" s="775">
        <v>4</v>
      </c>
      <c r="J46" s="777"/>
      <c r="K46" s="778"/>
    </row>
    <row r="47" spans="1:11" ht="18" customHeight="1" thickBot="1" x14ac:dyDescent="0.2">
      <c r="A47" s="772"/>
      <c r="B47" s="111" t="s">
        <v>21</v>
      </c>
      <c r="C47" s="142"/>
      <c r="D47" s="113"/>
      <c r="E47" s="111"/>
      <c r="F47" s="364" t="s">
        <v>21</v>
      </c>
      <c r="G47" s="111" t="s">
        <v>21</v>
      </c>
      <c r="H47" s="774"/>
      <c r="I47" s="776"/>
      <c r="J47" s="779"/>
      <c r="K47" s="780"/>
    </row>
    <row r="48" spans="1:11" ht="18" customHeight="1" x14ac:dyDescent="0.15">
      <c r="A48" s="41"/>
      <c r="B48" s="42"/>
      <c r="C48" s="42"/>
      <c r="D48" s="42"/>
      <c r="E48" s="42"/>
      <c r="F48" s="42"/>
      <c r="G48" s="42"/>
      <c r="H48" s="42"/>
      <c r="I48" s="881" t="s">
        <v>514</v>
      </c>
      <c r="J48" s="881"/>
      <c r="K48" s="881"/>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93</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75">
    <mergeCell ref="A57:B57"/>
    <mergeCell ref="C57:K57"/>
    <mergeCell ref="H46:H47"/>
    <mergeCell ref="C52:K52"/>
    <mergeCell ref="A54:B54"/>
    <mergeCell ref="C54:K54"/>
    <mergeCell ref="A55:B55"/>
    <mergeCell ref="A56:B56"/>
    <mergeCell ref="C56:K56"/>
    <mergeCell ref="I48:K48"/>
    <mergeCell ref="A49:B49"/>
    <mergeCell ref="D49:E49"/>
    <mergeCell ref="A50:B50"/>
    <mergeCell ref="C50:K50"/>
    <mergeCell ref="A51:B51"/>
    <mergeCell ref="C51:K51"/>
    <mergeCell ref="A46:A47"/>
    <mergeCell ref="I46:I47"/>
    <mergeCell ref="J46:K47"/>
    <mergeCell ref="A37:A38"/>
    <mergeCell ref="H37:H38"/>
    <mergeCell ref="I37:I38"/>
    <mergeCell ref="J37:K38"/>
    <mergeCell ref="J39:K40"/>
    <mergeCell ref="J41:K41"/>
    <mergeCell ref="A42:A43"/>
    <mergeCell ref="I42:I43"/>
    <mergeCell ref="J42:K43"/>
    <mergeCell ref="J44:K44"/>
    <mergeCell ref="J45:K45"/>
    <mergeCell ref="J36:K36"/>
    <mergeCell ref="J27:K27"/>
    <mergeCell ref="A28:A29"/>
    <mergeCell ref="H28:H29"/>
    <mergeCell ref="I28:I29"/>
    <mergeCell ref="J28:K29"/>
    <mergeCell ref="J30:K31"/>
    <mergeCell ref="J32:K32"/>
    <mergeCell ref="A33:A34"/>
    <mergeCell ref="I33:I34"/>
    <mergeCell ref="J33:K34"/>
    <mergeCell ref="J35:K35"/>
    <mergeCell ref="J26:K26"/>
    <mergeCell ref="J18:K18"/>
    <mergeCell ref="A19:A20"/>
    <mergeCell ref="H19:H20"/>
    <mergeCell ref="I19:I20"/>
    <mergeCell ref="J19:K20"/>
    <mergeCell ref="J21:K22"/>
    <mergeCell ref="F23:H23"/>
    <mergeCell ref="J23:K23"/>
    <mergeCell ref="A24:A25"/>
    <mergeCell ref="I24:I25"/>
    <mergeCell ref="J24:K25"/>
    <mergeCell ref="J17:K17"/>
    <mergeCell ref="A6:A7"/>
    <mergeCell ref="I6:I7"/>
    <mergeCell ref="J6:K7"/>
    <mergeCell ref="J8:K8"/>
    <mergeCell ref="J9:K9"/>
    <mergeCell ref="A10:A11"/>
    <mergeCell ref="H10:H11"/>
    <mergeCell ref="I10:I11"/>
    <mergeCell ref="J10:K11"/>
    <mergeCell ref="J12:K13"/>
    <mergeCell ref="J14:K14"/>
    <mergeCell ref="A15:A16"/>
    <mergeCell ref="I15:I16"/>
    <mergeCell ref="J15:K16"/>
    <mergeCell ref="J5:K5"/>
    <mergeCell ref="B1:F1"/>
    <mergeCell ref="H1:K1"/>
    <mergeCell ref="B2:E2"/>
    <mergeCell ref="I3:I4"/>
    <mergeCell ref="J3:K4"/>
  </mergeCells>
  <phoneticPr fontId="13"/>
  <pageMargins left="0.59055118110236227" right="0.27559055118110237" top="0.31496062992125984" bottom="0.11811023622047245" header="0.51181102362204722" footer="0.51181102362204722"/>
  <pageSetup paperSize="9" scale="88"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DF6B8D3-2100-4718-A1FE-B6BA2BAE26B9}">
          <x14:formula1>
            <xm:f>'F:\Users\clmiwa-three\Downloads\[《中村》新田・草加 エリア 仮シフト【12月16日～1月15日】.xlsx]参照データベース'!#REF!</xm:f>
          </x14:formula1>
          <xm:sqref>G1 C48:H48</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6C65F-19E2-4CAE-86E6-62D7493E2C2C}">
  <sheetPr>
    <pageSetUpPr fitToPage="1"/>
  </sheetPr>
  <dimension ref="A1:Q62"/>
  <sheetViews>
    <sheetView zoomScale="96" zoomScaleNormal="96" workbookViewId="0"/>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50" t="s">
        <v>59</v>
      </c>
      <c r="B1" s="683" t="s">
        <v>515</v>
      </c>
      <c r="C1" s="683"/>
      <c r="D1" s="683"/>
      <c r="E1" s="683"/>
      <c r="F1" s="683"/>
      <c r="H1" s="792" t="s">
        <v>50</v>
      </c>
      <c r="I1" s="793"/>
      <c r="J1" s="793"/>
      <c r="K1" s="794"/>
    </row>
    <row r="2" spans="1:17" ht="18" customHeight="1" thickBot="1" x14ac:dyDescent="0.2">
      <c r="A2" s="14"/>
      <c r="B2" s="763" t="s">
        <v>495</v>
      </c>
      <c r="C2" s="763"/>
      <c r="D2" s="764"/>
      <c r="E2" s="764"/>
      <c r="I2" s="14"/>
      <c r="J2" s="3"/>
      <c r="K2" s="4"/>
    </row>
    <row r="3" spans="1:17" ht="16.5" customHeight="1" x14ac:dyDescent="0.15">
      <c r="A3" s="504" t="s">
        <v>64</v>
      </c>
      <c r="B3" s="505">
        <v>46111</v>
      </c>
      <c r="C3" s="506">
        <v>46112</v>
      </c>
      <c r="D3" s="259"/>
      <c r="E3" s="90"/>
      <c r="F3" s="90"/>
      <c r="G3" s="90"/>
      <c r="H3" s="90">
        <v>46082</v>
      </c>
      <c r="I3" s="727" t="s">
        <v>1</v>
      </c>
      <c r="J3" s="717" t="s">
        <v>2</v>
      </c>
      <c r="K3" s="718"/>
    </row>
    <row r="4" spans="1:17" ht="16.5" customHeight="1" x14ac:dyDescent="0.15">
      <c r="A4" s="507" t="s">
        <v>3</v>
      </c>
      <c r="B4" s="508" t="s">
        <v>4</v>
      </c>
      <c r="C4" s="509" t="s">
        <v>5</v>
      </c>
      <c r="D4" s="63"/>
      <c r="E4" s="2"/>
      <c r="F4" s="21"/>
      <c r="G4" s="21"/>
      <c r="H4" s="24" t="s">
        <v>10</v>
      </c>
      <c r="I4" s="728"/>
      <c r="J4" s="719"/>
      <c r="K4" s="720"/>
    </row>
    <row r="5" spans="1:17" ht="18" customHeight="1" x14ac:dyDescent="0.15">
      <c r="A5" s="67" t="s">
        <v>12</v>
      </c>
      <c r="B5" s="12"/>
      <c r="C5" s="509"/>
      <c r="D5" s="62"/>
      <c r="E5" s="2"/>
      <c r="F5" s="2"/>
      <c r="G5" s="2"/>
      <c r="H5" s="12"/>
      <c r="I5" s="5"/>
      <c r="J5" s="682"/>
      <c r="K5" s="692"/>
    </row>
    <row r="6" spans="1:17" ht="18" customHeight="1" x14ac:dyDescent="0.15">
      <c r="A6" s="78" t="s">
        <v>14</v>
      </c>
      <c r="B6" s="12"/>
      <c r="C6" s="510"/>
      <c r="D6" s="32"/>
      <c r="E6" s="32"/>
      <c r="F6" s="32"/>
      <c r="G6" s="32"/>
      <c r="H6" s="12" t="s">
        <v>20</v>
      </c>
      <c r="I6" s="5">
        <f t="shared" ref="I6:I10" si="0">COUNTIFS(B6:H6,"&lt;&gt;空",B6:H6,"&lt;&gt;休",B6:H6,"&lt;&gt;調",B6:H6,"&lt;&gt;",B6:H6,"&lt;&gt;調整休")</f>
        <v>1</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4.5</v>
      </c>
      <c r="K6" s="759"/>
    </row>
    <row r="7" spans="1:17" ht="18" customHeight="1" x14ac:dyDescent="0.15">
      <c r="A7" s="71" t="s">
        <v>100</v>
      </c>
      <c r="B7" s="12" t="s">
        <v>20</v>
      </c>
      <c r="C7" s="538"/>
      <c r="D7" s="36"/>
      <c r="E7" s="36"/>
      <c r="F7" s="36"/>
      <c r="G7" s="36"/>
      <c r="H7" s="12" t="s">
        <v>20</v>
      </c>
      <c r="I7" s="5">
        <f t="shared" si="0"/>
        <v>2</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9</v>
      </c>
      <c r="K7" s="759"/>
    </row>
    <row r="8" spans="1:17" ht="18" customHeight="1" x14ac:dyDescent="0.15">
      <c r="A8" s="71" t="s">
        <v>178</v>
      </c>
      <c r="B8" s="12"/>
      <c r="C8" s="535"/>
      <c r="D8" s="46"/>
      <c r="E8" s="46"/>
      <c r="F8" s="46"/>
      <c r="G8" s="46"/>
      <c r="H8" s="12"/>
      <c r="I8" s="5">
        <f t="shared" si="0"/>
        <v>0</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f>
        <v>0</v>
      </c>
      <c r="K8" s="759"/>
    </row>
    <row r="9" spans="1:17" ht="18" customHeight="1" x14ac:dyDescent="0.15">
      <c r="A9" s="71" t="s">
        <v>376</v>
      </c>
      <c r="B9" s="12" t="s">
        <v>21</v>
      </c>
      <c r="C9" s="535"/>
      <c r="D9" s="46"/>
      <c r="E9" s="46"/>
      <c r="F9" s="46"/>
      <c r="G9" s="46"/>
      <c r="H9" s="12" t="s">
        <v>21</v>
      </c>
      <c r="I9" s="5">
        <f t="shared" si="0"/>
        <v>2</v>
      </c>
      <c r="J9" s="758">
        <f>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9</v>
      </c>
      <c r="K9" s="759"/>
    </row>
    <row r="10" spans="1:17" ht="18" customHeight="1" x14ac:dyDescent="0.15">
      <c r="A10" s="71" t="s">
        <v>377</v>
      </c>
      <c r="B10" s="16"/>
      <c r="C10" s="535"/>
      <c r="D10" s="46"/>
      <c r="E10" s="46"/>
      <c r="F10" s="46"/>
      <c r="G10" s="46"/>
      <c r="H10" s="12" t="s">
        <v>184</v>
      </c>
      <c r="I10" s="5">
        <f t="shared" si="0"/>
        <v>1</v>
      </c>
      <c r="J10" s="758">
        <f>SUM(COUNTIF(B10:H10,"9-11,15-19"))*(6)+(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11-19"))*(7)</f>
        <v>7</v>
      </c>
      <c r="K10" s="759"/>
      <c r="Q10" s="349"/>
    </row>
    <row r="11" spans="1:17" ht="19.5" customHeight="1" x14ac:dyDescent="0.15">
      <c r="A11" s="79" t="s">
        <v>66</v>
      </c>
      <c r="B11" s="16"/>
      <c r="C11" s="535"/>
      <c r="D11" s="46"/>
      <c r="E11" s="46"/>
      <c r="F11" s="46"/>
      <c r="G11" s="46"/>
      <c r="H11" s="16"/>
      <c r="I11" s="5"/>
      <c r="J11" s="758"/>
      <c r="K11" s="759"/>
    </row>
    <row r="12" spans="1:17" ht="18" customHeight="1" thickBot="1" x14ac:dyDescent="0.2">
      <c r="A12" s="81" t="s">
        <v>66</v>
      </c>
      <c r="B12" s="396" t="s">
        <v>102</v>
      </c>
      <c r="C12" s="539"/>
      <c r="D12" s="46"/>
      <c r="E12" s="46"/>
      <c r="F12" s="46"/>
      <c r="G12" s="46"/>
      <c r="H12" s="16"/>
      <c r="I12" s="5"/>
      <c r="J12" s="682"/>
      <c r="K12" s="692"/>
    </row>
    <row r="13" spans="1:17" ht="16.5" customHeight="1" x14ac:dyDescent="0.15">
      <c r="A13" s="33" t="s">
        <v>0</v>
      </c>
      <c r="B13" s="53">
        <v>46083</v>
      </c>
      <c r="C13" s="53">
        <v>46084</v>
      </c>
      <c r="D13" s="90">
        <v>46085</v>
      </c>
      <c r="E13" s="90">
        <v>46086</v>
      </c>
      <c r="F13" s="90">
        <v>46087</v>
      </c>
      <c r="G13" s="90">
        <v>46088</v>
      </c>
      <c r="H13" s="90">
        <v>46089</v>
      </c>
      <c r="I13" s="727" t="s">
        <v>1</v>
      </c>
      <c r="J13" s="717" t="s">
        <v>2</v>
      </c>
      <c r="K13" s="718"/>
    </row>
    <row r="14" spans="1:17" ht="16.5" customHeight="1" x14ac:dyDescent="0.15">
      <c r="A14" s="22" t="s">
        <v>3</v>
      </c>
      <c r="B14" s="22" t="s">
        <v>4</v>
      </c>
      <c r="C14" s="2" t="s">
        <v>5</v>
      </c>
      <c r="D14" s="21" t="s">
        <v>6</v>
      </c>
      <c r="E14" s="2" t="s">
        <v>7</v>
      </c>
      <c r="F14" s="2" t="s">
        <v>8</v>
      </c>
      <c r="G14" s="2" t="s">
        <v>9</v>
      </c>
      <c r="H14" s="24" t="s">
        <v>10</v>
      </c>
      <c r="I14" s="728"/>
      <c r="J14" s="719"/>
      <c r="K14" s="720"/>
    </row>
    <row r="15" spans="1:17" ht="18" customHeight="1" x14ac:dyDescent="0.15">
      <c r="A15" s="17" t="s">
        <v>13</v>
      </c>
      <c r="B15" s="12"/>
      <c r="C15" s="2"/>
      <c r="D15" s="2"/>
      <c r="E15" s="12"/>
      <c r="F15" s="12"/>
      <c r="G15" s="12"/>
      <c r="H15" s="12"/>
      <c r="I15" s="5"/>
      <c r="J15" s="682"/>
      <c r="K15" s="692"/>
    </row>
    <row r="16" spans="1:17" ht="18" customHeight="1" x14ac:dyDescent="0.15">
      <c r="A16" s="5" t="s">
        <v>14</v>
      </c>
      <c r="B16" s="12"/>
      <c r="C16" s="127"/>
      <c r="D16" s="32"/>
      <c r="E16" s="12" t="s">
        <v>21</v>
      </c>
      <c r="F16" s="12" t="s">
        <v>21</v>
      </c>
      <c r="G16" s="12" t="s">
        <v>21</v>
      </c>
      <c r="H16" s="12" t="s">
        <v>20</v>
      </c>
      <c r="I16" s="5">
        <f t="shared" ref="I16:I20" si="2">COUNTIFS(B16:H16,"&lt;&gt;空",B16:H16,"&lt;&gt;休",B16:H16,"&lt;&gt;調",B16:H16,"&lt;&gt;",B16:H16,"&lt;&gt;調整休")</f>
        <v>4</v>
      </c>
      <c r="J16" s="758">
        <v>30.5</v>
      </c>
      <c r="K16" s="759"/>
    </row>
    <row r="17" spans="1:11" ht="18" customHeight="1" x14ac:dyDescent="0.15">
      <c r="A17" s="20" t="s">
        <v>100</v>
      </c>
      <c r="B17" s="12" t="s">
        <v>20</v>
      </c>
      <c r="C17" s="350"/>
      <c r="D17" s="36"/>
      <c r="E17" s="12"/>
      <c r="F17" s="12" t="s">
        <v>20</v>
      </c>
      <c r="G17" s="12" t="s">
        <v>20</v>
      </c>
      <c r="H17" s="12" t="s">
        <v>20</v>
      </c>
      <c r="I17" s="5">
        <f t="shared" si="2"/>
        <v>4</v>
      </c>
      <c r="J17" s="758">
        <f t="shared" ref="J17" si="3">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f>
        <v>18</v>
      </c>
      <c r="K17" s="759"/>
    </row>
    <row r="18" spans="1:11" ht="18" customHeight="1" x14ac:dyDescent="0.15">
      <c r="A18" s="20" t="s">
        <v>178</v>
      </c>
      <c r="B18" s="12"/>
      <c r="C18" s="45"/>
      <c r="D18" s="46"/>
      <c r="E18" s="16"/>
      <c r="F18" s="12"/>
      <c r="G18" s="12"/>
      <c r="H18" s="12"/>
      <c r="I18" s="5">
        <f t="shared" si="2"/>
        <v>0</v>
      </c>
      <c r="J18" s="758">
        <f>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f>
        <v>0</v>
      </c>
      <c r="K18" s="759"/>
    </row>
    <row r="19" spans="1:11" ht="18" customHeight="1" x14ac:dyDescent="0.15">
      <c r="A19" s="20" t="s">
        <v>376</v>
      </c>
      <c r="B19" s="12" t="s">
        <v>21</v>
      </c>
      <c r="C19" s="45"/>
      <c r="D19" s="46"/>
      <c r="E19" s="12" t="s">
        <v>21</v>
      </c>
      <c r="F19" s="12" t="s">
        <v>21</v>
      </c>
      <c r="G19" s="12"/>
      <c r="H19" s="12" t="s">
        <v>21</v>
      </c>
      <c r="I19" s="5">
        <f t="shared" si="2"/>
        <v>4</v>
      </c>
      <c r="J19" s="758">
        <f>SUM(COUNTIF(B19:H19,"9-11,15-19"))*(6)+(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11-19"))*(7)</f>
        <v>18</v>
      </c>
      <c r="K19" s="759"/>
    </row>
    <row r="20" spans="1:11" ht="18" customHeight="1" x14ac:dyDescent="0.15">
      <c r="A20" s="20" t="s">
        <v>377</v>
      </c>
      <c r="B20" s="16"/>
      <c r="C20" s="45"/>
      <c r="D20" s="46"/>
      <c r="E20" s="16"/>
      <c r="F20" s="12"/>
      <c r="G20" s="12" t="s">
        <v>184</v>
      </c>
      <c r="H20" s="12" t="s">
        <v>184</v>
      </c>
      <c r="I20" s="5">
        <f t="shared" si="2"/>
        <v>2</v>
      </c>
      <c r="J20" s="758">
        <f>SUM(COUNTIF(B20:H20,"9-11,15-19"))*(6)+(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11-19"))*(7)</f>
        <v>14</v>
      </c>
      <c r="K20" s="759"/>
    </row>
    <row r="21" spans="1:11" ht="18" customHeight="1" x14ac:dyDescent="0.15">
      <c r="A21" s="31" t="s">
        <v>66</v>
      </c>
      <c r="B21" s="16"/>
      <c r="C21" s="45"/>
      <c r="D21" s="46"/>
      <c r="E21" s="16" t="s">
        <v>523</v>
      </c>
      <c r="F21" s="16" t="s">
        <v>268</v>
      </c>
      <c r="G21" s="16" t="s">
        <v>268</v>
      </c>
      <c r="H21" s="16"/>
      <c r="I21" s="5"/>
      <c r="J21" s="758"/>
      <c r="K21" s="759"/>
    </row>
    <row r="22" spans="1:11" ht="18" customHeight="1" x14ac:dyDescent="0.15">
      <c r="A22" s="31" t="s">
        <v>66</v>
      </c>
      <c r="B22" s="16" t="s">
        <v>102</v>
      </c>
      <c r="C22" s="45"/>
      <c r="D22" s="46"/>
      <c r="E22" s="16"/>
      <c r="F22" s="16"/>
      <c r="G22" s="16"/>
      <c r="H22" s="16"/>
      <c r="I22" s="5"/>
      <c r="J22" s="682"/>
      <c r="K22" s="692"/>
    </row>
    <row r="23" spans="1:11" ht="16.5" customHeight="1" x14ac:dyDescent="0.15">
      <c r="A23" s="22" t="s">
        <v>0</v>
      </c>
      <c r="B23" s="23">
        <v>46090</v>
      </c>
      <c r="C23" s="23">
        <v>46091</v>
      </c>
      <c r="D23" s="23">
        <v>46092</v>
      </c>
      <c r="E23" s="23">
        <v>46093</v>
      </c>
      <c r="F23" s="23">
        <v>46094</v>
      </c>
      <c r="G23" s="23">
        <v>46095</v>
      </c>
      <c r="H23" s="23">
        <v>46096</v>
      </c>
      <c r="I23" s="727" t="s">
        <v>1</v>
      </c>
      <c r="J23" s="717" t="s">
        <v>2</v>
      </c>
      <c r="K23" s="718"/>
    </row>
    <row r="24" spans="1:11" ht="16.5" customHeight="1" x14ac:dyDescent="0.15">
      <c r="A24" s="22" t="s">
        <v>3</v>
      </c>
      <c r="B24" s="2" t="s">
        <v>4</v>
      </c>
      <c r="C24" s="21" t="s">
        <v>5</v>
      </c>
      <c r="D24" s="21" t="s">
        <v>6</v>
      </c>
      <c r="E24" s="2" t="s">
        <v>7</v>
      </c>
      <c r="F24" s="2" t="s">
        <v>8</v>
      </c>
      <c r="G24" s="2" t="s">
        <v>9</v>
      </c>
      <c r="H24" s="24" t="s">
        <v>10</v>
      </c>
      <c r="I24" s="728"/>
      <c r="J24" s="719"/>
      <c r="K24" s="720"/>
    </row>
    <row r="25" spans="1:11" ht="18" customHeight="1" x14ac:dyDescent="0.15">
      <c r="A25" s="17" t="s">
        <v>12</v>
      </c>
      <c r="B25" s="12"/>
      <c r="C25" s="2"/>
      <c r="D25" s="2"/>
      <c r="E25" s="12"/>
      <c r="F25" s="691" t="s">
        <v>60</v>
      </c>
      <c r="G25" s="691"/>
      <c r="H25" s="691"/>
      <c r="I25" s="5"/>
      <c r="J25" s="693"/>
      <c r="K25" s="692"/>
    </row>
    <row r="26" spans="1:11" ht="18" customHeight="1" x14ac:dyDescent="0.15">
      <c r="A26" s="5" t="s">
        <v>14</v>
      </c>
      <c r="B26" s="12"/>
      <c r="C26" s="127"/>
      <c r="D26" s="32"/>
      <c r="E26" s="12" t="s">
        <v>21</v>
      </c>
      <c r="F26" s="12" t="s">
        <v>21</v>
      </c>
      <c r="G26" s="12" t="s">
        <v>21</v>
      </c>
      <c r="H26" s="12" t="s">
        <v>20</v>
      </c>
      <c r="I26" s="5">
        <f t="shared" ref="I26:I30" si="4">COUNTIFS(B26:H26,"&lt;&gt;空",B26:H26,"&lt;&gt;休",B26:H26,"&lt;&gt;調",B26:H26,"&lt;&gt;",B26:H26,"&lt;&gt;調整休")</f>
        <v>4</v>
      </c>
      <c r="J26" s="758">
        <v>24.5</v>
      </c>
      <c r="K26" s="759"/>
    </row>
    <row r="27" spans="1:11" ht="18" customHeight="1" x14ac:dyDescent="0.15">
      <c r="A27" s="20" t="s">
        <v>100</v>
      </c>
      <c r="B27" s="12" t="s">
        <v>20</v>
      </c>
      <c r="C27" s="350"/>
      <c r="D27" s="36"/>
      <c r="E27" s="12"/>
      <c r="F27" s="12" t="s">
        <v>20</v>
      </c>
      <c r="G27" s="12" t="s">
        <v>20</v>
      </c>
      <c r="H27" s="12" t="s">
        <v>20</v>
      </c>
      <c r="I27" s="5">
        <f t="shared" si="4"/>
        <v>4</v>
      </c>
      <c r="J27" s="758">
        <f t="shared" ref="J27" si="5">SUM(COUNTIF(B27:H27,"9-11,15-19"))*(6)+(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f>
        <v>18</v>
      </c>
      <c r="K27" s="759"/>
    </row>
    <row r="28" spans="1:11" ht="18" customHeight="1" x14ac:dyDescent="0.15">
      <c r="A28" s="20" t="s">
        <v>178</v>
      </c>
      <c r="B28" s="12"/>
      <c r="C28" s="45"/>
      <c r="D28" s="46"/>
      <c r="E28" s="16"/>
      <c r="F28" s="12"/>
      <c r="G28" s="12"/>
      <c r="H28" s="12"/>
      <c r="I28" s="5">
        <f t="shared" si="4"/>
        <v>0</v>
      </c>
      <c r="J28" s="758">
        <f>SUM(COUNTIF(B28:H28,"9-11,15-19"))*(6)+(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f>
        <v>0</v>
      </c>
      <c r="K28" s="759"/>
    </row>
    <row r="29" spans="1:11" ht="18" customHeight="1" x14ac:dyDescent="0.15">
      <c r="A29" s="20" t="s">
        <v>376</v>
      </c>
      <c r="B29" s="12" t="s">
        <v>21</v>
      </c>
      <c r="C29" s="45"/>
      <c r="D29" s="46"/>
      <c r="E29" s="12" t="s">
        <v>21</v>
      </c>
      <c r="F29" s="12" t="s">
        <v>21</v>
      </c>
      <c r="G29" s="12"/>
      <c r="H29" s="12" t="s">
        <v>21</v>
      </c>
      <c r="I29" s="5">
        <f t="shared" si="4"/>
        <v>4</v>
      </c>
      <c r="J29" s="758">
        <f>SUM(COUNTIF(B29:H29,"9-11,15-19"))*(6)+(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11-19"))*(7)</f>
        <v>18</v>
      </c>
      <c r="K29" s="759"/>
    </row>
    <row r="30" spans="1:11" ht="18" customHeight="1" x14ac:dyDescent="0.15">
      <c r="A30" s="20" t="s">
        <v>377</v>
      </c>
      <c r="B30" s="16"/>
      <c r="C30" s="45"/>
      <c r="D30" s="46"/>
      <c r="E30" s="16"/>
      <c r="F30" s="12"/>
      <c r="G30" s="12" t="s">
        <v>184</v>
      </c>
      <c r="H30" s="12" t="s">
        <v>184</v>
      </c>
      <c r="I30" s="5">
        <f t="shared" si="4"/>
        <v>2</v>
      </c>
      <c r="J30" s="758">
        <f>SUM(COUNTIF(B30:H30,"9-11,15-19"))*(6)+(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11-19"))*(7)</f>
        <v>14</v>
      </c>
      <c r="K30" s="759"/>
    </row>
    <row r="31" spans="1:11" ht="18" customHeight="1" x14ac:dyDescent="0.15">
      <c r="A31" s="31" t="s">
        <v>66</v>
      </c>
      <c r="B31" s="16"/>
      <c r="C31" s="45"/>
      <c r="D31" s="46"/>
      <c r="E31" s="16" t="s">
        <v>523</v>
      </c>
      <c r="F31" s="16" t="s">
        <v>268</v>
      </c>
      <c r="G31" s="16" t="s">
        <v>268</v>
      </c>
      <c r="H31" s="16"/>
      <c r="I31" s="5"/>
      <c r="J31" s="758"/>
      <c r="K31" s="759"/>
    </row>
    <row r="32" spans="1:11" ht="18" customHeight="1" x14ac:dyDescent="0.15">
      <c r="A32" s="31" t="s">
        <v>66</v>
      </c>
      <c r="B32" s="16" t="s">
        <v>102</v>
      </c>
      <c r="C32" s="45"/>
      <c r="D32" s="46"/>
      <c r="E32" s="16"/>
      <c r="F32" s="16"/>
      <c r="G32" s="16"/>
      <c r="H32" s="16"/>
      <c r="I32" s="5"/>
      <c r="J32" s="682"/>
      <c r="K32" s="692"/>
    </row>
    <row r="33" spans="1:11" ht="16.5" customHeight="1" x14ac:dyDescent="0.15">
      <c r="A33" s="22" t="s">
        <v>0</v>
      </c>
      <c r="B33" s="90">
        <v>46097</v>
      </c>
      <c r="C33" s="90">
        <v>46098</v>
      </c>
      <c r="D33" s="90">
        <v>46099</v>
      </c>
      <c r="E33" s="90">
        <v>46100</v>
      </c>
      <c r="F33" s="90">
        <v>46101</v>
      </c>
      <c r="G33" s="90">
        <v>46102</v>
      </c>
      <c r="H33" s="90">
        <v>46103</v>
      </c>
      <c r="I33" s="727" t="s">
        <v>1</v>
      </c>
      <c r="J33" s="717" t="s">
        <v>2</v>
      </c>
      <c r="K33" s="718"/>
    </row>
    <row r="34" spans="1:11" ht="16.5" customHeight="1" x14ac:dyDescent="0.15">
      <c r="A34" s="22" t="s">
        <v>3</v>
      </c>
      <c r="B34" s="2" t="s">
        <v>4</v>
      </c>
      <c r="C34" s="21" t="s">
        <v>5</v>
      </c>
      <c r="D34" s="21" t="s">
        <v>6</v>
      </c>
      <c r="E34" s="2" t="s">
        <v>7</v>
      </c>
      <c r="F34" s="24" t="s">
        <v>8</v>
      </c>
      <c r="G34" s="2" t="s">
        <v>9</v>
      </c>
      <c r="H34" s="24" t="s">
        <v>10</v>
      </c>
      <c r="I34" s="728"/>
      <c r="J34" s="719"/>
      <c r="K34" s="720"/>
    </row>
    <row r="35" spans="1:11" ht="18" customHeight="1" x14ac:dyDescent="0.15">
      <c r="A35" s="17" t="s">
        <v>13</v>
      </c>
      <c r="B35" s="12"/>
      <c r="C35" s="2"/>
      <c r="D35" s="2"/>
      <c r="E35" s="12"/>
      <c r="F35" s="12"/>
      <c r="G35" s="12"/>
      <c r="H35" s="12"/>
      <c r="I35" s="5"/>
      <c r="J35" s="682"/>
      <c r="K35" s="692"/>
    </row>
    <row r="36" spans="1:11" ht="18" customHeight="1" x14ac:dyDescent="0.15">
      <c r="A36" s="5" t="s">
        <v>14</v>
      </c>
      <c r="B36" s="12"/>
      <c r="C36" s="127"/>
      <c r="D36" s="32"/>
      <c r="E36" s="12" t="s">
        <v>21</v>
      </c>
      <c r="F36" s="12" t="s">
        <v>21</v>
      </c>
      <c r="G36" s="12" t="s">
        <v>21</v>
      </c>
      <c r="H36" s="12" t="s">
        <v>20</v>
      </c>
      <c r="I36" s="5">
        <f t="shared" ref="I36:I40" si="6">COUNTIFS(B36:H36,"&lt;&gt;空",B36:H36,"&lt;&gt;休",B36:H36,"&lt;&gt;調",B36:H36,"&lt;&gt;",B36:H36,"&lt;&gt;調整休")</f>
        <v>4</v>
      </c>
      <c r="J36" s="758">
        <f>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9-11・14-19"))*(6.5)</f>
        <v>18</v>
      </c>
      <c r="K36" s="759"/>
    </row>
    <row r="37" spans="1:11" ht="18" customHeight="1" x14ac:dyDescent="0.15">
      <c r="A37" s="20" t="s">
        <v>100</v>
      </c>
      <c r="B37" s="12" t="s">
        <v>20</v>
      </c>
      <c r="C37" s="350"/>
      <c r="D37" s="36"/>
      <c r="E37" s="12"/>
      <c r="F37" s="12" t="s">
        <v>20</v>
      </c>
      <c r="G37" s="12" t="s">
        <v>20</v>
      </c>
      <c r="H37" s="12" t="s">
        <v>20</v>
      </c>
      <c r="I37" s="5">
        <f t="shared" si="6"/>
        <v>4</v>
      </c>
      <c r="J37" s="758">
        <f t="shared" ref="J37" si="7">SUM(COUNTIF(B37:H37,"9-11,15-19"))*(6)+(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f>
        <v>18</v>
      </c>
      <c r="K37" s="759"/>
    </row>
    <row r="38" spans="1:11" ht="18" customHeight="1" x14ac:dyDescent="0.15">
      <c r="A38" s="20" t="s">
        <v>178</v>
      </c>
      <c r="B38" s="12"/>
      <c r="C38" s="45"/>
      <c r="D38" s="46"/>
      <c r="E38" s="16"/>
      <c r="F38" s="12"/>
      <c r="G38" s="12"/>
      <c r="H38" s="12"/>
      <c r="I38" s="5">
        <f t="shared" si="6"/>
        <v>0</v>
      </c>
      <c r="J38" s="758">
        <f>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f>
        <v>0</v>
      </c>
      <c r="K38" s="759"/>
    </row>
    <row r="39" spans="1:11" ht="18" customHeight="1" x14ac:dyDescent="0.15">
      <c r="A39" s="20" t="s">
        <v>376</v>
      </c>
      <c r="B39" s="12" t="s">
        <v>21</v>
      </c>
      <c r="C39" s="45"/>
      <c r="D39" s="46"/>
      <c r="E39" s="12" t="s">
        <v>21</v>
      </c>
      <c r="F39" s="12" t="s">
        <v>21</v>
      </c>
      <c r="G39" s="12"/>
      <c r="H39" s="12" t="s">
        <v>21</v>
      </c>
      <c r="I39" s="5">
        <f t="shared" si="6"/>
        <v>4</v>
      </c>
      <c r="J39" s="758">
        <f>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11-19"))*(7)</f>
        <v>18</v>
      </c>
      <c r="K39" s="759"/>
    </row>
    <row r="40" spans="1:11" ht="18" customHeight="1" x14ac:dyDescent="0.15">
      <c r="A40" s="20" t="s">
        <v>377</v>
      </c>
      <c r="B40" s="16"/>
      <c r="C40" s="45"/>
      <c r="D40" s="46"/>
      <c r="E40" s="16"/>
      <c r="F40" s="12"/>
      <c r="G40" s="12" t="s">
        <v>184</v>
      </c>
      <c r="H40" s="12" t="s">
        <v>184</v>
      </c>
      <c r="I40" s="5">
        <f t="shared" si="6"/>
        <v>2</v>
      </c>
      <c r="J40" s="758">
        <f>SUM(COUNTIF(B40:H40,"9-11,15-19"))*(6)+(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11-19"))*(7)</f>
        <v>14</v>
      </c>
      <c r="K40" s="759"/>
    </row>
    <row r="41" spans="1:11" ht="18" customHeight="1" x14ac:dyDescent="0.15">
      <c r="A41" s="31" t="s">
        <v>66</v>
      </c>
      <c r="B41" s="16"/>
      <c r="C41" s="45"/>
      <c r="D41" s="46"/>
      <c r="E41" s="16" t="s">
        <v>523</v>
      </c>
      <c r="F41" s="16" t="s">
        <v>268</v>
      </c>
      <c r="G41" s="16" t="s">
        <v>268</v>
      </c>
      <c r="H41" s="16"/>
      <c r="I41" s="5"/>
      <c r="J41" s="758"/>
      <c r="K41" s="759"/>
    </row>
    <row r="42" spans="1:11" ht="18" customHeight="1" x14ac:dyDescent="0.15">
      <c r="A42" s="31" t="s">
        <v>66</v>
      </c>
      <c r="B42" s="16" t="s">
        <v>102</v>
      </c>
      <c r="C42" s="45"/>
      <c r="D42" s="46"/>
      <c r="E42" s="16"/>
      <c r="F42" s="16"/>
      <c r="G42" s="16"/>
      <c r="H42" s="16"/>
      <c r="I42" s="5"/>
      <c r="J42" s="682"/>
      <c r="K42" s="692"/>
    </row>
    <row r="43" spans="1:11" ht="16.5" customHeight="1" x14ac:dyDescent="0.15">
      <c r="A43" s="22" t="s">
        <v>0</v>
      </c>
      <c r="B43" s="23">
        <v>46104</v>
      </c>
      <c r="C43" s="23">
        <v>46105</v>
      </c>
      <c r="D43" s="23">
        <v>46106</v>
      </c>
      <c r="E43" s="23">
        <v>46107</v>
      </c>
      <c r="F43" s="23">
        <v>46108</v>
      </c>
      <c r="G43" s="23">
        <v>46109</v>
      </c>
      <c r="H43" s="23">
        <v>46110</v>
      </c>
      <c r="I43" s="727" t="s">
        <v>1</v>
      </c>
      <c r="J43" s="717" t="s">
        <v>2</v>
      </c>
      <c r="K43" s="718"/>
    </row>
    <row r="44" spans="1:11" ht="16.5" customHeight="1" x14ac:dyDescent="0.15">
      <c r="A44" s="22" t="s">
        <v>3</v>
      </c>
      <c r="B44" s="2" t="s">
        <v>4</v>
      </c>
      <c r="C44" s="316" t="s">
        <v>5</v>
      </c>
      <c r="D44" s="21" t="s">
        <v>6</v>
      </c>
      <c r="E44" s="2" t="s">
        <v>7</v>
      </c>
      <c r="F44" s="2" t="s">
        <v>8</v>
      </c>
      <c r="G44" s="2" t="s">
        <v>9</v>
      </c>
      <c r="H44" s="24" t="s">
        <v>10</v>
      </c>
      <c r="I44" s="728"/>
      <c r="J44" s="719"/>
      <c r="K44" s="720"/>
    </row>
    <row r="45" spans="1:11" ht="18" customHeight="1" x14ac:dyDescent="0.15">
      <c r="A45" s="17" t="s">
        <v>12</v>
      </c>
      <c r="B45" s="12"/>
      <c r="C45" s="2"/>
      <c r="D45" s="2"/>
      <c r="E45" s="12"/>
      <c r="F45" s="12"/>
      <c r="G45" s="12"/>
      <c r="H45" s="12"/>
      <c r="I45" s="5"/>
      <c r="J45" s="693"/>
      <c r="K45" s="692"/>
    </row>
    <row r="46" spans="1:11" ht="18" customHeight="1" x14ac:dyDescent="0.15">
      <c r="A46" s="5" t="s">
        <v>14</v>
      </c>
      <c r="B46" s="12"/>
      <c r="C46" s="127"/>
      <c r="D46" s="32"/>
      <c r="E46" s="12" t="s">
        <v>21</v>
      </c>
      <c r="F46" s="12" t="s">
        <v>21</v>
      </c>
      <c r="G46" s="12" t="s">
        <v>21</v>
      </c>
      <c r="H46" s="12" t="s">
        <v>20</v>
      </c>
      <c r="I46" s="5">
        <f t="shared" ref="I46:I50" si="8">COUNTIFS(B46:H46,"&lt;&gt;空",B46:H46,"&lt;&gt;休",B46:H46,"&lt;&gt;調",B46:H46,"&lt;&gt;",B46:H46,"&lt;&gt;調整休")</f>
        <v>4</v>
      </c>
      <c r="J46" s="758">
        <f>SUM(COUNTIF(B46:H46,"9-11,15-19"))*(6)+(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9-11・14-19"))*(6.5)</f>
        <v>18</v>
      </c>
      <c r="K46" s="759"/>
    </row>
    <row r="47" spans="1:11" ht="18" customHeight="1" x14ac:dyDescent="0.15">
      <c r="A47" s="20" t="s">
        <v>100</v>
      </c>
      <c r="B47" s="12" t="s">
        <v>20</v>
      </c>
      <c r="C47" s="350"/>
      <c r="D47" s="36"/>
      <c r="E47" s="12"/>
      <c r="F47" s="12" t="s">
        <v>20</v>
      </c>
      <c r="G47" s="12" t="s">
        <v>20</v>
      </c>
      <c r="H47" s="12" t="s">
        <v>20</v>
      </c>
      <c r="I47" s="5">
        <f t="shared" si="8"/>
        <v>4</v>
      </c>
      <c r="J47" s="758">
        <f t="shared" ref="J47" si="9">SUM(COUNTIF(B47:H47,"9-11,15-19"))*(6)+(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f>
        <v>18</v>
      </c>
      <c r="K47" s="759"/>
    </row>
    <row r="48" spans="1:11" ht="18" customHeight="1" x14ac:dyDescent="0.15">
      <c r="A48" s="20" t="s">
        <v>178</v>
      </c>
      <c r="B48" s="12"/>
      <c r="C48" s="45"/>
      <c r="D48" s="46"/>
      <c r="E48" s="16"/>
      <c r="F48" s="12"/>
      <c r="G48" s="12"/>
      <c r="H48" s="12"/>
      <c r="I48" s="5">
        <f t="shared" si="8"/>
        <v>0</v>
      </c>
      <c r="J48" s="758">
        <f>SUM(COUNTIF(B48:H48,"9-11,15-19"))*(6)+(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f>
        <v>0</v>
      </c>
      <c r="K48" s="759"/>
    </row>
    <row r="49" spans="1:14" ht="18" customHeight="1" x14ac:dyDescent="0.15">
      <c r="A49" s="20" t="s">
        <v>376</v>
      </c>
      <c r="B49" s="12" t="s">
        <v>21</v>
      </c>
      <c r="C49" s="45"/>
      <c r="D49" s="46"/>
      <c r="E49" s="12" t="s">
        <v>21</v>
      </c>
      <c r="F49" s="12" t="s">
        <v>21</v>
      </c>
      <c r="G49" s="12"/>
      <c r="H49" s="12" t="s">
        <v>21</v>
      </c>
      <c r="I49" s="5">
        <f t="shared" si="8"/>
        <v>4</v>
      </c>
      <c r="J49" s="758">
        <f>SUM(COUNTIF(B49:H49,"9-11,15-19"))*(6)+(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COUNTIF(B49:H49,"11-19"))*(7)</f>
        <v>18</v>
      </c>
      <c r="K49" s="759"/>
    </row>
    <row r="50" spans="1:14" ht="18" customHeight="1" x14ac:dyDescent="0.15">
      <c r="A50" s="20" t="s">
        <v>377</v>
      </c>
      <c r="B50" s="16"/>
      <c r="C50" s="45"/>
      <c r="D50" s="46"/>
      <c r="E50" s="16"/>
      <c r="F50" s="12"/>
      <c r="G50" s="12" t="s">
        <v>184</v>
      </c>
      <c r="H50" s="12" t="s">
        <v>184</v>
      </c>
      <c r="I50" s="5">
        <f t="shared" si="8"/>
        <v>2</v>
      </c>
      <c r="J50" s="758">
        <f>SUM(COUNTIF(B50:H50,"9-11,15-19"))*(6)+(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11-19"))*(7)</f>
        <v>14</v>
      </c>
      <c r="K50" s="759"/>
    </row>
    <row r="51" spans="1:14" ht="18" customHeight="1" x14ac:dyDescent="0.15">
      <c r="A51" s="31" t="s">
        <v>66</v>
      </c>
      <c r="B51" s="16"/>
      <c r="C51" s="45"/>
      <c r="D51" s="46"/>
      <c r="E51" s="16" t="s">
        <v>523</v>
      </c>
      <c r="F51" s="16" t="s">
        <v>268</v>
      </c>
      <c r="G51" s="16" t="s">
        <v>268</v>
      </c>
      <c r="H51" s="16"/>
      <c r="I51" s="5"/>
      <c r="J51" s="758"/>
      <c r="K51" s="759"/>
    </row>
    <row r="52" spans="1:14" ht="18" customHeight="1" x14ac:dyDescent="0.15">
      <c r="A52" s="31" t="s">
        <v>66</v>
      </c>
      <c r="B52" s="16" t="s">
        <v>102</v>
      </c>
      <c r="C52" s="45"/>
      <c r="D52" s="46"/>
      <c r="E52" s="16"/>
      <c r="F52" s="16"/>
      <c r="G52" s="16"/>
      <c r="H52" s="16"/>
      <c r="I52" s="5"/>
      <c r="J52" s="682"/>
      <c r="K52" s="692"/>
    </row>
    <row r="53" spans="1:14" ht="16.5" customHeight="1" x14ac:dyDescent="0.15">
      <c r="A53" s="41"/>
      <c r="B53" s="42"/>
      <c r="C53" s="42"/>
      <c r="D53" s="42"/>
      <c r="E53" s="42"/>
      <c r="F53" s="42"/>
      <c r="G53" s="42"/>
      <c r="H53" s="42"/>
      <c r="I53" s="716" t="s">
        <v>514</v>
      </c>
      <c r="J53" s="716"/>
      <c r="K53" s="716"/>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69">
    <mergeCell ref="A62:B62"/>
    <mergeCell ref="C62:K62"/>
    <mergeCell ref="C57:K57"/>
    <mergeCell ref="A59:B59"/>
    <mergeCell ref="C59:K59"/>
    <mergeCell ref="A60:B60"/>
    <mergeCell ref="A61:B61"/>
    <mergeCell ref="C61:K61"/>
    <mergeCell ref="A54:B54"/>
    <mergeCell ref="D54:E54"/>
    <mergeCell ref="A55:B55"/>
    <mergeCell ref="C55:K55"/>
    <mergeCell ref="A56:B56"/>
    <mergeCell ref="C56:K56"/>
    <mergeCell ref="I53:K53"/>
    <mergeCell ref="J42:K42"/>
    <mergeCell ref="I43:I44"/>
    <mergeCell ref="J43:K44"/>
    <mergeCell ref="J45:K45"/>
    <mergeCell ref="J46:K46"/>
    <mergeCell ref="J47:K47"/>
    <mergeCell ref="J48:K48"/>
    <mergeCell ref="J49:K49"/>
    <mergeCell ref="J50:K50"/>
    <mergeCell ref="J51:K51"/>
    <mergeCell ref="J52:K52"/>
    <mergeCell ref="J41:K41"/>
    <mergeCell ref="J30:K30"/>
    <mergeCell ref="J31:K31"/>
    <mergeCell ref="J32:K32"/>
    <mergeCell ref="I33:I34"/>
    <mergeCell ref="J33:K34"/>
    <mergeCell ref="J35:K35"/>
    <mergeCell ref="J36:K36"/>
    <mergeCell ref="J37:K37"/>
    <mergeCell ref="J38:K38"/>
    <mergeCell ref="J39:K39"/>
    <mergeCell ref="J40:K40"/>
    <mergeCell ref="F25:H25"/>
    <mergeCell ref="J25:K25"/>
    <mergeCell ref="J26:K26"/>
    <mergeCell ref="J27:K27"/>
    <mergeCell ref="J28:K28"/>
    <mergeCell ref="J29:K29"/>
    <mergeCell ref="J18:K18"/>
    <mergeCell ref="J19:K19"/>
    <mergeCell ref="J20:K20"/>
    <mergeCell ref="J21:K21"/>
    <mergeCell ref="J22:K22"/>
    <mergeCell ref="I23:I24"/>
    <mergeCell ref="J23:K24"/>
    <mergeCell ref="J12:K12"/>
    <mergeCell ref="I13:I14"/>
    <mergeCell ref="J13:K14"/>
    <mergeCell ref="J15:K15"/>
    <mergeCell ref="J16:K16"/>
    <mergeCell ref="J17:K17"/>
    <mergeCell ref="J11:K11"/>
    <mergeCell ref="B1:F1"/>
    <mergeCell ref="H1:K1"/>
    <mergeCell ref="B2:E2"/>
    <mergeCell ref="I3:I4"/>
    <mergeCell ref="J3:K4"/>
    <mergeCell ref="J5:K5"/>
    <mergeCell ref="J6:K6"/>
    <mergeCell ref="J7:K7"/>
    <mergeCell ref="J8:K8"/>
    <mergeCell ref="J9:K9"/>
    <mergeCell ref="J10:K10"/>
  </mergeCells>
  <phoneticPr fontId="13"/>
  <pageMargins left="0.59055118110236227" right="0.27559055118110237" top="0.31496062992125984" bottom="0.11811023622047245" header="0.51181102362204722" footer="0.51181102362204722"/>
  <pageSetup paperSize="9" scale="8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36BC21C-0C7C-40F5-B207-C68DB8A2202E}">
          <x14:formula1>
            <xm:f>'F:\Users\clmiwa-three\Downloads\[《中村》新田・草加 エリア 仮シフト【12月16日～1月15日】.xlsx]参照データベース'!#REF!</xm:f>
          </x14:formula1>
          <xm:sqref>G1 C53:H53</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36C1-F737-4E8F-99D7-5397CABF8B39}">
  <sheetPr>
    <pageSetUpPr fitToPage="1"/>
  </sheetPr>
  <dimension ref="A1:N62"/>
  <sheetViews>
    <sheetView zoomScaleNormal="100" workbookViewId="0"/>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50" t="s">
        <v>59</v>
      </c>
      <c r="B1" s="683" t="s">
        <v>515</v>
      </c>
      <c r="C1" s="683"/>
      <c r="D1" s="683"/>
      <c r="E1" s="683"/>
      <c r="F1" s="683"/>
      <c r="H1" s="684" t="s">
        <v>43</v>
      </c>
      <c r="I1" s="685"/>
      <c r="J1" s="686"/>
      <c r="K1" s="687"/>
    </row>
    <row r="2" spans="1:11" ht="8.4499999999999993" customHeight="1" thickBot="1" x14ac:dyDescent="0.2">
      <c r="A2" s="14"/>
      <c r="I2" s="14"/>
      <c r="J2" s="3"/>
      <c r="K2" s="4"/>
    </row>
    <row r="3" spans="1:11" ht="14.45" customHeight="1" x14ac:dyDescent="0.15">
      <c r="A3" s="504" t="s">
        <v>64</v>
      </c>
      <c r="B3" s="505">
        <v>46111</v>
      </c>
      <c r="C3" s="506">
        <v>46112</v>
      </c>
      <c r="D3" s="259"/>
      <c r="E3" s="90"/>
      <c r="F3" s="90"/>
      <c r="G3" s="90"/>
      <c r="H3" s="90">
        <v>46082</v>
      </c>
      <c r="I3" s="688" t="s">
        <v>1</v>
      </c>
      <c r="J3" s="690" t="s">
        <v>2</v>
      </c>
      <c r="K3" s="690"/>
    </row>
    <row r="4" spans="1:11" ht="14.45" customHeight="1" x14ac:dyDescent="0.15">
      <c r="A4" s="507" t="s">
        <v>3</v>
      </c>
      <c r="B4" s="508" t="s">
        <v>4</v>
      </c>
      <c r="C4" s="509" t="s">
        <v>5</v>
      </c>
      <c r="D4" s="63"/>
      <c r="E4" s="2"/>
      <c r="F4" s="21"/>
      <c r="G4" s="21"/>
      <c r="H4" s="24" t="s">
        <v>10</v>
      </c>
      <c r="I4" s="689"/>
      <c r="J4" s="690"/>
      <c r="K4" s="690"/>
    </row>
    <row r="5" spans="1:11" ht="14.45" customHeight="1" x14ac:dyDescent="0.15">
      <c r="A5" s="280" t="s">
        <v>12</v>
      </c>
      <c r="B5" s="12"/>
      <c r="C5" s="509"/>
      <c r="D5" s="63"/>
      <c r="E5" s="21"/>
      <c r="F5" s="21"/>
      <c r="G5" s="21"/>
      <c r="H5" s="12"/>
      <c r="I5" s="5"/>
      <c r="J5" s="682"/>
      <c r="K5" s="692"/>
    </row>
    <row r="6" spans="1:11" ht="14.45" customHeight="1" x14ac:dyDescent="0.15">
      <c r="A6" s="71" t="s">
        <v>37</v>
      </c>
      <c r="B6" s="12" t="s">
        <v>21</v>
      </c>
      <c r="C6" s="509"/>
      <c r="D6" s="32"/>
      <c r="E6" s="11"/>
      <c r="F6" s="11"/>
      <c r="G6" s="11"/>
      <c r="H6" s="12" t="s">
        <v>20</v>
      </c>
      <c r="I6" s="5">
        <f t="shared" ref="I6:I11" si="0">COUNTIFS(B6:H6,"&lt;&gt;空",B6:H6,"&lt;&gt;休",B6:H6,"&lt;&gt;調",B6:H6,"&lt;&gt;",B6:H6,"&lt;&gt;調整休")</f>
        <v>2</v>
      </c>
      <c r="J6" s="682">
        <f t="shared" ref="J6"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9</v>
      </c>
      <c r="K6" s="682"/>
    </row>
    <row r="7" spans="1:11" ht="14.45" customHeight="1" x14ac:dyDescent="0.15">
      <c r="A7" s="71" t="s">
        <v>19</v>
      </c>
      <c r="B7" s="12"/>
      <c r="C7" s="509"/>
      <c r="D7" s="32"/>
      <c r="E7" s="11"/>
      <c r="F7" s="11"/>
      <c r="G7" s="11"/>
      <c r="H7" s="12" t="s">
        <v>21</v>
      </c>
      <c r="I7" s="5">
        <f t="shared" si="0"/>
        <v>1</v>
      </c>
      <c r="J7" s="682">
        <f>SUM(COUNTIF(B7:H7,"9-11,15-19"))*(6)+(COUNTIF(B7:H7,"9-12,16-19"))*(6)+(COUNTIF(B7:H7,"9-13,17-19"))*(6)+(COUNTIF(B7:H7,"9-19"))*(9)+(COUNTIF(B7:H7,"9-17"))*(7.25)+(COUNTIF(B7:H7,"9-16"))*(6.25)+(COUNTIF(B7:H7,"9-15"))*(5.5)+(COUNTIF(B7:H7,"9-14"))*(4.5)+(COUNTIF(B7:H7,"9-13"))*(4)+(COUNTIF(B7:H7,"9-12"))*(3)+(COUNTIF(B7:H7,"9-11:30"))*(2.5)+(COUNTIF(B7:H7,"13-19"))*(5.5)+(COUNTIF(B7:H7,"14-19"))*(4.5)+(COUNTIF(B7:H7,"15-19"))*(4)+(COUNTIF(B7:H7,"16-19"))*(3)+(COUNTIF(B7:H7,"16:30-19"))*(2.5)+(COUNTIF(B7:H7,"10-14"))*(4)+(COUNTIF(B7:H7,"草加9-14"))*(4.5)+(COUNTIF(B7:H7,"新田9-14"))*(4.5)+(COUNTIF(B7:H7,"新田14-19"))*(4.5)+(COUNTIF(B7:H7,"受付9-/事務"))*(4.5)</f>
        <v>4.5</v>
      </c>
      <c r="K7" s="682"/>
    </row>
    <row r="8" spans="1:11" ht="14.45" customHeight="1" x14ac:dyDescent="0.15">
      <c r="A8" s="71" t="s">
        <v>62</v>
      </c>
      <c r="B8" s="12" t="s">
        <v>20</v>
      </c>
      <c r="C8" s="509"/>
      <c r="D8" s="32"/>
      <c r="E8" s="32"/>
      <c r="F8" s="32"/>
      <c r="G8" s="32"/>
      <c r="H8" s="12"/>
      <c r="I8" s="5">
        <f t="shared" si="0"/>
        <v>1</v>
      </c>
      <c r="J8" s="682">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草加9-14"))*(4.5)+(COUNTIF(B8:H8,"新田9-14"))*(4.5)+(COUNTIF(B8:H8,"新田14-19"))*(4.5)</f>
        <v>4.5</v>
      </c>
      <c r="K8" s="682"/>
    </row>
    <row r="9" spans="1:11" ht="14.45" customHeight="1" x14ac:dyDescent="0.15">
      <c r="A9" s="71" t="s">
        <v>225</v>
      </c>
      <c r="B9" s="12" t="s">
        <v>21</v>
      </c>
      <c r="C9" s="540"/>
      <c r="D9" s="32"/>
      <c r="E9" s="32"/>
      <c r="F9" s="32"/>
      <c r="G9" s="32"/>
      <c r="H9" s="12" t="s">
        <v>21</v>
      </c>
      <c r="I9" s="5">
        <f t="shared" si="0"/>
        <v>2</v>
      </c>
      <c r="J9" s="682">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9</v>
      </c>
      <c r="K9" s="682"/>
    </row>
    <row r="10" spans="1:11" ht="14.45" customHeight="1" x14ac:dyDescent="0.15">
      <c r="A10" s="71" t="s">
        <v>291</v>
      </c>
      <c r="B10" s="12"/>
      <c r="C10" s="540"/>
      <c r="D10" s="32"/>
      <c r="E10" s="32"/>
      <c r="F10" s="32"/>
      <c r="G10" s="32"/>
      <c r="H10" s="12" t="s">
        <v>20</v>
      </c>
      <c r="I10" s="5">
        <f t="shared" si="0"/>
        <v>1</v>
      </c>
      <c r="J10" s="682">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4.5</v>
      </c>
      <c r="K10" s="682"/>
    </row>
    <row r="11" spans="1:11" ht="14.45" customHeight="1" x14ac:dyDescent="0.15">
      <c r="A11" s="71" t="s">
        <v>38</v>
      </c>
      <c r="B11" s="12" t="s">
        <v>20</v>
      </c>
      <c r="C11" s="528"/>
      <c r="D11" s="32"/>
      <c r="E11" s="11"/>
      <c r="F11" s="11"/>
      <c r="G11" s="11"/>
      <c r="H11" s="103" t="s">
        <v>56</v>
      </c>
      <c r="I11" s="5">
        <f t="shared" si="0"/>
        <v>2</v>
      </c>
      <c r="J11" s="682">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9</v>
      </c>
      <c r="K11" s="682"/>
    </row>
    <row r="12" spans="1:11" ht="14.45" customHeight="1" thickBot="1" x14ac:dyDescent="0.2">
      <c r="A12" s="322" t="s">
        <v>66</v>
      </c>
      <c r="B12" s="111"/>
      <c r="C12" s="519"/>
      <c r="D12" s="32"/>
      <c r="E12" s="11"/>
      <c r="F12" s="11"/>
      <c r="G12" s="11"/>
      <c r="H12" s="386"/>
      <c r="I12" s="5"/>
      <c r="J12" s="682"/>
      <c r="K12" s="682"/>
    </row>
    <row r="13" spans="1:11" ht="14.45" customHeight="1" x14ac:dyDescent="0.15">
      <c r="A13" s="33" t="s">
        <v>0</v>
      </c>
      <c r="B13" s="53">
        <v>46083</v>
      </c>
      <c r="C13" s="53">
        <v>46084</v>
      </c>
      <c r="D13" s="90">
        <v>46085</v>
      </c>
      <c r="E13" s="90">
        <v>46086</v>
      </c>
      <c r="F13" s="90">
        <v>46087</v>
      </c>
      <c r="G13" s="90">
        <v>46088</v>
      </c>
      <c r="H13" s="90">
        <v>46089</v>
      </c>
      <c r="I13" s="688" t="s">
        <v>1</v>
      </c>
      <c r="J13" s="690" t="s">
        <v>2</v>
      </c>
      <c r="K13" s="690"/>
    </row>
    <row r="14" spans="1:11" ht="14.45" customHeight="1" x14ac:dyDescent="0.15">
      <c r="A14" s="22" t="s">
        <v>3</v>
      </c>
      <c r="B14" s="22" t="s">
        <v>4</v>
      </c>
      <c r="C14" s="2" t="s">
        <v>5</v>
      </c>
      <c r="D14" s="21" t="s">
        <v>6</v>
      </c>
      <c r="E14" s="2" t="s">
        <v>7</v>
      </c>
      <c r="F14" s="2" t="s">
        <v>8</v>
      </c>
      <c r="G14" s="2" t="s">
        <v>9</v>
      </c>
      <c r="H14" s="24" t="s">
        <v>10</v>
      </c>
      <c r="I14" s="689"/>
      <c r="J14" s="690"/>
      <c r="K14" s="690"/>
    </row>
    <row r="15" spans="1:11" ht="14.45" customHeight="1" x14ac:dyDescent="0.15">
      <c r="A15" s="126" t="s">
        <v>13</v>
      </c>
      <c r="B15" s="12"/>
      <c r="C15" s="21"/>
      <c r="D15" s="21"/>
      <c r="E15" s="12"/>
      <c r="F15" s="691" t="s">
        <v>60</v>
      </c>
      <c r="G15" s="691"/>
      <c r="H15" s="691"/>
      <c r="I15" s="5"/>
      <c r="J15" s="682"/>
      <c r="K15" s="692"/>
    </row>
    <row r="16" spans="1:11" ht="14.45" customHeight="1" x14ac:dyDescent="0.15">
      <c r="A16" s="20" t="s">
        <v>37</v>
      </c>
      <c r="B16" s="12" t="s">
        <v>21</v>
      </c>
      <c r="C16" s="21"/>
      <c r="D16" s="11"/>
      <c r="E16" s="12" t="s">
        <v>21</v>
      </c>
      <c r="F16" s="12"/>
      <c r="G16" s="16" t="s">
        <v>40</v>
      </c>
      <c r="H16" s="12"/>
      <c r="I16" s="5">
        <f t="shared" ref="I16:I18" si="2">COUNTIFS(B16:H16,"&lt;&gt;空",B16:H16,"&lt;&gt;休",B16:H16,"&lt;&gt;調",B16:H16,"&lt;&gt;",B16:H16,"&lt;&gt;調整休")</f>
        <v>3</v>
      </c>
      <c r="J16" s="682">
        <f t="shared" ref="J16" si="3">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草加9-14"))*(4.5)+(COUNTIF(B16:H16,"新田9-14"))*(4.5)+(COUNTIF(B16:H16,"新田14-19"))*(4.5)</f>
        <v>15</v>
      </c>
      <c r="K16" s="682"/>
    </row>
    <row r="17" spans="1:11" ht="14.45" customHeight="1" x14ac:dyDescent="0.15">
      <c r="A17" s="20" t="s">
        <v>19</v>
      </c>
      <c r="B17" s="12" t="s">
        <v>20</v>
      </c>
      <c r="C17" s="21"/>
      <c r="D17" s="11"/>
      <c r="E17" s="121" t="s">
        <v>497</v>
      </c>
      <c r="F17" s="12"/>
      <c r="G17" s="12" t="s">
        <v>22</v>
      </c>
      <c r="H17" s="12" t="s">
        <v>21</v>
      </c>
      <c r="I17" s="5">
        <f t="shared" si="2"/>
        <v>4</v>
      </c>
      <c r="J17" s="682">
        <f>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草加9-14"))*(4.5)+(COUNTIF(B17:H17,"新田9-14"))*(4.5)+(COUNTIF(B17:H17,"新田14-19"))*(4.5)+(COUNTIF(B17:H17,"受付9-/事務"))*(4.5)</f>
        <v>19</v>
      </c>
      <c r="K17" s="682"/>
    </row>
    <row r="18" spans="1:11" ht="14.45" customHeight="1" x14ac:dyDescent="0.15">
      <c r="A18" s="20" t="s">
        <v>62</v>
      </c>
      <c r="B18" s="12" t="s">
        <v>20</v>
      </c>
      <c r="C18" s="21"/>
      <c r="D18" s="32"/>
      <c r="E18" s="93" t="s">
        <v>84</v>
      </c>
      <c r="F18" s="12" t="s">
        <v>20</v>
      </c>
      <c r="G18" s="12" t="s">
        <v>27</v>
      </c>
      <c r="H18" s="12"/>
      <c r="I18" s="5">
        <f t="shared" si="2"/>
        <v>4</v>
      </c>
      <c r="J18" s="682">
        <f>SUM(COUNTIF(B18:H18,"9-11,15-19"))*(6)+(COUNTIF(B18:H18,"9-12,16-19"))*(6)+(COUNTIF(B18:H18,"9-13,17-19"))*(6)+(COUNTIF(B18:H18,"9-19"))*(9)+(COUNTIF(B18:H18,"9-17"))*(7.25)+(COUNTIF(B18:H18,"9-16"))*(6.25)+(COUNTIF(B18:H18,"9-15"))*(5.5)+(COUNTIF(B18:H18,"9-14"))*(4.5)+(COUNTIF(B18:H18,"9-13"))*(4)+(COUNTIF(B18:H18,"9-12"))*(3)+(COUNTIF(B18:H18,"9-11:30"))*(2.5)+(COUNTIF(B18:H18,"13-19"))*(5.5)+(COUNTIF(B18:H18,"14-19"))*(4.5)+(COUNTIF(B18:H18,"15-19"))*(4)+(COUNTIF(B18:H18,"16-19"))*(3)+(COUNTIF(B18:H18,"16:30-19"))*(2.5)+(COUNTIF(B18:H18,"10-14"))*(4)+(COUNTIF(B18:H18,"草加9-14"))*(4.5)+(COUNTIF(B18:H18,"新田9-14"))*(4.5)+(COUNTIF(B18:H18,"新田14-19"))*(4.5)</f>
        <v>16.5</v>
      </c>
      <c r="K18" s="682"/>
    </row>
    <row r="19" spans="1:11" ht="14.45" customHeight="1" x14ac:dyDescent="0.15">
      <c r="A19" s="20" t="s">
        <v>225</v>
      </c>
      <c r="B19" s="12" t="s">
        <v>21</v>
      </c>
      <c r="C19" s="32"/>
      <c r="D19" s="32"/>
      <c r="E19" s="12"/>
      <c r="F19" s="12" t="s">
        <v>21</v>
      </c>
      <c r="G19" s="12"/>
      <c r="H19" s="12" t="s">
        <v>21</v>
      </c>
      <c r="I19" s="5">
        <f t="shared" ref="I19:I21" si="4">COUNTIFS(B19:H19,"&lt;&gt;空",B19:H19,"&lt;&gt;休",B19:H19,"&lt;&gt;調",B19:H19,"&lt;&gt;",B19:H19,"&lt;&gt;調整休")</f>
        <v>3</v>
      </c>
      <c r="J19" s="682">
        <f>SUM(COUNTIF(B19:H19,"9-11,15-19"))*(6)+(COUNTIF(B19:H19,"9-12,16-19"))*(6)+(COUNTIF(B19:H19,"9-13,17-19"))*(6)+(COUNTIF(B19:H19,"9-19"))*(9)+(COUNTIF(B19:H19,"9-17"))*(7.25)+(COUNTIF(B19:H19,"9-16"))*(6.25)+(COUNTIF(B19:H19,"9-15"))*(5.5)+(COUNTIF(B19:H19,"9-14"))*(4.5)+(COUNTIF(B19:H19,"9-13"))*(4)+(COUNTIF(B19:H19,"9-12"))*(3)+(COUNTIF(B19:H19,"9-11:30"))*(2.5)+(COUNTIF(B19:H19,"13-19"))*(5.5)+(COUNTIF(B19:H19,"14-19"))*(4.5)+(COUNTIF(B19:H19,"15-19"))*(4)+(COUNTIF(B19:H19,"16-19"))*(3)+(COUNTIF(B19:H19,"16:30-19"))*(2.5)+(COUNTIF(B19:H19,"10-14"))*(4)+(COUNTIF(B19:H19,"草加9-14"))*(4.5)+(COUNTIF(B19:H19,"新田9-14"))*(4.5)+(COUNTIF(B19:H19,"新田14-19"))*(4.5)</f>
        <v>13.5</v>
      </c>
      <c r="K19" s="682"/>
    </row>
    <row r="20" spans="1:11" ht="14.45" customHeight="1" x14ac:dyDescent="0.15">
      <c r="A20" s="20" t="s">
        <v>291</v>
      </c>
      <c r="B20" s="12"/>
      <c r="C20" s="32"/>
      <c r="D20" s="32"/>
      <c r="E20" s="12" t="s">
        <v>20</v>
      </c>
      <c r="F20" s="12"/>
      <c r="G20" s="12" t="s">
        <v>20</v>
      </c>
      <c r="H20" s="12" t="s">
        <v>20</v>
      </c>
      <c r="I20" s="5">
        <f t="shared" si="4"/>
        <v>3</v>
      </c>
      <c r="J20" s="682">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草加9-14"))*(4.5)+(COUNTIF(B20:H20,"新田9-14"))*(4.5)+(COUNTIF(B20:H20,"新田14-19"))*(4.5)</f>
        <v>13.5</v>
      </c>
      <c r="K20" s="682"/>
    </row>
    <row r="21" spans="1:11" ht="14.45" customHeight="1" x14ac:dyDescent="0.15">
      <c r="A21" s="20" t="s">
        <v>38</v>
      </c>
      <c r="B21" s="12" t="s">
        <v>21</v>
      </c>
      <c r="C21" s="11"/>
      <c r="D21" s="11"/>
      <c r="E21" s="12"/>
      <c r="F21" s="12" t="s">
        <v>21</v>
      </c>
      <c r="G21" s="103" t="s">
        <v>56</v>
      </c>
      <c r="H21" s="103" t="s">
        <v>56</v>
      </c>
      <c r="I21" s="5">
        <f t="shared" si="4"/>
        <v>4</v>
      </c>
      <c r="J21" s="682">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18</v>
      </c>
      <c r="K21" s="682"/>
    </row>
    <row r="22" spans="1:11" ht="14.45" customHeight="1" x14ac:dyDescent="0.15">
      <c r="A22" s="321" t="s">
        <v>66</v>
      </c>
      <c r="B22" s="12"/>
      <c r="C22" s="11"/>
      <c r="D22" s="11"/>
      <c r="E22" s="12"/>
      <c r="F22" s="12"/>
      <c r="G22" s="12"/>
      <c r="H22" s="386"/>
      <c r="I22" s="5"/>
      <c r="J22" s="682"/>
      <c r="K22" s="682"/>
    </row>
    <row r="23" spans="1:11" ht="14.45" customHeight="1" x14ac:dyDescent="0.15">
      <c r="A23" s="22" t="s">
        <v>0</v>
      </c>
      <c r="B23" s="23">
        <v>46090</v>
      </c>
      <c r="C23" s="23">
        <v>46091</v>
      </c>
      <c r="D23" s="23">
        <v>46092</v>
      </c>
      <c r="E23" s="23">
        <v>46093</v>
      </c>
      <c r="F23" s="23">
        <v>46094</v>
      </c>
      <c r="G23" s="23">
        <v>46095</v>
      </c>
      <c r="H23" s="23">
        <v>46096</v>
      </c>
      <c r="I23" s="688" t="s">
        <v>1</v>
      </c>
      <c r="J23" s="690" t="s">
        <v>2</v>
      </c>
      <c r="K23" s="690"/>
    </row>
    <row r="24" spans="1:11" ht="14.45" customHeight="1" x14ac:dyDescent="0.15">
      <c r="A24" s="22" t="s">
        <v>3</v>
      </c>
      <c r="B24" s="2" t="s">
        <v>4</v>
      </c>
      <c r="C24" s="21" t="s">
        <v>5</v>
      </c>
      <c r="D24" s="21" t="s">
        <v>6</v>
      </c>
      <c r="E24" s="2" t="s">
        <v>7</v>
      </c>
      <c r="F24" s="2" t="s">
        <v>8</v>
      </c>
      <c r="G24" s="2" t="s">
        <v>9</v>
      </c>
      <c r="H24" s="24" t="s">
        <v>10</v>
      </c>
      <c r="I24" s="689"/>
      <c r="J24" s="690"/>
      <c r="K24" s="690"/>
    </row>
    <row r="25" spans="1:11" ht="14.45" customHeight="1" x14ac:dyDescent="0.15">
      <c r="A25" s="126" t="s">
        <v>12</v>
      </c>
      <c r="B25" s="12"/>
      <c r="C25" s="21"/>
      <c r="D25" s="21"/>
      <c r="E25" s="12"/>
      <c r="F25" s="12"/>
      <c r="G25" s="12"/>
      <c r="H25" s="12"/>
      <c r="I25" s="5"/>
      <c r="J25" s="693"/>
      <c r="K25" s="692"/>
    </row>
    <row r="26" spans="1:11" ht="14.45" customHeight="1" x14ac:dyDescent="0.15">
      <c r="A26" s="20" t="s">
        <v>37</v>
      </c>
      <c r="B26" s="12" t="s">
        <v>21</v>
      </c>
      <c r="C26" s="21"/>
      <c r="D26" s="11"/>
      <c r="E26" s="12" t="s">
        <v>21</v>
      </c>
      <c r="F26" s="12"/>
      <c r="G26" s="16" t="s">
        <v>40</v>
      </c>
      <c r="H26" s="12" t="s">
        <v>20</v>
      </c>
      <c r="I26" s="5">
        <f t="shared" ref="I26:I31" si="5">COUNTIFS(B26:H26,"&lt;&gt;空",B26:H26,"&lt;&gt;休",B26:H26,"&lt;&gt;調",B26:H26,"&lt;&gt;",B26:H26,"&lt;&gt;調整休")</f>
        <v>4</v>
      </c>
      <c r="J26" s="682">
        <f t="shared" ref="J26" si="6">SUM(COUNTIF(B26:H26,"9-11,15-19"))*(6)+(COUNTIF(B26:H26,"9-12,16-19"))*(6)+(COUNTIF(B26:H26,"9-13,17-19"))*(6)+(COUNTIF(B26:H26,"9-19"))*(9)+(COUNTIF(B26:H26,"9-17"))*(7.25)+(COUNTIF(B26:H26,"9-16"))*(6.25)+(COUNTIF(B26:H26,"9-15"))*(5.5)+(COUNTIF(B26:H26,"9-14"))*(4.5)+(COUNTIF(B26:H26,"9-13"))*(4)+(COUNTIF(B26:H26,"9-12"))*(3)+(COUNTIF(B26:H26,"9-11:30"))*(2.5)+(COUNTIF(B26:H26,"13-19"))*(5.5)+(COUNTIF(B26:H26,"14-19"))*(4.5)+(COUNTIF(B26:H26,"15-19"))*(4)+(COUNTIF(B26:H26,"16-19"))*(3)+(COUNTIF(B26:H26,"16:30-19"))*(2.5)+(COUNTIF(B26:H26,"10-14"))*(4)+(COUNTIF(B26:H26,"草加9-14"))*(4.5)+(COUNTIF(B26:H26,"新田9-14"))*(4.5)+(COUNTIF(B26:H26,"新田14-19"))*(4.5)</f>
        <v>19.5</v>
      </c>
      <c r="K26" s="682"/>
    </row>
    <row r="27" spans="1:11" ht="14.45" customHeight="1" x14ac:dyDescent="0.15">
      <c r="A27" s="20" t="s">
        <v>19</v>
      </c>
      <c r="B27" s="12"/>
      <c r="C27" s="21"/>
      <c r="D27" s="11"/>
      <c r="E27" s="121" t="s">
        <v>497</v>
      </c>
      <c r="F27" s="12"/>
      <c r="G27" s="12" t="s">
        <v>22</v>
      </c>
      <c r="H27" s="12" t="s">
        <v>21</v>
      </c>
      <c r="I27" s="5">
        <f t="shared" si="5"/>
        <v>3</v>
      </c>
      <c r="J27" s="682">
        <f>SUM(COUNTIF(B27:H27,"9-11,15-19"))*(6)+(COUNTIF(B27:H27,"9-12,16-19"))*(6)+(COUNTIF(B27:H27,"9-13,17-19"))*(6)+(COUNTIF(B27:H27,"9-19"))*(9)+(COUNTIF(B27:H27,"9-17"))*(7.25)+(COUNTIF(B27:H27,"9-16"))*(6.25)+(COUNTIF(B27:H27,"9-15"))*(5.5)+(COUNTIF(B27:H27,"9-14"))*(4.5)+(COUNTIF(B27:H27,"9-13"))*(4)+(COUNTIF(B27:H27,"9-12"))*(3)+(COUNTIF(B27:H27,"9-11:30"))*(2.5)+(COUNTIF(B27:H27,"13-19"))*(5.5)+(COUNTIF(B27:H27,"14-19"))*(4.5)+(COUNTIF(B27:H27,"15-19"))*(4)+(COUNTIF(B27:H27,"16-19"))*(3)+(COUNTIF(B27:H27,"16:30-19"))*(2.5)+(COUNTIF(B27:H27,"10-14"))*(4)+(COUNTIF(B27:H27,"草加9-14"))*(4.5)+(COUNTIF(B27:H27,"新田9-14"))*(4.5)+(COUNTIF(B27:H27,"新田14-19"))*(4.5)+(COUNTIF(B27:H27,"受付9-/事務"))*(4.5)</f>
        <v>14.5</v>
      </c>
      <c r="K27" s="682"/>
    </row>
    <row r="28" spans="1:11" ht="14.45" customHeight="1" x14ac:dyDescent="0.15">
      <c r="A28" s="20" t="s">
        <v>62</v>
      </c>
      <c r="B28" s="12" t="s">
        <v>20</v>
      </c>
      <c r="C28" s="21"/>
      <c r="D28" s="32"/>
      <c r="E28" s="93" t="s">
        <v>84</v>
      </c>
      <c r="F28" s="12" t="s">
        <v>20</v>
      </c>
      <c r="G28" s="12" t="s">
        <v>27</v>
      </c>
      <c r="H28" s="12"/>
      <c r="I28" s="5">
        <f t="shared" si="5"/>
        <v>4</v>
      </c>
      <c r="J28" s="682">
        <f>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草加9-14"))*(4.5)+(COUNTIF(B28:H28,"新田9-14"))*(4.5)+(COUNTIF(B28:H28,"新田14-19"))*(4.5)</f>
        <v>16.5</v>
      </c>
      <c r="K28" s="682"/>
    </row>
    <row r="29" spans="1:11" ht="14.45" customHeight="1" x14ac:dyDescent="0.15">
      <c r="A29" s="20" t="s">
        <v>225</v>
      </c>
      <c r="B29" s="12" t="s">
        <v>21</v>
      </c>
      <c r="C29" s="32"/>
      <c r="D29" s="32"/>
      <c r="E29" s="12"/>
      <c r="F29" s="12" t="s">
        <v>21</v>
      </c>
      <c r="G29" s="12"/>
      <c r="H29" s="12" t="s">
        <v>21</v>
      </c>
      <c r="I29" s="5">
        <f t="shared" si="5"/>
        <v>3</v>
      </c>
      <c r="J29" s="682">
        <f>SUM(COUNTIF(B29:H29,"9-11,15-19"))*(6)+(COUNTIF(B29:H29,"9-12,16-19"))*(6)+(COUNTIF(B29:H29,"9-13,17-19"))*(6)+(COUNTIF(B29:H29,"9-19"))*(9)+(COUNTIF(B29:H29,"9-17"))*(7.25)+(COUNTIF(B29:H29,"9-16"))*(6.25)+(COUNTIF(B29:H29,"9-15"))*(5.5)+(COUNTIF(B29:H29,"9-14"))*(4.5)+(COUNTIF(B29:H29,"9-13"))*(4)+(COUNTIF(B29:H29,"9-12"))*(3)+(COUNTIF(B29:H29,"9-11:30"))*(2.5)+(COUNTIF(B29:H29,"13-19"))*(5.5)+(COUNTIF(B29:H29,"14-19"))*(4.5)+(COUNTIF(B29:H29,"15-19"))*(4)+(COUNTIF(B29:H29,"16-19"))*(3)+(COUNTIF(B29:H29,"16:30-19"))*(2.5)+(COUNTIF(B29:H29,"10-14"))*(4)+(COUNTIF(B29:H29,"草加9-14"))*(4.5)+(COUNTIF(B29:H29,"新田9-14"))*(4.5)+(COUNTIF(B29:H29,"新田14-19"))*(4.5)</f>
        <v>13.5</v>
      </c>
      <c r="K29" s="682"/>
    </row>
    <row r="30" spans="1:11" ht="14.45" customHeight="1" x14ac:dyDescent="0.15">
      <c r="A30" s="20" t="s">
        <v>291</v>
      </c>
      <c r="B30" s="12"/>
      <c r="C30" s="32"/>
      <c r="D30" s="32"/>
      <c r="E30" s="12" t="s">
        <v>20</v>
      </c>
      <c r="F30" s="12"/>
      <c r="G30" s="12" t="s">
        <v>20</v>
      </c>
      <c r="H30" s="12" t="s">
        <v>20</v>
      </c>
      <c r="I30" s="5">
        <f t="shared" si="5"/>
        <v>3</v>
      </c>
      <c r="J30" s="682">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13.5</v>
      </c>
      <c r="K30" s="682"/>
    </row>
    <row r="31" spans="1:11" ht="14.45" customHeight="1" x14ac:dyDescent="0.15">
      <c r="A31" s="20" t="s">
        <v>38</v>
      </c>
      <c r="B31" s="12" t="s">
        <v>20</v>
      </c>
      <c r="C31" s="11"/>
      <c r="D31" s="11"/>
      <c r="E31" s="12"/>
      <c r="F31" s="12" t="s">
        <v>21</v>
      </c>
      <c r="G31" s="103" t="s">
        <v>57</v>
      </c>
      <c r="H31" s="103" t="s">
        <v>56</v>
      </c>
      <c r="I31" s="5">
        <f t="shared" si="5"/>
        <v>4</v>
      </c>
      <c r="J31" s="682">
        <f>SUM(COUNTIF(B31:H31,"9-11,15-19"))*(6)+(COUNTIF(B31:H31,"9-12,16-19"))*(6)+(COUNTIF(B31:H31,"9-13,17-19"))*(6)+(COUNTIF(B31:H31,"9-19"))*(9)+(COUNTIF(B31:H31,"9-17"))*(7.25)+(COUNTIF(B31:H31,"9-16"))*(6.25)+(COUNTIF(B31:H31,"9-15"))*(5.5)+(COUNTIF(B31:H31,"9-14"))*(4.5)+(COUNTIF(B31:H31,"9-13"))*(4)+(COUNTIF(B31:H31,"9-12"))*(3)+(COUNTIF(B31:H31,"9-11:30"))*(2.5)+(COUNTIF(B31:H31,"13-19"))*(5.5)+(COUNTIF(B31:H31,"14-19"))*(4.5)+(COUNTIF(B31:H31,"15-19"))*(4)+(COUNTIF(B31:H31,"16-19"))*(3)+(COUNTIF(B31:H31,"16:30-19"))*(2.5)+(COUNTIF(B31:H31,"10-14"))*(4)+(COUNTIF(B31:H31,"草加9-14"))*(4.5)+(COUNTIF(B31:H31,"新田9-14"))*(4.5)+(COUNTIF(B31:H31,"新田14-19"))*(4.5)</f>
        <v>18</v>
      </c>
      <c r="K31" s="682"/>
    </row>
    <row r="32" spans="1:11" ht="14.45" customHeight="1" x14ac:dyDescent="0.15">
      <c r="A32" s="321" t="s">
        <v>66</v>
      </c>
      <c r="B32" s="12"/>
      <c r="C32" s="11"/>
      <c r="D32" s="11"/>
      <c r="E32" s="12"/>
      <c r="F32" s="12"/>
      <c r="G32" s="12"/>
      <c r="H32" s="386"/>
      <c r="I32" s="5"/>
      <c r="J32" s="682"/>
      <c r="K32" s="682"/>
    </row>
    <row r="33" spans="1:11" ht="14.45" customHeight="1" x14ac:dyDescent="0.15">
      <c r="A33" s="22" t="s">
        <v>0</v>
      </c>
      <c r="B33" s="90">
        <v>46097</v>
      </c>
      <c r="C33" s="90">
        <v>46098</v>
      </c>
      <c r="D33" s="90">
        <v>46099</v>
      </c>
      <c r="E33" s="90">
        <v>46100</v>
      </c>
      <c r="F33" s="90">
        <v>46101</v>
      </c>
      <c r="G33" s="90">
        <v>46102</v>
      </c>
      <c r="H33" s="90">
        <v>46103</v>
      </c>
      <c r="I33" s="688" t="s">
        <v>1</v>
      </c>
      <c r="J33" s="690" t="s">
        <v>2</v>
      </c>
      <c r="K33" s="690"/>
    </row>
    <row r="34" spans="1:11" ht="14.45" customHeight="1" x14ac:dyDescent="0.15">
      <c r="A34" s="22" t="s">
        <v>3</v>
      </c>
      <c r="B34" s="2" t="s">
        <v>4</v>
      </c>
      <c r="C34" s="21" t="s">
        <v>5</v>
      </c>
      <c r="D34" s="21" t="s">
        <v>6</v>
      </c>
      <c r="E34" s="2" t="s">
        <v>7</v>
      </c>
      <c r="F34" s="24" t="s">
        <v>8</v>
      </c>
      <c r="G34" s="2" t="s">
        <v>9</v>
      </c>
      <c r="H34" s="24" t="s">
        <v>10</v>
      </c>
      <c r="I34" s="689"/>
      <c r="J34" s="690"/>
      <c r="K34" s="690"/>
    </row>
    <row r="35" spans="1:11" ht="14.45" customHeight="1" x14ac:dyDescent="0.15">
      <c r="A35" s="126" t="s">
        <v>13</v>
      </c>
      <c r="B35" s="12"/>
      <c r="C35" s="21"/>
      <c r="D35" s="21"/>
      <c r="E35" s="12"/>
      <c r="F35" s="12"/>
      <c r="G35" s="12"/>
      <c r="H35" s="12"/>
      <c r="I35" s="5"/>
      <c r="J35" s="682"/>
      <c r="K35" s="692"/>
    </row>
    <row r="36" spans="1:11" ht="14.45" customHeight="1" x14ac:dyDescent="0.15">
      <c r="A36" s="20" t="s">
        <v>37</v>
      </c>
      <c r="B36" s="12" t="s">
        <v>21</v>
      </c>
      <c r="C36" s="21"/>
      <c r="D36" s="11"/>
      <c r="E36" s="12" t="s">
        <v>21</v>
      </c>
      <c r="F36" s="12"/>
      <c r="G36" s="16" t="s">
        <v>40</v>
      </c>
      <c r="H36" s="12"/>
      <c r="I36" s="5">
        <f t="shared" ref="I36:I38" si="7">COUNTIFS(B36:H36,"&lt;&gt;空",B36:H36,"&lt;&gt;休",B36:H36,"&lt;&gt;調",B36:H36,"&lt;&gt;",B36:H36,"&lt;&gt;調整休")</f>
        <v>3</v>
      </c>
      <c r="J36" s="682">
        <f t="shared" ref="J36" si="8">SUM(COUNTIF(B36:H36,"9-11,15-19"))*(6)+(COUNTIF(B36:H36,"9-12,16-19"))*(6)+(COUNTIF(B36:H36,"9-13,17-19"))*(6)+(COUNTIF(B36:H36,"9-19"))*(9)+(COUNTIF(B36:H36,"9-17"))*(7.25)+(COUNTIF(B36:H36,"9-16"))*(6.25)+(COUNTIF(B36:H36,"9-15"))*(5.5)+(COUNTIF(B36:H36,"9-14"))*(4.5)+(COUNTIF(B36:H36,"9-13"))*(4)+(COUNTIF(B36:H36,"9-12"))*(3)+(COUNTIF(B36:H36,"9-11:30"))*(2.5)+(COUNTIF(B36:H36,"13-19"))*(5.5)+(COUNTIF(B36:H36,"14-19"))*(4.5)+(COUNTIF(B36:H36,"15-19"))*(4)+(COUNTIF(B36:H36,"16-19"))*(3)+(COUNTIF(B36:H36,"16:30-19"))*(2.5)+(COUNTIF(B36:H36,"10-14"))*(4)+(COUNTIF(B36:H36,"草加9-14"))*(4.5)+(COUNTIF(B36:H36,"新田9-14"))*(4.5)+(COUNTIF(B36:H36,"新田14-19"))*(4.5)</f>
        <v>15</v>
      </c>
      <c r="K36" s="682"/>
    </row>
    <row r="37" spans="1:11" ht="14.45" customHeight="1" x14ac:dyDescent="0.15">
      <c r="A37" s="20" t="s">
        <v>19</v>
      </c>
      <c r="B37" s="12" t="s">
        <v>20</v>
      </c>
      <c r="C37" s="21"/>
      <c r="D37" s="11"/>
      <c r="E37" s="121" t="s">
        <v>497</v>
      </c>
      <c r="F37" s="12"/>
      <c r="G37" s="12" t="s">
        <v>22</v>
      </c>
      <c r="H37" s="12" t="s">
        <v>21</v>
      </c>
      <c r="I37" s="5">
        <f t="shared" si="7"/>
        <v>4</v>
      </c>
      <c r="J37" s="682">
        <f>SUM(COUNTIF(B37:H37,"9-11,15-19"))*(6)+(COUNTIF(B37:H37,"9-12,16-19"))*(6)+(COUNTIF(B37:H37,"9-13,17-19"))*(6)+(COUNTIF(B37:H37,"9-19"))*(9)+(COUNTIF(B37:H37,"9-17"))*(7.25)+(COUNTIF(B37:H37,"9-16"))*(6.25)+(COUNTIF(B37:H37,"9-15"))*(5.5)+(COUNTIF(B37:H37,"9-14"))*(4.5)+(COUNTIF(B37:H37,"9-13"))*(4)+(COUNTIF(B37:H37,"9-12"))*(3)+(COUNTIF(B37:H37,"9-11:30"))*(2.5)+(COUNTIF(B37:H37,"13-19"))*(5.5)+(COUNTIF(B37:H37,"14-19"))*(4.5)+(COUNTIF(B37:H37,"15-19"))*(4)+(COUNTIF(B37:H37,"16-19"))*(3)+(COUNTIF(B37:H37,"16:30-19"))*(2.5)+(COUNTIF(B37:H37,"10-14"))*(4)+(COUNTIF(B37:H37,"草加9-14"))*(4.5)+(COUNTIF(B37:H37,"新田9-14"))*(4.5)+(COUNTIF(B37:H37,"新田14-19"))*(4.5)+(COUNTIF(B37:H37,"受付9-/事務"))*(4.5)</f>
        <v>19</v>
      </c>
      <c r="K37" s="682"/>
    </row>
    <row r="38" spans="1:11" ht="14.45" customHeight="1" x14ac:dyDescent="0.15">
      <c r="A38" s="20" t="s">
        <v>62</v>
      </c>
      <c r="B38" s="12" t="s">
        <v>20</v>
      </c>
      <c r="C38" s="21"/>
      <c r="D38" s="32"/>
      <c r="E38" s="93" t="s">
        <v>84</v>
      </c>
      <c r="F38" s="12" t="s">
        <v>20</v>
      </c>
      <c r="G38" s="12" t="s">
        <v>27</v>
      </c>
      <c r="H38" s="12"/>
      <c r="I38" s="5">
        <f t="shared" si="7"/>
        <v>4</v>
      </c>
      <c r="J38" s="682">
        <f>SUM(COUNTIF(B38:H38,"9-11,15-19"))*(6)+(COUNTIF(B38:H38,"9-12,16-19"))*(6)+(COUNTIF(B38:H38,"9-13,17-19"))*(6)+(COUNTIF(B38:H38,"9-19"))*(9)+(COUNTIF(B38:H38,"9-17"))*(7.25)+(COUNTIF(B38:H38,"9-16"))*(6.25)+(COUNTIF(B38:H38,"9-15"))*(5.5)+(COUNTIF(B38:H38,"9-14"))*(4.5)+(COUNTIF(B38:H38,"9-13"))*(4)+(COUNTIF(B38:H38,"9-12"))*(3)+(COUNTIF(B38:H38,"9-11:30"))*(2.5)+(COUNTIF(B38:H38,"13-19"))*(5.5)+(COUNTIF(B38:H38,"14-19"))*(4.5)+(COUNTIF(B38:H38,"15-19"))*(4)+(COUNTIF(B38:H38,"16-19"))*(3)+(COUNTIF(B38:H38,"16:30-19"))*(2.5)+(COUNTIF(B38:H38,"10-14"))*(4)+(COUNTIF(B38:H38,"草加9-14"))*(4.5)+(COUNTIF(B38:H38,"新田9-14"))*(4.5)+(COUNTIF(B38:H38,"新田14-19"))*(4.5)</f>
        <v>16.5</v>
      </c>
      <c r="K38" s="682"/>
    </row>
    <row r="39" spans="1:11" ht="14.45" customHeight="1" x14ac:dyDescent="0.15">
      <c r="A39" s="20" t="s">
        <v>225</v>
      </c>
      <c r="B39" s="12" t="s">
        <v>21</v>
      </c>
      <c r="C39" s="32"/>
      <c r="D39" s="32"/>
      <c r="E39" s="12"/>
      <c r="F39" s="12" t="s">
        <v>21</v>
      </c>
      <c r="G39" s="12"/>
      <c r="H39" s="12" t="s">
        <v>21</v>
      </c>
      <c r="I39" s="5">
        <f t="shared" ref="I39:I41" si="9">COUNTIFS(B39:H39,"&lt;&gt;空",B39:H39,"&lt;&gt;休",B39:H39,"&lt;&gt;調",B39:H39,"&lt;&gt;",B39:H39,"&lt;&gt;調整休")</f>
        <v>3</v>
      </c>
      <c r="J39" s="682">
        <f>SUM(COUNTIF(B39:H39,"9-11,15-19"))*(6)+(COUNTIF(B39:H39,"9-12,16-19"))*(6)+(COUNTIF(B39:H39,"9-13,17-19"))*(6)+(COUNTIF(B39:H39,"9-19"))*(9)+(COUNTIF(B39:H39,"9-17"))*(7.25)+(COUNTIF(B39:H39,"9-16"))*(6.25)+(COUNTIF(B39:H39,"9-15"))*(5.5)+(COUNTIF(B39:H39,"9-14"))*(4.5)+(COUNTIF(B39:H39,"9-13"))*(4)+(COUNTIF(B39:H39,"9-12"))*(3)+(COUNTIF(B39:H39,"9-11:30"))*(2.5)+(COUNTIF(B39:H39,"13-19"))*(5.5)+(COUNTIF(B39:H39,"14-19"))*(4.5)+(COUNTIF(B39:H39,"15-19"))*(4)+(COUNTIF(B39:H39,"16-19"))*(3)+(COUNTIF(B39:H39,"16:30-19"))*(2.5)+(COUNTIF(B39:H39,"10-14"))*(4)+(COUNTIF(B39:H39,"草加9-14"))*(4.5)+(COUNTIF(B39:H39,"新田9-14"))*(4.5)+(COUNTIF(B39:H39,"新田14-19"))*(4.5)</f>
        <v>13.5</v>
      </c>
      <c r="K39" s="682"/>
    </row>
    <row r="40" spans="1:11" ht="14.45" customHeight="1" x14ac:dyDescent="0.15">
      <c r="A40" s="20" t="s">
        <v>291</v>
      </c>
      <c r="B40" s="12"/>
      <c r="C40" s="32"/>
      <c r="D40" s="32"/>
      <c r="E40" s="12" t="s">
        <v>20</v>
      </c>
      <c r="F40" s="12"/>
      <c r="G40" s="12" t="s">
        <v>20</v>
      </c>
      <c r="H40" s="12" t="s">
        <v>20</v>
      </c>
      <c r="I40" s="5">
        <f t="shared" si="9"/>
        <v>3</v>
      </c>
      <c r="J40" s="682">
        <f>SUM(COUNTIF(B40:H40,"9-11,15-19"))*(6)+(COUNTIF(B40:H40,"9-12,16-19"))*(6)+(COUNTIF(B40:H40,"9-13,17-19"))*(6)+(COUNTIF(B40:H40,"9-19"))*(9)+(COUNTIF(B40:H40,"9-17"))*(7.25)+(COUNTIF(B40:H40,"9-16"))*(6.25)+(COUNTIF(B40:H40,"9-15"))*(5.5)+(COUNTIF(B40:H40,"9-14"))*(4.5)+(COUNTIF(B40:H40,"9-13"))*(4)+(COUNTIF(B40:H40,"9-12"))*(3)+(COUNTIF(B40:H40,"9-11:30"))*(2.5)+(COUNTIF(B40:H40,"13-19"))*(5.5)+(COUNTIF(B40:H40,"14-19"))*(4.5)+(COUNTIF(B40:H40,"15-19"))*(4)+(COUNTIF(B40:H40,"16-19"))*(3)+(COUNTIF(B40:H40,"16:30-19"))*(2.5)+(COUNTIF(B40:H40,"10-14"))*(4)+(COUNTIF(B40:H40,"草加9-14"))*(4.5)+(COUNTIF(B40:H40,"新田9-14"))*(4.5)+(COUNTIF(B40:H40,"新田14-19"))*(4.5)</f>
        <v>13.5</v>
      </c>
      <c r="K40" s="682"/>
    </row>
    <row r="41" spans="1:11" ht="14.45" customHeight="1" x14ac:dyDescent="0.15">
      <c r="A41" s="20" t="s">
        <v>38</v>
      </c>
      <c r="B41" s="12" t="s">
        <v>21</v>
      </c>
      <c r="C41" s="11"/>
      <c r="D41" s="11"/>
      <c r="E41" s="12"/>
      <c r="F41" s="12" t="s">
        <v>21</v>
      </c>
      <c r="G41" s="103" t="s">
        <v>56</v>
      </c>
      <c r="H41" s="103" t="s">
        <v>56</v>
      </c>
      <c r="I41" s="5">
        <f t="shared" si="9"/>
        <v>4</v>
      </c>
      <c r="J41" s="682">
        <f>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草加9-14"))*(4.5)+(COUNTIF(B41:H41,"新田9-14"))*(4.5)+(COUNTIF(B41:H41,"新田14-19"))*(4.5)</f>
        <v>18</v>
      </c>
      <c r="K41" s="682"/>
    </row>
    <row r="42" spans="1:11" ht="14.45" customHeight="1" x14ac:dyDescent="0.15">
      <c r="A42" s="321" t="s">
        <v>66</v>
      </c>
      <c r="B42" s="12"/>
      <c r="C42" s="11"/>
      <c r="D42" s="11"/>
      <c r="E42" s="12"/>
      <c r="F42" s="12"/>
      <c r="G42" s="12"/>
      <c r="H42" s="386"/>
      <c r="I42" s="5"/>
      <c r="J42" s="682"/>
      <c r="K42" s="682"/>
    </row>
    <row r="43" spans="1:11" ht="14.45" customHeight="1" x14ac:dyDescent="0.15">
      <c r="A43" s="22" t="s">
        <v>0</v>
      </c>
      <c r="B43" s="23">
        <v>46104</v>
      </c>
      <c r="C43" s="23">
        <v>46105</v>
      </c>
      <c r="D43" s="23">
        <v>46106</v>
      </c>
      <c r="E43" s="23">
        <v>46107</v>
      </c>
      <c r="F43" s="23">
        <v>46108</v>
      </c>
      <c r="G43" s="23">
        <v>46109</v>
      </c>
      <c r="H43" s="23">
        <v>46110</v>
      </c>
      <c r="I43" s="688" t="s">
        <v>1</v>
      </c>
      <c r="J43" s="690" t="s">
        <v>2</v>
      </c>
      <c r="K43" s="690"/>
    </row>
    <row r="44" spans="1:11" ht="14.45" customHeight="1" x14ac:dyDescent="0.15">
      <c r="A44" s="22" t="s">
        <v>3</v>
      </c>
      <c r="B44" s="2" t="s">
        <v>4</v>
      </c>
      <c r="C44" s="316" t="s">
        <v>5</v>
      </c>
      <c r="D44" s="21" t="s">
        <v>6</v>
      </c>
      <c r="E44" s="2" t="s">
        <v>7</v>
      </c>
      <c r="F44" s="2" t="s">
        <v>8</v>
      </c>
      <c r="G44" s="2" t="s">
        <v>9</v>
      </c>
      <c r="H44" s="24" t="s">
        <v>10</v>
      </c>
      <c r="I44" s="689"/>
      <c r="J44" s="690"/>
      <c r="K44" s="690"/>
    </row>
    <row r="45" spans="1:11" ht="14.45" customHeight="1" x14ac:dyDescent="0.15">
      <c r="A45" s="126" t="s">
        <v>12</v>
      </c>
      <c r="B45" s="12"/>
      <c r="C45" s="21"/>
      <c r="D45" s="21"/>
      <c r="E45" s="12"/>
      <c r="F45" s="12"/>
      <c r="G45" s="12"/>
      <c r="H45" s="12"/>
      <c r="I45" s="5"/>
      <c r="J45" s="693"/>
      <c r="K45" s="692"/>
    </row>
    <row r="46" spans="1:11" ht="14.45" customHeight="1" x14ac:dyDescent="0.15">
      <c r="A46" s="20" t="s">
        <v>37</v>
      </c>
      <c r="B46" s="12" t="s">
        <v>21</v>
      </c>
      <c r="C46" s="21"/>
      <c r="D46" s="11"/>
      <c r="E46" s="12" t="s">
        <v>21</v>
      </c>
      <c r="F46" s="12"/>
      <c r="G46" s="16" t="s">
        <v>40</v>
      </c>
      <c r="H46" s="12" t="s">
        <v>20</v>
      </c>
      <c r="I46" s="5">
        <f t="shared" ref="I46:I51" si="10">COUNTIFS(B46:H46,"&lt;&gt;空",B46:H46,"&lt;&gt;休",B46:H46,"&lt;&gt;調",B46:H46,"&lt;&gt;",B46:H46,"&lt;&gt;調整休")</f>
        <v>4</v>
      </c>
      <c r="J46" s="682">
        <f t="shared" ref="J46" si="11">SUM(COUNTIF(B46:H46,"9-11,15-19"))*(6)+(COUNTIF(B46:H46,"9-12,16-19"))*(6)+(COUNTIF(B46:H46,"9-13,17-19"))*(6)+(COUNTIF(B46:H46,"9-19"))*(9)+(COUNTIF(B46:H46,"9-17"))*(7.25)+(COUNTIF(B46:H46,"9-16"))*(6.25)+(COUNTIF(B46:H46,"9-15"))*(5.5)+(COUNTIF(B46:H46,"9-14"))*(4.5)+(COUNTIF(B46:H46,"9-13"))*(4)+(COUNTIF(B46:H46,"9-12"))*(3)+(COUNTIF(B46:H46,"9-11:30"))*(2.5)+(COUNTIF(B46:H46,"13-19"))*(5.5)+(COUNTIF(B46:H46,"14-19"))*(4.5)+(COUNTIF(B46:H46,"15-19"))*(4)+(COUNTIF(B46:H46,"16-19"))*(3)+(COUNTIF(B46:H46,"16:30-19"))*(2.5)+(COUNTIF(B46:H46,"10-14"))*(4)+(COUNTIF(B46:H46,"草加9-14"))*(4.5)+(COUNTIF(B46:H46,"新田9-14"))*(4.5)+(COUNTIF(B46:H46,"新田14-19"))*(4.5)</f>
        <v>19.5</v>
      </c>
      <c r="K46" s="682"/>
    </row>
    <row r="47" spans="1:11" ht="14.45" customHeight="1" x14ac:dyDescent="0.15">
      <c r="A47" s="20" t="s">
        <v>19</v>
      </c>
      <c r="B47" s="12"/>
      <c r="C47" s="21"/>
      <c r="D47" s="11"/>
      <c r="E47" s="121" t="s">
        <v>497</v>
      </c>
      <c r="F47" s="12"/>
      <c r="G47" s="12" t="s">
        <v>22</v>
      </c>
      <c r="H47" s="12" t="s">
        <v>21</v>
      </c>
      <c r="I47" s="5">
        <f t="shared" si="10"/>
        <v>3</v>
      </c>
      <c r="J47" s="682">
        <f>SUM(COUNTIF(B47:H47,"9-11,15-19"))*(6)+(COUNTIF(B47:H47,"9-12,16-19"))*(6)+(COUNTIF(B47:H47,"9-13,17-19"))*(6)+(COUNTIF(B47:H47,"9-19"))*(9)+(COUNTIF(B47:H47,"9-17"))*(7.25)+(COUNTIF(B47:H47,"9-16"))*(6.25)+(COUNTIF(B47:H47,"9-15"))*(5.5)+(COUNTIF(B47:H47,"9-14"))*(4.5)+(COUNTIF(B47:H47,"9-13"))*(4)+(COUNTIF(B47:H47,"9-12"))*(3)+(COUNTIF(B47:H47,"9-11:30"))*(2.5)+(COUNTIF(B47:H47,"13-19"))*(5.5)+(COUNTIF(B47:H47,"14-19"))*(4.5)+(COUNTIF(B47:H47,"15-19"))*(4)+(COUNTIF(B47:H47,"16-19"))*(3)+(COUNTIF(B47:H47,"16:30-19"))*(2.5)+(COUNTIF(B47:H47,"10-14"))*(4)+(COUNTIF(B47:H47,"草加9-14"))*(4.5)+(COUNTIF(B47:H47,"新田9-14"))*(4.5)+(COUNTIF(B47:H47,"新田14-19"))*(4.5)+(COUNTIF(B47:H47,"受付9-/事務"))*(4.5)</f>
        <v>14.5</v>
      </c>
      <c r="K47" s="682"/>
    </row>
    <row r="48" spans="1:11" ht="14.45" customHeight="1" x14ac:dyDescent="0.15">
      <c r="A48" s="20" t="s">
        <v>62</v>
      </c>
      <c r="B48" s="12" t="s">
        <v>20</v>
      </c>
      <c r="C48" s="21"/>
      <c r="D48" s="32"/>
      <c r="E48" s="93" t="s">
        <v>84</v>
      </c>
      <c r="F48" s="12" t="s">
        <v>20</v>
      </c>
      <c r="G48" s="12" t="s">
        <v>27</v>
      </c>
      <c r="H48" s="12"/>
      <c r="I48" s="5">
        <f t="shared" si="10"/>
        <v>4</v>
      </c>
      <c r="J48" s="682">
        <f>SUM(COUNTIF(B48:H48,"9-11,15-19"))*(6)+(COUNTIF(B48:H48,"9-12,16-19"))*(6)+(COUNTIF(B48:H48,"9-13,17-19"))*(6)+(COUNTIF(B48:H48,"9-19"))*(9)+(COUNTIF(B48:H48,"9-17"))*(7.25)+(COUNTIF(B48:H48,"9-16"))*(6.25)+(COUNTIF(B48:H48,"9-15"))*(5.5)+(COUNTIF(B48:H48,"9-14"))*(4.5)+(COUNTIF(B48:H48,"9-13"))*(4)+(COUNTIF(B48:H48,"9-12"))*(3)+(COUNTIF(B48:H48,"9-11:30"))*(2.5)+(COUNTIF(B48:H48,"13-19"))*(5.5)+(COUNTIF(B48:H48,"14-19"))*(4.5)+(COUNTIF(B48:H48,"15-19"))*(4)+(COUNTIF(B48:H48,"16-19"))*(3)+(COUNTIF(B48:H48,"16:30-19"))*(2.5)+(COUNTIF(B48:H48,"10-14"))*(4)+(COUNTIF(B48:H48,"草加9-14"))*(4.5)+(COUNTIF(B48:H48,"新田9-14"))*(4.5)+(COUNTIF(B48:H48,"新田14-19"))*(4.5)</f>
        <v>16.5</v>
      </c>
      <c r="K48" s="682"/>
    </row>
    <row r="49" spans="1:14" ht="14.45" customHeight="1" x14ac:dyDescent="0.15">
      <c r="A49" s="20" t="s">
        <v>225</v>
      </c>
      <c r="B49" s="12" t="s">
        <v>21</v>
      </c>
      <c r="C49" s="32"/>
      <c r="D49" s="32"/>
      <c r="E49" s="12"/>
      <c r="F49" s="12" t="s">
        <v>21</v>
      </c>
      <c r="G49" s="12"/>
      <c r="H49" s="12" t="s">
        <v>21</v>
      </c>
      <c r="I49" s="5">
        <f t="shared" si="10"/>
        <v>3</v>
      </c>
      <c r="J49" s="682">
        <f>SUM(COUNTIF(B49:H49,"9-11,15-19"))*(6)+(COUNTIF(B49:H49,"9-12,16-19"))*(6)+(COUNTIF(B49:H49,"9-13,17-19"))*(6)+(COUNTIF(B49:H49,"9-19"))*(9)+(COUNTIF(B49:H49,"9-17"))*(7.25)+(COUNTIF(B49:H49,"9-16"))*(6.25)+(COUNTIF(B49:H49,"9-15"))*(5.5)+(COUNTIF(B49:H49,"9-14"))*(4.5)+(COUNTIF(B49:H49,"9-13"))*(4)+(COUNTIF(B49:H49,"9-12"))*(3)+(COUNTIF(B49:H49,"9-11:30"))*(2.5)+(COUNTIF(B49:H49,"13-19"))*(5.5)+(COUNTIF(B49:H49,"14-19"))*(4.5)+(COUNTIF(B49:H49,"15-19"))*(4)+(COUNTIF(B49:H49,"16-19"))*(3)+(COUNTIF(B49:H49,"16:30-19"))*(2.5)+(COUNTIF(B49:H49,"10-14"))*(4)+(COUNTIF(B49:H49,"草加9-14"))*(4.5)+(COUNTIF(B49:H49,"新田9-14"))*(4.5)+(COUNTIF(B49:H49,"新田14-19"))*(4.5)</f>
        <v>13.5</v>
      </c>
      <c r="K49" s="682"/>
    </row>
    <row r="50" spans="1:14" ht="14.45" customHeight="1" x14ac:dyDescent="0.15">
      <c r="A50" s="20" t="s">
        <v>291</v>
      </c>
      <c r="B50" s="12"/>
      <c r="C50" s="32"/>
      <c r="D50" s="32"/>
      <c r="E50" s="12" t="s">
        <v>20</v>
      </c>
      <c r="F50" s="12"/>
      <c r="G50" s="12" t="s">
        <v>20</v>
      </c>
      <c r="H50" s="12" t="s">
        <v>20</v>
      </c>
      <c r="I50" s="5">
        <f t="shared" si="10"/>
        <v>3</v>
      </c>
      <c r="J50" s="682">
        <f>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COUNTIF(B50:H50,"草加9-14"))*(4.5)+(COUNTIF(B50:H50,"新田9-14"))*(4.5)+(COUNTIF(B50:H50,"新田14-19"))*(4.5)</f>
        <v>13.5</v>
      </c>
      <c r="K50" s="682"/>
    </row>
    <row r="51" spans="1:14" ht="14.45" customHeight="1" x14ac:dyDescent="0.15">
      <c r="A51" s="20" t="s">
        <v>38</v>
      </c>
      <c r="B51" s="12" t="s">
        <v>20</v>
      </c>
      <c r="C51" s="11"/>
      <c r="D51" s="11"/>
      <c r="E51" s="12"/>
      <c r="F51" s="12" t="s">
        <v>21</v>
      </c>
      <c r="G51" s="103" t="s">
        <v>57</v>
      </c>
      <c r="H51" s="103" t="s">
        <v>56</v>
      </c>
      <c r="I51" s="5">
        <f t="shared" si="10"/>
        <v>4</v>
      </c>
      <c r="J51" s="682">
        <f>SUM(COUNTIF(B51:H51,"9-11,15-19"))*(6)+(COUNTIF(B51:H51,"9-12,16-19"))*(6)+(COUNTIF(B51:H51,"9-13,17-19"))*(6)+(COUNTIF(B51:H51,"9-19"))*(9)+(COUNTIF(B51:H51,"9-17"))*(7.25)+(COUNTIF(B51:H51,"9-16"))*(6.25)+(COUNTIF(B51:H51,"9-15"))*(5.5)+(COUNTIF(B51:H51,"9-14"))*(4.5)+(COUNTIF(B51:H51,"9-13"))*(4)+(COUNTIF(B51:H51,"9-12"))*(3)+(COUNTIF(B51:H51,"9-11:30"))*(2.5)+(COUNTIF(B51:H51,"13-19"))*(5.5)+(COUNTIF(B51:H51,"14-19"))*(4.5)+(COUNTIF(B51:H51,"15-19"))*(4)+(COUNTIF(B51:H51,"16-19"))*(3)+(COUNTIF(B51:H51,"16:30-19"))*(2.5)+(COUNTIF(B51:H51,"10-14"))*(4)+(COUNTIF(B51:H51,"草加9-14"))*(4.5)+(COUNTIF(B51:H51,"新田9-14"))*(4.5)+(COUNTIF(B51:H51,"新田14-19"))*(4.5)</f>
        <v>18</v>
      </c>
      <c r="K51" s="682"/>
    </row>
    <row r="52" spans="1:14" ht="14.45" customHeight="1" x14ac:dyDescent="0.15">
      <c r="A52" s="321" t="s">
        <v>66</v>
      </c>
      <c r="B52" s="12"/>
      <c r="C52" s="11"/>
      <c r="D52" s="11"/>
      <c r="E52" s="12"/>
      <c r="F52" s="12"/>
      <c r="G52" s="12"/>
      <c r="H52" s="386"/>
      <c r="I52" s="5"/>
      <c r="J52" s="682"/>
      <c r="K52" s="682"/>
    </row>
    <row r="53" spans="1:14" ht="14.45" customHeight="1" x14ac:dyDescent="0.15">
      <c r="A53" s="41"/>
      <c r="B53" s="42"/>
      <c r="C53" s="42"/>
      <c r="D53" s="42"/>
      <c r="E53" s="42"/>
      <c r="F53" s="42"/>
      <c r="G53" s="42"/>
      <c r="H53" s="42"/>
      <c r="I53" s="698" t="s">
        <v>514</v>
      </c>
      <c r="J53" s="698"/>
      <c r="K53" s="698"/>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104</v>
      </c>
      <c r="D61" s="697"/>
      <c r="E61" s="697"/>
      <c r="F61" s="697"/>
      <c r="G61" s="697"/>
      <c r="H61" s="697"/>
      <c r="I61" s="697"/>
      <c r="J61" s="697"/>
      <c r="K61" s="697"/>
    </row>
    <row r="62" spans="1:14" ht="14.45" customHeight="1" x14ac:dyDescent="0.15">
      <c r="A62" s="875"/>
      <c r="B62" s="875"/>
      <c r="C62" s="697" t="s">
        <v>106</v>
      </c>
      <c r="D62" s="697"/>
      <c r="E62" s="697"/>
      <c r="F62" s="697"/>
      <c r="G62" s="697"/>
      <c r="H62" s="697"/>
      <c r="I62" s="697"/>
      <c r="J62" s="697"/>
      <c r="K62" s="697"/>
    </row>
  </sheetData>
  <mergeCells count="68">
    <mergeCell ref="A60:B60"/>
    <mergeCell ref="A61:B61"/>
    <mergeCell ref="C61:K61"/>
    <mergeCell ref="A62:B62"/>
    <mergeCell ref="C62:K62"/>
    <mergeCell ref="A59:B59"/>
    <mergeCell ref="C59:K59"/>
    <mergeCell ref="J50:K50"/>
    <mergeCell ref="J51:K51"/>
    <mergeCell ref="J52:K52"/>
    <mergeCell ref="I53:K53"/>
    <mergeCell ref="A54:B54"/>
    <mergeCell ref="D54:E54"/>
    <mergeCell ref="A55:B55"/>
    <mergeCell ref="C55:K55"/>
    <mergeCell ref="A56:B56"/>
    <mergeCell ref="C56:K56"/>
    <mergeCell ref="C57:K57"/>
    <mergeCell ref="J45:K45"/>
    <mergeCell ref="J46:K46"/>
    <mergeCell ref="J47:K47"/>
    <mergeCell ref="J48:K48"/>
    <mergeCell ref="J49:K49"/>
    <mergeCell ref="J39:K39"/>
    <mergeCell ref="J40:K40"/>
    <mergeCell ref="J41:K41"/>
    <mergeCell ref="J42:K42"/>
    <mergeCell ref="I43:I44"/>
    <mergeCell ref="J43:K44"/>
    <mergeCell ref="I33:I34"/>
    <mergeCell ref="J33:K34"/>
    <mergeCell ref="J35:K35"/>
    <mergeCell ref="J36:K36"/>
    <mergeCell ref="J37:K37"/>
    <mergeCell ref="J38:K38"/>
    <mergeCell ref="J28:K28"/>
    <mergeCell ref="J29:K29"/>
    <mergeCell ref="J30:K30"/>
    <mergeCell ref="J31:K31"/>
    <mergeCell ref="J32:K32"/>
    <mergeCell ref="I13:I14"/>
    <mergeCell ref="J13:K14"/>
    <mergeCell ref="F15:H15"/>
    <mergeCell ref="J15:K15"/>
    <mergeCell ref="J27:K27"/>
    <mergeCell ref="J17:K17"/>
    <mergeCell ref="J18:K18"/>
    <mergeCell ref="J19:K19"/>
    <mergeCell ref="J20:K20"/>
    <mergeCell ref="J21:K21"/>
    <mergeCell ref="J22:K22"/>
    <mergeCell ref="I23:I24"/>
    <mergeCell ref="J23:K24"/>
    <mergeCell ref="J25:K25"/>
    <mergeCell ref="J26:K26"/>
    <mergeCell ref="J16:K16"/>
    <mergeCell ref="J12:K12"/>
    <mergeCell ref="J6:K6"/>
    <mergeCell ref="B1:F1"/>
    <mergeCell ref="H1:K1"/>
    <mergeCell ref="I3:I4"/>
    <mergeCell ref="J3:K4"/>
    <mergeCell ref="J5:K5"/>
    <mergeCell ref="J7:K7"/>
    <mergeCell ref="J8:K8"/>
    <mergeCell ref="J9:K9"/>
    <mergeCell ref="J10:K10"/>
    <mergeCell ref="J11:K11"/>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5D03F-FEF6-4329-A746-F88E680CB172}">
  <sheetPr>
    <pageSetUpPr fitToPage="1"/>
  </sheetPr>
  <dimension ref="A1:X52"/>
  <sheetViews>
    <sheetView topLeftCell="A13" zoomScaleNormal="100" workbookViewId="0">
      <selection activeCell="O18" sqref="O18"/>
    </sheetView>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50" t="s">
        <v>59</v>
      </c>
      <c r="B1" s="683" t="s">
        <v>515</v>
      </c>
      <c r="C1" s="683"/>
      <c r="D1" s="683"/>
      <c r="E1" s="683"/>
      <c r="F1" s="683"/>
      <c r="H1" s="803" t="s">
        <v>42</v>
      </c>
      <c r="I1" s="804"/>
      <c r="J1" s="805"/>
      <c r="K1" s="806"/>
    </row>
    <row r="2" spans="1:24" ht="17.100000000000001" customHeight="1" thickBot="1" x14ac:dyDescent="0.2">
      <c r="A2" s="14"/>
      <c r="I2" s="14"/>
      <c r="J2" s="3"/>
      <c r="K2" s="4"/>
    </row>
    <row r="3" spans="1:24" ht="17.100000000000001" customHeight="1" x14ac:dyDescent="0.15">
      <c r="A3" s="504" t="s">
        <v>64</v>
      </c>
      <c r="B3" s="505">
        <v>46111</v>
      </c>
      <c r="C3" s="506">
        <v>46112</v>
      </c>
      <c r="D3" s="259"/>
      <c r="E3" s="90"/>
      <c r="F3" s="90"/>
      <c r="G3" s="90"/>
      <c r="H3" s="90">
        <v>46082</v>
      </c>
      <c r="I3" s="807" t="s">
        <v>1</v>
      </c>
      <c r="J3" s="799" t="s">
        <v>2</v>
      </c>
      <c r="K3" s="800"/>
    </row>
    <row r="4" spans="1:24" ht="17.100000000000001" customHeight="1" x14ac:dyDescent="0.15">
      <c r="A4" s="507" t="s">
        <v>3</v>
      </c>
      <c r="B4" s="513" t="s">
        <v>4</v>
      </c>
      <c r="C4" s="509"/>
      <c r="D4" s="63"/>
      <c r="E4" s="2"/>
      <c r="F4" s="21"/>
      <c r="G4" s="21"/>
      <c r="H4" s="24" t="s">
        <v>10</v>
      </c>
      <c r="I4" s="808"/>
      <c r="J4" s="801"/>
      <c r="K4" s="802"/>
    </row>
    <row r="5" spans="1:24" ht="15.75" customHeight="1" thickBot="1" x14ac:dyDescent="0.2">
      <c r="A5" s="541" t="s">
        <v>12</v>
      </c>
      <c r="B5" s="99"/>
      <c r="C5" s="542"/>
      <c r="D5" s="408"/>
      <c r="E5" s="407"/>
      <c r="F5" s="407"/>
      <c r="G5" s="408"/>
      <c r="H5" s="99"/>
      <c r="I5" s="100"/>
      <c r="J5" s="765"/>
      <c r="K5" s="766"/>
    </row>
    <row r="6" spans="1:24" ht="17.100000000000001" customHeight="1" x14ac:dyDescent="0.15">
      <c r="A6" s="797" t="s">
        <v>16</v>
      </c>
      <c r="B6" s="107" t="s">
        <v>20</v>
      </c>
      <c r="C6" s="533"/>
      <c r="D6" s="109"/>
      <c r="E6" s="109"/>
      <c r="F6" s="109"/>
      <c r="G6" s="109"/>
      <c r="H6" s="107"/>
      <c r="I6" s="775">
        <f t="shared" ref="I6" si="0">COUNTIFS(B6:H6,"&lt;&gt;空",B6:H6,"&lt;&gt;休",B6:H6,"&lt;&gt;調",B6:H6,"&lt;&gt;",B6:H6,"&lt;&gt;調整休")</f>
        <v>1</v>
      </c>
      <c r="J6" s="777">
        <v>14.25</v>
      </c>
      <c r="K6" s="778"/>
      <c r="N6" s="6"/>
      <c r="O6" s="6"/>
      <c r="P6" s="6"/>
      <c r="Q6" s="6"/>
      <c r="R6" s="6"/>
      <c r="S6" s="6"/>
      <c r="T6" s="6"/>
      <c r="U6" s="6"/>
      <c r="V6" s="6"/>
      <c r="W6" s="6"/>
      <c r="X6" s="6"/>
    </row>
    <row r="7" spans="1:24" ht="17.100000000000001" customHeight="1" thickBot="1" x14ac:dyDescent="0.2">
      <c r="A7" s="798"/>
      <c r="B7" s="122"/>
      <c r="C7" s="543"/>
      <c r="D7" s="113"/>
      <c r="E7" s="113"/>
      <c r="F7" s="113"/>
      <c r="G7" s="113"/>
      <c r="H7" s="111"/>
      <c r="I7" s="776"/>
      <c r="J7" s="779"/>
      <c r="K7" s="780"/>
      <c r="N7" s="6"/>
      <c r="O7" s="6"/>
      <c r="P7" s="6"/>
      <c r="Q7" s="6"/>
      <c r="R7" s="6"/>
      <c r="S7" s="6"/>
      <c r="T7" s="6"/>
      <c r="U7" s="6"/>
      <c r="V7" s="6"/>
      <c r="W7" s="6"/>
      <c r="X7" s="6"/>
    </row>
    <row r="8" spans="1:24" ht="17.100000000000001" customHeight="1" x14ac:dyDescent="0.15">
      <c r="A8" s="138" t="s">
        <v>17</v>
      </c>
      <c r="B8" s="29" t="s">
        <v>21</v>
      </c>
      <c r="C8" s="538"/>
      <c r="D8" s="36"/>
      <c r="E8" s="36"/>
      <c r="F8" s="36"/>
      <c r="G8" s="36"/>
      <c r="H8" s="29" t="s">
        <v>20</v>
      </c>
      <c r="I8" s="43">
        <f t="shared" ref="I8:I9" si="1">COUNTIFS(B8:H8,"&lt;&gt;空",B8:H8,"&lt;&gt;休",B8:H8,"&lt;&gt;調",B8:H8,"&lt;&gt;",B8:H8,"&lt;&gt;調整休")</f>
        <v>2</v>
      </c>
      <c r="J8" s="795">
        <f t="shared" ref="J8:J9" si="2">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9</v>
      </c>
      <c r="K8" s="796"/>
    </row>
    <row r="9" spans="1:24" ht="17.100000000000001" customHeight="1" x14ac:dyDescent="0.15">
      <c r="A9" s="71" t="s">
        <v>18</v>
      </c>
      <c r="B9" s="12"/>
      <c r="C9" s="509"/>
      <c r="D9" s="32"/>
      <c r="E9" s="32"/>
      <c r="F9" s="32"/>
      <c r="G9" s="32"/>
      <c r="H9" s="12" t="s">
        <v>21</v>
      </c>
      <c r="I9" s="5">
        <f t="shared" si="1"/>
        <v>1</v>
      </c>
      <c r="J9" s="758">
        <f t="shared" si="2"/>
        <v>4.5</v>
      </c>
      <c r="K9" s="759"/>
    </row>
    <row r="10" spans="1:24" ht="17.100000000000001" customHeight="1" thickBot="1" x14ac:dyDescent="0.2">
      <c r="A10" s="75"/>
      <c r="B10" s="364"/>
      <c r="C10" s="512"/>
      <c r="D10" s="36"/>
      <c r="E10" s="36"/>
      <c r="F10" s="36"/>
      <c r="G10" s="36"/>
      <c r="H10" s="40"/>
      <c r="I10" s="5"/>
      <c r="J10" s="758"/>
      <c r="K10" s="759"/>
    </row>
    <row r="11" spans="1:24" ht="17.100000000000001" customHeight="1" x14ac:dyDescent="0.15">
      <c r="A11" s="33" t="s">
        <v>0</v>
      </c>
      <c r="B11" s="53">
        <v>46083</v>
      </c>
      <c r="C11" s="53">
        <v>46084</v>
      </c>
      <c r="D11" s="90">
        <v>46085</v>
      </c>
      <c r="E11" s="90">
        <v>46086</v>
      </c>
      <c r="F11" s="90">
        <v>46087</v>
      </c>
      <c r="G11" s="90">
        <v>46088</v>
      </c>
      <c r="H11" s="90">
        <v>46089</v>
      </c>
      <c r="I11" s="131"/>
      <c r="J11" s="799" t="s">
        <v>2</v>
      </c>
      <c r="K11" s="800"/>
    </row>
    <row r="12" spans="1:24" ht="17.100000000000001" customHeight="1" x14ac:dyDescent="0.15">
      <c r="A12" s="22" t="s">
        <v>3</v>
      </c>
      <c r="B12" s="22" t="s">
        <v>4</v>
      </c>
      <c r="C12" s="2" t="s">
        <v>5</v>
      </c>
      <c r="D12" s="21" t="s">
        <v>6</v>
      </c>
      <c r="E12" s="2" t="s">
        <v>7</v>
      </c>
      <c r="F12" s="2" t="s">
        <v>8</v>
      </c>
      <c r="G12" s="2" t="s">
        <v>9</v>
      </c>
      <c r="H12" s="24" t="s">
        <v>10</v>
      </c>
      <c r="I12" s="133"/>
      <c r="J12" s="801"/>
      <c r="K12" s="802"/>
    </row>
    <row r="13" spans="1:24" ht="17.100000000000001" customHeight="1" thickBot="1" x14ac:dyDescent="0.2">
      <c r="A13" s="406" t="s">
        <v>13</v>
      </c>
      <c r="B13" s="99"/>
      <c r="C13" s="407"/>
      <c r="D13" s="408"/>
      <c r="E13" s="99"/>
      <c r="F13" s="691" t="s">
        <v>60</v>
      </c>
      <c r="G13" s="691"/>
      <c r="H13" s="691"/>
      <c r="I13" s="100"/>
      <c r="J13" s="785"/>
      <c r="K13" s="766"/>
    </row>
    <row r="14" spans="1:24" ht="17.100000000000001" customHeight="1" x14ac:dyDescent="0.15">
      <c r="A14" s="797" t="s">
        <v>16</v>
      </c>
      <c r="B14" s="107" t="s">
        <v>20</v>
      </c>
      <c r="C14" s="351"/>
      <c r="D14" s="109"/>
      <c r="E14" s="233" t="s">
        <v>385</v>
      </c>
      <c r="F14" s="233" t="s">
        <v>385</v>
      </c>
      <c r="G14" s="393" t="s">
        <v>20</v>
      </c>
      <c r="H14" s="107"/>
      <c r="I14" s="775">
        <f t="shared" ref="I14" si="3">COUNTIFS(B14:H14,"&lt;&gt;空",B14:H14,"&lt;&gt;休",B14:H14,"&lt;&gt;調",B14:H14,"&lt;&gt;",B14:H14,"&lt;&gt;調整休")</f>
        <v>4</v>
      </c>
      <c r="J14" s="777">
        <v>25.75</v>
      </c>
      <c r="K14" s="778"/>
    </row>
    <row r="15" spans="1:24" ht="17.100000000000001" customHeight="1" thickBot="1" x14ac:dyDescent="0.2">
      <c r="A15" s="798"/>
      <c r="B15" s="122"/>
      <c r="C15" s="409"/>
      <c r="D15" s="113"/>
      <c r="E15" s="111" t="s">
        <v>21</v>
      </c>
      <c r="F15" s="111" t="s">
        <v>21</v>
      </c>
      <c r="G15" s="410"/>
      <c r="H15" s="111"/>
      <c r="I15" s="776"/>
      <c r="J15" s="779"/>
      <c r="K15" s="780"/>
    </row>
    <row r="16" spans="1:24" ht="17.100000000000001" customHeight="1" x14ac:dyDescent="0.15">
      <c r="A16" s="47" t="s">
        <v>17</v>
      </c>
      <c r="B16" s="29" t="s">
        <v>21</v>
      </c>
      <c r="C16" s="350"/>
      <c r="D16" s="36"/>
      <c r="E16" s="55" t="s">
        <v>20</v>
      </c>
      <c r="F16" s="55" t="s">
        <v>20</v>
      </c>
      <c r="G16" s="55"/>
      <c r="H16" s="29" t="s">
        <v>20</v>
      </c>
      <c r="I16" s="43">
        <f t="shared" ref="I16:I17" si="4">COUNTIFS(B16:H16,"&lt;&gt;空",B16:H16,"&lt;&gt;休",B16:H16,"&lt;&gt;調",B16:H16,"&lt;&gt;",B16:H16,"&lt;&gt;調整休")</f>
        <v>4</v>
      </c>
      <c r="J16" s="795">
        <f t="shared" ref="J16" si="5">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18</v>
      </c>
      <c r="K16" s="796"/>
    </row>
    <row r="17" spans="1:11" ht="17.100000000000001" customHeight="1" x14ac:dyDescent="0.15">
      <c r="A17" s="20" t="s">
        <v>18</v>
      </c>
      <c r="B17" s="12"/>
      <c r="C17" s="21"/>
      <c r="D17" s="32"/>
      <c r="E17" s="12"/>
      <c r="F17" s="54"/>
      <c r="G17" s="54" t="s">
        <v>21</v>
      </c>
      <c r="H17" s="12" t="s">
        <v>21</v>
      </c>
      <c r="I17" s="5">
        <f t="shared" si="4"/>
        <v>2</v>
      </c>
      <c r="J17" s="758">
        <f t="shared" ref="J17" si="6">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10-15"))*(4.5)</f>
        <v>9</v>
      </c>
      <c r="K17" s="759"/>
    </row>
    <row r="18" spans="1:11" ht="17.100000000000001" customHeight="1" x14ac:dyDescent="0.15">
      <c r="A18" s="44"/>
      <c r="B18" s="29"/>
      <c r="C18" s="106"/>
      <c r="D18" s="36"/>
      <c r="E18" s="12"/>
      <c r="F18" s="16"/>
      <c r="G18" s="16"/>
      <c r="H18" s="40"/>
      <c r="I18" s="5"/>
      <c r="J18" s="758"/>
      <c r="K18" s="759"/>
    </row>
    <row r="19" spans="1:11" ht="17.100000000000001" customHeight="1" x14ac:dyDescent="0.15">
      <c r="A19" s="22" t="s">
        <v>0</v>
      </c>
      <c r="B19" s="23">
        <v>46090</v>
      </c>
      <c r="C19" s="23">
        <v>46091</v>
      </c>
      <c r="D19" s="23">
        <v>46092</v>
      </c>
      <c r="E19" s="23">
        <v>46093</v>
      </c>
      <c r="F19" s="23">
        <v>46094</v>
      </c>
      <c r="G19" s="23">
        <v>46095</v>
      </c>
      <c r="H19" s="23">
        <v>46096</v>
      </c>
      <c r="I19" s="131"/>
      <c r="J19" s="799" t="s">
        <v>2</v>
      </c>
      <c r="K19" s="800"/>
    </row>
    <row r="20" spans="1:11" ht="17.100000000000001" customHeight="1" x14ac:dyDescent="0.15">
      <c r="A20" s="22" t="s">
        <v>3</v>
      </c>
      <c r="B20" s="2" t="s">
        <v>4</v>
      </c>
      <c r="C20" s="21" t="s">
        <v>5</v>
      </c>
      <c r="D20" s="21" t="s">
        <v>6</v>
      </c>
      <c r="E20" s="2" t="s">
        <v>7</v>
      </c>
      <c r="F20" s="2" t="s">
        <v>8</v>
      </c>
      <c r="G20" s="2" t="s">
        <v>9</v>
      </c>
      <c r="H20" s="24" t="s">
        <v>10</v>
      </c>
      <c r="I20" s="133"/>
      <c r="J20" s="801"/>
      <c r="K20" s="802"/>
    </row>
    <row r="21" spans="1:11" ht="17.100000000000001" customHeight="1" thickBot="1" x14ac:dyDescent="0.2">
      <c r="A21" s="406" t="s">
        <v>12</v>
      </c>
      <c r="B21" s="99"/>
      <c r="C21" s="407"/>
      <c r="D21" s="408"/>
      <c r="E21" s="99"/>
      <c r="F21" s="99"/>
      <c r="G21" s="99"/>
      <c r="H21" s="99"/>
      <c r="I21" s="100"/>
      <c r="J21" s="765"/>
      <c r="K21" s="766"/>
    </row>
    <row r="22" spans="1:11" ht="17.100000000000001" customHeight="1" x14ac:dyDescent="0.15">
      <c r="A22" s="797" t="s">
        <v>16</v>
      </c>
      <c r="B22" s="107" t="s">
        <v>20</v>
      </c>
      <c r="C22" s="351"/>
      <c r="D22" s="109"/>
      <c r="E22" s="233" t="s">
        <v>385</v>
      </c>
      <c r="F22" s="233" t="s">
        <v>385</v>
      </c>
      <c r="G22" s="107"/>
      <c r="H22" s="107"/>
      <c r="I22" s="775">
        <f t="shared" ref="I22" si="7">COUNTIFS(B22:H22,"&lt;&gt;空",B22:H22,"&lt;&gt;休",B22:H22,"&lt;&gt;調",B22:H22,"&lt;&gt;",B22:H22,"&lt;&gt;調整休")</f>
        <v>3</v>
      </c>
      <c r="J22" s="777">
        <v>18.75</v>
      </c>
      <c r="K22" s="778"/>
    </row>
    <row r="23" spans="1:11" ht="17.100000000000001" customHeight="1" thickBot="1" x14ac:dyDescent="0.2">
      <c r="A23" s="798"/>
      <c r="B23" s="122"/>
      <c r="C23" s="409"/>
      <c r="D23" s="113"/>
      <c r="E23" s="111" t="s">
        <v>21</v>
      </c>
      <c r="F23" s="111" t="s">
        <v>21</v>
      </c>
      <c r="G23" s="111" t="s">
        <v>21</v>
      </c>
      <c r="H23" s="111"/>
      <c r="I23" s="776"/>
      <c r="J23" s="779"/>
      <c r="K23" s="780"/>
    </row>
    <row r="24" spans="1:11" ht="17.100000000000001" customHeight="1" x14ac:dyDescent="0.15">
      <c r="A24" s="47" t="s">
        <v>17</v>
      </c>
      <c r="B24" s="29" t="s">
        <v>21</v>
      </c>
      <c r="C24" s="350"/>
      <c r="D24" s="36"/>
      <c r="E24" s="55" t="s">
        <v>20</v>
      </c>
      <c r="F24" s="55" t="s">
        <v>20</v>
      </c>
      <c r="G24" s="29"/>
      <c r="H24" s="29" t="s">
        <v>20</v>
      </c>
      <c r="I24" s="43">
        <f t="shared" ref="I24:I25" si="8">COUNTIFS(B24:H24,"&lt;&gt;空",B24:H24,"&lt;&gt;休",B24:H24,"&lt;&gt;調",B24:H24,"&lt;&gt;",B24:H24,"&lt;&gt;調整休")</f>
        <v>4</v>
      </c>
      <c r="J24" s="795">
        <f t="shared" ref="J24:J25" si="9">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18</v>
      </c>
      <c r="K24" s="796"/>
    </row>
    <row r="25" spans="1:11" ht="17.100000000000001" customHeight="1" x14ac:dyDescent="0.15">
      <c r="A25" s="20" t="s">
        <v>18</v>
      </c>
      <c r="B25" s="12"/>
      <c r="C25" s="21"/>
      <c r="D25" s="32"/>
      <c r="E25" s="12"/>
      <c r="F25" s="54"/>
      <c r="G25" s="12" t="s">
        <v>20</v>
      </c>
      <c r="H25" s="12" t="s">
        <v>21</v>
      </c>
      <c r="I25" s="5">
        <f t="shared" si="8"/>
        <v>2</v>
      </c>
      <c r="J25" s="758">
        <f t="shared" si="9"/>
        <v>9</v>
      </c>
      <c r="K25" s="759"/>
    </row>
    <row r="26" spans="1:11" ht="17.100000000000001" customHeight="1" x14ac:dyDescent="0.15">
      <c r="A26" s="44"/>
      <c r="B26" s="29"/>
      <c r="C26" s="106"/>
      <c r="D26" s="36"/>
      <c r="E26" s="12"/>
      <c r="F26" s="16"/>
      <c r="G26" s="16"/>
      <c r="H26" s="40"/>
      <c r="I26" s="5"/>
      <c r="J26" s="758"/>
      <c r="K26" s="759"/>
    </row>
    <row r="27" spans="1:11" ht="17.100000000000001" customHeight="1" x14ac:dyDescent="0.15">
      <c r="A27" s="22" t="s">
        <v>0</v>
      </c>
      <c r="B27" s="90">
        <v>46097</v>
      </c>
      <c r="C27" s="90">
        <v>46098</v>
      </c>
      <c r="D27" s="90">
        <v>46099</v>
      </c>
      <c r="E27" s="90">
        <v>46100</v>
      </c>
      <c r="F27" s="90">
        <v>46101</v>
      </c>
      <c r="G27" s="90">
        <v>46102</v>
      </c>
      <c r="H27" s="90">
        <v>46103</v>
      </c>
      <c r="I27" s="131"/>
      <c r="J27" s="799" t="s">
        <v>2</v>
      </c>
      <c r="K27" s="800"/>
    </row>
    <row r="28" spans="1:11" ht="17.100000000000001" customHeight="1" x14ac:dyDescent="0.15">
      <c r="A28" s="22" t="s">
        <v>3</v>
      </c>
      <c r="B28" s="2" t="s">
        <v>4</v>
      </c>
      <c r="C28" s="21" t="s">
        <v>5</v>
      </c>
      <c r="D28" s="21" t="s">
        <v>6</v>
      </c>
      <c r="E28" s="2" t="s">
        <v>7</v>
      </c>
      <c r="F28" s="24" t="s">
        <v>8</v>
      </c>
      <c r="G28" s="2" t="s">
        <v>9</v>
      </c>
      <c r="H28" s="24" t="s">
        <v>10</v>
      </c>
      <c r="I28" s="133"/>
      <c r="J28" s="801"/>
      <c r="K28" s="802"/>
    </row>
    <row r="29" spans="1:11" ht="17.100000000000001" customHeight="1" thickBot="1" x14ac:dyDescent="0.2">
      <c r="A29" s="406" t="s">
        <v>13</v>
      </c>
      <c r="B29" s="99"/>
      <c r="C29" s="407"/>
      <c r="D29" s="408"/>
      <c r="E29" s="99"/>
      <c r="F29" s="99"/>
      <c r="G29" s="99"/>
      <c r="H29" s="99"/>
      <c r="I29" s="100"/>
      <c r="J29" s="785"/>
      <c r="K29" s="766"/>
    </row>
    <row r="30" spans="1:11" ht="17.100000000000001" customHeight="1" x14ac:dyDescent="0.15">
      <c r="A30" s="797" t="s">
        <v>16</v>
      </c>
      <c r="B30" s="107" t="s">
        <v>20</v>
      </c>
      <c r="C30" s="351"/>
      <c r="D30" s="109"/>
      <c r="E30" s="233" t="s">
        <v>385</v>
      </c>
      <c r="F30" s="233" t="s">
        <v>385</v>
      </c>
      <c r="G30" s="393" t="s">
        <v>20</v>
      </c>
      <c r="H30" s="107"/>
      <c r="I30" s="775">
        <f t="shared" ref="I30" si="10">COUNTIFS(B30:H30,"&lt;&gt;空",B30:H30,"&lt;&gt;休",B30:H30,"&lt;&gt;調",B30:H30,"&lt;&gt;",B30:H30,"&lt;&gt;調整休")</f>
        <v>4</v>
      </c>
      <c r="J30" s="777">
        <v>14.25</v>
      </c>
      <c r="K30" s="778"/>
    </row>
    <row r="31" spans="1:11" ht="17.100000000000001" customHeight="1" thickBot="1" x14ac:dyDescent="0.2">
      <c r="A31" s="798"/>
      <c r="B31" s="122"/>
      <c r="C31" s="409"/>
      <c r="D31" s="113"/>
      <c r="E31" s="111" t="s">
        <v>21</v>
      </c>
      <c r="F31" s="111" t="s">
        <v>21</v>
      </c>
      <c r="G31" s="410"/>
      <c r="H31" s="111"/>
      <c r="I31" s="776"/>
      <c r="J31" s="779"/>
      <c r="K31" s="780"/>
    </row>
    <row r="32" spans="1:11" ht="17.100000000000001" customHeight="1" x14ac:dyDescent="0.15">
      <c r="A32" s="47" t="s">
        <v>17</v>
      </c>
      <c r="B32" s="29" t="s">
        <v>21</v>
      </c>
      <c r="C32" s="350"/>
      <c r="D32" s="36"/>
      <c r="E32" s="55" t="s">
        <v>20</v>
      </c>
      <c r="F32" s="55" t="s">
        <v>20</v>
      </c>
      <c r="G32" s="55"/>
      <c r="H32" s="29" t="s">
        <v>20</v>
      </c>
      <c r="I32" s="43">
        <f t="shared" ref="I32:I33" si="11">COUNTIFS(B32:H32,"&lt;&gt;空",B32:H32,"&lt;&gt;休",B32:H32,"&lt;&gt;調",B32:H32,"&lt;&gt;",B32:H32,"&lt;&gt;調整休")</f>
        <v>4</v>
      </c>
      <c r="J32" s="795">
        <f t="shared" ref="J32" si="12">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18</v>
      </c>
      <c r="K32" s="796"/>
    </row>
    <row r="33" spans="1:14" ht="17.100000000000001" customHeight="1" x14ac:dyDescent="0.15">
      <c r="A33" s="20" t="s">
        <v>18</v>
      </c>
      <c r="B33" s="12"/>
      <c r="C33" s="21"/>
      <c r="D33" s="32"/>
      <c r="E33" s="12"/>
      <c r="F33" s="54"/>
      <c r="G33" s="54" t="s">
        <v>21</v>
      </c>
      <c r="H33" s="12" t="s">
        <v>21</v>
      </c>
      <c r="I33" s="5">
        <f t="shared" si="11"/>
        <v>2</v>
      </c>
      <c r="J33" s="758">
        <f t="shared" ref="J33" si="13">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10-15"))*(4.5)</f>
        <v>9</v>
      </c>
      <c r="K33" s="759"/>
    </row>
    <row r="34" spans="1:14" ht="17.100000000000001" customHeight="1" x14ac:dyDescent="0.15">
      <c r="A34" s="44"/>
      <c r="B34" s="29"/>
      <c r="C34" s="106"/>
      <c r="D34" s="36"/>
      <c r="E34" s="12"/>
      <c r="F34" s="16"/>
      <c r="G34" s="16"/>
      <c r="H34" s="40"/>
      <c r="I34" s="5"/>
      <c r="J34" s="758"/>
      <c r="K34" s="759"/>
    </row>
    <row r="35" spans="1:14" ht="17.100000000000001" customHeight="1" x14ac:dyDescent="0.15">
      <c r="A35" s="22" t="s">
        <v>0</v>
      </c>
      <c r="B35" s="23">
        <v>46104</v>
      </c>
      <c r="C35" s="23">
        <v>46105</v>
      </c>
      <c r="D35" s="23">
        <v>46106</v>
      </c>
      <c r="E35" s="23">
        <v>46107</v>
      </c>
      <c r="F35" s="23">
        <v>46108</v>
      </c>
      <c r="G35" s="23">
        <v>46109</v>
      </c>
      <c r="H35" s="23">
        <v>46110</v>
      </c>
      <c r="I35" s="131"/>
      <c r="J35" s="799" t="s">
        <v>2</v>
      </c>
      <c r="K35" s="800"/>
    </row>
    <row r="36" spans="1:14" ht="17.100000000000001" customHeight="1" x14ac:dyDescent="0.15">
      <c r="A36" s="22" t="s">
        <v>3</v>
      </c>
      <c r="B36" s="2" t="s">
        <v>4</v>
      </c>
      <c r="C36" s="316" t="s">
        <v>5</v>
      </c>
      <c r="D36" s="21" t="s">
        <v>6</v>
      </c>
      <c r="E36" s="2" t="s">
        <v>7</v>
      </c>
      <c r="F36" s="2" t="s">
        <v>8</v>
      </c>
      <c r="G36" s="2" t="s">
        <v>9</v>
      </c>
      <c r="H36" s="24" t="s">
        <v>10</v>
      </c>
      <c r="I36" s="133"/>
      <c r="J36" s="801"/>
      <c r="K36" s="802"/>
    </row>
    <row r="37" spans="1:14" ht="17.100000000000001" customHeight="1" thickBot="1" x14ac:dyDescent="0.2">
      <c r="A37" s="406" t="s">
        <v>12</v>
      </c>
      <c r="B37" s="99"/>
      <c r="C37" s="407"/>
      <c r="D37" s="408"/>
      <c r="E37" s="99"/>
      <c r="F37" s="99"/>
      <c r="G37" s="99"/>
      <c r="H37" s="99"/>
      <c r="I37" s="100"/>
      <c r="J37" s="785"/>
      <c r="K37" s="766"/>
    </row>
    <row r="38" spans="1:14" ht="17.100000000000001" customHeight="1" x14ac:dyDescent="0.15">
      <c r="A38" s="797" t="s">
        <v>16</v>
      </c>
      <c r="B38" s="107" t="s">
        <v>20</v>
      </c>
      <c r="C38" s="351"/>
      <c r="D38" s="109"/>
      <c r="E38" s="233" t="s">
        <v>385</v>
      </c>
      <c r="F38" s="233" t="s">
        <v>385</v>
      </c>
      <c r="G38" s="107"/>
      <c r="H38" s="107"/>
      <c r="I38" s="775">
        <f t="shared" ref="I38" si="14">COUNTIFS(B38:H38,"&lt;&gt;空",B38:H38,"&lt;&gt;休",B38:H38,"&lt;&gt;調",B38:H38,"&lt;&gt;",B38:H38,"&lt;&gt;調整休")</f>
        <v>3</v>
      </c>
      <c r="J38" s="777">
        <v>9.75</v>
      </c>
      <c r="K38" s="778"/>
    </row>
    <row r="39" spans="1:14" ht="17.100000000000001" customHeight="1" thickBot="1" x14ac:dyDescent="0.2">
      <c r="A39" s="798"/>
      <c r="B39" s="122"/>
      <c r="C39" s="409"/>
      <c r="D39" s="113"/>
      <c r="E39" s="111" t="s">
        <v>21</v>
      </c>
      <c r="F39" s="111" t="s">
        <v>21</v>
      </c>
      <c r="G39" s="111" t="s">
        <v>21</v>
      </c>
      <c r="H39" s="111"/>
      <c r="I39" s="776"/>
      <c r="J39" s="779"/>
      <c r="K39" s="780"/>
    </row>
    <row r="40" spans="1:14" ht="17.100000000000001" customHeight="1" x14ac:dyDescent="0.15">
      <c r="A40" s="47" t="s">
        <v>17</v>
      </c>
      <c r="B40" s="29" t="s">
        <v>21</v>
      </c>
      <c r="C40" s="350"/>
      <c r="D40" s="36"/>
      <c r="E40" s="55" t="s">
        <v>20</v>
      </c>
      <c r="F40" s="55" t="s">
        <v>20</v>
      </c>
      <c r="G40" s="29"/>
      <c r="H40" s="29" t="s">
        <v>20</v>
      </c>
      <c r="I40" s="43">
        <f t="shared" ref="I40:I41" si="15">COUNTIFS(B40:H40,"&lt;&gt;空",B40:H40,"&lt;&gt;休",B40:H40,"&lt;&gt;調",B40:H40,"&lt;&gt;",B40:H40,"&lt;&gt;調整休")</f>
        <v>4</v>
      </c>
      <c r="J40" s="795">
        <v>9</v>
      </c>
      <c r="K40" s="796"/>
    </row>
    <row r="41" spans="1:14" ht="17.100000000000001" customHeight="1" x14ac:dyDescent="0.15">
      <c r="A41" s="20" t="s">
        <v>18</v>
      </c>
      <c r="B41" s="12"/>
      <c r="C41" s="21"/>
      <c r="D41" s="32"/>
      <c r="E41" s="12"/>
      <c r="F41" s="54"/>
      <c r="G41" s="12" t="s">
        <v>20</v>
      </c>
      <c r="H41" s="12" t="s">
        <v>21</v>
      </c>
      <c r="I41" s="5">
        <f t="shared" si="15"/>
        <v>2</v>
      </c>
      <c r="J41" s="758">
        <f t="shared" ref="J41" si="16">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10-15"))*(4.5)</f>
        <v>9</v>
      </c>
      <c r="K41" s="759"/>
    </row>
    <row r="42" spans="1:14" ht="17.100000000000001" customHeight="1" x14ac:dyDescent="0.15">
      <c r="A42" s="44"/>
      <c r="B42" s="29"/>
      <c r="C42" s="106"/>
      <c r="D42" s="36"/>
      <c r="E42" s="12"/>
      <c r="F42" s="16"/>
      <c r="G42" s="16"/>
      <c r="H42" s="40"/>
      <c r="I42" s="5"/>
      <c r="J42" s="758"/>
      <c r="K42" s="759"/>
    </row>
    <row r="43" spans="1:14" ht="17.100000000000001" customHeight="1" x14ac:dyDescent="0.15">
      <c r="A43" s="41"/>
      <c r="B43" s="42"/>
      <c r="C43" s="42"/>
      <c r="D43" s="42"/>
      <c r="E43" s="42"/>
      <c r="F43" s="42"/>
      <c r="G43" s="42"/>
      <c r="H43" s="42"/>
      <c r="I43" s="882" t="s">
        <v>514</v>
      </c>
      <c r="J43" s="882"/>
      <c r="K43" s="882"/>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59">
    <mergeCell ref="A50:B50"/>
    <mergeCell ref="A51:B51"/>
    <mergeCell ref="C51:K51"/>
    <mergeCell ref="A52:B52"/>
    <mergeCell ref="C52:K52"/>
    <mergeCell ref="A49:B49"/>
    <mergeCell ref="C49:K49"/>
    <mergeCell ref="J40:K40"/>
    <mergeCell ref="J41:K41"/>
    <mergeCell ref="J42:K42"/>
    <mergeCell ref="I43:K43"/>
    <mergeCell ref="A44:B44"/>
    <mergeCell ref="D44:E44"/>
    <mergeCell ref="A45:B45"/>
    <mergeCell ref="C45:K45"/>
    <mergeCell ref="A46:B46"/>
    <mergeCell ref="C46:K46"/>
    <mergeCell ref="C47:K47"/>
    <mergeCell ref="A38:A39"/>
    <mergeCell ref="I38:I39"/>
    <mergeCell ref="J38:K39"/>
    <mergeCell ref="J25:K25"/>
    <mergeCell ref="J26:K26"/>
    <mergeCell ref="J27:K28"/>
    <mergeCell ref="J29:K29"/>
    <mergeCell ref="A30:A31"/>
    <mergeCell ref="I30:I31"/>
    <mergeCell ref="J30:K31"/>
    <mergeCell ref="J32:K32"/>
    <mergeCell ref="J33:K33"/>
    <mergeCell ref="J34:K34"/>
    <mergeCell ref="J35:K36"/>
    <mergeCell ref="J37:K37"/>
    <mergeCell ref="J24:K24"/>
    <mergeCell ref="A14:A15"/>
    <mergeCell ref="I14:I15"/>
    <mergeCell ref="J14:K15"/>
    <mergeCell ref="J16:K16"/>
    <mergeCell ref="J17:K17"/>
    <mergeCell ref="J18:K18"/>
    <mergeCell ref="J19:K20"/>
    <mergeCell ref="J21:K21"/>
    <mergeCell ref="A22:A23"/>
    <mergeCell ref="I22:I23"/>
    <mergeCell ref="J22:K23"/>
    <mergeCell ref="J8:K8"/>
    <mergeCell ref="J9:K9"/>
    <mergeCell ref="J10:K10"/>
    <mergeCell ref="J11:K12"/>
    <mergeCell ref="F13:H13"/>
    <mergeCell ref="J13:K13"/>
    <mergeCell ref="A6:A7"/>
    <mergeCell ref="I6:I7"/>
    <mergeCell ref="J6:K7"/>
    <mergeCell ref="B1:F1"/>
    <mergeCell ref="H1:K1"/>
    <mergeCell ref="I3:I4"/>
    <mergeCell ref="J3:K4"/>
    <mergeCell ref="J5:K5"/>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0ACA4-51C3-4E0D-BF55-02F8A358FBD7}">
  <dimension ref="A1:K60"/>
  <sheetViews>
    <sheetView topLeftCell="A27" zoomScale="115" zoomScaleNormal="115" workbookViewId="0"/>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50" t="s">
        <v>59</v>
      </c>
      <c r="B1" s="753" t="s">
        <v>515</v>
      </c>
      <c r="C1" s="753"/>
      <c r="D1" s="753"/>
      <c r="E1" s="753"/>
      <c r="F1" s="753"/>
      <c r="G1" s="754"/>
      <c r="H1" s="755" t="s">
        <v>154</v>
      </c>
      <c r="I1" s="756"/>
      <c r="J1" s="756"/>
      <c r="K1" s="757"/>
    </row>
    <row r="2" spans="1:11" ht="9" customHeight="1" thickBot="1" x14ac:dyDescent="0.2">
      <c r="A2" s="189"/>
    </row>
    <row r="3" spans="1:11" s="191" customFormat="1" ht="15" customHeight="1" x14ac:dyDescent="0.15">
      <c r="A3" s="545" t="s">
        <v>0</v>
      </c>
      <c r="B3" s="546">
        <v>46111</v>
      </c>
      <c r="C3" s="547">
        <v>46112</v>
      </c>
      <c r="D3" s="154"/>
      <c r="E3" s="154"/>
      <c r="F3" s="154"/>
      <c r="G3" s="154"/>
      <c r="H3" s="154">
        <v>46082</v>
      </c>
      <c r="I3" s="747" t="s">
        <v>1</v>
      </c>
      <c r="J3" s="749" t="s">
        <v>2</v>
      </c>
      <c r="K3" s="750"/>
    </row>
    <row r="4" spans="1:11" s="192" customFormat="1" ht="15" customHeight="1" x14ac:dyDescent="0.15">
      <c r="A4" s="548" t="s">
        <v>3</v>
      </c>
      <c r="B4" s="544" t="s">
        <v>4</v>
      </c>
      <c r="C4" s="549" t="s">
        <v>5</v>
      </c>
      <c r="D4" s="156"/>
      <c r="E4" s="157"/>
      <c r="F4" s="157"/>
      <c r="G4" s="157"/>
      <c r="H4" s="158" t="s">
        <v>10</v>
      </c>
      <c r="I4" s="748"/>
      <c r="J4" s="749"/>
      <c r="K4" s="750"/>
    </row>
    <row r="5" spans="1:11" s="151" customFormat="1" ht="13.5" customHeight="1" x14ac:dyDescent="0.15">
      <c r="A5" s="293" t="s">
        <v>142</v>
      </c>
      <c r="B5" s="561">
        <v>5</v>
      </c>
      <c r="C5" s="557"/>
      <c r="D5" s="194"/>
      <c r="E5" s="195"/>
      <c r="F5" s="195"/>
      <c r="G5" s="195"/>
      <c r="H5" s="153">
        <v>3</v>
      </c>
      <c r="I5" s="196"/>
      <c r="J5" s="751"/>
      <c r="K5" s="752"/>
    </row>
    <row r="6" spans="1:11" ht="13.5" customHeight="1" x14ac:dyDescent="0.15">
      <c r="A6" s="273" t="s">
        <v>155</v>
      </c>
      <c r="B6" s="239"/>
      <c r="C6" s="558"/>
      <c r="D6" s="241"/>
      <c r="E6" s="241"/>
      <c r="F6" s="241"/>
      <c r="G6" s="241"/>
      <c r="H6" s="240" t="s">
        <v>368</v>
      </c>
      <c r="I6" s="199">
        <f>COUNTA(B6:H6)</f>
        <v>1</v>
      </c>
      <c r="J6" s="733">
        <f>SUM(COUNTIF(B6:H6,"10-"))*(4.5)+SUM(COUNTIF(B6:H6,"9:30-"))*(5)+SUM(COUNTIF(B6:H6,"9-16"))*(6.25)+SUM(COUNTIF(B6:H6,"9:30-15"))*(5)+SUM(COUNTIF(B6:H6,"10-16"))*(5.5)+SUM(COUNTIF(B6:H6,"10-14"))*(4)</f>
        <v>5</v>
      </c>
      <c r="K6" s="734"/>
    </row>
    <row r="7" spans="1:11" ht="13.5" customHeight="1" x14ac:dyDescent="0.15">
      <c r="A7" s="273" t="s">
        <v>158</v>
      </c>
      <c r="B7" s="239" t="s">
        <v>369</v>
      </c>
      <c r="C7" s="558"/>
      <c r="D7" s="241"/>
      <c r="E7" s="241"/>
      <c r="F7" s="241"/>
      <c r="G7" s="241"/>
      <c r="H7" s="239" t="s">
        <v>369</v>
      </c>
      <c r="I7" s="200">
        <f>COUNTA(B7:H7)</f>
        <v>2</v>
      </c>
      <c r="J7" s="733">
        <f>SUM(COUNTIF(B7:H7,"10-"))*(4.5)+SUM(COUNTIF(B7:H7,"9:30-"))*(5)+SUM(COUNTIF(B7:H7,"9-16"))*(6.25)+SUM(COUNTIF(B7:H7,"9:30-15"))*(5)+SUM(COUNTIF(B7:H7,"10-16"))*(5.5)+SUM(COUNTIF(B7:H7,"10-14"))*(4)</f>
        <v>9</v>
      </c>
      <c r="K7" s="734"/>
    </row>
    <row r="8" spans="1:11" ht="13.5" customHeight="1" x14ac:dyDescent="0.15">
      <c r="A8" s="273" t="s">
        <v>494</v>
      </c>
      <c r="B8" s="240" t="s">
        <v>319</v>
      </c>
      <c r="C8" s="558"/>
      <c r="D8" s="241"/>
      <c r="E8" s="241"/>
      <c r="F8" s="241"/>
      <c r="G8" s="241"/>
      <c r="H8" s="239"/>
      <c r="I8" s="200">
        <f>COUNTA(B8:H8)</f>
        <v>1</v>
      </c>
      <c r="J8" s="733">
        <f>SUM(COUNTIF(B8:H8,"10-"))*(4.5)+SUM(COUNTIF(B8:H8,"9:30-"))*(5)+SUM(COUNTIF(B8:H8,"9-16"))*(6.25)+SUM(COUNTIF(B8:H8,"9:30-15"))*(5)+SUM(COUNTIF(B8:H8,"10-16"))*(5.5)+SUM(COUNTIF(B8:H8,"10-14"))*(4)</f>
        <v>0</v>
      </c>
      <c r="K8" s="734"/>
    </row>
    <row r="9" spans="1:11" ht="13.5" customHeight="1" x14ac:dyDescent="0.15">
      <c r="A9" s="273" t="s">
        <v>160</v>
      </c>
      <c r="B9" s="239" t="s">
        <v>369</v>
      </c>
      <c r="C9" s="558"/>
      <c r="D9" s="241"/>
      <c r="E9" s="241"/>
      <c r="F9" s="241"/>
      <c r="G9" s="241"/>
      <c r="H9" s="239"/>
      <c r="I9" s="200">
        <f>COUNTA(B9:H9)</f>
        <v>1</v>
      </c>
      <c r="J9" s="733">
        <f>SUM(COUNTIF(B9:H9,"10-"))*(4.5)+SUM(COUNTIF(B9:H9,"9:30-"))*(5)+SUM(COUNTIF(B9:H9,"9-16"))*(6.25)+SUM(COUNTIF(B9:H9,"9:30-15"))*(5)+SUM(COUNTIF(B9:H9,"10-16"))*(5.5)+SUM(COUNTIF(B9:H9,"10-14"))*(4)+SUM(COUNTIF(B9:H9,"受付9-17"))*(7)+SUM(COUNTIF(B9:H9,"受付9-14"))*(4.5)</f>
        <v>4.5</v>
      </c>
      <c r="K9" s="734"/>
    </row>
    <row r="10" spans="1:11" ht="13.5" customHeight="1" x14ac:dyDescent="0.15">
      <c r="A10" s="302" t="s">
        <v>183</v>
      </c>
      <c r="B10" s="239"/>
      <c r="C10" s="558"/>
      <c r="D10" s="241"/>
      <c r="E10" s="241"/>
      <c r="F10" s="241"/>
      <c r="G10" s="241"/>
      <c r="H10" s="239" t="s">
        <v>369</v>
      </c>
      <c r="I10" s="200">
        <f>COUNTA(B10:H10)</f>
        <v>1</v>
      </c>
      <c r="J10" s="733">
        <f t="shared" ref="J10" si="0">SUM(COUNTIF(B10:H10,"9-15"))*(5.5)+SUM(COUNTIF(B10:H10,"10-15"))*(4.5)+SUM(COUNTIF(B10:H10,"9-16"))*(6.25)+SUM(COUNTIF(B10:H10,"9:30-15"))*(5)+SUM(COUNTIF(B10:H10,"10-16"))*(5.5)+SUM(COUNTIF(B10:H10,"10-14"))*(4)</f>
        <v>0</v>
      </c>
      <c r="K10" s="734"/>
    </row>
    <row r="11" spans="1:11" ht="13.5" customHeight="1" x14ac:dyDescent="0.15">
      <c r="A11" s="302" t="s">
        <v>426</v>
      </c>
      <c r="B11" s="239" t="s">
        <v>369</v>
      </c>
      <c r="C11" s="559"/>
      <c r="D11" s="198"/>
      <c r="E11" s="198"/>
      <c r="F11" s="198"/>
      <c r="G11" s="198"/>
      <c r="H11" s="239"/>
      <c r="I11" s="200">
        <f t="shared" ref="I11:I13" si="1">COUNTA(B11:H11)</f>
        <v>1</v>
      </c>
      <c r="J11" s="733">
        <f>SUM(COUNTIF(B11:H11,"10-"))*(4.5)+SUM(COUNTIF(B11:H11,"9:30-"))*(5)+SUM(COUNTIF(B11:H11,"9-16"))*(6.25)+SUM(COUNTIF(B11:H11,"9:30-15"))*(5)+SUM(COUNTIF(B11:H11,"10-16"))*(5.5)+SUM(COUNTIF(B11:H11,"10-14"))*(4)</f>
        <v>4.5</v>
      </c>
      <c r="K11" s="734"/>
    </row>
    <row r="12" spans="1:11" ht="13.5" customHeight="1" x14ac:dyDescent="0.15">
      <c r="A12" s="71" t="s">
        <v>524</v>
      </c>
      <c r="B12" s="239" t="s">
        <v>369</v>
      </c>
      <c r="C12" s="559"/>
      <c r="D12" s="198"/>
      <c r="E12" s="198"/>
      <c r="F12" s="198"/>
      <c r="G12" s="198"/>
      <c r="H12" s="239"/>
      <c r="I12" s="200">
        <f t="shared" ref="I12" si="2">COUNTA(B12:H12)</f>
        <v>1</v>
      </c>
      <c r="J12" s="733">
        <f>SUM(COUNTIF(B12:H12,"10-"))*(4.5)+SUM(COUNTIF(B12:H12,"9:30-"))*(5)+SUM(COUNTIF(B12:H12,"9-16"))*(6.25)+SUM(COUNTIF(B12:H12,"9:30-15"))*(5)+SUM(COUNTIF(B12:H12,"10-16"))*(5.5)+SUM(COUNTIF(B12:H12,"10-14"))*(4)</f>
        <v>4.5</v>
      </c>
      <c r="K12" s="734"/>
    </row>
    <row r="13" spans="1:11" ht="13.5" customHeight="1" thickBot="1" x14ac:dyDescent="0.2">
      <c r="A13" s="555" t="s">
        <v>66</v>
      </c>
      <c r="B13" s="556"/>
      <c r="C13" s="560"/>
      <c r="D13" s="198"/>
      <c r="E13" s="198"/>
      <c r="F13" s="198"/>
      <c r="G13" s="198"/>
      <c r="H13" s="239"/>
      <c r="I13" s="200">
        <f t="shared" si="1"/>
        <v>0</v>
      </c>
      <c r="J13" s="733">
        <f>SUM(COUNTIF(B13:H13,"10-"))*(4.5)+SUM(COUNTIF(B13:H13,"9:30-"))*(5)+SUM(COUNTIF(B13:H13,"10-15:30"))*(5)+SUM(COUNTIF(B13:H13,"9:30-15"))*(5)+SUM(COUNTIF(B13:H13,"10-16"))*(5.5)+SUM(COUNTIF(B13:H13,"10-14"))*(4)</f>
        <v>0</v>
      </c>
      <c r="K13" s="734"/>
    </row>
    <row r="14" spans="1:11" s="191" customFormat="1" ht="15" customHeight="1" x14ac:dyDescent="0.15">
      <c r="A14" s="175" t="s">
        <v>0</v>
      </c>
      <c r="B14" s="176">
        <v>46083</v>
      </c>
      <c r="C14" s="176">
        <v>46084</v>
      </c>
      <c r="D14" s="176">
        <v>46085</v>
      </c>
      <c r="E14" s="176">
        <v>46086</v>
      </c>
      <c r="F14" s="176">
        <v>46087</v>
      </c>
      <c r="G14" s="176">
        <v>46088</v>
      </c>
      <c r="H14" s="176">
        <v>46089</v>
      </c>
      <c r="I14" s="747" t="s">
        <v>1</v>
      </c>
      <c r="J14" s="749" t="s">
        <v>2</v>
      </c>
      <c r="K14" s="750"/>
    </row>
    <row r="15" spans="1:11" s="192" customFormat="1" ht="15" customHeight="1" x14ac:dyDescent="0.15">
      <c r="A15" s="155" t="s">
        <v>3</v>
      </c>
      <c r="B15" s="157" t="s">
        <v>4</v>
      </c>
      <c r="C15" s="157" t="s">
        <v>5</v>
      </c>
      <c r="D15" s="157" t="s">
        <v>6</v>
      </c>
      <c r="E15" s="157" t="s">
        <v>7</v>
      </c>
      <c r="F15" s="157" t="s">
        <v>8</v>
      </c>
      <c r="G15" s="157" t="s">
        <v>9</v>
      </c>
      <c r="H15" s="158" t="s">
        <v>10</v>
      </c>
      <c r="I15" s="748"/>
      <c r="J15" s="749"/>
      <c r="K15" s="750"/>
    </row>
    <row r="16" spans="1:11" s="151" customFormat="1" ht="13.5" customHeight="1" x14ac:dyDescent="0.15">
      <c r="A16" s="193" t="s">
        <v>131</v>
      </c>
      <c r="B16" s="195">
        <v>5</v>
      </c>
      <c r="C16" s="195"/>
      <c r="D16" s="195"/>
      <c r="E16" s="153">
        <v>4</v>
      </c>
      <c r="F16" s="195">
        <v>4</v>
      </c>
      <c r="G16" s="153">
        <v>4</v>
      </c>
      <c r="H16" s="153">
        <v>3</v>
      </c>
      <c r="I16" s="196"/>
      <c r="J16" s="751"/>
      <c r="K16" s="752"/>
    </row>
    <row r="17" spans="1:11" s="151" customFormat="1" ht="13.5" customHeight="1" x14ac:dyDescent="0.15">
      <c r="A17" s="197" t="s">
        <v>155</v>
      </c>
      <c r="B17" s="239"/>
      <c r="C17" s="241"/>
      <c r="D17" s="241"/>
      <c r="E17" s="239" t="s">
        <v>369</v>
      </c>
      <c r="F17" s="16"/>
      <c r="G17" s="240" t="s">
        <v>319</v>
      </c>
      <c r="H17" s="240" t="s">
        <v>319</v>
      </c>
      <c r="I17" s="200">
        <f t="shared" ref="I17:I24" si="3">COUNTA(B17:H17)</f>
        <v>3</v>
      </c>
      <c r="J17" s="733">
        <f>SUM(COUNTIF(B17:H17,"10-"))*(4.5)+SUM(COUNTIF(B17:H17,"9:30-"))*(5)+SUM(COUNTIF(B17:H17,"9-16"))*(6.25)+SUM(COUNTIF(B17:H17,"9:30-15"))*(5)+SUM(COUNTIF(B17:H17,"10-16"))*(5.5)+SUM(COUNTIF(B17:H17,"10-14"))*(4)</f>
        <v>4.5</v>
      </c>
      <c r="K17" s="734"/>
    </row>
    <row r="18" spans="1:11" ht="13.5" customHeight="1" x14ac:dyDescent="0.15">
      <c r="A18" s="197" t="s">
        <v>158</v>
      </c>
      <c r="B18" s="239" t="s">
        <v>369</v>
      </c>
      <c r="C18" s="241"/>
      <c r="D18" s="241"/>
      <c r="E18" s="239"/>
      <c r="F18" s="239"/>
      <c r="G18" s="239" t="s">
        <v>369</v>
      </c>
      <c r="H18" s="239" t="s">
        <v>369</v>
      </c>
      <c r="I18" s="200">
        <f t="shared" si="3"/>
        <v>3</v>
      </c>
      <c r="J18" s="733">
        <f>SUM(COUNTIF(B18:H18,"10-"))*(4.5)+SUM(COUNTIF(B18:H18,"9:30-"))*(5)+SUM(COUNTIF(B18:H18,"9-16"))*(6.25)+SUM(COUNTIF(B18:H18,"9:30-15"))*(5)+SUM(COUNTIF(B18:H18,"10-16"))*(5.5)+SUM(COUNTIF(B18:H18,"10-14"))*(4)</f>
        <v>13.5</v>
      </c>
      <c r="K18" s="734"/>
    </row>
    <row r="19" spans="1:11" ht="13.5" customHeight="1" x14ac:dyDescent="0.15">
      <c r="A19" s="197" t="s">
        <v>494</v>
      </c>
      <c r="B19" s="240" t="s">
        <v>319</v>
      </c>
      <c r="C19" s="241"/>
      <c r="D19" s="241"/>
      <c r="E19" s="240" t="s">
        <v>319</v>
      </c>
      <c r="F19" s="240" t="s">
        <v>319</v>
      </c>
      <c r="G19" s="242"/>
      <c r="H19" s="239"/>
      <c r="I19" s="200">
        <f t="shared" si="3"/>
        <v>3</v>
      </c>
      <c r="J19" s="733">
        <f>SUM(COUNTIF(B19:H19,"10-"))*(4.5)+SUM(COUNTIF(B19:H19,"9:30-"))*(5)+SUM(COUNTIF(B19:H19,"9-16"))*(6.25)+SUM(COUNTIF(B19:H19,"9:30-15"))*(5)+SUM(COUNTIF(B19:H19,"10-16"))*(5.5)+SUM(COUNTIF(B19:H19,"10-14"))*(4)</f>
        <v>0</v>
      </c>
      <c r="K19" s="734"/>
    </row>
    <row r="20" spans="1:11" ht="13.5" customHeight="1" x14ac:dyDescent="0.15">
      <c r="A20" s="197" t="s">
        <v>160</v>
      </c>
      <c r="B20" s="239" t="s">
        <v>369</v>
      </c>
      <c r="C20" s="241"/>
      <c r="D20" s="241"/>
      <c r="E20" s="242" t="s">
        <v>161</v>
      </c>
      <c r="F20" s="239" t="s">
        <v>369</v>
      </c>
      <c r="G20" s="242" t="s">
        <v>161</v>
      </c>
      <c r="H20" s="239"/>
      <c r="I20" s="200">
        <f t="shared" si="3"/>
        <v>4</v>
      </c>
      <c r="J20" s="733">
        <f>SUM(COUNTIF(B20:H20,"10-"))*(4.5)+SUM(COUNTIF(B20:H20,"9:30-"))*(5)+SUM(COUNTIF(B20:H20,"9-16"))*(6.25)+SUM(COUNTIF(B20:H20,"9:30-15"))*(5)+SUM(COUNTIF(B20:H20,"10-16"))*(5.5)+SUM(COUNTIF(B20:H20,"10-14"))*(4)+SUM(COUNTIF(B20:H20,"受付9-17"))*(7)+SUM(COUNTIF(B20:H20,"受付9-14"))*(4.5)</f>
        <v>23</v>
      </c>
      <c r="K20" s="734"/>
    </row>
    <row r="21" spans="1:11" ht="13.5" customHeight="1" x14ac:dyDescent="0.15">
      <c r="A21" s="88" t="s">
        <v>183</v>
      </c>
      <c r="B21" s="239"/>
      <c r="C21" s="241"/>
      <c r="D21" s="241"/>
      <c r="E21" s="239" t="s">
        <v>369</v>
      </c>
      <c r="F21" s="239" t="s">
        <v>369</v>
      </c>
      <c r="G21" s="239"/>
      <c r="H21" s="239" t="s">
        <v>369</v>
      </c>
      <c r="I21" s="200">
        <f t="shared" si="3"/>
        <v>3</v>
      </c>
      <c r="J21" s="733">
        <f t="shared" ref="J21" si="4">SUM(COUNTIF(B21:H21,"9-15"))*(5.5)+SUM(COUNTIF(B21:H21,"10-15"))*(4.5)+SUM(COUNTIF(B21:H21,"9-16"))*(6.25)+SUM(COUNTIF(B21:H21,"9:30-15"))*(5)+SUM(COUNTIF(B21:H21,"10-16"))*(5.5)+SUM(COUNTIF(B21:H21,"10-14"))*(4)</f>
        <v>0</v>
      </c>
      <c r="K21" s="734"/>
    </row>
    <row r="22" spans="1:11" ht="13.5" customHeight="1" x14ac:dyDescent="0.15">
      <c r="A22" s="88" t="s">
        <v>426</v>
      </c>
      <c r="B22" s="239" t="s">
        <v>369</v>
      </c>
      <c r="C22" s="282"/>
      <c r="D22" s="198"/>
      <c r="E22" s="239"/>
      <c r="F22" s="239" t="s">
        <v>369</v>
      </c>
      <c r="G22" s="239" t="s">
        <v>369</v>
      </c>
      <c r="H22" s="239"/>
      <c r="I22" s="200">
        <f t="shared" si="3"/>
        <v>3</v>
      </c>
      <c r="J22" s="733">
        <f>SUM(COUNTIF(B22:H22,"10-"))*(4.5)+SUM(COUNTIF(B22:H22,"9:30-"))*(5)+SUM(COUNTIF(B22:H22,"9-16"))*(6.25)+SUM(COUNTIF(B22:H22,"9:30-15"))*(5)+SUM(COUNTIF(B22:H22,"10-16"))*(5.5)+SUM(COUNTIF(B22:H22,"10-14"))*(4)</f>
        <v>13.5</v>
      </c>
      <c r="K22" s="734"/>
    </row>
    <row r="23" spans="1:11" ht="13.5" customHeight="1" x14ac:dyDescent="0.15">
      <c r="A23" s="20" t="s">
        <v>524</v>
      </c>
      <c r="B23" s="239" t="s">
        <v>369</v>
      </c>
      <c r="C23" s="282"/>
      <c r="D23" s="198"/>
      <c r="E23" s="239" t="s">
        <v>369</v>
      </c>
      <c r="F23" s="239"/>
      <c r="G23" s="239" t="s">
        <v>369</v>
      </c>
      <c r="H23" s="239"/>
      <c r="I23" s="200">
        <f t="shared" si="3"/>
        <v>3</v>
      </c>
      <c r="J23" s="733">
        <f>SUM(COUNTIF(B23:H23,"10-"))*(4.5)+SUM(COUNTIF(B23:H23,"9:30-"))*(5)+SUM(COUNTIF(B23:H23,"9-16"))*(6.25)+SUM(COUNTIF(B23:H23,"9:30-15"))*(5)+SUM(COUNTIF(B23:H23,"10-16"))*(5.5)+SUM(COUNTIF(B23:H23,"10-14"))*(4)</f>
        <v>13.5</v>
      </c>
      <c r="K23" s="734"/>
    </row>
    <row r="24" spans="1:11" ht="13.5" customHeight="1" x14ac:dyDescent="0.15">
      <c r="A24" s="484" t="s">
        <v>66</v>
      </c>
      <c r="B24" s="239"/>
      <c r="C24" s="282"/>
      <c r="D24" s="198"/>
      <c r="E24" s="239"/>
      <c r="F24" s="239"/>
      <c r="G24" s="239"/>
      <c r="H24" s="239"/>
      <c r="I24" s="200">
        <f t="shared" si="3"/>
        <v>0</v>
      </c>
      <c r="J24" s="733">
        <f>SUM(COUNTIF(B24:H24,"10-"))*(4.5)+SUM(COUNTIF(B24:H24,"9:30-"))*(5)+SUM(COUNTIF(B24:H24,"10-15:30"))*(5)+SUM(COUNTIF(B24:H24,"9:30-15"))*(5)+SUM(COUNTIF(B24:H24,"10-16"))*(5.5)+SUM(COUNTIF(B24:H24,"10-14"))*(4)</f>
        <v>0</v>
      </c>
      <c r="K24" s="734"/>
    </row>
    <row r="25" spans="1:11" s="191" customFormat="1" ht="15" customHeight="1" x14ac:dyDescent="0.15">
      <c r="A25" s="153" t="s">
        <v>0</v>
      </c>
      <c r="B25" s="183">
        <v>46090</v>
      </c>
      <c r="C25" s="183">
        <v>46091</v>
      </c>
      <c r="D25" s="183">
        <v>46092</v>
      </c>
      <c r="E25" s="183">
        <v>46093</v>
      </c>
      <c r="F25" s="183">
        <v>46094</v>
      </c>
      <c r="G25" s="183">
        <v>46095</v>
      </c>
      <c r="H25" s="183">
        <v>46096</v>
      </c>
      <c r="I25" s="747" t="s">
        <v>1</v>
      </c>
      <c r="J25" s="749" t="s">
        <v>2</v>
      </c>
      <c r="K25" s="750"/>
    </row>
    <row r="26" spans="1:11" s="192" customFormat="1" ht="15" customHeight="1" x14ac:dyDescent="0.15">
      <c r="A26" s="155" t="s">
        <v>3</v>
      </c>
      <c r="B26" s="157" t="s">
        <v>4</v>
      </c>
      <c r="C26" s="157" t="s">
        <v>5</v>
      </c>
      <c r="D26" s="157" t="s">
        <v>6</v>
      </c>
      <c r="E26" s="157" t="s">
        <v>7</v>
      </c>
      <c r="F26" s="157" t="s">
        <v>8</v>
      </c>
      <c r="G26" s="157" t="s">
        <v>9</v>
      </c>
      <c r="H26" s="158" t="s">
        <v>10</v>
      </c>
      <c r="I26" s="748"/>
      <c r="J26" s="749"/>
      <c r="K26" s="750"/>
    </row>
    <row r="27" spans="1:11" s="151" customFormat="1" ht="14.25" customHeight="1" x14ac:dyDescent="0.15">
      <c r="A27" s="206" t="s">
        <v>142</v>
      </c>
      <c r="B27" s="195">
        <v>5</v>
      </c>
      <c r="C27" s="195"/>
      <c r="D27" s="195"/>
      <c r="E27" s="153">
        <v>4</v>
      </c>
      <c r="F27" s="195">
        <v>4</v>
      </c>
      <c r="G27" s="153">
        <v>4</v>
      </c>
      <c r="H27" s="153">
        <v>3</v>
      </c>
      <c r="I27" s="196"/>
      <c r="J27" s="751"/>
      <c r="K27" s="752"/>
    </row>
    <row r="28" spans="1:11" ht="13.5" customHeight="1" x14ac:dyDescent="0.15">
      <c r="A28" s="197" t="s">
        <v>155</v>
      </c>
      <c r="B28" s="239"/>
      <c r="C28" s="241"/>
      <c r="D28" s="241"/>
      <c r="E28" s="239" t="s">
        <v>369</v>
      </c>
      <c r="F28" s="16"/>
      <c r="G28" s="240" t="s">
        <v>319</v>
      </c>
      <c r="H28" s="240" t="s">
        <v>319</v>
      </c>
      <c r="I28" s="199">
        <f>COUNTA(B28:H28)</f>
        <v>3</v>
      </c>
      <c r="J28" s="733">
        <f>SUM(COUNTIF(B28:H28,"10-"))*(4.5)+SUM(COUNTIF(B28:H28,"9:30-"))*(5)+SUM(COUNTIF(B28:H28,"9-16"))*(6.25)+SUM(COUNTIF(B28:H28,"9:30-15"))*(5)+SUM(COUNTIF(B28:H28,"10-16"))*(5.5)+SUM(COUNTIF(B28:H28,"10-14"))*(4)</f>
        <v>4.5</v>
      </c>
      <c r="K28" s="734"/>
    </row>
    <row r="29" spans="1:11" ht="13.5" customHeight="1" x14ac:dyDescent="0.15">
      <c r="A29" s="197" t="s">
        <v>158</v>
      </c>
      <c r="B29" s="239" t="s">
        <v>369</v>
      </c>
      <c r="C29" s="241"/>
      <c r="D29" s="241"/>
      <c r="E29" s="239"/>
      <c r="F29" s="239"/>
      <c r="G29" s="239" t="s">
        <v>369</v>
      </c>
      <c r="H29" s="239" t="s">
        <v>369</v>
      </c>
      <c r="I29" s="200">
        <f t="shared" ref="I29:I35" si="5">COUNTA(B29:H29)</f>
        <v>3</v>
      </c>
      <c r="J29" s="733">
        <f>SUM(COUNTIF(B29:H29,"10-"))*(4.5)+SUM(COUNTIF(B29:H29,"9:30-"))*(5)+SUM(COUNTIF(B29:H29,"9-16"))*(6.25)+SUM(COUNTIF(B29:H29,"9:30-15"))*(5)+SUM(COUNTIF(B29:H29,"10-16"))*(5.5)+SUM(COUNTIF(B29:H29,"10-14"))*(4)</f>
        <v>13.5</v>
      </c>
      <c r="K29" s="734"/>
    </row>
    <row r="30" spans="1:11" ht="13.5" customHeight="1" x14ac:dyDescent="0.15">
      <c r="A30" s="197" t="s">
        <v>494</v>
      </c>
      <c r="B30" s="240" t="s">
        <v>319</v>
      </c>
      <c r="C30" s="241"/>
      <c r="D30" s="241"/>
      <c r="E30" s="240" t="s">
        <v>319</v>
      </c>
      <c r="F30" s="240" t="s">
        <v>319</v>
      </c>
      <c r="G30" s="242"/>
      <c r="H30" s="239"/>
      <c r="I30" s="200">
        <f t="shared" si="5"/>
        <v>3</v>
      </c>
      <c r="J30" s="733">
        <f>SUM(COUNTIF(B30:H30,"10-"))*(4.5)+SUM(COUNTIF(B30:H30,"9:30-"))*(5)+SUM(COUNTIF(B30:H30,"9-16"))*(6.25)+SUM(COUNTIF(B30:H30,"9:30-15"))*(5)+SUM(COUNTIF(B30:H30,"10-16"))*(5.5)+SUM(COUNTIF(B30:H30,"10-14"))*(4)</f>
        <v>0</v>
      </c>
      <c r="K30" s="734"/>
    </row>
    <row r="31" spans="1:11" ht="13.5" customHeight="1" x14ac:dyDescent="0.15">
      <c r="A31" s="197" t="s">
        <v>160</v>
      </c>
      <c r="B31" s="239" t="s">
        <v>369</v>
      </c>
      <c r="C31" s="241"/>
      <c r="D31" s="241"/>
      <c r="E31" s="242" t="s">
        <v>161</v>
      </c>
      <c r="F31" s="239" t="s">
        <v>369</v>
      </c>
      <c r="G31" s="242" t="s">
        <v>161</v>
      </c>
      <c r="H31" s="239"/>
      <c r="I31" s="200">
        <f t="shared" si="5"/>
        <v>4</v>
      </c>
      <c r="J31" s="733">
        <f>SUM(COUNTIF(B31:H31,"10-"))*(4.5)+SUM(COUNTIF(B31:H31,"9:30-"))*(5)+SUM(COUNTIF(B31:H31,"9-16"))*(6.25)+SUM(COUNTIF(B31:H31,"9:30-15"))*(5)+SUM(COUNTIF(B31:H31,"10-16"))*(5.5)+SUM(COUNTIF(B31:H31,"10-14"))*(4)+SUM(COUNTIF(B31:H31,"受付9-17"))*(7)+SUM(COUNTIF(B31:H31,"受付9-14"))*(4.5)</f>
        <v>23</v>
      </c>
      <c r="K31" s="734"/>
    </row>
    <row r="32" spans="1:11" ht="13.5" customHeight="1" x14ac:dyDescent="0.15">
      <c r="A32" s="88" t="s">
        <v>183</v>
      </c>
      <c r="B32" s="239"/>
      <c r="C32" s="241"/>
      <c r="D32" s="241"/>
      <c r="E32" s="239" t="s">
        <v>369</v>
      </c>
      <c r="F32" s="239" t="s">
        <v>369</v>
      </c>
      <c r="G32" s="239"/>
      <c r="H32" s="239" t="s">
        <v>369</v>
      </c>
      <c r="I32" s="200">
        <f t="shared" si="5"/>
        <v>3</v>
      </c>
      <c r="J32" s="733">
        <f t="shared" ref="J32" si="6">SUM(COUNTIF(B32:H32,"9-15"))*(5.5)+SUM(COUNTIF(B32:H32,"10-15"))*(4.5)+SUM(COUNTIF(B32:H32,"9-16"))*(6.25)+SUM(COUNTIF(B32:H32,"9:30-15"))*(5)+SUM(COUNTIF(B32:H32,"10-16"))*(5.5)+SUM(COUNTIF(B32:H32,"10-14"))*(4)</f>
        <v>0</v>
      </c>
      <c r="K32" s="734"/>
    </row>
    <row r="33" spans="1:11" ht="13.5" customHeight="1" x14ac:dyDescent="0.15">
      <c r="A33" s="88" t="s">
        <v>426</v>
      </c>
      <c r="B33" s="239" t="s">
        <v>369</v>
      </c>
      <c r="C33" s="282"/>
      <c r="D33" s="198"/>
      <c r="E33" s="239"/>
      <c r="F33" s="239" t="s">
        <v>369</v>
      </c>
      <c r="G33" s="239" t="s">
        <v>369</v>
      </c>
      <c r="H33" s="239"/>
      <c r="I33" s="200">
        <f t="shared" si="5"/>
        <v>3</v>
      </c>
      <c r="J33" s="733">
        <f>SUM(COUNTIF(B33:H33,"10-"))*(4.5)+SUM(COUNTIF(B33:H33,"9:30-"))*(5)+SUM(COUNTIF(B33:H33,"9-16"))*(6.25)+SUM(COUNTIF(B33:H33,"9:30-15"))*(5)+SUM(COUNTIF(B33:H33,"10-16"))*(5.5)+SUM(COUNTIF(B33:H33,"10-14"))*(4)</f>
        <v>13.5</v>
      </c>
      <c r="K33" s="734"/>
    </row>
    <row r="34" spans="1:11" ht="13.5" customHeight="1" x14ac:dyDescent="0.15">
      <c r="A34" s="20" t="s">
        <v>524</v>
      </c>
      <c r="B34" s="239" t="s">
        <v>369</v>
      </c>
      <c r="C34" s="282"/>
      <c r="D34" s="198"/>
      <c r="E34" s="239" t="s">
        <v>369</v>
      </c>
      <c r="F34" s="239"/>
      <c r="G34" s="239" t="s">
        <v>369</v>
      </c>
      <c r="H34" s="239"/>
      <c r="I34" s="200">
        <f t="shared" si="5"/>
        <v>3</v>
      </c>
      <c r="J34" s="733">
        <f>SUM(COUNTIF(B34:H34,"10-"))*(4.5)+SUM(COUNTIF(B34:H34,"9:30-"))*(5)+SUM(COUNTIF(B34:H34,"9-16"))*(6.25)+SUM(COUNTIF(B34:H34,"9:30-15"))*(5)+SUM(COUNTIF(B34:H34,"10-16"))*(5.5)+SUM(COUNTIF(B34:H34,"10-14"))*(4)</f>
        <v>13.5</v>
      </c>
      <c r="K34" s="734"/>
    </row>
    <row r="35" spans="1:11" ht="13.5" customHeight="1" x14ac:dyDescent="0.15">
      <c r="A35" s="484" t="s">
        <v>66</v>
      </c>
      <c r="B35" s="239"/>
      <c r="C35" s="282"/>
      <c r="D35" s="198"/>
      <c r="E35" s="239"/>
      <c r="F35" s="239"/>
      <c r="G35" s="239"/>
      <c r="H35" s="239"/>
      <c r="I35" s="200">
        <f t="shared" si="5"/>
        <v>0</v>
      </c>
      <c r="J35" s="733">
        <f>SUM(COUNTIF(B35:H35,"10-"))*(4.5)+SUM(COUNTIF(B35:H35,"9:30-"))*(5)+SUM(COUNTIF(B35:H35,"10-15:30"))*(5)+SUM(COUNTIF(B35:H35,"9:30-15"))*(5)+SUM(COUNTIF(B35:H35,"10-16"))*(5.5)+SUM(COUNTIF(B35:H35,"10-14"))*(4)</f>
        <v>0</v>
      </c>
      <c r="K35" s="734"/>
    </row>
    <row r="36" spans="1:11" s="191" customFormat="1" ht="15" customHeight="1" x14ac:dyDescent="0.15">
      <c r="A36" s="153" t="s">
        <v>0</v>
      </c>
      <c r="B36" s="183">
        <v>46097</v>
      </c>
      <c r="C36" s="183">
        <v>46098</v>
      </c>
      <c r="D36" s="183">
        <v>46099</v>
      </c>
      <c r="E36" s="183">
        <v>46100</v>
      </c>
      <c r="F36" s="183">
        <v>46101</v>
      </c>
      <c r="G36" s="183">
        <v>46102</v>
      </c>
      <c r="H36" s="183">
        <v>46103</v>
      </c>
      <c r="I36" s="747" t="s">
        <v>1</v>
      </c>
      <c r="J36" s="749" t="s">
        <v>2</v>
      </c>
      <c r="K36" s="750"/>
    </row>
    <row r="37" spans="1:11" s="192" customFormat="1" ht="15" customHeight="1" x14ac:dyDescent="0.15">
      <c r="A37" s="155" t="s">
        <v>3</v>
      </c>
      <c r="B37" s="157" t="s">
        <v>4</v>
      </c>
      <c r="C37" s="157" t="s">
        <v>5</v>
      </c>
      <c r="D37" s="157" t="s">
        <v>6</v>
      </c>
      <c r="E37" s="157" t="s">
        <v>7</v>
      </c>
      <c r="F37" s="158" t="s">
        <v>8</v>
      </c>
      <c r="G37" s="157" t="s">
        <v>9</v>
      </c>
      <c r="H37" s="158" t="s">
        <v>10</v>
      </c>
      <c r="I37" s="748"/>
      <c r="J37" s="749"/>
      <c r="K37" s="750"/>
    </row>
    <row r="38" spans="1:11" s="151" customFormat="1" ht="13.5" customHeight="1" x14ac:dyDescent="0.15">
      <c r="A38" s="193" t="s">
        <v>131</v>
      </c>
      <c r="B38" s="195">
        <v>5</v>
      </c>
      <c r="C38" s="195"/>
      <c r="D38" s="195"/>
      <c r="E38" s="153">
        <v>4</v>
      </c>
      <c r="F38" s="195">
        <v>4</v>
      </c>
      <c r="G38" s="153">
        <v>4</v>
      </c>
      <c r="H38" s="153">
        <v>3</v>
      </c>
      <c r="I38" s="196"/>
      <c r="J38" s="751"/>
      <c r="K38" s="752"/>
    </row>
    <row r="39" spans="1:11" ht="13.5" customHeight="1" x14ac:dyDescent="0.15">
      <c r="A39" s="197" t="s">
        <v>155</v>
      </c>
      <c r="B39" s="239"/>
      <c r="C39" s="241"/>
      <c r="D39" s="241"/>
      <c r="E39" s="239" t="s">
        <v>369</v>
      </c>
      <c r="F39" s="16"/>
      <c r="G39" s="240" t="s">
        <v>319</v>
      </c>
      <c r="H39" s="240" t="s">
        <v>319</v>
      </c>
      <c r="I39" s="199">
        <f>COUNTA(B39:H39)</f>
        <v>3</v>
      </c>
      <c r="J39" s="733">
        <f>SUM(COUNTIF(B39:H39,"10-"))*(4.5)+SUM(COUNTIF(B39:H39,"9:30-"))*(5)+SUM(COUNTIF(B39:H39,"9-16"))*(6.25)+SUM(COUNTIF(B39:H39,"9:30-15"))*(5)+SUM(COUNTIF(B39:H39,"10-16"))*(5.5)+SUM(COUNTIF(B39:H39,"10-14"))*(4)</f>
        <v>4.5</v>
      </c>
      <c r="K39" s="734"/>
    </row>
    <row r="40" spans="1:11" s="151" customFormat="1" ht="13.5" customHeight="1" x14ac:dyDescent="0.15">
      <c r="A40" s="197" t="s">
        <v>158</v>
      </c>
      <c r="B40" s="239" t="s">
        <v>369</v>
      </c>
      <c r="C40" s="241"/>
      <c r="D40" s="241"/>
      <c r="E40" s="239"/>
      <c r="F40" s="239"/>
      <c r="G40" s="239" t="s">
        <v>369</v>
      </c>
      <c r="H40" s="239" t="s">
        <v>369</v>
      </c>
      <c r="I40" s="200">
        <f t="shared" ref="I40:I46" si="7">COUNTA(B40:H40)</f>
        <v>3</v>
      </c>
      <c r="J40" s="733">
        <f>SUM(COUNTIF(B40:H40,"10-"))*(4.5)+SUM(COUNTIF(B40:H40,"9:30-"))*(5)+SUM(COUNTIF(B40:H40,"9-16"))*(6.25)+SUM(COUNTIF(B40:H40,"9:30-15"))*(5)+SUM(COUNTIF(B40:H40,"10-16"))*(5.5)+SUM(COUNTIF(B40:H40,"10-14"))*(4)</f>
        <v>13.5</v>
      </c>
      <c r="K40" s="734"/>
    </row>
    <row r="41" spans="1:11" ht="13.5" customHeight="1" x14ac:dyDescent="0.15">
      <c r="A41" s="197" t="s">
        <v>494</v>
      </c>
      <c r="B41" s="240" t="s">
        <v>319</v>
      </c>
      <c r="C41" s="241"/>
      <c r="D41" s="241"/>
      <c r="E41" s="240" t="s">
        <v>319</v>
      </c>
      <c r="F41" s="240" t="s">
        <v>319</v>
      </c>
      <c r="G41" s="242"/>
      <c r="H41" s="239"/>
      <c r="I41" s="200">
        <f t="shared" si="7"/>
        <v>3</v>
      </c>
      <c r="J41" s="733">
        <f>SUM(COUNTIF(B41:H41,"10-"))*(4.5)+SUM(COUNTIF(B41:H41,"9:30-"))*(5)+SUM(COUNTIF(B41:H41,"9-16"))*(6.25)+SUM(COUNTIF(B41:H41,"9:30-15"))*(5)+SUM(COUNTIF(B41:H41,"10-16"))*(5.5)+SUM(COUNTIF(B41:H41,"10-14"))*(4)</f>
        <v>0</v>
      </c>
      <c r="K41" s="734"/>
    </row>
    <row r="42" spans="1:11" ht="13.5" customHeight="1" x14ac:dyDescent="0.15">
      <c r="A42" s="197" t="s">
        <v>160</v>
      </c>
      <c r="B42" s="239" t="s">
        <v>369</v>
      </c>
      <c r="C42" s="241"/>
      <c r="D42" s="241"/>
      <c r="E42" s="242" t="s">
        <v>161</v>
      </c>
      <c r="F42" s="239" t="s">
        <v>369</v>
      </c>
      <c r="G42" s="242" t="s">
        <v>161</v>
      </c>
      <c r="H42" s="239"/>
      <c r="I42" s="200">
        <f t="shared" si="7"/>
        <v>4</v>
      </c>
      <c r="J42" s="733">
        <f>SUM(COUNTIF(B42:H42,"10-"))*(4.5)+SUM(COUNTIF(B42:H42,"9:30-"))*(5)+SUM(COUNTIF(B42:H42,"9-16"))*(6.25)+SUM(COUNTIF(B42:H42,"9:30-15"))*(5)+SUM(COUNTIF(B42:H42,"10-16"))*(5.5)+SUM(COUNTIF(B42:H42,"10-14"))*(4)+SUM(COUNTIF(B42:H42,"受付9-17"))*(7)+SUM(COUNTIF(B42:H42,"受付9-14"))*(4.5)</f>
        <v>23</v>
      </c>
      <c r="K42" s="734"/>
    </row>
    <row r="43" spans="1:11" ht="13.5" customHeight="1" x14ac:dyDescent="0.15">
      <c r="A43" s="88" t="s">
        <v>183</v>
      </c>
      <c r="B43" s="239"/>
      <c r="C43" s="241"/>
      <c r="D43" s="241"/>
      <c r="E43" s="239" t="s">
        <v>369</v>
      </c>
      <c r="F43" s="239" t="s">
        <v>369</v>
      </c>
      <c r="G43" s="239"/>
      <c r="H43" s="239" t="s">
        <v>369</v>
      </c>
      <c r="I43" s="200">
        <f t="shared" si="7"/>
        <v>3</v>
      </c>
      <c r="J43" s="733">
        <f t="shared" ref="J43" si="8">SUM(COUNTIF(B43:H43,"9-15"))*(5.5)+SUM(COUNTIF(B43:H43,"10-15"))*(4.5)+SUM(COUNTIF(B43:H43,"9-16"))*(6.25)+SUM(COUNTIF(B43:H43,"9:30-15"))*(5)+SUM(COUNTIF(B43:H43,"10-16"))*(5.5)+SUM(COUNTIF(B43:H43,"10-14"))*(4)</f>
        <v>0</v>
      </c>
      <c r="K43" s="734"/>
    </row>
    <row r="44" spans="1:11" ht="13.5" customHeight="1" x14ac:dyDescent="0.15">
      <c r="A44" s="88" t="s">
        <v>426</v>
      </c>
      <c r="B44" s="239" t="s">
        <v>369</v>
      </c>
      <c r="C44" s="282"/>
      <c r="D44" s="198"/>
      <c r="E44" s="239"/>
      <c r="F44" s="239" t="s">
        <v>369</v>
      </c>
      <c r="G44" s="239" t="s">
        <v>369</v>
      </c>
      <c r="H44" s="239"/>
      <c r="I44" s="200">
        <f t="shared" si="7"/>
        <v>3</v>
      </c>
      <c r="J44" s="733">
        <f>SUM(COUNTIF(B44:H44,"10-"))*(4.5)+SUM(COUNTIF(B44:H44,"9:30-"))*(5)+SUM(COUNTIF(B44:H44,"9-16"))*(6.25)+SUM(COUNTIF(B44:H44,"9:30-15"))*(5)+SUM(COUNTIF(B44:H44,"10-16"))*(5.5)+SUM(COUNTIF(B44:H44,"10-14"))*(4)</f>
        <v>13.5</v>
      </c>
      <c r="K44" s="734"/>
    </row>
    <row r="45" spans="1:11" ht="13.5" customHeight="1" x14ac:dyDescent="0.15">
      <c r="A45" s="20" t="s">
        <v>524</v>
      </c>
      <c r="B45" s="239" t="s">
        <v>369</v>
      </c>
      <c r="C45" s="282"/>
      <c r="D45" s="198"/>
      <c r="E45" s="239" t="s">
        <v>369</v>
      </c>
      <c r="F45" s="239"/>
      <c r="G45" s="239" t="s">
        <v>369</v>
      </c>
      <c r="H45" s="239"/>
      <c r="I45" s="200">
        <f t="shared" si="7"/>
        <v>3</v>
      </c>
      <c r="J45" s="733">
        <f>SUM(COUNTIF(B45:H45,"10-"))*(4.5)+SUM(COUNTIF(B45:H45,"9:30-"))*(5)+SUM(COUNTIF(B45:H45,"9-16"))*(6.25)+SUM(COUNTIF(B45:H45,"9:30-15"))*(5)+SUM(COUNTIF(B45:H45,"10-16"))*(5.5)+SUM(COUNTIF(B45:H45,"10-14"))*(4)</f>
        <v>13.5</v>
      </c>
      <c r="K45" s="734"/>
    </row>
    <row r="46" spans="1:11" ht="13.5" customHeight="1" x14ac:dyDescent="0.15">
      <c r="A46" s="484" t="s">
        <v>66</v>
      </c>
      <c r="B46" s="239"/>
      <c r="C46" s="202"/>
      <c r="D46" s="198"/>
      <c r="E46" s="239"/>
      <c r="F46" s="239"/>
      <c r="G46" s="239"/>
      <c r="H46" s="239"/>
      <c r="I46" s="200">
        <f t="shared" si="7"/>
        <v>0</v>
      </c>
      <c r="J46" s="733">
        <f>SUM(COUNTIF(B46:H46,"10-"))*(4.5)+SUM(COUNTIF(B46:H46,"9:30-"))*(5)+SUM(COUNTIF(B46:H46,"10-15:30"))*(5)+SUM(COUNTIF(B46:H46,"10-12"))*(2)+SUM(COUNTIF(B46:H46,"10-16"))*(5.5)+SUM(COUNTIF(B46:H46,"10-14"))*(4)</f>
        <v>0</v>
      </c>
      <c r="K46" s="734"/>
    </row>
    <row r="47" spans="1:11" s="191" customFormat="1" ht="15" customHeight="1" x14ac:dyDescent="0.15">
      <c r="A47" s="175" t="s">
        <v>0</v>
      </c>
      <c r="B47" s="176">
        <v>46104</v>
      </c>
      <c r="C47" s="176">
        <v>46105</v>
      </c>
      <c r="D47" s="176">
        <v>46106</v>
      </c>
      <c r="E47" s="176">
        <v>46107</v>
      </c>
      <c r="F47" s="176">
        <v>46108</v>
      </c>
      <c r="G47" s="176">
        <v>46109</v>
      </c>
      <c r="H47" s="176">
        <v>46110</v>
      </c>
      <c r="I47" s="747" t="s">
        <v>1</v>
      </c>
      <c r="J47" s="749" t="s">
        <v>2</v>
      </c>
      <c r="K47" s="750"/>
    </row>
    <row r="48" spans="1:11" s="192" customFormat="1" ht="15" customHeight="1" x14ac:dyDescent="0.15">
      <c r="A48" s="155" t="s">
        <v>3</v>
      </c>
      <c r="B48" s="157" t="s">
        <v>4</v>
      </c>
      <c r="C48" s="157" t="s">
        <v>5</v>
      </c>
      <c r="D48" s="157" t="s">
        <v>6</v>
      </c>
      <c r="E48" s="157" t="s">
        <v>7</v>
      </c>
      <c r="F48" s="157" t="s">
        <v>8</v>
      </c>
      <c r="G48" s="157" t="s">
        <v>9</v>
      </c>
      <c r="H48" s="158" t="s">
        <v>10</v>
      </c>
      <c r="I48" s="748"/>
      <c r="J48" s="749"/>
      <c r="K48" s="750"/>
    </row>
    <row r="49" spans="1:11" s="151" customFormat="1" ht="13.5" customHeight="1" x14ac:dyDescent="0.15">
      <c r="A49" s="206" t="s">
        <v>142</v>
      </c>
      <c r="B49" s="195">
        <v>5</v>
      </c>
      <c r="C49" s="195"/>
      <c r="D49" s="195"/>
      <c r="E49" s="153">
        <v>4</v>
      </c>
      <c r="F49" s="195">
        <v>4</v>
      </c>
      <c r="G49" s="153">
        <v>4</v>
      </c>
      <c r="H49" s="153">
        <v>3</v>
      </c>
      <c r="I49" s="196"/>
      <c r="J49" s="751"/>
      <c r="K49" s="752"/>
    </row>
    <row r="50" spans="1:11" ht="13.5" customHeight="1" x14ac:dyDescent="0.15">
      <c r="A50" s="197" t="s">
        <v>155</v>
      </c>
      <c r="B50" s="239"/>
      <c r="C50" s="241"/>
      <c r="D50" s="241"/>
      <c r="E50" s="239" t="s">
        <v>369</v>
      </c>
      <c r="F50" s="16"/>
      <c r="G50" s="240" t="s">
        <v>319</v>
      </c>
      <c r="H50" s="240" t="s">
        <v>319</v>
      </c>
      <c r="I50" s="199">
        <f>COUNTA(B50:H50)</f>
        <v>3</v>
      </c>
      <c r="J50" s="733">
        <f>SUM(COUNTIF(B50:H50,"10-"))*(4.5)+SUM(COUNTIF(B50:H50,"9:30-"))*(5)+SUM(COUNTIF(B50:H50,"9-16"))*(6.25)+SUM(COUNTIF(B50:H50,"9:30-15"))*(5)+SUM(COUNTIF(B50:H50,"10-16"))*(5.5)+SUM(COUNTIF(B50:H50,"10-14"))*(4)</f>
        <v>4.5</v>
      </c>
      <c r="K50" s="734"/>
    </row>
    <row r="51" spans="1:11" ht="13.5" customHeight="1" x14ac:dyDescent="0.15">
      <c r="A51" s="197" t="s">
        <v>158</v>
      </c>
      <c r="B51" s="239" t="s">
        <v>369</v>
      </c>
      <c r="C51" s="241"/>
      <c r="D51" s="241"/>
      <c r="E51" s="239"/>
      <c r="F51" s="239"/>
      <c r="G51" s="239" t="s">
        <v>369</v>
      </c>
      <c r="H51" s="239" t="s">
        <v>369</v>
      </c>
      <c r="I51" s="200">
        <f t="shared" ref="I51:I52" si="9">COUNTA(B51:H51)</f>
        <v>3</v>
      </c>
      <c r="J51" s="733">
        <f>SUM(COUNTIF(B51:H51,"10-"))*(4.5)+SUM(COUNTIF(B51:H51,"9:30-"))*(5)+SUM(COUNTIF(B51:H51,"9-16"))*(6.25)+SUM(COUNTIF(B51:H51,"9:30-15"))*(5)+SUM(COUNTIF(B51:H51,"10-16"))*(5.5)+SUM(COUNTIF(B51:H51,"10-14"))*(4)</f>
        <v>13.5</v>
      </c>
      <c r="K51" s="734"/>
    </row>
    <row r="52" spans="1:11" ht="13.5" customHeight="1" x14ac:dyDescent="0.15">
      <c r="A52" s="197" t="s">
        <v>494</v>
      </c>
      <c r="B52" s="240" t="s">
        <v>319</v>
      </c>
      <c r="C52" s="241"/>
      <c r="D52" s="241"/>
      <c r="E52" s="240" t="s">
        <v>319</v>
      </c>
      <c r="F52" s="240" t="s">
        <v>319</v>
      </c>
      <c r="G52" s="242"/>
      <c r="H52" s="239"/>
      <c r="I52" s="200">
        <f t="shared" si="9"/>
        <v>3</v>
      </c>
      <c r="J52" s="733">
        <f>SUM(COUNTIF(B52:H52,"10-"))*(4.5)+SUM(COUNTIF(B52:H52,"9:30-"))*(5)+SUM(COUNTIF(B52:H52,"9-16"))*(6.25)+SUM(COUNTIF(B52:H52,"9:30-15"))*(5)+SUM(COUNTIF(B52:H52,"10-16"))*(5.5)+SUM(COUNTIF(B52:H52,"10-14"))*(4)</f>
        <v>0</v>
      </c>
      <c r="K52" s="734"/>
    </row>
    <row r="53" spans="1:11" ht="13.5" customHeight="1" x14ac:dyDescent="0.15">
      <c r="A53" s="197" t="s">
        <v>160</v>
      </c>
      <c r="B53" s="239" t="s">
        <v>369</v>
      </c>
      <c r="C53" s="241"/>
      <c r="D53" s="241"/>
      <c r="E53" s="242" t="s">
        <v>161</v>
      </c>
      <c r="F53" s="239" t="s">
        <v>369</v>
      </c>
      <c r="G53" s="242" t="s">
        <v>161</v>
      </c>
      <c r="H53" s="239"/>
      <c r="I53" s="200">
        <f>COUNTA(B53:H53)</f>
        <v>4</v>
      </c>
      <c r="J53" s="733">
        <f>SUM(COUNTIF(B53:H53,"10-"))*(4.5)+SUM(COUNTIF(B53:H53,"9:30-"))*(5)+SUM(COUNTIF(B53:H53,"9-16"))*(6.25)+SUM(COUNTIF(B53:H53,"9:30-15"))*(5)+SUM(COUNTIF(B53:H53,"10-16"))*(5.5)+SUM(COUNTIF(B53:H53,"10-14"))*(4)+SUM(COUNTIF(B53:H53,"受付9-17"))*(7)+SUM(COUNTIF(B53:H53,"受付9-14"))*(4.5)</f>
        <v>23</v>
      </c>
      <c r="K53" s="734"/>
    </row>
    <row r="54" spans="1:11" ht="13.5" customHeight="1" x14ac:dyDescent="0.15">
      <c r="A54" s="88" t="s">
        <v>183</v>
      </c>
      <c r="B54" s="239"/>
      <c r="C54" s="241"/>
      <c r="D54" s="241"/>
      <c r="E54" s="239" t="s">
        <v>369</v>
      </c>
      <c r="F54" s="239" t="s">
        <v>369</v>
      </c>
      <c r="G54" s="239"/>
      <c r="H54" s="239" t="s">
        <v>369</v>
      </c>
      <c r="I54" s="200">
        <f t="shared" ref="I54:I57" si="10">COUNTA(B54:H54)</f>
        <v>3</v>
      </c>
      <c r="J54" s="733">
        <f t="shared" ref="J54" si="11">SUM(COUNTIF(B54:H54,"9-15"))*(5.5)+SUM(COUNTIF(B54:H54,"10-15"))*(4.5)+SUM(COUNTIF(B54:H54,"9-16"))*(6.25)+SUM(COUNTIF(B54:H54,"9:30-15"))*(5)+SUM(COUNTIF(B54:H54,"10-16"))*(5.5)+SUM(COUNTIF(B54:H54,"10-14"))*(4)</f>
        <v>0</v>
      </c>
      <c r="K54" s="734"/>
    </row>
    <row r="55" spans="1:11" ht="13.5" customHeight="1" x14ac:dyDescent="0.15">
      <c r="A55" s="88" t="s">
        <v>426</v>
      </c>
      <c r="B55" s="239" t="s">
        <v>369</v>
      </c>
      <c r="C55" s="282"/>
      <c r="D55" s="198"/>
      <c r="E55" s="239"/>
      <c r="F55" s="239" t="s">
        <v>369</v>
      </c>
      <c r="G55" s="239" t="s">
        <v>369</v>
      </c>
      <c r="H55" s="239"/>
      <c r="I55" s="200">
        <f t="shared" si="10"/>
        <v>3</v>
      </c>
      <c r="J55" s="733">
        <f>SUM(COUNTIF(B55:H55,"10-"))*(4.5)+SUM(COUNTIF(B55:H55,"9:30-"))*(5)+SUM(COUNTIF(B55:H55,"9-16"))*(6.25)+SUM(COUNTIF(B55:H55,"9:30-15"))*(5)+SUM(COUNTIF(B55:H55,"10-16"))*(5.5)+SUM(COUNTIF(B55:H55,"10-14"))*(4)</f>
        <v>13.5</v>
      </c>
      <c r="K55" s="734"/>
    </row>
    <row r="56" spans="1:11" ht="13.5" customHeight="1" x14ac:dyDescent="0.15">
      <c r="A56" s="20" t="s">
        <v>524</v>
      </c>
      <c r="B56" s="239" t="s">
        <v>369</v>
      </c>
      <c r="C56" s="282"/>
      <c r="D56" s="198"/>
      <c r="E56" s="239" t="s">
        <v>369</v>
      </c>
      <c r="F56" s="239"/>
      <c r="G56" s="239" t="s">
        <v>369</v>
      </c>
      <c r="H56" s="239"/>
      <c r="I56" s="200">
        <f t="shared" si="10"/>
        <v>3</v>
      </c>
      <c r="J56" s="733">
        <f>SUM(COUNTIF(B56:H56,"10-"))*(4.5)+SUM(COUNTIF(B56:H56,"9:30-"))*(5)+SUM(COUNTIF(B56:H56,"9-16"))*(6.25)+SUM(COUNTIF(B56:H56,"9:30-15"))*(5)+SUM(COUNTIF(B56:H56,"10-16"))*(5.5)+SUM(COUNTIF(B56:H56,"10-14"))*(4)</f>
        <v>13.5</v>
      </c>
      <c r="K56" s="734"/>
    </row>
    <row r="57" spans="1:11" ht="13.5" customHeight="1" x14ac:dyDescent="0.15">
      <c r="A57" s="484" t="s">
        <v>66</v>
      </c>
      <c r="B57" s="239"/>
      <c r="C57" s="282"/>
      <c r="D57" s="198"/>
      <c r="E57" s="239"/>
      <c r="F57" s="239"/>
      <c r="G57" s="239"/>
      <c r="H57" s="239"/>
      <c r="I57" s="200">
        <f t="shared" si="10"/>
        <v>0</v>
      </c>
      <c r="J57" s="733">
        <f>SUM(COUNTIF(B57:H57,"10-"))*(4.5)+SUM(COUNTIF(B57:H57,"9:30-"))*(5)+SUM(COUNTIF(B57:H57,"10-15:30"))*(5)+SUM(COUNTIF(B57:H57,"9:30-15"))*(5)+SUM(COUNTIF(B57:H57,"10-16"))*(5.5)+SUM(COUNTIF(B57:H57,"10-14"))*(4)</f>
        <v>0</v>
      </c>
      <c r="K57" s="734"/>
    </row>
    <row r="58" spans="1:11" ht="7.5" customHeight="1" x14ac:dyDescent="0.15">
      <c r="A58" s="207"/>
      <c r="B58" s="208"/>
      <c r="C58" s="208"/>
      <c r="D58" s="208"/>
      <c r="E58" s="208"/>
      <c r="F58" s="208"/>
      <c r="G58" s="208"/>
      <c r="H58" s="208"/>
      <c r="I58" s="209"/>
      <c r="J58" s="735" t="s">
        <v>514</v>
      </c>
      <c r="K58" s="735"/>
    </row>
    <row r="59" spans="1:11" s="1" customFormat="1" ht="18" customHeight="1" x14ac:dyDescent="0.15">
      <c r="A59" s="737" t="s">
        <v>143</v>
      </c>
      <c r="B59" s="738"/>
      <c r="C59" s="741" t="s">
        <v>162</v>
      </c>
      <c r="D59" s="742"/>
      <c r="E59" s="742"/>
      <c r="F59" s="742" t="s">
        <v>149</v>
      </c>
      <c r="G59" s="742"/>
      <c r="H59" s="743"/>
      <c r="I59" s="10"/>
      <c r="J59" s="736"/>
      <c r="K59" s="736"/>
    </row>
    <row r="60" spans="1:11" s="1" customFormat="1" ht="18" customHeight="1" x14ac:dyDescent="0.15">
      <c r="A60" s="739"/>
      <c r="B60" s="740"/>
      <c r="C60" s="744" t="s">
        <v>163</v>
      </c>
      <c r="D60" s="745"/>
      <c r="E60" s="745"/>
      <c r="F60" s="745" t="s">
        <v>164</v>
      </c>
      <c r="G60" s="745"/>
      <c r="H60" s="746"/>
      <c r="I60" s="210"/>
      <c r="J60" s="210"/>
      <c r="K60" s="210"/>
    </row>
  </sheetData>
  <mergeCells count="63">
    <mergeCell ref="J56:K56"/>
    <mergeCell ref="J53:K53"/>
    <mergeCell ref="J54:K54"/>
    <mergeCell ref="J55:K55"/>
    <mergeCell ref="J57:K57"/>
    <mergeCell ref="J58:K59"/>
    <mergeCell ref="A59:B60"/>
    <mergeCell ref="C59:E59"/>
    <mergeCell ref="F59:H59"/>
    <mergeCell ref="C60:E60"/>
    <mergeCell ref="F60:H60"/>
    <mergeCell ref="I36:I37"/>
    <mergeCell ref="J36:K37"/>
    <mergeCell ref="J38:K38"/>
    <mergeCell ref="J52:K52"/>
    <mergeCell ref="J40:K40"/>
    <mergeCell ref="J41:K41"/>
    <mergeCell ref="J42:K42"/>
    <mergeCell ref="J43:K43"/>
    <mergeCell ref="J44:K44"/>
    <mergeCell ref="J46:K46"/>
    <mergeCell ref="J45:K45"/>
    <mergeCell ref="I47:I48"/>
    <mergeCell ref="J47:K48"/>
    <mergeCell ref="J49:K49"/>
    <mergeCell ref="J50:K50"/>
    <mergeCell ref="J51:K51"/>
    <mergeCell ref="J39:K39"/>
    <mergeCell ref="J34:K34"/>
    <mergeCell ref="J27:K27"/>
    <mergeCell ref="J28:K28"/>
    <mergeCell ref="J29:K29"/>
    <mergeCell ref="J30:K30"/>
    <mergeCell ref="J31:K31"/>
    <mergeCell ref="J32:K32"/>
    <mergeCell ref="J33:K33"/>
    <mergeCell ref="J35:K35"/>
    <mergeCell ref="J20:K20"/>
    <mergeCell ref="J21:K21"/>
    <mergeCell ref="J22:K22"/>
    <mergeCell ref="J24:K24"/>
    <mergeCell ref="I25:I26"/>
    <mergeCell ref="J25:K26"/>
    <mergeCell ref="J23:K23"/>
    <mergeCell ref="I14:I15"/>
    <mergeCell ref="J14:K15"/>
    <mergeCell ref="J16:K16"/>
    <mergeCell ref="J17:K17"/>
    <mergeCell ref="J18:K18"/>
    <mergeCell ref="J19:K19"/>
    <mergeCell ref="J7:K7"/>
    <mergeCell ref="J8:K8"/>
    <mergeCell ref="J9:K9"/>
    <mergeCell ref="J10:K10"/>
    <mergeCell ref="J11:K11"/>
    <mergeCell ref="J13:K13"/>
    <mergeCell ref="J12:K12"/>
    <mergeCell ref="J6:K6"/>
    <mergeCell ref="B1:G1"/>
    <mergeCell ref="H1:K1"/>
    <mergeCell ref="I3:I4"/>
    <mergeCell ref="J3:K4"/>
    <mergeCell ref="J5:K5"/>
  </mergeCells>
  <phoneticPr fontId="13"/>
  <pageMargins left="0.51181102362204722" right="0.51181102362204722" top="0.15748031496062992" bottom="0.15748031496062992" header="0.31496062992125984" footer="0.31496062992125984"/>
  <pageSetup paperSize="9" orientation="portrait"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D0085-FD6E-4B8C-B149-043B489D771F}">
  <dimension ref="A1:K55"/>
  <sheetViews>
    <sheetView zoomScaleNormal="100" workbookViewId="0"/>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50" t="s">
        <v>59</v>
      </c>
      <c r="B1" s="753" t="s">
        <v>515</v>
      </c>
      <c r="C1" s="753"/>
      <c r="D1" s="753"/>
      <c r="E1" s="753"/>
      <c r="F1" s="753"/>
      <c r="G1" s="754"/>
      <c r="H1" s="812" t="s">
        <v>165</v>
      </c>
      <c r="I1" s="813"/>
      <c r="J1" s="813"/>
      <c r="K1" s="814"/>
    </row>
    <row r="2" spans="1:11" ht="14.25" thickBot="1" x14ac:dyDescent="0.2">
      <c r="A2" s="212"/>
    </row>
    <row r="3" spans="1:11" s="214" customFormat="1" ht="11.25" x14ac:dyDescent="0.15">
      <c r="A3" s="545" t="s">
        <v>0</v>
      </c>
      <c r="B3" s="546">
        <v>46111</v>
      </c>
      <c r="C3" s="547">
        <v>46112</v>
      </c>
      <c r="D3" s="154"/>
      <c r="E3" s="154"/>
      <c r="F3" s="154"/>
      <c r="G3" s="154"/>
      <c r="H3" s="154">
        <v>46082</v>
      </c>
      <c r="I3" s="815" t="s">
        <v>1</v>
      </c>
      <c r="J3" s="817" t="s">
        <v>2</v>
      </c>
      <c r="K3" s="818"/>
    </row>
    <row r="4" spans="1:11" s="213" customFormat="1" x14ac:dyDescent="0.15">
      <c r="A4" s="548" t="s">
        <v>3</v>
      </c>
      <c r="B4" s="544" t="s">
        <v>4</v>
      </c>
      <c r="C4" s="549" t="s">
        <v>5</v>
      </c>
      <c r="D4" s="156"/>
      <c r="E4" s="157"/>
      <c r="F4" s="157"/>
      <c r="G4" s="157"/>
      <c r="H4" s="158" t="s">
        <v>10</v>
      </c>
      <c r="I4" s="816"/>
      <c r="J4" s="819"/>
      <c r="K4" s="820"/>
    </row>
    <row r="5" spans="1:11" x14ac:dyDescent="0.15">
      <c r="A5" s="267" t="s">
        <v>142</v>
      </c>
      <c r="B5" s="218"/>
      <c r="C5" s="550"/>
      <c r="D5" s="261"/>
      <c r="E5" s="226"/>
      <c r="F5" s="228"/>
      <c r="G5" s="218"/>
      <c r="H5" s="218"/>
      <c r="I5" s="219"/>
      <c r="J5" s="821"/>
      <c r="K5" s="821"/>
    </row>
    <row r="6" spans="1:11" ht="15.75" customHeight="1" x14ac:dyDescent="0.15">
      <c r="A6" s="269" t="s">
        <v>167</v>
      </c>
      <c r="B6" s="246"/>
      <c r="C6" s="551"/>
      <c r="D6" s="286"/>
      <c r="E6" s="247"/>
      <c r="F6" s="247"/>
      <c r="G6" s="247"/>
      <c r="H6" s="224" t="s">
        <v>431</v>
      </c>
      <c r="I6" s="221">
        <f>COUNTA(B6:H6)</f>
        <v>1</v>
      </c>
      <c r="J6" s="811">
        <f>SUM(COUNTIF(B6:H6,"D 10:30-17"))*(6)+(COUNTIF(B6:H6,"Y 10:30-17"))*(6)+(COUNTIF(B6:H6,"Y工場10-"))*(4.5)</f>
        <v>6</v>
      </c>
      <c r="K6" s="811"/>
    </row>
    <row r="7" spans="1:11" ht="15.75" customHeight="1" x14ac:dyDescent="0.15">
      <c r="A7" s="269" t="s">
        <v>169</v>
      </c>
      <c r="B7" s="224" t="s">
        <v>168</v>
      </c>
      <c r="C7" s="551"/>
      <c r="D7" s="286"/>
      <c r="E7" s="247"/>
      <c r="F7" s="247"/>
      <c r="G7" s="247"/>
      <c r="H7" s="244"/>
      <c r="I7" s="221">
        <f t="shared" ref="I7:I9" si="0">COUNTA(B7:H7)</f>
        <v>1</v>
      </c>
      <c r="J7" s="811">
        <f>SUM(COUNTIF(B7:H7,"D 10:30-17"))*(6)+(COUNTIF(B7:H7,"Y 10:30-17"))*(6)+(COUNTIF(B7:H7,"Y工場10-"))*(4.5)+(COUNTIF(B7:H7,"Y 10-17"))*(6.25)</f>
        <v>6.25</v>
      </c>
      <c r="K7" s="811"/>
    </row>
    <row r="8" spans="1:11" ht="15.75" customHeight="1" x14ac:dyDescent="0.15">
      <c r="A8" s="269" t="s">
        <v>186</v>
      </c>
      <c r="B8" s="220" t="s">
        <v>432</v>
      </c>
      <c r="C8" s="551"/>
      <c r="D8" s="286"/>
      <c r="E8" s="247"/>
      <c r="F8" s="247"/>
      <c r="G8" s="247"/>
      <c r="H8" s="244"/>
      <c r="I8" s="221">
        <f t="shared" si="0"/>
        <v>1</v>
      </c>
      <c r="J8" s="811">
        <f>SUM(COUNTIF(B8:H8,"D 10:30-17"))*(6)+(COUNTIF(B8:H8,"Y 10:30-17"))*(6)+(COUNTIF(B8:H8,"Y工場10-"))*(4.5)+(COUNTIF(B8:H8,"D 10:30-13"))*(2.5)</f>
        <v>2.5</v>
      </c>
      <c r="K8" s="811"/>
    </row>
    <row r="9" spans="1:11" ht="15.75" customHeight="1" x14ac:dyDescent="0.15">
      <c r="A9" s="269" t="s">
        <v>516</v>
      </c>
      <c r="B9" s="245"/>
      <c r="C9" s="551"/>
      <c r="D9" s="286"/>
      <c r="E9" s="247"/>
      <c r="F9" s="247"/>
      <c r="G9" s="247"/>
      <c r="H9" s="244"/>
      <c r="I9" s="221">
        <f t="shared" si="0"/>
        <v>0</v>
      </c>
      <c r="J9" s="811">
        <f>SUM(COUNTIF(B9:H9,"D 10:30-17"))*(6)+(COUNTIF(B9:H9,"Y 10:30-17"))*(6)+(COUNTIF(B9:H9,"Y工場10-"))*(4.5)+(COUNTIF(B9:H9,"D 10:30-13"))*(2.5)+(COUNTIF(B9:H9,"D 9-17"))*(7)</f>
        <v>0</v>
      </c>
      <c r="K9" s="811"/>
    </row>
    <row r="10" spans="1:11" ht="15.75" customHeight="1" x14ac:dyDescent="0.15">
      <c r="A10" s="267"/>
      <c r="B10" s="215"/>
      <c r="C10" s="268"/>
      <c r="D10" s="215"/>
      <c r="E10" s="215"/>
      <c r="F10" s="215"/>
      <c r="G10" s="215"/>
      <c r="H10" s="226"/>
      <c r="I10" s="219"/>
      <c r="J10" s="821"/>
      <c r="K10" s="821"/>
    </row>
    <row r="11" spans="1:11" ht="15.75" customHeight="1" x14ac:dyDescent="0.15">
      <c r="A11" s="270" t="s">
        <v>433</v>
      </c>
      <c r="B11" s="336" t="s">
        <v>242</v>
      </c>
      <c r="C11" s="552"/>
      <c r="D11" s="262"/>
      <c r="E11" s="223"/>
      <c r="F11" s="223"/>
      <c r="G11" s="223"/>
      <c r="H11" s="220" t="s">
        <v>172</v>
      </c>
      <c r="I11" s="227"/>
      <c r="J11" s="810"/>
      <c r="K11" s="810"/>
    </row>
    <row r="12" spans="1:11" ht="15.75" customHeight="1" thickBot="1" x14ac:dyDescent="0.2">
      <c r="A12" s="271" t="s">
        <v>434</v>
      </c>
      <c r="B12" s="553"/>
      <c r="C12" s="554"/>
      <c r="D12" s="262"/>
      <c r="E12" s="223"/>
      <c r="F12" s="223"/>
      <c r="G12" s="223"/>
      <c r="H12" s="220"/>
      <c r="I12" s="221"/>
      <c r="J12" s="810"/>
      <c r="K12" s="810"/>
    </row>
    <row r="13" spans="1:11" s="214" customFormat="1" ht="11.25" x14ac:dyDescent="0.15">
      <c r="A13" s="175" t="s">
        <v>0</v>
      </c>
      <c r="B13" s="176">
        <v>46083</v>
      </c>
      <c r="C13" s="176">
        <v>46084</v>
      </c>
      <c r="D13" s="176">
        <v>46085</v>
      </c>
      <c r="E13" s="176">
        <v>46086</v>
      </c>
      <c r="F13" s="176">
        <v>46087</v>
      </c>
      <c r="G13" s="176">
        <v>46088</v>
      </c>
      <c r="H13" s="176">
        <v>46089</v>
      </c>
      <c r="I13" s="815" t="s">
        <v>1</v>
      </c>
      <c r="J13" s="822" t="s">
        <v>2</v>
      </c>
      <c r="K13" s="823"/>
    </row>
    <row r="14" spans="1:11" s="213" customFormat="1" x14ac:dyDescent="0.15">
      <c r="A14" s="155" t="s">
        <v>3</v>
      </c>
      <c r="B14" s="157" t="s">
        <v>4</v>
      </c>
      <c r="C14" s="157" t="s">
        <v>5</v>
      </c>
      <c r="D14" s="157" t="s">
        <v>6</v>
      </c>
      <c r="E14" s="157" t="s">
        <v>7</v>
      </c>
      <c r="F14" s="157" t="s">
        <v>8</v>
      </c>
      <c r="G14" s="157" t="s">
        <v>9</v>
      </c>
      <c r="H14" s="158" t="s">
        <v>10</v>
      </c>
      <c r="I14" s="816"/>
      <c r="J14" s="819"/>
      <c r="K14" s="820"/>
    </row>
    <row r="15" spans="1:11" x14ac:dyDescent="0.15">
      <c r="A15" s="217" t="s">
        <v>131</v>
      </c>
      <c r="B15" s="218"/>
      <c r="C15" s="226"/>
      <c r="D15" s="216"/>
      <c r="E15" s="226"/>
      <c r="F15" s="228"/>
      <c r="G15" s="218"/>
      <c r="H15" s="218"/>
      <c r="I15" s="219"/>
      <c r="J15" s="821"/>
      <c r="K15" s="821"/>
    </row>
    <row r="16" spans="1:11" ht="15.75" customHeight="1" x14ac:dyDescent="0.15">
      <c r="A16" s="225" t="s">
        <v>167</v>
      </c>
      <c r="B16" s="246"/>
      <c r="C16" s="247"/>
      <c r="D16" s="247"/>
      <c r="E16" s="246"/>
      <c r="F16" s="244"/>
      <c r="G16" s="224" t="s">
        <v>431</v>
      </c>
      <c r="H16" s="224" t="s">
        <v>431</v>
      </c>
      <c r="I16" s="221">
        <f>COUNTA(B16:H16)</f>
        <v>2</v>
      </c>
      <c r="J16" s="811">
        <f>SUM(COUNTIF(B16:H16,"D 10:30-17"))*(6)+(COUNTIF(B16:H16,"Y 10:30-17"))*(6)+(COUNTIF(B16:H16,"Y工場10-"))*(4.5)</f>
        <v>12</v>
      </c>
      <c r="K16" s="811"/>
    </row>
    <row r="17" spans="1:11" ht="15.75" customHeight="1" x14ac:dyDescent="0.15">
      <c r="A17" s="225" t="s">
        <v>169</v>
      </c>
      <c r="B17" s="224" t="s">
        <v>168</v>
      </c>
      <c r="C17" s="247"/>
      <c r="D17" s="247"/>
      <c r="E17" s="224" t="s">
        <v>168</v>
      </c>
      <c r="F17" s="224" t="s">
        <v>168</v>
      </c>
      <c r="G17" s="244"/>
      <c r="H17" s="244"/>
      <c r="I17" s="221">
        <f t="shared" ref="I17:I19" si="1">COUNTA(B17:H17)</f>
        <v>3</v>
      </c>
      <c r="J17" s="811">
        <f>SUM(COUNTIF(B17:H17,"D 10:30-17"))*(6)+(COUNTIF(B17:H17,"Y 10:30-17"))*(6)+(COUNTIF(B17:H17,"Y工場10-"))*(4.5)+(COUNTIF(B17:H17,"Y 10-17"))*(6.25)</f>
        <v>18.75</v>
      </c>
      <c r="K17" s="811"/>
    </row>
    <row r="18" spans="1:11" ht="15.75" customHeight="1" x14ac:dyDescent="0.15">
      <c r="A18" s="225" t="s">
        <v>186</v>
      </c>
      <c r="B18" s="220" t="s">
        <v>432</v>
      </c>
      <c r="C18" s="247"/>
      <c r="D18" s="247"/>
      <c r="E18" s="220" t="s">
        <v>432</v>
      </c>
      <c r="F18" s="245"/>
      <c r="G18" s="220"/>
      <c r="H18" s="244"/>
      <c r="I18" s="221">
        <f t="shared" si="1"/>
        <v>2</v>
      </c>
      <c r="J18" s="811">
        <f>SUM(COUNTIF(B18:H18,"D 10:30-17"))*(6)+(COUNTIF(B18:H18,"Y 10:30-17"))*(6)+(COUNTIF(B18:H18,"Y工場10-"))*(4.5)+(COUNTIF(B18:H18,"D 10:30-13"))*(2.5)</f>
        <v>5</v>
      </c>
      <c r="K18" s="811"/>
    </row>
    <row r="19" spans="1:11" ht="15.75" customHeight="1" x14ac:dyDescent="0.15">
      <c r="A19" s="225" t="s">
        <v>516</v>
      </c>
      <c r="B19" s="245"/>
      <c r="C19" s="247"/>
      <c r="D19" s="247"/>
      <c r="E19" s="245"/>
      <c r="F19" s="245"/>
      <c r="G19" s="220" t="s">
        <v>517</v>
      </c>
      <c r="H19" s="244"/>
      <c r="I19" s="221">
        <f t="shared" si="1"/>
        <v>1</v>
      </c>
      <c r="J19" s="811">
        <f>SUM(COUNTIF(B19:H19,"D 10:30-17"))*(6)+(COUNTIF(B19:H19,"Y 10:30-17"))*(6)+(COUNTIF(B19:H19,"Y工場10-"))*(4.5)+(COUNTIF(B19:H19,"D 10:30-13"))*(2.5)+(COUNTIF(B19:H19,"D 9-17"))*(7)</f>
        <v>7</v>
      </c>
      <c r="K19" s="811"/>
    </row>
    <row r="20" spans="1:11" ht="15.75" customHeight="1" x14ac:dyDescent="0.15">
      <c r="A20" s="193"/>
      <c r="B20" s="215"/>
      <c r="C20" s="215"/>
      <c r="D20" s="215"/>
      <c r="E20" s="226"/>
      <c r="F20" s="226"/>
      <c r="G20" s="226"/>
      <c r="H20" s="226"/>
      <c r="I20" s="219"/>
      <c r="J20" s="821"/>
      <c r="K20" s="821"/>
    </row>
    <row r="21" spans="1:11" ht="15.75" customHeight="1" x14ac:dyDescent="0.15">
      <c r="A21" s="220" t="s">
        <v>433</v>
      </c>
      <c r="B21" s="336" t="s">
        <v>242</v>
      </c>
      <c r="C21" s="223"/>
      <c r="D21" s="223"/>
      <c r="E21" s="336" t="s">
        <v>242</v>
      </c>
      <c r="F21" s="220" t="s">
        <v>172</v>
      </c>
      <c r="G21" s="336"/>
      <c r="H21" s="220" t="s">
        <v>172</v>
      </c>
      <c r="I21" s="227"/>
      <c r="J21" s="810"/>
      <c r="K21" s="810"/>
    </row>
    <row r="22" spans="1:11" ht="15.75" customHeight="1" x14ac:dyDescent="0.15">
      <c r="A22" s="224" t="s">
        <v>434</v>
      </c>
      <c r="B22" s="220"/>
      <c r="C22" s="223"/>
      <c r="D22" s="223"/>
      <c r="E22" s="220"/>
      <c r="F22" s="224"/>
      <c r="G22" s="220"/>
      <c r="H22" s="220"/>
      <c r="I22" s="221"/>
      <c r="J22" s="810"/>
      <c r="K22" s="810"/>
    </row>
    <row r="23" spans="1:11" s="214" customFormat="1" ht="11.25" x14ac:dyDescent="0.15">
      <c r="A23" s="153" t="s">
        <v>0</v>
      </c>
      <c r="B23" s="183">
        <v>46090</v>
      </c>
      <c r="C23" s="183">
        <v>46091</v>
      </c>
      <c r="D23" s="183">
        <v>46092</v>
      </c>
      <c r="E23" s="183">
        <v>46093</v>
      </c>
      <c r="F23" s="183">
        <v>46094</v>
      </c>
      <c r="G23" s="183">
        <v>46095</v>
      </c>
      <c r="H23" s="183">
        <v>46096</v>
      </c>
      <c r="I23" s="815" t="s">
        <v>1</v>
      </c>
      <c r="J23" s="822" t="s">
        <v>2</v>
      </c>
      <c r="K23" s="823"/>
    </row>
    <row r="24" spans="1:11" s="213" customFormat="1" x14ac:dyDescent="0.15">
      <c r="A24" s="155" t="s">
        <v>3</v>
      </c>
      <c r="B24" s="157" t="s">
        <v>4</v>
      </c>
      <c r="C24" s="157" t="s">
        <v>5</v>
      </c>
      <c r="D24" s="157" t="s">
        <v>6</v>
      </c>
      <c r="E24" s="157" t="s">
        <v>7</v>
      </c>
      <c r="F24" s="157" t="s">
        <v>8</v>
      </c>
      <c r="G24" s="157" t="s">
        <v>9</v>
      </c>
      <c r="H24" s="158" t="s">
        <v>10</v>
      </c>
      <c r="I24" s="816"/>
      <c r="J24" s="819"/>
      <c r="K24" s="820"/>
    </row>
    <row r="25" spans="1:11" x14ac:dyDescent="0.15">
      <c r="A25" s="193" t="s">
        <v>142</v>
      </c>
      <c r="B25" s="218"/>
      <c r="C25" s="226"/>
      <c r="D25" s="216"/>
      <c r="E25" s="226"/>
      <c r="F25" s="228"/>
      <c r="G25" s="218"/>
      <c r="H25" s="218"/>
      <c r="I25" s="219"/>
      <c r="J25" s="821"/>
      <c r="K25" s="821"/>
    </row>
    <row r="26" spans="1:11" ht="15.75" customHeight="1" x14ac:dyDescent="0.15">
      <c r="A26" s="225" t="s">
        <v>167</v>
      </c>
      <c r="B26" s="246"/>
      <c r="C26" s="247"/>
      <c r="D26" s="247"/>
      <c r="E26" s="246"/>
      <c r="F26" s="244"/>
      <c r="G26" s="224" t="s">
        <v>431</v>
      </c>
      <c r="H26" s="224" t="s">
        <v>431</v>
      </c>
      <c r="I26" s="221">
        <f>COUNTA(B26:H26)</f>
        <v>2</v>
      </c>
      <c r="J26" s="811">
        <f>SUM(COUNTIF(B26:H26,"D 10:30-17"))*(6)+(COUNTIF(B26:H26,"Y 10:30-17"))*(6)+(COUNTIF(B26:H26,"Y工場10-"))*(4.5)</f>
        <v>12</v>
      </c>
      <c r="K26" s="811"/>
    </row>
    <row r="27" spans="1:11" ht="15.75" customHeight="1" x14ac:dyDescent="0.15">
      <c r="A27" s="225" t="s">
        <v>169</v>
      </c>
      <c r="B27" s="224" t="s">
        <v>168</v>
      </c>
      <c r="C27" s="247"/>
      <c r="D27" s="247"/>
      <c r="E27" s="224" t="s">
        <v>168</v>
      </c>
      <c r="F27" s="224" t="s">
        <v>168</v>
      </c>
      <c r="G27" s="244"/>
      <c r="H27" s="244"/>
      <c r="I27" s="221">
        <f t="shared" ref="I27:I29" si="2">COUNTA(B27:H27)</f>
        <v>3</v>
      </c>
      <c r="J27" s="811">
        <f>SUM(COUNTIF(B27:H27,"D 10:30-17"))*(6)+(COUNTIF(B27:H27,"Y 10:30-17"))*(6)+(COUNTIF(B27:H27,"Y工場10-"))*(4.5)+(COUNTIF(B27:H27,"Y 10-17"))*(6.25)</f>
        <v>18.75</v>
      </c>
      <c r="K27" s="811"/>
    </row>
    <row r="28" spans="1:11" ht="15.75" customHeight="1" x14ac:dyDescent="0.15">
      <c r="A28" s="225" t="s">
        <v>186</v>
      </c>
      <c r="B28" s="220" t="s">
        <v>432</v>
      </c>
      <c r="C28" s="247"/>
      <c r="D28" s="247"/>
      <c r="E28" s="220" t="s">
        <v>432</v>
      </c>
      <c r="F28" s="245"/>
      <c r="G28" s="220"/>
      <c r="H28" s="244"/>
      <c r="I28" s="221">
        <f t="shared" si="2"/>
        <v>2</v>
      </c>
      <c r="J28" s="811">
        <f>SUM(COUNTIF(B28:H28,"D 10:30-17"))*(6)+(COUNTIF(B28:H28,"Y 10:30-17"))*(6)+(COUNTIF(B28:H28,"Y工場10-"))*(4.5)+(COUNTIF(B28:H28,"D 10:30-13"))*(2.5)</f>
        <v>5</v>
      </c>
      <c r="K28" s="811"/>
    </row>
    <row r="29" spans="1:11" ht="15.75" customHeight="1" x14ac:dyDescent="0.15">
      <c r="A29" s="225" t="s">
        <v>516</v>
      </c>
      <c r="B29" s="245"/>
      <c r="C29" s="247"/>
      <c r="D29" s="247"/>
      <c r="E29" s="245"/>
      <c r="F29" s="245"/>
      <c r="G29" s="220" t="s">
        <v>517</v>
      </c>
      <c r="H29" s="244"/>
      <c r="I29" s="221">
        <f t="shared" si="2"/>
        <v>1</v>
      </c>
      <c r="J29" s="811">
        <f>SUM(COUNTIF(B29:H29,"D 10:30-17"))*(6)+(COUNTIF(B29:H29,"Y 10:30-17"))*(6)+(COUNTIF(B29:H29,"Y工場10-"))*(4.5)+(COUNTIF(B29:H29,"D 10:30-13"))*(2.5)+(COUNTIF(B29:H29,"D 9-17"))*(7)</f>
        <v>7</v>
      </c>
      <c r="K29" s="811"/>
    </row>
    <row r="30" spans="1:11" ht="15.75" customHeight="1" x14ac:dyDescent="0.15">
      <c r="A30" s="193"/>
      <c r="B30" s="215"/>
      <c r="C30" s="215"/>
      <c r="D30" s="215"/>
      <c r="E30" s="226"/>
      <c r="F30" s="226"/>
      <c r="G30" s="226"/>
      <c r="H30" s="226"/>
      <c r="I30" s="219"/>
      <c r="J30" s="821"/>
      <c r="K30" s="821"/>
    </row>
    <row r="31" spans="1:11" ht="15.75" customHeight="1" x14ac:dyDescent="0.15">
      <c r="A31" s="220" t="s">
        <v>433</v>
      </c>
      <c r="B31" s="336" t="s">
        <v>242</v>
      </c>
      <c r="C31" s="223"/>
      <c r="D31" s="223"/>
      <c r="E31" s="336" t="s">
        <v>242</v>
      </c>
      <c r="F31" s="220" t="s">
        <v>172</v>
      </c>
      <c r="G31" s="336"/>
      <c r="H31" s="220" t="s">
        <v>172</v>
      </c>
      <c r="I31" s="227"/>
      <c r="J31" s="810"/>
      <c r="K31" s="810"/>
    </row>
    <row r="32" spans="1:11" ht="15.75" customHeight="1" x14ac:dyDescent="0.15">
      <c r="A32" s="224" t="s">
        <v>434</v>
      </c>
      <c r="B32" s="220"/>
      <c r="C32" s="223"/>
      <c r="D32" s="223"/>
      <c r="E32" s="220"/>
      <c r="F32" s="224"/>
      <c r="G32" s="220"/>
      <c r="H32" s="220"/>
      <c r="I32" s="229"/>
      <c r="J32" s="810"/>
      <c r="K32" s="810"/>
    </row>
    <row r="33" spans="1:11" s="214" customFormat="1" ht="11.25" x14ac:dyDescent="0.15">
      <c r="A33" s="153" t="s">
        <v>0</v>
      </c>
      <c r="B33" s="183">
        <v>46097</v>
      </c>
      <c r="C33" s="183">
        <v>46098</v>
      </c>
      <c r="D33" s="183">
        <v>46099</v>
      </c>
      <c r="E33" s="183">
        <v>46100</v>
      </c>
      <c r="F33" s="183">
        <v>46101</v>
      </c>
      <c r="G33" s="183">
        <v>46102</v>
      </c>
      <c r="H33" s="183">
        <v>46103</v>
      </c>
      <c r="I33" s="815" t="s">
        <v>1</v>
      </c>
      <c r="J33" s="817" t="s">
        <v>2</v>
      </c>
      <c r="K33" s="818"/>
    </row>
    <row r="34" spans="1:11" s="213" customFormat="1" x14ac:dyDescent="0.15">
      <c r="A34" s="155" t="s">
        <v>3</v>
      </c>
      <c r="B34" s="157" t="s">
        <v>4</v>
      </c>
      <c r="C34" s="157" t="s">
        <v>5</v>
      </c>
      <c r="D34" s="157" t="s">
        <v>6</v>
      </c>
      <c r="E34" s="157" t="s">
        <v>7</v>
      </c>
      <c r="F34" s="158" t="s">
        <v>8</v>
      </c>
      <c r="G34" s="157" t="s">
        <v>9</v>
      </c>
      <c r="H34" s="158" t="s">
        <v>10</v>
      </c>
      <c r="I34" s="816"/>
      <c r="J34" s="819"/>
      <c r="K34" s="820"/>
    </row>
    <row r="35" spans="1:11" x14ac:dyDescent="0.15">
      <c r="A35" s="217" t="s">
        <v>131</v>
      </c>
      <c r="B35" s="218"/>
      <c r="C35" s="216"/>
      <c r="D35" s="216"/>
      <c r="E35" s="226"/>
      <c r="F35" s="228"/>
      <c r="G35" s="218"/>
      <c r="H35" s="218"/>
      <c r="I35" s="219"/>
      <c r="J35" s="821"/>
      <c r="K35" s="821"/>
    </row>
    <row r="36" spans="1:11" ht="15.75" customHeight="1" x14ac:dyDescent="0.15">
      <c r="A36" s="225" t="s">
        <v>167</v>
      </c>
      <c r="B36" s="246"/>
      <c r="C36" s="247"/>
      <c r="D36" s="247"/>
      <c r="E36" s="246"/>
      <c r="F36" s="244"/>
      <c r="G36" s="224" t="s">
        <v>431</v>
      </c>
      <c r="H36" s="224" t="s">
        <v>431</v>
      </c>
      <c r="I36" s="221">
        <f>COUNTA(B36:H36)</f>
        <v>2</v>
      </c>
      <c r="J36" s="811">
        <f>SUM(COUNTIF(B36:H36,"D 10:30-17"))*(6)+(COUNTIF(B36:H36,"Y 10:30-17"))*(6)+(COUNTIF(B36:H36,"Y工場10-"))*(4.5)</f>
        <v>12</v>
      </c>
      <c r="K36" s="811"/>
    </row>
    <row r="37" spans="1:11" ht="15.75" customHeight="1" x14ac:dyDescent="0.15">
      <c r="A37" s="225" t="s">
        <v>169</v>
      </c>
      <c r="B37" s="224" t="s">
        <v>168</v>
      </c>
      <c r="C37" s="247"/>
      <c r="D37" s="247"/>
      <c r="E37" s="224" t="s">
        <v>168</v>
      </c>
      <c r="F37" s="224" t="s">
        <v>168</v>
      </c>
      <c r="G37" s="244"/>
      <c r="H37" s="244"/>
      <c r="I37" s="221">
        <f t="shared" ref="I37:I39" si="3">COUNTA(B37:H37)</f>
        <v>3</v>
      </c>
      <c r="J37" s="811">
        <f>SUM(COUNTIF(B37:H37,"D 10:30-17"))*(6)+(COUNTIF(B37:H37,"Y 10:30-17"))*(6)+(COUNTIF(B37:H37,"Y工場10-"))*(4.5)+(COUNTIF(B37:H37,"Y 10-17"))*(6.25)</f>
        <v>18.75</v>
      </c>
      <c r="K37" s="811"/>
    </row>
    <row r="38" spans="1:11" ht="15.75" customHeight="1" x14ac:dyDescent="0.15">
      <c r="A38" s="225" t="s">
        <v>186</v>
      </c>
      <c r="B38" s="220" t="s">
        <v>432</v>
      </c>
      <c r="C38" s="247"/>
      <c r="D38" s="247"/>
      <c r="E38" s="220" t="s">
        <v>432</v>
      </c>
      <c r="F38" s="245"/>
      <c r="G38" s="220"/>
      <c r="H38" s="244"/>
      <c r="I38" s="221">
        <f t="shared" si="3"/>
        <v>2</v>
      </c>
      <c r="J38" s="811">
        <f>SUM(COUNTIF(B38:H38,"D 10:30-17"))*(6)+(COUNTIF(B38:H38,"Y 10:30-17"))*(6)+(COUNTIF(B38:H38,"Y工場10-"))*(4.5)+(COUNTIF(B38:H38,"D 10:30-13"))*(2.5)</f>
        <v>5</v>
      </c>
      <c r="K38" s="811"/>
    </row>
    <row r="39" spans="1:11" ht="15.75" customHeight="1" x14ac:dyDescent="0.15">
      <c r="A39" s="225" t="s">
        <v>516</v>
      </c>
      <c r="B39" s="245"/>
      <c r="C39" s="247"/>
      <c r="D39" s="247"/>
      <c r="E39" s="245"/>
      <c r="F39" s="245"/>
      <c r="G39" s="220" t="s">
        <v>517</v>
      </c>
      <c r="H39" s="244"/>
      <c r="I39" s="221">
        <f t="shared" si="3"/>
        <v>1</v>
      </c>
      <c r="J39" s="811">
        <f>SUM(COUNTIF(B39:H39,"D 10:30-17"))*(6)+(COUNTIF(B39:H39,"Y 10:30-17"))*(6)+(COUNTIF(B39:H39,"Y工場10-"))*(4.5)+(COUNTIF(B39:H39,"D 10:30-13"))*(2.5)+(COUNTIF(B39:H39,"D 9-17"))*(7)</f>
        <v>7</v>
      </c>
      <c r="K39" s="811"/>
    </row>
    <row r="40" spans="1:11" ht="15.75" customHeight="1" x14ac:dyDescent="0.15">
      <c r="A40" s="193"/>
      <c r="B40" s="215"/>
      <c r="C40" s="215"/>
      <c r="D40" s="215"/>
      <c r="E40" s="226"/>
      <c r="F40" s="226"/>
      <c r="G40" s="226"/>
      <c r="H40" s="226"/>
      <c r="I40" s="219"/>
      <c r="J40" s="821"/>
      <c r="K40" s="821"/>
    </row>
    <row r="41" spans="1:11" ht="15.75" customHeight="1" x14ac:dyDescent="0.15">
      <c r="A41" s="220" t="s">
        <v>433</v>
      </c>
      <c r="B41" s="336" t="s">
        <v>242</v>
      </c>
      <c r="C41" s="223"/>
      <c r="D41" s="223"/>
      <c r="E41" s="336" t="s">
        <v>242</v>
      </c>
      <c r="F41" s="220" t="s">
        <v>172</v>
      </c>
      <c r="G41" s="336"/>
      <c r="H41" s="220" t="s">
        <v>172</v>
      </c>
      <c r="I41" s="227"/>
      <c r="J41" s="810"/>
      <c r="K41" s="810"/>
    </row>
    <row r="42" spans="1:11" ht="15.75" customHeight="1" x14ac:dyDescent="0.15">
      <c r="A42" s="224" t="s">
        <v>434</v>
      </c>
      <c r="B42" s="220"/>
      <c r="C42" s="223"/>
      <c r="D42" s="223"/>
      <c r="E42" s="220"/>
      <c r="F42" s="224"/>
      <c r="G42" s="220"/>
      <c r="H42" s="220"/>
      <c r="I42" s="221"/>
      <c r="J42" s="810"/>
      <c r="K42" s="810"/>
    </row>
    <row r="43" spans="1:11" s="214" customFormat="1" ht="11.25" x14ac:dyDescent="0.15">
      <c r="A43" s="175" t="s">
        <v>0</v>
      </c>
      <c r="B43" s="176">
        <v>46104</v>
      </c>
      <c r="C43" s="176">
        <v>46105</v>
      </c>
      <c r="D43" s="176">
        <v>46106</v>
      </c>
      <c r="E43" s="176">
        <v>46107</v>
      </c>
      <c r="F43" s="176">
        <v>46108</v>
      </c>
      <c r="G43" s="176">
        <v>46109</v>
      </c>
      <c r="H43" s="176">
        <v>46110</v>
      </c>
      <c r="I43" s="815" t="s">
        <v>1</v>
      </c>
      <c r="J43" s="822" t="s">
        <v>2</v>
      </c>
      <c r="K43" s="823"/>
    </row>
    <row r="44" spans="1:11" s="213" customFormat="1" x14ac:dyDescent="0.15">
      <c r="A44" s="155" t="s">
        <v>3</v>
      </c>
      <c r="B44" s="157" t="s">
        <v>4</v>
      </c>
      <c r="C44" s="157" t="s">
        <v>5</v>
      </c>
      <c r="D44" s="157" t="s">
        <v>6</v>
      </c>
      <c r="E44" s="157" t="s">
        <v>7</v>
      </c>
      <c r="F44" s="157" t="s">
        <v>8</v>
      </c>
      <c r="G44" s="157" t="s">
        <v>9</v>
      </c>
      <c r="H44" s="158" t="s">
        <v>10</v>
      </c>
      <c r="I44" s="816"/>
      <c r="J44" s="819"/>
      <c r="K44" s="820"/>
    </row>
    <row r="45" spans="1:11" x14ac:dyDescent="0.15">
      <c r="A45" s="193" t="s">
        <v>142</v>
      </c>
      <c r="B45" s="218"/>
      <c r="C45" s="216"/>
      <c r="D45" s="216"/>
      <c r="E45" s="226"/>
      <c r="F45" s="228"/>
      <c r="G45" s="218"/>
      <c r="H45" s="218"/>
      <c r="I45" s="219"/>
      <c r="J45" s="821"/>
      <c r="K45" s="821"/>
    </row>
    <row r="46" spans="1:11" ht="15.75" customHeight="1" x14ac:dyDescent="0.15">
      <c r="A46" s="225" t="s">
        <v>167</v>
      </c>
      <c r="B46" s="246"/>
      <c r="C46" s="247"/>
      <c r="D46" s="247"/>
      <c r="E46" s="246"/>
      <c r="F46" s="244"/>
      <c r="G46" s="224" t="s">
        <v>431</v>
      </c>
      <c r="H46" s="224" t="s">
        <v>431</v>
      </c>
      <c r="I46" s="221">
        <f>COUNTA(B46:H46)</f>
        <v>2</v>
      </c>
      <c r="J46" s="811">
        <f>SUM(COUNTIF(B46:H46,"D 10:30-17"))*(6)+(COUNTIF(B46:H46,"Y 10:30-17"))*(6)+(COUNTIF(B46:H46,"Y工場10-"))*(4.5)</f>
        <v>12</v>
      </c>
      <c r="K46" s="811"/>
    </row>
    <row r="47" spans="1:11" ht="15.75" customHeight="1" x14ac:dyDescent="0.15">
      <c r="A47" s="225" t="s">
        <v>169</v>
      </c>
      <c r="B47" s="224" t="s">
        <v>168</v>
      </c>
      <c r="C47" s="247"/>
      <c r="D47" s="247"/>
      <c r="E47" s="224" t="s">
        <v>168</v>
      </c>
      <c r="F47" s="224" t="s">
        <v>168</v>
      </c>
      <c r="G47" s="244"/>
      <c r="H47" s="244"/>
      <c r="I47" s="221">
        <f t="shared" ref="I47:I49" si="4">COUNTA(B47:H47)</f>
        <v>3</v>
      </c>
      <c r="J47" s="811">
        <f>SUM(COUNTIF(B47:H47,"D 10:30-17"))*(6)+(COUNTIF(B47:H47,"Y 10:30-17"))*(6)+(COUNTIF(B47:H47,"Y工場10-"))*(4.5)+(COUNTIF(B47:H47,"Y 10-17"))*(6.25)</f>
        <v>18.75</v>
      </c>
      <c r="K47" s="811"/>
    </row>
    <row r="48" spans="1:11" ht="15.75" customHeight="1" x14ac:dyDescent="0.15">
      <c r="A48" s="225" t="s">
        <v>186</v>
      </c>
      <c r="B48" s="220" t="s">
        <v>432</v>
      </c>
      <c r="C48" s="247"/>
      <c r="D48" s="247"/>
      <c r="E48" s="220" t="s">
        <v>432</v>
      </c>
      <c r="F48" s="245"/>
      <c r="G48" s="220"/>
      <c r="H48" s="244"/>
      <c r="I48" s="221">
        <f t="shared" si="4"/>
        <v>2</v>
      </c>
      <c r="J48" s="811">
        <f>SUM(COUNTIF(B48:H48,"D 10:30-17"))*(6)+(COUNTIF(B48:H48,"Y 10:30-17"))*(6)+(COUNTIF(B48:H48,"Y工場10-"))*(4.5)+(COUNTIF(B48:H48,"D 10:30-13"))*(2.5)</f>
        <v>5</v>
      </c>
      <c r="K48" s="811"/>
    </row>
    <row r="49" spans="1:11" ht="15.75" customHeight="1" x14ac:dyDescent="0.15">
      <c r="A49" s="225" t="s">
        <v>516</v>
      </c>
      <c r="B49" s="245"/>
      <c r="C49" s="247"/>
      <c r="D49" s="247"/>
      <c r="E49" s="245"/>
      <c r="F49" s="245"/>
      <c r="G49" s="220" t="s">
        <v>517</v>
      </c>
      <c r="H49" s="244"/>
      <c r="I49" s="221">
        <f t="shared" si="4"/>
        <v>1</v>
      </c>
      <c r="J49" s="811">
        <f>SUM(COUNTIF(B49:H49,"D 10:30-17"))*(6)+(COUNTIF(B49:H49,"Y 10:30-17"))*(6)+(COUNTIF(B49:H49,"Y工場10-"))*(4.5)+(COUNTIF(B49:H49,"D 10:30-13"))*(2.5)+(COUNTIF(B49:H49,"D 9-17"))*(7)</f>
        <v>7</v>
      </c>
      <c r="K49" s="811"/>
    </row>
    <row r="50" spans="1:11" ht="15.75" customHeight="1" x14ac:dyDescent="0.15">
      <c r="A50" s="193"/>
      <c r="B50" s="215"/>
      <c r="C50" s="215"/>
      <c r="D50" s="215"/>
      <c r="E50" s="226"/>
      <c r="F50" s="226"/>
      <c r="G50" s="226"/>
      <c r="H50" s="226"/>
      <c r="I50" s="219"/>
      <c r="J50" s="821"/>
      <c r="K50" s="821"/>
    </row>
    <row r="51" spans="1:11" ht="15.75" customHeight="1" x14ac:dyDescent="0.15">
      <c r="A51" s="220" t="s">
        <v>433</v>
      </c>
      <c r="B51" s="336" t="s">
        <v>242</v>
      </c>
      <c r="C51" s="223"/>
      <c r="D51" s="223"/>
      <c r="E51" s="336" t="s">
        <v>242</v>
      </c>
      <c r="F51" s="220" t="s">
        <v>172</v>
      </c>
      <c r="G51" s="336"/>
      <c r="H51" s="220" t="s">
        <v>172</v>
      </c>
      <c r="I51" s="227"/>
      <c r="J51" s="810"/>
      <c r="K51" s="810"/>
    </row>
    <row r="52" spans="1:11" ht="15.75" customHeight="1" x14ac:dyDescent="0.15">
      <c r="A52" s="224" t="s">
        <v>434</v>
      </c>
      <c r="B52" s="220"/>
      <c r="C52" s="223"/>
      <c r="D52" s="223"/>
      <c r="E52" s="220"/>
      <c r="F52" s="224"/>
      <c r="G52" s="220"/>
      <c r="H52" s="220"/>
      <c r="I52" s="221"/>
      <c r="J52" s="810"/>
      <c r="K52" s="810"/>
    </row>
    <row r="53" spans="1:11" x14ac:dyDescent="0.15">
      <c r="A53" s="230"/>
      <c r="B53" s="230"/>
      <c r="C53" s="230"/>
      <c r="D53" s="230"/>
      <c r="E53" s="231"/>
      <c r="F53" s="231"/>
      <c r="G53" s="232"/>
      <c r="H53" s="232"/>
      <c r="I53" s="230"/>
      <c r="J53" s="735" t="s">
        <v>514</v>
      </c>
      <c r="K53" s="735"/>
    </row>
    <row r="54" spans="1:11" s="1" customFormat="1" ht="17.25" customHeight="1" x14ac:dyDescent="0.15">
      <c r="A54" s="737" t="s">
        <v>143</v>
      </c>
      <c r="B54" s="738"/>
      <c r="C54" s="741" t="s">
        <v>162</v>
      </c>
      <c r="D54" s="742"/>
      <c r="E54" s="742"/>
      <c r="F54" s="742" t="s">
        <v>149</v>
      </c>
      <c r="G54" s="742"/>
      <c r="H54" s="743"/>
      <c r="I54" s="10"/>
      <c r="J54" s="736"/>
      <c r="K54" s="736"/>
    </row>
    <row r="55" spans="1:11" s="1" customFormat="1" ht="17.25" customHeight="1" x14ac:dyDescent="0.15">
      <c r="A55" s="739"/>
      <c r="B55" s="740"/>
      <c r="C55" s="744" t="s">
        <v>163</v>
      </c>
      <c r="D55" s="745"/>
      <c r="E55" s="745"/>
      <c r="F55" s="745" t="s">
        <v>164</v>
      </c>
      <c r="G55" s="745"/>
      <c r="H55" s="746"/>
      <c r="I55" s="210"/>
      <c r="J55" s="210"/>
      <c r="K55" s="210"/>
    </row>
  </sheetData>
  <mergeCells count="58">
    <mergeCell ref="J49:K49"/>
    <mergeCell ref="J50:K50"/>
    <mergeCell ref="J51:K51"/>
    <mergeCell ref="J52:K52"/>
    <mergeCell ref="J53:K54"/>
    <mergeCell ref="A54:B55"/>
    <mergeCell ref="C54:E54"/>
    <mergeCell ref="F54:H54"/>
    <mergeCell ref="C55:E55"/>
    <mergeCell ref="F55:H55"/>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J30:K30"/>
    <mergeCell ref="J31:K31"/>
    <mergeCell ref="J32:K32"/>
    <mergeCell ref="J19:K19"/>
    <mergeCell ref="J20:K20"/>
    <mergeCell ref="J21:K21"/>
    <mergeCell ref="J22:K22"/>
    <mergeCell ref="J25:K25"/>
    <mergeCell ref="J26:K26"/>
    <mergeCell ref="J27:K27"/>
    <mergeCell ref="J28:K28"/>
    <mergeCell ref="J29:K29"/>
    <mergeCell ref="I23:I24"/>
    <mergeCell ref="J23:K24"/>
    <mergeCell ref="I13:I14"/>
    <mergeCell ref="J13:K14"/>
    <mergeCell ref="J15:K15"/>
    <mergeCell ref="J16:K16"/>
    <mergeCell ref="J17:K17"/>
    <mergeCell ref="J18:K18"/>
    <mergeCell ref="J12:K12"/>
    <mergeCell ref="J6:K6"/>
    <mergeCell ref="B1:G1"/>
    <mergeCell ref="H1:K1"/>
    <mergeCell ref="I3:I4"/>
    <mergeCell ref="J3:K4"/>
    <mergeCell ref="J5:K5"/>
    <mergeCell ref="J7:K7"/>
    <mergeCell ref="J8:K8"/>
    <mergeCell ref="J9:K9"/>
    <mergeCell ref="J10:K10"/>
    <mergeCell ref="J11:K11"/>
  </mergeCells>
  <phoneticPr fontId="13"/>
  <pageMargins left="0.51181102362204722" right="0.51181102362204722" top="0.55118110236220474" bottom="0.55118110236220474" header="0.31496062992125984" footer="0.31496062992125984"/>
  <pageSetup paperSize="9" orientation="portrait"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23FD1-2A7A-4226-8F7A-CF39A55C0BC3}">
  <dimension ref="A1:N66"/>
  <sheetViews>
    <sheetView zoomScaleNormal="100" workbookViewId="0"/>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1" ht="15" thickBot="1" x14ac:dyDescent="0.2">
      <c r="A1" s="50" t="s">
        <v>59</v>
      </c>
      <c r="B1" s="753" t="s">
        <v>515</v>
      </c>
      <c r="C1" s="753"/>
      <c r="D1" s="753"/>
      <c r="E1" s="753"/>
      <c r="F1" s="753"/>
      <c r="G1" s="754"/>
      <c r="H1" s="832" t="s">
        <v>130</v>
      </c>
      <c r="I1" s="833"/>
      <c r="J1" s="834"/>
      <c r="K1" s="835"/>
    </row>
    <row r="2" spans="1:11" ht="9" customHeight="1" thickBot="1" x14ac:dyDescent="0.2">
      <c r="A2" s="152"/>
    </row>
    <row r="3" spans="1:11" s="13" customFormat="1" ht="14.25" customHeight="1" x14ac:dyDescent="0.15">
      <c r="A3" s="545" t="s">
        <v>0</v>
      </c>
      <c r="B3" s="546">
        <v>46111</v>
      </c>
      <c r="C3" s="547">
        <v>46112</v>
      </c>
      <c r="D3" s="154"/>
      <c r="E3" s="154"/>
      <c r="F3" s="154"/>
      <c r="G3" s="154"/>
      <c r="H3" s="154">
        <v>46082</v>
      </c>
      <c r="I3" s="836" t="s">
        <v>1</v>
      </c>
      <c r="J3" s="817" t="s">
        <v>2</v>
      </c>
      <c r="K3" s="818"/>
    </row>
    <row r="4" spans="1:11" s="159" customFormat="1" ht="14.25" customHeight="1" x14ac:dyDescent="0.15">
      <c r="A4" s="548" t="s">
        <v>3</v>
      </c>
      <c r="B4" s="544" t="s">
        <v>4</v>
      </c>
      <c r="C4" s="549" t="s">
        <v>5</v>
      </c>
      <c r="D4" s="156"/>
      <c r="E4" s="157"/>
      <c r="F4" s="157"/>
      <c r="G4" s="157"/>
      <c r="H4" s="158" t="s">
        <v>10</v>
      </c>
      <c r="I4" s="837"/>
      <c r="J4" s="819"/>
      <c r="K4" s="820"/>
    </row>
    <row r="5" spans="1:11" s="159" customFormat="1" ht="14.25" customHeight="1" x14ac:dyDescent="0.15">
      <c r="A5" s="298" t="s">
        <v>142</v>
      </c>
      <c r="B5" s="160">
        <v>6</v>
      </c>
      <c r="C5" s="549"/>
      <c r="D5" s="156"/>
      <c r="E5" s="157"/>
      <c r="F5" s="157"/>
      <c r="G5" s="156"/>
      <c r="H5" s="160">
        <v>5</v>
      </c>
      <c r="I5" s="161"/>
      <c r="J5" s="162"/>
      <c r="K5" s="163"/>
    </row>
    <row r="6" spans="1:11" ht="13.5" customHeight="1" x14ac:dyDescent="0.15">
      <c r="A6" s="276" t="s">
        <v>132</v>
      </c>
      <c r="B6" s="40" t="s">
        <v>140</v>
      </c>
      <c r="C6" s="562"/>
      <c r="D6" s="165"/>
      <c r="E6" s="180"/>
      <c r="F6" s="180"/>
      <c r="G6" s="180"/>
      <c r="H6" s="238" t="s">
        <v>133</v>
      </c>
      <c r="I6" s="166"/>
      <c r="J6" s="873"/>
      <c r="K6" s="874"/>
    </row>
    <row r="7" spans="1:11" ht="13.5" customHeight="1" x14ac:dyDescent="0.15">
      <c r="A7" s="563" t="s">
        <v>134</v>
      </c>
      <c r="B7" s="40" t="s">
        <v>135</v>
      </c>
      <c r="C7" s="564"/>
      <c r="D7" s="234"/>
      <c r="E7" s="137"/>
      <c r="F7" s="137"/>
      <c r="G7" s="137"/>
      <c r="H7" s="40" t="s">
        <v>135</v>
      </c>
      <c r="I7" s="168">
        <f>COUNTA(B7:H7)</f>
        <v>2</v>
      </c>
      <c r="J7" s="838">
        <f>SUM(COUNTIF(B7:H7,"9-15"))*(5.5)+SUM(COUNTIF(B7:H7,"10-15"))*(4.5)+SUM(COUNTIF(B7:H7,"12-15"))*(3)+SUM(COUNTIF(B7:H7,"9-12"))*(3)+SUM(COUNTIF(B7:H7,"9-17"))*(7.25)+SUM(COUNTIF(B7:H7,"13-15"))*(2)</f>
        <v>11</v>
      </c>
      <c r="K7" s="838"/>
    </row>
    <row r="8" spans="1:11" ht="13.5" customHeight="1" x14ac:dyDescent="0.15">
      <c r="A8" s="565" t="s">
        <v>137</v>
      </c>
      <c r="B8" s="40"/>
      <c r="C8" s="566"/>
      <c r="D8" s="236"/>
      <c r="E8" s="235"/>
      <c r="F8" s="235"/>
      <c r="G8" s="235"/>
      <c r="H8" s="40"/>
      <c r="I8" s="166">
        <f>COUNTA(B8:H8)</f>
        <v>0</v>
      </c>
      <c r="J8" s="838">
        <f>SUM(COUNTIF(B8:H8,"9-15"))*(5.5)+SUM(COUNTIF(B8:H8,"10-15"))*(4.5)+SUM(COUNTIF(B8:H8,"12-15"))*(3)+SUM(COUNTIF(B8:H8,"9-12"))*(3)+SUM(COUNTIF(B8:H8,"9-17"))*(7.25)+SUM(COUNTIF(B8:H8,"13-15"))*(2)+SUM(COUNTIF(B8:H8,"10-12"))*(2)</f>
        <v>0</v>
      </c>
      <c r="K8" s="838"/>
    </row>
    <row r="9" spans="1:11" ht="13.5" customHeight="1" x14ac:dyDescent="0.15">
      <c r="A9" s="276" t="s">
        <v>138</v>
      </c>
      <c r="B9" s="16" t="s">
        <v>20</v>
      </c>
      <c r="C9" s="566"/>
      <c r="D9" s="236"/>
      <c r="E9" s="235"/>
      <c r="F9" s="235"/>
      <c r="G9" s="235"/>
      <c r="H9" s="16" t="s">
        <v>20</v>
      </c>
      <c r="I9" s="166">
        <f>COUNTA(B9:H9)</f>
        <v>2</v>
      </c>
      <c r="J9" s="838">
        <f>SUM(COUNTIF(B9:H9,"9-15"))*(5.5)+SUM(COUNTIF(B9:H9,"10-15"))*(4.5)+SUM(COUNTIF(B9:H9,"12-15"))*(3)+SUM(COUNTIF(B9:H9,"9-12"))*(3)+SUM(COUNTIF(B9:H9,"9-17"))*(7.25)+SUM(COUNTIF(B9:H9,"13-15"))*(2)</f>
        <v>0</v>
      </c>
      <c r="K9" s="838"/>
    </row>
    <row r="10" spans="1:11" ht="13.5" customHeight="1" x14ac:dyDescent="0.15">
      <c r="A10" s="276" t="s">
        <v>39</v>
      </c>
      <c r="B10" s="40" t="s">
        <v>58</v>
      </c>
      <c r="C10" s="567"/>
      <c r="D10" s="234"/>
      <c r="E10" s="234"/>
      <c r="F10" s="234"/>
      <c r="G10" s="234"/>
      <c r="H10" s="40" t="s">
        <v>20</v>
      </c>
      <c r="I10" s="166">
        <f>COUNTA(B10:H10)</f>
        <v>2</v>
      </c>
      <c r="J10" s="838">
        <f>SUM(COUNTIF(B10:H10,"9-15"))*(5.5)+SUM(COUNTIF(B10:H10,"10-15"))*(4.5)+SUM(COUNTIF(B10:H10,"12-15"))*(3)+SUM(COUNTIF(B10:H10,"9-12"))*(3)+SUM(COUNTIF(B10:H10,"9-17"))*(7.25)+SUM(COUNTIF(B10:H10,"13-15"))*(2)</f>
        <v>0</v>
      </c>
      <c r="K10" s="838"/>
    </row>
    <row r="11" spans="1:11" ht="13.5" customHeight="1" x14ac:dyDescent="0.15">
      <c r="A11" s="71" t="s">
        <v>447</v>
      </c>
      <c r="B11" s="40" t="s">
        <v>20</v>
      </c>
      <c r="C11" s="567"/>
      <c r="D11" s="234"/>
      <c r="E11" s="234"/>
      <c r="F11" s="234"/>
      <c r="G11" s="234"/>
      <c r="H11" s="40"/>
      <c r="I11" s="166">
        <f>COUNTA(B11:H11)</f>
        <v>1</v>
      </c>
      <c r="J11" s="838">
        <f>SUM(COUNTIF(B11:H11,"9-15"))*(5.5)+SUM(COUNTIF(B11:H11,"10-15"))*(4.5)+SUM(COUNTIF(B11:H11,"12-15"))*(3)+SUM(COUNTIF(B11:H11,"9-12"))*(3)+SUM(COUNTIF(B11:H11,"9-17"))*(7.25)+SUM(COUNTIF(B11:H11,"13-15"))*(2)+SUM(COUNTIF(B11:H11,"9-14"))*(4.5)+SUM(COUNTIF(B11:H11,"10-14"))*(4)</f>
        <v>4.5</v>
      </c>
      <c r="K11" s="838"/>
    </row>
    <row r="12" spans="1:11" ht="13.5" customHeight="1" thickBot="1" x14ac:dyDescent="0.2">
      <c r="A12" s="568" t="s">
        <v>481</v>
      </c>
      <c r="B12" s="40" t="s">
        <v>140</v>
      </c>
      <c r="C12" s="567"/>
      <c r="D12" s="234"/>
      <c r="E12" s="234"/>
      <c r="F12" s="234"/>
      <c r="G12" s="234"/>
      <c r="H12" s="40" t="s">
        <v>140</v>
      </c>
      <c r="I12" s="253"/>
      <c r="J12" s="873"/>
      <c r="K12" s="874"/>
    </row>
    <row r="13" spans="1:11" ht="13.5" customHeight="1" x14ac:dyDescent="0.15">
      <c r="A13" s="824" t="s">
        <v>139</v>
      </c>
      <c r="B13" s="233" t="s">
        <v>140</v>
      </c>
      <c r="C13" s="569"/>
      <c r="D13" s="237"/>
      <c r="E13" s="237"/>
      <c r="F13" s="237"/>
      <c r="G13" s="237"/>
      <c r="H13" s="233" t="s">
        <v>140</v>
      </c>
      <c r="I13" s="826"/>
      <c r="J13" s="828"/>
      <c r="K13" s="829"/>
    </row>
    <row r="14" spans="1:11" ht="13.5" customHeight="1" thickBot="1" x14ac:dyDescent="0.2">
      <c r="A14" s="825"/>
      <c r="B14" s="173" t="s">
        <v>188</v>
      </c>
      <c r="C14" s="570"/>
      <c r="D14" s="171"/>
      <c r="E14" s="170"/>
      <c r="F14" s="170"/>
      <c r="G14" s="170"/>
      <c r="H14" s="174"/>
      <c r="I14" s="827"/>
      <c r="J14" s="830"/>
      <c r="K14" s="831"/>
    </row>
    <row r="15" spans="1:11" s="13" customFormat="1" ht="14.25" customHeight="1" x14ac:dyDescent="0.15">
      <c r="A15" s="175" t="s">
        <v>0</v>
      </c>
      <c r="B15" s="176">
        <v>46083</v>
      </c>
      <c r="C15" s="176">
        <v>46084</v>
      </c>
      <c r="D15" s="176">
        <v>46085</v>
      </c>
      <c r="E15" s="176">
        <v>46086</v>
      </c>
      <c r="F15" s="176">
        <v>46087</v>
      </c>
      <c r="G15" s="176">
        <v>46088</v>
      </c>
      <c r="H15" s="176">
        <v>46089</v>
      </c>
      <c r="I15" s="177"/>
      <c r="J15" s="822" t="s">
        <v>2</v>
      </c>
      <c r="K15" s="823"/>
    </row>
    <row r="16" spans="1:11" s="159" customFormat="1" ht="14.25" customHeight="1" x14ac:dyDescent="0.15">
      <c r="A16" s="155" t="s">
        <v>3</v>
      </c>
      <c r="B16" s="157" t="s">
        <v>4</v>
      </c>
      <c r="C16" s="157" t="s">
        <v>5</v>
      </c>
      <c r="D16" s="157" t="s">
        <v>6</v>
      </c>
      <c r="E16" s="157" t="s">
        <v>7</v>
      </c>
      <c r="F16" s="157" t="s">
        <v>8</v>
      </c>
      <c r="G16" s="157" t="s">
        <v>9</v>
      </c>
      <c r="H16" s="158" t="s">
        <v>10</v>
      </c>
      <c r="I16" s="178"/>
      <c r="J16" s="819"/>
      <c r="K16" s="820"/>
    </row>
    <row r="17" spans="1:11" s="159" customFormat="1" ht="14.25" customHeight="1" x14ac:dyDescent="0.15">
      <c r="A17" s="179" t="s">
        <v>131</v>
      </c>
      <c r="B17" s="160">
        <v>6</v>
      </c>
      <c r="C17" s="157"/>
      <c r="D17" s="156"/>
      <c r="E17" s="160">
        <v>6</v>
      </c>
      <c r="F17" s="160">
        <v>5</v>
      </c>
      <c r="G17" s="160">
        <v>6</v>
      </c>
      <c r="H17" s="160">
        <v>5</v>
      </c>
      <c r="I17" s="161"/>
      <c r="J17" s="162"/>
      <c r="K17" s="163"/>
    </row>
    <row r="18" spans="1:11" ht="13.5" customHeight="1" x14ac:dyDescent="0.15">
      <c r="A18" s="164" t="s">
        <v>132</v>
      </c>
      <c r="B18" s="40" t="s">
        <v>140</v>
      </c>
      <c r="C18" s="180"/>
      <c r="D18" s="165"/>
      <c r="E18" s="40" t="s">
        <v>140</v>
      </c>
      <c r="F18" s="238" t="s">
        <v>133</v>
      </c>
      <c r="G18" s="40" t="s">
        <v>140</v>
      </c>
      <c r="H18" s="238" t="s">
        <v>133</v>
      </c>
      <c r="I18" s="166">
        <f t="shared" ref="I18:I21" si="0">COUNTA(B18:H18)</f>
        <v>5</v>
      </c>
      <c r="J18" s="873"/>
      <c r="K18" s="874"/>
    </row>
    <row r="19" spans="1:11" ht="13.5" customHeight="1" x14ac:dyDescent="0.15">
      <c r="A19" s="181" t="s">
        <v>134</v>
      </c>
      <c r="B19" s="40" t="s">
        <v>135</v>
      </c>
      <c r="C19" s="137"/>
      <c r="D19" s="234"/>
      <c r="E19" s="40" t="s">
        <v>135</v>
      </c>
      <c r="F19" s="40" t="s">
        <v>135</v>
      </c>
      <c r="G19" s="40" t="s">
        <v>136</v>
      </c>
      <c r="H19" s="40" t="s">
        <v>135</v>
      </c>
      <c r="I19" s="168">
        <f t="shared" si="0"/>
        <v>5</v>
      </c>
      <c r="J19" s="838">
        <f>SUM(COUNTIF(B19:H19,"9-15"))*(5.5)+SUM(COUNTIF(B19:H19,"10-15"))*(4.5)+SUM(COUNTIF(B19:H19,"12-15"))*(3)+SUM(COUNTIF(B19:H19,"9-12"))*(3)+SUM(COUNTIF(B19:H19,"9-17"))*(7.25)+SUM(COUNTIF(B19:H19,"13-15"))*(2)</f>
        <v>29.25</v>
      </c>
      <c r="K19" s="838"/>
    </row>
    <row r="20" spans="1:11" ht="13.5" customHeight="1" x14ac:dyDescent="0.15">
      <c r="A20" s="182" t="s">
        <v>137</v>
      </c>
      <c r="B20" s="40"/>
      <c r="C20" s="235"/>
      <c r="D20" s="236"/>
      <c r="E20" s="16" t="s">
        <v>72</v>
      </c>
      <c r="F20" s="16"/>
      <c r="G20" s="16" t="s">
        <v>72</v>
      </c>
      <c r="H20" s="40"/>
      <c r="I20" s="166">
        <f t="shared" si="0"/>
        <v>2</v>
      </c>
      <c r="J20" s="838">
        <f>SUM(COUNTIF(B20:H20,"9-15"))*(5.5)+SUM(COUNTIF(B20:H20,"10-15"))*(4.5)+SUM(COUNTIF(B20:H20,"12-15"))*(3)+SUM(COUNTIF(B20:H20,"9-12"))*(3)+SUM(COUNTIF(B20:H20,"9-17"))*(7.25)+SUM(COUNTIF(B20:H20,"13-15"))*(2)+SUM(COUNTIF(B20:H20,"10-12"))*(2)</f>
        <v>6</v>
      </c>
      <c r="K20" s="838"/>
    </row>
    <row r="21" spans="1:11" ht="13.5" customHeight="1" x14ac:dyDescent="0.15">
      <c r="A21" s="164" t="s">
        <v>138</v>
      </c>
      <c r="B21" s="16" t="s">
        <v>20</v>
      </c>
      <c r="C21" s="235"/>
      <c r="D21" s="236"/>
      <c r="E21" s="16"/>
      <c r="F21" s="16" t="s">
        <v>20</v>
      </c>
      <c r="G21" s="16" t="s">
        <v>20</v>
      </c>
      <c r="H21" s="16" t="s">
        <v>20</v>
      </c>
      <c r="I21" s="166">
        <f t="shared" si="0"/>
        <v>4</v>
      </c>
      <c r="J21" s="838">
        <f>SUM(COUNTIF(B21:H21,"9-15"))*(5.5)+SUM(COUNTIF(B21:H21,"10-15"))*(4.5)+SUM(COUNTIF(B21:H21,"12-15"))*(3)+SUM(COUNTIF(B21:H21,"9-12"))*(3)+SUM(COUNTIF(B21:H21,"9-17"))*(7.25)+SUM(COUNTIF(B21:H21,"13-15"))*(2)</f>
        <v>0</v>
      </c>
      <c r="K21" s="838"/>
    </row>
    <row r="22" spans="1:11" ht="13.5" customHeight="1" x14ac:dyDescent="0.15">
      <c r="A22" s="164" t="s">
        <v>39</v>
      </c>
      <c r="B22" s="40" t="s">
        <v>58</v>
      </c>
      <c r="C22" s="234"/>
      <c r="D22" s="234"/>
      <c r="E22" s="40" t="s">
        <v>58</v>
      </c>
      <c r="F22" s="40" t="s">
        <v>58</v>
      </c>
      <c r="G22" s="40"/>
      <c r="H22" s="40" t="s">
        <v>20</v>
      </c>
      <c r="I22" s="166">
        <f>COUNTA(B22:H22)</f>
        <v>4</v>
      </c>
      <c r="J22" s="838">
        <v>14.75</v>
      </c>
      <c r="K22" s="838"/>
    </row>
    <row r="23" spans="1:11" ht="13.5" customHeight="1" x14ac:dyDescent="0.15">
      <c r="A23" s="20" t="s">
        <v>447</v>
      </c>
      <c r="B23" s="40" t="s">
        <v>20</v>
      </c>
      <c r="C23" s="234"/>
      <c r="D23" s="234"/>
      <c r="E23" s="40" t="s">
        <v>20</v>
      </c>
      <c r="F23" s="40"/>
      <c r="G23" s="40" t="s">
        <v>20</v>
      </c>
      <c r="H23" s="40"/>
      <c r="I23" s="166">
        <f>COUNTA(B23:H23)</f>
        <v>3</v>
      </c>
      <c r="J23" s="838">
        <f>SUM(COUNTIF(B23:H23,"9-15"))*(5.5)+SUM(COUNTIF(B23:H23,"10-15"))*(4.5)+SUM(COUNTIF(B23:H23,"12-15"))*(3)+SUM(COUNTIF(B23:H23,"9-12"))*(3)+SUM(COUNTIF(B23:H23,"9-17"))*(7.25)+SUM(COUNTIF(B23:H23,"13-15"))*(2)+SUM(COUNTIF(B23:H23,"9-14"))*(4.5)+SUM(COUNTIF(B23:H23,"10-14"))*(4)</f>
        <v>13.5</v>
      </c>
      <c r="K23" s="838"/>
    </row>
    <row r="24" spans="1:11" ht="13.5" customHeight="1" thickBot="1" x14ac:dyDescent="0.2">
      <c r="A24" s="489" t="s">
        <v>481</v>
      </c>
      <c r="B24" s="40" t="s">
        <v>140</v>
      </c>
      <c r="C24" s="234"/>
      <c r="D24" s="234"/>
      <c r="E24" s="40" t="s">
        <v>140</v>
      </c>
      <c r="F24" s="396" t="s">
        <v>140</v>
      </c>
      <c r="G24" s="40" t="s">
        <v>140</v>
      </c>
      <c r="H24" s="40" t="s">
        <v>140</v>
      </c>
      <c r="I24" s="253"/>
      <c r="J24" s="873"/>
      <c r="K24" s="874"/>
    </row>
    <row r="25" spans="1:11" ht="13.5" customHeight="1" x14ac:dyDescent="0.15">
      <c r="A25" s="824" t="s">
        <v>139</v>
      </c>
      <c r="B25" s="233" t="s">
        <v>140</v>
      </c>
      <c r="C25" s="237"/>
      <c r="D25" s="237"/>
      <c r="E25" s="233" t="s">
        <v>140</v>
      </c>
      <c r="F25" s="233" t="s">
        <v>140</v>
      </c>
      <c r="G25" s="233" t="s">
        <v>140</v>
      </c>
      <c r="H25" s="233" t="s">
        <v>140</v>
      </c>
      <c r="I25" s="826"/>
      <c r="J25" s="828"/>
      <c r="K25" s="829"/>
    </row>
    <row r="26" spans="1:11" ht="13.5" customHeight="1" thickBot="1" x14ac:dyDescent="0.2">
      <c r="A26" s="825"/>
      <c r="B26" s="173" t="s">
        <v>188</v>
      </c>
      <c r="C26" s="170"/>
      <c r="D26" s="171"/>
      <c r="E26" s="173"/>
      <c r="F26" s="173"/>
      <c r="G26" s="173"/>
      <c r="H26" s="174"/>
      <c r="I26" s="827"/>
      <c r="J26" s="830"/>
      <c r="K26" s="831"/>
    </row>
    <row r="27" spans="1:11" s="13" customFormat="1" ht="14.25" customHeight="1" x14ac:dyDescent="0.15">
      <c r="A27" s="153" t="s">
        <v>0</v>
      </c>
      <c r="B27" s="183">
        <v>46090</v>
      </c>
      <c r="C27" s="183">
        <v>46091</v>
      </c>
      <c r="D27" s="183">
        <v>46092</v>
      </c>
      <c r="E27" s="183">
        <v>46093</v>
      </c>
      <c r="F27" s="183">
        <v>46094</v>
      </c>
      <c r="G27" s="183">
        <v>46095</v>
      </c>
      <c r="H27" s="183">
        <v>46096</v>
      </c>
      <c r="I27" s="177"/>
      <c r="J27" s="822" t="s">
        <v>2</v>
      </c>
      <c r="K27" s="823"/>
    </row>
    <row r="28" spans="1:11" s="159" customFormat="1" ht="14.25" customHeight="1" x14ac:dyDescent="0.15">
      <c r="A28" s="155" t="s">
        <v>3</v>
      </c>
      <c r="B28" s="157" t="s">
        <v>4</v>
      </c>
      <c r="C28" s="157" t="s">
        <v>5</v>
      </c>
      <c r="D28" s="157" t="s">
        <v>6</v>
      </c>
      <c r="E28" s="157" t="s">
        <v>7</v>
      </c>
      <c r="F28" s="157" t="s">
        <v>8</v>
      </c>
      <c r="G28" s="157" t="s">
        <v>9</v>
      </c>
      <c r="H28" s="158" t="s">
        <v>10</v>
      </c>
      <c r="I28" s="178"/>
      <c r="J28" s="819"/>
      <c r="K28" s="820"/>
    </row>
    <row r="29" spans="1:11" s="123" customFormat="1" ht="14.25" customHeight="1" x14ac:dyDescent="0.15">
      <c r="A29" s="179" t="s">
        <v>142</v>
      </c>
      <c r="B29" s="160">
        <v>6</v>
      </c>
      <c r="C29" s="157"/>
      <c r="D29" s="156"/>
      <c r="E29" s="160">
        <v>6</v>
      </c>
      <c r="F29" s="160">
        <v>5</v>
      </c>
      <c r="G29" s="160">
        <v>6</v>
      </c>
      <c r="H29" s="160">
        <v>5</v>
      </c>
      <c r="I29" s="161"/>
      <c r="J29" s="162"/>
      <c r="K29" s="163"/>
    </row>
    <row r="30" spans="1:11" ht="13.5" customHeight="1" x14ac:dyDescent="0.15">
      <c r="A30" s="164" t="s">
        <v>132</v>
      </c>
      <c r="B30" s="40" t="s">
        <v>140</v>
      </c>
      <c r="C30" s="180"/>
      <c r="D30" s="165"/>
      <c r="E30" s="40" t="s">
        <v>140</v>
      </c>
      <c r="F30" s="238" t="s">
        <v>133</v>
      </c>
      <c r="G30" s="40" t="s">
        <v>140</v>
      </c>
      <c r="H30" s="238" t="s">
        <v>133</v>
      </c>
      <c r="I30" s="166">
        <f t="shared" ref="I30:I33" si="1">COUNTA(B30:H30)</f>
        <v>5</v>
      </c>
      <c r="J30" s="873"/>
      <c r="K30" s="874"/>
    </row>
    <row r="31" spans="1:11" ht="13.5" customHeight="1" x14ac:dyDescent="0.15">
      <c r="A31" s="181" t="s">
        <v>134</v>
      </c>
      <c r="B31" s="40" t="s">
        <v>135</v>
      </c>
      <c r="C31" s="137"/>
      <c r="D31" s="234"/>
      <c r="E31" s="40" t="s">
        <v>135</v>
      </c>
      <c r="F31" s="40" t="s">
        <v>135</v>
      </c>
      <c r="G31" s="40" t="s">
        <v>136</v>
      </c>
      <c r="H31" s="40" t="s">
        <v>135</v>
      </c>
      <c r="I31" s="168">
        <f t="shared" si="1"/>
        <v>5</v>
      </c>
      <c r="J31" s="838">
        <f>SUM(COUNTIF(B31:H31,"9-15"))*(5.5)+SUM(COUNTIF(B31:H31,"10-15"))*(4.5)+SUM(COUNTIF(B31:H31,"12-15"))*(3)+SUM(COUNTIF(B31:H31,"9-12"))*(3)+SUM(COUNTIF(B31:H31,"9-17"))*(7.25)+SUM(COUNTIF(B31:H31,"13-15"))*(2)</f>
        <v>29.25</v>
      </c>
      <c r="K31" s="838"/>
    </row>
    <row r="32" spans="1:11" ht="13.5" customHeight="1" x14ac:dyDescent="0.15">
      <c r="A32" s="182" t="s">
        <v>137</v>
      </c>
      <c r="B32" s="40"/>
      <c r="C32" s="235"/>
      <c r="D32" s="236"/>
      <c r="E32" s="16" t="s">
        <v>72</v>
      </c>
      <c r="F32" s="16"/>
      <c r="G32" s="16" t="s">
        <v>72</v>
      </c>
      <c r="H32" s="40"/>
      <c r="I32" s="166">
        <f t="shared" si="1"/>
        <v>2</v>
      </c>
      <c r="J32" s="838">
        <f>SUM(COUNTIF(B32:H32,"9-15"))*(5.5)+SUM(COUNTIF(B32:H32,"10-15"))*(4.5)+SUM(COUNTIF(B32:H32,"12-15"))*(3)+SUM(COUNTIF(B32:H32,"9-12"))*(3)+SUM(COUNTIF(B32:H32,"9-17"))*(7.25)+SUM(COUNTIF(B32:H32,"13-15"))*(2)+SUM(COUNTIF(B32:H32,"10-12"))*(2)</f>
        <v>6</v>
      </c>
      <c r="K32" s="838"/>
    </row>
    <row r="33" spans="1:11" ht="13.5" customHeight="1" x14ac:dyDescent="0.15">
      <c r="A33" s="164" t="s">
        <v>138</v>
      </c>
      <c r="B33" s="16" t="s">
        <v>20</v>
      </c>
      <c r="C33" s="235"/>
      <c r="D33" s="236"/>
      <c r="E33" s="16"/>
      <c r="F33" s="16" t="s">
        <v>20</v>
      </c>
      <c r="G33" s="16" t="s">
        <v>20</v>
      </c>
      <c r="H33" s="16" t="s">
        <v>20</v>
      </c>
      <c r="I33" s="166">
        <f t="shared" si="1"/>
        <v>4</v>
      </c>
      <c r="J33" s="838">
        <f>SUM(COUNTIF(B33:H33,"9-15"))*(5.5)+SUM(COUNTIF(B33:H33,"10-15"))*(4.5)+SUM(COUNTIF(B33:H33,"12-15"))*(3)+SUM(COUNTIF(B33:H33,"9-12"))*(3)+SUM(COUNTIF(B33:H33,"9-17"))*(7.25)+SUM(COUNTIF(B33:H33,"13-15"))*(2)</f>
        <v>0</v>
      </c>
      <c r="K33" s="838"/>
    </row>
    <row r="34" spans="1:11" ht="13.5" customHeight="1" x14ac:dyDescent="0.15">
      <c r="A34" s="164" t="s">
        <v>39</v>
      </c>
      <c r="B34" s="40" t="s">
        <v>58</v>
      </c>
      <c r="C34" s="234"/>
      <c r="D34" s="234"/>
      <c r="E34" s="40" t="s">
        <v>58</v>
      </c>
      <c r="F34" s="40" t="s">
        <v>58</v>
      </c>
      <c r="G34" s="40"/>
      <c r="H34" s="40" t="s">
        <v>20</v>
      </c>
      <c r="I34" s="166">
        <f>COUNTA(B34:H34)</f>
        <v>4</v>
      </c>
      <c r="J34" s="838">
        <f>SUM(COUNTIF(B34:H34,"9-15"))*(5.5)+SUM(COUNTIF(B34:H34,"10-15"))*(4.5)+SUM(COUNTIF(B34:H34,"12-15"))*(3)+SUM(COUNTIF(B34:H34,"9-12"))*(3)+SUM(COUNTIF(B34:H34,"9-17"))*(7.25)+SUM(COUNTIF(B34:H34,"13-15"))*(2)+SUM(COUNTIF(B34:H34,"9-16"))*(6.25)+SUM(COUNTIF(B34:H34,"9-14"))*(4.5)</f>
        <v>23.25</v>
      </c>
      <c r="K34" s="838"/>
    </row>
    <row r="35" spans="1:11" ht="13.5" customHeight="1" x14ac:dyDescent="0.15">
      <c r="A35" s="20" t="s">
        <v>447</v>
      </c>
      <c r="B35" s="40" t="s">
        <v>20</v>
      </c>
      <c r="C35" s="234"/>
      <c r="D35" s="234"/>
      <c r="E35" s="40" t="s">
        <v>20</v>
      </c>
      <c r="F35" s="40"/>
      <c r="G35" s="40" t="s">
        <v>20</v>
      </c>
      <c r="H35" s="40"/>
      <c r="I35" s="166">
        <f>COUNTA(B35:H35)</f>
        <v>3</v>
      </c>
      <c r="J35" s="838">
        <f>SUM(COUNTIF(B35:H35,"9-15"))*(5.5)+SUM(COUNTIF(B35:H35,"10-15"))*(4.5)+SUM(COUNTIF(B35:H35,"12-15"))*(3)+SUM(COUNTIF(B35:H35,"9-12"))*(3)+SUM(COUNTIF(B35:H35,"9-17"))*(7.25)+SUM(COUNTIF(B35:H35,"13-15"))*(2)+SUM(COUNTIF(B35:H35,"9-14"))*(4.5)+SUM(COUNTIF(B35:H35,"10-14"))*(4)</f>
        <v>13.5</v>
      </c>
      <c r="K35" s="838"/>
    </row>
    <row r="36" spans="1:11" ht="13.5" customHeight="1" thickBot="1" x14ac:dyDescent="0.2">
      <c r="A36" s="489" t="s">
        <v>481</v>
      </c>
      <c r="B36" s="40" t="s">
        <v>140</v>
      </c>
      <c r="C36" s="234"/>
      <c r="D36" s="234"/>
      <c r="E36" s="40" t="s">
        <v>140</v>
      </c>
      <c r="F36" s="396" t="s">
        <v>140</v>
      </c>
      <c r="G36" s="40" t="s">
        <v>140</v>
      </c>
      <c r="H36" s="40" t="s">
        <v>140</v>
      </c>
      <c r="I36" s="253"/>
      <c r="J36" s="873"/>
      <c r="K36" s="874"/>
    </row>
    <row r="37" spans="1:11" ht="13.5" customHeight="1" x14ac:dyDescent="0.15">
      <c r="A37" s="824" t="s">
        <v>139</v>
      </c>
      <c r="B37" s="233" t="s">
        <v>140</v>
      </c>
      <c r="C37" s="237"/>
      <c r="D37" s="237"/>
      <c r="E37" s="233" t="s">
        <v>140</v>
      </c>
      <c r="F37" s="233" t="s">
        <v>140</v>
      </c>
      <c r="G37" s="233" t="s">
        <v>140</v>
      </c>
      <c r="H37" s="233" t="s">
        <v>140</v>
      </c>
      <c r="I37" s="826"/>
      <c r="J37" s="828"/>
      <c r="K37" s="829"/>
    </row>
    <row r="38" spans="1:11" ht="13.5" customHeight="1" thickBot="1" x14ac:dyDescent="0.2">
      <c r="A38" s="825"/>
      <c r="B38" s="173" t="s">
        <v>188</v>
      </c>
      <c r="C38" s="170"/>
      <c r="D38" s="171"/>
      <c r="E38" s="173"/>
      <c r="F38" s="173"/>
      <c r="G38" s="173"/>
      <c r="H38" s="174"/>
      <c r="I38" s="827"/>
      <c r="J38" s="830"/>
      <c r="K38" s="831"/>
    </row>
    <row r="39" spans="1:11" s="13" customFormat="1" ht="14.25" customHeight="1" x14ac:dyDescent="0.15">
      <c r="A39" s="153" t="s">
        <v>0</v>
      </c>
      <c r="B39" s="183">
        <v>46097</v>
      </c>
      <c r="C39" s="183">
        <v>46098</v>
      </c>
      <c r="D39" s="183">
        <v>46099</v>
      </c>
      <c r="E39" s="183">
        <v>46100</v>
      </c>
      <c r="F39" s="183">
        <v>46101</v>
      </c>
      <c r="G39" s="183">
        <v>46102</v>
      </c>
      <c r="H39" s="183">
        <v>46103</v>
      </c>
      <c r="I39" s="177"/>
      <c r="J39" s="822" t="s">
        <v>2</v>
      </c>
      <c r="K39" s="823"/>
    </row>
    <row r="40" spans="1:11" s="159" customFormat="1" ht="14.25" customHeight="1" x14ac:dyDescent="0.15">
      <c r="A40" s="155" t="s">
        <v>3</v>
      </c>
      <c r="B40" s="157" t="s">
        <v>4</v>
      </c>
      <c r="C40" s="157" t="s">
        <v>5</v>
      </c>
      <c r="D40" s="157" t="s">
        <v>6</v>
      </c>
      <c r="E40" s="157" t="s">
        <v>7</v>
      </c>
      <c r="F40" s="158" t="s">
        <v>8</v>
      </c>
      <c r="G40" s="157" t="s">
        <v>9</v>
      </c>
      <c r="H40" s="158" t="s">
        <v>10</v>
      </c>
      <c r="I40" s="178"/>
      <c r="J40" s="819"/>
      <c r="K40" s="820"/>
    </row>
    <row r="41" spans="1:11" s="159" customFormat="1" ht="14.25" customHeight="1" x14ac:dyDescent="0.15">
      <c r="A41" s="179" t="s">
        <v>131</v>
      </c>
      <c r="B41" s="160">
        <v>6</v>
      </c>
      <c r="C41" s="157"/>
      <c r="D41" s="156"/>
      <c r="E41" s="160">
        <v>6</v>
      </c>
      <c r="F41" s="160">
        <v>5</v>
      </c>
      <c r="G41" s="160">
        <v>6</v>
      </c>
      <c r="H41" s="160">
        <v>5</v>
      </c>
      <c r="I41" s="161"/>
      <c r="J41" s="162"/>
      <c r="K41" s="163"/>
    </row>
    <row r="42" spans="1:11" ht="13.5" customHeight="1" x14ac:dyDescent="0.15">
      <c r="A42" s="164" t="s">
        <v>132</v>
      </c>
      <c r="B42" s="40" t="s">
        <v>140</v>
      </c>
      <c r="C42" s="180"/>
      <c r="D42" s="165"/>
      <c r="E42" s="40" t="s">
        <v>140</v>
      </c>
      <c r="F42" s="238" t="s">
        <v>133</v>
      </c>
      <c r="G42" s="40" t="s">
        <v>140</v>
      </c>
      <c r="H42" s="238" t="s">
        <v>133</v>
      </c>
      <c r="I42" s="166">
        <f t="shared" ref="I42:I45" si="2">COUNTA(B42:H42)</f>
        <v>5</v>
      </c>
      <c r="J42" s="873"/>
      <c r="K42" s="874"/>
    </row>
    <row r="43" spans="1:11" ht="13.5" customHeight="1" x14ac:dyDescent="0.15">
      <c r="A43" s="181" t="s">
        <v>134</v>
      </c>
      <c r="B43" s="40" t="s">
        <v>135</v>
      </c>
      <c r="C43" s="137"/>
      <c r="D43" s="234"/>
      <c r="E43" s="40" t="s">
        <v>135</v>
      </c>
      <c r="F43" s="40" t="s">
        <v>135</v>
      </c>
      <c r="G43" s="40" t="s">
        <v>136</v>
      </c>
      <c r="H43" s="40" t="s">
        <v>135</v>
      </c>
      <c r="I43" s="168">
        <f t="shared" si="2"/>
        <v>5</v>
      </c>
      <c r="J43" s="838">
        <f>SUM(COUNTIF(B43:H43,"9-15"))*(5.5)+SUM(COUNTIF(B43:H43,"10-15"))*(4.5)+SUM(COUNTIF(B43:H43,"12-15"))*(3)+SUM(COUNTIF(B43:H43,"9-12"))*(3)+SUM(COUNTIF(B43:H43,"9-17"))*(7.25)+SUM(COUNTIF(B43:H43,"13-15"))*(2)</f>
        <v>29.25</v>
      </c>
      <c r="K43" s="838"/>
    </row>
    <row r="44" spans="1:11" ht="13.5" customHeight="1" x14ac:dyDescent="0.15">
      <c r="A44" s="182" t="s">
        <v>137</v>
      </c>
      <c r="B44" s="40"/>
      <c r="C44" s="235"/>
      <c r="D44" s="236"/>
      <c r="E44" s="16" t="s">
        <v>72</v>
      </c>
      <c r="F44" s="16"/>
      <c r="G44" s="16" t="s">
        <v>72</v>
      </c>
      <c r="H44" s="40"/>
      <c r="I44" s="166">
        <f t="shared" si="2"/>
        <v>2</v>
      </c>
      <c r="J44" s="838">
        <f>SUM(COUNTIF(B44:H44,"9-15"))*(5.5)+SUM(COUNTIF(B44:H44,"10-15"))*(4.5)+SUM(COUNTIF(B44:H44,"12-15"))*(3)+SUM(COUNTIF(B44:H44,"9-12"))*(3)+SUM(COUNTIF(B44:H44,"9-17"))*(7.25)+SUM(COUNTIF(B44:H44,"13-15"))*(2)+SUM(COUNTIF(B44:H44,"10-12"))*(2)</f>
        <v>6</v>
      </c>
      <c r="K44" s="838"/>
    </row>
    <row r="45" spans="1:11" ht="13.5" customHeight="1" x14ac:dyDescent="0.15">
      <c r="A45" s="164" t="s">
        <v>138</v>
      </c>
      <c r="B45" s="16" t="s">
        <v>20</v>
      </c>
      <c r="C45" s="235"/>
      <c r="D45" s="236"/>
      <c r="E45" s="16"/>
      <c r="F45" s="16" t="s">
        <v>20</v>
      </c>
      <c r="G45" s="16" t="s">
        <v>20</v>
      </c>
      <c r="H45" s="16" t="s">
        <v>20</v>
      </c>
      <c r="I45" s="166">
        <f t="shared" si="2"/>
        <v>4</v>
      </c>
      <c r="J45" s="838">
        <f>SUM(COUNTIF(B45:H45,"9-15"))*(5.5)+SUM(COUNTIF(B45:H45,"10-15"))*(4.5)+SUM(COUNTIF(B45:H45,"12-15"))*(3)+SUM(COUNTIF(B45:H45,"9-12"))*(3)+SUM(COUNTIF(B45:H45,"9-17"))*(7.25)+SUM(COUNTIF(B45:H45,"13-15"))*(2)</f>
        <v>0</v>
      </c>
      <c r="K45" s="838"/>
    </row>
    <row r="46" spans="1:11" ht="13.5" customHeight="1" x14ac:dyDescent="0.15">
      <c r="A46" s="164" t="s">
        <v>39</v>
      </c>
      <c r="B46" s="40" t="s">
        <v>58</v>
      </c>
      <c r="C46" s="234"/>
      <c r="D46" s="234"/>
      <c r="E46" s="40" t="s">
        <v>58</v>
      </c>
      <c r="F46" s="40" t="s">
        <v>58</v>
      </c>
      <c r="G46" s="40"/>
      <c r="H46" s="40" t="s">
        <v>20</v>
      </c>
      <c r="I46" s="166">
        <f>COUNTA(B46:H46)</f>
        <v>4</v>
      </c>
      <c r="J46" s="838">
        <f>SUM(COUNTIF(B46:H46,"9-15"))*(5.5)+SUM(COUNTIF(B46:H46,"10-15"))*(4.5)+SUM(COUNTIF(B46:H46,"12-15"))*(3)+SUM(COUNTIF(B46:H46,"9-12"))*(3)+SUM(COUNTIF(B46:H46,"9-17"))*(7.25)+SUM(COUNTIF(B46:H46,"13-15"))*(2)+SUM(COUNTIF(B46:H46,"9-16"))*(6.25)+SUM(COUNTIF(B46:H46,"9-14"))*(4.5)</f>
        <v>23.25</v>
      </c>
      <c r="K46" s="838"/>
    </row>
    <row r="47" spans="1:11" ht="13.5" customHeight="1" x14ac:dyDescent="0.15">
      <c r="A47" s="20" t="s">
        <v>447</v>
      </c>
      <c r="B47" s="40" t="s">
        <v>20</v>
      </c>
      <c r="C47" s="234"/>
      <c r="D47" s="234"/>
      <c r="E47" s="40" t="s">
        <v>20</v>
      </c>
      <c r="F47" s="40"/>
      <c r="G47" s="40" t="s">
        <v>20</v>
      </c>
      <c r="H47" s="40"/>
      <c r="I47" s="166">
        <f>COUNTA(B47:H47)</f>
        <v>3</v>
      </c>
      <c r="J47" s="838">
        <f>SUM(COUNTIF(B47:H47,"9-15"))*(5.5)+SUM(COUNTIF(B47:H47,"10-15"))*(4.5)+SUM(COUNTIF(B47:H47,"12-15"))*(3)+SUM(COUNTIF(B47:H47,"9-12"))*(3)+SUM(COUNTIF(B47:H47,"9-17"))*(7.25)+SUM(COUNTIF(B47:H47,"13-15"))*(2)+SUM(COUNTIF(B47:H47,"9-14"))*(4.5)+SUM(COUNTIF(B47:H47,"10-14"))*(4)</f>
        <v>13.5</v>
      </c>
      <c r="K47" s="838"/>
    </row>
    <row r="48" spans="1:11" ht="13.5" customHeight="1" thickBot="1" x14ac:dyDescent="0.2">
      <c r="A48" s="489" t="s">
        <v>481</v>
      </c>
      <c r="B48" s="40" t="s">
        <v>140</v>
      </c>
      <c r="C48" s="234"/>
      <c r="D48" s="234"/>
      <c r="E48" s="40" t="s">
        <v>140</v>
      </c>
      <c r="F48" s="396" t="s">
        <v>140</v>
      </c>
      <c r="G48" s="40" t="s">
        <v>140</v>
      </c>
      <c r="H48" s="40" t="s">
        <v>140</v>
      </c>
      <c r="I48" s="253"/>
      <c r="J48" s="873"/>
      <c r="K48" s="874"/>
    </row>
    <row r="49" spans="1:11" ht="13.5" customHeight="1" x14ac:dyDescent="0.15">
      <c r="A49" s="824" t="s">
        <v>139</v>
      </c>
      <c r="B49" s="233" t="s">
        <v>140</v>
      </c>
      <c r="C49" s="237"/>
      <c r="D49" s="237"/>
      <c r="E49" s="233" t="s">
        <v>140</v>
      </c>
      <c r="F49" s="233" t="s">
        <v>140</v>
      </c>
      <c r="G49" s="233" t="s">
        <v>140</v>
      </c>
      <c r="H49" s="233" t="s">
        <v>140</v>
      </c>
      <c r="I49" s="826"/>
      <c r="J49" s="828"/>
      <c r="K49" s="829"/>
    </row>
    <row r="50" spans="1:11" ht="13.5" customHeight="1" thickBot="1" x14ac:dyDescent="0.2">
      <c r="A50" s="825"/>
      <c r="B50" s="173" t="s">
        <v>188</v>
      </c>
      <c r="C50" s="170"/>
      <c r="D50" s="171"/>
      <c r="E50" s="173"/>
      <c r="F50" s="173"/>
      <c r="G50" s="173"/>
      <c r="H50" s="174"/>
      <c r="I50" s="827"/>
      <c r="J50" s="830"/>
      <c r="K50" s="831"/>
    </row>
    <row r="51" spans="1:11" s="13" customFormat="1" ht="12.75" customHeight="1" x14ac:dyDescent="0.15">
      <c r="A51" s="175" t="s">
        <v>0</v>
      </c>
      <c r="B51" s="176">
        <v>46104</v>
      </c>
      <c r="C51" s="176">
        <v>46105</v>
      </c>
      <c r="D51" s="176">
        <v>46106</v>
      </c>
      <c r="E51" s="176">
        <v>46107</v>
      </c>
      <c r="F51" s="176">
        <v>46108</v>
      </c>
      <c r="G51" s="176">
        <v>46109</v>
      </c>
      <c r="H51" s="176">
        <v>46110</v>
      </c>
      <c r="I51" s="177"/>
      <c r="J51" s="822" t="s">
        <v>2</v>
      </c>
      <c r="K51" s="823"/>
    </row>
    <row r="52" spans="1:11" s="159" customFormat="1" ht="12.75" customHeight="1" x14ac:dyDescent="0.15">
      <c r="A52" s="155" t="s">
        <v>3</v>
      </c>
      <c r="B52" s="157" t="s">
        <v>4</v>
      </c>
      <c r="C52" s="157" t="s">
        <v>5</v>
      </c>
      <c r="D52" s="157" t="s">
        <v>6</v>
      </c>
      <c r="E52" s="157" t="s">
        <v>7</v>
      </c>
      <c r="F52" s="157" t="s">
        <v>8</v>
      </c>
      <c r="G52" s="157" t="s">
        <v>9</v>
      </c>
      <c r="H52" s="158" t="s">
        <v>10</v>
      </c>
      <c r="I52" s="178"/>
      <c r="J52" s="819"/>
      <c r="K52" s="820"/>
    </row>
    <row r="53" spans="1:11" s="123" customFormat="1" ht="12.75" customHeight="1" x14ac:dyDescent="0.15">
      <c r="A53" s="179" t="s">
        <v>142</v>
      </c>
      <c r="B53" s="160">
        <v>6</v>
      </c>
      <c r="C53" s="157"/>
      <c r="D53" s="156"/>
      <c r="E53" s="160">
        <v>6</v>
      </c>
      <c r="F53" s="160">
        <v>5</v>
      </c>
      <c r="G53" s="160">
        <v>6</v>
      </c>
      <c r="H53" s="160">
        <v>5</v>
      </c>
      <c r="I53" s="161"/>
      <c r="J53" s="162"/>
      <c r="K53" s="163"/>
    </row>
    <row r="54" spans="1:11" ht="13.5" customHeight="1" x14ac:dyDescent="0.15">
      <c r="A54" s="164" t="s">
        <v>132</v>
      </c>
      <c r="B54" s="40" t="s">
        <v>140</v>
      </c>
      <c r="C54" s="180"/>
      <c r="D54" s="165"/>
      <c r="E54" s="40" t="s">
        <v>140</v>
      </c>
      <c r="F54" s="238" t="s">
        <v>133</v>
      </c>
      <c r="G54" s="40" t="s">
        <v>140</v>
      </c>
      <c r="H54" s="238" t="s">
        <v>133</v>
      </c>
      <c r="I54" s="166">
        <f t="shared" ref="I54:I57" si="3">COUNTA(B54:H54)</f>
        <v>5</v>
      </c>
      <c r="J54" s="873"/>
      <c r="K54" s="874"/>
    </row>
    <row r="55" spans="1:11" ht="13.5" customHeight="1" x14ac:dyDescent="0.15">
      <c r="A55" s="181" t="s">
        <v>134</v>
      </c>
      <c r="B55" s="40" t="s">
        <v>135</v>
      </c>
      <c r="C55" s="137"/>
      <c r="D55" s="234"/>
      <c r="E55" s="40" t="s">
        <v>135</v>
      </c>
      <c r="F55" s="40" t="s">
        <v>135</v>
      </c>
      <c r="G55" s="40" t="s">
        <v>136</v>
      </c>
      <c r="H55" s="40" t="s">
        <v>135</v>
      </c>
      <c r="I55" s="168">
        <f t="shared" si="3"/>
        <v>5</v>
      </c>
      <c r="J55" s="838">
        <f>SUM(COUNTIF(B55:H55,"9-15"))*(5.5)+SUM(COUNTIF(B55:H55,"10-15"))*(4.5)+SUM(COUNTIF(B55:H55,"12-15"))*(3)+SUM(COUNTIF(B55:H55,"9-12"))*(3)+SUM(COUNTIF(B55:H55,"9-17"))*(7.25)+SUM(COUNTIF(B55:H55,"13-15"))*(2)</f>
        <v>29.25</v>
      </c>
      <c r="K55" s="838"/>
    </row>
    <row r="56" spans="1:11" ht="13.5" customHeight="1" x14ac:dyDescent="0.15">
      <c r="A56" s="182" t="s">
        <v>137</v>
      </c>
      <c r="B56" s="40"/>
      <c r="C56" s="235"/>
      <c r="D56" s="236"/>
      <c r="E56" s="16" t="s">
        <v>72</v>
      </c>
      <c r="F56" s="16"/>
      <c r="G56" s="16" t="s">
        <v>72</v>
      </c>
      <c r="H56" s="40"/>
      <c r="I56" s="166">
        <f t="shared" si="3"/>
        <v>2</v>
      </c>
      <c r="J56" s="838">
        <f>SUM(COUNTIF(B56:H56,"9-15"))*(5.5)+SUM(COUNTIF(B56:H56,"10-15"))*(4.5)+SUM(COUNTIF(B56:H56,"12-15"))*(3)+SUM(COUNTIF(B56:H56,"9-12"))*(3)+SUM(COUNTIF(B56:H56,"9-17"))*(7.25)+SUM(COUNTIF(B56:H56,"13-15"))*(2)+SUM(COUNTIF(B56:H56,"10-12"))*(2)</f>
        <v>6</v>
      </c>
      <c r="K56" s="838"/>
    </row>
    <row r="57" spans="1:11" ht="13.5" customHeight="1" x14ac:dyDescent="0.15">
      <c r="A57" s="164" t="s">
        <v>138</v>
      </c>
      <c r="B57" s="16" t="s">
        <v>20</v>
      </c>
      <c r="C57" s="235"/>
      <c r="D57" s="236"/>
      <c r="E57" s="16"/>
      <c r="F57" s="16" t="s">
        <v>20</v>
      </c>
      <c r="G57" s="16" t="s">
        <v>20</v>
      </c>
      <c r="H57" s="16" t="s">
        <v>20</v>
      </c>
      <c r="I57" s="166">
        <f t="shared" si="3"/>
        <v>4</v>
      </c>
      <c r="J57" s="838">
        <f>SUM(COUNTIF(B57:H57,"9-15"))*(5.5)+SUM(COUNTIF(B57:H57,"10-15"))*(4.5)+SUM(COUNTIF(B57:H57,"12-15"))*(3)+SUM(COUNTIF(B57:H57,"9-12"))*(3)+SUM(COUNTIF(B57:H57,"9-17"))*(7.25)+SUM(COUNTIF(B57:H57,"13-15"))*(2)</f>
        <v>0</v>
      </c>
      <c r="K57" s="838"/>
    </row>
    <row r="58" spans="1:11" ht="13.5" customHeight="1" x14ac:dyDescent="0.15">
      <c r="A58" s="164" t="s">
        <v>39</v>
      </c>
      <c r="B58" s="40" t="s">
        <v>58</v>
      </c>
      <c r="C58" s="234"/>
      <c r="D58" s="234"/>
      <c r="E58" s="40" t="s">
        <v>58</v>
      </c>
      <c r="F58" s="40" t="s">
        <v>58</v>
      </c>
      <c r="G58" s="40"/>
      <c r="H58" s="40" t="s">
        <v>20</v>
      </c>
      <c r="I58" s="166">
        <f>COUNTA(B58:H58)</f>
        <v>4</v>
      </c>
      <c r="J58" s="838">
        <f>SUM(COUNTIF(B58:H58,"9-15"))*(5.5)+SUM(COUNTIF(B58:H58,"10-15"))*(4.5)+SUM(COUNTIF(B58:H58,"12-15"))*(3)+SUM(COUNTIF(B58:H58,"9-12"))*(3)+SUM(COUNTIF(B58:H58,"9-17"))*(7.25)+SUM(COUNTIF(B58:H58,"13-15"))*(2)+SUM(COUNTIF(B58:H58,"9-16"))*(6.25)+SUM(COUNTIF(B58:H58,"9-14"))*(4.5)</f>
        <v>23.25</v>
      </c>
      <c r="K58" s="838"/>
    </row>
    <row r="59" spans="1:11" ht="13.5" customHeight="1" x14ac:dyDescent="0.15">
      <c r="A59" s="20" t="s">
        <v>447</v>
      </c>
      <c r="B59" s="40" t="s">
        <v>20</v>
      </c>
      <c r="C59" s="234"/>
      <c r="D59" s="234"/>
      <c r="E59" s="40" t="s">
        <v>20</v>
      </c>
      <c r="F59" s="40"/>
      <c r="G59" s="40" t="s">
        <v>20</v>
      </c>
      <c r="H59" s="40"/>
      <c r="I59" s="166">
        <f>COUNTA(B59:H59)</f>
        <v>3</v>
      </c>
      <c r="J59" s="838">
        <f>SUM(COUNTIF(B59:H59,"9-15"))*(5.5)+SUM(COUNTIF(B59:H59,"10-15"))*(4.5)+SUM(COUNTIF(B59:H59,"12-15"))*(3)+SUM(COUNTIF(B59:H59,"9-12"))*(3)+SUM(COUNTIF(B59:H59,"9-17"))*(7.25)+SUM(COUNTIF(B59:H59,"13-15"))*(2)+SUM(COUNTIF(B59:H59,"9-14"))*(4.5)+SUM(COUNTIF(B59:H59,"10-14"))*(4)</f>
        <v>13.5</v>
      </c>
      <c r="K59" s="838"/>
    </row>
    <row r="60" spans="1:11" ht="13.5" customHeight="1" thickBot="1" x14ac:dyDescent="0.2">
      <c r="A60" s="489" t="s">
        <v>481</v>
      </c>
      <c r="B60" s="40" t="s">
        <v>140</v>
      </c>
      <c r="C60" s="234"/>
      <c r="D60" s="234"/>
      <c r="E60" s="40" t="s">
        <v>140</v>
      </c>
      <c r="F60" s="396" t="s">
        <v>140</v>
      </c>
      <c r="G60" s="40" t="s">
        <v>140</v>
      </c>
      <c r="H60" s="40" t="s">
        <v>140</v>
      </c>
      <c r="I60" s="253"/>
      <c r="J60" s="873"/>
      <c r="K60" s="874"/>
    </row>
    <row r="61" spans="1:11" ht="13.5" customHeight="1" x14ac:dyDescent="0.15">
      <c r="A61" s="824" t="s">
        <v>139</v>
      </c>
      <c r="B61" s="233" t="s">
        <v>140</v>
      </c>
      <c r="C61" s="237"/>
      <c r="D61" s="237"/>
      <c r="E61" s="233" t="s">
        <v>140</v>
      </c>
      <c r="F61" s="233" t="s">
        <v>140</v>
      </c>
      <c r="G61" s="233" t="s">
        <v>140</v>
      </c>
      <c r="H61" s="233" t="s">
        <v>140</v>
      </c>
      <c r="I61" s="826"/>
      <c r="J61" s="828"/>
      <c r="K61" s="829"/>
    </row>
    <row r="62" spans="1:11" ht="13.5" customHeight="1" thickBot="1" x14ac:dyDescent="0.2">
      <c r="A62" s="825"/>
      <c r="B62" s="173" t="s">
        <v>188</v>
      </c>
      <c r="C62" s="170"/>
      <c r="D62" s="171"/>
      <c r="E62" s="173"/>
      <c r="F62" s="173"/>
      <c r="G62" s="173"/>
      <c r="H62" s="174"/>
      <c r="I62" s="827"/>
      <c r="J62" s="830"/>
      <c r="K62" s="831"/>
    </row>
    <row r="63" spans="1:11" ht="12.75" customHeight="1" x14ac:dyDescent="0.15">
      <c r="J63" s="736" t="s">
        <v>514</v>
      </c>
      <c r="K63" s="736"/>
    </row>
    <row r="64" spans="1:11" s="1" customFormat="1" x14ac:dyDescent="0.15">
      <c r="A64" s="841" t="s">
        <v>143</v>
      </c>
      <c r="B64" s="842"/>
      <c r="C64" s="842"/>
      <c r="D64" s="843"/>
      <c r="E64" s="372" t="s">
        <v>146</v>
      </c>
      <c r="F64" s="186"/>
      <c r="G64" s="14"/>
      <c r="H64" s="10"/>
      <c r="I64" s="10"/>
      <c r="J64" s="736"/>
      <c r="K64" s="736"/>
    </row>
    <row r="65" spans="1:14" s="1" customFormat="1" ht="15" customHeight="1" x14ac:dyDescent="0.15">
      <c r="A65" s="741" t="s">
        <v>283</v>
      </c>
      <c r="B65" s="742"/>
      <c r="C65" s="742"/>
      <c r="D65" s="743"/>
      <c r="E65" s="371" t="s">
        <v>282</v>
      </c>
      <c r="F65" s="367"/>
      <c r="G65" s="368"/>
      <c r="H65" s="368"/>
      <c r="I65" s="368"/>
      <c r="J65" s="368"/>
      <c r="K65" s="368"/>
      <c r="L65" s="368"/>
      <c r="M65" s="368"/>
      <c r="N65" s="368"/>
    </row>
    <row r="66" spans="1:14" s="1" customFormat="1" ht="15" customHeight="1" x14ac:dyDescent="0.15">
      <c r="A66" s="844" t="s">
        <v>284</v>
      </c>
      <c r="B66" s="845"/>
      <c r="C66" s="845"/>
      <c r="D66" s="846"/>
      <c r="E66" s="373" t="s">
        <v>285</v>
      </c>
      <c r="F66" s="369"/>
      <c r="G66" s="370"/>
      <c r="H66" s="370"/>
      <c r="I66" s="370"/>
      <c r="J66" s="370"/>
      <c r="K66" s="370"/>
      <c r="L66" s="370"/>
      <c r="M66" s="370"/>
      <c r="N66" s="370"/>
    </row>
  </sheetData>
  <mergeCells count="62">
    <mergeCell ref="J63:K64"/>
    <mergeCell ref="A64:D64"/>
    <mergeCell ref="A65:D65"/>
    <mergeCell ref="A66:D66"/>
    <mergeCell ref="J56:K56"/>
    <mergeCell ref="J57:K57"/>
    <mergeCell ref="J58:K58"/>
    <mergeCell ref="J59:K59"/>
    <mergeCell ref="J60:K60"/>
    <mergeCell ref="A61:A62"/>
    <mergeCell ref="I61:I62"/>
    <mergeCell ref="J61:K62"/>
    <mergeCell ref="A49:A50"/>
    <mergeCell ref="I49:I50"/>
    <mergeCell ref="J49:K50"/>
    <mergeCell ref="J51:K52"/>
    <mergeCell ref="J54:K54"/>
    <mergeCell ref="J55:K55"/>
    <mergeCell ref="J43:K43"/>
    <mergeCell ref="J44:K44"/>
    <mergeCell ref="J45:K45"/>
    <mergeCell ref="J46:K46"/>
    <mergeCell ref="J47:K47"/>
    <mergeCell ref="J48:K48"/>
    <mergeCell ref="A25:A26"/>
    <mergeCell ref="I25:I26"/>
    <mergeCell ref="J25:K26"/>
    <mergeCell ref="J42:K42"/>
    <mergeCell ref="J30:K30"/>
    <mergeCell ref="J31:K31"/>
    <mergeCell ref="J32:K32"/>
    <mergeCell ref="J33:K33"/>
    <mergeCell ref="J34:K34"/>
    <mergeCell ref="J35:K35"/>
    <mergeCell ref="J36:K36"/>
    <mergeCell ref="A37:A38"/>
    <mergeCell ref="I37:I38"/>
    <mergeCell ref="J37:K38"/>
    <mergeCell ref="J39:K40"/>
    <mergeCell ref="J27:K28"/>
    <mergeCell ref="J22:K22"/>
    <mergeCell ref="J23:K23"/>
    <mergeCell ref="J24:K24"/>
    <mergeCell ref="A13:A14"/>
    <mergeCell ref="I13:I14"/>
    <mergeCell ref="J13:K14"/>
    <mergeCell ref="J15:K16"/>
    <mergeCell ref="J18:K18"/>
    <mergeCell ref="J19:K19"/>
    <mergeCell ref="J20:K20"/>
    <mergeCell ref="J21:K21"/>
    <mergeCell ref="B1:G1"/>
    <mergeCell ref="H1:K1"/>
    <mergeCell ref="I3:I4"/>
    <mergeCell ref="J3:K4"/>
    <mergeCell ref="J6:K6"/>
    <mergeCell ref="J12:K12"/>
    <mergeCell ref="J7:K7"/>
    <mergeCell ref="J8:K8"/>
    <mergeCell ref="J9:K9"/>
    <mergeCell ref="J10:K10"/>
    <mergeCell ref="J11:K11"/>
  </mergeCells>
  <phoneticPr fontId="13"/>
  <pageMargins left="0.51181102362204722" right="0.51181102362204722" top="0.15748031496062992" bottom="0.15748031496062992" header="0.31496062992125984" footer="0.31496062992125984"/>
  <pageSetup paperSize="9" orientation="portrait"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9854E-F8D7-48C4-B200-733AC5C7CEF8}">
  <sheetPr>
    <tabColor theme="7" tint="0.59999389629810485"/>
    <pageSetUpPr fitToPage="1"/>
  </sheetPr>
  <dimension ref="A1:N52"/>
  <sheetViews>
    <sheetView zoomScale="90" zoomScaleNormal="90" workbookViewId="0"/>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493</v>
      </c>
      <c r="C1" s="683"/>
      <c r="D1" s="683"/>
      <c r="E1" s="683"/>
      <c r="F1" s="683"/>
      <c r="H1" s="867" t="s">
        <v>45</v>
      </c>
      <c r="I1" s="868"/>
      <c r="J1" s="869"/>
      <c r="K1" s="870"/>
    </row>
    <row r="2" spans="1:11" ht="9.9499999999999993" customHeight="1" x14ac:dyDescent="0.15">
      <c r="A2" s="14"/>
      <c r="I2" s="14"/>
      <c r="J2" s="3"/>
      <c r="K2" s="4"/>
    </row>
    <row r="3" spans="1:11" ht="19.5" customHeight="1" x14ac:dyDescent="0.15">
      <c r="A3" s="2" t="s">
        <v>64</v>
      </c>
      <c r="B3" s="90"/>
      <c r="C3" s="90"/>
      <c r="D3" s="90"/>
      <c r="E3" s="90"/>
      <c r="F3" s="90"/>
      <c r="G3" s="90"/>
      <c r="H3" s="90">
        <v>46054</v>
      </c>
      <c r="I3" s="727" t="s">
        <v>1</v>
      </c>
      <c r="J3" s="717" t="s">
        <v>2</v>
      </c>
      <c r="K3" s="718"/>
    </row>
    <row r="4" spans="1:11" ht="19.5" customHeight="1" x14ac:dyDescent="0.15">
      <c r="A4" s="2" t="s">
        <v>3</v>
      </c>
      <c r="B4" s="2"/>
      <c r="C4" s="21"/>
      <c r="D4" s="21"/>
      <c r="E4" s="2"/>
      <c r="F4" s="21"/>
      <c r="G4" s="21"/>
      <c r="H4" s="24" t="s">
        <v>10</v>
      </c>
      <c r="I4" s="728"/>
      <c r="J4" s="719"/>
      <c r="K4" s="720"/>
    </row>
    <row r="5" spans="1:11" ht="19.5" customHeight="1" x14ac:dyDescent="0.15">
      <c r="A5" s="17" t="s">
        <v>12</v>
      </c>
      <c r="B5" s="21"/>
      <c r="C5" s="21"/>
      <c r="D5" s="21"/>
      <c r="E5" s="21"/>
      <c r="F5" s="21"/>
      <c r="G5" s="21"/>
      <c r="H5" s="12"/>
      <c r="I5" s="5"/>
      <c r="J5" s="682"/>
      <c r="K5" s="692"/>
    </row>
    <row r="6" spans="1:11" ht="19.5" customHeight="1" x14ac:dyDescent="0.15">
      <c r="A6" s="20" t="s">
        <v>61</v>
      </c>
      <c r="B6" s="32"/>
      <c r="C6" s="127"/>
      <c r="D6" s="32"/>
      <c r="E6" s="32"/>
      <c r="F6" s="32"/>
      <c r="G6" s="32"/>
      <c r="H6" s="54"/>
      <c r="I6" s="5">
        <f>COUNTIFS(B6:H6,"&lt;&gt;空",B6:H6,"&lt;&gt;休",B6:H6,"&lt;&gt;調",B6:H6,"&lt;&gt;",B6:H6,"&lt;&gt;調整休")</f>
        <v>0</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f>
        <v>0</v>
      </c>
      <c r="K6" s="692"/>
    </row>
    <row r="7" spans="1:11" ht="19.5" customHeight="1" x14ac:dyDescent="0.15">
      <c r="A7" s="20" t="s">
        <v>44</v>
      </c>
      <c r="B7" s="32"/>
      <c r="C7" s="21"/>
      <c r="D7" s="32"/>
      <c r="E7" s="32"/>
      <c r="F7" s="32"/>
      <c r="G7" s="32"/>
      <c r="H7" s="54" t="s">
        <v>58</v>
      </c>
      <c r="I7" s="5">
        <f>COUNTIFS(B7:H7,"&lt;&gt;空",B7:H7,"&lt;&gt;休",B7:H7,"&lt;&gt;調",B7:H7,"&lt;&gt;",B7:H7,"&lt;&gt;調整休")</f>
        <v>1</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f>
        <v>6.25</v>
      </c>
      <c r="K7" s="692"/>
    </row>
    <row r="8" spans="1:11" ht="19.5" customHeight="1" x14ac:dyDescent="0.15">
      <c r="A8" s="20" t="s">
        <v>71</v>
      </c>
      <c r="B8" s="32"/>
      <c r="C8" s="21"/>
      <c r="D8" s="32"/>
      <c r="E8" s="32"/>
      <c r="F8" s="32"/>
      <c r="G8" s="32"/>
      <c r="H8" s="12" t="s">
        <v>27</v>
      </c>
      <c r="I8" s="5">
        <f>COUNTIFS(B8:H8,"&lt;&gt;空",B8:H8,"&lt;&gt;休",B8:H8,"&lt;&gt;調",B8:H8,"&lt;&gt;",B8:H8,"&lt;&gt;調整休")</f>
        <v>1</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(3)+(COUNTIF(B8:H8,"16-19"))*(3)</f>
        <v>3</v>
      </c>
      <c r="K8" s="692"/>
    </row>
    <row r="9" spans="1:11" ht="19.5" customHeight="1" x14ac:dyDescent="0.15">
      <c r="A9" s="56" t="s">
        <v>66</v>
      </c>
      <c r="B9" s="32"/>
      <c r="C9" s="21"/>
      <c r="D9" s="32"/>
      <c r="E9" s="32"/>
      <c r="F9" s="32"/>
      <c r="G9" s="32"/>
      <c r="H9" s="57"/>
      <c r="I9" s="5"/>
      <c r="J9" s="682"/>
      <c r="K9" s="692"/>
    </row>
    <row r="10" spans="1:11" ht="19.5" customHeight="1" x14ac:dyDescent="0.15">
      <c r="A10" s="88"/>
      <c r="B10" s="36"/>
      <c r="C10" s="106"/>
      <c r="D10" s="106"/>
      <c r="E10" s="106"/>
      <c r="F10" s="106"/>
      <c r="G10" s="106"/>
      <c r="H10" s="40"/>
      <c r="I10" s="5"/>
      <c r="J10" s="758"/>
      <c r="K10" s="759"/>
    </row>
    <row r="11" spans="1:11" ht="19.5" customHeight="1" x14ac:dyDescent="0.15">
      <c r="A11" s="33" t="s">
        <v>0</v>
      </c>
      <c r="B11" s="90">
        <v>46055</v>
      </c>
      <c r="C11" s="90">
        <v>46056</v>
      </c>
      <c r="D11" s="90">
        <v>46057</v>
      </c>
      <c r="E11" s="90">
        <v>46058</v>
      </c>
      <c r="F11" s="90">
        <v>46059</v>
      </c>
      <c r="G11" s="90">
        <v>46060</v>
      </c>
      <c r="H11" s="90">
        <v>46061</v>
      </c>
      <c r="I11" s="7"/>
      <c r="J11" s="717" t="s">
        <v>2</v>
      </c>
      <c r="K11" s="718"/>
    </row>
    <row r="12" spans="1:11" ht="19.5" customHeight="1" x14ac:dyDescent="0.15">
      <c r="A12" s="22" t="s">
        <v>3</v>
      </c>
      <c r="B12" s="22" t="s">
        <v>4</v>
      </c>
      <c r="C12" s="2" t="s">
        <v>5</v>
      </c>
      <c r="D12" s="21" t="s">
        <v>6</v>
      </c>
      <c r="E12" s="2" t="s">
        <v>7</v>
      </c>
      <c r="F12" s="2" t="s">
        <v>8</v>
      </c>
      <c r="G12" s="2" t="s">
        <v>9</v>
      </c>
      <c r="H12" s="24" t="s">
        <v>10</v>
      </c>
      <c r="I12" s="8"/>
      <c r="J12" s="719"/>
      <c r="K12" s="720"/>
    </row>
    <row r="13" spans="1:11" ht="19.5" customHeight="1" x14ac:dyDescent="0.15">
      <c r="A13" s="17" t="s">
        <v>13</v>
      </c>
      <c r="B13" s="12"/>
      <c r="C13" s="21"/>
      <c r="D13" s="21"/>
      <c r="E13" s="12"/>
      <c r="F13" s="12"/>
      <c r="G13" s="12"/>
      <c r="H13" s="12"/>
      <c r="I13" s="5"/>
      <c r="J13" s="682"/>
      <c r="K13" s="692"/>
    </row>
    <row r="14" spans="1:11" ht="19.5" customHeight="1" x14ac:dyDescent="0.15">
      <c r="A14" s="19" t="s">
        <v>61</v>
      </c>
      <c r="B14" s="12" t="s">
        <v>58</v>
      </c>
      <c r="C14" s="127"/>
      <c r="D14" s="32"/>
      <c r="E14" s="54" t="s">
        <v>21</v>
      </c>
      <c r="F14" s="54" t="s">
        <v>21</v>
      </c>
      <c r="G14" s="54" t="s">
        <v>20</v>
      </c>
      <c r="H14" s="58"/>
      <c r="I14" s="5">
        <f t="shared" ref="I14:I16" si="0">COUNTIFS(B14:H14,"&lt;&gt;空",B14:H14,"&lt;&gt;休",B14:H14,"&lt;&gt;調",B14:H14,"&lt;&gt;",B14:H14,"&lt;&gt;調整休")</f>
        <v>4</v>
      </c>
      <c r="J14" s="682">
        <v>27.5</v>
      </c>
      <c r="K14" s="692"/>
    </row>
    <row r="15" spans="1:11" ht="19.5" customHeight="1" x14ac:dyDescent="0.15">
      <c r="A15" s="20" t="s">
        <v>44</v>
      </c>
      <c r="B15" s="16"/>
      <c r="C15" s="21"/>
      <c r="D15" s="32"/>
      <c r="E15" s="54" t="s">
        <v>20</v>
      </c>
      <c r="F15" s="54" t="s">
        <v>20</v>
      </c>
      <c r="G15" s="54" t="s">
        <v>21</v>
      </c>
      <c r="H15" s="87"/>
      <c r="I15" s="5">
        <f t="shared" si="0"/>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13:30-19"))*(5)+(COUNTIF(B15:H15,"14-17"))*(4)+(COUNTIF(B15:H15,"16-19"))*(4)</f>
        <v>13.5</v>
      </c>
      <c r="K15" s="692"/>
    </row>
    <row r="16" spans="1:11" ht="19.5" customHeight="1" x14ac:dyDescent="0.15">
      <c r="A16" s="19" t="s">
        <v>71</v>
      </c>
      <c r="B16" s="12" t="s">
        <v>27</v>
      </c>
      <c r="C16" s="21"/>
      <c r="D16" s="32"/>
      <c r="E16" s="12"/>
      <c r="F16" s="54"/>
      <c r="G16" s="54"/>
      <c r="H16" s="12" t="s">
        <v>27</v>
      </c>
      <c r="I16" s="5">
        <f t="shared" si="0"/>
        <v>2</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(3)+(COUNTIF(B16:H16,"16-19"))*(3)</f>
        <v>6</v>
      </c>
      <c r="K16" s="692"/>
    </row>
    <row r="17" spans="1:11" ht="19.5" customHeight="1" x14ac:dyDescent="0.15">
      <c r="A17" s="56" t="s">
        <v>66</v>
      </c>
      <c r="B17" s="16"/>
      <c r="C17" s="21"/>
      <c r="D17" s="32"/>
      <c r="E17" s="16"/>
      <c r="F17" s="54"/>
      <c r="G17" s="54"/>
      <c r="H17" s="94" t="s">
        <v>507</v>
      </c>
      <c r="I17" s="5"/>
      <c r="J17" s="682"/>
      <c r="K17" s="692"/>
    </row>
    <row r="18" spans="1:11" ht="19.5" customHeight="1" x14ac:dyDescent="0.15">
      <c r="A18" s="44"/>
      <c r="B18" s="12"/>
      <c r="C18" s="106"/>
      <c r="D18" s="106"/>
      <c r="E18" s="12"/>
      <c r="F18" s="40"/>
      <c r="G18" s="12"/>
      <c r="H18" s="93" t="s">
        <v>508</v>
      </c>
      <c r="I18" s="5"/>
      <c r="J18" s="758"/>
      <c r="K18" s="759"/>
    </row>
    <row r="19" spans="1:11" ht="19.5" customHeight="1" x14ac:dyDescent="0.15">
      <c r="A19" s="22" t="s">
        <v>0</v>
      </c>
      <c r="B19" s="23">
        <v>46062</v>
      </c>
      <c r="C19" s="23">
        <v>46063</v>
      </c>
      <c r="D19" s="23">
        <v>46064</v>
      </c>
      <c r="E19" s="23">
        <v>46065</v>
      </c>
      <c r="F19" s="23">
        <v>46066</v>
      </c>
      <c r="G19" s="23">
        <v>46067</v>
      </c>
      <c r="H19" s="23">
        <v>46068</v>
      </c>
      <c r="I19" s="7"/>
      <c r="J19" s="717" t="s">
        <v>2</v>
      </c>
      <c r="K19" s="718"/>
    </row>
    <row r="20" spans="1:11" ht="19.5" customHeight="1" x14ac:dyDescent="0.15">
      <c r="A20" s="22" t="s">
        <v>3</v>
      </c>
      <c r="B20" s="2" t="s">
        <v>4</v>
      </c>
      <c r="C20" s="21" t="s">
        <v>5</v>
      </c>
      <c r="D20" s="376" t="s">
        <v>6</v>
      </c>
      <c r="E20" s="2" t="s">
        <v>7</v>
      </c>
      <c r="F20" s="2" t="s">
        <v>8</v>
      </c>
      <c r="G20" s="2" t="s">
        <v>9</v>
      </c>
      <c r="H20" s="24" t="s">
        <v>10</v>
      </c>
      <c r="I20" s="8"/>
      <c r="J20" s="719"/>
      <c r="K20" s="720"/>
    </row>
    <row r="21" spans="1:11" ht="17.100000000000001" customHeight="1" x14ac:dyDescent="0.15">
      <c r="A21" s="17" t="s">
        <v>12</v>
      </c>
      <c r="B21" s="12"/>
      <c r="C21" s="21"/>
      <c r="D21" s="21"/>
      <c r="E21" s="12"/>
      <c r="F21" s="12"/>
      <c r="G21" s="12"/>
      <c r="H21" s="12"/>
      <c r="I21" s="51"/>
      <c r="J21" s="721"/>
      <c r="K21" s="722"/>
    </row>
    <row r="22" spans="1:11" ht="19.5" customHeight="1" x14ac:dyDescent="0.15">
      <c r="A22" s="19" t="s">
        <v>61</v>
      </c>
      <c r="B22" s="12"/>
      <c r="C22" s="127"/>
      <c r="D22" s="32"/>
      <c r="E22" s="54" t="s">
        <v>58</v>
      </c>
      <c r="F22" s="54" t="s">
        <v>20</v>
      </c>
      <c r="G22" s="54" t="s">
        <v>21</v>
      </c>
      <c r="H22" s="54"/>
      <c r="I22" s="5">
        <f t="shared" ref="I22:I24" si="1">COUNTIFS(B22:H22,"&lt;&gt;空",B22:H22,"&lt;&gt;休",B22:H22,"&lt;&gt;調",B22:H22,"&lt;&gt;",B22:H22,"&lt;&gt;調整休")</f>
        <v>3</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(4)</f>
        <v>15.25</v>
      </c>
      <c r="K22" s="692"/>
    </row>
    <row r="23" spans="1:11" ht="19.5" customHeight="1" x14ac:dyDescent="0.15">
      <c r="A23" s="20" t="s">
        <v>44</v>
      </c>
      <c r="B23" s="54" t="s">
        <v>58</v>
      </c>
      <c r="C23" s="21"/>
      <c r="D23" s="32"/>
      <c r="E23" s="54"/>
      <c r="F23" s="54" t="s">
        <v>21</v>
      </c>
      <c r="G23" s="54" t="s">
        <v>20</v>
      </c>
      <c r="H23" s="54" t="s">
        <v>58</v>
      </c>
      <c r="I23" s="5">
        <f t="shared" si="1"/>
        <v>4</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(4)</f>
        <v>21.5</v>
      </c>
      <c r="K23" s="692"/>
    </row>
    <row r="24" spans="1:11" ht="19.5" customHeight="1" x14ac:dyDescent="0.15">
      <c r="A24" s="19" t="s">
        <v>71</v>
      </c>
      <c r="B24" s="12" t="s">
        <v>27</v>
      </c>
      <c r="C24" s="21"/>
      <c r="D24" s="32"/>
      <c r="E24" s="12" t="s">
        <v>27</v>
      </c>
      <c r="F24" s="54"/>
      <c r="G24" s="54"/>
      <c r="H24" s="12" t="s">
        <v>27</v>
      </c>
      <c r="I24" s="5">
        <f t="shared" si="1"/>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13:30-19"))*(5)+(COUNTIF(B24:H24,"14-17"))*(3)+(COUNTIF(B24:H24,"16-19"))*(3)</f>
        <v>9</v>
      </c>
      <c r="K24" s="692"/>
    </row>
    <row r="25" spans="1:11" ht="19.5" customHeight="1" x14ac:dyDescent="0.15">
      <c r="A25" s="56" t="s">
        <v>66</v>
      </c>
      <c r="B25" s="16"/>
      <c r="C25" s="21"/>
      <c r="D25" s="32"/>
      <c r="E25" s="16"/>
      <c r="F25" s="54"/>
      <c r="G25" s="54"/>
      <c r="H25" s="57"/>
      <c r="I25" s="5"/>
      <c r="J25" s="682"/>
      <c r="K25" s="692"/>
    </row>
    <row r="26" spans="1:11" ht="19.5" customHeight="1" x14ac:dyDescent="0.15">
      <c r="A26" s="44"/>
      <c r="B26" s="12"/>
      <c r="C26" s="106"/>
      <c r="D26" s="106"/>
      <c r="E26" s="12"/>
      <c r="F26" s="40"/>
      <c r="G26" s="12"/>
      <c r="H26" s="40"/>
      <c r="I26" s="5"/>
      <c r="J26" s="758"/>
      <c r="K26" s="759"/>
    </row>
    <row r="27" spans="1:11" ht="19.5" customHeight="1" x14ac:dyDescent="0.15">
      <c r="A27" s="22" t="s">
        <v>0</v>
      </c>
      <c r="B27" s="90">
        <v>46069</v>
      </c>
      <c r="C27" s="90">
        <v>46070</v>
      </c>
      <c r="D27" s="90">
        <v>46071</v>
      </c>
      <c r="E27" s="90">
        <v>46072</v>
      </c>
      <c r="F27" s="90">
        <v>46073</v>
      </c>
      <c r="G27" s="90">
        <v>46074</v>
      </c>
      <c r="H27" s="90">
        <v>46075</v>
      </c>
      <c r="I27" s="7"/>
      <c r="J27" s="717" t="s">
        <v>2</v>
      </c>
      <c r="K27" s="718"/>
    </row>
    <row r="28" spans="1:11" ht="19.5" customHeight="1" x14ac:dyDescent="0.15">
      <c r="A28" s="22" t="s">
        <v>3</v>
      </c>
      <c r="B28" s="2" t="s">
        <v>4</v>
      </c>
      <c r="C28" s="21" t="s">
        <v>5</v>
      </c>
      <c r="D28" s="21" t="s">
        <v>6</v>
      </c>
      <c r="E28" s="2" t="s">
        <v>7</v>
      </c>
      <c r="F28" s="2" t="s">
        <v>8</v>
      </c>
      <c r="G28" s="2" t="s">
        <v>9</v>
      </c>
      <c r="H28" s="24" t="s">
        <v>10</v>
      </c>
      <c r="I28" s="8"/>
      <c r="J28" s="719"/>
      <c r="K28" s="720"/>
    </row>
    <row r="29" spans="1:11" ht="19.5" customHeight="1" x14ac:dyDescent="0.15">
      <c r="A29" s="17" t="s">
        <v>13</v>
      </c>
      <c r="B29" s="12"/>
      <c r="C29" s="21"/>
      <c r="D29" s="21"/>
      <c r="E29" s="12"/>
      <c r="F29" s="12"/>
      <c r="G29" s="12"/>
      <c r="H29" s="12"/>
      <c r="I29" s="5"/>
      <c r="J29" s="682"/>
      <c r="K29" s="692"/>
    </row>
    <row r="30" spans="1:11" ht="19.5" customHeight="1" x14ac:dyDescent="0.15">
      <c r="A30" s="19" t="s">
        <v>61</v>
      </c>
      <c r="B30" s="12" t="s">
        <v>58</v>
      </c>
      <c r="C30" s="127"/>
      <c r="D30" s="32"/>
      <c r="E30" s="54" t="s">
        <v>58</v>
      </c>
      <c r="F30" s="54" t="s">
        <v>21</v>
      </c>
      <c r="G30" s="54" t="s">
        <v>20</v>
      </c>
      <c r="H30" s="58"/>
      <c r="I30" s="5">
        <f t="shared" ref="I30:I32" si="2">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f>
        <v>21.5</v>
      </c>
      <c r="K30" s="692"/>
    </row>
    <row r="31" spans="1:11" ht="19.5" customHeight="1" x14ac:dyDescent="0.15">
      <c r="A31" s="20" t="s">
        <v>44</v>
      </c>
      <c r="B31" s="16"/>
      <c r="C31" s="21"/>
      <c r="D31" s="32"/>
      <c r="E31" s="58"/>
      <c r="F31" s="54" t="s">
        <v>20</v>
      </c>
      <c r="G31" s="54" t="s">
        <v>21</v>
      </c>
      <c r="H31" s="54" t="s">
        <v>58</v>
      </c>
      <c r="I31" s="5">
        <f t="shared" si="2"/>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COUNTIF(B31:H31,"11-16"))*(4.5)</f>
        <v>15.25</v>
      </c>
      <c r="K31" s="692"/>
    </row>
    <row r="32" spans="1:11" ht="19.5" customHeight="1" x14ac:dyDescent="0.15">
      <c r="A32" s="19" t="s">
        <v>71</v>
      </c>
      <c r="B32" s="12" t="s">
        <v>27</v>
      </c>
      <c r="C32" s="21"/>
      <c r="D32" s="32"/>
      <c r="E32" s="12" t="s">
        <v>27</v>
      </c>
      <c r="F32" s="54"/>
      <c r="G32" s="54"/>
      <c r="H32" s="12" t="s">
        <v>27</v>
      </c>
      <c r="I32" s="5">
        <f t="shared" si="2"/>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13:30-19"))*(5)+(COUNTIF(B32:H32,"14-17"))*(3)+(COUNTIF(B32:H32,"16-19"))*(3)</f>
        <v>9</v>
      </c>
      <c r="K32" s="692"/>
    </row>
    <row r="33" spans="1:14" ht="19.5" customHeight="1" x14ac:dyDescent="0.15">
      <c r="A33" s="56" t="s">
        <v>66</v>
      </c>
      <c r="B33" s="16"/>
      <c r="C33" s="21"/>
      <c r="D33" s="32"/>
      <c r="E33" s="16"/>
      <c r="F33" s="54"/>
      <c r="G33" s="54"/>
      <c r="H33" s="57"/>
      <c r="I33" s="5"/>
      <c r="J33" s="682"/>
      <c r="K33" s="692"/>
    </row>
    <row r="34" spans="1:14" ht="19.5" customHeight="1" x14ac:dyDescent="0.15">
      <c r="A34" s="44"/>
      <c r="B34" s="12"/>
      <c r="C34" s="106"/>
      <c r="D34" s="106"/>
      <c r="E34" s="12"/>
      <c r="F34" s="40"/>
      <c r="G34" s="12"/>
      <c r="H34" s="40"/>
      <c r="I34" s="5"/>
      <c r="J34" s="758"/>
      <c r="K34" s="759"/>
    </row>
    <row r="35" spans="1:14" ht="19.5" customHeight="1" x14ac:dyDescent="0.15">
      <c r="A35" s="22" t="s">
        <v>0</v>
      </c>
      <c r="B35" s="23">
        <v>46076</v>
      </c>
      <c r="C35" s="23">
        <v>46077</v>
      </c>
      <c r="D35" s="23">
        <v>46078</v>
      </c>
      <c r="E35" s="23">
        <v>46079</v>
      </c>
      <c r="F35" s="23">
        <v>46080</v>
      </c>
      <c r="G35" s="23">
        <v>46081</v>
      </c>
      <c r="H35" s="23">
        <v>46082</v>
      </c>
      <c r="I35" s="7"/>
      <c r="J35" s="717" t="s">
        <v>2</v>
      </c>
      <c r="K35" s="718"/>
    </row>
    <row r="36" spans="1:14" ht="19.5" customHeight="1" x14ac:dyDescent="0.15">
      <c r="A36" s="22" t="s">
        <v>3</v>
      </c>
      <c r="B36" s="24" t="s">
        <v>4</v>
      </c>
      <c r="C36" s="316" t="s">
        <v>5</v>
      </c>
      <c r="D36" s="21" t="s">
        <v>6</v>
      </c>
      <c r="E36" s="2" t="s">
        <v>7</v>
      </c>
      <c r="F36" s="2" t="s">
        <v>8</v>
      </c>
      <c r="G36" s="2" t="s">
        <v>9</v>
      </c>
      <c r="H36" s="24" t="s">
        <v>10</v>
      </c>
      <c r="I36" s="8"/>
      <c r="J36" s="719"/>
      <c r="K36" s="720"/>
    </row>
    <row r="37" spans="1:14" ht="17.100000000000001" customHeight="1" x14ac:dyDescent="0.15">
      <c r="A37" s="17" t="s">
        <v>12</v>
      </c>
      <c r="B37" s="12"/>
      <c r="C37" s="21"/>
      <c r="D37" s="21"/>
      <c r="E37" s="12"/>
      <c r="F37" s="691" t="s">
        <v>60</v>
      </c>
      <c r="G37" s="691"/>
      <c r="H37" s="691"/>
      <c r="I37" s="51"/>
      <c r="J37" s="27"/>
      <c r="K37" s="49"/>
    </row>
    <row r="38" spans="1:14" ht="19.5" customHeight="1" x14ac:dyDescent="0.15">
      <c r="A38" s="19" t="s">
        <v>61</v>
      </c>
      <c r="B38" s="87"/>
      <c r="C38" s="127"/>
      <c r="D38" s="32"/>
      <c r="E38" s="54" t="s">
        <v>58</v>
      </c>
      <c r="F38" s="54" t="s">
        <v>20</v>
      </c>
      <c r="G38" s="54" t="s">
        <v>21</v>
      </c>
      <c r="H38" s="32"/>
      <c r="I38" s="5">
        <f t="shared" ref="I38:I40" si="3">COUNTIFS(B38:H38,"&lt;&gt;空",B38:H38,"&lt;&gt;休",B38:H38,"&lt;&gt;調",B38:H38,"&lt;&gt;",B38:H38,"&lt;&gt;調整休")</f>
        <v>3</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f>
        <v>15.25</v>
      </c>
      <c r="K38" s="692"/>
    </row>
    <row r="39" spans="1:14" ht="19.5" customHeight="1" x14ac:dyDescent="0.15">
      <c r="A39" s="20" t="s">
        <v>44</v>
      </c>
      <c r="B39" s="54" t="s">
        <v>58</v>
      </c>
      <c r="C39" s="21"/>
      <c r="D39" s="32"/>
      <c r="E39" s="54"/>
      <c r="F39" s="54" t="s">
        <v>21</v>
      </c>
      <c r="G39" s="54" t="s">
        <v>20</v>
      </c>
      <c r="H39" s="32"/>
      <c r="I39" s="5">
        <f t="shared" si="3"/>
        <v>3</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f>
        <v>15.25</v>
      </c>
      <c r="K39" s="692"/>
    </row>
    <row r="40" spans="1:14" ht="19.5" customHeight="1" x14ac:dyDescent="0.15">
      <c r="A40" s="19" t="s">
        <v>71</v>
      </c>
      <c r="B40" s="12" t="s">
        <v>27</v>
      </c>
      <c r="C40" s="21"/>
      <c r="D40" s="32"/>
      <c r="E40" s="12" t="s">
        <v>27</v>
      </c>
      <c r="F40" s="54"/>
      <c r="G40" s="54"/>
      <c r="H40" s="32"/>
      <c r="I40" s="5">
        <f t="shared" si="3"/>
        <v>2</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(3)+(COUNTIF(B40:H40,"16-19"))*(3)</f>
        <v>6</v>
      </c>
      <c r="K40" s="692"/>
    </row>
    <row r="41" spans="1:14" ht="19.5" customHeight="1" x14ac:dyDescent="0.15">
      <c r="A41" s="56" t="s">
        <v>66</v>
      </c>
      <c r="B41" s="16"/>
      <c r="C41" s="21"/>
      <c r="D41" s="32"/>
      <c r="E41" s="16"/>
      <c r="F41" s="54"/>
      <c r="G41" s="54"/>
      <c r="H41" s="32"/>
      <c r="I41" s="5"/>
      <c r="J41" s="682"/>
      <c r="K41" s="692"/>
    </row>
    <row r="42" spans="1:14" ht="19.5" customHeight="1" x14ac:dyDescent="0.15">
      <c r="A42" s="44"/>
      <c r="B42" s="12"/>
      <c r="C42" s="106"/>
      <c r="D42" s="106"/>
      <c r="E42" s="12"/>
      <c r="F42" s="40"/>
      <c r="G42" s="12"/>
      <c r="H42" s="106"/>
      <c r="I42" s="5"/>
      <c r="J42" s="758"/>
      <c r="K42" s="759"/>
    </row>
    <row r="43" spans="1:14" ht="19.5" customHeight="1" x14ac:dyDescent="0.15">
      <c r="A43" s="41"/>
      <c r="B43" s="42"/>
      <c r="C43" s="42"/>
      <c r="D43" s="42"/>
      <c r="E43" s="42"/>
      <c r="F43" s="42"/>
      <c r="G43" s="42"/>
      <c r="H43" s="42"/>
      <c r="I43" s="882" t="s">
        <v>502</v>
      </c>
      <c r="J43" s="882"/>
      <c r="K43" s="882"/>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J6:K6"/>
    <mergeCell ref="B1:F1"/>
    <mergeCell ref="H1:K1"/>
    <mergeCell ref="I3:I4"/>
    <mergeCell ref="J3:K4"/>
    <mergeCell ref="J5:K5"/>
    <mergeCell ref="J19:K20"/>
    <mergeCell ref="J7:K7"/>
    <mergeCell ref="J8:K8"/>
    <mergeCell ref="J9:K9"/>
    <mergeCell ref="J10:K10"/>
    <mergeCell ref="J11:K12"/>
    <mergeCell ref="J13:K13"/>
    <mergeCell ref="J14:K14"/>
    <mergeCell ref="J15:K15"/>
    <mergeCell ref="J16:K16"/>
    <mergeCell ref="J17:K17"/>
    <mergeCell ref="J18:K18"/>
    <mergeCell ref="J33:K33"/>
    <mergeCell ref="J21:K21"/>
    <mergeCell ref="J22:K22"/>
    <mergeCell ref="J23:K23"/>
    <mergeCell ref="J24:K24"/>
    <mergeCell ref="J25:K25"/>
    <mergeCell ref="J26:K26"/>
    <mergeCell ref="J27:K28"/>
    <mergeCell ref="J29:K29"/>
    <mergeCell ref="J30:K30"/>
    <mergeCell ref="J31:K31"/>
    <mergeCell ref="J32:K32"/>
    <mergeCell ref="A45:B45"/>
    <mergeCell ref="C45:K45"/>
    <mergeCell ref="J34:K34"/>
    <mergeCell ref="J35:K36"/>
    <mergeCell ref="F37:H37"/>
    <mergeCell ref="J38:K38"/>
    <mergeCell ref="J39:K39"/>
    <mergeCell ref="J40:K40"/>
    <mergeCell ref="J41:K41"/>
    <mergeCell ref="J42:K42"/>
    <mergeCell ref="I43:K43"/>
    <mergeCell ref="A44:B44"/>
    <mergeCell ref="D44:E44"/>
    <mergeCell ref="A51:B51"/>
    <mergeCell ref="C51:K51"/>
    <mergeCell ref="A52:B52"/>
    <mergeCell ref="C52:K52"/>
    <mergeCell ref="A46:B46"/>
    <mergeCell ref="C46:K46"/>
    <mergeCell ref="C47:K47"/>
    <mergeCell ref="A49:B49"/>
    <mergeCell ref="C49:K49"/>
    <mergeCell ref="A50:B50"/>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FD659FE-CACC-4FAB-BEE5-5FE9E24BDEF9}">
          <x14:formula1>
            <xm:f>'F:\Users\clmiwa-three\Downloads\[《中村》新田・草加 エリア 仮シフト【12月16日～1月15日】.xlsx]参照データベース'!#REF!</xm:f>
          </x14:formula1>
          <xm:sqref>G1 C43:H43</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F45B2-8D97-4592-8C5B-C301FC40915D}">
  <sheetPr>
    <tabColor theme="7" tint="0.59999389629810485"/>
    <pageSetUpPr fitToPage="1"/>
  </sheetPr>
  <dimension ref="A1:X57"/>
  <sheetViews>
    <sheetView zoomScale="85" zoomScaleNormal="85" workbookViewId="0">
      <selection activeCell="M21" sqref="M21"/>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493</v>
      </c>
      <c r="C1" s="683"/>
      <c r="D1" s="683"/>
      <c r="E1" s="683"/>
      <c r="F1" s="683"/>
      <c r="H1" s="767" t="s">
        <v>55</v>
      </c>
      <c r="I1" s="768"/>
      <c r="J1" s="769"/>
      <c r="K1" s="770"/>
    </row>
    <row r="2" spans="1:24" ht="18" customHeight="1" x14ac:dyDescent="0.15">
      <c r="A2" s="14"/>
      <c r="B2" s="764"/>
      <c r="C2" s="764"/>
      <c r="D2" s="764"/>
      <c r="E2" s="764"/>
      <c r="I2" s="14"/>
      <c r="J2" s="3"/>
      <c r="K2" s="4"/>
    </row>
    <row r="3" spans="1:24" ht="18" customHeight="1" x14ac:dyDescent="0.15">
      <c r="A3" s="2" t="s">
        <v>64</v>
      </c>
      <c r="B3" s="90"/>
      <c r="C3" s="90"/>
      <c r="D3" s="90"/>
      <c r="E3" s="90"/>
      <c r="F3" s="90"/>
      <c r="G3" s="90"/>
      <c r="H3" s="90">
        <v>46054</v>
      </c>
      <c r="I3" s="727" t="s">
        <v>1</v>
      </c>
      <c r="J3" s="717" t="s">
        <v>2</v>
      </c>
      <c r="K3" s="718"/>
    </row>
    <row r="4" spans="1:24" ht="18" customHeight="1" x14ac:dyDescent="0.15">
      <c r="A4" s="2" t="s">
        <v>3</v>
      </c>
      <c r="B4" s="2"/>
      <c r="C4" s="21"/>
      <c r="D4" s="21"/>
      <c r="E4" s="2"/>
      <c r="F4" s="21"/>
      <c r="G4" s="21"/>
      <c r="H4" s="24" t="s">
        <v>10</v>
      </c>
      <c r="I4" s="728"/>
      <c r="J4" s="719"/>
      <c r="K4" s="720"/>
    </row>
    <row r="5" spans="1:24" ht="18" customHeight="1" thickBot="1" x14ac:dyDescent="0.2">
      <c r="A5" s="104" t="s">
        <v>12</v>
      </c>
      <c r="B5" s="105"/>
      <c r="C5" s="105"/>
      <c r="D5" s="105"/>
      <c r="E5" s="105"/>
      <c r="F5" s="105"/>
      <c r="G5" s="105"/>
      <c r="H5" s="99"/>
      <c r="I5" s="100"/>
      <c r="J5" s="765"/>
      <c r="K5" s="766"/>
    </row>
    <row r="6" spans="1:24" ht="18" customHeight="1" x14ac:dyDescent="0.15">
      <c r="A6" s="771" t="s">
        <v>52</v>
      </c>
      <c r="B6" s="351"/>
      <c r="C6" s="351"/>
      <c r="D6" s="109"/>
      <c r="E6" s="109"/>
      <c r="F6" s="109"/>
      <c r="G6" s="109"/>
      <c r="H6" s="110"/>
      <c r="I6" s="775"/>
      <c r="J6" s="777"/>
      <c r="K6" s="778"/>
      <c r="N6" s="6"/>
      <c r="O6" s="6"/>
      <c r="P6" s="6"/>
      <c r="Q6" s="6"/>
      <c r="R6" s="6"/>
      <c r="S6" s="6"/>
      <c r="T6" s="6"/>
      <c r="U6" s="6"/>
      <c r="V6" s="6"/>
      <c r="W6" s="6"/>
      <c r="X6" s="6"/>
    </row>
    <row r="7" spans="1:24" ht="18" customHeight="1" thickBot="1" x14ac:dyDescent="0.2">
      <c r="A7" s="772"/>
      <c r="B7" s="352"/>
      <c r="C7" s="352"/>
      <c r="D7" s="113"/>
      <c r="E7" s="113"/>
      <c r="F7" s="113"/>
      <c r="G7" s="113"/>
      <c r="H7" s="111"/>
      <c r="I7" s="776"/>
      <c r="J7" s="779"/>
      <c r="K7" s="780"/>
      <c r="N7" s="6"/>
      <c r="O7" s="6"/>
      <c r="P7" s="6"/>
      <c r="Q7" s="6"/>
      <c r="R7" s="6"/>
      <c r="S7" s="6"/>
      <c r="T7" s="6"/>
      <c r="U7" s="6"/>
      <c r="V7" s="6"/>
      <c r="W7" s="6"/>
      <c r="X7" s="6"/>
    </row>
    <row r="8" spans="1:24" ht="18" customHeight="1" x14ac:dyDescent="0.15">
      <c r="A8" s="43" t="s">
        <v>53</v>
      </c>
      <c r="B8" s="106"/>
      <c r="C8" s="106"/>
      <c r="D8" s="106"/>
      <c r="E8" s="106"/>
      <c r="F8" s="106"/>
      <c r="G8" s="106"/>
      <c r="H8" s="29"/>
      <c r="I8" s="43">
        <f>COUNTIFS(B8:H8,"&lt;&gt;空",B8:H8,"&lt;&gt;休",B8:H8,"&lt;&gt;調",B8:H8,"&lt;&gt;",B8:H8,"&lt;&gt;調整休")</f>
        <v>0</v>
      </c>
      <c r="J8" s="781">
        <f>SUM(COUNTIF(B8:H8,"9-16"))*(6.25)+(COUNTIF(B8:H8,"9-15"))*(5.5)+(COUNTIF(B8:H8,"9-14"))*(4.5)+(COUNTIF(B8:H8,"16-19"))*(3)+(COUNTIF(B8:H8,"15-19"))*(4)+(COUNTIF(B8:H8,"14-19"))*(4.5)+(COUNTIF(B8:H8,"13-19"))*(5.5)+(COUNTIF(B8:H8,"12-19"))*(6.25)</f>
        <v>0</v>
      </c>
      <c r="K8" s="782"/>
      <c r="N8" s="6"/>
      <c r="O8" s="6"/>
      <c r="P8" s="6"/>
      <c r="Q8" s="6"/>
      <c r="R8" s="6"/>
      <c r="S8" s="6"/>
      <c r="T8" s="6"/>
      <c r="U8" s="6"/>
      <c r="V8" s="6"/>
      <c r="W8" s="6"/>
      <c r="X8" s="6"/>
    </row>
    <row r="9" spans="1:24" ht="18" customHeight="1" thickBot="1" x14ac:dyDescent="0.2">
      <c r="A9" s="5" t="s">
        <v>54</v>
      </c>
      <c r="B9" s="45"/>
      <c r="C9" s="45"/>
      <c r="D9" s="46"/>
      <c r="E9" s="46"/>
      <c r="F9" s="46"/>
      <c r="G9" s="46"/>
      <c r="H9" s="12"/>
      <c r="I9" s="5">
        <f>COUNTIFS(B9:H9,"&lt;&gt;空",B9:H9,"&lt;&gt;休",B9:H9,"&lt;&gt;調",B9:H9,"&lt;&gt;",B9:H9,"&lt;&gt;調整休")</f>
        <v>0</v>
      </c>
      <c r="J9" s="682">
        <f>SUM(COUNTIF(B9:H9,"9-16"))*(6.25)+(COUNTIF(B9:H9,"9-15"))*(5.5)+(COUNTIF(B9:H9,"9-14"))*(4.5)+(COUNTIF(B9:H9,"16-19"))*(3)+(COUNTIF(B9:H9,"15-19"))*(4)+(COUNTIF(B9:H9,"14-19"))*(4.5)+(COUNTIF(B9:H9,"13-19"))*(5.5)+(COUNTIF(B9:H9,"12-19"))*(6.25)</f>
        <v>0</v>
      </c>
      <c r="K9" s="692"/>
    </row>
    <row r="10" spans="1:24" ht="18" customHeight="1" x14ac:dyDescent="0.15">
      <c r="A10" s="771" t="s">
        <v>63</v>
      </c>
      <c r="B10" s="141"/>
      <c r="C10" s="141"/>
      <c r="D10" s="109"/>
      <c r="E10" s="109"/>
      <c r="F10" s="109"/>
      <c r="G10" s="109"/>
      <c r="H10" s="773" t="s">
        <v>83</v>
      </c>
      <c r="I10" s="775">
        <v>4</v>
      </c>
      <c r="J10" s="777">
        <v>9</v>
      </c>
      <c r="K10" s="778"/>
    </row>
    <row r="11" spans="1:24" ht="18" customHeight="1" thickBot="1" x14ac:dyDescent="0.2">
      <c r="A11" s="772"/>
      <c r="B11" s="142"/>
      <c r="C11" s="142"/>
      <c r="D11" s="113"/>
      <c r="E11" s="113"/>
      <c r="F11" s="113"/>
      <c r="G11" s="113"/>
      <c r="H11" s="774"/>
      <c r="I11" s="776"/>
      <c r="J11" s="779"/>
      <c r="K11" s="780"/>
    </row>
    <row r="12" spans="1:24" ht="18" customHeight="1" x14ac:dyDescent="0.15">
      <c r="A12" s="33" t="s">
        <v>0</v>
      </c>
      <c r="B12" s="90">
        <v>46055</v>
      </c>
      <c r="C12" s="90">
        <v>46056</v>
      </c>
      <c r="D12" s="90">
        <v>46057</v>
      </c>
      <c r="E12" s="90">
        <v>46058</v>
      </c>
      <c r="F12" s="90">
        <v>46059</v>
      </c>
      <c r="G12" s="90">
        <v>46060</v>
      </c>
      <c r="H12" s="90">
        <v>46061</v>
      </c>
      <c r="I12" s="7"/>
      <c r="J12" s="717" t="s">
        <v>2</v>
      </c>
      <c r="K12" s="718"/>
    </row>
    <row r="13" spans="1:24" ht="18" customHeight="1" x14ac:dyDescent="0.15">
      <c r="A13" s="22" t="s">
        <v>3</v>
      </c>
      <c r="B13" s="22" t="s">
        <v>4</v>
      </c>
      <c r="C13" s="2" t="s">
        <v>5</v>
      </c>
      <c r="D13" s="21" t="s">
        <v>6</v>
      </c>
      <c r="E13" s="2" t="s">
        <v>7</v>
      </c>
      <c r="F13" s="2" t="s">
        <v>8</v>
      </c>
      <c r="G13" s="2" t="s">
        <v>9</v>
      </c>
      <c r="H13" s="24" t="s">
        <v>10</v>
      </c>
      <c r="I13" s="8"/>
      <c r="J13" s="719"/>
      <c r="K13" s="720"/>
    </row>
    <row r="14" spans="1:24" ht="18" customHeight="1" thickBot="1" x14ac:dyDescent="0.2">
      <c r="A14" s="104" t="s">
        <v>13</v>
      </c>
      <c r="B14" s="99"/>
      <c r="C14" s="105"/>
      <c r="D14" s="105"/>
      <c r="E14" s="99"/>
      <c r="F14" s="99"/>
      <c r="G14" s="99"/>
      <c r="H14" s="99"/>
      <c r="I14" s="100"/>
      <c r="J14" s="765"/>
      <c r="K14" s="766"/>
    </row>
    <row r="15" spans="1:24" ht="20.45" customHeight="1" x14ac:dyDescent="0.15">
      <c r="A15" s="771" t="s">
        <v>52</v>
      </c>
      <c r="B15" s="107"/>
      <c r="C15" s="351"/>
      <c r="D15" s="109"/>
      <c r="E15" s="110"/>
      <c r="F15" s="110"/>
      <c r="G15" s="110"/>
      <c r="H15" s="110"/>
      <c r="I15" s="775"/>
      <c r="J15" s="777"/>
      <c r="K15" s="778"/>
    </row>
    <row r="16" spans="1:24" ht="20.45" customHeight="1" thickBot="1" x14ac:dyDescent="0.2">
      <c r="A16" s="772"/>
      <c r="B16" s="122"/>
      <c r="C16" s="352"/>
      <c r="D16" s="113"/>
      <c r="E16" s="122"/>
      <c r="F16" s="122" t="s">
        <v>271</v>
      </c>
      <c r="G16" s="122"/>
      <c r="H16" s="111"/>
      <c r="I16" s="776"/>
      <c r="J16" s="779"/>
      <c r="K16" s="780"/>
    </row>
    <row r="17" spans="1:11" ht="18" customHeight="1" x14ac:dyDescent="0.15">
      <c r="A17" s="43" t="s">
        <v>53</v>
      </c>
      <c r="B17" s="61"/>
      <c r="C17" s="106"/>
      <c r="D17" s="106"/>
      <c r="E17" s="29" t="s">
        <v>20</v>
      </c>
      <c r="F17" s="29"/>
      <c r="G17" s="29" t="s">
        <v>20</v>
      </c>
      <c r="H17" s="29"/>
      <c r="I17" s="43">
        <f t="shared" ref="I17:I18" si="0">COUNTIFS(B17:H17,"&lt;&gt;空",B17:H17,"&lt;&gt;休",B17:H17,"&lt;&gt;調",B17:H17,"&lt;&gt;",B17:H17,"&lt;&gt;調整休")</f>
        <v>2</v>
      </c>
      <c r="J17" s="781">
        <f>SUM(COUNTIF(B17:H17,"9-16"))*(6.25)+(COUNTIF(B17:H17,"9-15"))*(5.5)+(COUNTIF(B17:H17,"9-14"))*(4.5)+(COUNTIF(B17:H17,"16-19"))*(3)+(COUNTIF(B17:H17,"15-19"))*(4)+(COUNTIF(B17:H17,"14-19"))*(4.5)+(COUNTIF(B17:H17,"13-19"))*(5.5)+(COUNTIF(B17:H17,"12-19"))*(6.25)</f>
        <v>9</v>
      </c>
      <c r="K17" s="782"/>
    </row>
    <row r="18" spans="1:11" ht="18" customHeight="1" thickBot="1" x14ac:dyDescent="0.2">
      <c r="A18" s="5" t="s">
        <v>54</v>
      </c>
      <c r="B18" s="111"/>
      <c r="C18" s="45"/>
      <c r="D18" s="46"/>
      <c r="E18" s="111" t="s">
        <v>21</v>
      </c>
      <c r="F18" s="111" t="s">
        <v>20</v>
      </c>
      <c r="G18" s="111"/>
      <c r="H18" s="12"/>
      <c r="I18" s="5">
        <f t="shared" si="0"/>
        <v>2</v>
      </c>
      <c r="J18" s="682">
        <f>SUM(COUNTIF(B18:H18,"9-16"))*(6.25)+(COUNTIF(B18:H18,"9-15"))*(5.5)+(COUNTIF(B18:H18,"9-14"))*(4.5)+(COUNTIF(B18:H18,"16-19"))*(3)+(COUNTIF(B18:H18,"15-19"))*(4)+(COUNTIF(B18:H18,"14-19"))*(4.5)+(COUNTIF(B18:H18,"13-19"))*(5.5)+(COUNTIF(B18:H18,"12-19"))*(6.25)</f>
        <v>9</v>
      </c>
      <c r="K18" s="692"/>
    </row>
    <row r="19" spans="1:11" ht="18" customHeight="1" x14ac:dyDescent="0.15">
      <c r="A19" s="771" t="s">
        <v>63</v>
      </c>
      <c r="B19" s="403"/>
      <c r="C19" s="141"/>
      <c r="D19" s="109"/>
      <c r="E19" s="107"/>
      <c r="F19" s="497"/>
      <c r="G19" s="403" t="s">
        <v>330</v>
      </c>
      <c r="H19" s="773" t="s">
        <v>83</v>
      </c>
      <c r="I19" s="775">
        <v>4</v>
      </c>
      <c r="J19" s="777">
        <v>31</v>
      </c>
      <c r="K19" s="778"/>
    </row>
    <row r="20" spans="1:11" ht="18" customHeight="1" thickBot="1" x14ac:dyDescent="0.2">
      <c r="A20" s="772"/>
      <c r="B20" s="111" t="s">
        <v>83</v>
      </c>
      <c r="C20" s="142"/>
      <c r="D20" s="113"/>
      <c r="E20" s="111"/>
      <c r="F20" s="364" t="s">
        <v>21</v>
      </c>
      <c r="G20" s="111" t="s">
        <v>21</v>
      </c>
      <c r="H20" s="774"/>
      <c r="I20" s="776"/>
      <c r="J20" s="779"/>
      <c r="K20" s="780"/>
    </row>
    <row r="21" spans="1:11" ht="18" customHeight="1" x14ac:dyDescent="0.15">
      <c r="A21" s="22" t="s">
        <v>0</v>
      </c>
      <c r="B21" s="23">
        <v>46062</v>
      </c>
      <c r="C21" s="23">
        <v>46063</v>
      </c>
      <c r="D21" s="23">
        <v>46064</v>
      </c>
      <c r="E21" s="23">
        <v>46065</v>
      </c>
      <c r="F21" s="23">
        <v>46066</v>
      </c>
      <c r="G21" s="23">
        <v>46067</v>
      </c>
      <c r="H21" s="23">
        <v>46068</v>
      </c>
      <c r="I21" s="7"/>
      <c r="J21" s="717" t="s">
        <v>2</v>
      </c>
      <c r="K21" s="718"/>
    </row>
    <row r="22" spans="1:11" ht="18" customHeight="1" x14ac:dyDescent="0.15">
      <c r="A22" s="22" t="s">
        <v>3</v>
      </c>
      <c r="B22" s="2" t="s">
        <v>4</v>
      </c>
      <c r="C22" s="21" t="s">
        <v>5</v>
      </c>
      <c r="D22" s="376" t="s">
        <v>6</v>
      </c>
      <c r="E22" s="2" t="s">
        <v>7</v>
      </c>
      <c r="F22" s="2" t="s">
        <v>8</v>
      </c>
      <c r="G22" s="2" t="s">
        <v>9</v>
      </c>
      <c r="H22" s="24" t="s">
        <v>10</v>
      </c>
      <c r="I22" s="8"/>
      <c r="J22" s="719"/>
      <c r="K22" s="720"/>
    </row>
    <row r="23" spans="1:11" ht="18" customHeight="1" thickBot="1" x14ac:dyDescent="0.2">
      <c r="A23" s="104" t="s">
        <v>12</v>
      </c>
      <c r="B23" s="99"/>
      <c r="C23" s="105"/>
      <c r="D23" s="105"/>
      <c r="E23" s="99"/>
      <c r="F23" s="691" t="s">
        <v>60</v>
      </c>
      <c r="G23" s="691"/>
      <c r="H23" s="691"/>
      <c r="I23" s="100"/>
      <c r="J23" s="765"/>
      <c r="K23" s="766"/>
    </row>
    <row r="24" spans="1:11" ht="19.5" customHeight="1" x14ac:dyDescent="0.15">
      <c r="A24" s="771" t="s">
        <v>52</v>
      </c>
      <c r="B24" s="107"/>
      <c r="C24" s="351"/>
      <c r="D24" s="109"/>
      <c r="E24" s="110"/>
      <c r="F24" s="110"/>
      <c r="G24" s="110"/>
      <c r="H24" s="110"/>
      <c r="I24" s="775"/>
      <c r="J24" s="777"/>
      <c r="K24" s="778"/>
    </row>
    <row r="25" spans="1:11" ht="19.5" customHeight="1" thickBot="1" x14ac:dyDescent="0.2">
      <c r="A25" s="772"/>
      <c r="B25" s="122"/>
      <c r="C25" s="352"/>
      <c r="D25" s="113"/>
      <c r="E25" s="122"/>
      <c r="F25" s="122"/>
      <c r="G25" s="122"/>
      <c r="H25" s="111"/>
      <c r="I25" s="776"/>
      <c r="J25" s="779"/>
      <c r="K25" s="780"/>
    </row>
    <row r="26" spans="1:11" ht="18" customHeight="1" x14ac:dyDescent="0.15">
      <c r="A26" s="43" t="s">
        <v>53</v>
      </c>
      <c r="B26" s="29" t="s">
        <v>20</v>
      </c>
      <c r="C26" s="106"/>
      <c r="D26" s="106"/>
      <c r="E26" s="29" t="s">
        <v>20</v>
      </c>
      <c r="F26" s="29"/>
      <c r="G26" s="29" t="s">
        <v>20</v>
      </c>
      <c r="H26" s="29"/>
      <c r="I26" s="43">
        <f>COUNTIFS(B26:H26,"&lt;&gt;空",B26:H26,"&lt;&gt;休",B26:H26,"&lt;&gt;調",B26:H26,"&lt;&gt;",B26:H26,"&lt;&gt;調整休")</f>
        <v>3</v>
      </c>
      <c r="J26" s="781">
        <f>SUM(COUNTIF(B26:H26,"9-16"))*(6.25)+(COUNTIF(B26:H26,"9-15"))*(5.5)+(COUNTIF(B26:H26,"9-14"))*(4.5)+(COUNTIF(B26:H26,"16-19"))*(3)+(COUNTIF(B26:H26,"15-19"))*(4)+(COUNTIF(B26:H26,"14-19"))*(4.5)+(COUNTIF(B26:H26,"13-19"))*(5.5)+(COUNTIF(B26:H26,"12-19"))*(6.25)</f>
        <v>13.5</v>
      </c>
      <c r="K26" s="782"/>
    </row>
    <row r="27" spans="1:11" ht="18" customHeight="1" thickBot="1" x14ac:dyDescent="0.2">
      <c r="A27" s="5" t="s">
        <v>54</v>
      </c>
      <c r="B27" s="111"/>
      <c r="C27" s="45"/>
      <c r="D27" s="46"/>
      <c r="E27" s="111" t="s">
        <v>21</v>
      </c>
      <c r="F27" s="111" t="s">
        <v>20</v>
      </c>
      <c r="G27" s="111"/>
      <c r="H27" s="12"/>
      <c r="I27" s="5">
        <f>COUNTIFS(B27:H27,"&lt;&gt;空",B27:H27,"&lt;&gt;休",B27:H27,"&lt;&gt;調",B27:H27,"&lt;&gt;",B27:H27,"&lt;&gt;調整休")</f>
        <v>2</v>
      </c>
      <c r="J27" s="682">
        <f>SUM(COUNTIF(B27:H27,"9-16"))*(6.25)+(COUNTIF(B27:H27,"9-15"))*(5.5)+(COUNTIF(B27:H27,"9-14"))*(4.5)+(COUNTIF(B27:H27,"16-19"))*(3)+(COUNTIF(B27:H27,"15-19"))*(4)+(COUNTIF(B27:H27,"14-19"))*(4.5)+(COUNTIF(B27:H27,"13-19"))*(5.5)+(COUNTIF(B27:H27,"12-19"))*(6.25)</f>
        <v>9</v>
      </c>
      <c r="K27" s="692"/>
    </row>
    <row r="28" spans="1:11" ht="18" customHeight="1" x14ac:dyDescent="0.15">
      <c r="A28" s="771" t="s">
        <v>63</v>
      </c>
      <c r="B28" s="403"/>
      <c r="C28" s="141"/>
      <c r="D28" s="109"/>
      <c r="E28" s="107"/>
      <c r="F28" s="497"/>
      <c r="G28" s="403" t="s">
        <v>330</v>
      </c>
      <c r="H28" s="773" t="s">
        <v>83</v>
      </c>
      <c r="I28" s="775">
        <v>4</v>
      </c>
      <c r="J28" s="777">
        <v>26.5</v>
      </c>
      <c r="K28" s="778"/>
    </row>
    <row r="29" spans="1:11" ht="18" customHeight="1" thickBot="1" x14ac:dyDescent="0.2">
      <c r="A29" s="772"/>
      <c r="B29" s="111" t="s">
        <v>21</v>
      </c>
      <c r="C29" s="142"/>
      <c r="D29" s="113"/>
      <c r="E29" s="111"/>
      <c r="F29" s="364" t="s">
        <v>21</v>
      </c>
      <c r="G29" s="111" t="s">
        <v>21</v>
      </c>
      <c r="H29" s="774"/>
      <c r="I29" s="776"/>
      <c r="J29" s="779"/>
      <c r="K29" s="780"/>
    </row>
    <row r="30" spans="1:11" ht="18" customHeight="1" x14ac:dyDescent="0.15">
      <c r="A30" s="22" t="s">
        <v>0</v>
      </c>
      <c r="B30" s="90">
        <v>46069</v>
      </c>
      <c r="C30" s="90">
        <v>46070</v>
      </c>
      <c r="D30" s="90">
        <v>46071</v>
      </c>
      <c r="E30" s="90">
        <v>46072</v>
      </c>
      <c r="F30" s="90">
        <v>46073</v>
      </c>
      <c r="G30" s="90">
        <v>46074</v>
      </c>
      <c r="H30" s="90">
        <v>46075</v>
      </c>
      <c r="I30" s="7"/>
      <c r="J30" s="717" t="s">
        <v>2</v>
      </c>
      <c r="K30" s="718"/>
    </row>
    <row r="31" spans="1:11" ht="18" customHeight="1" x14ac:dyDescent="0.15">
      <c r="A31" s="22" t="s">
        <v>3</v>
      </c>
      <c r="B31" s="2" t="s">
        <v>4</v>
      </c>
      <c r="C31" s="21" t="s">
        <v>5</v>
      </c>
      <c r="D31" s="21" t="s">
        <v>6</v>
      </c>
      <c r="E31" s="2" t="s">
        <v>7</v>
      </c>
      <c r="F31" s="2" t="s">
        <v>8</v>
      </c>
      <c r="G31" s="2" t="s">
        <v>9</v>
      </c>
      <c r="H31" s="24" t="s">
        <v>10</v>
      </c>
      <c r="I31" s="8"/>
      <c r="J31" s="719"/>
      <c r="K31" s="720"/>
    </row>
    <row r="32" spans="1:11" ht="18" customHeight="1" thickBot="1" x14ac:dyDescent="0.2">
      <c r="A32" s="104" t="s">
        <v>13</v>
      </c>
      <c r="B32" s="99"/>
      <c r="C32" s="105"/>
      <c r="D32" s="105"/>
      <c r="E32" s="99"/>
      <c r="F32" s="99"/>
      <c r="G32" s="99"/>
      <c r="H32" s="99"/>
      <c r="I32" s="100"/>
      <c r="J32" s="765"/>
      <c r="K32" s="766"/>
    </row>
    <row r="33" spans="1:11" ht="20.45" customHeight="1" x14ac:dyDescent="0.15">
      <c r="A33" s="771" t="s">
        <v>52</v>
      </c>
      <c r="B33" s="107"/>
      <c r="C33" s="351"/>
      <c r="D33" s="109"/>
      <c r="E33" s="110"/>
      <c r="F33" s="110"/>
      <c r="G33" s="110"/>
      <c r="H33" s="110"/>
      <c r="I33" s="775"/>
      <c r="J33" s="777"/>
      <c r="K33" s="778"/>
    </row>
    <row r="34" spans="1:11" ht="20.45" customHeight="1" thickBot="1" x14ac:dyDescent="0.2">
      <c r="A34" s="772"/>
      <c r="B34" s="122"/>
      <c r="C34" s="352"/>
      <c r="D34" s="113"/>
      <c r="E34" s="122"/>
      <c r="F34" s="122"/>
      <c r="G34" s="122"/>
      <c r="H34" s="111"/>
      <c r="I34" s="776"/>
      <c r="J34" s="779"/>
      <c r="K34" s="780"/>
    </row>
    <row r="35" spans="1:11" ht="18" customHeight="1" x14ac:dyDescent="0.15">
      <c r="A35" s="43" t="s">
        <v>53</v>
      </c>
      <c r="B35" s="29" t="s">
        <v>20</v>
      </c>
      <c r="C35" s="106"/>
      <c r="D35" s="106"/>
      <c r="E35" s="29" t="s">
        <v>20</v>
      </c>
      <c r="F35" s="29"/>
      <c r="G35" s="29" t="s">
        <v>20</v>
      </c>
      <c r="H35" s="29"/>
      <c r="I35" s="43">
        <f>COUNTIFS(B35:H35,"&lt;&gt;空",B35:H35,"&lt;&gt;休",B35:H35,"&lt;&gt;調",B35:H35,"&lt;&gt;",B35:H35,"&lt;&gt;調整休")</f>
        <v>3</v>
      </c>
      <c r="J35" s="781">
        <f>SUM(COUNTIF(B35:H35,"9-16"))*(6.25)+(COUNTIF(B35:H35,"9-15"))*(5.5)+(COUNTIF(B35:H35,"9-14"))*(4.5)+(COUNTIF(B35:H35,"16-19"))*(3)+(COUNTIF(B35:H35,"15-19"))*(4)+(COUNTIF(B35:H35,"14-19"))*(4.5)+(COUNTIF(B35:H35,"13-19"))*(5.5)+(COUNTIF(B35:H35,"12-19"))*(6.25)</f>
        <v>13.5</v>
      </c>
      <c r="K35" s="782"/>
    </row>
    <row r="36" spans="1:11" ht="18" customHeight="1" thickBot="1" x14ac:dyDescent="0.2">
      <c r="A36" s="5" t="s">
        <v>54</v>
      </c>
      <c r="B36" s="111"/>
      <c r="C36" s="45"/>
      <c r="D36" s="46"/>
      <c r="E36" s="111" t="s">
        <v>21</v>
      </c>
      <c r="F36" s="111" t="s">
        <v>20</v>
      </c>
      <c r="G36" s="111"/>
      <c r="H36" s="12"/>
      <c r="I36" s="5">
        <f>COUNTIFS(B36:H36,"&lt;&gt;空",B36:H36,"&lt;&gt;休",B36:H36,"&lt;&gt;調",B36:H36,"&lt;&gt;",B36:H36,"&lt;&gt;調整休")</f>
        <v>2</v>
      </c>
      <c r="J36" s="682">
        <f>SUM(COUNTIF(B36:H36,"9-16"))*(6.25)+(COUNTIF(B36:H36,"9-15"))*(5.5)+(COUNTIF(B36:H36,"9-14"))*(4.5)+(COUNTIF(B36:H36,"16-19"))*(3)+(COUNTIF(B36:H36,"15-19"))*(4)+(COUNTIF(B36:H36,"14-19"))*(4.5)+(COUNTIF(B36:H36,"13-19"))*(5.5)+(COUNTIF(B36:H36,"12-19"))*(6.25)</f>
        <v>9</v>
      </c>
      <c r="K36" s="692"/>
    </row>
    <row r="37" spans="1:11" ht="18" customHeight="1" x14ac:dyDescent="0.15">
      <c r="A37" s="771" t="s">
        <v>63</v>
      </c>
      <c r="B37" s="403"/>
      <c r="C37" s="141"/>
      <c r="D37" s="109"/>
      <c r="E37" s="107"/>
      <c r="F37" s="365" t="s">
        <v>269</v>
      </c>
      <c r="G37" s="403" t="s">
        <v>330</v>
      </c>
      <c r="H37" s="773" t="s">
        <v>83</v>
      </c>
      <c r="I37" s="775">
        <v>4</v>
      </c>
      <c r="J37" s="777">
        <v>30.5</v>
      </c>
      <c r="K37" s="778"/>
    </row>
    <row r="38" spans="1:11" ht="18" customHeight="1" thickBot="1" x14ac:dyDescent="0.2">
      <c r="A38" s="772"/>
      <c r="B38" s="111" t="s">
        <v>21</v>
      </c>
      <c r="C38" s="142"/>
      <c r="D38" s="113"/>
      <c r="E38" s="111"/>
      <c r="F38" s="364" t="s">
        <v>21</v>
      </c>
      <c r="G38" s="111" t="s">
        <v>21</v>
      </c>
      <c r="H38" s="774"/>
      <c r="I38" s="776"/>
      <c r="J38" s="779"/>
      <c r="K38" s="780"/>
    </row>
    <row r="39" spans="1:11" ht="18" customHeight="1" x14ac:dyDescent="0.15">
      <c r="A39" s="22" t="s">
        <v>0</v>
      </c>
      <c r="B39" s="23">
        <v>46076</v>
      </c>
      <c r="C39" s="23">
        <v>46077</v>
      </c>
      <c r="D39" s="23">
        <v>46078</v>
      </c>
      <c r="E39" s="23">
        <v>46079</v>
      </c>
      <c r="F39" s="23">
        <v>46080</v>
      </c>
      <c r="G39" s="23">
        <v>46081</v>
      </c>
      <c r="H39" s="23"/>
      <c r="I39" s="7"/>
      <c r="J39" s="717" t="s">
        <v>2</v>
      </c>
      <c r="K39" s="718"/>
    </row>
    <row r="40" spans="1:11" ht="18" customHeight="1" x14ac:dyDescent="0.15">
      <c r="A40" s="22" t="s">
        <v>3</v>
      </c>
      <c r="B40" s="24" t="s">
        <v>4</v>
      </c>
      <c r="C40" s="316" t="s">
        <v>5</v>
      </c>
      <c r="D40" s="21" t="s">
        <v>6</v>
      </c>
      <c r="E40" s="2" t="s">
        <v>7</v>
      </c>
      <c r="F40" s="2" t="s">
        <v>8</v>
      </c>
      <c r="G40" s="2" t="s">
        <v>9</v>
      </c>
      <c r="H40" s="24"/>
      <c r="I40" s="8"/>
      <c r="J40" s="719"/>
      <c r="K40" s="720"/>
    </row>
    <row r="41" spans="1:11" ht="18" customHeight="1" thickBot="1" x14ac:dyDescent="0.2">
      <c r="A41" s="104" t="s">
        <v>12</v>
      </c>
      <c r="B41" s="99"/>
      <c r="C41" s="105"/>
      <c r="D41" s="105"/>
      <c r="E41" s="99"/>
      <c r="F41" s="99"/>
      <c r="G41" s="99"/>
      <c r="H41" s="105"/>
      <c r="I41" s="100"/>
      <c r="J41" s="785"/>
      <c r="K41" s="766"/>
    </row>
    <row r="42" spans="1:11" ht="19.5" customHeight="1" x14ac:dyDescent="0.15">
      <c r="A42" s="771" t="s">
        <v>52</v>
      </c>
      <c r="B42" s="107"/>
      <c r="C42" s="351"/>
      <c r="D42" s="109"/>
      <c r="E42" s="110"/>
      <c r="F42" s="110"/>
      <c r="G42" s="110"/>
      <c r="H42" s="109"/>
      <c r="I42" s="775"/>
      <c r="J42" s="777"/>
      <c r="K42" s="778"/>
    </row>
    <row r="43" spans="1:11" ht="19.5" customHeight="1" thickBot="1" x14ac:dyDescent="0.2">
      <c r="A43" s="772"/>
      <c r="B43" s="122"/>
      <c r="C43" s="352"/>
      <c r="D43" s="113"/>
      <c r="E43" s="122"/>
      <c r="F43" s="122"/>
      <c r="G43" s="122"/>
      <c r="H43" s="113"/>
      <c r="I43" s="776"/>
      <c r="J43" s="779"/>
      <c r="K43" s="780"/>
    </row>
    <row r="44" spans="1:11" ht="18" customHeight="1" x14ac:dyDescent="0.15">
      <c r="A44" s="43" t="s">
        <v>53</v>
      </c>
      <c r="B44" s="29" t="s">
        <v>20</v>
      </c>
      <c r="C44" s="106"/>
      <c r="D44" s="106"/>
      <c r="E44" s="29" t="s">
        <v>20</v>
      </c>
      <c r="F44" s="29"/>
      <c r="G44" s="29" t="s">
        <v>20</v>
      </c>
      <c r="H44" s="106"/>
      <c r="I44" s="43">
        <f>COUNTIFS(B44:H44,"&lt;&gt;空",B44:H44,"&lt;&gt;休",B44:H44,"&lt;&gt;調",B44:H44,"&lt;&gt;",B44:H44,"&lt;&gt;調整休")</f>
        <v>3</v>
      </c>
      <c r="J44" s="781">
        <f>SUM(COUNTIF(B44:H44,"9-16"))*(6.25)+(COUNTIF(B44:H44,"9-15"))*(5.5)+(COUNTIF(B44:H44,"9-14"))*(4.5)+(COUNTIF(B44:H44,"16-19"))*(3)+(COUNTIF(B44:H44,"15-19"))*(4)+(COUNTIF(B44:H44,"14-19"))*(4.5)+(COUNTIF(B44:H44,"13-19"))*(5.5)+(COUNTIF(B44:H44,"12-19"))*(6.25)</f>
        <v>13.5</v>
      </c>
      <c r="K44" s="782"/>
    </row>
    <row r="45" spans="1:11" ht="18" customHeight="1" thickBot="1" x14ac:dyDescent="0.2">
      <c r="A45" s="5" t="s">
        <v>54</v>
      </c>
      <c r="B45" s="111" t="s">
        <v>21</v>
      </c>
      <c r="C45" s="45"/>
      <c r="D45" s="46"/>
      <c r="E45" s="111" t="s">
        <v>21</v>
      </c>
      <c r="F45" s="111" t="s">
        <v>20</v>
      </c>
      <c r="G45" s="111"/>
      <c r="H45" s="46"/>
      <c r="I45" s="5">
        <f>COUNTIFS(B45:H45,"&lt;&gt;空",B45:H45,"&lt;&gt;休",B45:H45,"&lt;&gt;調",B45:H45,"&lt;&gt;",B45:H45,"&lt;&gt;調整休")</f>
        <v>3</v>
      </c>
      <c r="J45" s="682">
        <f>SUM(COUNTIF(B45:H45,"9-16"))*(6.25)+(COUNTIF(B45:H45,"9-15"))*(5.5)+(COUNTIF(B45:H45,"9-14"))*(4.5)+(COUNTIF(B45:H45,"16-19"))*(3)+(COUNTIF(B45:H45,"15-19"))*(4)+(COUNTIF(B45:H45,"14-19"))*(4.5)+(COUNTIF(B45:H45,"13-19"))*(5.5)+(COUNTIF(B45:H45,"12-19"))*(6.25)</f>
        <v>13.5</v>
      </c>
      <c r="K45" s="692"/>
    </row>
    <row r="46" spans="1:11" ht="18" customHeight="1" x14ac:dyDescent="0.15">
      <c r="A46" s="771" t="s">
        <v>63</v>
      </c>
      <c r="B46" s="403"/>
      <c r="C46" s="141"/>
      <c r="D46" s="109"/>
      <c r="E46" s="107"/>
      <c r="F46" s="365" t="s">
        <v>269</v>
      </c>
      <c r="G46" s="403" t="s">
        <v>330</v>
      </c>
      <c r="H46" s="109"/>
      <c r="I46" s="775">
        <v>4</v>
      </c>
      <c r="J46" s="777">
        <v>17</v>
      </c>
      <c r="K46" s="778"/>
    </row>
    <row r="47" spans="1:11" ht="18" customHeight="1" thickBot="1" x14ac:dyDescent="0.2">
      <c r="A47" s="772"/>
      <c r="B47" s="362"/>
      <c r="C47" s="142"/>
      <c r="D47" s="113"/>
      <c r="E47" s="111"/>
      <c r="F47" s="364" t="s">
        <v>21</v>
      </c>
      <c r="G47" s="111" t="s">
        <v>21</v>
      </c>
      <c r="H47" s="113"/>
      <c r="I47" s="776"/>
      <c r="J47" s="779"/>
      <c r="K47" s="780"/>
    </row>
    <row r="48" spans="1:11" ht="18" customHeight="1" x14ac:dyDescent="0.15">
      <c r="A48" s="41"/>
      <c r="B48" s="42"/>
      <c r="C48" s="42"/>
      <c r="D48" s="42"/>
      <c r="E48" s="42"/>
      <c r="F48" s="42"/>
      <c r="G48" s="42"/>
      <c r="H48" s="42"/>
      <c r="I48" s="881" t="s">
        <v>502</v>
      </c>
      <c r="J48" s="881"/>
      <c r="K48" s="881"/>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93</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74">
    <mergeCell ref="A10:A11"/>
    <mergeCell ref="H10:H11"/>
    <mergeCell ref="I10:I11"/>
    <mergeCell ref="J10:K11"/>
    <mergeCell ref="B1:F1"/>
    <mergeCell ref="H1:K1"/>
    <mergeCell ref="B2:E2"/>
    <mergeCell ref="I3:I4"/>
    <mergeCell ref="J3:K4"/>
    <mergeCell ref="J5:K5"/>
    <mergeCell ref="A6:A7"/>
    <mergeCell ref="I6:I7"/>
    <mergeCell ref="J6:K7"/>
    <mergeCell ref="J8:K8"/>
    <mergeCell ref="J9:K9"/>
    <mergeCell ref="J21:K22"/>
    <mergeCell ref="J12:K13"/>
    <mergeCell ref="J14:K14"/>
    <mergeCell ref="A15:A16"/>
    <mergeCell ref="I15:I16"/>
    <mergeCell ref="J15:K16"/>
    <mergeCell ref="J17:K17"/>
    <mergeCell ref="J18:K18"/>
    <mergeCell ref="A19:A20"/>
    <mergeCell ref="H19:H20"/>
    <mergeCell ref="I19:I20"/>
    <mergeCell ref="J19:K20"/>
    <mergeCell ref="J30:K31"/>
    <mergeCell ref="F23:H23"/>
    <mergeCell ref="J23:K23"/>
    <mergeCell ref="A24:A25"/>
    <mergeCell ref="I24:I25"/>
    <mergeCell ref="J24:K25"/>
    <mergeCell ref="J26:K26"/>
    <mergeCell ref="J27:K27"/>
    <mergeCell ref="A28:A29"/>
    <mergeCell ref="H28:H29"/>
    <mergeCell ref="I28:I29"/>
    <mergeCell ref="J28:K29"/>
    <mergeCell ref="J41:K41"/>
    <mergeCell ref="J32:K32"/>
    <mergeCell ref="A33:A34"/>
    <mergeCell ref="I33:I34"/>
    <mergeCell ref="J33:K34"/>
    <mergeCell ref="J35:K35"/>
    <mergeCell ref="J36:K36"/>
    <mergeCell ref="A37:A38"/>
    <mergeCell ref="H37:H38"/>
    <mergeCell ref="I37:I38"/>
    <mergeCell ref="J37:K38"/>
    <mergeCell ref="J39:K40"/>
    <mergeCell ref="A51:B51"/>
    <mergeCell ref="C51:K51"/>
    <mergeCell ref="A42:A43"/>
    <mergeCell ref="I42:I43"/>
    <mergeCell ref="J42:K43"/>
    <mergeCell ref="J44:K44"/>
    <mergeCell ref="J45:K45"/>
    <mergeCell ref="A46:A47"/>
    <mergeCell ref="I46:I47"/>
    <mergeCell ref="J46:K47"/>
    <mergeCell ref="I48:K48"/>
    <mergeCell ref="A49:B49"/>
    <mergeCell ref="D49:E49"/>
    <mergeCell ref="A50:B50"/>
    <mergeCell ref="C50:K50"/>
    <mergeCell ref="A57:B57"/>
    <mergeCell ref="C57:K57"/>
    <mergeCell ref="C52:K52"/>
    <mergeCell ref="A54:B54"/>
    <mergeCell ref="C54:K54"/>
    <mergeCell ref="A55:B55"/>
    <mergeCell ref="A56:B56"/>
    <mergeCell ref="C56:K56"/>
  </mergeCells>
  <phoneticPr fontId="13"/>
  <pageMargins left="0.59055118110236227" right="0.27559055118110237" top="0.31496062992125984" bottom="0.11811023622047245" header="0.51181102362204722" footer="0.51181102362204722"/>
  <pageSetup paperSize="9" scale="87"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A9E04F5-FE64-4738-BDB7-DC392DE94AAC}">
          <x14:formula1>
            <xm:f>'F:\Users\clmiwa-three\Downloads\[《中村》新田・草加 エリア 仮シフト【12月16日～1月15日】.xlsx]参照データベース'!#REF!</xm:f>
          </x14:formula1>
          <xm:sqref>G1 C48:H48</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8D9F7-4BEF-4865-A2B3-69E6FD6209B6}">
  <sheetPr>
    <tabColor theme="7" tint="0.59999389629810485"/>
    <pageSetUpPr fitToPage="1"/>
  </sheetPr>
  <dimension ref="A1:K53"/>
  <sheetViews>
    <sheetView zoomScale="85" zoomScaleNormal="85" workbookViewId="0">
      <selection activeCell="A9" sqref="A9"/>
    </sheetView>
  </sheetViews>
  <sheetFormatPr defaultColWidth="9" defaultRowHeight="16.5" customHeight="1" x14ac:dyDescent="0.15"/>
  <cols>
    <col min="1" max="1" width="11.5" style="1" customWidth="1"/>
    <col min="2" max="8" width="9.625" style="14" customWidth="1"/>
    <col min="9" max="9" width="7.625" style="1" customWidth="1"/>
    <col min="10" max="10" width="8.375" style="1" customWidth="1"/>
    <col min="11" max="11" width="2.375" style="1" customWidth="1"/>
    <col min="12" max="16384" width="9" style="1"/>
  </cols>
  <sheetData>
    <row r="1" spans="1:11" ht="16.5" customHeight="1" thickBot="1" x14ac:dyDescent="0.2">
      <c r="A1" s="60" t="s">
        <v>69</v>
      </c>
      <c r="B1" s="683" t="s">
        <v>493</v>
      </c>
      <c r="C1" s="683"/>
      <c r="D1" s="683"/>
      <c r="E1" s="683"/>
      <c r="F1" s="683"/>
      <c r="H1" s="760" t="s">
        <v>190</v>
      </c>
      <c r="I1" s="761"/>
      <c r="J1" s="761"/>
      <c r="K1" s="762"/>
    </row>
    <row r="2" spans="1:11" ht="8.4499999999999993" customHeight="1" x14ac:dyDescent="0.15">
      <c r="A2" s="14"/>
      <c r="I2" s="14"/>
      <c r="J2" s="3"/>
      <c r="K2" s="4"/>
    </row>
    <row r="3" spans="1:11" ht="16.5" customHeight="1" x14ac:dyDescent="0.15">
      <c r="A3" s="2" t="s">
        <v>64</v>
      </c>
      <c r="B3" s="90"/>
      <c r="C3" s="90"/>
      <c r="D3" s="90"/>
      <c r="E3" s="90"/>
      <c r="F3" s="90"/>
      <c r="G3" s="90"/>
      <c r="H3" s="90">
        <v>46054</v>
      </c>
      <c r="I3" s="727" t="s">
        <v>1</v>
      </c>
      <c r="J3" s="717" t="s">
        <v>2</v>
      </c>
      <c r="K3" s="718"/>
    </row>
    <row r="4" spans="1:11" ht="16.5" customHeight="1" x14ac:dyDescent="0.15">
      <c r="A4" s="2" t="s">
        <v>3</v>
      </c>
      <c r="B4" s="2"/>
      <c r="C4" s="21"/>
      <c r="D4" s="21"/>
      <c r="E4" s="2"/>
      <c r="F4" s="21"/>
      <c r="G4" s="21"/>
      <c r="H4" s="24" t="s">
        <v>10</v>
      </c>
      <c r="I4" s="728"/>
      <c r="J4" s="719"/>
      <c r="K4" s="720"/>
    </row>
    <row r="5" spans="1:11" ht="18" customHeight="1" x14ac:dyDescent="0.15">
      <c r="A5" s="17" t="s">
        <v>12</v>
      </c>
      <c r="B5" s="11"/>
      <c r="C5" s="11"/>
      <c r="D5" s="11"/>
      <c r="E5" s="11"/>
      <c r="F5" s="11"/>
      <c r="G5" s="11"/>
      <c r="H5" s="12"/>
      <c r="I5" s="5"/>
      <c r="J5" s="682"/>
      <c r="K5" s="692"/>
    </row>
    <row r="6" spans="1:11" ht="17.25" customHeight="1" x14ac:dyDescent="0.15">
      <c r="A6" s="20" t="s">
        <v>192</v>
      </c>
      <c r="B6" s="357"/>
      <c r="C6" s="357"/>
      <c r="D6" s="357"/>
      <c r="E6" s="357"/>
      <c r="F6" s="357"/>
      <c r="G6" s="357"/>
      <c r="H6" s="355" t="s">
        <v>21</v>
      </c>
      <c r="I6" s="5">
        <f t="shared" ref="I6:I11" si="0">COUNTIFS(B6:H6,"&lt;&gt;空",B6:H6,"&lt;&gt;休",B6:H6,"&lt;&gt;調",B6:H6,"&lt;&gt;",B6:H6,"&lt;&gt;調整休")</f>
        <v>1</v>
      </c>
      <c r="J6" s="758">
        <f t="shared" ref="J6" si="1">SUM(COUNTIF(B6:H6,"9-14"))*(5)+(COUNTIF(B6:H6,"14-19"))*(5)+(COUNTIF(B6:H6,"9-14・17-19"))*(7)</f>
        <v>5</v>
      </c>
      <c r="K6" s="759"/>
    </row>
    <row r="7" spans="1:11" ht="17.25" customHeight="1" x14ac:dyDescent="0.15">
      <c r="A7" s="20" t="s">
        <v>95</v>
      </c>
      <c r="B7" s="357"/>
      <c r="C7" s="357"/>
      <c r="D7" s="357"/>
      <c r="E7" s="357"/>
      <c r="F7" s="357"/>
      <c r="G7" s="357"/>
      <c r="H7" s="355" t="s">
        <v>21</v>
      </c>
      <c r="I7" s="5">
        <f t="shared" si="0"/>
        <v>1</v>
      </c>
      <c r="J7" s="758">
        <f>SUM(COUNTIF(B7:H7,"9-14"))*(4.5)+(COUNTIF(B7:H7,"14-19"))*(4.5)+(COUNTIF(B7:H7,"15-19"))*(4)+(COUNTIF(B7:H7,"9-11"))*(2)</f>
        <v>4.5</v>
      </c>
      <c r="K7" s="759"/>
    </row>
    <row r="8" spans="1:11" ht="17.25" customHeight="1" x14ac:dyDescent="0.15">
      <c r="A8" s="20" t="s">
        <v>427</v>
      </c>
      <c r="B8" s="357"/>
      <c r="C8" s="357"/>
      <c r="D8" s="357"/>
      <c r="E8" s="357"/>
      <c r="F8" s="357"/>
      <c r="G8" s="357"/>
      <c r="H8" s="355" t="s">
        <v>20</v>
      </c>
      <c r="I8" s="5">
        <f t="shared" si="0"/>
        <v>1</v>
      </c>
      <c r="J8" s="758">
        <f>SUM(COUNTIF(B8:H8,"9-14"))*(4.5)+(COUNTIF(B8:H8,"14-19"))*(4.5)+(COUNTIF(B8:H8,"15-19"))*(4)</f>
        <v>4.5</v>
      </c>
      <c r="K8" s="759"/>
    </row>
    <row r="9" spans="1:11" ht="17.25" customHeight="1" x14ac:dyDescent="0.15">
      <c r="A9" s="20" t="s">
        <v>448</v>
      </c>
      <c r="B9" s="357"/>
      <c r="C9" s="357"/>
      <c r="D9" s="357"/>
      <c r="E9" s="357"/>
      <c r="F9" s="357"/>
      <c r="G9" s="357"/>
      <c r="H9" s="355" t="s">
        <v>20</v>
      </c>
      <c r="I9" s="5">
        <f t="shared" si="0"/>
        <v>1</v>
      </c>
      <c r="J9" s="758">
        <f>SUM(COUNTIF(B9:H9,"9-14"))*(4.5)+(COUNTIF(B9:H9,"14-19"))*(4.5)+(COUNTIF(B9:H9,"15-19"))*(4)</f>
        <v>4.5</v>
      </c>
      <c r="K9" s="759"/>
    </row>
    <row r="10" spans="1:11" ht="17.25" customHeight="1" x14ac:dyDescent="0.15">
      <c r="A10" s="20" t="s">
        <v>428</v>
      </c>
      <c r="B10" s="357"/>
      <c r="C10" s="357"/>
      <c r="D10" s="357"/>
      <c r="E10" s="357"/>
      <c r="F10" s="357"/>
      <c r="G10" s="357"/>
      <c r="H10" s="355"/>
      <c r="I10" s="5">
        <f t="shared" si="0"/>
        <v>0</v>
      </c>
      <c r="J10" s="758">
        <f>SUM(COUNTIF(B10:H10,"9-14"))*(4.5)+(COUNTIF(B10:H10,"14-19"))*(4.5)+(COUNTIF(B10:H10,"15-19"))*(4)</f>
        <v>0</v>
      </c>
      <c r="K10" s="759"/>
    </row>
    <row r="11" spans="1:11" ht="17.25" customHeight="1" x14ac:dyDescent="0.15">
      <c r="A11" s="20" t="s">
        <v>355</v>
      </c>
      <c r="B11" s="357"/>
      <c r="C11" s="357"/>
      <c r="D11" s="357"/>
      <c r="E11" s="357"/>
      <c r="F11" s="357"/>
      <c r="G11" s="357"/>
      <c r="H11" s="355"/>
      <c r="I11" s="5">
        <f t="shared" si="0"/>
        <v>0</v>
      </c>
      <c r="J11" s="758">
        <f>SUM(COUNTIF(B11:H11,"9-14"))*(4.5)+(COUNTIF(B11:H11,"14-19"))*(4.5)+(COUNTIF(B11:H11,"15-19"))*(4)+(COUNTIF(B11:H11,"9-13"))*(4)</f>
        <v>0</v>
      </c>
      <c r="K11" s="759"/>
    </row>
    <row r="12" spans="1:11" ht="17.25" customHeight="1" x14ac:dyDescent="0.15">
      <c r="A12" s="31" t="s">
        <v>66</v>
      </c>
      <c r="B12" s="357"/>
      <c r="C12" s="357"/>
      <c r="D12" s="357"/>
      <c r="E12" s="357"/>
      <c r="F12" s="357"/>
      <c r="G12" s="357"/>
      <c r="H12" s="355"/>
      <c r="I12" s="5"/>
      <c r="J12" s="91"/>
      <c r="K12" s="92"/>
    </row>
    <row r="13" spans="1:11" ht="16.5" customHeight="1" x14ac:dyDescent="0.15">
      <c r="A13" s="33" t="s">
        <v>0</v>
      </c>
      <c r="B13" s="90">
        <v>46055</v>
      </c>
      <c r="C13" s="90">
        <v>46056</v>
      </c>
      <c r="D13" s="90">
        <v>46057</v>
      </c>
      <c r="E13" s="90">
        <v>46058</v>
      </c>
      <c r="F13" s="90">
        <v>46059</v>
      </c>
      <c r="G13" s="90">
        <v>46060</v>
      </c>
      <c r="H13" s="90">
        <v>46061</v>
      </c>
      <c r="I13" s="727" t="s">
        <v>1</v>
      </c>
      <c r="J13" s="717" t="s">
        <v>2</v>
      </c>
      <c r="K13" s="718"/>
    </row>
    <row r="14" spans="1:11" ht="16.5" customHeight="1" x14ac:dyDescent="0.15">
      <c r="A14" s="22" t="s">
        <v>3</v>
      </c>
      <c r="B14" s="22" t="s">
        <v>4</v>
      </c>
      <c r="C14" s="2" t="s">
        <v>5</v>
      </c>
      <c r="D14" s="21" t="s">
        <v>6</v>
      </c>
      <c r="E14" s="2" t="s">
        <v>7</v>
      </c>
      <c r="F14" s="2" t="s">
        <v>8</v>
      </c>
      <c r="G14" s="2" t="s">
        <v>9</v>
      </c>
      <c r="H14" s="24" t="s">
        <v>10</v>
      </c>
      <c r="I14" s="728"/>
      <c r="J14" s="719"/>
      <c r="K14" s="720"/>
    </row>
    <row r="15" spans="1:11" ht="18" customHeight="1" x14ac:dyDescent="0.15">
      <c r="A15" s="17" t="s">
        <v>13</v>
      </c>
      <c r="B15" s="12"/>
      <c r="C15" s="11"/>
      <c r="D15" s="11"/>
      <c r="E15" s="12"/>
      <c r="F15" s="12"/>
      <c r="G15" s="12"/>
      <c r="H15" s="12"/>
      <c r="I15" s="5"/>
      <c r="J15" s="682"/>
      <c r="K15" s="692"/>
    </row>
    <row r="16" spans="1:11" ht="17.25" customHeight="1" x14ac:dyDescent="0.15">
      <c r="A16" s="20" t="s">
        <v>192</v>
      </c>
      <c r="B16" s="355" t="s">
        <v>21</v>
      </c>
      <c r="C16" s="357"/>
      <c r="D16" s="357"/>
      <c r="E16" s="355"/>
      <c r="F16" s="355" t="s">
        <v>21</v>
      </c>
      <c r="G16" s="306"/>
      <c r="H16" s="355" t="s">
        <v>21</v>
      </c>
      <c r="I16" s="5">
        <f t="shared" ref="I16:I21" si="2">COUNTIFS(B16:H16,"&lt;&gt;空",B16:H16,"&lt;&gt;休",B16:H16,"&lt;&gt;調",B16:H16,"&lt;&gt;",B16:H16,"&lt;&gt;調整休")</f>
        <v>3</v>
      </c>
      <c r="J16" s="758">
        <f t="shared" ref="J16" si="3">SUM(COUNTIF(B16:H16,"9-14"))*(5)+(COUNTIF(B16:H16,"14-19"))*(5)+(COUNTIF(B16:H16,"9-14・17-19"))*(7)</f>
        <v>15</v>
      </c>
      <c r="K16" s="759"/>
    </row>
    <row r="17" spans="1:11" ht="17.25" customHeight="1" x14ac:dyDescent="0.15">
      <c r="A17" s="20" t="s">
        <v>95</v>
      </c>
      <c r="B17" s="355"/>
      <c r="C17" s="357"/>
      <c r="D17" s="357"/>
      <c r="E17" s="355"/>
      <c r="F17" s="355" t="s">
        <v>20</v>
      </c>
      <c r="G17" s="494"/>
      <c r="H17" s="355" t="s">
        <v>20</v>
      </c>
      <c r="I17" s="5">
        <f t="shared" si="2"/>
        <v>2</v>
      </c>
      <c r="J17" s="758">
        <f>SUM(COUNTIF(B17:H17,"9-14"))*(4.5)+(COUNTIF(B17:H17,"14-19"))*(4.5)+(COUNTIF(B17:H17,"15-19"))*(4)+(COUNTIF(B17:H17,"9-11"))*(2)</f>
        <v>9</v>
      </c>
      <c r="K17" s="759"/>
    </row>
    <row r="18" spans="1:11" ht="17.25" customHeight="1" x14ac:dyDescent="0.15">
      <c r="A18" s="20" t="s">
        <v>427</v>
      </c>
      <c r="B18" s="355"/>
      <c r="C18" s="357"/>
      <c r="D18" s="357"/>
      <c r="E18" s="355" t="s">
        <v>21</v>
      </c>
      <c r="F18" s="355"/>
      <c r="G18" s="355" t="s">
        <v>21</v>
      </c>
      <c r="H18" s="355" t="s">
        <v>20</v>
      </c>
      <c r="I18" s="5">
        <f t="shared" si="2"/>
        <v>3</v>
      </c>
      <c r="J18" s="758">
        <f>SUM(COUNTIF(B18:H18,"9-14"))*(4.5)+(COUNTIF(B18:H18,"14-19"))*(4.5)+(COUNTIF(B18:H18,"15-19"))*(4)</f>
        <v>13.5</v>
      </c>
      <c r="K18" s="759"/>
    </row>
    <row r="19" spans="1:11" ht="17.25" customHeight="1" x14ac:dyDescent="0.15">
      <c r="A19" s="20" t="s">
        <v>448</v>
      </c>
      <c r="B19" s="355" t="s">
        <v>21</v>
      </c>
      <c r="C19" s="357"/>
      <c r="D19" s="357"/>
      <c r="E19" s="355"/>
      <c r="F19" s="494"/>
      <c r="G19" s="355"/>
      <c r="H19" s="355" t="s">
        <v>21</v>
      </c>
      <c r="I19" s="5">
        <f t="shared" si="2"/>
        <v>2</v>
      </c>
      <c r="J19" s="758">
        <f>SUM(COUNTIF(B19:H19,"9-14"))*(4.5)+(COUNTIF(B19:H19,"14-19"))*(4.5)+(COUNTIF(B19:H19,"15-19"))*(4)</f>
        <v>9</v>
      </c>
      <c r="K19" s="759"/>
    </row>
    <row r="20" spans="1:11" ht="17.25" customHeight="1" x14ac:dyDescent="0.15">
      <c r="A20" s="20" t="s">
        <v>428</v>
      </c>
      <c r="B20" s="355" t="s">
        <v>20</v>
      </c>
      <c r="C20" s="357"/>
      <c r="D20" s="357"/>
      <c r="E20" s="355" t="s">
        <v>20</v>
      </c>
      <c r="F20" s="355"/>
      <c r="G20" s="355" t="s">
        <v>23</v>
      </c>
      <c r="H20" s="355"/>
      <c r="I20" s="5">
        <f t="shared" si="2"/>
        <v>3</v>
      </c>
      <c r="J20" s="758">
        <f>SUM(COUNTIF(B20:H20,"9-14"))*(4.5)+(COUNTIF(B20:H20,"14-19"))*(4.5)+(COUNTIF(B20:H20,"15-19"))*(4)</f>
        <v>9</v>
      </c>
      <c r="K20" s="759"/>
    </row>
    <row r="21" spans="1:11" ht="17.25" customHeight="1" x14ac:dyDescent="0.15">
      <c r="A21" s="20" t="s">
        <v>355</v>
      </c>
      <c r="B21" s="355"/>
      <c r="C21" s="357"/>
      <c r="D21" s="357"/>
      <c r="E21" s="12"/>
      <c r="F21" s="355"/>
      <c r="G21" s="355" t="s">
        <v>23</v>
      </c>
      <c r="H21" s="355"/>
      <c r="I21" s="5">
        <f t="shared" si="2"/>
        <v>1</v>
      </c>
      <c r="J21" s="758">
        <f>SUM(COUNTIF(B21:H21,"9-14"))*(4.5)+(COUNTIF(B21:H21,"14-19"))*(4.5)+(COUNTIF(B21:H21,"15-19"))*(4)+(COUNTIF(B21:H21,"9-13"))*(4)</f>
        <v>4</v>
      </c>
      <c r="K21" s="759"/>
    </row>
    <row r="22" spans="1:11" ht="17.25" customHeight="1" x14ac:dyDescent="0.15">
      <c r="A22" s="31" t="s">
        <v>66</v>
      </c>
      <c r="B22" s="355"/>
      <c r="C22" s="357"/>
      <c r="D22" s="357"/>
      <c r="E22" s="355"/>
      <c r="F22" s="355"/>
      <c r="G22" s="306"/>
      <c r="H22" s="355"/>
      <c r="I22" s="5"/>
      <c r="J22" s="91"/>
      <c r="K22" s="92"/>
    </row>
    <row r="23" spans="1:11" ht="16.5" customHeight="1" x14ac:dyDescent="0.15">
      <c r="A23" s="22" t="s">
        <v>0</v>
      </c>
      <c r="B23" s="23">
        <v>46062</v>
      </c>
      <c r="C23" s="23">
        <v>46063</v>
      </c>
      <c r="D23" s="23">
        <v>46064</v>
      </c>
      <c r="E23" s="23">
        <v>46065</v>
      </c>
      <c r="F23" s="23">
        <v>46066</v>
      </c>
      <c r="G23" s="23">
        <v>46067</v>
      </c>
      <c r="H23" s="23">
        <v>46068</v>
      </c>
      <c r="I23" s="727" t="s">
        <v>1</v>
      </c>
      <c r="J23" s="717" t="s">
        <v>2</v>
      </c>
      <c r="K23" s="718"/>
    </row>
    <row r="24" spans="1:11" ht="16.5" customHeight="1" x14ac:dyDescent="0.15">
      <c r="A24" s="22" t="s">
        <v>3</v>
      </c>
      <c r="B24" s="2" t="s">
        <v>4</v>
      </c>
      <c r="C24" s="21" t="s">
        <v>5</v>
      </c>
      <c r="D24" s="376" t="s">
        <v>6</v>
      </c>
      <c r="E24" s="2" t="s">
        <v>7</v>
      </c>
      <c r="F24" s="2" t="s">
        <v>8</v>
      </c>
      <c r="G24" s="2" t="s">
        <v>9</v>
      </c>
      <c r="H24" s="24" t="s">
        <v>10</v>
      </c>
      <c r="I24" s="728"/>
      <c r="J24" s="719"/>
      <c r="K24" s="720"/>
    </row>
    <row r="25" spans="1:11" ht="18" customHeight="1" x14ac:dyDescent="0.15">
      <c r="A25" s="17" t="s">
        <v>12</v>
      </c>
      <c r="B25" s="12"/>
      <c r="C25" s="11"/>
      <c r="D25" s="11"/>
      <c r="E25" s="12"/>
      <c r="F25" s="12"/>
      <c r="G25" s="12"/>
      <c r="H25" s="12"/>
      <c r="I25" s="5"/>
      <c r="J25" s="693"/>
      <c r="K25" s="692"/>
    </row>
    <row r="26" spans="1:11" ht="17.25" customHeight="1" x14ac:dyDescent="0.15">
      <c r="A26" s="20" t="s">
        <v>192</v>
      </c>
      <c r="B26" s="355" t="s">
        <v>21</v>
      </c>
      <c r="C26" s="357"/>
      <c r="D26" s="357"/>
      <c r="E26" s="355"/>
      <c r="F26" s="355" t="s">
        <v>21</v>
      </c>
      <c r="G26" s="306"/>
      <c r="H26" s="355" t="s">
        <v>21</v>
      </c>
      <c r="I26" s="5">
        <f t="shared" ref="I26:I31" si="4">COUNTIFS(B26:H26,"&lt;&gt;空",B26:H26,"&lt;&gt;休",B26:H26,"&lt;&gt;調",B26:H26,"&lt;&gt;",B26:H26,"&lt;&gt;調整休")</f>
        <v>3</v>
      </c>
      <c r="J26" s="758">
        <f t="shared" ref="J26" si="5">SUM(COUNTIF(B26:H26,"9-14"))*(5)+(COUNTIF(B26:H26,"14-19"))*(5)+(COUNTIF(B26:H26,"9-14・17-19"))*(7)</f>
        <v>15</v>
      </c>
      <c r="K26" s="759"/>
    </row>
    <row r="27" spans="1:11" ht="17.25" customHeight="1" x14ac:dyDescent="0.15">
      <c r="A27" s="20" t="s">
        <v>95</v>
      </c>
      <c r="B27" s="355"/>
      <c r="C27" s="357"/>
      <c r="D27" s="357"/>
      <c r="E27" s="355" t="s">
        <v>20</v>
      </c>
      <c r="F27" s="355" t="s">
        <v>20</v>
      </c>
      <c r="G27" s="494"/>
      <c r="H27" s="355" t="s">
        <v>20</v>
      </c>
      <c r="I27" s="5">
        <f t="shared" si="4"/>
        <v>3</v>
      </c>
      <c r="J27" s="758">
        <f>SUM(COUNTIF(B27:H27,"9-14"))*(4.5)+(COUNTIF(B27:H27,"14-19"))*(4.5)+(COUNTIF(B27:H27,"15-19"))*(4)+(COUNTIF(B27:H27,"9-11"))*(2)</f>
        <v>13.5</v>
      </c>
      <c r="K27" s="759"/>
    </row>
    <row r="28" spans="1:11" ht="17.25" customHeight="1" x14ac:dyDescent="0.15">
      <c r="A28" s="20" t="s">
        <v>427</v>
      </c>
      <c r="B28" s="355"/>
      <c r="C28" s="357"/>
      <c r="D28" s="357"/>
      <c r="E28" s="355" t="s">
        <v>21</v>
      </c>
      <c r="F28" s="355"/>
      <c r="G28" s="494"/>
      <c r="H28" s="355" t="s">
        <v>20</v>
      </c>
      <c r="I28" s="5">
        <f t="shared" si="4"/>
        <v>2</v>
      </c>
      <c r="J28" s="758">
        <f>SUM(COUNTIF(B28:H28,"9-14"))*(4.5)+(COUNTIF(B28:H28,"14-19"))*(4.5)+(COUNTIF(B28:H28,"15-19"))*(4)</f>
        <v>9</v>
      </c>
      <c r="K28" s="759"/>
    </row>
    <row r="29" spans="1:11" ht="17.25" customHeight="1" x14ac:dyDescent="0.15">
      <c r="A29" s="20" t="s">
        <v>448</v>
      </c>
      <c r="B29" s="355" t="s">
        <v>21</v>
      </c>
      <c r="C29" s="357"/>
      <c r="D29" s="357"/>
      <c r="E29" s="355"/>
      <c r="F29" s="355" t="s">
        <v>21</v>
      </c>
      <c r="G29" s="355"/>
      <c r="H29" s="355" t="s">
        <v>21</v>
      </c>
      <c r="I29" s="5">
        <f t="shared" si="4"/>
        <v>3</v>
      </c>
      <c r="J29" s="758">
        <f>SUM(COUNTIF(B29:H29,"9-14"))*(4.5)+(COUNTIF(B29:H29,"14-19"))*(4.5)+(COUNTIF(B29:H29,"15-19"))*(4)</f>
        <v>13.5</v>
      </c>
      <c r="K29" s="759"/>
    </row>
    <row r="30" spans="1:11" ht="17.25" customHeight="1" x14ac:dyDescent="0.15">
      <c r="A30" s="20" t="s">
        <v>428</v>
      </c>
      <c r="B30" s="355" t="s">
        <v>20</v>
      </c>
      <c r="C30" s="357"/>
      <c r="D30" s="357"/>
      <c r="E30" s="401"/>
      <c r="F30" s="355"/>
      <c r="G30" s="355" t="s">
        <v>72</v>
      </c>
      <c r="H30" s="355"/>
      <c r="I30" s="5">
        <f t="shared" si="4"/>
        <v>2</v>
      </c>
      <c r="J30" s="758">
        <f>SUM(COUNTIF(B30:H30,"9-14"))*(4.5)+(COUNTIF(B30:H30,"14-19"))*(4.5)+(COUNTIF(B30:H30,"15-19"))*(4)</f>
        <v>4.5</v>
      </c>
      <c r="K30" s="759"/>
    </row>
    <row r="31" spans="1:11" ht="17.25" customHeight="1" x14ac:dyDescent="0.15">
      <c r="A31" s="20" t="s">
        <v>355</v>
      </c>
      <c r="B31" s="355"/>
      <c r="C31" s="357"/>
      <c r="D31" s="357"/>
      <c r="E31" s="12"/>
      <c r="F31" s="355"/>
      <c r="G31" s="355" t="s">
        <v>23</v>
      </c>
      <c r="H31" s="355"/>
      <c r="I31" s="5">
        <f t="shared" si="4"/>
        <v>1</v>
      </c>
      <c r="J31" s="758">
        <f>SUM(COUNTIF(B31:H31,"9-14"))*(4.5)+(COUNTIF(B31:H31,"14-19"))*(4.5)+(COUNTIF(B31:H31,"15-19"))*(4)+(COUNTIF(B31:H31,"9-13"))*(4)</f>
        <v>4</v>
      </c>
      <c r="K31" s="759"/>
    </row>
    <row r="32" spans="1:11" ht="17.25" customHeight="1" x14ac:dyDescent="0.15">
      <c r="A32" s="31" t="s">
        <v>66</v>
      </c>
      <c r="B32" s="355"/>
      <c r="C32" s="357"/>
      <c r="D32" s="357"/>
      <c r="E32" s="495"/>
      <c r="F32" s="355"/>
      <c r="G32" s="495" t="s">
        <v>498</v>
      </c>
      <c r="H32" s="355"/>
      <c r="I32" s="5"/>
      <c r="J32" s="91"/>
      <c r="K32" s="92"/>
    </row>
    <row r="33" spans="1:11" ht="16.5" customHeight="1" x14ac:dyDescent="0.15">
      <c r="A33" s="22" t="s">
        <v>0</v>
      </c>
      <c r="B33" s="90">
        <v>46069</v>
      </c>
      <c r="C33" s="90">
        <v>46070</v>
      </c>
      <c r="D33" s="90">
        <v>46071</v>
      </c>
      <c r="E33" s="90">
        <v>46072</v>
      </c>
      <c r="F33" s="90">
        <v>46073</v>
      </c>
      <c r="G33" s="90">
        <v>46074</v>
      </c>
      <c r="H33" s="90">
        <v>46075</v>
      </c>
      <c r="I33" s="727" t="s">
        <v>1</v>
      </c>
      <c r="J33" s="717" t="s">
        <v>2</v>
      </c>
      <c r="K33" s="718"/>
    </row>
    <row r="34" spans="1:11" ht="16.5" customHeight="1" x14ac:dyDescent="0.15">
      <c r="A34" s="22" t="s">
        <v>3</v>
      </c>
      <c r="B34" s="2" t="s">
        <v>4</v>
      </c>
      <c r="C34" s="21" t="s">
        <v>5</v>
      </c>
      <c r="D34" s="21" t="s">
        <v>6</v>
      </c>
      <c r="E34" s="2" t="s">
        <v>7</v>
      </c>
      <c r="F34" s="2" t="s">
        <v>8</v>
      </c>
      <c r="G34" s="2" t="s">
        <v>9</v>
      </c>
      <c r="H34" s="24" t="s">
        <v>10</v>
      </c>
      <c r="I34" s="728"/>
      <c r="J34" s="719"/>
      <c r="K34" s="720"/>
    </row>
    <row r="35" spans="1:11" ht="18" customHeight="1" x14ac:dyDescent="0.15">
      <c r="A35" s="17" t="s">
        <v>13</v>
      </c>
      <c r="B35" s="12"/>
      <c r="C35" s="11"/>
      <c r="D35" s="11"/>
      <c r="E35" s="12"/>
      <c r="F35" s="691" t="s">
        <v>60</v>
      </c>
      <c r="G35" s="691"/>
      <c r="H35" s="691"/>
      <c r="I35" s="5"/>
      <c r="J35" s="682"/>
      <c r="K35" s="692"/>
    </row>
    <row r="36" spans="1:11" ht="17.25" customHeight="1" x14ac:dyDescent="0.15">
      <c r="A36" s="20" t="s">
        <v>192</v>
      </c>
      <c r="B36" s="355" t="s">
        <v>21</v>
      </c>
      <c r="C36" s="357"/>
      <c r="D36" s="357"/>
      <c r="E36" s="355"/>
      <c r="F36" s="494"/>
      <c r="G36" s="306"/>
      <c r="H36" s="355" t="s">
        <v>21</v>
      </c>
      <c r="I36" s="5">
        <f t="shared" ref="I36:I41" si="6">COUNTIFS(B36:H36,"&lt;&gt;空",B36:H36,"&lt;&gt;休",B36:H36,"&lt;&gt;調",B36:H36,"&lt;&gt;",B36:H36,"&lt;&gt;調整休")</f>
        <v>2</v>
      </c>
      <c r="J36" s="758">
        <f t="shared" ref="J36" si="7">SUM(COUNTIF(B36:H36,"9-14"))*(5)+(COUNTIF(B36:H36,"14-19"))*(5)+(COUNTIF(B36:H36,"9-14・17-19"))*(7)</f>
        <v>10</v>
      </c>
      <c r="K36" s="759"/>
    </row>
    <row r="37" spans="1:11" ht="17.25" customHeight="1" x14ac:dyDescent="0.15">
      <c r="A37" s="20" t="s">
        <v>95</v>
      </c>
      <c r="B37" s="355"/>
      <c r="C37" s="357"/>
      <c r="D37" s="357"/>
      <c r="E37" s="355"/>
      <c r="F37" s="355" t="s">
        <v>20</v>
      </c>
      <c r="G37" s="355" t="s">
        <v>184</v>
      </c>
      <c r="H37" s="355" t="s">
        <v>20</v>
      </c>
      <c r="I37" s="5">
        <f t="shared" si="6"/>
        <v>3</v>
      </c>
      <c r="J37" s="758">
        <f>SUM(COUNTIF(B37:H37,"9-14"))*(4.5)+(COUNTIF(B37:H37,"14-19"))*(4.5)+(COUNTIF(B37:H37,"15-19"))*(4)+(COUNTIF(B37:H37,"9-11"))*(2)</f>
        <v>9</v>
      </c>
      <c r="K37" s="759"/>
    </row>
    <row r="38" spans="1:11" ht="17.25" customHeight="1" x14ac:dyDescent="0.15">
      <c r="A38" s="20" t="s">
        <v>427</v>
      </c>
      <c r="B38" s="355"/>
      <c r="C38" s="357"/>
      <c r="D38" s="357"/>
      <c r="E38" s="355" t="s">
        <v>21</v>
      </c>
      <c r="F38" s="355"/>
      <c r="G38" s="355" t="s">
        <v>21</v>
      </c>
      <c r="H38" s="355" t="s">
        <v>20</v>
      </c>
      <c r="I38" s="5">
        <f t="shared" si="6"/>
        <v>3</v>
      </c>
      <c r="J38" s="758">
        <f>SUM(COUNTIF(B38:H38,"9-14"))*(4.5)+(COUNTIF(B38:H38,"14-19"))*(4.5)+(COUNTIF(B38:H38,"15-19"))*(4)</f>
        <v>13.5</v>
      </c>
      <c r="K38" s="759"/>
    </row>
    <row r="39" spans="1:11" ht="17.25" customHeight="1" x14ac:dyDescent="0.15">
      <c r="A39" s="20" t="s">
        <v>448</v>
      </c>
      <c r="B39" s="355" t="s">
        <v>21</v>
      </c>
      <c r="C39" s="357"/>
      <c r="D39" s="357"/>
      <c r="E39" s="355"/>
      <c r="F39" s="355" t="s">
        <v>21</v>
      </c>
      <c r="G39" s="355"/>
      <c r="H39" s="355" t="s">
        <v>21</v>
      </c>
      <c r="I39" s="5">
        <f t="shared" si="6"/>
        <v>3</v>
      </c>
      <c r="J39" s="758">
        <f>SUM(COUNTIF(B39:H39,"9-14"))*(4.5)+(COUNTIF(B39:H39,"14-19"))*(4.5)+(COUNTIF(B39:H39,"15-19"))*(4)</f>
        <v>13.5</v>
      </c>
      <c r="K39" s="759"/>
    </row>
    <row r="40" spans="1:11" ht="17.25" customHeight="1" x14ac:dyDescent="0.15">
      <c r="A40" s="20" t="s">
        <v>428</v>
      </c>
      <c r="B40" s="355" t="s">
        <v>20</v>
      </c>
      <c r="C40" s="357"/>
      <c r="D40" s="357"/>
      <c r="E40" s="355" t="s">
        <v>20</v>
      </c>
      <c r="F40" s="355"/>
      <c r="G40" s="355"/>
      <c r="H40" s="355"/>
      <c r="I40" s="5">
        <f t="shared" si="6"/>
        <v>2</v>
      </c>
      <c r="J40" s="758">
        <f>SUM(COUNTIF(B40:H40,"9-14"))*(4.5)+(COUNTIF(B40:H40,"14-19"))*(4.5)+(COUNTIF(B40:H40,"15-19"))*(4)</f>
        <v>9</v>
      </c>
      <c r="K40" s="759"/>
    </row>
    <row r="41" spans="1:11" ht="17.25" customHeight="1" x14ac:dyDescent="0.15">
      <c r="A41" s="20" t="s">
        <v>355</v>
      </c>
      <c r="B41" s="355"/>
      <c r="C41" s="357"/>
      <c r="D41" s="357"/>
      <c r="E41" s="12"/>
      <c r="F41" s="355"/>
      <c r="G41" s="355" t="s">
        <v>23</v>
      </c>
      <c r="H41" s="355"/>
      <c r="I41" s="5">
        <f t="shared" si="6"/>
        <v>1</v>
      </c>
      <c r="J41" s="758">
        <f>SUM(COUNTIF(B41:H41,"9-14"))*(4.5)+(COUNTIF(B41:H41,"14-19"))*(4.5)+(COUNTIF(B41:H41,"15-19"))*(4)+(COUNTIF(B41:H41,"9-13"))*(4)</f>
        <v>4</v>
      </c>
      <c r="K41" s="759"/>
    </row>
    <row r="42" spans="1:11" ht="17.25" customHeight="1" x14ac:dyDescent="0.15">
      <c r="A42" s="31" t="s">
        <v>66</v>
      </c>
      <c r="B42" s="355"/>
      <c r="C42" s="357"/>
      <c r="D42" s="357"/>
      <c r="E42" s="355"/>
      <c r="F42" s="355"/>
      <c r="G42" s="306"/>
      <c r="H42" s="355"/>
      <c r="I42" s="5"/>
      <c r="J42" s="91"/>
      <c r="K42" s="92"/>
    </row>
    <row r="43" spans="1:11" ht="16.5" customHeight="1" x14ac:dyDescent="0.15">
      <c r="A43" s="22" t="s">
        <v>0</v>
      </c>
      <c r="B43" s="23">
        <v>46076</v>
      </c>
      <c r="C43" s="23">
        <v>46077</v>
      </c>
      <c r="D43" s="23">
        <v>46078</v>
      </c>
      <c r="E43" s="23">
        <v>46079</v>
      </c>
      <c r="F43" s="23">
        <v>46080</v>
      </c>
      <c r="G43" s="23">
        <v>46081</v>
      </c>
      <c r="H43" s="23"/>
      <c r="I43" s="727" t="s">
        <v>1</v>
      </c>
      <c r="J43" s="717" t="s">
        <v>2</v>
      </c>
      <c r="K43" s="718"/>
    </row>
    <row r="44" spans="1:11" ht="16.5" customHeight="1" x14ac:dyDescent="0.15">
      <c r="A44" s="22" t="s">
        <v>3</v>
      </c>
      <c r="B44" s="24" t="s">
        <v>4</v>
      </c>
      <c r="C44" s="316" t="s">
        <v>5</v>
      </c>
      <c r="D44" s="21" t="s">
        <v>6</v>
      </c>
      <c r="E44" s="2" t="s">
        <v>7</v>
      </c>
      <c r="F44" s="2" t="s">
        <v>8</v>
      </c>
      <c r="G44" s="2" t="s">
        <v>9</v>
      </c>
      <c r="H44" s="24"/>
      <c r="I44" s="728"/>
      <c r="J44" s="719"/>
      <c r="K44" s="720"/>
    </row>
    <row r="45" spans="1:11" ht="16.5" customHeight="1" x14ac:dyDescent="0.15">
      <c r="A45" s="17" t="s">
        <v>12</v>
      </c>
      <c r="B45" s="12"/>
      <c r="C45" s="11"/>
      <c r="D45" s="11"/>
      <c r="E45" s="12"/>
      <c r="F45" s="12"/>
      <c r="G45" s="12"/>
      <c r="H45" s="11"/>
      <c r="I45" s="5"/>
      <c r="J45" s="693"/>
      <c r="K45" s="692"/>
    </row>
    <row r="46" spans="1:11" ht="17.25" customHeight="1" x14ac:dyDescent="0.15">
      <c r="A46" s="20" t="s">
        <v>192</v>
      </c>
      <c r="B46" s="355" t="s">
        <v>21</v>
      </c>
      <c r="C46" s="357"/>
      <c r="D46" s="357"/>
      <c r="E46" s="355"/>
      <c r="F46" s="355" t="s">
        <v>21</v>
      </c>
      <c r="G46" s="306"/>
      <c r="H46" s="357"/>
      <c r="I46" s="5">
        <f t="shared" ref="I46:I51" si="8">COUNTIFS(B46:H46,"&lt;&gt;空",B46:H46,"&lt;&gt;休",B46:H46,"&lt;&gt;調",B46:H46,"&lt;&gt;",B46:H46,"&lt;&gt;調整休")</f>
        <v>2</v>
      </c>
      <c r="J46" s="758">
        <f t="shared" ref="J46" si="9">SUM(COUNTIF(B46:H46,"9-14"))*(5)+(COUNTIF(B46:H46,"14-19"))*(5)+(COUNTIF(B46:H46,"9-14・17-19"))*(7)</f>
        <v>10</v>
      </c>
      <c r="K46" s="759"/>
    </row>
    <row r="47" spans="1:11" ht="17.25" customHeight="1" x14ac:dyDescent="0.15">
      <c r="A47" s="20" t="s">
        <v>95</v>
      </c>
      <c r="B47" s="355"/>
      <c r="C47" s="357"/>
      <c r="D47" s="357"/>
      <c r="E47" s="355" t="s">
        <v>21</v>
      </c>
      <c r="F47" s="355" t="s">
        <v>20</v>
      </c>
      <c r="G47" s="355" t="s">
        <v>441</v>
      </c>
      <c r="H47" s="357"/>
      <c r="I47" s="5">
        <f t="shared" si="8"/>
        <v>3</v>
      </c>
      <c r="J47" s="758">
        <f>SUM(COUNTIF(B47:H47,"9-14"))*(4.5)+(COUNTIF(B47:H47,"14-19"))*(4.5)+(COUNTIF(B47:H47,"15-19"))*(4)+(COUNTIF(B47:H47,"9-11"))*(2)</f>
        <v>9</v>
      </c>
      <c r="K47" s="759"/>
    </row>
    <row r="48" spans="1:11" ht="17.25" customHeight="1" x14ac:dyDescent="0.15">
      <c r="A48" s="20" t="s">
        <v>427</v>
      </c>
      <c r="B48" s="355"/>
      <c r="C48" s="357"/>
      <c r="D48" s="357"/>
      <c r="E48" s="494"/>
      <c r="F48" s="355"/>
      <c r="G48" s="494"/>
      <c r="H48" s="357"/>
      <c r="I48" s="5">
        <f t="shared" si="8"/>
        <v>0</v>
      </c>
      <c r="J48" s="758">
        <f>SUM(COUNTIF(B48:H48,"9-14"))*(4.5)+(COUNTIF(B48:H48,"14-19"))*(4.5)+(COUNTIF(B48:H48,"15-19"))*(4)</f>
        <v>0</v>
      </c>
      <c r="K48" s="759"/>
    </row>
    <row r="49" spans="1:11" ht="17.25" customHeight="1" x14ac:dyDescent="0.15">
      <c r="A49" s="20" t="s">
        <v>448</v>
      </c>
      <c r="B49" s="355" t="s">
        <v>21</v>
      </c>
      <c r="C49" s="357"/>
      <c r="D49" s="357"/>
      <c r="E49" s="355"/>
      <c r="F49" s="355" t="s">
        <v>21</v>
      </c>
      <c r="G49" s="355" t="s">
        <v>27</v>
      </c>
      <c r="H49" s="357"/>
      <c r="I49" s="5">
        <f t="shared" si="8"/>
        <v>3</v>
      </c>
      <c r="J49" s="758">
        <f>SUM(COUNTIF(B49:H49,"9-14"))*(4.5)+(COUNTIF(B49:H49,"14-19"))*(4.5)+(COUNTIF(B49:H49,"15-19"))*(4)</f>
        <v>9</v>
      </c>
      <c r="K49" s="759"/>
    </row>
    <row r="50" spans="1:11" ht="17.25" customHeight="1" x14ac:dyDescent="0.15">
      <c r="A50" s="20" t="s">
        <v>428</v>
      </c>
      <c r="B50" s="494"/>
      <c r="C50" s="357"/>
      <c r="D50" s="357"/>
      <c r="E50" s="355" t="s">
        <v>20</v>
      </c>
      <c r="F50" s="355"/>
      <c r="G50" s="355"/>
      <c r="H50" s="357"/>
      <c r="I50" s="5">
        <f t="shared" si="8"/>
        <v>1</v>
      </c>
      <c r="J50" s="758">
        <f>SUM(COUNTIF(B50:H50,"9-14"))*(4.5)+(COUNTIF(B50:H50,"14-19"))*(4.5)+(COUNTIF(B50:H50,"15-19"))*(4)</f>
        <v>4.5</v>
      </c>
      <c r="K50" s="759"/>
    </row>
    <row r="51" spans="1:11" ht="17.25" customHeight="1" x14ac:dyDescent="0.15">
      <c r="A51" s="20" t="s">
        <v>355</v>
      </c>
      <c r="B51" s="355"/>
      <c r="C51" s="357"/>
      <c r="D51" s="357"/>
      <c r="E51" s="12"/>
      <c r="F51" s="355"/>
      <c r="G51" s="355" t="s">
        <v>23</v>
      </c>
      <c r="H51" s="357"/>
      <c r="I51" s="5">
        <f t="shared" si="8"/>
        <v>1</v>
      </c>
      <c r="J51" s="758">
        <f>SUM(COUNTIF(B51:H51,"9-14"))*(4.5)+(COUNTIF(B51:H51,"14-19"))*(4.5)+(COUNTIF(B51:H51,"15-19"))*(4)+(COUNTIF(B51:H51,"9-13"))*(4)</f>
        <v>4</v>
      </c>
      <c r="K51" s="759"/>
    </row>
    <row r="52" spans="1:11" ht="17.25" customHeight="1" x14ac:dyDescent="0.15">
      <c r="A52" s="31" t="s">
        <v>66</v>
      </c>
      <c r="B52" s="355"/>
      <c r="C52" s="357"/>
      <c r="D52" s="357"/>
      <c r="E52" s="355"/>
      <c r="F52" s="355"/>
      <c r="G52" s="355"/>
      <c r="H52" s="357"/>
      <c r="I52" s="5"/>
      <c r="J52" s="91"/>
      <c r="K52" s="92"/>
    </row>
    <row r="53" spans="1:11" ht="9.75" customHeight="1" x14ac:dyDescent="0.15">
      <c r="A53" s="41"/>
      <c r="B53" s="42"/>
      <c r="C53" s="42"/>
      <c r="D53" s="42"/>
      <c r="E53" s="42"/>
      <c r="F53" s="42"/>
      <c r="G53" s="42"/>
      <c r="H53" s="42"/>
      <c r="I53" s="716" t="s">
        <v>513</v>
      </c>
      <c r="J53" s="716"/>
      <c r="K53" s="716"/>
    </row>
  </sheetData>
  <mergeCells count="49">
    <mergeCell ref="I13:I14"/>
    <mergeCell ref="J13:K14"/>
    <mergeCell ref="B1:F1"/>
    <mergeCell ref="H1:K1"/>
    <mergeCell ref="I3:I4"/>
    <mergeCell ref="J3:K4"/>
    <mergeCell ref="J5:K5"/>
    <mergeCell ref="J6:K6"/>
    <mergeCell ref="J20:K20"/>
    <mergeCell ref="J7:K7"/>
    <mergeCell ref="J8:K8"/>
    <mergeCell ref="J9:K9"/>
    <mergeCell ref="J10:K10"/>
    <mergeCell ref="J11:K11"/>
    <mergeCell ref="J15:K15"/>
    <mergeCell ref="J16:K16"/>
    <mergeCell ref="J17:K17"/>
    <mergeCell ref="J18:K18"/>
    <mergeCell ref="J19:K19"/>
    <mergeCell ref="I33:I34"/>
    <mergeCell ref="J33:K34"/>
    <mergeCell ref="J21:K21"/>
    <mergeCell ref="I23:I24"/>
    <mergeCell ref="J23:K24"/>
    <mergeCell ref="J25:K25"/>
    <mergeCell ref="J26:K26"/>
    <mergeCell ref="J27:K27"/>
    <mergeCell ref="J39:K39"/>
    <mergeCell ref="J28:K28"/>
    <mergeCell ref="J29:K29"/>
    <mergeCell ref="J30:K30"/>
    <mergeCell ref="J31:K31"/>
    <mergeCell ref="F35:H35"/>
    <mergeCell ref="J35:K35"/>
    <mergeCell ref="J36:K36"/>
    <mergeCell ref="J37:K37"/>
    <mergeCell ref="J38:K38"/>
    <mergeCell ref="I53:K53"/>
    <mergeCell ref="J40:K40"/>
    <mergeCell ref="J41:K41"/>
    <mergeCell ref="I43:I44"/>
    <mergeCell ref="J43:K44"/>
    <mergeCell ref="J45:K45"/>
    <mergeCell ref="J46:K46"/>
    <mergeCell ref="J47:K47"/>
    <mergeCell ref="J48:K48"/>
    <mergeCell ref="J49:K49"/>
    <mergeCell ref="J50:K50"/>
    <mergeCell ref="J51:K51"/>
  </mergeCells>
  <phoneticPr fontId="13"/>
  <pageMargins left="0.39370078740157483" right="0.27559055118110237" top="0.31496062992125984" bottom="0.11811023622047245" header="0.51181102362204722" footer="0.51181102362204722"/>
  <pageSetup paperSize="9" scale="9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6134A43-058F-4D27-940D-D0BF63A6EDFF}">
          <x14:formula1>
            <xm:f>'F:\Users\clmiwa-three\Downloads\[《中村》新田・草加 エリア 仮シフト【12月16日～1月15日】.xlsx]参照データベース'!#REF!</xm:f>
          </x14:formula1>
          <xm:sqref>G1 C53:H53</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20AAA-F1D7-4F68-A6F5-56D6EE103AAB}">
  <sheetPr>
    <tabColor theme="7" tint="0.59999389629810485"/>
    <pageSetUpPr fitToPage="1"/>
  </sheetPr>
  <dimension ref="A1:N52"/>
  <sheetViews>
    <sheetView zoomScale="90" zoomScaleNormal="90" workbookViewId="0">
      <selection activeCell="E18" sqref="E18"/>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493</v>
      </c>
      <c r="C1" s="683"/>
      <c r="D1" s="683"/>
      <c r="E1" s="683"/>
      <c r="F1" s="683"/>
      <c r="H1" s="847" t="s">
        <v>110</v>
      </c>
      <c r="I1" s="848"/>
      <c r="J1" s="849"/>
      <c r="K1" s="850"/>
    </row>
    <row r="2" spans="1:11" ht="8.25" customHeight="1" x14ac:dyDescent="0.15">
      <c r="A2" s="14"/>
      <c r="B2" s="764"/>
      <c r="C2" s="764"/>
      <c r="D2" s="764"/>
      <c r="E2" s="764"/>
      <c r="I2" s="119"/>
      <c r="J2" s="3"/>
      <c r="K2" s="4"/>
    </row>
    <row r="3" spans="1:11" ht="19.5" customHeight="1" x14ac:dyDescent="0.15">
      <c r="A3" s="2" t="s">
        <v>64</v>
      </c>
      <c r="B3" s="90"/>
      <c r="C3" s="90"/>
      <c r="D3" s="90"/>
      <c r="E3" s="90"/>
      <c r="F3" s="90"/>
      <c r="G3" s="90"/>
      <c r="H3" s="90">
        <v>46054</v>
      </c>
      <c r="I3" s="851" t="s">
        <v>1</v>
      </c>
      <c r="J3" s="853" t="s">
        <v>2</v>
      </c>
      <c r="K3" s="853"/>
    </row>
    <row r="4" spans="1:11" ht="19.5" customHeight="1" x14ac:dyDescent="0.15">
      <c r="A4" s="2" t="s">
        <v>3</v>
      </c>
      <c r="B4" s="2"/>
      <c r="C4" s="21"/>
      <c r="D4" s="21"/>
      <c r="E4" s="2"/>
      <c r="F4" s="21"/>
      <c r="G4" s="21"/>
      <c r="H4" s="24" t="s">
        <v>10</v>
      </c>
      <c r="I4" s="852"/>
      <c r="J4" s="853"/>
      <c r="K4" s="853"/>
    </row>
    <row r="5" spans="1:11" ht="19.5" customHeight="1" x14ac:dyDescent="0.15">
      <c r="A5" s="17" t="s">
        <v>12</v>
      </c>
      <c r="B5" s="2"/>
      <c r="C5" s="2"/>
      <c r="D5" s="2"/>
      <c r="E5" s="2"/>
      <c r="F5" s="2"/>
      <c r="G5" s="2"/>
      <c r="H5" s="12"/>
      <c r="I5" s="5"/>
      <c r="J5" s="682"/>
      <c r="K5" s="692"/>
    </row>
    <row r="6" spans="1:11" ht="19.5" customHeight="1" x14ac:dyDescent="0.15">
      <c r="A6" s="20" t="s">
        <v>108</v>
      </c>
      <c r="B6" s="26"/>
      <c r="C6" s="26"/>
      <c r="D6" s="11"/>
      <c r="E6" s="11"/>
      <c r="F6" s="11"/>
      <c r="G6" s="11"/>
      <c r="H6" s="12" t="s">
        <v>20</v>
      </c>
      <c r="I6" s="5">
        <f>COUNTIFS(B6:H6,"&lt;&gt;空",B6:H6,"&lt;&gt;休",B6:H6,"&lt;&gt;調",B6:H6,"&lt;&gt;",B6:H6,"&lt;&gt;調整休")</f>
        <v>1</v>
      </c>
      <c r="J6" s="682">
        <f>SUM(COUNTIF(B6:H6,"9-19"))*(9)+(COUNTIF(B6:H6,"9-18"))*(8)+(COUNTIF(B6:H6,"9-17"))*(7.25)+(COUNTIF(B6:H6,"9-16"))*(6.25)+(COUNTIF(B6:H6,"9-15"))*(5.5)+(COUNTIF(B6:H6,"9-14"))*(4.5)+(COUNTIF(B6:H6,"9-13"))*(4)+(COUNTIF(B6:H6,"9-12"))*(3)+(COUNTIF(B6:H6,"9-11"))*(2)+(COUNTIF(B6:H6,"15-19"))*(4)+(COUNTIF(B6:H6,"14-19"))*(4.5)+(COUNTIF(B6:H6,"13-19"))*(5.5)+(COUNTIF(B6:H6,"13-18"))*(4.5)+(COUNTIF(B6:H6,"13:30-19"))*(5)+(COUNTIF(B6:H6,"16-19"))*(3)+(COUNTIF(B6:H6,"11-18"))*(6.25)+(COUNTIF(B6:H6,"11-19"))*(7)</f>
        <v>4.5</v>
      </c>
      <c r="K6" s="692"/>
    </row>
    <row r="7" spans="1:11" ht="19.5" customHeight="1" x14ac:dyDescent="0.15">
      <c r="A7" s="20" t="s">
        <v>127</v>
      </c>
      <c r="B7" s="2"/>
      <c r="C7" s="2"/>
      <c r="D7" s="11"/>
      <c r="E7" s="11"/>
      <c r="F7" s="11"/>
      <c r="G7" s="11"/>
      <c r="H7" s="12" t="s">
        <v>184</v>
      </c>
      <c r="I7" s="5">
        <f>COUNTIFS(B7:H7,"&lt;&gt;空",B7:H7,"&lt;&gt;休",B7:H7,"&lt;&gt;調",B7:H7,"&lt;&gt;",B7:H7,"&lt;&gt;調整休")</f>
        <v>1</v>
      </c>
      <c r="J7" s="682">
        <f>SUM(COUNTIF(B7:H7,"9-19"))*(9)+(COUNTIF(B7:H7,"9-18"))*(8)+(COUNTIF(B7:H7,"9-17"))*(7.25)+(COUNTIF(B7:H7,"9-16"))*(6.25)+(COUNTIF(B7:H7,"9-15"))*(5.5)+(COUNTIF(B7:H7,"9-14"))*(4.5)+(COUNTIF(B7:H7,"9-13"))*(4)+(COUNTIF(B7:H7,"9-12"))*(3)+(COUNTIF(B7:H7,"9-11"))*(2)+(COUNTIF(B7:H7,"15-19"))*(4)+(COUNTIF(B7:H7,"14-19"))*(4.5)+(COUNTIF(B7:H7,"13-19"))*(5.5)+(COUNTIF(B7:H7,"13-18"))*(4.5)+(COUNTIF(B7:H7,"13:30-19"))*(5)+(COUNTIF(B7:H7,"16-19"))*(3)+(COUNTIF(B7:H7,"11-18"))*(6.25)+(COUNTIF(B7:H7,"11-19"))*(7)</f>
        <v>7</v>
      </c>
      <c r="K7" s="692"/>
    </row>
    <row r="8" spans="1:11" ht="19.5" customHeight="1" thickBot="1" x14ac:dyDescent="0.2">
      <c r="A8" s="472" t="s">
        <v>430</v>
      </c>
      <c r="B8" s="473"/>
      <c r="C8" s="473"/>
      <c r="D8" s="474"/>
      <c r="E8" s="474"/>
      <c r="F8" s="474"/>
      <c r="G8" s="474"/>
      <c r="H8" s="364" t="s">
        <v>21</v>
      </c>
      <c r="I8" s="5">
        <f>COUNTIFS(B8:H8,"&lt;&gt;空",B8:H8,"&lt;&gt;休",B8:H8,"&lt;&gt;調",B8:H8,"&lt;&gt;",B8:H8,"&lt;&gt;調整休")</f>
        <v>1</v>
      </c>
      <c r="J8" s="682">
        <f>SUM(COUNTIF(B8:H8,"9-19"))*(9)+(COUNTIF(B8:H8,"9-18"))*(8)+(COUNTIF(B8:H8,"9-17"))*(7.25)+(COUNTIF(B8:H8,"9-16"))*(6.25)+(COUNTIF(B8:H8,"9-15"))*(5.5)+(COUNTIF(B8:H8,"9-14"))*(4.5)+(COUNTIF(B8:H8,"9-13"))*(4)+(COUNTIF(B8:H8,"9-12"))*(3)+(COUNTIF(B8:H8,"9-11"))*(2)+(COUNTIF(B8:H8,"9:30-11:30,16-19"))*(5)+(COUNTIF(B8:H8,"15-19"))*(4)+(COUNTIF(B8:H8,"14-19"))*(4.5)+(COUNTIF(B8:H8,"13-19"))*(5.5)+(COUNTIF(B8:H8,"13-18"))*(4.5)+(COUNTIF(B8:H8,"13-17"))*(4)+(COUNTIF(B8:H8,"12-18"))*(5.5)+(COUNTIF(B8:H8,"13:30-19"))*(5)+(COUNTIF(B8:H8,"16-19"))*(3)+(COUNTIF(B8:H8,"11-18"))*(6.25)</f>
        <v>4.5</v>
      </c>
      <c r="K8" s="692"/>
    </row>
    <row r="9" spans="1:11" ht="19.5" customHeight="1" x14ac:dyDescent="0.15">
      <c r="A9" s="930" t="s">
        <v>109</v>
      </c>
      <c r="B9" s="417"/>
      <c r="C9" s="417"/>
      <c r="D9" s="418"/>
      <c r="E9" s="418"/>
      <c r="F9" s="418"/>
      <c r="G9" s="418"/>
      <c r="H9" s="447"/>
      <c r="I9" s="394"/>
      <c r="J9" s="856"/>
      <c r="K9" s="857"/>
    </row>
    <row r="10" spans="1:11" ht="19.5" customHeight="1" thickBot="1" x14ac:dyDescent="0.2">
      <c r="A10" s="798"/>
      <c r="B10" s="395"/>
      <c r="C10" s="395"/>
      <c r="D10" s="395"/>
      <c r="E10" s="395"/>
      <c r="F10" s="395"/>
      <c r="G10" s="395"/>
      <c r="H10" s="111"/>
      <c r="I10" s="397"/>
      <c r="J10" s="858"/>
      <c r="K10" s="859"/>
    </row>
    <row r="11" spans="1:11" ht="19.5" customHeight="1" x14ac:dyDescent="0.15">
      <c r="A11" s="33" t="s">
        <v>0</v>
      </c>
      <c r="B11" s="90">
        <v>46055</v>
      </c>
      <c r="C11" s="90">
        <v>46056</v>
      </c>
      <c r="D11" s="90">
        <v>46057</v>
      </c>
      <c r="E11" s="90">
        <v>46058</v>
      </c>
      <c r="F11" s="90">
        <v>46059</v>
      </c>
      <c r="G11" s="90">
        <v>46060</v>
      </c>
      <c r="H11" s="90">
        <v>46061</v>
      </c>
      <c r="I11" s="860" t="s">
        <v>1</v>
      </c>
      <c r="J11" s="861" t="s">
        <v>2</v>
      </c>
      <c r="K11" s="861"/>
    </row>
    <row r="12" spans="1:11" ht="19.5" customHeight="1" x14ac:dyDescent="0.15">
      <c r="A12" s="22" t="s">
        <v>3</v>
      </c>
      <c r="B12" s="22" t="s">
        <v>4</v>
      </c>
      <c r="C12" s="2" t="s">
        <v>5</v>
      </c>
      <c r="D12" s="21" t="s">
        <v>6</v>
      </c>
      <c r="E12" s="2" t="s">
        <v>7</v>
      </c>
      <c r="F12" s="2" t="s">
        <v>8</v>
      </c>
      <c r="G12" s="2" t="s">
        <v>9</v>
      </c>
      <c r="H12" s="24" t="s">
        <v>10</v>
      </c>
      <c r="I12" s="852"/>
      <c r="J12" s="853"/>
      <c r="K12" s="853"/>
    </row>
    <row r="13" spans="1:11" ht="19.5" customHeight="1" x14ac:dyDescent="0.15">
      <c r="A13" s="17" t="s">
        <v>13</v>
      </c>
      <c r="B13" s="12"/>
      <c r="C13" s="2"/>
      <c r="D13" s="2"/>
      <c r="E13" s="12"/>
      <c r="F13" s="12"/>
      <c r="G13" s="12"/>
      <c r="H13" s="12"/>
      <c r="I13" s="5"/>
      <c r="J13" s="682"/>
      <c r="K13" s="692"/>
    </row>
    <row r="14" spans="1:11" ht="19.5" customHeight="1" x14ac:dyDescent="0.15">
      <c r="A14" s="20" t="s">
        <v>108</v>
      </c>
      <c r="B14" s="12" t="s">
        <v>20</v>
      </c>
      <c r="C14" s="26"/>
      <c r="D14" s="11"/>
      <c r="E14" s="12" t="s">
        <v>20</v>
      </c>
      <c r="F14" s="12"/>
      <c r="G14" s="12"/>
      <c r="H14" s="12" t="s">
        <v>20</v>
      </c>
      <c r="I14" s="5">
        <f>COUNTIFS(B14:H14,"&lt;&gt;空",B14:H14,"&lt;&gt;休",B14:H14,"&lt;&gt;調",B14:H14,"&lt;&gt;",B14:H14,"&lt;&gt;調整休")</f>
        <v>3</v>
      </c>
      <c r="J14" s="682">
        <f>SUM(COUNTIF(B14:H14,"9-19"))*(9)+(COUNTIF(B14:H14,"9-18"))*(8)+(COUNTIF(B14:H14,"9-17"))*(7.25)+(COUNTIF(B14:H14,"9-16"))*(6.25)+(COUNTIF(B14:H14,"9-15"))*(5.5)+(COUNTIF(B14:H14,"9-14"))*(4.5)+(COUNTIF(B14:H14,"9-13"))*(4)+(COUNTIF(B14:H14,"9-12"))*(3)+(COUNTIF(B14:H14,"9-11"))*(2)+(COUNTIF(B14:H14,"15-19"))*(4)+(COUNTIF(B14:H14,"14-19"))*(4.5)+(COUNTIF(B14:H14,"13-19"))*(5.5)+(COUNTIF(B14:H14,"13-18"))*(4.5)+(COUNTIF(B14:H14,"13:30-19"))*(5)+(COUNTIF(B14:H14,"16-19"))*(3)+(COUNTIF(B14:H14,"11-18"))*(6.25)+(COUNTIF(B14:H14,"11-19"))*(7)</f>
        <v>13.5</v>
      </c>
      <c r="K14" s="692"/>
    </row>
    <row r="15" spans="1:11" ht="19.5" customHeight="1" x14ac:dyDescent="0.15">
      <c r="A15" s="20" t="s">
        <v>127</v>
      </c>
      <c r="B15" s="12" t="s">
        <v>21</v>
      </c>
      <c r="C15" s="2"/>
      <c r="D15" s="11"/>
      <c r="E15" s="12" t="s">
        <v>21</v>
      </c>
      <c r="F15" s="12" t="s">
        <v>213</v>
      </c>
      <c r="G15" s="12"/>
      <c r="H15" s="12" t="s">
        <v>184</v>
      </c>
      <c r="I15" s="5">
        <f>COUNTIFS(B15:H15,"&lt;&gt;空",B15:H15,"&lt;&gt;休",B15:H15,"&lt;&gt;調",B15:H15,"&lt;&gt;",B15:H15,"&lt;&gt;調整休")</f>
        <v>4</v>
      </c>
      <c r="J15" s="682">
        <v>21.5</v>
      </c>
      <c r="K15" s="692"/>
    </row>
    <row r="16" spans="1:11" ht="19.5" customHeight="1" thickBot="1" x14ac:dyDescent="0.2">
      <c r="A16" s="472" t="s">
        <v>430</v>
      </c>
      <c r="B16" s="364" t="s">
        <v>21</v>
      </c>
      <c r="C16" s="473"/>
      <c r="D16" s="474"/>
      <c r="E16" s="364"/>
      <c r="F16" s="364" t="s">
        <v>21</v>
      </c>
      <c r="G16" s="364"/>
      <c r="H16" s="364" t="s">
        <v>21</v>
      </c>
      <c r="I16" s="5">
        <f>COUNTIFS(B16:H16,"&lt;&gt;空",B16:H16,"&lt;&gt;休",B16:H16,"&lt;&gt;調",B16:H16,"&lt;&gt;",B16:H16,"&lt;&gt;調整休")</f>
        <v>3</v>
      </c>
      <c r="J16" s="682">
        <f>SUM(COUNTIF(B16:H16,"9-19"))*(9)+(COUNTIF(B16:H16,"9-18"))*(8)+(COUNTIF(B16:H16,"9-17"))*(7.25)+(COUNTIF(B16:H16,"9-16"))*(6.25)+(COUNTIF(B16:H16,"9-15"))*(5.5)+(COUNTIF(B16:H16,"9-14"))*(4.5)+(COUNTIF(B16:H16,"9-13"))*(4)+(COUNTIF(B16:H16,"9-12"))*(3)+(COUNTIF(B16:H16,"9-11"))*(2)+(COUNTIF(B16:H16,"9:30-11:30,16-19"))*(5)+(COUNTIF(B16:H16,"15-19"))*(4)+(COUNTIF(B16:H16,"14-19"))*(4.5)+(COUNTIF(B16:H16,"13-19"))*(5.5)+(COUNTIF(B16:H16,"13-18"))*(4.5)+(COUNTIF(B16:H16,"13-17"))*(4)+(COUNTIF(B16:H16,"12-18"))*(5.5)+(COUNTIF(B16:H16,"13:30-19"))*(5)+(COUNTIF(B16:H16,"16-19"))*(3)+(COUNTIF(B16:H16,"11-18"))*(6.25)</f>
        <v>13.5</v>
      </c>
      <c r="K16" s="692"/>
    </row>
    <row r="17" spans="1:11" ht="19.5" customHeight="1" x14ac:dyDescent="0.15">
      <c r="A17" s="930" t="s">
        <v>109</v>
      </c>
      <c r="B17" s="447"/>
      <c r="C17" s="417"/>
      <c r="D17" s="418"/>
      <c r="E17" s="447"/>
      <c r="F17" s="393" t="s">
        <v>341</v>
      </c>
      <c r="G17" s="773" t="s">
        <v>83</v>
      </c>
      <c r="H17" s="500" t="s">
        <v>511</v>
      </c>
      <c r="I17" s="394"/>
      <c r="J17" s="856"/>
      <c r="K17" s="857"/>
    </row>
    <row r="18" spans="1:11" ht="19.5" customHeight="1" thickBot="1" x14ac:dyDescent="0.2">
      <c r="A18" s="798"/>
      <c r="B18" s="111"/>
      <c r="C18" s="395"/>
      <c r="D18" s="395"/>
      <c r="E18" s="400" t="s">
        <v>321</v>
      </c>
      <c r="F18" s="111" t="s">
        <v>304</v>
      </c>
      <c r="G18" s="774"/>
      <c r="H18" s="496" t="s">
        <v>510</v>
      </c>
      <c r="I18" s="397"/>
      <c r="J18" s="858"/>
      <c r="K18" s="859"/>
    </row>
    <row r="19" spans="1:11" ht="19.5" customHeight="1" x14ac:dyDescent="0.15">
      <c r="A19" s="33" t="s">
        <v>0</v>
      </c>
      <c r="B19" s="23">
        <v>46062</v>
      </c>
      <c r="C19" s="23">
        <v>46063</v>
      </c>
      <c r="D19" s="23">
        <v>46064</v>
      </c>
      <c r="E19" s="23">
        <v>46065</v>
      </c>
      <c r="F19" s="23">
        <v>46066</v>
      </c>
      <c r="G19" s="23">
        <v>46067</v>
      </c>
      <c r="H19" s="23">
        <v>46068</v>
      </c>
      <c r="I19" s="860" t="s">
        <v>1</v>
      </c>
      <c r="J19" s="861" t="s">
        <v>2</v>
      </c>
      <c r="K19" s="861"/>
    </row>
    <row r="20" spans="1:11" ht="19.5" customHeight="1" x14ac:dyDescent="0.15">
      <c r="A20" s="22" t="s">
        <v>3</v>
      </c>
      <c r="B20" s="2" t="s">
        <v>4</v>
      </c>
      <c r="C20" s="21" t="s">
        <v>5</v>
      </c>
      <c r="D20" s="376" t="s">
        <v>6</v>
      </c>
      <c r="E20" s="2" t="s">
        <v>7</v>
      </c>
      <c r="F20" s="2" t="s">
        <v>8</v>
      </c>
      <c r="G20" s="2" t="s">
        <v>9</v>
      </c>
      <c r="H20" s="24" t="s">
        <v>10</v>
      </c>
      <c r="I20" s="852"/>
      <c r="J20" s="853"/>
      <c r="K20" s="853"/>
    </row>
    <row r="21" spans="1:11" ht="17.100000000000001" customHeight="1" x14ac:dyDescent="0.15">
      <c r="A21" s="17" t="s">
        <v>12</v>
      </c>
      <c r="B21" s="12"/>
      <c r="C21" s="2"/>
      <c r="D21" s="2"/>
      <c r="E21" s="12"/>
      <c r="F21" s="12"/>
      <c r="G21" s="12"/>
      <c r="H21" s="12"/>
      <c r="I21" s="346"/>
      <c r="J21" s="692"/>
      <c r="K21" s="692"/>
    </row>
    <row r="22" spans="1:11" ht="19.5" customHeight="1" x14ac:dyDescent="0.15">
      <c r="A22" s="20" t="s">
        <v>108</v>
      </c>
      <c r="B22" s="12" t="s">
        <v>20</v>
      </c>
      <c r="C22" s="26"/>
      <c r="D22" s="11"/>
      <c r="E22" s="12" t="s">
        <v>20</v>
      </c>
      <c r="F22" s="12"/>
      <c r="G22" s="12" t="s">
        <v>20</v>
      </c>
      <c r="H22" s="12" t="s">
        <v>20</v>
      </c>
      <c r="I22" s="5">
        <f>COUNTIFS(B22:H22,"&lt;&gt;空",B22:H22,"&lt;&gt;休",B22:H22,"&lt;&gt;調",B22:H22,"&lt;&gt;",B22:H22,"&lt;&gt;調整休")</f>
        <v>4</v>
      </c>
      <c r="J22" s="682">
        <f>SUM(COUNTIF(B22:H22,"9-19"))*(9)+(COUNTIF(B22:H22,"9-18"))*(8)+(COUNTIF(B22:H22,"9-17"))*(7.25)+(COUNTIF(B22:H22,"9-16"))*(6.25)+(COUNTIF(B22:H22,"9-15"))*(5.5)+(COUNTIF(B22:H22,"9-14"))*(4.5)+(COUNTIF(B22:H22,"9-13"))*(4)+(COUNTIF(B22:H22,"9-12"))*(3)+(COUNTIF(B22:H22,"9-11"))*(2)+(COUNTIF(B22:H22,"15-19"))*(4)+(COUNTIF(B22:H22,"14-19"))*(4.5)+(COUNTIF(B22:H22,"13-19"))*(5.5)+(COUNTIF(B22:H22,"13-18"))*(4.5)+(COUNTIF(B22:H22,"13:30-19"))*(5)+(COUNTIF(B22:H22,"16-19"))*(3)+(COUNTIF(B22:H22,"11-18"))*(6.25)+(COUNTIF(B22:H22,"11-19"))*(7)</f>
        <v>18</v>
      </c>
      <c r="K22" s="692"/>
    </row>
    <row r="23" spans="1:11" ht="19.5" customHeight="1" x14ac:dyDescent="0.15">
      <c r="A23" s="20" t="s">
        <v>127</v>
      </c>
      <c r="B23" s="59"/>
      <c r="C23" s="2"/>
      <c r="D23" s="11"/>
      <c r="E23" s="12" t="s">
        <v>21</v>
      </c>
      <c r="F23" s="12" t="s">
        <v>213</v>
      </c>
      <c r="G23" s="12" t="s">
        <v>78</v>
      </c>
      <c r="H23" s="12" t="s">
        <v>184</v>
      </c>
      <c r="I23" s="5">
        <f>COUNTIFS(B23:H23,"&lt;&gt;空",B23:H23,"&lt;&gt;休",B23:H23,"&lt;&gt;調",B23:H23,"&lt;&gt;",B23:H23,"&lt;&gt;調整休")</f>
        <v>4</v>
      </c>
      <c r="J23" s="682">
        <v>23.25</v>
      </c>
      <c r="K23" s="692"/>
    </row>
    <row r="24" spans="1:11" ht="19.5" customHeight="1" thickBot="1" x14ac:dyDescent="0.2">
      <c r="A24" s="472" t="s">
        <v>430</v>
      </c>
      <c r="B24" s="364" t="s">
        <v>21</v>
      </c>
      <c r="C24" s="473"/>
      <c r="D24" s="474"/>
      <c r="E24" s="364"/>
      <c r="F24" s="364" t="s">
        <v>21</v>
      </c>
      <c r="G24" s="364"/>
      <c r="H24" s="364" t="s">
        <v>21</v>
      </c>
      <c r="I24" s="5">
        <f>COUNTIFS(B24:H24,"&lt;&gt;空",B24:H24,"&lt;&gt;休",B24:H24,"&lt;&gt;調",B24:H24,"&lt;&gt;",B24:H24,"&lt;&gt;調整休")</f>
        <v>3</v>
      </c>
      <c r="J24" s="682">
        <f>SUM(COUNTIF(B24:H24,"9-19"))*(9)+(COUNTIF(B24:H24,"9-18"))*(8)+(COUNTIF(B24:H24,"9-17"))*(7.25)+(COUNTIF(B24:H24,"9-16"))*(6.25)+(COUNTIF(B24:H24,"9-15"))*(5.5)+(COUNTIF(B24:H24,"9-14"))*(4.5)+(COUNTIF(B24:H24,"9-13"))*(4)+(COUNTIF(B24:H24,"9-12"))*(3)+(COUNTIF(B24:H24,"9-11"))*(2)+(COUNTIF(B24:H24,"9:30-11:30,16-19"))*(5)+(COUNTIF(B24:H24,"15-19"))*(4)+(COUNTIF(B24:H24,"14-19"))*(4.5)+(COUNTIF(B24:H24,"13-19"))*(5.5)+(COUNTIF(B24:H24,"13-18"))*(4.5)+(COUNTIF(B24:H24,"13-17"))*(4)+(COUNTIF(B24:H24,"12-18"))*(5.5)+(COUNTIF(B24:H24,"13:30-19"))*(5)+(COUNTIF(B24:H24,"16-19"))*(3)+(COUNTIF(B24:H24,"11-18"))*(6.25)</f>
        <v>13.5</v>
      </c>
      <c r="K24" s="692"/>
    </row>
    <row r="25" spans="1:11" ht="19.5" customHeight="1" x14ac:dyDescent="0.15">
      <c r="A25" s="930" t="s">
        <v>109</v>
      </c>
      <c r="B25" s="447"/>
      <c r="C25" s="417"/>
      <c r="D25" s="418"/>
      <c r="E25" s="447"/>
      <c r="F25" s="393" t="s">
        <v>341</v>
      </c>
      <c r="G25" s="447"/>
      <c r="H25" s="447"/>
      <c r="I25" s="394"/>
      <c r="J25" s="856"/>
      <c r="K25" s="857"/>
    </row>
    <row r="26" spans="1:11" ht="19.5" customHeight="1" thickBot="1" x14ac:dyDescent="0.2">
      <c r="A26" s="798"/>
      <c r="B26" s="111" t="s">
        <v>21</v>
      </c>
      <c r="C26" s="395"/>
      <c r="D26" s="395"/>
      <c r="E26" s="111"/>
      <c r="F26" s="111" t="s">
        <v>304</v>
      </c>
      <c r="G26" s="496" t="s">
        <v>485</v>
      </c>
      <c r="H26" s="111"/>
      <c r="I26" s="397"/>
      <c r="J26" s="858"/>
      <c r="K26" s="859"/>
    </row>
    <row r="27" spans="1:11" ht="19.5" customHeight="1" x14ac:dyDescent="0.15">
      <c r="A27" s="33" t="s">
        <v>0</v>
      </c>
      <c r="B27" s="90">
        <v>46069</v>
      </c>
      <c r="C27" s="90">
        <v>46070</v>
      </c>
      <c r="D27" s="90">
        <v>46071</v>
      </c>
      <c r="E27" s="90">
        <v>46072</v>
      </c>
      <c r="F27" s="90">
        <v>46073</v>
      </c>
      <c r="G27" s="90">
        <v>46074</v>
      </c>
      <c r="H27" s="90">
        <v>46075</v>
      </c>
      <c r="I27" s="860" t="s">
        <v>1</v>
      </c>
      <c r="J27" s="861" t="s">
        <v>2</v>
      </c>
      <c r="K27" s="861"/>
    </row>
    <row r="28" spans="1:11" ht="19.5" customHeight="1" x14ac:dyDescent="0.15">
      <c r="A28" s="22" t="s">
        <v>3</v>
      </c>
      <c r="B28" s="2" t="s">
        <v>4</v>
      </c>
      <c r="C28" s="21" t="s">
        <v>5</v>
      </c>
      <c r="D28" s="21" t="s">
        <v>6</v>
      </c>
      <c r="E28" s="2" t="s">
        <v>7</v>
      </c>
      <c r="F28" s="2" t="s">
        <v>8</v>
      </c>
      <c r="G28" s="2" t="s">
        <v>9</v>
      </c>
      <c r="H28" s="24" t="s">
        <v>10</v>
      </c>
      <c r="I28" s="852"/>
      <c r="J28" s="853"/>
      <c r="K28" s="853"/>
    </row>
    <row r="29" spans="1:11" ht="19.5" customHeight="1" x14ac:dyDescent="0.15">
      <c r="A29" s="17" t="s">
        <v>13</v>
      </c>
      <c r="B29" s="12"/>
      <c r="C29" s="2"/>
      <c r="D29" s="2"/>
      <c r="E29" s="12"/>
      <c r="F29" s="691" t="s">
        <v>60</v>
      </c>
      <c r="G29" s="691"/>
      <c r="H29" s="691"/>
      <c r="I29" s="5"/>
      <c r="J29" s="682"/>
      <c r="K29" s="692"/>
    </row>
    <row r="30" spans="1:11" ht="19.5" customHeight="1" x14ac:dyDescent="0.15">
      <c r="A30" s="20" t="s">
        <v>108</v>
      </c>
      <c r="B30" s="12" t="s">
        <v>20</v>
      </c>
      <c r="C30" s="26"/>
      <c r="D30" s="11"/>
      <c r="E30" s="12" t="s">
        <v>20</v>
      </c>
      <c r="F30" s="12"/>
      <c r="G30" s="12" t="s">
        <v>20</v>
      </c>
      <c r="H30" s="12" t="s">
        <v>20</v>
      </c>
      <c r="I30" s="5">
        <f>COUNTIFS(B30:H30,"&lt;&gt;空",B30:H30,"&lt;&gt;休",B30:H30,"&lt;&gt;調",B30:H30,"&lt;&gt;",B30:H30,"&lt;&gt;調整休")</f>
        <v>4</v>
      </c>
      <c r="J30" s="682">
        <f>SUM(COUNTIF(B30:H30,"9-19"))*(9)+(COUNTIF(B30:H30,"9-18"))*(8)+(COUNTIF(B30:H30,"9-17"))*(7.25)+(COUNTIF(B30:H30,"9-16"))*(6.25)+(COUNTIF(B30:H30,"9-15"))*(5.5)+(COUNTIF(B30:H30,"9-14"))*(4.5)+(COUNTIF(B30:H30,"9-13"))*(4)+(COUNTIF(B30:H30,"9-12"))*(3)+(COUNTIF(B30:H30,"9-11"))*(2)+(COUNTIF(B30:H30,"15-19"))*(4)+(COUNTIF(B30:H30,"14-19"))*(4.5)+(COUNTIF(B30:H30,"13-19"))*(5.5)+(COUNTIF(B30:H30,"13-18"))*(4.5)+(COUNTIF(B30:H30,"13:30-19"))*(5)+(COUNTIF(B30:H30,"16-19"))*(3)+(COUNTIF(B30:H30,"11-18"))*(6.25)+(COUNTIF(B30:H30,"11-19"))*(7)</f>
        <v>18</v>
      </c>
      <c r="K30" s="692"/>
    </row>
    <row r="31" spans="1:11" ht="19.5" customHeight="1" x14ac:dyDescent="0.15">
      <c r="A31" s="20" t="s">
        <v>127</v>
      </c>
      <c r="B31" s="12" t="s">
        <v>21</v>
      </c>
      <c r="C31" s="2"/>
      <c r="D31" s="11"/>
      <c r="E31" s="12" t="s">
        <v>21</v>
      </c>
      <c r="F31" s="12" t="s">
        <v>184</v>
      </c>
      <c r="G31" s="12"/>
      <c r="H31" s="12" t="s">
        <v>184</v>
      </c>
      <c r="I31" s="5">
        <f>COUNTIFS(B31:H31,"&lt;&gt;空",B31:H31,"&lt;&gt;休",B31:H31,"&lt;&gt;調",B31:H31,"&lt;&gt;",B31:H31,"&lt;&gt;調整休")</f>
        <v>4</v>
      </c>
      <c r="J31" s="682">
        <f>SUM(COUNTIF(B31:H31,"9-19"))*(9)+(COUNTIF(B31:H31,"9-18"))*(8)+(COUNTIF(B31:H31,"9-17"))*(7.25)+(COUNTIF(B31:H31,"9-16"))*(6.25)+(COUNTIF(B31:H31,"9-15"))*(5.5)+(COUNTIF(B31:H31,"9-14"))*(4.5)+(COUNTIF(B31:H31,"9-13"))*(4)+(COUNTIF(B31:H31,"9-12"))*(3)+(COUNTIF(B31:H31,"9-11"))*(2)+(COUNTIF(B31:H31,"15-19"))*(4)+(COUNTIF(B31:H31,"14-19"))*(4.5)+(COUNTIF(B31:H31,"13-19"))*(5.5)+(COUNTIF(B31:H31,"13-18"))*(4.5)+(COUNTIF(B31:H31,"13:30-19"))*(5)+(COUNTIF(B31:H31,"16-19"))*(3)+(COUNTIF(B31:H31,"11-18"))*(6.25)+(COUNTIF(B31:H31,"11-19"))*(7)</f>
        <v>23</v>
      </c>
      <c r="K31" s="692"/>
    </row>
    <row r="32" spans="1:11" ht="19.5" customHeight="1" thickBot="1" x14ac:dyDescent="0.2">
      <c r="A32" s="472" t="s">
        <v>430</v>
      </c>
      <c r="B32" s="364" t="s">
        <v>21</v>
      </c>
      <c r="C32" s="473"/>
      <c r="D32" s="474"/>
      <c r="E32" s="364"/>
      <c r="F32" s="364" t="s">
        <v>21</v>
      </c>
      <c r="G32" s="364"/>
      <c r="H32" s="364" t="s">
        <v>21</v>
      </c>
      <c r="I32" s="5">
        <f>COUNTIFS(B32:H32,"&lt;&gt;空",B32:H32,"&lt;&gt;休",B32:H32,"&lt;&gt;調",B32:H32,"&lt;&gt;",B32:H32,"&lt;&gt;調整休")</f>
        <v>3</v>
      </c>
      <c r="J32" s="682">
        <f>SUM(COUNTIF(B32:H32,"9-19"))*(9)+(COUNTIF(B32:H32,"9-18"))*(8)+(COUNTIF(B32:H32,"9-17"))*(7.25)+(COUNTIF(B32:H32,"9-16"))*(6.25)+(COUNTIF(B32:H32,"9-15"))*(5.5)+(COUNTIF(B32:H32,"9-14"))*(4.5)+(COUNTIF(B32:H32,"9-13"))*(4)+(COUNTIF(B32:H32,"9-12"))*(3)+(COUNTIF(B32:H32,"9-11"))*(2)+(COUNTIF(B32:H32,"9:30-11:30,16-19"))*(5)+(COUNTIF(B32:H32,"15-19"))*(4)+(COUNTIF(B32:H32,"14-19"))*(4.5)+(COUNTIF(B32:H32,"13-19"))*(5.5)+(COUNTIF(B32:H32,"13-18"))*(4.5)+(COUNTIF(B32:H32,"13-17"))*(4)+(COUNTIF(B32:H32,"12-18"))*(5.5)+(COUNTIF(B32:H32,"13:30-19"))*(5)+(COUNTIF(B32:H32,"16-19"))*(3)+(COUNTIF(B32:H32,"11-18"))*(6.25)</f>
        <v>13.5</v>
      </c>
      <c r="K32" s="692"/>
    </row>
    <row r="33" spans="1:14" ht="19.5" customHeight="1" x14ac:dyDescent="0.15">
      <c r="A33" s="930" t="s">
        <v>109</v>
      </c>
      <c r="B33" s="447"/>
      <c r="C33" s="417"/>
      <c r="D33" s="418"/>
      <c r="E33" s="447"/>
      <c r="F33" s="393" t="s">
        <v>341</v>
      </c>
      <c r="G33" s="773" t="s">
        <v>83</v>
      </c>
      <c r="H33" s="110" t="s">
        <v>394</v>
      </c>
      <c r="I33" s="394"/>
      <c r="J33" s="856"/>
      <c r="K33" s="857"/>
    </row>
    <row r="34" spans="1:14" ht="19.5" customHeight="1" thickBot="1" x14ac:dyDescent="0.2">
      <c r="A34" s="798"/>
      <c r="B34" s="111"/>
      <c r="C34" s="395"/>
      <c r="D34" s="395"/>
      <c r="E34" s="111"/>
      <c r="F34" s="496" t="s">
        <v>512</v>
      </c>
      <c r="G34" s="774"/>
      <c r="H34" s="364"/>
      <c r="I34" s="397"/>
      <c r="J34" s="858"/>
      <c r="K34" s="859"/>
    </row>
    <row r="35" spans="1:14" ht="19.5" customHeight="1" x14ac:dyDescent="0.15">
      <c r="A35" s="33" t="s">
        <v>0</v>
      </c>
      <c r="B35" s="23">
        <v>46076</v>
      </c>
      <c r="C35" s="23">
        <v>46077</v>
      </c>
      <c r="D35" s="23">
        <v>46078</v>
      </c>
      <c r="E35" s="23">
        <v>46079</v>
      </c>
      <c r="F35" s="23">
        <v>46080</v>
      </c>
      <c r="G35" s="23">
        <v>46081</v>
      </c>
      <c r="H35" s="23"/>
      <c r="I35" s="860" t="s">
        <v>1</v>
      </c>
      <c r="J35" s="861" t="s">
        <v>2</v>
      </c>
      <c r="K35" s="861"/>
    </row>
    <row r="36" spans="1:14" ht="19.5" customHeight="1" x14ac:dyDescent="0.15">
      <c r="A36" s="22" t="s">
        <v>3</v>
      </c>
      <c r="B36" s="24" t="s">
        <v>4</v>
      </c>
      <c r="C36" s="316" t="s">
        <v>5</v>
      </c>
      <c r="D36" s="21" t="s">
        <v>6</v>
      </c>
      <c r="E36" s="2" t="s">
        <v>7</v>
      </c>
      <c r="F36" s="2" t="s">
        <v>8</v>
      </c>
      <c r="G36" s="2" t="s">
        <v>9</v>
      </c>
      <c r="H36" s="24"/>
      <c r="I36" s="852"/>
      <c r="J36" s="853"/>
      <c r="K36" s="853"/>
    </row>
    <row r="37" spans="1:14" ht="17.100000000000001" customHeight="1" x14ac:dyDescent="0.15">
      <c r="A37" s="17" t="s">
        <v>12</v>
      </c>
      <c r="B37" s="12"/>
      <c r="C37" s="2"/>
      <c r="D37" s="2"/>
      <c r="E37" s="12"/>
      <c r="F37" s="12"/>
      <c r="G37" s="12"/>
      <c r="H37" s="2"/>
      <c r="I37" s="346"/>
      <c r="J37" s="692"/>
      <c r="K37" s="692"/>
    </row>
    <row r="38" spans="1:14" ht="19.5" customHeight="1" x14ac:dyDescent="0.15">
      <c r="A38" s="20" t="s">
        <v>108</v>
      </c>
      <c r="B38" s="12" t="s">
        <v>20</v>
      </c>
      <c r="C38" s="26"/>
      <c r="D38" s="11"/>
      <c r="E38" s="12" t="s">
        <v>20</v>
      </c>
      <c r="F38" s="12"/>
      <c r="G38" s="12"/>
      <c r="H38" s="11"/>
      <c r="I38" s="5">
        <f>COUNTIFS(B38:H38,"&lt;&gt;空",B38:H38,"&lt;&gt;休",B38:H38,"&lt;&gt;調",B38:H38,"&lt;&gt;",B38:H38,"&lt;&gt;調整休")</f>
        <v>2</v>
      </c>
      <c r="J38" s="682">
        <f>SUM(COUNTIF(B38:H38,"9-19"))*(9)+(COUNTIF(B38:H38,"9-18"))*(8)+(COUNTIF(B38:H38,"9-17"))*(7.25)+(COUNTIF(B38:H38,"9-16"))*(6.25)+(COUNTIF(B38:H38,"9-15"))*(5.5)+(COUNTIF(B38:H38,"9-14"))*(4.5)+(COUNTIF(B38:H38,"9-13"))*(4)+(COUNTIF(B38:H38,"9-12"))*(3)+(COUNTIF(B38:H38,"9-11"))*(2)+(COUNTIF(B38:H38,"15-19"))*(4)+(COUNTIF(B38:H38,"14-19"))*(4.5)+(COUNTIF(B38:H38,"13-19"))*(5.5)+(COUNTIF(B38:H38,"13-18"))*(4.5)+(COUNTIF(B38:H38,"13:30-19"))*(5)+(COUNTIF(B38:H38,"16-19"))*(3)+(COUNTIF(B38:H38,"11-18"))*(6.25)+(COUNTIF(B38:H38,"11-19"))*(7)</f>
        <v>9</v>
      </c>
      <c r="K38" s="692"/>
    </row>
    <row r="39" spans="1:14" ht="19.5" customHeight="1" x14ac:dyDescent="0.15">
      <c r="A39" s="20" t="s">
        <v>127</v>
      </c>
      <c r="B39" s="12" t="s">
        <v>21</v>
      </c>
      <c r="C39" s="2"/>
      <c r="D39" s="11"/>
      <c r="E39" s="12" t="s">
        <v>21</v>
      </c>
      <c r="F39" s="12" t="s">
        <v>184</v>
      </c>
      <c r="G39" s="12"/>
      <c r="H39" s="11"/>
      <c r="I39" s="5">
        <f>COUNTIFS(B39:H39,"&lt;&gt;空",B39:H39,"&lt;&gt;休",B39:H39,"&lt;&gt;調",B39:H39,"&lt;&gt;",B39:H39,"&lt;&gt;調整休")</f>
        <v>3</v>
      </c>
      <c r="J39" s="682">
        <f>SUM(COUNTIF(B39:H39,"9-19"))*(9)+(COUNTIF(B39:H39,"9-18"))*(8)+(COUNTIF(B39:H39,"9-17"))*(7.25)+(COUNTIF(B39:H39,"9-16"))*(6.25)+(COUNTIF(B39:H39,"9-15"))*(5.5)+(COUNTIF(B39:H39,"9-14"))*(4.5)+(COUNTIF(B39:H39,"9-13"))*(4)+(COUNTIF(B39:H39,"9-12"))*(3)+(COUNTIF(B39:H39,"9-11"))*(2)+(COUNTIF(B39:H39,"15-19"))*(4)+(COUNTIF(B39:H39,"14-19"))*(4.5)+(COUNTIF(B39:H39,"13-19"))*(5.5)+(COUNTIF(B39:H39,"13-18"))*(4.5)+(COUNTIF(B39:H39,"13:30-19"))*(5)+(COUNTIF(B39:H39,"16-19"))*(3)+(COUNTIF(B39:H39,"11-18"))*(6.25)+(COUNTIF(B39:H39,"11-19"))*(7)</f>
        <v>16</v>
      </c>
      <c r="K39" s="692"/>
    </row>
    <row r="40" spans="1:14" ht="19.5" customHeight="1" thickBot="1" x14ac:dyDescent="0.2">
      <c r="A40" s="472" t="s">
        <v>430</v>
      </c>
      <c r="B40" s="364" t="s">
        <v>21</v>
      </c>
      <c r="C40" s="473"/>
      <c r="D40" s="474"/>
      <c r="E40" s="364"/>
      <c r="F40" s="364" t="s">
        <v>21</v>
      </c>
      <c r="G40" s="364"/>
      <c r="H40" s="474"/>
      <c r="I40" s="5">
        <f>COUNTIFS(B40:H40,"&lt;&gt;空",B40:H40,"&lt;&gt;休",B40:H40,"&lt;&gt;調",B40:H40,"&lt;&gt;",B40:H40,"&lt;&gt;調整休")</f>
        <v>2</v>
      </c>
      <c r="J40" s="682">
        <f>SUM(COUNTIF(B40:H40,"9-19"))*(9)+(COUNTIF(B40:H40,"9-18"))*(8)+(COUNTIF(B40:H40,"9-17"))*(7.25)+(COUNTIF(B40:H40,"9-16"))*(6.25)+(COUNTIF(B40:H40,"9-15"))*(5.5)+(COUNTIF(B40:H40,"9-14"))*(4.5)+(COUNTIF(B40:H40,"9-13"))*(4)+(COUNTIF(B40:H40,"9-12"))*(3)+(COUNTIF(B40:H40,"9-11"))*(2)+(COUNTIF(B40:H40,"9:30-11:30,16-19"))*(5)+(COUNTIF(B40:H40,"15-19"))*(4)+(COUNTIF(B40:H40,"14-19"))*(4.5)+(COUNTIF(B40:H40,"13-19"))*(5.5)+(COUNTIF(B40:H40,"13-18"))*(4.5)+(COUNTIF(B40:H40,"13-17"))*(4)+(COUNTIF(B40:H40,"12-18"))*(5.5)+(COUNTIF(B40:H40,"13:30-19"))*(5)+(COUNTIF(B40:H40,"16-19"))*(3)+(COUNTIF(B40:H40,"11-18"))*(6.25)</f>
        <v>9</v>
      </c>
      <c r="K40" s="692"/>
    </row>
    <row r="41" spans="1:14" ht="19.5" customHeight="1" x14ac:dyDescent="0.15">
      <c r="A41" s="930" t="s">
        <v>109</v>
      </c>
      <c r="B41" s="447"/>
      <c r="C41" s="417"/>
      <c r="D41" s="418"/>
      <c r="E41" s="447"/>
      <c r="F41" s="393" t="s">
        <v>341</v>
      </c>
      <c r="G41" s="773" t="s">
        <v>83</v>
      </c>
      <c r="H41" s="418"/>
      <c r="I41" s="394"/>
      <c r="J41" s="856"/>
      <c r="K41" s="857"/>
    </row>
    <row r="42" spans="1:14" ht="19.5" customHeight="1" thickBot="1" x14ac:dyDescent="0.2">
      <c r="A42" s="798"/>
      <c r="B42" s="111"/>
      <c r="C42" s="395"/>
      <c r="D42" s="395"/>
      <c r="E42" s="400" t="s">
        <v>429</v>
      </c>
      <c r="F42" s="400"/>
      <c r="G42" s="774"/>
      <c r="H42" s="395"/>
      <c r="I42" s="397"/>
      <c r="J42" s="858"/>
      <c r="K42" s="859"/>
    </row>
    <row r="43" spans="1:14" ht="19.5" customHeight="1" x14ac:dyDescent="0.15">
      <c r="A43" s="41"/>
      <c r="B43" s="42"/>
      <c r="C43" s="42"/>
      <c r="D43" s="42"/>
      <c r="E43" s="42"/>
      <c r="F43" s="42"/>
      <c r="G43" s="42"/>
      <c r="H43" s="42"/>
      <c r="I43" s="791" t="s">
        <v>506</v>
      </c>
      <c r="J43" s="791"/>
      <c r="K43" s="79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67">
    <mergeCell ref="J5:K5"/>
    <mergeCell ref="B1:F1"/>
    <mergeCell ref="H1:K1"/>
    <mergeCell ref="B2:E2"/>
    <mergeCell ref="I3:I4"/>
    <mergeCell ref="J3:K4"/>
    <mergeCell ref="J16:K16"/>
    <mergeCell ref="J6:K6"/>
    <mergeCell ref="J7:K7"/>
    <mergeCell ref="J8:K8"/>
    <mergeCell ref="A9:A10"/>
    <mergeCell ref="J9:K9"/>
    <mergeCell ref="J10:K10"/>
    <mergeCell ref="I11:I12"/>
    <mergeCell ref="J11:K12"/>
    <mergeCell ref="J13:K13"/>
    <mergeCell ref="J14:K14"/>
    <mergeCell ref="J15:K15"/>
    <mergeCell ref="A17:A18"/>
    <mergeCell ref="G17:G18"/>
    <mergeCell ref="J17:K17"/>
    <mergeCell ref="J18:K18"/>
    <mergeCell ref="I19:I20"/>
    <mergeCell ref="J19:K20"/>
    <mergeCell ref="J21:K21"/>
    <mergeCell ref="J22:K22"/>
    <mergeCell ref="J23:K23"/>
    <mergeCell ref="J24:K24"/>
    <mergeCell ref="A25:A26"/>
    <mergeCell ref="J25:K25"/>
    <mergeCell ref="J26:K26"/>
    <mergeCell ref="I35:I36"/>
    <mergeCell ref="J35:K36"/>
    <mergeCell ref="I27:I28"/>
    <mergeCell ref="J27:K28"/>
    <mergeCell ref="F29:H29"/>
    <mergeCell ref="J29:K29"/>
    <mergeCell ref="J30:K30"/>
    <mergeCell ref="J31:K31"/>
    <mergeCell ref="J32:K32"/>
    <mergeCell ref="A33:A34"/>
    <mergeCell ref="G33:G34"/>
    <mergeCell ref="J33:K33"/>
    <mergeCell ref="J34:K34"/>
    <mergeCell ref="A46:B46"/>
    <mergeCell ref="C46:K46"/>
    <mergeCell ref="J37:K37"/>
    <mergeCell ref="J38:K38"/>
    <mergeCell ref="J39:K39"/>
    <mergeCell ref="J40:K40"/>
    <mergeCell ref="A41:A42"/>
    <mergeCell ref="G41:G42"/>
    <mergeCell ref="J41:K41"/>
    <mergeCell ref="J42:K42"/>
    <mergeCell ref="I43:K43"/>
    <mergeCell ref="A44:B44"/>
    <mergeCell ref="D44:E44"/>
    <mergeCell ref="A45:B45"/>
    <mergeCell ref="C45:K45"/>
    <mergeCell ref="A52:B52"/>
    <mergeCell ref="C52:K52"/>
    <mergeCell ref="C47:K47"/>
    <mergeCell ref="A49:B49"/>
    <mergeCell ref="C49:K49"/>
    <mergeCell ref="A50:B50"/>
    <mergeCell ref="A51:B51"/>
    <mergeCell ref="C51:K51"/>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F96D8A6C-382A-4641-A8E1-E6326E643744}">
          <x14:formula1>
            <xm:f>'F:\Users\clmiwa-three\Downloads\[《中村》新田・草加 エリア 仮シフト【12月16日～1月15日】.xlsx]参照データベース'!#REF!</xm:f>
          </x14:formula1>
          <xm:sqref>G1 B10:G10 C34:D34 C26:D26 E43:H43 C18:D18 C42:D43 H42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8F3B1-76C3-44F4-B737-9599260390F9}">
  <sheetPr>
    <tabColor theme="7" tint="0.59999389629810485"/>
    <pageSetUpPr fitToPage="1"/>
  </sheetPr>
  <dimension ref="A1:X52"/>
  <sheetViews>
    <sheetView zoomScaleNormal="100" workbookViewId="0">
      <selection activeCell="H18" sqref="H18"/>
    </sheetView>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60" t="s">
        <v>69</v>
      </c>
      <c r="B1" s="683" t="s">
        <v>493</v>
      </c>
      <c r="C1" s="683"/>
      <c r="D1" s="683"/>
      <c r="E1" s="683"/>
      <c r="F1" s="683"/>
      <c r="H1" s="803" t="s">
        <v>42</v>
      </c>
      <c r="I1" s="804"/>
      <c r="J1" s="805"/>
      <c r="K1" s="806"/>
    </row>
    <row r="2" spans="1:24" ht="17.100000000000001" customHeight="1" x14ac:dyDescent="0.15">
      <c r="A2" s="14"/>
      <c r="I2" s="14"/>
      <c r="J2" s="3"/>
      <c r="K2" s="4"/>
    </row>
    <row r="3" spans="1:24" ht="17.100000000000001" customHeight="1" x14ac:dyDescent="0.15">
      <c r="A3" s="2" t="s">
        <v>64</v>
      </c>
      <c r="B3" s="90"/>
      <c r="C3" s="90"/>
      <c r="D3" s="90"/>
      <c r="E3" s="90"/>
      <c r="F3" s="90"/>
      <c r="G3" s="90"/>
      <c r="H3" s="90">
        <v>46054</v>
      </c>
      <c r="I3" s="807" t="s">
        <v>1</v>
      </c>
      <c r="J3" s="799" t="s">
        <v>2</v>
      </c>
      <c r="K3" s="800"/>
    </row>
    <row r="4" spans="1:24" ht="17.100000000000001" customHeight="1" x14ac:dyDescent="0.15">
      <c r="A4" s="2" t="s">
        <v>3</v>
      </c>
      <c r="B4" s="2"/>
      <c r="C4" s="21"/>
      <c r="D4" s="21"/>
      <c r="E4" s="2"/>
      <c r="F4" s="21"/>
      <c r="G4" s="21"/>
      <c r="H4" s="24" t="s">
        <v>10</v>
      </c>
      <c r="I4" s="808"/>
      <c r="J4" s="801"/>
      <c r="K4" s="802"/>
    </row>
    <row r="5" spans="1:24" ht="15.75" customHeight="1" thickBot="1" x14ac:dyDescent="0.2">
      <c r="A5" s="406" t="s">
        <v>12</v>
      </c>
      <c r="B5" s="407"/>
      <c r="C5" s="407"/>
      <c r="D5" s="408"/>
      <c r="E5" s="407"/>
      <c r="F5" s="407"/>
      <c r="G5" s="408"/>
      <c r="H5" s="99"/>
      <c r="I5" s="100"/>
      <c r="J5" s="765"/>
      <c r="K5" s="766"/>
    </row>
    <row r="6" spans="1:24" ht="17.100000000000001" customHeight="1" x14ac:dyDescent="0.15">
      <c r="A6" s="797" t="s">
        <v>16</v>
      </c>
      <c r="B6" s="351"/>
      <c r="C6" s="351"/>
      <c r="D6" s="109"/>
      <c r="E6" s="109"/>
      <c r="F6" s="109"/>
      <c r="G6" s="109"/>
      <c r="H6" s="107"/>
      <c r="I6" s="775">
        <f t="shared" ref="I6" si="0">COUNTIFS(B6:H6,"&lt;&gt;空",B6:H6,"&lt;&gt;休",B6:H6,"&lt;&gt;調",B6:H6,"&lt;&gt;",B6:H6,"&lt;&gt;調整休")</f>
        <v>0</v>
      </c>
      <c r="J6" s="777">
        <v>0</v>
      </c>
      <c r="K6" s="778"/>
      <c r="N6" s="6"/>
      <c r="O6" s="6"/>
      <c r="P6" s="6"/>
      <c r="Q6" s="6"/>
      <c r="R6" s="6"/>
      <c r="S6" s="6"/>
      <c r="T6" s="6"/>
      <c r="U6" s="6"/>
      <c r="V6" s="6"/>
      <c r="W6" s="6"/>
      <c r="X6" s="6"/>
    </row>
    <row r="7" spans="1:24" ht="17.100000000000001" customHeight="1" thickBot="1" x14ac:dyDescent="0.2">
      <c r="A7" s="798"/>
      <c r="B7" s="409"/>
      <c r="C7" s="409"/>
      <c r="D7" s="113"/>
      <c r="E7" s="113"/>
      <c r="F7" s="113"/>
      <c r="G7" s="113"/>
      <c r="H7" s="111"/>
      <c r="I7" s="776"/>
      <c r="J7" s="779"/>
      <c r="K7" s="780"/>
      <c r="N7" s="6"/>
      <c r="O7" s="6"/>
      <c r="P7" s="6"/>
      <c r="Q7" s="6"/>
      <c r="R7" s="6"/>
      <c r="S7" s="6"/>
      <c r="T7" s="6"/>
      <c r="U7" s="6"/>
      <c r="V7" s="6"/>
      <c r="W7" s="6"/>
      <c r="X7" s="6"/>
    </row>
    <row r="8" spans="1:24" ht="17.100000000000001" customHeight="1" x14ac:dyDescent="0.15">
      <c r="A8" s="47" t="s">
        <v>17</v>
      </c>
      <c r="B8" s="350"/>
      <c r="C8" s="350"/>
      <c r="D8" s="36"/>
      <c r="E8" s="36"/>
      <c r="F8" s="36"/>
      <c r="G8" s="36"/>
      <c r="H8" s="29" t="s">
        <v>20</v>
      </c>
      <c r="I8" s="43">
        <f t="shared" ref="I8:I9" si="1">COUNTIFS(B8:H8,"&lt;&gt;空",B8:H8,"&lt;&gt;休",B8:H8,"&lt;&gt;調",B8:H8,"&lt;&gt;",B8:H8,"&lt;&gt;調整休")</f>
        <v>1</v>
      </c>
      <c r="J8" s="795">
        <f t="shared" ref="J8:J9" si="2">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4.5</v>
      </c>
      <c r="K8" s="796"/>
    </row>
    <row r="9" spans="1:24" ht="17.100000000000001" customHeight="1" x14ac:dyDescent="0.15">
      <c r="A9" s="20" t="s">
        <v>18</v>
      </c>
      <c r="B9" s="21"/>
      <c r="C9" s="21"/>
      <c r="D9" s="32"/>
      <c r="E9" s="32"/>
      <c r="F9" s="32"/>
      <c r="G9" s="32"/>
      <c r="H9" s="12" t="s">
        <v>21</v>
      </c>
      <c r="I9" s="5">
        <f t="shared" si="1"/>
        <v>1</v>
      </c>
      <c r="J9" s="758">
        <f t="shared" si="2"/>
        <v>4.5</v>
      </c>
      <c r="K9" s="759"/>
    </row>
    <row r="10" spans="1:24" ht="17.100000000000001" customHeight="1" x14ac:dyDescent="0.15">
      <c r="A10" s="44"/>
      <c r="B10" s="106"/>
      <c r="C10" s="106"/>
      <c r="D10" s="36"/>
      <c r="E10" s="36"/>
      <c r="F10" s="36"/>
      <c r="G10" s="36"/>
      <c r="H10" s="40"/>
      <c r="I10" s="5"/>
      <c r="J10" s="758"/>
      <c r="K10" s="759"/>
    </row>
    <row r="11" spans="1:24" ht="17.100000000000001" customHeight="1" x14ac:dyDescent="0.15">
      <c r="A11" s="33" t="s">
        <v>0</v>
      </c>
      <c r="B11" s="90">
        <v>46055</v>
      </c>
      <c r="C11" s="90">
        <v>46056</v>
      </c>
      <c r="D11" s="90">
        <v>46057</v>
      </c>
      <c r="E11" s="90">
        <v>46058</v>
      </c>
      <c r="F11" s="90">
        <v>46059</v>
      </c>
      <c r="G11" s="90">
        <v>46060</v>
      </c>
      <c r="H11" s="90">
        <v>46061</v>
      </c>
      <c r="I11" s="131"/>
      <c r="J11" s="799" t="s">
        <v>2</v>
      </c>
      <c r="K11" s="800"/>
    </row>
    <row r="12" spans="1:24" ht="17.100000000000001" customHeight="1" x14ac:dyDescent="0.15">
      <c r="A12" s="22" t="s">
        <v>3</v>
      </c>
      <c r="B12" s="22" t="s">
        <v>4</v>
      </c>
      <c r="C12" s="2" t="s">
        <v>5</v>
      </c>
      <c r="D12" s="21" t="s">
        <v>6</v>
      </c>
      <c r="E12" s="2" t="s">
        <v>7</v>
      </c>
      <c r="F12" s="2" t="s">
        <v>8</v>
      </c>
      <c r="G12" s="2" t="s">
        <v>9</v>
      </c>
      <c r="H12" s="24" t="s">
        <v>10</v>
      </c>
      <c r="I12" s="133"/>
      <c r="J12" s="801"/>
      <c r="K12" s="802"/>
    </row>
    <row r="13" spans="1:24" ht="17.100000000000001" customHeight="1" thickBot="1" x14ac:dyDescent="0.2">
      <c r="A13" s="406" t="s">
        <v>13</v>
      </c>
      <c r="B13" s="99"/>
      <c r="C13" s="407"/>
      <c r="D13" s="408"/>
      <c r="E13" s="99"/>
      <c r="F13" s="691" t="s">
        <v>60</v>
      </c>
      <c r="G13" s="691"/>
      <c r="H13" s="691"/>
      <c r="I13" s="100"/>
      <c r="J13" s="785"/>
      <c r="K13" s="766"/>
    </row>
    <row r="14" spans="1:24" ht="17.100000000000001" customHeight="1" x14ac:dyDescent="0.15">
      <c r="A14" s="797" t="s">
        <v>16</v>
      </c>
      <c r="B14" s="107" t="s">
        <v>20</v>
      </c>
      <c r="C14" s="351"/>
      <c r="D14" s="109"/>
      <c r="E14" s="233" t="s">
        <v>385</v>
      </c>
      <c r="F14" s="233" t="s">
        <v>385</v>
      </c>
      <c r="G14" s="393" t="s">
        <v>20</v>
      </c>
      <c r="H14" s="107"/>
      <c r="I14" s="775">
        <f t="shared" ref="I14" si="3">COUNTIFS(B14:H14,"&lt;&gt;空",B14:H14,"&lt;&gt;休",B14:H14,"&lt;&gt;調",B14:H14,"&lt;&gt;",B14:H14,"&lt;&gt;調整休")</f>
        <v>4</v>
      </c>
      <c r="J14" s="777">
        <v>18</v>
      </c>
      <c r="K14" s="778"/>
    </row>
    <row r="15" spans="1:24" ht="17.100000000000001" customHeight="1" thickBot="1" x14ac:dyDescent="0.2">
      <c r="A15" s="798"/>
      <c r="B15" s="122"/>
      <c r="C15" s="409"/>
      <c r="D15" s="113"/>
      <c r="E15" s="111" t="s">
        <v>21</v>
      </c>
      <c r="F15" s="111" t="s">
        <v>21</v>
      </c>
      <c r="G15" s="410"/>
      <c r="H15" s="111"/>
      <c r="I15" s="776"/>
      <c r="J15" s="779"/>
      <c r="K15" s="780"/>
    </row>
    <row r="16" spans="1:24" ht="17.100000000000001" customHeight="1" x14ac:dyDescent="0.15">
      <c r="A16" s="47" t="s">
        <v>17</v>
      </c>
      <c r="B16" s="29" t="s">
        <v>21</v>
      </c>
      <c r="C16" s="350"/>
      <c r="D16" s="36"/>
      <c r="E16" s="55" t="s">
        <v>20</v>
      </c>
      <c r="F16" s="55" t="s">
        <v>20</v>
      </c>
      <c r="G16" s="55"/>
      <c r="H16" s="29" t="s">
        <v>20</v>
      </c>
      <c r="I16" s="43">
        <f t="shared" ref="I16:I17" si="4">COUNTIFS(B16:H16,"&lt;&gt;空",B16:H16,"&lt;&gt;休",B16:H16,"&lt;&gt;調",B16:H16,"&lt;&gt;",B16:H16,"&lt;&gt;調整休")</f>
        <v>4</v>
      </c>
      <c r="J16" s="795">
        <f t="shared" ref="J16" si="5">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18</v>
      </c>
      <c r="K16" s="796"/>
    </row>
    <row r="17" spans="1:11" ht="17.100000000000001" customHeight="1" x14ac:dyDescent="0.15">
      <c r="A17" s="20" t="s">
        <v>18</v>
      </c>
      <c r="B17" s="12"/>
      <c r="C17" s="21"/>
      <c r="D17" s="32"/>
      <c r="E17" s="12"/>
      <c r="F17" s="54"/>
      <c r="G17" s="54" t="s">
        <v>21</v>
      </c>
      <c r="H17" s="59"/>
      <c r="I17" s="5">
        <f t="shared" si="4"/>
        <v>1</v>
      </c>
      <c r="J17" s="758">
        <f t="shared" ref="J17" si="6">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10-15"))*(4.5)</f>
        <v>4.5</v>
      </c>
      <c r="K17" s="759"/>
    </row>
    <row r="18" spans="1:11" ht="17.100000000000001" customHeight="1" x14ac:dyDescent="0.15">
      <c r="A18" s="44"/>
      <c r="B18" s="29"/>
      <c r="C18" s="106"/>
      <c r="D18" s="36"/>
      <c r="E18" s="12"/>
      <c r="F18" s="16"/>
      <c r="G18" s="16"/>
      <c r="H18" s="93" t="s">
        <v>440</v>
      </c>
      <c r="I18" s="5"/>
      <c r="J18" s="758"/>
      <c r="K18" s="759"/>
    </row>
    <row r="19" spans="1:11" ht="17.100000000000001" customHeight="1" x14ac:dyDescent="0.15">
      <c r="A19" s="22" t="s">
        <v>0</v>
      </c>
      <c r="B19" s="23">
        <v>46062</v>
      </c>
      <c r="C19" s="23">
        <v>46063</v>
      </c>
      <c r="D19" s="23">
        <v>46064</v>
      </c>
      <c r="E19" s="23">
        <v>46065</v>
      </c>
      <c r="F19" s="23">
        <v>46066</v>
      </c>
      <c r="G19" s="23">
        <v>46067</v>
      </c>
      <c r="H19" s="23">
        <v>46068</v>
      </c>
      <c r="I19" s="131"/>
      <c r="J19" s="799" t="s">
        <v>2</v>
      </c>
      <c r="K19" s="800"/>
    </row>
    <row r="20" spans="1:11" ht="17.100000000000001" customHeight="1" x14ac:dyDescent="0.15">
      <c r="A20" s="22" t="s">
        <v>3</v>
      </c>
      <c r="B20" s="2" t="s">
        <v>4</v>
      </c>
      <c r="C20" s="21" t="s">
        <v>5</v>
      </c>
      <c r="D20" s="376" t="s">
        <v>6</v>
      </c>
      <c r="E20" s="2" t="s">
        <v>7</v>
      </c>
      <c r="F20" s="2" t="s">
        <v>8</v>
      </c>
      <c r="G20" s="2" t="s">
        <v>9</v>
      </c>
      <c r="H20" s="24" t="s">
        <v>10</v>
      </c>
      <c r="I20" s="133"/>
      <c r="J20" s="801"/>
      <c r="K20" s="802"/>
    </row>
    <row r="21" spans="1:11" ht="17.100000000000001" customHeight="1" thickBot="1" x14ac:dyDescent="0.2">
      <c r="A21" s="406" t="s">
        <v>12</v>
      </c>
      <c r="B21" s="99"/>
      <c r="C21" s="407"/>
      <c r="D21" s="408"/>
      <c r="E21" s="99"/>
      <c r="F21" s="99"/>
      <c r="G21" s="99"/>
      <c r="H21" s="99"/>
      <c r="I21" s="100"/>
      <c r="J21" s="765"/>
      <c r="K21" s="766"/>
    </row>
    <row r="22" spans="1:11" ht="17.100000000000001" customHeight="1" x14ac:dyDescent="0.15">
      <c r="A22" s="797" t="s">
        <v>16</v>
      </c>
      <c r="B22" s="107" t="s">
        <v>20</v>
      </c>
      <c r="C22" s="351"/>
      <c r="D22" s="109"/>
      <c r="E22" s="233" t="s">
        <v>385</v>
      </c>
      <c r="F22" s="233" t="s">
        <v>385</v>
      </c>
      <c r="G22" s="107"/>
      <c r="H22" s="107"/>
      <c r="I22" s="775">
        <f t="shared" ref="I22" si="7">COUNTIFS(B22:H22,"&lt;&gt;空",B22:H22,"&lt;&gt;休",B22:H22,"&lt;&gt;調",B22:H22,"&lt;&gt;",B22:H22,"&lt;&gt;調整休")</f>
        <v>3</v>
      </c>
      <c r="J22" s="777">
        <v>18</v>
      </c>
      <c r="K22" s="778"/>
    </row>
    <row r="23" spans="1:11" ht="17.100000000000001" customHeight="1" thickBot="1" x14ac:dyDescent="0.2">
      <c r="A23" s="798"/>
      <c r="B23" s="122"/>
      <c r="C23" s="409"/>
      <c r="D23" s="113"/>
      <c r="E23" s="111" t="s">
        <v>21</v>
      </c>
      <c r="F23" s="111" t="s">
        <v>21</v>
      </c>
      <c r="G23" s="111" t="s">
        <v>21</v>
      </c>
      <c r="H23" s="111"/>
      <c r="I23" s="776"/>
      <c r="J23" s="779"/>
      <c r="K23" s="780"/>
    </row>
    <row r="24" spans="1:11" ht="17.100000000000001" customHeight="1" x14ac:dyDescent="0.15">
      <c r="A24" s="47" t="s">
        <v>17</v>
      </c>
      <c r="B24" s="61"/>
      <c r="C24" s="350"/>
      <c r="D24" s="36"/>
      <c r="E24" s="55" t="s">
        <v>20</v>
      </c>
      <c r="F24" s="55" t="s">
        <v>20</v>
      </c>
      <c r="G24" s="29"/>
      <c r="H24" s="29" t="s">
        <v>20</v>
      </c>
      <c r="I24" s="43">
        <f t="shared" ref="I24:I25" si="8">COUNTIFS(B24:H24,"&lt;&gt;空",B24:H24,"&lt;&gt;休",B24:H24,"&lt;&gt;調",B24:H24,"&lt;&gt;",B24:H24,"&lt;&gt;調整休")</f>
        <v>3</v>
      </c>
      <c r="J24" s="795">
        <f t="shared" ref="J24:J25" si="9">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13.5</v>
      </c>
      <c r="K24" s="796"/>
    </row>
    <row r="25" spans="1:11" ht="17.100000000000001" customHeight="1" x14ac:dyDescent="0.15">
      <c r="A25" s="20" t="s">
        <v>18</v>
      </c>
      <c r="B25" s="54" t="s">
        <v>21</v>
      </c>
      <c r="C25" s="21"/>
      <c r="D25" s="32"/>
      <c r="E25" s="12"/>
      <c r="F25" s="54"/>
      <c r="G25" s="12" t="s">
        <v>20</v>
      </c>
      <c r="H25" s="12" t="s">
        <v>21</v>
      </c>
      <c r="I25" s="5">
        <f t="shared" si="8"/>
        <v>3</v>
      </c>
      <c r="J25" s="758">
        <f t="shared" si="9"/>
        <v>13.5</v>
      </c>
      <c r="K25" s="759"/>
    </row>
    <row r="26" spans="1:11" ht="17.100000000000001" customHeight="1" x14ac:dyDescent="0.15">
      <c r="A26" s="44"/>
      <c r="B26" s="29"/>
      <c r="C26" s="106"/>
      <c r="D26" s="36"/>
      <c r="E26" s="12"/>
      <c r="F26" s="16"/>
      <c r="G26" s="16"/>
      <c r="H26" s="40"/>
      <c r="I26" s="5"/>
      <c r="J26" s="758"/>
      <c r="K26" s="759"/>
    </row>
    <row r="27" spans="1:11" ht="17.100000000000001" customHeight="1" x14ac:dyDescent="0.15">
      <c r="A27" s="22" t="s">
        <v>0</v>
      </c>
      <c r="B27" s="90">
        <v>46069</v>
      </c>
      <c r="C27" s="90">
        <v>46070</v>
      </c>
      <c r="D27" s="90">
        <v>46071</v>
      </c>
      <c r="E27" s="90">
        <v>46072</v>
      </c>
      <c r="F27" s="90">
        <v>46073</v>
      </c>
      <c r="G27" s="90">
        <v>46074</v>
      </c>
      <c r="H27" s="90">
        <v>46075</v>
      </c>
      <c r="I27" s="131"/>
      <c r="J27" s="799" t="s">
        <v>2</v>
      </c>
      <c r="K27" s="800"/>
    </row>
    <row r="28" spans="1:11" ht="17.100000000000001" customHeight="1" x14ac:dyDescent="0.15">
      <c r="A28" s="22" t="s">
        <v>3</v>
      </c>
      <c r="B28" s="2" t="s">
        <v>4</v>
      </c>
      <c r="C28" s="21" t="s">
        <v>5</v>
      </c>
      <c r="D28" s="21" t="s">
        <v>6</v>
      </c>
      <c r="E28" s="2" t="s">
        <v>7</v>
      </c>
      <c r="F28" s="2" t="s">
        <v>8</v>
      </c>
      <c r="G28" s="2" t="s">
        <v>9</v>
      </c>
      <c r="H28" s="24" t="s">
        <v>10</v>
      </c>
      <c r="I28" s="133"/>
      <c r="J28" s="801"/>
      <c r="K28" s="802"/>
    </row>
    <row r="29" spans="1:11" ht="17.100000000000001" customHeight="1" thickBot="1" x14ac:dyDescent="0.2">
      <c r="A29" s="406" t="s">
        <v>13</v>
      </c>
      <c r="B29" s="99"/>
      <c r="C29" s="407"/>
      <c r="D29" s="408"/>
      <c r="E29" s="99"/>
      <c r="F29" s="99"/>
      <c r="G29" s="99"/>
      <c r="H29" s="99"/>
      <c r="I29" s="100"/>
      <c r="J29" s="785"/>
      <c r="K29" s="766"/>
    </row>
    <row r="30" spans="1:11" ht="17.100000000000001" customHeight="1" x14ac:dyDescent="0.15">
      <c r="A30" s="797" t="s">
        <v>16</v>
      </c>
      <c r="B30" s="107" t="s">
        <v>20</v>
      </c>
      <c r="C30" s="351"/>
      <c r="D30" s="109"/>
      <c r="E30" s="233" t="s">
        <v>385</v>
      </c>
      <c r="F30" s="233" t="s">
        <v>385</v>
      </c>
      <c r="G30" s="393"/>
      <c r="H30" s="107"/>
      <c r="I30" s="775">
        <f t="shared" ref="I30" si="10">COUNTIFS(B30:H30,"&lt;&gt;空",B30:H30,"&lt;&gt;休",B30:H30,"&lt;&gt;調",B30:H30,"&lt;&gt;",B30:H30,"&lt;&gt;調整休")</f>
        <v>3</v>
      </c>
      <c r="J30" s="777">
        <v>18</v>
      </c>
      <c r="K30" s="778"/>
    </row>
    <row r="31" spans="1:11" ht="17.100000000000001" customHeight="1" thickBot="1" x14ac:dyDescent="0.2">
      <c r="A31" s="798"/>
      <c r="B31" s="122"/>
      <c r="C31" s="409"/>
      <c r="D31" s="113"/>
      <c r="E31" s="111" t="s">
        <v>21</v>
      </c>
      <c r="F31" s="111" t="s">
        <v>21</v>
      </c>
      <c r="G31" s="111" t="s">
        <v>21</v>
      </c>
      <c r="H31" s="111"/>
      <c r="I31" s="776"/>
      <c r="J31" s="779"/>
      <c r="K31" s="780"/>
    </row>
    <row r="32" spans="1:11" ht="17.100000000000001" customHeight="1" x14ac:dyDescent="0.15">
      <c r="A32" s="47" t="s">
        <v>17</v>
      </c>
      <c r="B32" s="499" t="s">
        <v>504</v>
      </c>
      <c r="C32" s="350"/>
      <c r="D32" s="36"/>
      <c r="E32" s="55" t="s">
        <v>20</v>
      </c>
      <c r="F32" s="493"/>
      <c r="G32" s="55"/>
      <c r="H32" s="29" t="s">
        <v>20</v>
      </c>
      <c r="I32" s="43">
        <f t="shared" ref="I32:I33" si="11">COUNTIFS(B32:H32,"&lt;&gt;空",B32:H32,"&lt;&gt;休",B32:H32,"&lt;&gt;調",B32:H32,"&lt;&gt;",B32:H32,"&lt;&gt;調整休")</f>
        <v>3</v>
      </c>
      <c r="J32" s="795">
        <v>12.5</v>
      </c>
      <c r="K32" s="796"/>
    </row>
    <row r="33" spans="1:14" ht="17.100000000000001" customHeight="1" x14ac:dyDescent="0.15">
      <c r="A33" s="20" t="s">
        <v>18</v>
      </c>
      <c r="B33" s="54" t="s">
        <v>21</v>
      </c>
      <c r="C33" s="21"/>
      <c r="D33" s="32"/>
      <c r="E33" s="12"/>
      <c r="F33" s="12" t="s">
        <v>20</v>
      </c>
      <c r="G33" s="12" t="s">
        <v>20</v>
      </c>
      <c r="H33" s="12" t="s">
        <v>21</v>
      </c>
      <c r="I33" s="5">
        <f t="shared" si="11"/>
        <v>4</v>
      </c>
      <c r="J33" s="758">
        <f t="shared" ref="J33" si="12">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10-15"))*(4.5)</f>
        <v>18</v>
      </c>
      <c r="K33" s="759"/>
    </row>
    <row r="34" spans="1:14" ht="17.100000000000001" customHeight="1" x14ac:dyDescent="0.15">
      <c r="A34" s="44"/>
      <c r="B34" s="29"/>
      <c r="C34" s="106"/>
      <c r="D34" s="36"/>
      <c r="E34" s="12"/>
      <c r="F34" s="16"/>
      <c r="G34" s="16"/>
      <c r="H34" s="40"/>
      <c r="I34" s="5"/>
      <c r="J34" s="758"/>
      <c r="K34" s="759"/>
    </row>
    <row r="35" spans="1:14" ht="17.100000000000001" customHeight="1" x14ac:dyDescent="0.15">
      <c r="A35" s="22" t="s">
        <v>0</v>
      </c>
      <c r="B35" s="23">
        <v>46076</v>
      </c>
      <c r="C35" s="23">
        <v>46077</v>
      </c>
      <c r="D35" s="23">
        <v>46078</v>
      </c>
      <c r="E35" s="23">
        <v>46079</v>
      </c>
      <c r="F35" s="23">
        <v>46080</v>
      </c>
      <c r="G35" s="23">
        <v>46081</v>
      </c>
      <c r="H35" s="23"/>
      <c r="I35" s="131"/>
      <c r="J35" s="799" t="s">
        <v>2</v>
      </c>
      <c r="K35" s="800"/>
    </row>
    <row r="36" spans="1:14" ht="17.100000000000001" customHeight="1" x14ac:dyDescent="0.15">
      <c r="A36" s="22" t="s">
        <v>3</v>
      </c>
      <c r="B36" s="24" t="s">
        <v>4</v>
      </c>
      <c r="C36" s="316" t="s">
        <v>5</v>
      </c>
      <c r="D36" s="21" t="s">
        <v>6</v>
      </c>
      <c r="E36" s="2" t="s">
        <v>7</v>
      </c>
      <c r="F36" s="2" t="s">
        <v>8</v>
      </c>
      <c r="G36" s="2" t="s">
        <v>9</v>
      </c>
      <c r="H36" s="24"/>
      <c r="I36" s="133"/>
      <c r="J36" s="801"/>
      <c r="K36" s="802"/>
    </row>
    <row r="37" spans="1:14" ht="17.100000000000001" customHeight="1" thickBot="1" x14ac:dyDescent="0.2">
      <c r="A37" s="406" t="s">
        <v>12</v>
      </c>
      <c r="B37" s="99"/>
      <c r="C37" s="407"/>
      <c r="D37" s="408"/>
      <c r="E37" s="99"/>
      <c r="F37" s="99"/>
      <c r="G37" s="99"/>
      <c r="H37" s="407"/>
      <c r="I37" s="100"/>
      <c r="J37" s="785"/>
      <c r="K37" s="766"/>
    </row>
    <row r="38" spans="1:14" ht="17.100000000000001" customHeight="1" x14ac:dyDescent="0.15">
      <c r="A38" s="797" t="s">
        <v>16</v>
      </c>
      <c r="B38" s="361"/>
      <c r="C38" s="351"/>
      <c r="D38" s="109"/>
      <c r="E38" s="233" t="s">
        <v>385</v>
      </c>
      <c r="F38" s="233" t="s">
        <v>385</v>
      </c>
      <c r="G38" s="107" t="s">
        <v>72</v>
      </c>
      <c r="H38" s="351"/>
      <c r="I38" s="775">
        <f t="shared" ref="I38" si="13">COUNTIFS(B38:H38,"&lt;&gt;空",B38:H38,"&lt;&gt;休",B38:H38,"&lt;&gt;調",B38:H38,"&lt;&gt;",B38:H38,"&lt;&gt;調整休")</f>
        <v>3</v>
      </c>
      <c r="J38" s="777">
        <v>12</v>
      </c>
      <c r="K38" s="778"/>
    </row>
    <row r="39" spans="1:14" ht="17.100000000000001" customHeight="1" thickBot="1" x14ac:dyDescent="0.2">
      <c r="A39" s="798"/>
      <c r="B39" s="122"/>
      <c r="C39" s="409"/>
      <c r="D39" s="113"/>
      <c r="E39" s="111" t="s">
        <v>21</v>
      </c>
      <c r="F39" s="111" t="s">
        <v>21</v>
      </c>
      <c r="G39" s="111"/>
      <c r="H39" s="409"/>
      <c r="I39" s="776"/>
      <c r="J39" s="779"/>
      <c r="K39" s="780"/>
    </row>
    <row r="40" spans="1:14" ht="17.100000000000001" customHeight="1" x14ac:dyDescent="0.15">
      <c r="A40" s="47" t="s">
        <v>17</v>
      </c>
      <c r="B40" s="29" t="s">
        <v>21</v>
      </c>
      <c r="C40" s="350"/>
      <c r="D40" s="36"/>
      <c r="E40" s="55" t="s">
        <v>20</v>
      </c>
      <c r="F40" s="55" t="s">
        <v>20</v>
      </c>
      <c r="G40" s="29"/>
      <c r="H40" s="350"/>
      <c r="I40" s="43">
        <f t="shared" ref="I40:I41" si="14">COUNTIFS(B40:H40,"&lt;&gt;空",B40:H40,"&lt;&gt;休",B40:H40,"&lt;&gt;調",B40:H40,"&lt;&gt;",B40:H40,"&lt;&gt;調整休")</f>
        <v>3</v>
      </c>
      <c r="J40" s="795">
        <v>9</v>
      </c>
      <c r="K40" s="796"/>
    </row>
    <row r="41" spans="1:14" ht="17.100000000000001" customHeight="1" x14ac:dyDescent="0.15">
      <c r="A41" s="20" t="s">
        <v>18</v>
      </c>
      <c r="B41" s="12" t="s">
        <v>20</v>
      </c>
      <c r="C41" s="21"/>
      <c r="D41" s="32"/>
      <c r="E41" s="12"/>
      <c r="F41" s="54"/>
      <c r="G41" s="12" t="s">
        <v>78</v>
      </c>
      <c r="H41" s="21"/>
      <c r="I41" s="5">
        <f t="shared" si="14"/>
        <v>2</v>
      </c>
      <c r="J41" s="758">
        <f t="shared" ref="J41" si="15">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10-15"))*(4.5)</f>
        <v>4.5</v>
      </c>
      <c r="K41" s="759"/>
    </row>
    <row r="42" spans="1:14" ht="17.100000000000001" customHeight="1" x14ac:dyDescent="0.15">
      <c r="A42" s="44"/>
      <c r="B42" s="29"/>
      <c r="C42" s="106"/>
      <c r="D42" s="36"/>
      <c r="E42" s="12"/>
      <c r="F42" s="16"/>
      <c r="G42" s="16"/>
      <c r="H42" s="106"/>
      <c r="I42" s="5"/>
      <c r="J42" s="758"/>
      <c r="K42" s="759"/>
    </row>
    <row r="43" spans="1:14" ht="17.100000000000001" customHeight="1" x14ac:dyDescent="0.15">
      <c r="A43" s="41"/>
      <c r="B43" s="42"/>
      <c r="C43" s="42"/>
      <c r="D43" s="42"/>
      <c r="E43" s="42"/>
      <c r="F43" s="42"/>
      <c r="G43" s="42"/>
      <c r="H43" s="42"/>
      <c r="I43" s="882" t="s">
        <v>502</v>
      </c>
      <c r="J43" s="882"/>
      <c r="K43" s="882"/>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59">
    <mergeCell ref="A6:A7"/>
    <mergeCell ref="I6:I7"/>
    <mergeCell ref="J6:K7"/>
    <mergeCell ref="B1:F1"/>
    <mergeCell ref="H1:K1"/>
    <mergeCell ref="I3:I4"/>
    <mergeCell ref="J3:K4"/>
    <mergeCell ref="J5:K5"/>
    <mergeCell ref="J8:K8"/>
    <mergeCell ref="J9:K9"/>
    <mergeCell ref="J10:K10"/>
    <mergeCell ref="J11:K12"/>
    <mergeCell ref="F13:H13"/>
    <mergeCell ref="J13:K13"/>
    <mergeCell ref="J24:K24"/>
    <mergeCell ref="A14:A15"/>
    <mergeCell ref="I14:I15"/>
    <mergeCell ref="J14:K15"/>
    <mergeCell ref="J16:K16"/>
    <mergeCell ref="J17:K17"/>
    <mergeCell ref="J18:K18"/>
    <mergeCell ref="J19:K20"/>
    <mergeCell ref="J21:K21"/>
    <mergeCell ref="A22:A23"/>
    <mergeCell ref="I22:I23"/>
    <mergeCell ref="J22:K23"/>
    <mergeCell ref="A38:A39"/>
    <mergeCell ref="I38:I39"/>
    <mergeCell ref="J38:K39"/>
    <mergeCell ref="J25:K25"/>
    <mergeCell ref="J26:K26"/>
    <mergeCell ref="J27:K28"/>
    <mergeCell ref="J29:K29"/>
    <mergeCell ref="A30:A31"/>
    <mergeCell ref="I30:I31"/>
    <mergeCell ref="J30:K31"/>
    <mergeCell ref="J32:K32"/>
    <mergeCell ref="J33:K33"/>
    <mergeCell ref="J34:K34"/>
    <mergeCell ref="J35:K36"/>
    <mergeCell ref="J37:K37"/>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D5491-91C9-4D39-860E-0D98CD11DE8D}">
  <sheetPr>
    <tabColor theme="7" tint="0.59999389629810485"/>
    <pageSetUpPr fitToPage="1"/>
  </sheetPr>
  <dimension ref="A1:X52"/>
  <sheetViews>
    <sheetView zoomScale="90" zoomScaleNormal="90" workbookViewId="0">
      <selection activeCell="M21" sqref="M21"/>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493</v>
      </c>
      <c r="C1" s="683"/>
      <c r="D1" s="683"/>
      <c r="E1" s="683"/>
      <c r="F1" s="683"/>
      <c r="H1" s="723" t="s">
        <v>49</v>
      </c>
      <c r="I1" s="724"/>
      <c r="J1" s="725"/>
      <c r="K1" s="726"/>
    </row>
    <row r="2" spans="1:24" ht="18" customHeight="1" x14ac:dyDescent="0.15">
      <c r="A2" s="14"/>
      <c r="I2" s="14"/>
      <c r="J2" s="3"/>
      <c r="K2" s="4"/>
    </row>
    <row r="3" spans="1:24" ht="18" customHeight="1" x14ac:dyDescent="0.15">
      <c r="A3" s="2" t="s">
        <v>64</v>
      </c>
      <c r="B3" s="90"/>
      <c r="C3" s="90"/>
      <c r="D3" s="90"/>
      <c r="E3" s="90"/>
      <c r="F3" s="90"/>
      <c r="G3" s="90"/>
      <c r="H3" s="90">
        <v>46054</v>
      </c>
      <c r="I3" s="727" t="s">
        <v>1</v>
      </c>
      <c r="J3" s="717" t="s">
        <v>2</v>
      </c>
      <c r="K3" s="718"/>
    </row>
    <row r="4" spans="1:24" ht="18" customHeight="1" x14ac:dyDescent="0.15">
      <c r="A4" s="2" t="s">
        <v>3</v>
      </c>
      <c r="B4" s="2"/>
      <c r="C4" s="21"/>
      <c r="D4" s="21"/>
      <c r="E4" s="2"/>
      <c r="F4" s="21"/>
      <c r="G4" s="21"/>
      <c r="H4" s="24" t="s">
        <v>10</v>
      </c>
      <c r="I4" s="728"/>
      <c r="J4" s="719"/>
      <c r="K4" s="720"/>
    </row>
    <row r="5" spans="1:24" ht="18" customHeight="1" x14ac:dyDescent="0.15">
      <c r="A5" s="17" t="s">
        <v>12</v>
      </c>
      <c r="B5" s="26"/>
      <c r="C5" s="26"/>
      <c r="D5" s="37"/>
      <c r="E5" s="26"/>
      <c r="F5" s="26"/>
      <c r="G5" s="37"/>
      <c r="H5" s="12"/>
      <c r="I5" s="5"/>
      <c r="J5" s="682"/>
      <c r="K5" s="692"/>
    </row>
    <row r="6" spans="1:24" ht="18" customHeight="1" x14ac:dyDescent="0.15">
      <c r="A6" s="5" t="s">
        <v>73</v>
      </c>
      <c r="B6" s="127"/>
      <c r="C6" s="127"/>
      <c r="D6" s="32"/>
      <c r="E6" s="32"/>
      <c r="F6" s="32"/>
      <c r="G6" s="32"/>
      <c r="H6" s="29" t="s">
        <v>21</v>
      </c>
      <c r="I6" s="5">
        <f>COUNTIFS(B6:H6,"&lt;&gt;空",B6:H6,"&lt;&gt;休",B6:H6,"&lt;&gt;調",B6:H6,"&lt;&gt;",B6:H6,"&lt;&gt;調整休")</f>
        <v>1</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16-19"))*(3)</f>
        <v>4.5</v>
      </c>
      <c r="K6" s="692"/>
      <c r="N6" s="6"/>
      <c r="O6" s="6"/>
      <c r="P6" s="6"/>
      <c r="Q6" s="6"/>
      <c r="R6" s="6"/>
      <c r="S6" s="6"/>
      <c r="T6" s="6"/>
      <c r="U6" s="6"/>
      <c r="V6" s="6"/>
      <c r="W6" s="6"/>
      <c r="X6" s="6"/>
    </row>
    <row r="7" spans="1:24" ht="18" customHeight="1" x14ac:dyDescent="0.15">
      <c r="A7" s="5" t="s">
        <v>46</v>
      </c>
      <c r="B7" s="21"/>
      <c r="C7" s="21"/>
      <c r="D7" s="32"/>
      <c r="E7" s="32"/>
      <c r="F7" s="32"/>
      <c r="G7" s="32"/>
      <c r="H7" s="12"/>
      <c r="I7" s="5">
        <f>COUNTIFS(B7:H7,"&lt;&gt;空",B7:H7,"&lt;&gt;休",B7:H7,"&lt;&gt;調",B7:H7,"&lt;&gt;",B7:H7,"&lt;&gt;調整休")</f>
        <v>0</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0</v>
      </c>
      <c r="K7" s="692"/>
      <c r="N7" s="6"/>
      <c r="O7" s="6"/>
      <c r="P7" s="6"/>
      <c r="Q7" s="6"/>
      <c r="R7" s="6"/>
      <c r="S7" s="6"/>
      <c r="T7" s="6"/>
      <c r="U7" s="6"/>
      <c r="V7" s="6"/>
      <c r="W7" s="6"/>
      <c r="X7" s="6"/>
    </row>
    <row r="8" spans="1:24" ht="18" customHeight="1" x14ac:dyDescent="0.15">
      <c r="A8" s="5" t="s">
        <v>47</v>
      </c>
      <c r="B8" s="21"/>
      <c r="C8" s="21"/>
      <c r="D8" s="32"/>
      <c r="E8" s="32"/>
      <c r="F8" s="32"/>
      <c r="G8" s="32"/>
      <c r="H8" s="12" t="s">
        <v>20</v>
      </c>
      <c r="I8" s="5">
        <f>COUNTIFS(B8:H8,"&lt;&gt;空",B8:H8,"&lt;&gt;休",B8:H8,"&lt;&gt;調",B8:H8,"&lt;&gt;",B8:H8,"&lt;&gt;調整休")</f>
        <v>1</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4.5</v>
      </c>
      <c r="K8" s="692"/>
    </row>
    <row r="9" spans="1:24" ht="18" customHeight="1" x14ac:dyDescent="0.15">
      <c r="A9" s="5" t="s">
        <v>48</v>
      </c>
      <c r="B9" s="106"/>
      <c r="C9" s="106"/>
      <c r="D9" s="106"/>
      <c r="E9" s="106"/>
      <c r="F9" s="106"/>
      <c r="G9" s="106"/>
      <c r="H9" s="12" t="s">
        <v>41</v>
      </c>
      <c r="I9" s="5">
        <f>COUNTIFS(B9:H9,"&lt;&gt;空",B9:H9,"&lt;&gt;休",B9:H9,"&lt;&gt;調",B9:H9,"&lt;&gt;",B9:H9,"&lt;&gt;調整休")</f>
        <v>1</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6</v>
      </c>
      <c r="K9" s="692"/>
    </row>
    <row r="10" spans="1:24" ht="18" customHeight="1" x14ac:dyDescent="0.15">
      <c r="A10" s="321"/>
      <c r="B10" s="38"/>
      <c r="C10" s="38"/>
      <c r="D10" s="39"/>
      <c r="E10" s="39"/>
      <c r="F10" s="39"/>
      <c r="G10" s="39"/>
      <c r="H10" s="12"/>
      <c r="I10" s="5">
        <f>COUNTIFS(B10:H10,"&lt;&gt;空",B10:H10,"&lt;&gt;休",B10:H10,"&lt;&gt;調",B10:H10,"&lt;&gt;",B10:H10,"&lt;&gt;調整休")</f>
        <v>0</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16-19"))*(3)</f>
        <v>0</v>
      </c>
      <c r="K10" s="692"/>
    </row>
    <row r="11" spans="1:24" ht="18" customHeight="1" x14ac:dyDescent="0.15">
      <c r="A11" s="33" t="s">
        <v>0</v>
      </c>
      <c r="B11" s="90">
        <v>46055</v>
      </c>
      <c r="C11" s="90">
        <v>46056</v>
      </c>
      <c r="D11" s="90">
        <v>46057</v>
      </c>
      <c r="E11" s="90">
        <v>46058</v>
      </c>
      <c r="F11" s="90">
        <v>46059</v>
      </c>
      <c r="G11" s="90">
        <v>46060</v>
      </c>
      <c r="H11" s="90">
        <v>46061</v>
      </c>
      <c r="I11" s="7"/>
      <c r="J11" s="717" t="s">
        <v>2</v>
      </c>
      <c r="K11" s="718"/>
    </row>
    <row r="12" spans="1:24" ht="18" customHeight="1" x14ac:dyDescent="0.15">
      <c r="A12" s="22" t="s">
        <v>3</v>
      </c>
      <c r="B12" s="22" t="s">
        <v>4</v>
      </c>
      <c r="C12" s="2" t="s">
        <v>5</v>
      </c>
      <c r="D12" s="21" t="s">
        <v>6</v>
      </c>
      <c r="E12" s="2" t="s">
        <v>7</v>
      </c>
      <c r="F12" s="2" t="s">
        <v>8</v>
      </c>
      <c r="G12" s="2" t="s">
        <v>9</v>
      </c>
      <c r="H12" s="24" t="s">
        <v>10</v>
      </c>
      <c r="I12" s="8"/>
      <c r="J12" s="719"/>
      <c r="K12" s="720"/>
    </row>
    <row r="13" spans="1:24" ht="18" customHeight="1" x14ac:dyDescent="0.15">
      <c r="A13" s="17" t="s">
        <v>13</v>
      </c>
      <c r="B13" s="12"/>
      <c r="C13" s="26"/>
      <c r="D13" s="37"/>
      <c r="E13" s="12"/>
      <c r="F13" s="12"/>
      <c r="G13" s="12"/>
      <c r="H13" s="12"/>
      <c r="I13" s="5"/>
      <c r="J13" s="682"/>
      <c r="K13" s="692"/>
    </row>
    <row r="14" spans="1:24" ht="18" customHeight="1" x14ac:dyDescent="0.15">
      <c r="A14" s="5" t="s">
        <v>73</v>
      </c>
      <c r="B14" s="12" t="s">
        <v>20</v>
      </c>
      <c r="C14" s="127"/>
      <c r="D14" s="32"/>
      <c r="E14" s="12" t="s">
        <v>20</v>
      </c>
      <c r="F14" s="12" t="s">
        <v>21</v>
      </c>
      <c r="G14" s="12" t="s">
        <v>20</v>
      </c>
      <c r="H14" s="29" t="s">
        <v>21</v>
      </c>
      <c r="I14" s="5">
        <f t="shared" ref="I14:I16" si="0">COUNTIFS(B14:H14,"&lt;&gt;空",B14:H14,"&lt;&gt;休",B14:H14,"&lt;&gt;調",B14:H14,"&lt;&gt;",B14:H14,"&lt;&gt;調整休")</f>
        <v>5</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f>
        <v>22.5</v>
      </c>
      <c r="K14" s="692"/>
    </row>
    <row r="15" spans="1:24" ht="18" customHeight="1" x14ac:dyDescent="0.15">
      <c r="A15" s="5" t="s">
        <v>46</v>
      </c>
      <c r="B15" s="12" t="s">
        <v>21</v>
      </c>
      <c r="C15" s="21"/>
      <c r="D15" s="32"/>
      <c r="E15" s="54" t="s">
        <v>21</v>
      </c>
      <c r="F15" s="18"/>
      <c r="G15" s="12" t="s">
        <v>21</v>
      </c>
      <c r="H15" s="12"/>
      <c r="I15" s="5">
        <f t="shared" si="0"/>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13.5</v>
      </c>
      <c r="K15" s="692"/>
    </row>
    <row r="16" spans="1:24" ht="18" customHeight="1" x14ac:dyDescent="0.15">
      <c r="A16" s="5" t="s">
        <v>47</v>
      </c>
      <c r="B16" s="12"/>
      <c r="C16" s="21"/>
      <c r="D16" s="32"/>
      <c r="E16" s="58"/>
      <c r="F16" s="12" t="s">
        <v>20</v>
      </c>
      <c r="G16" s="12"/>
      <c r="H16" s="12" t="s">
        <v>20</v>
      </c>
      <c r="I16" s="5">
        <f t="shared" si="0"/>
        <v>2</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16-19"))*(3)</f>
        <v>9</v>
      </c>
      <c r="K16" s="692"/>
    </row>
    <row r="17" spans="1:11" ht="18" customHeight="1" x14ac:dyDescent="0.15">
      <c r="A17" s="5" t="s">
        <v>48</v>
      </c>
      <c r="B17" s="12"/>
      <c r="C17" s="106"/>
      <c r="D17" s="106"/>
      <c r="E17" s="55"/>
      <c r="F17" s="40"/>
      <c r="G17" s="12" t="s">
        <v>41</v>
      </c>
      <c r="H17" s="12" t="s">
        <v>41</v>
      </c>
      <c r="I17" s="5">
        <f>COUNTIFS(B17:H17,"&lt;&gt;空",B17:H17,"&lt;&gt;休",B17:H17,"&lt;&gt;調",B17:H17,"&lt;&gt;",B17:H17,"&lt;&gt;調整休")</f>
        <v>2</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12</v>
      </c>
      <c r="K17" s="692"/>
    </row>
    <row r="18" spans="1:11" ht="18" customHeight="1" x14ac:dyDescent="0.15">
      <c r="A18" s="321"/>
      <c r="B18" s="12"/>
      <c r="C18" s="38"/>
      <c r="D18" s="39"/>
      <c r="E18" s="12"/>
      <c r="F18" s="40"/>
      <c r="G18" s="29"/>
      <c r="H18" s="12"/>
      <c r="I18" s="5"/>
      <c r="J18" s="682"/>
      <c r="K18" s="692"/>
    </row>
    <row r="19" spans="1:11" ht="18" customHeight="1" x14ac:dyDescent="0.15">
      <c r="A19" s="22" t="s">
        <v>0</v>
      </c>
      <c r="B19" s="23">
        <v>46062</v>
      </c>
      <c r="C19" s="23">
        <v>46063</v>
      </c>
      <c r="D19" s="23">
        <v>46064</v>
      </c>
      <c r="E19" s="23">
        <v>46065</v>
      </c>
      <c r="F19" s="23">
        <v>46066</v>
      </c>
      <c r="G19" s="23">
        <v>46067</v>
      </c>
      <c r="H19" s="23">
        <v>46068</v>
      </c>
      <c r="I19" s="7"/>
      <c r="J19" s="717" t="s">
        <v>2</v>
      </c>
      <c r="K19" s="718"/>
    </row>
    <row r="20" spans="1:11" ht="18" customHeight="1" x14ac:dyDescent="0.15">
      <c r="A20" s="22" t="s">
        <v>3</v>
      </c>
      <c r="B20" s="2" t="s">
        <v>4</v>
      </c>
      <c r="C20" s="21" t="s">
        <v>5</v>
      </c>
      <c r="D20" s="376" t="s">
        <v>6</v>
      </c>
      <c r="E20" s="2" t="s">
        <v>7</v>
      </c>
      <c r="F20" s="2" t="s">
        <v>8</v>
      </c>
      <c r="G20" s="2" t="s">
        <v>9</v>
      </c>
      <c r="H20" s="24" t="s">
        <v>10</v>
      </c>
      <c r="I20" s="8"/>
      <c r="J20" s="719"/>
      <c r="K20" s="720"/>
    </row>
    <row r="21" spans="1:11" ht="18.95" customHeight="1" x14ac:dyDescent="0.15">
      <c r="A21" s="17" t="s">
        <v>12</v>
      </c>
      <c r="B21" s="12"/>
      <c r="C21" s="26"/>
      <c r="D21" s="37"/>
      <c r="E21" s="12"/>
      <c r="F21" s="12"/>
      <c r="G21" s="12"/>
      <c r="H21" s="12"/>
      <c r="I21" s="51"/>
      <c r="J21" s="721"/>
      <c r="K21" s="722"/>
    </row>
    <row r="22" spans="1:11" ht="18" customHeight="1" x14ac:dyDescent="0.15">
      <c r="A22" s="5" t="s">
        <v>73</v>
      </c>
      <c r="B22" s="12" t="s">
        <v>20</v>
      </c>
      <c r="C22" s="127"/>
      <c r="D22" s="32"/>
      <c r="E22" s="54"/>
      <c r="F22" s="12" t="s">
        <v>21</v>
      </c>
      <c r="G22" s="58"/>
      <c r="H22" s="54" t="s">
        <v>21</v>
      </c>
      <c r="I22" s="5">
        <f>COUNTIFS(B22:H22,"&lt;&gt;空",B22:H22,"&lt;&gt;休",B22:H22,"&lt;&gt;調",B22:H22,"&lt;&gt;",B22:H22,"&lt;&gt;調整休")</f>
        <v>3</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13.5</v>
      </c>
      <c r="K22" s="692"/>
    </row>
    <row r="23" spans="1:11" ht="18" customHeight="1" x14ac:dyDescent="0.15">
      <c r="A23" s="5" t="s">
        <v>46</v>
      </c>
      <c r="B23" s="12" t="s">
        <v>21</v>
      </c>
      <c r="C23" s="21"/>
      <c r="D23" s="32"/>
      <c r="E23" s="54" t="s">
        <v>21</v>
      </c>
      <c r="F23" s="18"/>
      <c r="G23" s="12" t="s">
        <v>21</v>
      </c>
      <c r="H23" s="12"/>
      <c r="I23" s="5">
        <f>COUNTIFS(B23:H23,"&lt;&gt;空",B23:H23,"&lt;&gt;休",B23:H23,"&lt;&gt;調",B23:H23,"&lt;&gt;",B23:H23,"&lt;&gt;調整休")</f>
        <v>3</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13.5</v>
      </c>
      <c r="K23" s="692"/>
    </row>
    <row r="24" spans="1:11" ht="18" customHeight="1" x14ac:dyDescent="0.15">
      <c r="A24" s="5" t="s">
        <v>47</v>
      </c>
      <c r="B24" s="12"/>
      <c r="C24" s="21"/>
      <c r="D24" s="32"/>
      <c r="E24" s="54" t="s">
        <v>20</v>
      </c>
      <c r="F24" s="12" t="s">
        <v>20</v>
      </c>
      <c r="G24" s="12" t="s">
        <v>20</v>
      </c>
      <c r="H24" s="12" t="s">
        <v>20</v>
      </c>
      <c r="I24" s="5">
        <f>COUNTIFS(B24:H24,"&lt;&gt;空",B24:H24,"&lt;&gt;休",B24:H24,"&lt;&gt;調",B24:H24,"&lt;&gt;",B24:H24,"&lt;&gt;調整休")</f>
        <v>4</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18</v>
      </c>
      <c r="K24" s="692"/>
    </row>
    <row r="25" spans="1:11" ht="18" customHeight="1" x14ac:dyDescent="0.15">
      <c r="A25" s="5" t="s">
        <v>48</v>
      </c>
      <c r="B25" s="12"/>
      <c r="C25" s="106"/>
      <c r="D25" s="106"/>
      <c r="E25" s="55"/>
      <c r="F25" s="40"/>
      <c r="G25" s="12" t="s">
        <v>41</v>
      </c>
      <c r="H25" s="12" t="s">
        <v>41</v>
      </c>
      <c r="I25" s="5">
        <f>COUNTIFS(B25:H25,"&lt;&gt;空",B25:H25,"&lt;&gt;休",B25:H25,"&lt;&gt;調",B25:H25,"&lt;&gt;",B25:H25,"&lt;&gt;調整休")</f>
        <v>2</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12</v>
      </c>
      <c r="K25" s="692"/>
    </row>
    <row r="26" spans="1:11" ht="18" customHeight="1" x14ac:dyDescent="0.15">
      <c r="A26" s="321"/>
      <c r="B26" s="12"/>
      <c r="C26" s="38"/>
      <c r="D26" s="39"/>
      <c r="E26" s="12"/>
      <c r="F26" s="40"/>
      <c r="G26" s="29"/>
      <c r="H26" s="12"/>
      <c r="I26" s="5">
        <f>COUNTIFS(B26:H26,"&lt;&gt;空",B26:H26,"&lt;&gt;休",B26:H26,"&lt;&gt;調",B26:H26,"&lt;&gt;",B26:H26,"&lt;&gt;調整休")</f>
        <v>0</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16-19"))*(3)</f>
        <v>0</v>
      </c>
      <c r="K26" s="692"/>
    </row>
    <row r="27" spans="1:11" ht="18" customHeight="1" x14ac:dyDescent="0.15">
      <c r="A27" s="22" t="s">
        <v>0</v>
      </c>
      <c r="B27" s="90">
        <v>46069</v>
      </c>
      <c r="C27" s="90">
        <v>46070</v>
      </c>
      <c r="D27" s="90">
        <v>46071</v>
      </c>
      <c r="E27" s="90">
        <v>46072</v>
      </c>
      <c r="F27" s="90">
        <v>46073</v>
      </c>
      <c r="G27" s="90">
        <v>46074</v>
      </c>
      <c r="H27" s="90">
        <v>46075</v>
      </c>
      <c r="I27" s="7"/>
      <c r="J27" s="717" t="s">
        <v>2</v>
      </c>
      <c r="K27" s="718"/>
    </row>
    <row r="28" spans="1:11" ht="18" customHeight="1" x14ac:dyDescent="0.15">
      <c r="A28" s="22" t="s">
        <v>3</v>
      </c>
      <c r="B28" s="2" t="s">
        <v>4</v>
      </c>
      <c r="C28" s="21" t="s">
        <v>5</v>
      </c>
      <c r="D28" s="21" t="s">
        <v>6</v>
      </c>
      <c r="E28" s="2" t="s">
        <v>7</v>
      </c>
      <c r="F28" s="2" t="s">
        <v>8</v>
      </c>
      <c r="G28" s="2" t="s">
        <v>9</v>
      </c>
      <c r="H28" s="24" t="s">
        <v>10</v>
      </c>
      <c r="I28" s="8"/>
      <c r="J28" s="719"/>
      <c r="K28" s="720"/>
    </row>
    <row r="29" spans="1:11" ht="18" customHeight="1" x14ac:dyDescent="0.15">
      <c r="A29" s="17" t="s">
        <v>13</v>
      </c>
      <c r="B29" s="12"/>
      <c r="C29" s="37"/>
      <c r="D29" s="37"/>
      <c r="E29" s="12"/>
      <c r="F29" s="12"/>
      <c r="G29" s="12"/>
      <c r="H29" s="12"/>
      <c r="I29" s="5"/>
      <c r="J29" s="682"/>
      <c r="K29" s="692"/>
    </row>
    <row r="30" spans="1:11" ht="18" customHeight="1" x14ac:dyDescent="0.15">
      <c r="A30" s="5" t="s">
        <v>73</v>
      </c>
      <c r="B30" s="12" t="s">
        <v>20</v>
      </c>
      <c r="C30" s="127"/>
      <c r="D30" s="32"/>
      <c r="E30" s="54"/>
      <c r="F30" s="12" t="s">
        <v>21</v>
      </c>
      <c r="G30" s="12" t="s">
        <v>20</v>
      </c>
      <c r="H30" s="12" t="s">
        <v>21</v>
      </c>
      <c r="I30" s="5">
        <f t="shared" ref="I30:I32" si="1">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16-19"))*(3)</f>
        <v>18</v>
      </c>
      <c r="K30" s="692"/>
    </row>
    <row r="31" spans="1:11" ht="18" customHeight="1" x14ac:dyDescent="0.15">
      <c r="A31" s="5" t="s">
        <v>46</v>
      </c>
      <c r="B31" s="12" t="s">
        <v>21</v>
      </c>
      <c r="C31" s="21"/>
      <c r="D31" s="32"/>
      <c r="E31" s="54" t="s">
        <v>21</v>
      </c>
      <c r="F31" s="18"/>
      <c r="G31" s="12" t="s">
        <v>21</v>
      </c>
      <c r="H31" s="12"/>
      <c r="I31" s="5">
        <f t="shared" si="1"/>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13.5</v>
      </c>
      <c r="K31" s="692"/>
    </row>
    <row r="32" spans="1:11" ht="18" customHeight="1" x14ac:dyDescent="0.15">
      <c r="A32" s="5" t="s">
        <v>47</v>
      </c>
      <c r="B32" s="12"/>
      <c r="C32" s="21"/>
      <c r="D32" s="32"/>
      <c r="E32" s="54" t="s">
        <v>20</v>
      </c>
      <c r="F32" s="12" t="s">
        <v>20</v>
      </c>
      <c r="G32" s="12"/>
      <c r="H32" s="12" t="s">
        <v>20</v>
      </c>
      <c r="I32" s="5">
        <f t="shared" si="1"/>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16-19"))*(3)</f>
        <v>13.5</v>
      </c>
      <c r="K32" s="692"/>
    </row>
    <row r="33" spans="1:14" ht="18" customHeight="1" x14ac:dyDescent="0.15">
      <c r="A33" s="5" t="s">
        <v>48</v>
      </c>
      <c r="B33" s="12"/>
      <c r="C33" s="106"/>
      <c r="D33" s="106"/>
      <c r="E33" s="55"/>
      <c r="F33" s="40"/>
      <c r="G33" s="12" t="s">
        <v>41</v>
      </c>
      <c r="H33" s="12" t="s">
        <v>41</v>
      </c>
      <c r="I33" s="5">
        <f>COUNTIFS(B33:H33,"&lt;&gt;空",B33:H33,"&lt;&gt;休",B33:H33,"&lt;&gt;調",B33:H33,"&lt;&gt;",B33:H33,"&lt;&gt;調整休")</f>
        <v>2</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12</v>
      </c>
      <c r="K33" s="692"/>
    </row>
    <row r="34" spans="1:14" ht="18" customHeight="1" x14ac:dyDescent="0.15">
      <c r="A34" s="321"/>
      <c r="B34" s="12"/>
      <c r="C34" s="38"/>
      <c r="D34" s="39"/>
      <c r="E34" s="12"/>
      <c r="F34" s="40"/>
      <c r="G34" s="29"/>
      <c r="H34" s="12"/>
      <c r="I34" s="5">
        <f>COUNTIFS(B34:H34,"&lt;&gt;空",B34:H34,"&lt;&gt;休",B34:H34,"&lt;&gt;調",B34:H34,"&lt;&gt;",B34:H34,"&lt;&gt;調整休")</f>
        <v>0</v>
      </c>
      <c r="J34" s="682">
        <f>SUM(COUNTIF(B34:H34,"9-14:30"))*(5)+(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16-19"))*(3)</f>
        <v>0</v>
      </c>
      <c r="K34" s="692"/>
    </row>
    <row r="35" spans="1:14" ht="18" customHeight="1" x14ac:dyDescent="0.15">
      <c r="A35" s="22" t="s">
        <v>0</v>
      </c>
      <c r="B35" s="23">
        <v>46076</v>
      </c>
      <c r="C35" s="23">
        <v>46077</v>
      </c>
      <c r="D35" s="23">
        <v>46078</v>
      </c>
      <c r="E35" s="23">
        <v>46079</v>
      </c>
      <c r="F35" s="23">
        <v>46080</v>
      </c>
      <c r="G35" s="23">
        <v>46081</v>
      </c>
      <c r="H35" s="23">
        <v>46082</v>
      </c>
      <c r="I35" s="7"/>
      <c r="J35" s="717" t="s">
        <v>2</v>
      </c>
      <c r="K35" s="718"/>
    </row>
    <row r="36" spans="1:14" ht="18" customHeight="1" x14ac:dyDescent="0.15">
      <c r="A36" s="22" t="s">
        <v>3</v>
      </c>
      <c r="B36" s="24" t="s">
        <v>4</v>
      </c>
      <c r="C36" s="316" t="s">
        <v>5</v>
      </c>
      <c r="D36" s="21" t="s">
        <v>6</v>
      </c>
      <c r="E36" s="2" t="s">
        <v>7</v>
      </c>
      <c r="F36" s="2" t="s">
        <v>8</v>
      </c>
      <c r="G36" s="2" t="s">
        <v>9</v>
      </c>
      <c r="H36" s="24" t="s">
        <v>10</v>
      </c>
      <c r="I36" s="8"/>
      <c r="J36" s="719"/>
      <c r="K36" s="720"/>
    </row>
    <row r="37" spans="1:14" ht="18.95" customHeight="1" x14ac:dyDescent="0.15">
      <c r="A37" s="17" t="s">
        <v>12</v>
      </c>
      <c r="B37" s="12"/>
      <c r="C37" s="26"/>
      <c r="D37" s="37"/>
      <c r="E37" s="12"/>
      <c r="F37" s="691" t="s">
        <v>60</v>
      </c>
      <c r="G37" s="691"/>
      <c r="H37" s="691"/>
      <c r="I37" s="51"/>
      <c r="J37" s="27"/>
      <c r="K37" s="49"/>
    </row>
    <row r="38" spans="1:14" ht="18" customHeight="1" x14ac:dyDescent="0.15">
      <c r="A38" s="5" t="s">
        <v>73</v>
      </c>
      <c r="B38" s="12" t="s">
        <v>20</v>
      </c>
      <c r="C38" s="127"/>
      <c r="D38" s="32"/>
      <c r="E38" s="54"/>
      <c r="F38" s="12" t="s">
        <v>21</v>
      </c>
      <c r="G38" s="12" t="s">
        <v>20</v>
      </c>
      <c r="H38" s="32"/>
      <c r="I38" s="5">
        <f>COUNTIFS(B38:H38,"&lt;&gt;空",B38:H38,"&lt;&gt;休",B38:H38,"&lt;&gt;調",B38:H38,"&lt;&gt;",B38:H38,"&lt;&gt;調整休")</f>
        <v>3</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f>
        <v>13.5</v>
      </c>
      <c r="K38" s="692"/>
    </row>
    <row r="39" spans="1:14" ht="18" customHeight="1" x14ac:dyDescent="0.15">
      <c r="A39" s="5" t="s">
        <v>46</v>
      </c>
      <c r="B39" s="12" t="s">
        <v>21</v>
      </c>
      <c r="C39" s="21"/>
      <c r="D39" s="32"/>
      <c r="E39" s="54" t="s">
        <v>21</v>
      </c>
      <c r="F39" s="18"/>
      <c r="G39" s="12" t="s">
        <v>21</v>
      </c>
      <c r="H39" s="32"/>
      <c r="I39" s="5">
        <f>COUNTIFS(B39:H39,"&lt;&gt;空",B39:H39,"&lt;&gt;休",B39:H39,"&lt;&gt;調",B39:H39,"&lt;&gt;",B39:H39,"&lt;&gt;調整休")</f>
        <v>3</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13.5</v>
      </c>
      <c r="K39" s="692"/>
    </row>
    <row r="40" spans="1:14" ht="18" customHeight="1" x14ac:dyDescent="0.15">
      <c r="A40" s="5" t="s">
        <v>47</v>
      </c>
      <c r="B40" s="12"/>
      <c r="C40" s="21"/>
      <c r="D40" s="32"/>
      <c r="E40" s="54" t="s">
        <v>20</v>
      </c>
      <c r="F40" s="12" t="s">
        <v>20</v>
      </c>
      <c r="G40" s="12" t="s">
        <v>20</v>
      </c>
      <c r="H40" s="32"/>
      <c r="I40" s="5">
        <f>COUNTIFS(B40:H40,"&lt;&gt;空",B40:H40,"&lt;&gt;休",B40:H40,"&lt;&gt;調",B40:H40,"&lt;&gt;",B40:H40,"&lt;&gt;調整休")</f>
        <v>3</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13.5</v>
      </c>
      <c r="K40" s="692"/>
    </row>
    <row r="41" spans="1:14" ht="18" customHeight="1" x14ac:dyDescent="0.15">
      <c r="A41" s="5" t="s">
        <v>48</v>
      </c>
      <c r="B41" s="12"/>
      <c r="C41" s="106"/>
      <c r="D41" s="106"/>
      <c r="E41" s="55"/>
      <c r="F41" s="40"/>
      <c r="G41" s="12" t="s">
        <v>21</v>
      </c>
      <c r="H41" s="106"/>
      <c r="I41" s="5">
        <f>COUNTIFS(B41:H41,"&lt;&gt;空",B41:H41,"&lt;&gt;休",B41:H41,"&lt;&gt;調",B41:H41,"&lt;&gt;",B41:H41,"&lt;&gt;調整休")</f>
        <v>1</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4.5</v>
      </c>
      <c r="K41" s="692"/>
    </row>
    <row r="42" spans="1:14" ht="18" customHeight="1" x14ac:dyDescent="0.15">
      <c r="A42" s="321"/>
      <c r="B42" s="12"/>
      <c r="C42" s="38"/>
      <c r="D42" s="39"/>
      <c r="E42" s="12"/>
      <c r="F42" s="40"/>
      <c r="G42" s="29"/>
      <c r="H42" s="39"/>
      <c r="I42" s="5">
        <f>COUNTIFS(B42:H42,"&lt;&gt;空",B42:H42,"&lt;&gt;休",B42:H42,"&lt;&gt;調",B42:H42,"&lt;&gt;",B42:H42,"&lt;&gt;調整休")</f>
        <v>0</v>
      </c>
      <c r="J42" s="682">
        <f>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16-19"))*(3)</f>
        <v>0</v>
      </c>
      <c r="K42" s="692"/>
    </row>
    <row r="43" spans="1:14" ht="18" customHeight="1" x14ac:dyDescent="0.15">
      <c r="A43" s="41"/>
      <c r="B43" s="42"/>
      <c r="C43" s="42"/>
      <c r="D43" s="42"/>
      <c r="E43" s="42"/>
      <c r="F43" s="42"/>
      <c r="G43" s="42"/>
      <c r="H43" s="42"/>
      <c r="I43" s="881" t="s">
        <v>499</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J6:K6"/>
    <mergeCell ref="B1:F1"/>
    <mergeCell ref="H1:K1"/>
    <mergeCell ref="I3:I4"/>
    <mergeCell ref="J3:K4"/>
    <mergeCell ref="J5:K5"/>
    <mergeCell ref="J19:K20"/>
    <mergeCell ref="J7:K7"/>
    <mergeCell ref="J8:K8"/>
    <mergeCell ref="J9:K9"/>
    <mergeCell ref="J10:K10"/>
    <mergeCell ref="J11:K12"/>
    <mergeCell ref="J13:K13"/>
    <mergeCell ref="J14:K14"/>
    <mergeCell ref="J15:K15"/>
    <mergeCell ref="J16:K16"/>
    <mergeCell ref="J17:K17"/>
    <mergeCell ref="J18:K18"/>
    <mergeCell ref="J33:K33"/>
    <mergeCell ref="J21:K21"/>
    <mergeCell ref="J22:K22"/>
    <mergeCell ref="J23:K23"/>
    <mergeCell ref="J24:K24"/>
    <mergeCell ref="J25:K25"/>
    <mergeCell ref="J26:K26"/>
    <mergeCell ref="J27:K28"/>
    <mergeCell ref="J29:K29"/>
    <mergeCell ref="J30:K30"/>
    <mergeCell ref="J31:K31"/>
    <mergeCell ref="J32:K32"/>
    <mergeCell ref="A45:B45"/>
    <mergeCell ref="C45:K45"/>
    <mergeCell ref="J34:K34"/>
    <mergeCell ref="J35:K36"/>
    <mergeCell ref="F37:H37"/>
    <mergeCell ref="J38:K38"/>
    <mergeCell ref="J39:K39"/>
    <mergeCell ref="J40:K40"/>
    <mergeCell ref="J41:K41"/>
    <mergeCell ref="J42:K42"/>
    <mergeCell ref="I43:K43"/>
    <mergeCell ref="A44:B44"/>
    <mergeCell ref="D44:E44"/>
    <mergeCell ref="A51:B51"/>
    <mergeCell ref="C51:K51"/>
    <mergeCell ref="A52:B52"/>
    <mergeCell ref="C52:K52"/>
    <mergeCell ref="A46:B46"/>
    <mergeCell ref="C46:K46"/>
    <mergeCell ref="C47:K47"/>
    <mergeCell ref="A49:B49"/>
    <mergeCell ref="C49:K49"/>
    <mergeCell ref="A50:B50"/>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6D50D22-2347-4AAA-BA37-79EE6940FE43}">
          <x14:formula1>
            <xm:f>'F:\Users\clmiwa-three\Downloads\[《中村》新田・草加 エリア 仮シフト【12月16日～1月15日】.xlsx]参照データベース'!#REF!</xm:f>
          </x14:formula1>
          <xm:sqref>B10:G10 C18:D18 C26:D26 G1 E43:H43 C34:D34 C42:D43 H42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213FF-EECE-49FD-91B9-A1361EE84DCC}">
  <sheetPr>
    <tabColor theme="7" tint="0.59999389629810485"/>
  </sheetPr>
  <dimension ref="A1:K55"/>
  <sheetViews>
    <sheetView zoomScaleNormal="100" workbookViewId="0">
      <selection activeCell="M30" sqref="M30"/>
    </sheetView>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60" t="s">
        <v>69</v>
      </c>
      <c r="B1" s="753" t="s">
        <v>493</v>
      </c>
      <c r="C1" s="753"/>
      <c r="D1" s="753"/>
      <c r="E1" s="753"/>
      <c r="F1" s="753"/>
      <c r="G1" s="754"/>
      <c r="H1" s="812" t="s">
        <v>165</v>
      </c>
      <c r="I1" s="813"/>
      <c r="J1" s="813"/>
      <c r="K1" s="814"/>
    </row>
    <row r="2" spans="1:11" x14ac:dyDescent="0.15">
      <c r="A2" s="212"/>
    </row>
    <row r="3" spans="1:11" s="214" customFormat="1" ht="11.25" x14ac:dyDescent="0.15">
      <c r="A3" s="153" t="s">
        <v>0</v>
      </c>
      <c r="B3" s="154"/>
      <c r="C3" s="154"/>
      <c r="D3" s="154"/>
      <c r="E3" s="154"/>
      <c r="F3" s="154"/>
      <c r="G3" s="154"/>
      <c r="H3" s="154">
        <v>46054</v>
      </c>
      <c r="I3" s="815" t="s">
        <v>1</v>
      </c>
      <c r="J3" s="817" t="s">
        <v>2</v>
      </c>
      <c r="K3" s="818"/>
    </row>
    <row r="4" spans="1:11" s="213" customFormat="1" x14ac:dyDescent="0.15">
      <c r="A4" s="155" t="s">
        <v>3</v>
      </c>
      <c r="B4" s="157"/>
      <c r="C4" s="157"/>
      <c r="D4" s="157"/>
      <c r="E4" s="157"/>
      <c r="F4" s="157"/>
      <c r="G4" s="157"/>
      <c r="H4" s="158" t="s">
        <v>10</v>
      </c>
      <c r="I4" s="816"/>
      <c r="J4" s="819"/>
      <c r="K4" s="820"/>
    </row>
    <row r="5" spans="1:11" x14ac:dyDescent="0.15">
      <c r="A5" s="193" t="s">
        <v>142</v>
      </c>
      <c r="B5" s="218"/>
      <c r="C5" s="226"/>
      <c r="D5" s="216"/>
      <c r="E5" s="226"/>
      <c r="F5" s="228"/>
      <c r="G5" s="218"/>
      <c r="H5" s="218"/>
      <c r="I5" s="219"/>
      <c r="J5" s="821"/>
      <c r="K5" s="821"/>
    </row>
    <row r="6" spans="1:11" ht="15.75" customHeight="1" x14ac:dyDescent="0.15">
      <c r="A6" s="225" t="s">
        <v>167</v>
      </c>
      <c r="B6" s="247"/>
      <c r="C6" s="247"/>
      <c r="D6" s="247"/>
      <c r="E6" s="247"/>
      <c r="F6" s="247"/>
      <c r="G6" s="247"/>
      <c r="H6" s="224" t="s">
        <v>431</v>
      </c>
      <c r="I6" s="221">
        <f>COUNTA(B6:H6)</f>
        <v>1</v>
      </c>
      <c r="J6" s="811">
        <f>SUM(COUNTIF(B6:H6,"D 10:30-17"))*(6)+(COUNTIF(B6:H6,"Y 10:30-17"))*(6)+(COUNTIF(B6:H6,"Y工場10-"))*(4.5)</f>
        <v>6</v>
      </c>
      <c r="K6" s="811"/>
    </row>
    <row r="7" spans="1:11" ht="15.75" customHeight="1" x14ac:dyDescent="0.15">
      <c r="A7" s="225" t="s">
        <v>169</v>
      </c>
      <c r="B7" s="247"/>
      <c r="C7" s="247"/>
      <c r="D7" s="247"/>
      <c r="E7" s="247"/>
      <c r="F7" s="247"/>
      <c r="G7" s="247"/>
      <c r="H7" s="244"/>
      <c r="I7" s="221">
        <f t="shared" ref="I7:I8" si="0">COUNTA(B7:H7)</f>
        <v>0</v>
      </c>
      <c r="J7" s="811">
        <f>SUM(COUNTIF(B7:H7,"D 10:30-17"))*(6)+(COUNTIF(B7:H7,"Y 10:30-17"))*(6)+(COUNTIF(B7:H7,"Y工場10-"))*(4.5)+(COUNTIF(B7:H7,"Y 10-17"))*(6.25)</f>
        <v>0</v>
      </c>
      <c r="K7" s="811"/>
    </row>
    <row r="8" spans="1:11" ht="15.75" customHeight="1" x14ac:dyDescent="0.15">
      <c r="A8" s="225" t="s">
        <v>186</v>
      </c>
      <c r="B8" s="247"/>
      <c r="C8" s="247"/>
      <c r="D8" s="247"/>
      <c r="E8" s="247"/>
      <c r="F8" s="247"/>
      <c r="G8" s="247"/>
      <c r="H8" s="244"/>
      <c r="I8" s="221">
        <f t="shared" si="0"/>
        <v>0</v>
      </c>
      <c r="J8" s="811">
        <f>SUM(COUNTIF(B8:H8,"D 10:30-17"))*(6)+(COUNTIF(B8:H8,"Y 10:30-17"))*(6)+(COUNTIF(B8:H8,"Y工場10-"))*(4.5)+(COUNTIF(B8:H8,"D 10:30-13"))*(2.5)</f>
        <v>0</v>
      </c>
      <c r="K8" s="811"/>
    </row>
    <row r="9" spans="1:11" ht="15.75" customHeight="1" x14ac:dyDescent="0.15">
      <c r="A9" s="225"/>
      <c r="B9" s="247"/>
      <c r="C9" s="247"/>
      <c r="D9" s="247"/>
      <c r="E9" s="247"/>
      <c r="F9" s="247"/>
      <c r="G9" s="247"/>
      <c r="H9" s="244"/>
      <c r="I9" s="221"/>
      <c r="J9" s="811"/>
      <c r="K9" s="811"/>
    </row>
    <row r="10" spans="1:11" ht="15.75" customHeight="1" x14ac:dyDescent="0.15">
      <c r="A10" s="193"/>
      <c r="B10" s="215"/>
      <c r="C10" s="215"/>
      <c r="D10" s="215"/>
      <c r="E10" s="215"/>
      <c r="F10" s="215"/>
      <c r="G10" s="215"/>
      <c r="H10" s="226"/>
      <c r="I10" s="219"/>
      <c r="J10" s="821"/>
      <c r="K10" s="821"/>
    </row>
    <row r="11" spans="1:11" ht="15.75" customHeight="1" x14ac:dyDescent="0.15">
      <c r="A11" s="220" t="s">
        <v>433</v>
      </c>
      <c r="B11" s="223"/>
      <c r="C11" s="223"/>
      <c r="D11" s="223"/>
      <c r="E11" s="223"/>
      <c r="F11" s="223"/>
      <c r="G11" s="223"/>
      <c r="H11" s="220" t="s">
        <v>172</v>
      </c>
      <c r="I11" s="227"/>
      <c r="J11" s="810"/>
      <c r="K11" s="810"/>
    </row>
    <row r="12" spans="1:11" ht="15.75" customHeight="1" x14ac:dyDescent="0.15">
      <c r="A12" s="224" t="s">
        <v>434</v>
      </c>
      <c r="B12" s="223"/>
      <c r="C12" s="223"/>
      <c r="D12" s="223"/>
      <c r="E12" s="223"/>
      <c r="F12" s="223"/>
      <c r="G12" s="223"/>
      <c r="H12" s="220"/>
      <c r="I12" s="221"/>
      <c r="J12" s="810"/>
      <c r="K12" s="810"/>
    </row>
    <row r="13" spans="1:11" s="214" customFormat="1" ht="11.25" x14ac:dyDescent="0.15">
      <c r="A13" s="175" t="s">
        <v>0</v>
      </c>
      <c r="B13" s="176">
        <v>46055</v>
      </c>
      <c r="C13" s="176">
        <v>46056</v>
      </c>
      <c r="D13" s="176">
        <v>46057</v>
      </c>
      <c r="E13" s="176">
        <v>46058</v>
      </c>
      <c r="F13" s="176">
        <v>46059</v>
      </c>
      <c r="G13" s="176">
        <v>46060</v>
      </c>
      <c r="H13" s="176">
        <v>46061</v>
      </c>
      <c r="I13" s="815" t="s">
        <v>1</v>
      </c>
      <c r="J13" s="822" t="s">
        <v>2</v>
      </c>
      <c r="K13" s="823"/>
    </row>
    <row r="14" spans="1:11" s="213" customFormat="1" x14ac:dyDescent="0.15">
      <c r="A14" s="155" t="s">
        <v>3</v>
      </c>
      <c r="B14" s="157" t="s">
        <v>4</v>
      </c>
      <c r="C14" s="157" t="s">
        <v>5</v>
      </c>
      <c r="D14" s="157" t="s">
        <v>6</v>
      </c>
      <c r="E14" s="157" t="s">
        <v>7</v>
      </c>
      <c r="F14" s="157" t="s">
        <v>8</v>
      </c>
      <c r="G14" s="157" t="s">
        <v>9</v>
      </c>
      <c r="H14" s="158" t="s">
        <v>10</v>
      </c>
      <c r="I14" s="816"/>
      <c r="J14" s="819"/>
      <c r="K14" s="820"/>
    </row>
    <row r="15" spans="1:11" x14ac:dyDescent="0.15">
      <c r="A15" s="217" t="s">
        <v>131</v>
      </c>
      <c r="B15" s="218"/>
      <c r="C15" s="226"/>
      <c r="D15" s="216"/>
      <c r="E15" s="226"/>
      <c r="F15" s="228"/>
      <c r="G15" s="218"/>
      <c r="H15" s="218"/>
      <c r="I15" s="219"/>
      <c r="J15" s="821"/>
      <c r="K15" s="821"/>
    </row>
    <row r="16" spans="1:11" ht="15.75" customHeight="1" x14ac:dyDescent="0.15">
      <c r="A16" s="225" t="s">
        <v>167</v>
      </c>
      <c r="B16" s="246"/>
      <c r="C16" s="247"/>
      <c r="D16" s="247"/>
      <c r="E16" s="246"/>
      <c r="F16" s="244"/>
      <c r="G16" s="224" t="s">
        <v>431</v>
      </c>
      <c r="H16" s="224" t="s">
        <v>431</v>
      </c>
      <c r="I16" s="221">
        <f>COUNTA(B16:H16)</f>
        <v>2</v>
      </c>
      <c r="J16" s="811">
        <f>SUM(COUNTIF(B16:H16,"D 10:30-17"))*(6)+(COUNTIF(B16:H16,"Y 10:30-17"))*(6)+(COUNTIF(B16:H16,"Y工場10-"))*(4.5)</f>
        <v>12</v>
      </c>
      <c r="K16" s="811"/>
    </row>
    <row r="17" spans="1:11" ht="15.75" customHeight="1" x14ac:dyDescent="0.15">
      <c r="A17" s="225" t="s">
        <v>169</v>
      </c>
      <c r="B17" s="224" t="s">
        <v>168</v>
      </c>
      <c r="C17" s="247"/>
      <c r="D17" s="247"/>
      <c r="E17" s="224" t="s">
        <v>168</v>
      </c>
      <c r="F17" s="224" t="s">
        <v>168</v>
      </c>
      <c r="G17" s="244"/>
      <c r="H17" s="244"/>
      <c r="I17" s="221">
        <f t="shared" ref="I17:I18" si="1">COUNTA(B17:H17)</f>
        <v>3</v>
      </c>
      <c r="J17" s="811">
        <f>SUM(COUNTIF(B17:H17,"D 10:30-17"))*(6)+(COUNTIF(B17:H17,"Y 10:30-17"))*(6)+(COUNTIF(B17:H17,"Y工場10-"))*(4.5)+(COUNTIF(B17:H17,"Y 10-17"))*(6.25)</f>
        <v>18.75</v>
      </c>
      <c r="K17" s="811"/>
    </row>
    <row r="18" spans="1:11" ht="15.75" customHeight="1" x14ac:dyDescent="0.15">
      <c r="A18" s="225" t="s">
        <v>186</v>
      </c>
      <c r="B18" s="220" t="s">
        <v>432</v>
      </c>
      <c r="C18" s="247"/>
      <c r="D18" s="247"/>
      <c r="E18" s="220" t="s">
        <v>432</v>
      </c>
      <c r="F18" s="245"/>
      <c r="G18" s="220" t="s">
        <v>432</v>
      </c>
      <c r="H18" s="244"/>
      <c r="I18" s="221">
        <f t="shared" si="1"/>
        <v>3</v>
      </c>
      <c r="J18" s="811">
        <f>SUM(COUNTIF(B18:H18,"D 10:30-17"))*(6)+(COUNTIF(B18:H18,"Y 10:30-17"))*(6)+(COUNTIF(B18:H18,"Y工場10-"))*(4.5)+(COUNTIF(B18:H18,"D 10:30-13"))*(2.5)</f>
        <v>7.5</v>
      </c>
      <c r="K18" s="811"/>
    </row>
    <row r="19" spans="1:11" ht="15.75" customHeight="1" x14ac:dyDescent="0.15">
      <c r="A19" s="225"/>
      <c r="B19" s="245"/>
      <c r="C19" s="247"/>
      <c r="D19" s="247"/>
      <c r="E19" s="245"/>
      <c r="F19" s="245"/>
      <c r="G19" s="243"/>
      <c r="H19" s="244"/>
      <c r="I19" s="221"/>
      <c r="J19" s="811"/>
      <c r="K19" s="811"/>
    </row>
    <row r="20" spans="1:11" ht="15.75" customHeight="1" x14ac:dyDescent="0.15">
      <c r="A20" s="193"/>
      <c r="B20" s="215"/>
      <c r="C20" s="215"/>
      <c r="D20" s="215"/>
      <c r="E20" s="226"/>
      <c r="F20" s="226"/>
      <c r="G20" s="226"/>
      <c r="H20" s="226"/>
      <c r="I20" s="219"/>
      <c r="J20" s="821"/>
      <c r="K20" s="821"/>
    </row>
    <row r="21" spans="1:11" ht="15.75" customHeight="1" x14ac:dyDescent="0.15">
      <c r="A21" s="220" t="s">
        <v>433</v>
      </c>
      <c r="B21" s="336" t="s">
        <v>242</v>
      </c>
      <c r="C21" s="223"/>
      <c r="D21" s="223"/>
      <c r="E21" s="336" t="s">
        <v>242</v>
      </c>
      <c r="F21" s="220" t="s">
        <v>172</v>
      </c>
      <c r="G21" s="336" t="s">
        <v>242</v>
      </c>
      <c r="H21" s="220" t="s">
        <v>172</v>
      </c>
      <c r="I21" s="227"/>
      <c r="J21" s="810"/>
      <c r="K21" s="810"/>
    </row>
    <row r="22" spans="1:11" ht="15.75" customHeight="1" x14ac:dyDescent="0.15">
      <c r="A22" s="224" t="s">
        <v>434</v>
      </c>
      <c r="B22" s="220"/>
      <c r="C22" s="223"/>
      <c r="D22" s="223"/>
      <c r="E22" s="220"/>
      <c r="F22" s="224"/>
      <c r="G22" s="220"/>
      <c r="H22" s="220"/>
      <c r="I22" s="221"/>
      <c r="J22" s="810"/>
      <c r="K22" s="810"/>
    </row>
    <row r="23" spans="1:11" s="214" customFormat="1" ht="11.25" x14ac:dyDescent="0.15">
      <c r="A23" s="153" t="s">
        <v>0</v>
      </c>
      <c r="B23" s="183">
        <v>46062</v>
      </c>
      <c r="C23" s="183">
        <v>46063</v>
      </c>
      <c r="D23" s="183">
        <v>46064</v>
      </c>
      <c r="E23" s="183">
        <v>46065</v>
      </c>
      <c r="F23" s="183">
        <v>46066</v>
      </c>
      <c r="G23" s="183">
        <v>46067</v>
      </c>
      <c r="H23" s="183">
        <v>46068</v>
      </c>
      <c r="I23" s="815" t="s">
        <v>1</v>
      </c>
      <c r="J23" s="822" t="s">
        <v>2</v>
      </c>
      <c r="K23" s="823"/>
    </row>
    <row r="24" spans="1:11" s="213" customFormat="1" x14ac:dyDescent="0.15">
      <c r="A24" s="155" t="s">
        <v>3</v>
      </c>
      <c r="B24" s="157" t="s">
        <v>4</v>
      </c>
      <c r="C24" s="157" t="s">
        <v>5</v>
      </c>
      <c r="D24" s="158" t="s">
        <v>6</v>
      </c>
      <c r="E24" s="157" t="s">
        <v>7</v>
      </c>
      <c r="F24" s="157" t="s">
        <v>8</v>
      </c>
      <c r="G24" s="157" t="s">
        <v>9</v>
      </c>
      <c r="H24" s="158" t="s">
        <v>10</v>
      </c>
      <c r="I24" s="816"/>
      <c r="J24" s="819"/>
      <c r="K24" s="820"/>
    </row>
    <row r="25" spans="1:11" x14ac:dyDescent="0.15">
      <c r="A25" s="193" t="s">
        <v>142</v>
      </c>
      <c r="B25" s="218"/>
      <c r="C25" s="226"/>
      <c r="D25" s="216"/>
      <c r="E25" s="226"/>
      <c r="F25" s="228"/>
      <c r="G25" s="218"/>
      <c r="H25" s="218"/>
      <c r="I25" s="219"/>
      <c r="J25" s="821"/>
      <c r="K25" s="821"/>
    </row>
    <row r="26" spans="1:11" ht="15.75" customHeight="1" x14ac:dyDescent="0.15">
      <c r="A26" s="225" t="s">
        <v>167</v>
      </c>
      <c r="B26" s="224" t="s">
        <v>431</v>
      </c>
      <c r="C26" s="247"/>
      <c r="D26" s="247"/>
      <c r="E26" s="246"/>
      <c r="F26" s="244"/>
      <c r="G26" s="224" t="s">
        <v>431</v>
      </c>
      <c r="H26" s="224" t="s">
        <v>431</v>
      </c>
      <c r="I26" s="221">
        <f>COUNTA(B26:H26)</f>
        <v>3</v>
      </c>
      <c r="J26" s="811">
        <f>SUM(COUNTIF(B26:H26,"D 10:30-17"))*(6)+(COUNTIF(B26:H26,"Y 10:30-17"))*(6)+(COUNTIF(B26:H26,"Y工場10-"))*(4.5)</f>
        <v>18</v>
      </c>
      <c r="K26" s="811"/>
    </row>
    <row r="27" spans="1:11" ht="15.75" customHeight="1" x14ac:dyDescent="0.15">
      <c r="A27" s="225" t="s">
        <v>169</v>
      </c>
      <c r="B27" s="498"/>
      <c r="C27" s="247"/>
      <c r="D27" s="247"/>
      <c r="E27" s="224" t="s">
        <v>168</v>
      </c>
      <c r="F27" s="224" t="s">
        <v>168</v>
      </c>
      <c r="G27" s="244"/>
      <c r="H27" s="244"/>
      <c r="I27" s="221">
        <f t="shared" ref="I27:I28" si="2">COUNTA(B27:H27)</f>
        <v>2</v>
      </c>
      <c r="J27" s="811">
        <f>SUM(COUNTIF(B27:H27,"D 10:30-17"))*(6)+(COUNTIF(B27:H27,"Y 10:30-17"))*(6)+(COUNTIF(B27:H27,"Y工場10-"))*(4.5)+(COUNTIF(B27:H27,"Y 10-17"))*(6.25)</f>
        <v>12.5</v>
      </c>
      <c r="K27" s="811"/>
    </row>
    <row r="28" spans="1:11" ht="15.75" customHeight="1" x14ac:dyDescent="0.15">
      <c r="A28" s="225" t="s">
        <v>186</v>
      </c>
      <c r="B28" s="220" t="s">
        <v>432</v>
      </c>
      <c r="C28" s="247"/>
      <c r="D28" s="247"/>
      <c r="E28" s="220" t="s">
        <v>432</v>
      </c>
      <c r="F28" s="245"/>
      <c r="G28" s="220" t="s">
        <v>432</v>
      </c>
      <c r="H28" s="244"/>
      <c r="I28" s="221">
        <f t="shared" si="2"/>
        <v>3</v>
      </c>
      <c r="J28" s="811">
        <f>SUM(COUNTIF(B28:H28,"D 10:30-17"))*(6)+(COUNTIF(B28:H28,"Y 10:30-17"))*(6)+(COUNTIF(B28:H28,"Y工場10-"))*(4.5)+(COUNTIF(B28:H28,"D 10:30-13"))*(2.5)</f>
        <v>7.5</v>
      </c>
      <c r="K28" s="811"/>
    </row>
    <row r="29" spans="1:11" ht="15.75" customHeight="1" x14ac:dyDescent="0.15">
      <c r="A29" s="225"/>
      <c r="B29" s="245"/>
      <c r="C29" s="247"/>
      <c r="D29" s="247"/>
      <c r="E29" s="245"/>
      <c r="F29" s="245"/>
      <c r="G29" s="243"/>
      <c r="H29" s="244"/>
      <c r="I29" s="221"/>
      <c r="J29" s="811"/>
      <c r="K29" s="811"/>
    </row>
    <row r="30" spans="1:11" ht="15.75" customHeight="1" x14ac:dyDescent="0.15">
      <c r="A30" s="193"/>
      <c r="B30" s="215"/>
      <c r="C30" s="215"/>
      <c r="D30" s="215"/>
      <c r="E30" s="226"/>
      <c r="F30" s="226"/>
      <c r="G30" s="226"/>
      <c r="H30" s="226"/>
      <c r="I30" s="219"/>
      <c r="J30" s="821"/>
      <c r="K30" s="821"/>
    </row>
    <row r="31" spans="1:11" ht="15.75" customHeight="1" x14ac:dyDescent="0.15">
      <c r="A31" s="220" t="s">
        <v>433</v>
      </c>
      <c r="B31" s="336" t="s">
        <v>242</v>
      </c>
      <c r="C31" s="223"/>
      <c r="D31" s="223"/>
      <c r="E31" s="336" t="s">
        <v>242</v>
      </c>
      <c r="F31" s="220" t="s">
        <v>172</v>
      </c>
      <c r="G31" s="336" t="s">
        <v>242</v>
      </c>
      <c r="H31" s="220" t="s">
        <v>172</v>
      </c>
      <c r="I31" s="227"/>
      <c r="J31" s="810"/>
      <c r="K31" s="810"/>
    </row>
    <row r="32" spans="1:11" ht="15.75" customHeight="1" x14ac:dyDescent="0.15">
      <c r="A32" s="224" t="s">
        <v>434</v>
      </c>
      <c r="B32" s="220"/>
      <c r="C32" s="223"/>
      <c r="D32" s="223"/>
      <c r="E32" s="220"/>
      <c r="F32" s="224"/>
      <c r="G32" s="220"/>
      <c r="H32" s="220"/>
      <c r="I32" s="229"/>
      <c r="J32" s="810"/>
      <c r="K32" s="810"/>
    </row>
    <row r="33" spans="1:11" s="214" customFormat="1" ht="11.25" x14ac:dyDescent="0.15">
      <c r="A33" s="153" t="s">
        <v>0</v>
      </c>
      <c r="B33" s="183">
        <v>46069</v>
      </c>
      <c r="C33" s="183">
        <v>46070</v>
      </c>
      <c r="D33" s="183">
        <v>46071</v>
      </c>
      <c r="E33" s="183">
        <v>46072</v>
      </c>
      <c r="F33" s="183">
        <v>46073</v>
      </c>
      <c r="G33" s="183">
        <v>46074</v>
      </c>
      <c r="H33" s="183">
        <v>46075</v>
      </c>
      <c r="I33" s="815" t="s">
        <v>1</v>
      </c>
      <c r="J33" s="817" t="s">
        <v>2</v>
      </c>
      <c r="K33" s="818"/>
    </row>
    <row r="34" spans="1:11" s="213" customFormat="1" x14ac:dyDescent="0.15">
      <c r="A34" s="155" t="s">
        <v>3</v>
      </c>
      <c r="B34" s="157" t="s">
        <v>4</v>
      </c>
      <c r="C34" s="157" t="s">
        <v>5</v>
      </c>
      <c r="D34" s="157" t="s">
        <v>6</v>
      </c>
      <c r="E34" s="157" t="s">
        <v>7</v>
      </c>
      <c r="F34" s="157" t="s">
        <v>8</v>
      </c>
      <c r="G34" s="157" t="s">
        <v>9</v>
      </c>
      <c r="H34" s="158" t="s">
        <v>10</v>
      </c>
      <c r="I34" s="816"/>
      <c r="J34" s="819"/>
      <c r="K34" s="820"/>
    </row>
    <row r="35" spans="1:11" x14ac:dyDescent="0.15">
      <c r="A35" s="217" t="s">
        <v>131</v>
      </c>
      <c r="B35" s="218"/>
      <c r="C35" s="216"/>
      <c r="D35" s="216"/>
      <c r="E35" s="226"/>
      <c r="F35" s="228"/>
      <c r="G35" s="218"/>
      <c r="H35" s="218"/>
      <c r="I35" s="219"/>
      <c r="J35" s="821"/>
      <c r="K35" s="821"/>
    </row>
    <row r="36" spans="1:11" ht="15.75" customHeight="1" x14ac:dyDescent="0.15">
      <c r="A36" s="225" t="s">
        <v>167</v>
      </c>
      <c r="B36" s="246"/>
      <c r="C36" s="247"/>
      <c r="D36" s="247"/>
      <c r="E36" s="246"/>
      <c r="F36" s="244"/>
      <c r="G36" s="224" t="s">
        <v>431</v>
      </c>
      <c r="H36" s="224" t="s">
        <v>431</v>
      </c>
      <c r="I36" s="221">
        <f>COUNTA(B36:H36)</f>
        <v>2</v>
      </c>
      <c r="J36" s="811">
        <f>SUM(COUNTIF(B36:H36,"D 10:30-17"))*(6)+(COUNTIF(B36:H36,"Y 10:30-17"))*(6)+(COUNTIF(B36:H36,"Y工場10-"))*(4.5)</f>
        <v>12</v>
      </c>
      <c r="K36" s="811"/>
    </row>
    <row r="37" spans="1:11" ht="15.75" customHeight="1" x14ac:dyDescent="0.15">
      <c r="A37" s="225" t="s">
        <v>169</v>
      </c>
      <c r="B37" s="224" t="s">
        <v>168</v>
      </c>
      <c r="C37" s="247"/>
      <c r="D37" s="247"/>
      <c r="E37" s="224" t="s">
        <v>168</v>
      </c>
      <c r="F37" s="224" t="s">
        <v>168</v>
      </c>
      <c r="G37" s="244"/>
      <c r="H37" s="244"/>
      <c r="I37" s="221">
        <f t="shared" ref="I37:I38" si="3">COUNTA(B37:H37)</f>
        <v>3</v>
      </c>
      <c r="J37" s="811">
        <f>SUM(COUNTIF(B37:H37,"D 10:30-17"))*(6)+(COUNTIF(B37:H37,"Y 10:30-17"))*(6)+(COUNTIF(B37:H37,"Y工場10-"))*(4.5)+(COUNTIF(B37:H37,"Y 10-17"))*(6.25)</f>
        <v>18.75</v>
      </c>
      <c r="K37" s="811"/>
    </row>
    <row r="38" spans="1:11" ht="15.75" customHeight="1" x14ac:dyDescent="0.15">
      <c r="A38" s="225" t="s">
        <v>186</v>
      </c>
      <c r="B38" s="220" t="s">
        <v>432</v>
      </c>
      <c r="C38" s="247"/>
      <c r="D38" s="247"/>
      <c r="E38" s="220" t="s">
        <v>432</v>
      </c>
      <c r="F38" s="245"/>
      <c r="G38" s="220" t="s">
        <v>432</v>
      </c>
      <c r="H38" s="244"/>
      <c r="I38" s="221">
        <f t="shared" si="3"/>
        <v>3</v>
      </c>
      <c r="J38" s="811">
        <f>SUM(COUNTIF(B38:H38,"D 10:30-17"))*(6)+(COUNTIF(B38:H38,"Y 10:30-17"))*(6)+(COUNTIF(B38:H38,"Y工場10-"))*(4.5)+(COUNTIF(B38:H38,"D 10:30-13"))*(2.5)</f>
        <v>7.5</v>
      </c>
      <c r="K38" s="811"/>
    </row>
    <row r="39" spans="1:11" ht="15.75" customHeight="1" x14ac:dyDescent="0.15">
      <c r="A39" s="225"/>
      <c r="B39" s="245"/>
      <c r="C39" s="247"/>
      <c r="D39" s="247"/>
      <c r="E39" s="245"/>
      <c r="F39" s="245"/>
      <c r="G39" s="243"/>
      <c r="H39" s="244"/>
      <c r="I39" s="221"/>
      <c r="J39" s="811"/>
      <c r="K39" s="811"/>
    </row>
    <row r="40" spans="1:11" ht="15.75" customHeight="1" x14ac:dyDescent="0.15">
      <c r="A40" s="193"/>
      <c r="B40" s="215"/>
      <c r="C40" s="215"/>
      <c r="D40" s="215"/>
      <c r="E40" s="226"/>
      <c r="F40" s="226"/>
      <c r="G40" s="226"/>
      <c r="H40" s="226"/>
      <c r="I40" s="219"/>
      <c r="J40" s="821"/>
      <c r="K40" s="821"/>
    </row>
    <row r="41" spans="1:11" ht="15.75" customHeight="1" x14ac:dyDescent="0.15">
      <c r="A41" s="220" t="s">
        <v>433</v>
      </c>
      <c r="B41" s="336" t="s">
        <v>242</v>
      </c>
      <c r="C41" s="223"/>
      <c r="D41" s="223"/>
      <c r="E41" s="336" t="s">
        <v>242</v>
      </c>
      <c r="F41" s="220" t="s">
        <v>172</v>
      </c>
      <c r="G41" s="336" t="s">
        <v>242</v>
      </c>
      <c r="H41" s="220" t="s">
        <v>172</v>
      </c>
      <c r="I41" s="227"/>
      <c r="J41" s="810"/>
      <c r="K41" s="810"/>
    </row>
    <row r="42" spans="1:11" ht="15.75" customHeight="1" x14ac:dyDescent="0.15">
      <c r="A42" s="224" t="s">
        <v>434</v>
      </c>
      <c r="B42" s="220"/>
      <c r="C42" s="223"/>
      <c r="D42" s="223"/>
      <c r="E42" s="220"/>
      <c r="F42" s="224"/>
      <c r="G42" s="220"/>
      <c r="H42" s="220"/>
      <c r="I42" s="221"/>
      <c r="J42" s="810"/>
      <c r="K42" s="810"/>
    </row>
    <row r="43" spans="1:11" s="214" customFormat="1" ht="11.25" x14ac:dyDescent="0.15">
      <c r="A43" s="175" t="s">
        <v>0</v>
      </c>
      <c r="B43" s="176">
        <v>46076</v>
      </c>
      <c r="C43" s="176">
        <v>46077</v>
      </c>
      <c r="D43" s="176">
        <v>46078</v>
      </c>
      <c r="E43" s="176">
        <v>46079</v>
      </c>
      <c r="F43" s="176">
        <v>46080</v>
      </c>
      <c r="G43" s="176">
        <v>46081</v>
      </c>
      <c r="H43" s="176"/>
      <c r="I43" s="815" t="s">
        <v>1</v>
      </c>
      <c r="J43" s="822" t="s">
        <v>2</v>
      </c>
      <c r="K43" s="823"/>
    </row>
    <row r="44" spans="1:11" s="213" customFormat="1" x14ac:dyDescent="0.15">
      <c r="A44" s="155" t="s">
        <v>3</v>
      </c>
      <c r="B44" s="158" t="s">
        <v>4</v>
      </c>
      <c r="C44" s="157" t="s">
        <v>5</v>
      </c>
      <c r="D44" s="157" t="s">
        <v>6</v>
      </c>
      <c r="E44" s="157" t="s">
        <v>7</v>
      </c>
      <c r="F44" s="157" t="s">
        <v>8</v>
      </c>
      <c r="G44" s="157" t="s">
        <v>9</v>
      </c>
      <c r="H44" s="158"/>
      <c r="I44" s="816"/>
      <c r="J44" s="819"/>
      <c r="K44" s="820"/>
    </row>
    <row r="45" spans="1:11" x14ac:dyDescent="0.15">
      <c r="A45" s="193" t="s">
        <v>142</v>
      </c>
      <c r="B45" s="218"/>
      <c r="C45" s="216"/>
      <c r="D45" s="216"/>
      <c r="E45" s="226"/>
      <c r="F45" s="228"/>
      <c r="G45" s="218"/>
      <c r="H45" s="218"/>
      <c r="I45" s="219"/>
      <c r="J45" s="821"/>
      <c r="K45" s="821"/>
    </row>
    <row r="46" spans="1:11" ht="15.75" customHeight="1" x14ac:dyDescent="0.15">
      <c r="A46" s="225" t="s">
        <v>167</v>
      </c>
      <c r="B46" s="224" t="s">
        <v>168</v>
      </c>
      <c r="C46" s="247"/>
      <c r="D46" s="247"/>
      <c r="E46" s="246"/>
      <c r="F46" s="244"/>
      <c r="G46" s="224" t="s">
        <v>431</v>
      </c>
      <c r="H46" s="247"/>
      <c r="I46" s="221">
        <f>COUNTA(B46:H46)</f>
        <v>2</v>
      </c>
      <c r="J46" s="811">
        <f>SUM(COUNTIF(B46:H46,"D 10:30-17"))*(6)+(COUNTIF(B46:H46,"Y 10:30-17"))*(6)+(COUNTIF(B46:H46,"Y工場10-"))*(4.5)</f>
        <v>6</v>
      </c>
      <c r="K46" s="811"/>
    </row>
    <row r="47" spans="1:11" ht="15.75" customHeight="1" x14ac:dyDescent="0.15">
      <c r="A47" s="225" t="s">
        <v>169</v>
      </c>
      <c r="B47" s="498"/>
      <c r="C47" s="247"/>
      <c r="D47" s="247"/>
      <c r="E47" s="224" t="s">
        <v>168</v>
      </c>
      <c r="F47" s="224" t="s">
        <v>168</v>
      </c>
      <c r="G47" s="244"/>
      <c r="H47" s="247"/>
      <c r="I47" s="221">
        <f t="shared" ref="I47:I48" si="4">COUNTA(B47:H47)</f>
        <v>2</v>
      </c>
      <c r="J47" s="811">
        <f>SUM(COUNTIF(B47:H47,"D 10:30-17"))*(6)+(COUNTIF(B47:H47,"Y 10:30-17"))*(6)+(COUNTIF(B47:H47,"Y工場10-"))*(4.5)+(COUNTIF(B47:H47,"Y 10-17"))*(6.25)</f>
        <v>12.5</v>
      </c>
      <c r="K47" s="811"/>
    </row>
    <row r="48" spans="1:11" ht="15.75" customHeight="1" x14ac:dyDescent="0.15">
      <c r="A48" s="225" t="s">
        <v>186</v>
      </c>
      <c r="B48" s="220" t="s">
        <v>432</v>
      </c>
      <c r="C48" s="247"/>
      <c r="D48" s="247"/>
      <c r="E48" s="220" t="s">
        <v>432</v>
      </c>
      <c r="F48" s="245"/>
      <c r="G48" s="220" t="s">
        <v>432</v>
      </c>
      <c r="H48" s="247"/>
      <c r="I48" s="221">
        <f t="shared" si="4"/>
        <v>3</v>
      </c>
      <c r="J48" s="811">
        <f>SUM(COUNTIF(B48:H48,"D 10:30-17"))*(6)+(COUNTIF(B48:H48,"Y 10:30-17"))*(6)+(COUNTIF(B48:H48,"Y工場10-"))*(4.5)+(COUNTIF(B48:H48,"D 10:30-13"))*(2.5)</f>
        <v>7.5</v>
      </c>
      <c r="K48" s="811"/>
    </row>
    <row r="49" spans="1:11" ht="15.75" customHeight="1" x14ac:dyDescent="0.15">
      <c r="A49" s="225"/>
      <c r="B49" s="245"/>
      <c r="C49" s="247"/>
      <c r="D49" s="247"/>
      <c r="E49" s="245"/>
      <c r="F49" s="245"/>
      <c r="G49" s="243"/>
      <c r="H49" s="247"/>
      <c r="I49" s="221"/>
      <c r="J49" s="811"/>
      <c r="K49" s="811"/>
    </row>
    <row r="50" spans="1:11" ht="15.75" customHeight="1" x14ac:dyDescent="0.15">
      <c r="A50" s="193"/>
      <c r="B50" s="215"/>
      <c r="C50" s="215"/>
      <c r="D50" s="215"/>
      <c r="E50" s="226"/>
      <c r="F50" s="226"/>
      <c r="G50" s="226"/>
      <c r="H50" s="215"/>
      <c r="I50" s="219"/>
      <c r="J50" s="821"/>
      <c r="K50" s="821"/>
    </row>
    <row r="51" spans="1:11" ht="15.75" customHeight="1" x14ac:dyDescent="0.15">
      <c r="A51" s="220" t="s">
        <v>433</v>
      </c>
      <c r="B51" s="336" t="s">
        <v>242</v>
      </c>
      <c r="C51" s="223"/>
      <c r="D51" s="223"/>
      <c r="E51" s="336" t="s">
        <v>242</v>
      </c>
      <c r="F51" s="220" t="s">
        <v>172</v>
      </c>
      <c r="G51" s="336" t="s">
        <v>242</v>
      </c>
      <c r="H51" s="223"/>
      <c r="I51" s="227"/>
      <c r="J51" s="810"/>
      <c r="K51" s="810"/>
    </row>
    <row r="52" spans="1:11" ht="15.75" customHeight="1" x14ac:dyDescent="0.15">
      <c r="A52" s="224" t="s">
        <v>434</v>
      </c>
      <c r="B52" s="220"/>
      <c r="C52" s="223"/>
      <c r="D52" s="223"/>
      <c r="E52" s="220"/>
      <c r="F52" s="224"/>
      <c r="G52" s="220"/>
      <c r="H52" s="223"/>
      <c r="I52" s="221"/>
      <c r="J52" s="810"/>
      <c r="K52" s="810"/>
    </row>
    <row r="53" spans="1:11" x14ac:dyDescent="0.15">
      <c r="A53" s="230"/>
      <c r="B53" s="230"/>
      <c r="C53" s="230"/>
      <c r="D53" s="230"/>
      <c r="E53" s="231"/>
      <c r="F53" s="231"/>
      <c r="G53" s="232"/>
      <c r="H53" s="232"/>
      <c r="I53" s="230"/>
      <c r="J53" s="735" t="s">
        <v>499</v>
      </c>
      <c r="K53" s="735"/>
    </row>
    <row r="54" spans="1:11" s="1" customFormat="1" ht="17.25" customHeight="1" x14ac:dyDescent="0.15">
      <c r="A54" s="737" t="s">
        <v>143</v>
      </c>
      <c r="B54" s="738"/>
      <c r="C54" s="741" t="s">
        <v>162</v>
      </c>
      <c r="D54" s="742"/>
      <c r="E54" s="742"/>
      <c r="F54" s="742" t="s">
        <v>149</v>
      </c>
      <c r="G54" s="742"/>
      <c r="H54" s="743"/>
      <c r="I54" s="10"/>
      <c r="J54" s="736"/>
      <c r="K54" s="736"/>
    </row>
    <row r="55" spans="1:11" s="1" customFormat="1" ht="17.25" customHeight="1" x14ac:dyDescent="0.15">
      <c r="A55" s="739"/>
      <c r="B55" s="740"/>
      <c r="C55" s="744" t="s">
        <v>163</v>
      </c>
      <c r="D55" s="745"/>
      <c r="E55" s="745"/>
      <c r="F55" s="745" t="s">
        <v>164</v>
      </c>
      <c r="G55" s="745"/>
      <c r="H55" s="746"/>
      <c r="I55" s="210"/>
      <c r="J55" s="210"/>
      <c r="K55" s="210"/>
    </row>
  </sheetData>
  <mergeCells count="58">
    <mergeCell ref="J12:K12"/>
    <mergeCell ref="J6:K6"/>
    <mergeCell ref="B1:G1"/>
    <mergeCell ref="H1:K1"/>
    <mergeCell ref="I3:I4"/>
    <mergeCell ref="J3:K4"/>
    <mergeCell ref="J5:K5"/>
    <mergeCell ref="J7:K7"/>
    <mergeCell ref="J8:K8"/>
    <mergeCell ref="J9:K9"/>
    <mergeCell ref="J10:K10"/>
    <mergeCell ref="J11:K11"/>
    <mergeCell ref="I23:I24"/>
    <mergeCell ref="J23:K24"/>
    <mergeCell ref="I13:I14"/>
    <mergeCell ref="J13:K14"/>
    <mergeCell ref="J15:K15"/>
    <mergeCell ref="J16:K16"/>
    <mergeCell ref="J17:K17"/>
    <mergeCell ref="J18:K18"/>
    <mergeCell ref="J30:K30"/>
    <mergeCell ref="J31:K31"/>
    <mergeCell ref="J32:K32"/>
    <mergeCell ref="J19:K19"/>
    <mergeCell ref="J20:K20"/>
    <mergeCell ref="J21:K21"/>
    <mergeCell ref="J22:K22"/>
    <mergeCell ref="J25:K25"/>
    <mergeCell ref="J26:K26"/>
    <mergeCell ref="J27:K27"/>
    <mergeCell ref="J28:K28"/>
    <mergeCell ref="J29:K29"/>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A54:B55"/>
    <mergeCell ref="C54:E54"/>
    <mergeCell ref="F54:H54"/>
    <mergeCell ref="C55:E55"/>
    <mergeCell ref="F55:H55"/>
    <mergeCell ref="J49:K49"/>
    <mergeCell ref="J50:K50"/>
    <mergeCell ref="J51:K51"/>
    <mergeCell ref="J52:K52"/>
    <mergeCell ref="J53:K54"/>
  </mergeCells>
  <phoneticPr fontId="13"/>
  <pageMargins left="0.51181102362204722" right="0.51181102362204722" top="0.55118110236220474" bottom="0.55118110236220474" header="0.31496062992125984" footer="0.31496062992125984"/>
  <pageSetup paperSize="9" orientation="portrait"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1DB68-7020-4A10-92E3-7973F7CB799E}">
  <sheetPr>
    <tabColor theme="7" tint="0.59999389629810485"/>
  </sheetPr>
  <dimension ref="A1:K55"/>
  <sheetViews>
    <sheetView zoomScale="115" zoomScaleNormal="115" workbookViewId="0">
      <selection activeCell="P16" sqref="P16"/>
    </sheetView>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60" t="s">
        <v>69</v>
      </c>
      <c r="B1" s="753" t="s">
        <v>493</v>
      </c>
      <c r="C1" s="753"/>
      <c r="D1" s="753"/>
      <c r="E1" s="753"/>
      <c r="F1" s="753"/>
      <c r="G1" s="754"/>
      <c r="H1" s="755" t="s">
        <v>154</v>
      </c>
      <c r="I1" s="756"/>
      <c r="J1" s="756"/>
      <c r="K1" s="757"/>
    </row>
    <row r="2" spans="1:11" ht="9" customHeight="1" x14ac:dyDescent="0.15">
      <c r="A2" s="189"/>
    </row>
    <row r="3" spans="1:11" s="191" customFormat="1" ht="15.75" customHeight="1" x14ac:dyDescent="0.15">
      <c r="A3" s="153" t="s">
        <v>0</v>
      </c>
      <c r="B3" s="154"/>
      <c r="C3" s="154"/>
      <c r="D3" s="154"/>
      <c r="E3" s="154"/>
      <c r="F3" s="154"/>
      <c r="G3" s="154"/>
      <c r="H3" s="154">
        <v>46054</v>
      </c>
      <c r="I3" s="747" t="s">
        <v>1</v>
      </c>
      <c r="J3" s="749" t="s">
        <v>2</v>
      </c>
      <c r="K3" s="750"/>
    </row>
    <row r="4" spans="1:11" s="192" customFormat="1" ht="15.75" customHeight="1" x14ac:dyDescent="0.15">
      <c r="A4" s="155" t="s">
        <v>3</v>
      </c>
      <c r="B4" s="157"/>
      <c r="C4" s="157"/>
      <c r="D4" s="157"/>
      <c r="E4" s="157"/>
      <c r="F4" s="157"/>
      <c r="G4" s="157"/>
      <c r="H4" s="158" t="s">
        <v>10</v>
      </c>
      <c r="I4" s="748"/>
      <c r="J4" s="749"/>
      <c r="K4" s="750"/>
    </row>
    <row r="5" spans="1:11" s="151" customFormat="1" ht="15.75" customHeight="1" x14ac:dyDescent="0.15">
      <c r="A5" s="206" t="s">
        <v>142</v>
      </c>
      <c r="B5" s="195"/>
      <c r="C5" s="195"/>
      <c r="D5" s="195"/>
      <c r="E5" s="195"/>
      <c r="F5" s="195"/>
      <c r="G5" s="195"/>
      <c r="H5" s="153">
        <v>3</v>
      </c>
      <c r="I5" s="196"/>
      <c r="J5" s="751"/>
      <c r="K5" s="752"/>
    </row>
    <row r="6" spans="1:11" ht="15.75" customHeight="1" x14ac:dyDescent="0.15">
      <c r="A6" s="197" t="s">
        <v>155</v>
      </c>
      <c r="B6" s="241"/>
      <c r="C6" s="241"/>
      <c r="D6" s="241"/>
      <c r="E6" s="241"/>
      <c r="F6" s="241"/>
      <c r="G6" s="241"/>
      <c r="H6" s="240" t="s">
        <v>368</v>
      </c>
      <c r="I6" s="199">
        <f>COUNTA(B6:H6)</f>
        <v>1</v>
      </c>
      <c r="J6" s="733">
        <f>SUM(COUNTIF(B6:H6,"10-"))*(4.5)+SUM(COUNTIF(B6:H6,"9:30-"))*(5)+SUM(COUNTIF(B6:H6,"9-16"))*(6.25)+SUM(COUNTIF(B6:H6,"9:30-15"))*(5)+SUM(COUNTIF(B6:H6,"10-16"))*(5.5)+SUM(COUNTIF(B6:H6,"10-14"))*(4)</f>
        <v>5</v>
      </c>
      <c r="K6" s="734"/>
    </row>
    <row r="7" spans="1:11" ht="15.75" customHeight="1" x14ac:dyDescent="0.15">
      <c r="A7" s="197" t="s">
        <v>158</v>
      </c>
      <c r="B7" s="241"/>
      <c r="C7" s="241"/>
      <c r="D7" s="241"/>
      <c r="E7" s="241"/>
      <c r="F7" s="241"/>
      <c r="G7" s="241"/>
      <c r="H7" s="239" t="s">
        <v>369</v>
      </c>
      <c r="I7" s="200">
        <f>COUNTA(B7:H7)</f>
        <v>1</v>
      </c>
      <c r="J7" s="733">
        <f>SUM(COUNTIF(B7:H7,"10-"))*(4.5)+SUM(COUNTIF(B7:H7,"9:30-"))*(5)+SUM(COUNTIF(B7:H7,"9-16"))*(6.25)+SUM(COUNTIF(B7:H7,"9:30-15"))*(5)+SUM(COUNTIF(B7:H7,"10-16"))*(5.5)+SUM(COUNTIF(B7:H7,"10-14"))*(4)</f>
        <v>4.5</v>
      </c>
      <c r="K7" s="734"/>
    </row>
    <row r="8" spans="1:11" ht="15.75" customHeight="1" x14ac:dyDescent="0.15">
      <c r="A8" s="197" t="s">
        <v>494</v>
      </c>
      <c r="B8" s="241"/>
      <c r="C8" s="241"/>
      <c r="D8" s="241"/>
      <c r="E8" s="241"/>
      <c r="F8" s="241"/>
      <c r="G8" s="241"/>
      <c r="H8" s="239"/>
      <c r="I8" s="200">
        <f>COUNTA(B8:H8)</f>
        <v>0</v>
      </c>
      <c r="J8" s="733">
        <f>SUM(COUNTIF(B8:H8,"10-"))*(4.5)+SUM(COUNTIF(B8:H8,"9:30-"))*(5)+SUM(COUNTIF(B8:H8,"9-16"))*(6.25)+SUM(COUNTIF(B8:H8,"9:30-15"))*(5)+SUM(COUNTIF(B8:H8,"10-16"))*(5.5)+SUM(COUNTIF(B8:H8,"10-14"))*(4)</f>
        <v>0</v>
      </c>
      <c r="K8" s="734"/>
    </row>
    <row r="9" spans="1:11" ht="15.75" customHeight="1" x14ac:dyDescent="0.15">
      <c r="A9" s="197" t="s">
        <v>160</v>
      </c>
      <c r="B9" s="241"/>
      <c r="C9" s="241"/>
      <c r="D9" s="241"/>
      <c r="E9" s="241"/>
      <c r="F9" s="241"/>
      <c r="G9" s="241"/>
      <c r="H9" s="239"/>
      <c r="I9" s="200">
        <f>COUNTA(B9:H9)</f>
        <v>0</v>
      </c>
      <c r="J9" s="733">
        <f>SUM(COUNTIF(B9:H9,"10-"))*(4.5)+SUM(COUNTIF(B9:H9,"9:30-"))*(5)+SUM(COUNTIF(B9:H9,"9-16"))*(6.25)+SUM(COUNTIF(B9:H9,"9:30-15"))*(5)+SUM(COUNTIF(B9:H9,"10-16"))*(5.5)+SUM(COUNTIF(B9:H9,"10-14"))*(4)+SUM(COUNTIF(B9:H9,"受付9-17"))*(7.25)</f>
        <v>0</v>
      </c>
      <c r="K9" s="734"/>
    </row>
    <row r="10" spans="1:11" ht="15.75" customHeight="1" x14ac:dyDescent="0.15">
      <c r="A10" s="88" t="s">
        <v>183</v>
      </c>
      <c r="B10" s="241"/>
      <c r="C10" s="241"/>
      <c r="D10" s="241"/>
      <c r="E10" s="241"/>
      <c r="F10" s="241"/>
      <c r="G10" s="241"/>
      <c r="H10" s="239" t="s">
        <v>369</v>
      </c>
      <c r="I10" s="200">
        <f>COUNTA(B10:H10)</f>
        <v>1</v>
      </c>
      <c r="J10" s="733">
        <f t="shared" ref="J10" si="0">SUM(COUNTIF(B10:H10,"9-15"))*(5.5)+SUM(COUNTIF(B10:H10,"10-15"))*(4.5)+SUM(COUNTIF(B10:H10,"9-16"))*(6.25)+SUM(COUNTIF(B10:H10,"9:30-15"))*(5)+SUM(COUNTIF(B10:H10,"10-16"))*(5.5)+SUM(COUNTIF(B10:H10,"10-14"))*(4)</f>
        <v>0</v>
      </c>
      <c r="K10" s="734"/>
    </row>
    <row r="11" spans="1:11" ht="15.75" customHeight="1" x14ac:dyDescent="0.15">
      <c r="A11" s="88" t="s">
        <v>426</v>
      </c>
      <c r="B11" s="282"/>
      <c r="C11" s="282"/>
      <c r="D11" s="198"/>
      <c r="E11" s="198"/>
      <c r="F11" s="198"/>
      <c r="G11" s="198"/>
      <c r="H11" s="239"/>
      <c r="I11" s="200">
        <f t="shared" ref="I11:I12" si="1">COUNTA(B11:H11)</f>
        <v>0</v>
      </c>
      <c r="J11" s="733">
        <f>SUM(COUNTIF(B11:H11,"10-"))*(4.5)+SUM(COUNTIF(B11:H11,"9:30-"))*(5)+SUM(COUNTIF(B11:H11,"9-16"))*(6.25)+SUM(COUNTIF(B11:H11,"9:30-15"))*(5)+SUM(COUNTIF(B11:H11,"10-16"))*(5.5)+SUM(COUNTIF(B11:H11,"10-14"))*(4)</f>
        <v>0</v>
      </c>
      <c r="K11" s="734"/>
    </row>
    <row r="12" spans="1:11" ht="15.75" customHeight="1" x14ac:dyDescent="0.15">
      <c r="A12" s="88" t="s">
        <v>339</v>
      </c>
      <c r="B12" s="202"/>
      <c r="C12" s="198"/>
      <c r="D12" s="198"/>
      <c r="E12" s="198"/>
      <c r="F12" s="198"/>
      <c r="G12" s="198"/>
      <c r="H12" s="239"/>
      <c r="I12" s="200">
        <f t="shared" si="1"/>
        <v>0</v>
      </c>
      <c r="J12" s="733">
        <f>SUM(COUNTIF(B12:H12,"10-"))*(4.5)+SUM(COUNTIF(B12:H12,"9:30-"))*(5)+SUM(COUNTIF(B12:H12,"10-15:30"))*(5)+SUM(COUNTIF(B12:H12,"9:30-15"))*(5)+SUM(COUNTIF(B12:H12,"10-16"))*(5.5)+SUM(COUNTIF(B12:H12,"10-14"))*(4)</f>
        <v>0</v>
      </c>
      <c r="K12" s="734"/>
    </row>
    <row r="13" spans="1:11" s="191" customFormat="1" ht="15.75" customHeight="1" x14ac:dyDescent="0.15">
      <c r="A13" s="175" t="s">
        <v>0</v>
      </c>
      <c r="B13" s="176">
        <v>46055</v>
      </c>
      <c r="C13" s="176">
        <v>46056</v>
      </c>
      <c r="D13" s="176">
        <v>46057</v>
      </c>
      <c r="E13" s="176">
        <v>46058</v>
      </c>
      <c r="F13" s="176">
        <v>46059</v>
      </c>
      <c r="G13" s="176">
        <v>46060</v>
      </c>
      <c r="H13" s="176">
        <v>46061</v>
      </c>
      <c r="I13" s="747" t="s">
        <v>1</v>
      </c>
      <c r="J13" s="749" t="s">
        <v>2</v>
      </c>
      <c r="K13" s="750"/>
    </row>
    <row r="14" spans="1:11" s="192" customFormat="1" ht="15.75" customHeight="1" x14ac:dyDescent="0.15">
      <c r="A14" s="155" t="s">
        <v>3</v>
      </c>
      <c r="B14" s="157" t="s">
        <v>4</v>
      </c>
      <c r="C14" s="157" t="s">
        <v>5</v>
      </c>
      <c r="D14" s="157" t="s">
        <v>6</v>
      </c>
      <c r="E14" s="157" t="s">
        <v>7</v>
      </c>
      <c r="F14" s="157" t="s">
        <v>8</v>
      </c>
      <c r="G14" s="157" t="s">
        <v>9</v>
      </c>
      <c r="H14" s="158" t="s">
        <v>10</v>
      </c>
      <c r="I14" s="748"/>
      <c r="J14" s="749"/>
      <c r="K14" s="750"/>
    </row>
    <row r="15" spans="1:11" s="151" customFormat="1" ht="15.75" customHeight="1" x14ac:dyDescent="0.15">
      <c r="A15" s="193" t="s">
        <v>131</v>
      </c>
      <c r="B15" s="195">
        <v>4</v>
      </c>
      <c r="C15" s="195"/>
      <c r="D15" s="195"/>
      <c r="E15" s="153">
        <v>3</v>
      </c>
      <c r="F15" s="195">
        <v>5</v>
      </c>
      <c r="G15" s="153">
        <v>3</v>
      </c>
      <c r="H15" s="153">
        <v>3</v>
      </c>
      <c r="I15" s="196"/>
      <c r="J15" s="751"/>
      <c r="K15" s="752"/>
    </row>
    <row r="16" spans="1:11" s="151" customFormat="1" ht="15.75" customHeight="1" x14ac:dyDescent="0.15">
      <c r="A16" s="197" t="s">
        <v>155</v>
      </c>
      <c r="B16" s="239"/>
      <c r="C16" s="241"/>
      <c r="D16" s="241"/>
      <c r="E16" s="240" t="s">
        <v>368</v>
      </c>
      <c r="F16" s="16"/>
      <c r="G16" s="240" t="s">
        <v>368</v>
      </c>
      <c r="H16" s="240" t="s">
        <v>368</v>
      </c>
      <c r="I16" s="200">
        <f t="shared" ref="I16:I22" si="2">COUNTA(B16:H16)</f>
        <v>3</v>
      </c>
      <c r="J16" s="733">
        <f>SUM(COUNTIF(B16:H16,"10-"))*(4.5)+SUM(COUNTIF(B16:H16,"9:30-"))*(5)+SUM(COUNTIF(B16:H16,"9-16"))*(6.25)+SUM(COUNTIF(B16:H16,"9:30-15"))*(5)+SUM(COUNTIF(B16:H16,"10-16"))*(5.5)+SUM(COUNTIF(B16:H16,"10-14"))*(4)</f>
        <v>15</v>
      </c>
      <c r="K16" s="734"/>
    </row>
    <row r="17" spans="1:11" ht="15.75" customHeight="1" x14ac:dyDescent="0.15">
      <c r="A17" s="197" t="s">
        <v>158</v>
      </c>
      <c r="B17" s="239" t="s">
        <v>369</v>
      </c>
      <c r="C17" s="241"/>
      <c r="D17" s="241"/>
      <c r="E17" s="239"/>
      <c r="F17" s="239"/>
      <c r="G17" s="239" t="s">
        <v>369</v>
      </c>
      <c r="H17" s="239" t="s">
        <v>369</v>
      </c>
      <c r="I17" s="200">
        <f t="shared" si="2"/>
        <v>3</v>
      </c>
      <c r="J17" s="733">
        <f>SUM(COUNTIF(B17:H17,"10-"))*(4.5)+SUM(COUNTIF(B17:H17,"9:30-"))*(5)+SUM(COUNTIF(B17:H17,"9-16"))*(6.25)+SUM(COUNTIF(B17:H17,"9:30-15"))*(5)+SUM(COUNTIF(B17:H17,"10-16"))*(5.5)+SUM(COUNTIF(B17:H17,"10-14"))*(4)</f>
        <v>13.5</v>
      </c>
      <c r="K17" s="734"/>
    </row>
    <row r="18" spans="1:11" ht="15.75" customHeight="1" x14ac:dyDescent="0.15">
      <c r="A18" s="197" t="s">
        <v>494</v>
      </c>
      <c r="B18" s="240" t="s">
        <v>22</v>
      </c>
      <c r="C18" s="241"/>
      <c r="D18" s="241"/>
      <c r="E18" s="239" t="s">
        <v>25</v>
      </c>
      <c r="F18" s="240" t="s">
        <v>22</v>
      </c>
      <c r="G18" s="242"/>
      <c r="H18" s="239"/>
      <c r="I18" s="200">
        <f t="shared" si="2"/>
        <v>3</v>
      </c>
      <c r="J18" s="733">
        <f>SUM(COUNTIF(B18:H18,"10-"))*(4.5)+SUM(COUNTIF(B18:H18,"9:30-"))*(5)+SUM(COUNTIF(B18:H18,"10-15"))*(4.5)+SUM(COUNTIF(B18:H18,"9-15"))*(5.25)+SUM(COUNTIF(B18:H18,"10-16"))*(5.5)+SUM(COUNTIF(B18:H18,"10-14"))*(4)</f>
        <v>15</v>
      </c>
      <c r="K18" s="734"/>
    </row>
    <row r="19" spans="1:11" ht="15.75" customHeight="1" x14ac:dyDescent="0.15">
      <c r="A19" s="197" t="s">
        <v>160</v>
      </c>
      <c r="B19" s="239" t="s">
        <v>369</v>
      </c>
      <c r="C19" s="241"/>
      <c r="D19" s="241"/>
      <c r="E19" s="242" t="s">
        <v>161</v>
      </c>
      <c r="F19" s="239" t="s">
        <v>369</v>
      </c>
      <c r="G19" s="242" t="s">
        <v>176</v>
      </c>
      <c r="H19" s="239"/>
      <c r="I19" s="200">
        <f t="shared" si="2"/>
        <v>4</v>
      </c>
      <c r="J19" s="733">
        <f>SUM(COUNTIF(B19:H19,"10-"))*(4.5)+SUM(COUNTIF(B19:H19,"9:30-"))*(5)+SUM(COUNTIF(B19:H19,"9-16"))*(6.25)+SUM(COUNTIF(B19:H19,"9:30-15"))*(5)+SUM(COUNTIF(B19:H19,"10-16"))*(5.5)+SUM(COUNTIF(B19:H19,"10-14"))*(4)+SUM(COUNTIF(B19:H19,"受付9-17"))*(7.25)+SUM(COUNTIF(B19:H19,"受付9-14"))*(4.5)</f>
        <v>20.75</v>
      </c>
      <c r="K19" s="734"/>
    </row>
    <row r="20" spans="1:11" ht="15.75" customHeight="1" x14ac:dyDescent="0.15">
      <c r="A20" s="88" t="s">
        <v>183</v>
      </c>
      <c r="B20" s="239"/>
      <c r="C20" s="241"/>
      <c r="D20" s="241"/>
      <c r="E20" s="239" t="s">
        <v>369</v>
      </c>
      <c r="F20" s="239" t="s">
        <v>369</v>
      </c>
      <c r="G20" s="239"/>
      <c r="H20" s="239" t="s">
        <v>369</v>
      </c>
      <c r="I20" s="200">
        <f t="shared" si="2"/>
        <v>3</v>
      </c>
      <c r="J20" s="733">
        <f t="shared" ref="J20" si="3">SUM(COUNTIF(B20:H20,"9-15"))*(5.5)+SUM(COUNTIF(B20:H20,"10-15"))*(4.5)+SUM(COUNTIF(B20:H20,"9-16"))*(6.25)+SUM(COUNTIF(B20:H20,"9:30-15"))*(5)+SUM(COUNTIF(B20:H20,"10-16"))*(5.5)+SUM(COUNTIF(B20:H20,"10-14"))*(4)</f>
        <v>0</v>
      </c>
      <c r="K20" s="734"/>
    </row>
    <row r="21" spans="1:11" ht="15.75" customHeight="1" x14ac:dyDescent="0.15">
      <c r="A21" s="88" t="s">
        <v>426</v>
      </c>
      <c r="B21" s="239" t="s">
        <v>369</v>
      </c>
      <c r="C21" s="282"/>
      <c r="D21" s="198"/>
      <c r="E21" s="239"/>
      <c r="F21" s="239" t="s">
        <v>369</v>
      </c>
      <c r="G21" s="239" t="s">
        <v>369</v>
      </c>
      <c r="H21" s="239"/>
      <c r="I21" s="200">
        <f t="shared" si="2"/>
        <v>3</v>
      </c>
      <c r="J21" s="733">
        <f>SUM(COUNTIF(B21:H21,"10-"))*(4.5)+SUM(COUNTIF(B21:H21,"9:30-"))*(5)+SUM(COUNTIF(B21:H21,"9-16"))*(6.25)+SUM(COUNTIF(B21:H21,"9:30-15"))*(5)+SUM(COUNTIF(B21:H21,"10-16"))*(5.5)+SUM(COUNTIF(B21:H21,"10-14"))*(4)</f>
        <v>13.5</v>
      </c>
      <c r="K21" s="734"/>
    </row>
    <row r="22" spans="1:11" ht="15.75" customHeight="1" x14ac:dyDescent="0.15">
      <c r="A22" s="88" t="s">
        <v>339</v>
      </c>
      <c r="B22" s="239"/>
      <c r="C22" s="282"/>
      <c r="D22" s="198"/>
      <c r="E22" s="239"/>
      <c r="F22" s="239" t="s">
        <v>369</v>
      </c>
      <c r="G22" s="239"/>
      <c r="H22" s="239"/>
      <c r="I22" s="200">
        <f t="shared" si="2"/>
        <v>1</v>
      </c>
      <c r="J22" s="733">
        <f>SUM(COUNTIF(B22:H22,"10-"))*(4.5)+SUM(COUNTIF(B22:H22,"9:30-"))*(5)+SUM(COUNTIF(B22:H22,"10-15:30"))*(5)+SUM(COUNTIF(B22:H22,"9:30-15"))*(5)+SUM(COUNTIF(B22:H22,"10-16"))*(5.5)+SUM(COUNTIF(B22:H22,"10-14"))*(4)</f>
        <v>4.5</v>
      </c>
      <c r="K22" s="734"/>
    </row>
    <row r="23" spans="1:11" s="191" customFormat="1" ht="15.75" customHeight="1" x14ac:dyDescent="0.15">
      <c r="A23" s="153" t="s">
        <v>0</v>
      </c>
      <c r="B23" s="183">
        <v>46062</v>
      </c>
      <c r="C23" s="183">
        <v>46063</v>
      </c>
      <c r="D23" s="183">
        <v>46064</v>
      </c>
      <c r="E23" s="183">
        <v>46065</v>
      </c>
      <c r="F23" s="183">
        <v>46066</v>
      </c>
      <c r="G23" s="183">
        <v>46067</v>
      </c>
      <c r="H23" s="183">
        <v>46068</v>
      </c>
      <c r="I23" s="747" t="s">
        <v>1</v>
      </c>
      <c r="J23" s="749" t="s">
        <v>2</v>
      </c>
      <c r="K23" s="750"/>
    </row>
    <row r="24" spans="1:11" s="192" customFormat="1" ht="15.75" customHeight="1" x14ac:dyDescent="0.15">
      <c r="A24" s="155" t="s">
        <v>3</v>
      </c>
      <c r="B24" s="157" t="s">
        <v>4</v>
      </c>
      <c r="C24" s="157" t="s">
        <v>5</v>
      </c>
      <c r="D24" s="158" t="s">
        <v>6</v>
      </c>
      <c r="E24" s="157" t="s">
        <v>7</v>
      </c>
      <c r="F24" s="157" t="s">
        <v>8</v>
      </c>
      <c r="G24" s="157" t="s">
        <v>9</v>
      </c>
      <c r="H24" s="158" t="s">
        <v>10</v>
      </c>
      <c r="I24" s="748"/>
      <c r="J24" s="749"/>
      <c r="K24" s="750"/>
    </row>
    <row r="25" spans="1:11" s="151" customFormat="1" ht="15.75" customHeight="1" x14ac:dyDescent="0.15">
      <c r="A25" s="206" t="s">
        <v>142</v>
      </c>
      <c r="B25" s="195">
        <v>4</v>
      </c>
      <c r="C25" s="195"/>
      <c r="D25" s="195"/>
      <c r="E25" s="153">
        <v>3</v>
      </c>
      <c r="F25" s="195">
        <v>5</v>
      </c>
      <c r="G25" s="153">
        <v>3</v>
      </c>
      <c r="H25" s="153">
        <v>3</v>
      </c>
      <c r="I25" s="196"/>
      <c r="J25" s="751"/>
      <c r="K25" s="752"/>
    </row>
    <row r="26" spans="1:11" ht="15.75" customHeight="1" x14ac:dyDescent="0.15">
      <c r="A26" s="197" t="s">
        <v>155</v>
      </c>
      <c r="B26" s="239"/>
      <c r="C26" s="241"/>
      <c r="D26" s="241"/>
      <c r="E26" s="240" t="s">
        <v>368</v>
      </c>
      <c r="F26" s="16"/>
      <c r="G26" s="240" t="s">
        <v>368</v>
      </c>
      <c r="H26" s="240" t="s">
        <v>368</v>
      </c>
      <c r="I26" s="199">
        <f>COUNTA(B26:H26)</f>
        <v>3</v>
      </c>
      <c r="J26" s="733">
        <f>SUM(COUNTIF(B26:H26,"10-"))*(4.5)+SUM(COUNTIF(B26:H26,"9:30-"))*(5)+SUM(COUNTIF(B26:H26,"9-16"))*(6.25)+SUM(COUNTIF(B26:H26,"9:30-15"))*(5)+SUM(COUNTIF(B26:H26,"10-16"))*(5.5)+SUM(COUNTIF(B26:H26,"10-14"))*(4)</f>
        <v>15</v>
      </c>
      <c r="K26" s="734"/>
    </row>
    <row r="27" spans="1:11" ht="15.75" customHeight="1" x14ac:dyDescent="0.15">
      <c r="A27" s="197" t="s">
        <v>158</v>
      </c>
      <c r="B27" s="239" t="s">
        <v>369</v>
      </c>
      <c r="C27" s="241"/>
      <c r="D27" s="241"/>
      <c r="E27" s="239"/>
      <c r="F27" s="239"/>
      <c r="G27" s="239" t="s">
        <v>369</v>
      </c>
      <c r="H27" s="239" t="s">
        <v>369</v>
      </c>
      <c r="I27" s="200">
        <f t="shared" ref="I27:I32" si="4">COUNTA(B27:H27)</f>
        <v>3</v>
      </c>
      <c r="J27" s="733">
        <f>SUM(COUNTIF(B27:H27,"10-"))*(4.5)+SUM(COUNTIF(B27:H27,"9:30-"))*(5)+SUM(COUNTIF(B27:H27,"9-16"))*(6.25)+SUM(COUNTIF(B27:H27,"9:30-15"))*(5)+SUM(COUNTIF(B27:H27,"10-16"))*(5.5)+SUM(COUNTIF(B27:H27,"10-14"))*(4)</f>
        <v>13.5</v>
      </c>
      <c r="K27" s="734"/>
    </row>
    <row r="28" spans="1:11" ht="15.75" customHeight="1" x14ac:dyDescent="0.15">
      <c r="A28" s="197" t="s">
        <v>494</v>
      </c>
      <c r="B28" s="240" t="s">
        <v>22</v>
      </c>
      <c r="C28" s="241"/>
      <c r="D28" s="241"/>
      <c r="E28" s="239" t="s">
        <v>25</v>
      </c>
      <c r="F28" s="240" t="s">
        <v>22</v>
      </c>
      <c r="G28" s="242"/>
      <c r="H28" s="239"/>
      <c r="I28" s="200">
        <f t="shared" si="4"/>
        <v>3</v>
      </c>
      <c r="J28" s="733">
        <f>SUM(COUNTIF(B28:H28,"10-"))*(4.5)+SUM(COUNTIF(B28:H28,"9:30-"))*(5)+SUM(COUNTIF(B28:H28,"9-16"))*(6.25)+SUM(COUNTIF(B28:H28,"9:30-15"))*(5)+SUM(COUNTIF(B28:H28,"10-16"))*(5.5)+SUM(COUNTIF(B28:H28,"10-14"))*(4)</f>
        <v>0</v>
      </c>
      <c r="K28" s="734"/>
    </row>
    <row r="29" spans="1:11" ht="15.75" customHeight="1" x14ac:dyDescent="0.15">
      <c r="A29" s="197" t="s">
        <v>160</v>
      </c>
      <c r="B29" s="239" t="s">
        <v>369</v>
      </c>
      <c r="C29" s="241"/>
      <c r="D29" s="241"/>
      <c r="E29" s="242" t="s">
        <v>161</v>
      </c>
      <c r="F29" s="239" t="s">
        <v>369</v>
      </c>
      <c r="G29" s="242" t="s">
        <v>176</v>
      </c>
      <c r="H29" s="239"/>
      <c r="I29" s="200">
        <f t="shared" si="4"/>
        <v>4</v>
      </c>
      <c r="J29" s="733">
        <f>SUM(COUNTIF(B29:H29,"10-"))*(4.5)+SUM(COUNTIF(B29:H29,"9:30-"))*(5)+SUM(COUNTIF(B29:H29,"9-16"))*(6.25)+SUM(COUNTIF(B29:H29,"9:30-15"))*(5)+SUM(COUNTIF(B29:H29,"10-16"))*(5.5)+SUM(COUNTIF(B29:H29,"10-14"))*(4)+SUM(COUNTIF(B29:H29,"受付9-17"))*(7.25)+SUM(COUNTIF(B29:H29,"受付9-14"))*(4.5)</f>
        <v>20.75</v>
      </c>
      <c r="K29" s="734"/>
    </row>
    <row r="30" spans="1:11" ht="15.75" customHeight="1" x14ac:dyDescent="0.15">
      <c r="A30" s="88" t="s">
        <v>183</v>
      </c>
      <c r="B30" s="239"/>
      <c r="C30" s="241"/>
      <c r="D30" s="241"/>
      <c r="E30" s="239" t="s">
        <v>369</v>
      </c>
      <c r="F30" s="239" t="s">
        <v>369</v>
      </c>
      <c r="G30" s="239"/>
      <c r="H30" s="239" t="s">
        <v>369</v>
      </c>
      <c r="I30" s="200">
        <f t="shared" si="4"/>
        <v>3</v>
      </c>
      <c r="J30" s="733">
        <f t="shared" ref="J30" si="5">SUM(COUNTIF(B30:H30,"9-15"))*(5.5)+SUM(COUNTIF(B30:H30,"10-15"))*(4.5)+SUM(COUNTIF(B30:H30,"9-16"))*(6.25)+SUM(COUNTIF(B30:H30,"9:30-15"))*(5)+SUM(COUNTIF(B30:H30,"10-16"))*(5.5)+SUM(COUNTIF(B30:H30,"10-14"))*(4)</f>
        <v>0</v>
      </c>
      <c r="K30" s="734"/>
    </row>
    <row r="31" spans="1:11" ht="15.75" customHeight="1" x14ac:dyDescent="0.15">
      <c r="A31" s="88" t="s">
        <v>426</v>
      </c>
      <c r="B31" s="239" t="s">
        <v>369</v>
      </c>
      <c r="C31" s="282"/>
      <c r="D31" s="198"/>
      <c r="E31" s="239"/>
      <c r="F31" s="239" t="s">
        <v>369</v>
      </c>
      <c r="G31" s="239" t="s">
        <v>369</v>
      </c>
      <c r="H31" s="239"/>
      <c r="I31" s="200">
        <f t="shared" si="4"/>
        <v>3</v>
      </c>
      <c r="J31" s="733">
        <f>SUM(COUNTIF(B31:H31,"10-"))*(4.5)+SUM(COUNTIF(B31:H31,"9:30-"))*(5)+SUM(COUNTIF(B31:H31,"9-16"))*(6.25)+SUM(COUNTIF(B31:H31,"9:30-15"))*(5)+SUM(COUNTIF(B31:H31,"10-16"))*(5.5)+SUM(COUNTIF(B31:H31,"10-14"))*(4)</f>
        <v>13.5</v>
      </c>
      <c r="K31" s="734"/>
    </row>
    <row r="32" spans="1:11" ht="15.75" customHeight="1" x14ac:dyDescent="0.15">
      <c r="A32" s="88" t="s">
        <v>339</v>
      </c>
      <c r="B32" s="239"/>
      <c r="C32" s="282"/>
      <c r="D32" s="198"/>
      <c r="E32" s="239"/>
      <c r="F32" s="239" t="s">
        <v>369</v>
      </c>
      <c r="G32" s="239"/>
      <c r="H32" s="239"/>
      <c r="I32" s="200">
        <f t="shared" si="4"/>
        <v>1</v>
      </c>
      <c r="J32" s="733">
        <f>SUM(COUNTIF(B32:H32,"10-"))*(4.5)+SUM(COUNTIF(B32:H32,"9:30-"))*(5)+SUM(COUNTIF(B32:H32,"10-15:30"))*(5)+SUM(COUNTIF(B32:H32,"9:30-15"))*(5)+SUM(COUNTIF(B32:H32,"10-16"))*(5.5)+SUM(COUNTIF(B32:H32,"10-14"))*(4)</f>
        <v>4.5</v>
      </c>
      <c r="K32" s="734"/>
    </row>
    <row r="33" spans="1:11" s="191" customFormat="1" ht="15.75" customHeight="1" x14ac:dyDescent="0.15">
      <c r="A33" s="153" t="s">
        <v>0</v>
      </c>
      <c r="B33" s="183">
        <v>46069</v>
      </c>
      <c r="C33" s="183">
        <v>46070</v>
      </c>
      <c r="D33" s="183">
        <v>46071</v>
      </c>
      <c r="E33" s="183">
        <v>46072</v>
      </c>
      <c r="F33" s="183">
        <v>46073</v>
      </c>
      <c r="G33" s="183">
        <v>46074</v>
      </c>
      <c r="H33" s="183">
        <v>46075</v>
      </c>
      <c r="I33" s="747" t="s">
        <v>1</v>
      </c>
      <c r="J33" s="749" t="s">
        <v>2</v>
      </c>
      <c r="K33" s="750"/>
    </row>
    <row r="34" spans="1:11" s="192" customFormat="1" ht="15.75" customHeight="1" x14ac:dyDescent="0.15">
      <c r="A34" s="155" t="s">
        <v>3</v>
      </c>
      <c r="B34" s="157" t="s">
        <v>4</v>
      </c>
      <c r="C34" s="157" t="s">
        <v>5</v>
      </c>
      <c r="D34" s="157" t="s">
        <v>6</v>
      </c>
      <c r="E34" s="157" t="s">
        <v>7</v>
      </c>
      <c r="F34" s="157" t="s">
        <v>8</v>
      </c>
      <c r="G34" s="157" t="s">
        <v>9</v>
      </c>
      <c r="H34" s="158" t="s">
        <v>10</v>
      </c>
      <c r="I34" s="748"/>
      <c r="J34" s="749"/>
      <c r="K34" s="750"/>
    </row>
    <row r="35" spans="1:11" s="151" customFormat="1" ht="15.75" customHeight="1" x14ac:dyDescent="0.15">
      <c r="A35" s="193" t="s">
        <v>131</v>
      </c>
      <c r="B35" s="195">
        <v>3</v>
      </c>
      <c r="C35" s="195"/>
      <c r="D35" s="195"/>
      <c r="E35" s="153">
        <v>3</v>
      </c>
      <c r="F35" s="195">
        <v>5</v>
      </c>
      <c r="G35" s="153">
        <v>3</v>
      </c>
      <c r="H35" s="153">
        <v>3</v>
      </c>
      <c r="I35" s="196"/>
      <c r="J35" s="751"/>
      <c r="K35" s="752"/>
    </row>
    <row r="36" spans="1:11" ht="15.75" customHeight="1" x14ac:dyDescent="0.15">
      <c r="A36" s="197" t="s">
        <v>155</v>
      </c>
      <c r="B36" s="239"/>
      <c r="C36" s="241"/>
      <c r="D36" s="241"/>
      <c r="E36" s="240" t="s">
        <v>368</v>
      </c>
      <c r="F36" s="16"/>
      <c r="G36" s="240" t="s">
        <v>368</v>
      </c>
      <c r="H36" s="240" t="s">
        <v>368</v>
      </c>
      <c r="I36" s="199">
        <f>COUNTA(B36:H36)</f>
        <v>3</v>
      </c>
      <c r="J36" s="733">
        <f>SUM(COUNTIF(B36:H36,"10-"))*(4.5)+SUM(COUNTIF(B36:H36,"9:30-"))*(5)+SUM(COUNTIF(B36:H36,"9-16"))*(6.25)+SUM(COUNTIF(B36:H36,"9:30-15"))*(5)+SUM(COUNTIF(B36:H36,"10-16"))*(5.5)+SUM(COUNTIF(B36:H36,"10-14"))*(4)</f>
        <v>15</v>
      </c>
      <c r="K36" s="734"/>
    </row>
    <row r="37" spans="1:11" s="151" customFormat="1" ht="15.75" customHeight="1" x14ac:dyDescent="0.15">
      <c r="A37" s="197" t="s">
        <v>158</v>
      </c>
      <c r="B37" s="257"/>
      <c r="C37" s="241"/>
      <c r="D37" s="241"/>
      <c r="E37" s="239"/>
      <c r="F37" s="239"/>
      <c r="G37" s="239" t="s">
        <v>369</v>
      </c>
      <c r="H37" s="239" t="s">
        <v>369</v>
      </c>
      <c r="I37" s="200">
        <f t="shared" ref="I37:I42" si="6">COUNTA(B37:H37)</f>
        <v>2</v>
      </c>
      <c r="J37" s="733">
        <f>SUM(COUNTIF(B37:H37,"10-"))*(4.5)+SUM(COUNTIF(B37:H37,"9:30-"))*(5)+SUM(COUNTIF(B37:H37,"9-16"))*(6.25)+SUM(COUNTIF(B37:H37,"9:30-15"))*(5)+SUM(COUNTIF(B37:H37,"10-16"))*(5.5)+SUM(COUNTIF(B37:H37,"10-14"))*(4)</f>
        <v>9</v>
      </c>
      <c r="K37" s="734"/>
    </row>
    <row r="38" spans="1:11" ht="15.75" customHeight="1" x14ac:dyDescent="0.15">
      <c r="A38" s="197" t="s">
        <v>494</v>
      </c>
      <c r="B38" s="240" t="s">
        <v>22</v>
      </c>
      <c r="C38" s="241"/>
      <c r="D38" s="241"/>
      <c r="E38" s="239" t="s">
        <v>25</v>
      </c>
      <c r="F38" s="240" t="s">
        <v>22</v>
      </c>
      <c r="G38" s="242"/>
      <c r="H38" s="239"/>
      <c r="I38" s="200">
        <f t="shared" si="6"/>
        <v>3</v>
      </c>
      <c r="J38" s="733">
        <f>SUM(COUNTIF(B38:H38,"10-"))*(4.5)+SUM(COUNTIF(B38:H38,"9:30-"))*(5)+SUM(COUNTIF(B38:H38,"9-16"))*(6.25)+SUM(COUNTIF(B38:H38,"9:30-15"))*(5)+SUM(COUNTIF(B38:H38,"10-16"))*(5.5)+SUM(COUNTIF(B38:H38,"10-14"))*(4)</f>
        <v>0</v>
      </c>
      <c r="K38" s="734"/>
    </row>
    <row r="39" spans="1:11" ht="15.75" customHeight="1" x14ac:dyDescent="0.15">
      <c r="A39" s="197" t="s">
        <v>160</v>
      </c>
      <c r="B39" s="239" t="s">
        <v>369</v>
      </c>
      <c r="C39" s="241"/>
      <c r="D39" s="241"/>
      <c r="E39" s="242" t="s">
        <v>161</v>
      </c>
      <c r="F39" s="239" t="s">
        <v>369</v>
      </c>
      <c r="G39" s="257"/>
      <c r="H39" s="239"/>
      <c r="I39" s="200">
        <f t="shared" si="6"/>
        <v>3</v>
      </c>
      <c r="J39" s="733">
        <f>SUM(COUNTIF(B39:H39,"10-"))*(4.5)+SUM(COUNTIF(B39:H39,"9:30-"))*(5)+SUM(COUNTIF(B39:H39,"9-16"))*(6.25)+SUM(COUNTIF(B39:H39,"9:30-15"))*(5)+SUM(COUNTIF(B39:H39,"10-16"))*(5.5)+SUM(COUNTIF(B39:H39,"10-14"))*(4)+SUM(COUNTIF(B39:H39,"受付9-17"))*(7.25)</f>
        <v>16.25</v>
      </c>
      <c r="K39" s="734"/>
    </row>
    <row r="40" spans="1:11" ht="15.75" customHeight="1" x14ac:dyDescent="0.15">
      <c r="A40" s="88" t="s">
        <v>183</v>
      </c>
      <c r="B40" s="239"/>
      <c r="C40" s="241"/>
      <c r="D40" s="241"/>
      <c r="E40" s="239" t="s">
        <v>369</v>
      </c>
      <c r="F40" s="239" t="s">
        <v>369</v>
      </c>
      <c r="G40" s="239"/>
      <c r="H40" s="239" t="s">
        <v>369</v>
      </c>
      <c r="I40" s="200">
        <f t="shared" si="6"/>
        <v>3</v>
      </c>
      <c r="J40" s="733">
        <f t="shared" ref="J40" si="7">SUM(COUNTIF(B40:H40,"9-15"))*(5.5)+SUM(COUNTIF(B40:H40,"10-15"))*(4.5)+SUM(COUNTIF(B40:H40,"9-16"))*(6.25)+SUM(COUNTIF(B40:H40,"9:30-15"))*(5)+SUM(COUNTIF(B40:H40,"10-16"))*(5.5)+SUM(COUNTIF(B40:H40,"10-14"))*(4)</f>
        <v>0</v>
      </c>
      <c r="K40" s="734"/>
    </row>
    <row r="41" spans="1:11" ht="15.75" customHeight="1" x14ac:dyDescent="0.15">
      <c r="A41" s="88" t="s">
        <v>426</v>
      </c>
      <c r="B41" s="239" t="s">
        <v>369</v>
      </c>
      <c r="C41" s="282"/>
      <c r="D41" s="198"/>
      <c r="E41" s="239"/>
      <c r="F41" s="239" t="s">
        <v>369</v>
      </c>
      <c r="G41" s="239" t="s">
        <v>369</v>
      </c>
      <c r="H41" s="239"/>
      <c r="I41" s="200">
        <f t="shared" si="6"/>
        <v>3</v>
      </c>
      <c r="J41" s="733">
        <f>SUM(COUNTIF(B41:H41,"10-"))*(4.5)+SUM(COUNTIF(B41:H41,"9:30-"))*(5)+SUM(COUNTIF(B41:H41,"9-16"))*(6.25)+SUM(COUNTIF(B41:H41,"9:30-15"))*(5)+SUM(COUNTIF(B41:H41,"10-16"))*(5.5)+SUM(COUNTIF(B41:H41,"10-14"))*(4)</f>
        <v>13.5</v>
      </c>
      <c r="K41" s="734"/>
    </row>
    <row r="42" spans="1:11" ht="15.75" customHeight="1" x14ac:dyDescent="0.15">
      <c r="A42" s="88" t="s">
        <v>339</v>
      </c>
      <c r="B42" s="239"/>
      <c r="C42" s="282"/>
      <c r="D42" s="198"/>
      <c r="E42" s="239"/>
      <c r="F42" s="239" t="s">
        <v>369</v>
      </c>
      <c r="G42" s="239"/>
      <c r="H42" s="239"/>
      <c r="I42" s="200">
        <f t="shared" si="6"/>
        <v>1</v>
      </c>
      <c r="J42" s="733">
        <f>SUM(COUNTIF(B42:H42,"10-"))*(4.5)+SUM(COUNTIF(B42:H42,"9:30-"))*(5)+SUM(COUNTIF(B42:H42,"10-15:30"))*(5)+SUM(COUNTIF(B42:H42,"10-12"))*(2)+SUM(COUNTIF(B42:H42,"10-16"))*(5.5)+SUM(COUNTIF(B42:H42,"10-14"))*(4)</f>
        <v>4.5</v>
      </c>
      <c r="K42" s="734"/>
    </row>
    <row r="43" spans="1:11" s="191" customFormat="1" ht="15.75" customHeight="1" x14ac:dyDescent="0.15">
      <c r="A43" s="175" t="s">
        <v>0</v>
      </c>
      <c r="B43" s="176">
        <v>46076</v>
      </c>
      <c r="C43" s="176">
        <v>46077</v>
      </c>
      <c r="D43" s="176">
        <v>46078</v>
      </c>
      <c r="E43" s="176">
        <v>46079</v>
      </c>
      <c r="F43" s="176">
        <v>46080</v>
      </c>
      <c r="G43" s="176">
        <v>46081</v>
      </c>
      <c r="H43" s="176"/>
      <c r="I43" s="747" t="s">
        <v>1</v>
      </c>
      <c r="J43" s="749" t="s">
        <v>2</v>
      </c>
      <c r="K43" s="750"/>
    </row>
    <row r="44" spans="1:11" s="192" customFormat="1" ht="15.75" customHeight="1" x14ac:dyDescent="0.15">
      <c r="A44" s="155" t="s">
        <v>3</v>
      </c>
      <c r="B44" s="158" t="s">
        <v>4</v>
      </c>
      <c r="C44" s="157" t="s">
        <v>5</v>
      </c>
      <c r="D44" s="157" t="s">
        <v>6</v>
      </c>
      <c r="E44" s="157" t="s">
        <v>7</v>
      </c>
      <c r="F44" s="157" t="s">
        <v>8</v>
      </c>
      <c r="G44" s="157" t="s">
        <v>9</v>
      </c>
      <c r="H44" s="158"/>
      <c r="I44" s="748"/>
      <c r="J44" s="749"/>
      <c r="K44" s="750"/>
    </row>
    <row r="45" spans="1:11" s="151" customFormat="1" ht="15.75" customHeight="1" x14ac:dyDescent="0.15">
      <c r="A45" s="206" t="s">
        <v>142</v>
      </c>
      <c r="B45" s="195">
        <v>3</v>
      </c>
      <c r="C45" s="195"/>
      <c r="D45" s="195"/>
      <c r="E45" s="153">
        <v>3</v>
      </c>
      <c r="F45" s="195">
        <v>5</v>
      </c>
      <c r="G45" s="153">
        <v>3</v>
      </c>
      <c r="H45" s="153"/>
      <c r="I45" s="196"/>
      <c r="J45" s="751"/>
      <c r="K45" s="752"/>
    </row>
    <row r="46" spans="1:11" ht="15.75" customHeight="1" x14ac:dyDescent="0.15">
      <c r="A46" s="197" t="s">
        <v>155</v>
      </c>
      <c r="B46" s="239"/>
      <c r="C46" s="241"/>
      <c r="D46" s="241"/>
      <c r="E46" s="240" t="s">
        <v>368</v>
      </c>
      <c r="F46" s="16"/>
      <c r="G46" s="240" t="s">
        <v>368</v>
      </c>
      <c r="H46" s="241"/>
      <c r="I46" s="199">
        <f>COUNTA(B46:H46)</f>
        <v>2</v>
      </c>
      <c r="J46" s="733">
        <f>SUM(COUNTIF(B46:H46,"10-"))*(4.5)+SUM(COUNTIF(B46:H46,"9:30-"))*(5)+SUM(COUNTIF(B46:H46,"9-16"))*(6.25)+SUM(COUNTIF(B46:H46,"9:30-15"))*(5)+SUM(COUNTIF(B46:H46,"10-16"))*(5.5)+SUM(COUNTIF(B46:H46,"10-14"))*(4)</f>
        <v>10</v>
      </c>
      <c r="K46" s="734"/>
    </row>
    <row r="47" spans="1:11" ht="15.75" customHeight="1" x14ac:dyDescent="0.15">
      <c r="A47" s="197" t="s">
        <v>158</v>
      </c>
      <c r="B47" s="239" t="s">
        <v>369</v>
      </c>
      <c r="C47" s="241"/>
      <c r="D47" s="241"/>
      <c r="E47" s="239"/>
      <c r="F47" s="239"/>
      <c r="G47" s="239" t="s">
        <v>369</v>
      </c>
      <c r="H47" s="241"/>
      <c r="I47" s="200">
        <f t="shared" ref="I47:I48" si="8">COUNTA(B47:H47)</f>
        <v>2</v>
      </c>
      <c r="J47" s="733">
        <f>SUM(COUNTIF(B47:H47,"10-"))*(4.5)+SUM(COUNTIF(B47:H47,"9:30-"))*(5)+SUM(COUNTIF(B47:H47,"9-16"))*(6.25)+SUM(COUNTIF(B47:H47,"9:30-15"))*(5)+SUM(COUNTIF(B47:H47,"10-16"))*(5.5)+SUM(COUNTIF(B47:H47,"10-14"))*(4)</f>
        <v>9</v>
      </c>
      <c r="K47" s="734"/>
    </row>
    <row r="48" spans="1:11" ht="15.75" customHeight="1" x14ac:dyDescent="0.15">
      <c r="A48" s="197" t="s">
        <v>494</v>
      </c>
      <c r="B48" s="257"/>
      <c r="C48" s="241"/>
      <c r="D48" s="241"/>
      <c r="E48" s="239" t="s">
        <v>25</v>
      </c>
      <c r="F48" s="240" t="s">
        <v>22</v>
      </c>
      <c r="G48" s="242"/>
      <c r="H48" s="241"/>
      <c r="I48" s="200">
        <f t="shared" si="8"/>
        <v>2</v>
      </c>
      <c r="J48" s="733">
        <f>SUM(COUNTIF(B48:H48,"10-"))*(4.5)+SUM(COUNTIF(B48:H48,"9:30-"))*(5)+SUM(COUNTIF(B48:H48,"9-16"))*(6.25)+SUM(COUNTIF(B48:H48,"9:30-15"))*(5)+SUM(COUNTIF(B48:H48,"10-16"))*(5.5)+SUM(COUNTIF(B48:H48,"10-14"))*(4)</f>
        <v>0</v>
      </c>
      <c r="K48" s="734"/>
    </row>
    <row r="49" spans="1:11" ht="15.75" customHeight="1" x14ac:dyDescent="0.15">
      <c r="A49" s="197" t="s">
        <v>160</v>
      </c>
      <c r="B49" s="239" t="s">
        <v>369</v>
      </c>
      <c r="C49" s="241"/>
      <c r="D49" s="241"/>
      <c r="E49" s="257"/>
      <c r="F49" s="239" t="s">
        <v>369</v>
      </c>
      <c r="G49" s="257"/>
      <c r="H49" s="241"/>
      <c r="I49" s="200">
        <f>COUNTA(B49:H49)</f>
        <v>2</v>
      </c>
      <c r="J49" s="733">
        <f>SUM(COUNTIF(B49:H49,"10-"))*(4.5)+SUM(COUNTIF(B49:H49,"9:30-"))*(5)+SUM(COUNTIF(B49:H49,"9-16"))*(6.25)+SUM(COUNTIF(B49:H49,"9:30-15"))*(5)+SUM(COUNTIF(B49:H49,"10-16"))*(5.5)+SUM(COUNTIF(B49:H49,"10-14"))*(4)+SUM(COUNTIF(B49:H49,"受付9-17"))*(7.25)</f>
        <v>9</v>
      </c>
      <c r="K49" s="734"/>
    </row>
    <row r="50" spans="1:11" ht="15.75" customHeight="1" x14ac:dyDescent="0.15">
      <c r="A50" s="88" t="s">
        <v>183</v>
      </c>
      <c r="B50" s="239" t="s">
        <v>369</v>
      </c>
      <c r="C50" s="241"/>
      <c r="D50" s="241"/>
      <c r="E50" s="239" t="s">
        <v>369</v>
      </c>
      <c r="F50" s="239" t="s">
        <v>369</v>
      </c>
      <c r="G50" s="239"/>
      <c r="H50" s="198"/>
      <c r="I50" s="200">
        <f t="shared" ref="I50:I52" si="9">COUNTA(B50:H50)</f>
        <v>3</v>
      </c>
      <c r="J50" s="733">
        <f t="shared" ref="J50" si="10">SUM(COUNTIF(B50:H50,"9-15"))*(5.5)+SUM(COUNTIF(B50:H50,"10-15"))*(4.5)+SUM(COUNTIF(B50:H50,"9-16"))*(6.25)+SUM(COUNTIF(B50:H50,"9:30-15"))*(5)+SUM(COUNTIF(B50:H50,"10-16"))*(5.5)+SUM(COUNTIF(B50:H50,"10-14"))*(4)</f>
        <v>0</v>
      </c>
      <c r="K50" s="734"/>
    </row>
    <row r="51" spans="1:11" ht="15.75" customHeight="1" x14ac:dyDescent="0.15">
      <c r="A51" s="88" t="s">
        <v>426</v>
      </c>
      <c r="B51" s="257"/>
      <c r="C51" s="282"/>
      <c r="D51" s="198"/>
      <c r="E51" s="239"/>
      <c r="F51" s="239" t="s">
        <v>369</v>
      </c>
      <c r="G51" s="239" t="s">
        <v>369</v>
      </c>
      <c r="H51" s="198"/>
      <c r="I51" s="200">
        <f t="shared" si="9"/>
        <v>2</v>
      </c>
      <c r="J51" s="733">
        <f>SUM(COUNTIF(B51:H51,"10-"))*(4.5)+SUM(COUNTIF(B51:H51,"9:30-"))*(5)+SUM(COUNTIF(B51:H51,"9-16"))*(6.25)+SUM(COUNTIF(B51:H51,"9:30-15"))*(5)+SUM(COUNTIF(B51:H51,"10-16"))*(5.5)+SUM(COUNTIF(B51:H51,"10-14"))*(4)</f>
        <v>9</v>
      </c>
      <c r="K51" s="734"/>
    </row>
    <row r="52" spans="1:11" ht="15.75" customHeight="1" x14ac:dyDescent="0.15">
      <c r="A52" s="88" t="s">
        <v>339</v>
      </c>
      <c r="B52" s="239"/>
      <c r="C52" s="282"/>
      <c r="D52" s="198"/>
      <c r="E52" s="239"/>
      <c r="F52" s="239" t="s">
        <v>369</v>
      </c>
      <c r="G52" s="239"/>
      <c r="H52" s="202"/>
      <c r="I52" s="200">
        <f t="shared" si="9"/>
        <v>1</v>
      </c>
      <c r="J52" s="733">
        <f>SUM(COUNTIF(B52:H52,"10-"))*(4.5)+SUM(COUNTIF(B52:H52,"9:30-"))*(5)+SUM(COUNTIF(B52:H52,"10-15:30"))*(5)+SUM(COUNTIF(B52:H52,"9:30-15"))*(5)+SUM(COUNTIF(B52:H52,"10-16"))*(5.5)+SUM(COUNTIF(B52:H52,"10-14"))*(4)</f>
        <v>4.5</v>
      </c>
      <c r="K52" s="734"/>
    </row>
    <row r="53" spans="1:11" ht="7.5" customHeight="1" x14ac:dyDescent="0.15">
      <c r="A53" s="207"/>
      <c r="B53" s="208"/>
      <c r="C53" s="208"/>
      <c r="D53" s="208"/>
      <c r="E53" s="208"/>
      <c r="F53" s="208"/>
      <c r="G53" s="208"/>
      <c r="H53" s="208"/>
      <c r="I53" s="209"/>
      <c r="J53" s="735" t="s">
        <v>502</v>
      </c>
      <c r="K53" s="735"/>
    </row>
    <row r="54" spans="1:11" s="1" customFormat="1" ht="18" customHeight="1" x14ac:dyDescent="0.15">
      <c r="A54" s="737" t="s">
        <v>143</v>
      </c>
      <c r="B54" s="738"/>
      <c r="C54" s="741" t="s">
        <v>162</v>
      </c>
      <c r="D54" s="742"/>
      <c r="E54" s="742"/>
      <c r="F54" s="742" t="s">
        <v>149</v>
      </c>
      <c r="G54" s="742"/>
      <c r="H54" s="743"/>
      <c r="I54" s="10"/>
      <c r="J54" s="736"/>
      <c r="K54" s="736"/>
    </row>
    <row r="55" spans="1:11" s="1" customFormat="1" ht="18" customHeight="1" x14ac:dyDescent="0.15">
      <c r="A55" s="739"/>
      <c r="B55" s="740"/>
      <c r="C55" s="744" t="s">
        <v>163</v>
      </c>
      <c r="D55" s="745"/>
      <c r="E55" s="745"/>
      <c r="F55" s="745" t="s">
        <v>164</v>
      </c>
      <c r="G55" s="745"/>
      <c r="H55" s="746"/>
      <c r="I55" s="210"/>
      <c r="J55" s="210"/>
      <c r="K55" s="210"/>
    </row>
  </sheetData>
  <mergeCells count="58">
    <mergeCell ref="J12:K12"/>
    <mergeCell ref="J6:K6"/>
    <mergeCell ref="B1:G1"/>
    <mergeCell ref="H1:K1"/>
    <mergeCell ref="I3:I4"/>
    <mergeCell ref="J3:K4"/>
    <mergeCell ref="J5:K5"/>
    <mergeCell ref="J7:K7"/>
    <mergeCell ref="J8:K8"/>
    <mergeCell ref="J9:K9"/>
    <mergeCell ref="J10:K10"/>
    <mergeCell ref="J11:K11"/>
    <mergeCell ref="I23:I24"/>
    <mergeCell ref="J23:K24"/>
    <mergeCell ref="I13:I14"/>
    <mergeCell ref="J13:K14"/>
    <mergeCell ref="J15:K15"/>
    <mergeCell ref="J16:K16"/>
    <mergeCell ref="J17:K17"/>
    <mergeCell ref="J18:K18"/>
    <mergeCell ref="J30:K30"/>
    <mergeCell ref="J31:K31"/>
    <mergeCell ref="J32:K32"/>
    <mergeCell ref="J19:K19"/>
    <mergeCell ref="J20:K20"/>
    <mergeCell ref="J21:K21"/>
    <mergeCell ref="J22:K22"/>
    <mergeCell ref="J25:K25"/>
    <mergeCell ref="J26:K26"/>
    <mergeCell ref="J27:K27"/>
    <mergeCell ref="J28:K28"/>
    <mergeCell ref="J29:K29"/>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A54:B55"/>
    <mergeCell ref="C54:E54"/>
    <mergeCell ref="F54:H54"/>
    <mergeCell ref="C55:E55"/>
    <mergeCell ref="F55:H55"/>
    <mergeCell ref="J49:K49"/>
    <mergeCell ref="J50:K50"/>
    <mergeCell ref="J51:K51"/>
    <mergeCell ref="J52:K52"/>
    <mergeCell ref="J53:K54"/>
  </mergeCells>
  <phoneticPr fontId="13"/>
  <pageMargins left="0.51181102362204722" right="0.51181102362204722" top="0.15748031496062992" bottom="0.15748031496062992" header="0.31496062992125984" footer="0.31496062992125984"/>
  <pageSetup paperSize="9" fitToWidth="0" orientation="portrait"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6F75E-FF04-405D-A539-2D662046F644}">
  <sheetPr>
    <tabColor theme="7" tint="0.59999389629810485"/>
  </sheetPr>
  <dimension ref="A1:N66"/>
  <sheetViews>
    <sheetView zoomScaleNormal="100" workbookViewId="0">
      <selection activeCell="J27" sqref="J27:K28"/>
    </sheetView>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1" ht="15" thickBot="1" x14ac:dyDescent="0.2">
      <c r="A1" s="60" t="s">
        <v>69</v>
      </c>
      <c r="B1" s="753" t="s">
        <v>493</v>
      </c>
      <c r="C1" s="753"/>
      <c r="D1" s="753"/>
      <c r="E1" s="753"/>
      <c r="F1" s="753"/>
      <c r="G1" s="754"/>
      <c r="H1" s="832" t="s">
        <v>130</v>
      </c>
      <c r="I1" s="833"/>
      <c r="J1" s="834"/>
      <c r="K1" s="835"/>
    </row>
    <row r="2" spans="1:11" ht="9" customHeight="1" x14ac:dyDescent="0.15">
      <c r="A2" s="152"/>
    </row>
    <row r="3" spans="1:11" s="13" customFormat="1" ht="14.25" customHeight="1" x14ac:dyDescent="0.15">
      <c r="A3" s="153" t="s">
        <v>0</v>
      </c>
      <c r="B3" s="154"/>
      <c r="C3" s="154"/>
      <c r="D3" s="154"/>
      <c r="E3" s="154"/>
      <c r="F3" s="154"/>
      <c r="G3" s="154"/>
      <c r="H3" s="154">
        <v>46054</v>
      </c>
      <c r="I3" s="836" t="s">
        <v>1</v>
      </c>
      <c r="J3" s="817" t="s">
        <v>2</v>
      </c>
      <c r="K3" s="818"/>
    </row>
    <row r="4" spans="1:11" s="159" customFormat="1" ht="14.25" customHeight="1" x14ac:dyDescent="0.15">
      <c r="A4" s="155" t="s">
        <v>3</v>
      </c>
      <c r="B4" s="157"/>
      <c r="C4" s="157"/>
      <c r="D4" s="157"/>
      <c r="E4" s="157"/>
      <c r="F4" s="157"/>
      <c r="G4" s="157"/>
      <c r="H4" s="158" t="s">
        <v>10</v>
      </c>
      <c r="I4" s="837"/>
      <c r="J4" s="819"/>
      <c r="K4" s="820"/>
    </row>
    <row r="5" spans="1:11" s="159" customFormat="1" ht="14.25" customHeight="1" x14ac:dyDescent="0.15">
      <c r="A5" s="179" t="s">
        <v>142</v>
      </c>
      <c r="B5" s="157"/>
      <c r="C5" s="157"/>
      <c r="D5" s="156"/>
      <c r="E5" s="157"/>
      <c r="F5" s="157"/>
      <c r="G5" s="156"/>
      <c r="H5" s="160">
        <v>5</v>
      </c>
      <c r="I5" s="161"/>
      <c r="J5" s="162"/>
      <c r="K5" s="163"/>
    </row>
    <row r="6" spans="1:11" ht="13.5" customHeight="1" x14ac:dyDescent="0.15">
      <c r="A6" s="164" t="s">
        <v>132</v>
      </c>
      <c r="B6" s="180"/>
      <c r="C6" s="180"/>
      <c r="D6" s="165"/>
      <c r="E6" s="180"/>
      <c r="F6" s="180"/>
      <c r="G6" s="180"/>
      <c r="H6" s="238" t="s">
        <v>133</v>
      </c>
      <c r="I6" s="166"/>
      <c r="J6" s="873"/>
      <c r="K6" s="874"/>
    </row>
    <row r="7" spans="1:11" ht="13.5" customHeight="1" x14ac:dyDescent="0.15">
      <c r="A7" s="181" t="s">
        <v>134</v>
      </c>
      <c r="B7" s="137"/>
      <c r="C7" s="137"/>
      <c r="D7" s="234"/>
      <c r="E7" s="137"/>
      <c r="F7" s="137"/>
      <c r="G7" s="137"/>
      <c r="H7" s="40" t="s">
        <v>135</v>
      </c>
      <c r="I7" s="168">
        <f>COUNTA(B7:H7)</f>
        <v>1</v>
      </c>
      <c r="J7" s="838">
        <f>SUM(COUNTIF(B7:H7,"9-15"))*(5.5)+SUM(COUNTIF(B7:H7,"10-15"))*(4.5)+SUM(COUNTIF(B7:H7,"12-15"))*(3)+SUM(COUNTIF(B7:H7,"9-12"))*(3)+SUM(COUNTIF(B7:H7,"9-17"))*(7.25)+SUM(COUNTIF(B7:H7,"13-15"))*(2)</f>
        <v>5.5</v>
      </c>
      <c r="K7" s="838"/>
    </row>
    <row r="8" spans="1:11" ht="13.5" customHeight="1" x14ac:dyDescent="0.15">
      <c r="A8" s="182" t="s">
        <v>137</v>
      </c>
      <c r="B8" s="235"/>
      <c r="C8" s="235"/>
      <c r="D8" s="236"/>
      <c r="E8" s="235"/>
      <c r="F8" s="235"/>
      <c r="G8" s="235"/>
      <c r="H8" s="40"/>
      <c r="I8" s="166">
        <f>COUNTA(B8:H8)</f>
        <v>0</v>
      </c>
      <c r="J8" s="838">
        <f>SUM(COUNTIF(B8:H8,"9-15"))*(5.5)+SUM(COUNTIF(B8:H8,"10-15"))*(4.5)+SUM(COUNTIF(B8:H8,"12-15"))*(3)+SUM(COUNTIF(B8:H8,"9-12"))*(3)+SUM(COUNTIF(B8:H8,"9-17"))*(7.25)+SUM(COUNTIF(B8:H8,"13-15"))*(2)+SUM(COUNTIF(B8:H8,"10-12"))*(2)</f>
        <v>0</v>
      </c>
      <c r="K8" s="838"/>
    </row>
    <row r="9" spans="1:11" ht="13.5" customHeight="1" x14ac:dyDescent="0.15">
      <c r="A9" s="164" t="s">
        <v>138</v>
      </c>
      <c r="B9" s="235"/>
      <c r="C9" s="235"/>
      <c r="D9" s="236"/>
      <c r="E9" s="235"/>
      <c r="F9" s="235"/>
      <c r="G9" s="235"/>
      <c r="H9" s="16" t="s">
        <v>23</v>
      </c>
      <c r="I9" s="166">
        <f>COUNTA(B9:H9)</f>
        <v>1</v>
      </c>
      <c r="J9" s="838">
        <f>SUM(COUNTIF(B9:H9,"9-15"))*(5.5)+SUM(COUNTIF(B9:H9,"10-15"))*(4.5)+SUM(COUNTIF(B9:H9,"12-15"))*(3)+SUM(COUNTIF(B9:H9,"9-12"))*(3)+SUM(COUNTIF(B9:H9,"9-17"))*(7.25)+SUM(COUNTIF(B9:H9,"13-15"))*(2)+SUM(COUNTIF(B9:H9,"9-13"))*(4)</f>
        <v>4</v>
      </c>
      <c r="K9" s="838"/>
    </row>
    <row r="10" spans="1:11" ht="13.5" customHeight="1" x14ac:dyDescent="0.15">
      <c r="A10" s="164" t="s">
        <v>39</v>
      </c>
      <c r="B10" s="234"/>
      <c r="C10" s="234"/>
      <c r="D10" s="234"/>
      <c r="E10" s="234"/>
      <c r="F10" s="234"/>
      <c r="G10" s="234"/>
      <c r="H10" s="40" t="s">
        <v>72</v>
      </c>
      <c r="I10" s="166">
        <f>COUNTA(B10:H10)</f>
        <v>1</v>
      </c>
      <c r="J10" s="838">
        <f>SUM(COUNTIF(B10:H10,"9-15"))*(5.5)+SUM(COUNTIF(B10:H10,"10-15"))*(4.5)+SUM(COUNTIF(B10:H10,"12-15"))*(3)+SUM(COUNTIF(B10:H10,"9-12"))*(3)+SUM(COUNTIF(B10:H10,"9-17"))*(7.25)+SUM(COUNTIF(B10:H10,"13-15"))*(2)</f>
        <v>3</v>
      </c>
      <c r="K10" s="838"/>
    </row>
    <row r="11" spans="1:11" ht="13.5" customHeight="1" x14ac:dyDescent="0.15">
      <c r="A11" s="20" t="s">
        <v>447</v>
      </c>
      <c r="B11" s="234"/>
      <c r="C11" s="234"/>
      <c r="D11" s="234"/>
      <c r="E11" s="234"/>
      <c r="F11" s="234"/>
      <c r="G11" s="234"/>
      <c r="H11" s="40"/>
      <c r="I11" s="166">
        <f>COUNTA(B11:H11)</f>
        <v>0</v>
      </c>
      <c r="J11" s="838">
        <f>SUM(COUNTIF(B11:H11,"9-15"))*(5.5)+SUM(COUNTIF(B11:H11,"10-15"))*(4.5)+SUM(COUNTIF(B11:H11,"12-15"))*(3)+SUM(COUNTIF(B11:H11,"9-12"))*(3)+SUM(COUNTIF(B11:H11,"9-17"))*(7.25)+SUM(COUNTIF(B11:H11,"13-15"))*(2)+SUM(COUNTIF(B11:H11,"9-14"))*(4.5)+SUM(COUNTIF(B11:H11,"10-14"))*(4)</f>
        <v>0</v>
      </c>
      <c r="K11" s="838"/>
    </row>
    <row r="12" spans="1:11" ht="13.5" customHeight="1" thickBot="1" x14ac:dyDescent="0.2">
      <c r="A12" s="489" t="s">
        <v>481</v>
      </c>
      <c r="B12" s="234"/>
      <c r="C12" s="234"/>
      <c r="D12" s="234"/>
      <c r="E12" s="234"/>
      <c r="F12" s="234"/>
      <c r="G12" s="234"/>
      <c r="H12" s="40" t="s">
        <v>140</v>
      </c>
      <c r="I12" s="253"/>
      <c r="J12" s="873"/>
      <c r="K12" s="874"/>
    </row>
    <row r="13" spans="1:11" ht="13.5" customHeight="1" x14ac:dyDescent="0.15">
      <c r="A13" s="824" t="s">
        <v>139</v>
      </c>
      <c r="B13" s="237"/>
      <c r="C13" s="237"/>
      <c r="D13" s="237"/>
      <c r="E13" s="237"/>
      <c r="F13" s="237"/>
      <c r="G13" s="237"/>
      <c r="H13" s="233" t="s">
        <v>140</v>
      </c>
      <c r="I13" s="826"/>
      <c r="J13" s="828"/>
      <c r="K13" s="829"/>
    </row>
    <row r="14" spans="1:11" ht="13.5" customHeight="1" thickBot="1" x14ac:dyDescent="0.2">
      <c r="A14" s="825"/>
      <c r="B14" s="170"/>
      <c r="C14" s="170"/>
      <c r="D14" s="171"/>
      <c r="E14" s="170"/>
      <c r="F14" s="170"/>
      <c r="G14" s="170"/>
      <c r="H14" s="174"/>
      <c r="I14" s="827"/>
      <c r="J14" s="830"/>
      <c r="K14" s="831"/>
    </row>
    <row r="15" spans="1:11" s="13" customFormat="1" ht="14.25" customHeight="1" x14ac:dyDescent="0.15">
      <c r="A15" s="175" t="s">
        <v>0</v>
      </c>
      <c r="B15" s="176">
        <v>46055</v>
      </c>
      <c r="C15" s="176">
        <v>46056</v>
      </c>
      <c r="D15" s="176">
        <v>46057</v>
      </c>
      <c r="E15" s="176">
        <v>46058</v>
      </c>
      <c r="F15" s="176">
        <v>46059</v>
      </c>
      <c r="G15" s="176">
        <v>46060</v>
      </c>
      <c r="H15" s="176">
        <v>46061</v>
      </c>
      <c r="I15" s="177"/>
      <c r="J15" s="822" t="s">
        <v>2</v>
      </c>
      <c r="K15" s="823"/>
    </row>
    <row r="16" spans="1:11" s="159" customFormat="1" ht="14.25" customHeight="1" x14ac:dyDescent="0.15">
      <c r="A16" s="155" t="s">
        <v>3</v>
      </c>
      <c r="B16" s="157" t="s">
        <v>4</v>
      </c>
      <c r="C16" s="157" t="s">
        <v>5</v>
      </c>
      <c r="D16" s="157" t="s">
        <v>6</v>
      </c>
      <c r="E16" s="157" t="s">
        <v>7</v>
      </c>
      <c r="F16" s="157" t="s">
        <v>8</v>
      </c>
      <c r="G16" s="157" t="s">
        <v>9</v>
      </c>
      <c r="H16" s="158" t="s">
        <v>10</v>
      </c>
      <c r="I16" s="178"/>
      <c r="J16" s="819"/>
      <c r="K16" s="820"/>
    </row>
    <row r="17" spans="1:11" s="159" customFormat="1" ht="14.25" customHeight="1" x14ac:dyDescent="0.15">
      <c r="A17" s="179" t="s">
        <v>131</v>
      </c>
      <c r="B17" s="160">
        <v>7</v>
      </c>
      <c r="C17" s="157"/>
      <c r="D17" s="156"/>
      <c r="E17" s="160">
        <v>6</v>
      </c>
      <c r="F17" s="160">
        <v>5</v>
      </c>
      <c r="G17" s="160">
        <v>7</v>
      </c>
      <c r="H17" s="160">
        <v>5</v>
      </c>
      <c r="I17" s="161"/>
      <c r="J17" s="162"/>
      <c r="K17" s="163"/>
    </row>
    <row r="18" spans="1:11" ht="13.5" customHeight="1" x14ac:dyDescent="0.15">
      <c r="A18" s="164" t="s">
        <v>132</v>
      </c>
      <c r="B18" s="40" t="s">
        <v>140</v>
      </c>
      <c r="C18" s="180"/>
      <c r="D18" s="165"/>
      <c r="E18" s="40" t="s">
        <v>140</v>
      </c>
      <c r="F18" s="238" t="s">
        <v>133</v>
      </c>
      <c r="G18" s="40" t="s">
        <v>140</v>
      </c>
      <c r="H18" s="238" t="s">
        <v>133</v>
      </c>
      <c r="I18" s="166">
        <f t="shared" ref="I18:I21" si="0">COUNTA(B18:H18)</f>
        <v>5</v>
      </c>
      <c r="J18" s="873"/>
      <c r="K18" s="874"/>
    </row>
    <row r="19" spans="1:11" ht="13.5" customHeight="1" x14ac:dyDescent="0.15">
      <c r="A19" s="181" t="s">
        <v>134</v>
      </c>
      <c r="B19" s="40" t="s">
        <v>135</v>
      </c>
      <c r="C19" s="137"/>
      <c r="D19" s="234"/>
      <c r="E19" s="431"/>
      <c r="F19" s="40" t="s">
        <v>135</v>
      </c>
      <c r="G19" s="40" t="s">
        <v>136</v>
      </c>
      <c r="H19" s="40" t="s">
        <v>135</v>
      </c>
      <c r="I19" s="168">
        <f t="shared" si="0"/>
        <v>4</v>
      </c>
      <c r="J19" s="838">
        <f>SUM(COUNTIF(B19:H19,"9-15"))*(5.5)+SUM(COUNTIF(B19:H19,"10-15"))*(4.5)+SUM(COUNTIF(B19:H19,"12-15"))*(3)+SUM(COUNTIF(B19:H19,"9-12"))*(3)+SUM(COUNTIF(B19:H19,"9-17"))*(7.25)+SUM(COUNTIF(B19:H19,"13-15"))*(2)</f>
        <v>23.75</v>
      </c>
      <c r="K19" s="838"/>
    </row>
    <row r="20" spans="1:11" ht="13.5" customHeight="1" x14ac:dyDescent="0.15">
      <c r="A20" s="182" t="s">
        <v>137</v>
      </c>
      <c r="B20" s="40"/>
      <c r="C20" s="235"/>
      <c r="D20" s="236"/>
      <c r="E20" s="16" t="s">
        <v>72</v>
      </c>
      <c r="F20" s="16"/>
      <c r="G20" s="16" t="s">
        <v>72</v>
      </c>
      <c r="H20" s="40"/>
      <c r="I20" s="166">
        <f t="shared" si="0"/>
        <v>2</v>
      </c>
      <c r="J20" s="838">
        <f>SUM(COUNTIF(B20:H20,"9-15"))*(5.5)+SUM(COUNTIF(B20:H20,"10-15"))*(4.5)+SUM(COUNTIF(B20:H20,"12-15"))*(3)+SUM(COUNTIF(B20:H20,"9-12"))*(3)+SUM(COUNTIF(B20:H20,"9-17"))*(7.25)+SUM(COUNTIF(B20:H20,"13-15"))*(2)+SUM(COUNTIF(B20:H20,"10-12"))*(2)</f>
        <v>6</v>
      </c>
      <c r="K20" s="838"/>
    </row>
    <row r="21" spans="1:11" ht="13.5" customHeight="1" x14ac:dyDescent="0.15">
      <c r="A21" s="164" t="s">
        <v>138</v>
      </c>
      <c r="B21" s="16" t="s">
        <v>23</v>
      </c>
      <c r="C21" s="235"/>
      <c r="D21" s="236"/>
      <c r="E21" s="16"/>
      <c r="F21" s="16" t="s">
        <v>23</v>
      </c>
      <c r="G21" s="16" t="s">
        <v>23</v>
      </c>
      <c r="H21" s="16" t="s">
        <v>23</v>
      </c>
      <c r="I21" s="166">
        <f t="shared" si="0"/>
        <v>4</v>
      </c>
      <c r="J21" s="838">
        <f>SUM(COUNTIF(B21:H21,"9-15"))*(5.5)+SUM(COUNTIF(B21:H21,"10-15"))*(4.5)+SUM(COUNTIF(B21:H21,"12-15"))*(3)+SUM(COUNTIF(B21:H21,"9-12"))*(3)+SUM(COUNTIF(B21:H21,"9-17"))*(7.25)+SUM(COUNTIF(B21:H21,"13-15"))*(2)+SUM(COUNTIF(B21:H21,"9-13"))*(4)</f>
        <v>16</v>
      </c>
      <c r="K21" s="838"/>
    </row>
    <row r="22" spans="1:11" ht="13.5" customHeight="1" x14ac:dyDescent="0.15">
      <c r="A22" s="164" t="s">
        <v>39</v>
      </c>
      <c r="B22" s="40" t="s">
        <v>58</v>
      </c>
      <c r="C22" s="234"/>
      <c r="D22" s="234"/>
      <c r="E22" s="40" t="s">
        <v>58</v>
      </c>
      <c r="F22" s="40" t="s">
        <v>58</v>
      </c>
      <c r="G22" s="40"/>
      <c r="H22" s="40" t="s">
        <v>20</v>
      </c>
      <c r="I22" s="166">
        <f>COUNTA(B22:H22)</f>
        <v>4</v>
      </c>
      <c r="J22" s="838">
        <f>SUM(COUNTIF(B22:H22,"9-15"))*(5.5)+SUM(COUNTIF(B22:H22,"10-15"))*(4.5)+SUM(COUNTIF(B22:H22,"12-15"))*(3)+SUM(COUNTIF(B22:H22,"9-12"))*(3)+SUM(COUNTIF(B22:H22,"9-17"))*(7.25)+SUM(COUNTIF(B22:H22,"13-15"))*(2)+SUM(COUNTIF(B22:H22,"9-16"))*(6.25)+SUM(COUNTIF(B22:H22,"9-14"))*(4.5)</f>
        <v>23.25</v>
      </c>
      <c r="K22" s="838"/>
    </row>
    <row r="23" spans="1:11" ht="13.5" customHeight="1" x14ac:dyDescent="0.15">
      <c r="A23" s="20" t="s">
        <v>447</v>
      </c>
      <c r="B23" s="40" t="s">
        <v>20</v>
      </c>
      <c r="C23" s="234"/>
      <c r="D23" s="234"/>
      <c r="E23" s="40" t="s">
        <v>20</v>
      </c>
      <c r="F23" s="40"/>
      <c r="G23" s="40" t="s">
        <v>20</v>
      </c>
      <c r="H23" s="40"/>
      <c r="I23" s="166">
        <f>COUNTA(B23:H23)</f>
        <v>3</v>
      </c>
      <c r="J23" s="838">
        <f>SUM(COUNTIF(B23:H23,"9-15"))*(5.5)+SUM(COUNTIF(B23:H23,"10-15"))*(4.5)+SUM(COUNTIF(B23:H23,"12-15"))*(3)+SUM(COUNTIF(B23:H23,"9-12"))*(3)+SUM(COUNTIF(B23:H23,"9-17"))*(7.25)+SUM(COUNTIF(B23:H23,"13-15"))*(2)+SUM(COUNTIF(B23:H23,"9-14"))*(4.5)+SUM(COUNTIF(B23:H23,"10-14"))*(4)</f>
        <v>13.5</v>
      </c>
      <c r="K23" s="838"/>
    </row>
    <row r="24" spans="1:11" ht="13.5" customHeight="1" thickBot="1" x14ac:dyDescent="0.2">
      <c r="A24" s="489" t="s">
        <v>481</v>
      </c>
      <c r="B24" s="40" t="s">
        <v>140</v>
      </c>
      <c r="C24" s="234"/>
      <c r="D24" s="234"/>
      <c r="E24" s="40" t="s">
        <v>140</v>
      </c>
      <c r="F24" s="396" t="s">
        <v>140</v>
      </c>
      <c r="G24" s="40" t="s">
        <v>140</v>
      </c>
      <c r="H24" s="40" t="s">
        <v>140</v>
      </c>
      <c r="I24" s="253"/>
      <c r="J24" s="873"/>
      <c r="K24" s="874"/>
    </row>
    <row r="25" spans="1:11" ht="13.5" customHeight="1" x14ac:dyDescent="0.15">
      <c r="A25" s="824" t="s">
        <v>139</v>
      </c>
      <c r="B25" s="233" t="s">
        <v>140</v>
      </c>
      <c r="C25" s="237"/>
      <c r="D25" s="237"/>
      <c r="E25" s="233" t="s">
        <v>140</v>
      </c>
      <c r="F25" s="233" t="s">
        <v>140</v>
      </c>
      <c r="G25" s="233" t="s">
        <v>140</v>
      </c>
      <c r="H25" s="233" t="s">
        <v>140</v>
      </c>
      <c r="I25" s="826"/>
      <c r="J25" s="828"/>
      <c r="K25" s="829"/>
    </row>
    <row r="26" spans="1:11" ht="13.5" customHeight="1" thickBot="1" x14ac:dyDescent="0.2">
      <c r="A26" s="825"/>
      <c r="B26" s="173"/>
      <c r="C26" s="170"/>
      <c r="D26" s="171"/>
      <c r="E26" s="173"/>
      <c r="F26" s="173" t="s">
        <v>271</v>
      </c>
      <c r="G26" s="173"/>
      <c r="H26" s="174"/>
      <c r="I26" s="827"/>
      <c r="J26" s="830"/>
      <c r="K26" s="831"/>
    </row>
    <row r="27" spans="1:11" s="13" customFormat="1" ht="14.25" customHeight="1" x14ac:dyDescent="0.15">
      <c r="A27" s="153" t="s">
        <v>0</v>
      </c>
      <c r="B27" s="183">
        <v>46062</v>
      </c>
      <c r="C27" s="183">
        <v>46063</v>
      </c>
      <c r="D27" s="183">
        <v>46064</v>
      </c>
      <c r="E27" s="183">
        <v>46065</v>
      </c>
      <c r="F27" s="183">
        <v>46066</v>
      </c>
      <c r="G27" s="183">
        <v>46067</v>
      </c>
      <c r="H27" s="183">
        <v>46068</v>
      </c>
      <c r="I27" s="177"/>
      <c r="J27" s="822" t="s">
        <v>2</v>
      </c>
      <c r="K27" s="823"/>
    </row>
    <row r="28" spans="1:11" s="159" customFormat="1" ht="14.25" customHeight="1" x14ac:dyDescent="0.15">
      <c r="A28" s="155" t="s">
        <v>3</v>
      </c>
      <c r="B28" s="157" t="s">
        <v>4</v>
      </c>
      <c r="C28" s="157" t="s">
        <v>5</v>
      </c>
      <c r="D28" s="158" t="s">
        <v>6</v>
      </c>
      <c r="E28" s="157" t="s">
        <v>7</v>
      </c>
      <c r="F28" s="157" t="s">
        <v>8</v>
      </c>
      <c r="G28" s="157" t="s">
        <v>9</v>
      </c>
      <c r="H28" s="158" t="s">
        <v>10</v>
      </c>
      <c r="I28" s="178"/>
      <c r="J28" s="819"/>
      <c r="K28" s="820"/>
    </row>
    <row r="29" spans="1:11" s="123" customFormat="1" ht="14.25" customHeight="1" x14ac:dyDescent="0.15">
      <c r="A29" s="179" t="s">
        <v>142</v>
      </c>
      <c r="B29" s="160">
        <v>6</v>
      </c>
      <c r="C29" s="157"/>
      <c r="D29" s="156"/>
      <c r="E29" s="160">
        <v>7</v>
      </c>
      <c r="F29" s="160">
        <v>5</v>
      </c>
      <c r="G29" s="160">
        <v>7</v>
      </c>
      <c r="H29" s="160">
        <v>4</v>
      </c>
      <c r="I29" s="161"/>
      <c r="J29" s="162"/>
      <c r="K29" s="163"/>
    </row>
    <row r="30" spans="1:11" ht="13.5" customHeight="1" x14ac:dyDescent="0.15">
      <c r="A30" s="164" t="s">
        <v>132</v>
      </c>
      <c r="B30" s="40" t="s">
        <v>140</v>
      </c>
      <c r="C30" s="180"/>
      <c r="D30" s="165"/>
      <c r="E30" s="40" t="s">
        <v>140</v>
      </c>
      <c r="F30" s="238" t="s">
        <v>133</v>
      </c>
      <c r="G30" s="40" t="s">
        <v>140</v>
      </c>
      <c r="H30" s="238" t="s">
        <v>133</v>
      </c>
      <c r="I30" s="166">
        <f t="shared" ref="I30:I33" si="1">COUNTA(B30:H30)</f>
        <v>5</v>
      </c>
      <c r="J30" s="873"/>
      <c r="K30" s="874"/>
    </row>
    <row r="31" spans="1:11" ht="13.5" customHeight="1" x14ac:dyDescent="0.15">
      <c r="A31" s="181" t="s">
        <v>134</v>
      </c>
      <c r="B31" s="431"/>
      <c r="C31" s="137"/>
      <c r="D31" s="234"/>
      <c r="E31" s="40" t="s">
        <v>135</v>
      </c>
      <c r="F31" s="40" t="s">
        <v>135</v>
      </c>
      <c r="G31" s="40" t="s">
        <v>136</v>
      </c>
      <c r="H31" s="40" t="s">
        <v>135</v>
      </c>
      <c r="I31" s="168">
        <f t="shared" si="1"/>
        <v>4</v>
      </c>
      <c r="J31" s="838">
        <f>SUM(COUNTIF(B31:H31,"9-15"))*(5.5)+SUM(COUNTIF(B31:H31,"10-15"))*(4.5)+SUM(COUNTIF(B31:H31,"12-15"))*(3)+SUM(COUNTIF(B31:H31,"9-12"))*(3)+SUM(COUNTIF(B31:H31,"9-17"))*(7.25)+SUM(COUNTIF(B31:H31,"13-15"))*(2)</f>
        <v>23.75</v>
      </c>
      <c r="K31" s="838"/>
    </row>
    <row r="32" spans="1:11" ht="13.5" customHeight="1" x14ac:dyDescent="0.15">
      <c r="A32" s="182" t="s">
        <v>137</v>
      </c>
      <c r="B32" s="40"/>
      <c r="C32" s="235"/>
      <c r="D32" s="236"/>
      <c r="E32" s="16" t="s">
        <v>72</v>
      </c>
      <c r="F32" s="16"/>
      <c r="G32" s="16" t="s">
        <v>72</v>
      </c>
      <c r="H32" s="40"/>
      <c r="I32" s="166">
        <f t="shared" si="1"/>
        <v>2</v>
      </c>
      <c r="J32" s="838">
        <f>SUM(COUNTIF(B32:H32,"9-15"))*(5.5)+SUM(COUNTIF(B32:H32,"10-15"))*(4.5)+SUM(COUNTIF(B32:H32,"12-15"))*(3)+SUM(COUNTIF(B32:H32,"9-12"))*(3)+SUM(COUNTIF(B32:H32,"9-17"))*(7.25)+SUM(COUNTIF(B32:H32,"13-15"))*(2)+SUM(COUNTIF(B32:H32,"10-12"))*(2)</f>
        <v>6</v>
      </c>
      <c r="K32" s="838"/>
    </row>
    <row r="33" spans="1:11" ht="13.5" customHeight="1" x14ac:dyDescent="0.15">
      <c r="A33" s="164" t="s">
        <v>138</v>
      </c>
      <c r="B33" s="16" t="s">
        <v>23</v>
      </c>
      <c r="C33" s="235"/>
      <c r="D33" s="236"/>
      <c r="E33" s="16"/>
      <c r="F33" s="16" t="s">
        <v>23</v>
      </c>
      <c r="G33" s="16" t="s">
        <v>23</v>
      </c>
      <c r="H33" s="431"/>
      <c r="I33" s="166">
        <f t="shared" si="1"/>
        <v>3</v>
      </c>
      <c r="J33" s="838">
        <f>SUM(COUNTIF(B33:H33,"9-15"))*(5.5)+SUM(COUNTIF(B33:H33,"10-15"))*(4.5)+SUM(COUNTIF(B33:H33,"12-15"))*(3)+SUM(COUNTIF(B33:H33,"9-12"))*(3)+SUM(COUNTIF(B33:H33,"9-17"))*(7.25)+SUM(COUNTIF(B33:H33,"13-15"))*(2)+SUM(COUNTIF(B33:H33,"9-13"))*(4)</f>
        <v>12</v>
      </c>
      <c r="K33" s="838"/>
    </row>
    <row r="34" spans="1:11" ht="13.5" customHeight="1" x14ac:dyDescent="0.15">
      <c r="A34" s="164" t="s">
        <v>39</v>
      </c>
      <c r="B34" s="40" t="s">
        <v>58</v>
      </c>
      <c r="C34" s="234"/>
      <c r="D34" s="234"/>
      <c r="E34" s="40" t="s">
        <v>58</v>
      </c>
      <c r="F34" s="40" t="s">
        <v>58</v>
      </c>
      <c r="G34" s="40"/>
      <c r="H34" s="40" t="s">
        <v>20</v>
      </c>
      <c r="I34" s="166">
        <f>COUNTA(B34:H34)</f>
        <v>4</v>
      </c>
      <c r="J34" s="838">
        <f>SUM(COUNTIF(B34:H34,"9-15"))*(5.5)+SUM(COUNTIF(B34:H34,"10-15"))*(4.5)+SUM(COUNTIF(B34:H34,"12-15"))*(3)+SUM(COUNTIF(B34:H34,"9-12"))*(3)+SUM(COUNTIF(B34:H34,"9-17"))*(7.25)+SUM(COUNTIF(B34:H34,"13-15"))*(2)+SUM(COUNTIF(B34:H34,"9-16"))*(6.25)+SUM(COUNTIF(B34:H34,"9-14"))*(4.5)</f>
        <v>23.25</v>
      </c>
      <c r="K34" s="838"/>
    </row>
    <row r="35" spans="1:11" ht="13.5" customHeight="1" x14ac:dyDescent="0.15">
      <c r="A35" s="20" t="s">
        <v>447</v>
      </c>
      <c r="B35" s="40" t="s">
        <v>20</v>
      </c>
      <c r="C35" s="234"/>
      <c r="D35" s="234"/>
      <c r="E35" s="40" t="s">
        <v>20</v>
      </c>
      <c r="F35" s="40"/>
      <c r="G35" s="40" t="s">
        <v>20</v>
      </c>
      <c r="H35" s="40"/>
      <c r="I35" s="166">
        <f>COUNTA(B35:H35)</f>
        <v>3</v>
      </c>
      <c r="J35" s="838">
        <f>SUM(COUNTIF(B35:H35,"9-15"))*(5.5)+SUM(COUNTIF(B35:H35,"10-15"))*(4.5)+SUM(COUNTIF(B35:H35,"12-15"))*(3)+SUM(COUNTIF(B35:H35,"9-12"))*(3)+SUM(COUNTIF(B35:H35,"9-17"))*(7.25)+SUM(COUNTIF(B35:H35,"13-15"))*(2)+SUM(COUNTIF(B35:H35,"9-14"))*(4.5)+SUM(COUNTIF(B35:H35,"10-14"))*(4)</f>
        <v>13.5</v>
      </c>
      <c r="K35" s="838"/>
    </row>
    <row r="36" spans="1:11" ht="13.5" customHeight="1" thickBot="1" x14ac:dyDescent="0.2">
      <c r="A36" s="489" t="s">
        <v>481</v>
      </c>
      <c r="B36" s="40" t="s">
        <v>140</v>
      </c>
      <c r="C36" s="234"/>
      <c r="D36" s="234"/>
      <c r="E36" s="40" t="s">
        <v>140</v>
      </c>
      <c r="F36" s="396" t="s">
        <v>140</v>
      </c>
      <c r="G36" s="40" t="s">
        <v>140</v>
      </c>
      <c r="H36" s="40" t="s">
        <v>140</v>
      </c>
      <c r="I36" s="253"/>
      <c r="J36" s="873"/>
      <c r="K36" s="874"/>
    </row>
    <row r="37" spans="1:11" ht="13.5" customHeight="1" x14ac:dyDescent="0.15">
      <c r="A37" s="824" t="s">
        <v>139</v>
      </c>
      <c r="B37" s="233" t="s">
        <v>140</v>
      </c>
      <c r="C37" s="237"/>
      <c r="D37" s="237"/>
      <c r="E37" s="233" t="s">
        <v>140</v>
      </c>
      <c r="F37" s="233" t="s">
        <v>140</v>
      </c>
      <c r="G37" s="233" t="s">
        <v>140</v>
      </c>
      <c r="H37" s="233" t="s">
        <v>140</v>
      </c>
      <c r="I37" s="826"/>
      <c r="J37" s="828"/>
      <c r="K37" s="829"/>
    </row>
    <row r="38" spans="1:11" ht="13.5" customHeight="1" thickBot="1" x14ac:dyDescent="0.2">
      <c r="A38" s="825"/>
      <c r="B38" s="173"/>
      <c r="C38" s="170"/>
      <c r="D38" s="171"/>
      <c r="E38" s="173"/>
      <c r="F38" s="173"/>
      <c r="G38" s="173"/>
      <c r="H38" s="174"/>
      <c r="I38" s="827"/>
      <c r="J38" s="830"/>
      <c r="K38" s="831"/>
    </row>
    <row r="39" spans="1:11" s="13" customFormat="1" ht="14.25" customHeight="1" x14ac:dyDescent="0.15">
      <c r="A39" s="153" t="s">
        <v>0</v>
      </c>
      <c r="B39" s="183">
        <v>46069</v>
      </c>
      <c r="C39" s="183">
        <v>46070</v>
      </c>
      <c r="D39" s="183">
        <v>46071</v>
      </c>
      <c r="E39" s="183">
        <v>46072</v>
      </c>
      <c r="F39" s="183">
        <v>46073</v>
      </c>
      <c r="G39" s="183">
        <v>46074</v>
      </c>
      <c r="H39" s="183">
        <v>46075</v>
      </c>
      <c r="I39" s="177"/>
      <c r="J39" s="822" t="s">
        <v>2</v>
      </c>
      <c r="K39" s="823"/>
    </row>
    <row r="40" spans="1:11" s="159" customFormat="1" ht="14.25" customHeight="1" x14ac:dyDescent="0.15">
      <c r="A40" s="155" t="s">
        <v>3</v>
      </c>
      <c r="B40" s="157" t="s">
        <v>4</v>
      </c>
      <c r="C40" s="157" t="s">
        <v>5</v>
      </c>
      <c r="D40" s="157" t="s">
        <v>6</v>
      </c>
      <c r="E40" s="157" t="s">
        <v>7</v>
      </c>
      <c r="F40" s="157" t="s">
        <v>8</v>
      </c>
      <c r="G40" s="157" t="s">
        <v>9</v>
      </c>
      <c r="H40" s="158" t="s">
        <v>10</v>
      </c>
      <c r="I40" s="178"/>
      <c r="J40" s="819"/>
      <c r="K40" s="820"/>
    </row>
    <row r="41" spans="1:11" s="159" customFormat="1" ht="14.25" customHeight="1" x14ac:dyDescent="0.15">
      <c r="A41" s="179" t="s">
        <v>131</v>
      </c>
      <c r="B41" s="160">
        <v>6</v>
      </c>
      <c r="C41" s="157"/>
      <c r="D41" s="156"/>
      <c r="E41" s="160">
        <v>7</v>
      </c>
      <c r="F41" s="160">
        <v>5</v>
      </c>
      <c r="G41" s="160">
        <v>7</v>
      </c>
      <c r="H41" s="160">
        <v>4</v>
      </c>
      <c r="I41" s="161"/>
      <c r="J41" s="162"/>
      <c r="K41" s="163"/>
    </row>
    <row r="42" spans="1:11" ht="13.5" customHeight="1" x14ac:dyDescent="0.15">
      <c r="A42" s="164" t="s">
        <v>132</v>
      </c>
      <c r="B42" s="40" t="s">
        <v>140</v>
      </c>
      <c r="C42" s="180"/>
      <c r="D42" s="165"/>
      <c r="E42" s="40" t="s">
        <v>140</v>
      </c>
      <c r="F42" s="238" t="s">
        <v>133</v>
      </c>
      <c r="G42" s="40" t="s">
        <v>140</v>
      </c>
      <c r="H42" s="238" t="s">
        <v>133</v>
      </c>
      <c r="I42" s="166">
        <f t="shared" ref="I42:I45" si="2">COUNTA(B42:H42)</f>
        <v>5</v>
      </c>
      <c r="J42" s="873"/>
      <c r="K42" s="874"/>
    </row>
    <row r="43" spans="1:11" ht="13.5" customHeight="1" x14ac:dyDescent="0.15">
      <c r="A43" s="181" t="s">
        <v>134</v>
      </c>
      <c r="B43" s="431"/>
      <c r="C43" s="137"/>
      <c r="D43" s="234"/>
      <c r="E43" s="40" t="s">
        <v>135</v>
      </c>
      <c r="F43" s="40" t="s">
        <v>135</v>
      </c>
      <c r="G43" s="40" t="s">
        <v>136</v>
      </c>
      <c r="H43" s="40" t="s">
        <v>135</v>
      </c>
      <c r="I43" s="168">
        <f t="shared" si="2"/>
        <v>4</v>
      </c>
      <c r="J43" s="838">
        <f>SUM(COUNTIF(B43:H43,"9-15"))*(5.5)+SUM(COUNTIF(B43:H43,"10-15"))*(4.5)+SUM(COUNTIF(B43:H43,"12-15"))*(3)+SUM(COUNTIF(B43:H43,"9-12"))*(3)+SUM(COUNTIF(B43:H43,"9-17"))*(7.25)+SUM(COUNTIF(B43:H43,"13-15"))*(2)</f>
        <v>23.75</v>
      </c>
      <c r="K43" s="838"/>
    </row>
    <row r="44" spans="1:11" ht="13.5" customHeight="1" x14ac:dyDescent="0.15">
      <c r="A44" s="182" t="s">
        <v>137</v>
      </c>
      <c r="B44" s="40"/>
      <c r="C44" s="235"/>
      <c r="D44" s="236"/>
      <c r="E44" s="16" t="s">
        <v>72</v>
      </c>
      <c r="F44" s="16"/>
      <c r="G44" s="16" t="s">
        <v>72</v>
      </c>
      <c r="H44" s="40"/>
      <c r="I44" s="166">
        <f t="shared" si="2"/>
        <v>2</v>
      </c>
      <c r="J44" s="838">
        <f>SUM(COUNTIF(B44:H44,"9-15"))*(5.5)+SUM(COUNTIF(B44:H44,"10-15"))*(4.5)+SUM(COUNTIF(B44:H44,"12-15"))*(3)+SUM(COUNTIF(B44:H44,"9-12"))*(3)+SUM(COUNTIF(B44:H44,"9-17"))*(7.25)+SUM(COUNTIF(B44:H44,"13-15"))*(2)+SUM(COUNTIF(B44:H44,"10-12"))*(2)</f>
        <v>6</v>
      </c>
      <c r="K44" s="838"/>
    </row>
    <row r="45" spans="1:11" ht="13.5" customHeight="1" x14ac:dyDescent="0.15">
      <c r="A45" s="164" t="s">
        <v>138</v>
      </c>
      <c r="B45" s="16" t="s">
        <v>23</v>
      </c>
      <c r="C45" s="235"/>
      <c r="D45" s="236"/>
      <c r="E45" s="16"/>
      <c r="F45" s="16" t="s">
        <v>23</v>
      </c>
      <c r="G45" s="16" t="s">
        <v>23</v>
      </c>
      <c r="H45" s="431"/>
      <c r="I45" s="166">
        <f t="shared" si="2"/>
        <v>3</v>
      </c>
      <c r="J45" s="838">
        <f>SUM(COUNTIF(B45:H45,"9-15"))*(5.5)+SUM(COUNTIF(B45:H45,"10-15"))*(4.5)+SUM(COUNTIF(B45:H45,"12-15"))*(3)+SUM(COUNTIF(B45:H45,"9-12"))*(3)+SUM(COUNTIF(B45:H45,"9-17"))*(7.25)+SUM(COUNTIF(B45:H45,"13-15"))*(2)+SUM(COUNTIF(B45:H45,"9-13"))*(4)</f>
        <v>12</v>
      </c>
      <c r="K45" s="838"/>
    </row>
    <row r="46" spans="1:11" ht="13.5" customHeight="1" x14ac:dyDescent="0.15">
      <c r="A46" s="164" t="s">
        <v>39</v>
      </c>
      <c r="B46" s="40" t="s">
        <v>58</v>
      </c>
      <c r="C46" s="234"/>
      <c r="D46" s="234"/>
      <c r="E46" s="40" t="s">
        <v>58</v>
      </c>
      <c r="F46" s="40" t="s">
        <v>72</v>
      </c>
      <c r="G46" s="40"/>
      <c r="H46" s="40" t="s">
        <v>20</v>
      </c>
      <c r="I46" s="166">
        <f>COUNTA(B46:H46)</f>
        <v>4</v>
      </c>
      <c r="J46" s="838">
        <f>SUM(COUNTIF(B46:H46,"9-15"))*(5.5)+SUM(COUNTIF(B46:H46,"10-15"))*(4.5)+SUM(COUNTIF(B46:H46,"12-15"))*(3)+SUM(COUNTIF(B46:H46,"9-12"))*(3)+SUM(COUNTIF(B46:H46,"9-17"))*(7.25)+SUM(COUNTIF(B46:H46,"13-15"))*(2)+SUM(COUNTIF(B46:H46,"9-16"))*(6.25)+SUM(COUNTIF(B46:H46,"9-14"))*(4.5)</f>
        <v>20</v>
      </c>
      <c r="K46" s="838"/>
    </row>
    <row r="47" spans="1:11" ht="13.5" customHeight="1" x14ac:dyDescent="0.15">
      <c r="A47" s="20" t="s">
        <v>447</v>
      </c>
      <c r="B47" s="40" t="s">
        <v>20</v>
      </c>
      <c r="C47" s="234"/>
      <c r="D47" s="234"/>
      <c r="E47" s="40" t="s">
        <v>20</v>
      </c>
      <c r="F47" s="40"/>
      <c r="G47" s="40" t="s">
        <v>20</v>
      </c>
      <c r="H47" s="40"/>
      <c r="I47" s="166">
        <f>COUNTA(B47:H47)</f>
        <v>3</v>
      </c>
      <c r="J47" s="838">
        <f>SUM(COUNTIF(B47:H47,"9-15"))*(5.5)+SUM(COUNTIF(B47:H47,"10-15"))*(4.5)+SUM(COUNTIF(B47:H47,"12-15"))*(3)+SUM(COUNTIF(B47:H47,"9-12"))*(3)+SUM(COUNTIF(B47:H47,"9-17"))*(7.25)+SUM(COUNTIF(B47:H47,"13-15"))*(2)+SUM(COUNTIF(B47:H47,"9-14"))*(4.5)+SUM(COUNTIF(B47:H47,"10-14"))*(4)</f>
        <v>13.5</v>
      </c>
      <c r="K47" s="838"/>
    </row>
    <row r="48" spans="1:11" ht="13.5" customHeight="1" thickBot="1" x14ac:dyDescent="0.2">
      <c r="A48" s="489" t="s">
        <v>481</v>
      </c>
      <c r="B48" s="40" t="s">
        <v>140</v>
      </c>
      <c r="C48" s="234"/>
      <c r="D48" s="234"/>
      <c r="E48" s="40" t="s">
        <v>140</v>
      </c>
      <c r="F48" s="396" t="s">
        <v>140</v>
      </c>
      <c r="G48" s="40" t="s">
        <v>140</v>
      </c>
      <c r="H48" s="40" t="s">
        <v>140</v>
      </c>
      <c r="I48" s="253"/>
      <c r="J48" s="873"/>
      <c r="K48" s="874"/>
    </row>
    <row r="49" spans="1:11" ht="13.5" customHeight="1" x14ac:dyDescent="0.15">
      <c r="A49" s="824" t="s">
        <v>139</v>
      </c>
      <c r="B49" s="233" t="s">
        <v>140</v>
      </c>
      <c r="C49" s="237"/>
      <c r="D49" s="237"/>
      <c r="E49" s="233" t="s">
        <v>140</v>
      </c>
      <c r="F49" s="233" t="s">
        <v>140</v>
      </c>
      <c r="G49" s="233" t="s">
        <v>140</v>
      </c>
      <c r="H49" s="233" t="s">
        <v>140</v>
      </c>
      <c r="I49" s="826"/>
      <c r="J49" s="828"/>
      <c r="K49" s="829"/>
    </row>
    <row r="50" spans="1:11" ht="13.5" customHeight="1" thickBot="1" x14ac:dyDescent="0.2">
      <c r="A50" s="825"/>
      <c r="B50" s="173"/>
      <c r="C50" s="170"/>
      <c r="D50" s="171"/>
      <c r="E50" s="173"/>
      <c r="F50" s="173"/>
      <c r="G50" s="173"/>
      <c r="H50" s="174"/>
      <c r="I50" s="827"/>
      <c r="J50" s="830"/>
      <c r="K50" s="831"/>
    </row>
    <row r="51" spans="1:11" s="13" customFormat="1" ht="12.75" customHeight="1" x14ac:dyDescent="0.15">
      <c r="A51" s="175" t="s">
        <v>0</v>
      </c>
      <c r="B51" s="176">
        <v>46076</v>
      </c>
      <c r="C51" s="176">
        <v>46077</v>
      </c>
      <c r="D51" s="176">
        <v>46078</v>
      </c>
      <c r="E51" s="176">
        <v>46079</v>
      </c>
      <c r="F51" s="176">
        <v>46080</v>
      </c>
      <c r="G51" s="176">
        <v>46081</v>
      </c>
      <c r="H51" s="176"/>
      <c r="I51" s="177"/>
      <c r="J51" s="822" t="s">
        <v>2</v>
      </c>
      <c r="K51" s="823"/>
    </row>
    <row r="52" spans="1:11" s="159" customFormat="1" ht="12.75" customHeight="1" x14ac:dyDescent="0.15">
      <c r="A52" s="155" t="s">
        <v>3</v>
      </c>
      <c r="B52" s="158" t="s">
        <v>4</v>
      </c>
      <c r="C52" s="157" t="s">
        <v>5</v>
      </c>
      <c r="D52" s="157" t="s">
        <v>6</v>
      </c>
      <c r="E52" s="157" t="s">
        <v>7</v>
      </c>
      <c r="F52" s="157" t="s">
        <v>8</v>
      </c>
      <c r="G52" s="157" t="s">
        <v>9</v>
      </c>
      <c r="H52" s="158"/>
      <c r="I52" s="178"/>
      <c r="J52" s="819"/>
      <c r="K52" s="820"/>
    </row>
    <row r="53" spans="1:11" s="123" customFormat="1" ht="12.75" customHeight="1" x14ac:dyDescent="0.15">
      <c r="A53" s="179" t="s">
        <v>142</v>
      </c>
      <c r="B53" s="160">
        <v>6</v>
      </c>
      <c r="C53" s="157"/>
      <c r="D53" s="156"/>
      <c r="E53" s="160">
        <v>6</v>
      </c>
      <c r="F53" s="160">
        <v>5</v>
      </c>
      <c r="G53" s="160">
        <v>7</v>
      </c>
      <c r="H53" s="156"/>
      <c r="I53" s="161"/>
      <c r="J53" s="162"/>
      <c r="K53" s="163"/>
    </row>
    <row r="54" spans="1:11" ht="13.5" customHeight="1" x14ac:dyDescent="0.15">
      <c r="A54" s="164" t="s">
        <v>132</v>
      </c>
      <c r="B54" s="40" t="s">
        <v>140</v>
      </c>
      <c r="C54" s="180"/>
      <c r="D54" s="165"/>
      <c r="E54" s="40" t="s">
        <v>140</v>
      </c>
      <c r="F54" s="238" t="s">
        <v>133</v>
      </c>
      <c r="G54" s="40" t="s">
        <v>140</v>
      </c>
      <c r="H54" s="165"/>
      <c r="I54" s="166">
        <f t="shared" ref="I54:I57" si="3">COUNTA(B54:H54)</f>
        <v>4</v>
      </c>
      <c r="J54" s="873"/>
      <c r="K54" s="874"/>
    </row>
    <row r="55" spans="1:11" ht="13.5" customHeight="1" x14ac:dyDescent="0.15">
      <c r="A55" s="181" t="s">
        <v>134</v>
      </c>
      <c r="B55" s="40" t="s">
        <v>135</v>
      </c>
      <c r="C55" s="137"/>
      <c r="D55" s="234"/>
      <c r="E55" s="40" t="s">
        <v>135</v>
      </c>
      <c r="F55" s="40" t="s">
        <v>135</v>
      </c>
      <c r="G55" s="40" t="s">
        <v>136</v>
      </c>
      <c r="H55" s="234"/>
      <c r="I55" s="168">
        <f t="shared" si="3"/>
        <v>4</v>
      </c>
      <c r="J55" s="838">
        <f>SUM(COUNTIF(B55:H55,"9-15"))*(5.5)+SUM(COUNTIF(B55:H55,"10-15"))*(4.5)+SUM(COUNTIF(B55:H55,"12-15"))*(3)+SUM(COUNTIF(B55:H55,"9-12"))*(3)+SUM(COUNTIF(B55:H55,"9-17"))*(7.25)+SUM(COUNTIF(B55:H55,"13-15"))*(2)</f>
        <v>23.75</v>
      </c>
      <c r="K55" s="838"/>
    </row>
    <row r="56" spans="1:11" ht="13.5" customHeight="1" x14ac:dyDescent="0.15">
      <c r="A56" s="182" t="s">
        <v>137</v>
      </c>
      <c r="B56" s="40"/>
      <c r="C56" s="235"/>
      <c r="D56" s="236"/>
      <c r="E56" s="16" t="s">
        <v>72</v>
      </c>
      <c r="F56" s="16"/>
      <c r="G56" s="16" t="s">
        <v>72</v>
      </c>
      <c r="H56" s="236"/>
      <c r="I56" s="166">
        <f t="shared" si="3"/>
        <v>2</v>
      </c>
      <c r="J56" s="838">
        <f>SUM(COUNTIF(B56:H56,"9-15"))*(5.5)+SUM(COUNTIF(B56:H56,"10-15"))*(4.5)+SUM(COUNTIF(B56:H56,"12-15"))*(3)+SUM(COUNTIF(B56:H56,"9-12"))*(3)+SUM(COUNTIF(B56:H56,"9-17"))*(7.25)+SUM(COUNTIF(B56:H56,"13-15"))*(2)+SUM(COUNTIF(B56:H56,"10-12"))*(2)</f>
        <v>6</v>
      </c>
      <c r="K56" s="838"/>
    </row>
    <row r="57" spans="1:11" ht="13.5" customHeight="1" x14ac:dyDescent="0.15">
      <c r="A57" s="164" t="s">
        <v>138</v>
      </c>
      <c r="B57" s="431"/>
      <c r="C57" s="235"/>
      <c r="D57" s="236"/>
      <c r="E57" s="16"/>
      <c r="F57" s="16" t="s">
        <v>23</v>
      </c>
      <c r="G57" s="16" t="s">
        <v>23</v>
      </c>
      <c r="H57" s="236"/>
      <c r="I57" s="166">
        <f t="shared" si="3"/>
        <v>2</v>
      </c>
      <c r="J57" s="838">
        <f>SUM(COUNTIF(B57:H57,"9-15"))*(5.5)+SUM(COUNTIF(B57:H57,"10-15"))*(4.5)+SUM(COUNTIF(B57:H57,"12-15"))*(3)+SUM(COUNTIF(B57:H57,"9-12"))*(3)+SUM(COUNTIF(B57:H57,"9-17"))*(7.25)+SUM(COUNTIF(B57:H57,"13-15"))*(2)+SUM(COUNTIF(B57:H57,"9-13"))*(4)</f>
        <v>8</v>
      </c>
      <c r="K57" s="838"/>
    </row>
    <row r="58" spans="1:11" ht="13.5" customHeight="1" x14ac:dyDescent="0.15">
      <c r="A58" s="164" t="s">
        <v>39</v>
      </c>
      <c r="B58" s="40" t="s">
        <v>58</v>
      </c>
      <c r="C58" s="234"/>
      <c r="D58" s="234"/>
      <c r="E58" s="431"/>
      <c r="F58" s="40" t="s">
        <v>58</v>
      </c>
      <c r="G58" s="40"/>
      <c r="H58" s="234"/>
      <c r="I58" s="166">
        <f>COUNTA(B58:H58)</f>
        <v>2</v>
      </c>
      <c r="J58" s="838">
        <f>SUM(COUNTIF(B58:H58,"9-15"))*(5.5)+SUM(COUNTIF(B58:H58,"10-15"))*(4.5)+SUM(COUNTIF(B58:H58,"12-15"))*(3)+SUM(COUNTIF(B58:H58,"9-12"))*(3)+SUM(COUNTIF(B58:H58,"9-17"))*(7.25)+SUM(COUNTIF(B58:H58,"13-15"))*(2)+SUM(COUNTIF(B58:H58,"9-16"))*(6.25)+SUM(COUNTIF(B58:H58,"9-14"))*(4.5)</f>
        <v>12.5</v>
      </c>
      <c r="K58" s="838"/>
    </row>
    <row r="59" spans="1:11" ht="13.5" customHeight="1" x14ac:dyDescent="0.15">
      <c r="A59" s="20" t="s">
        <v>447</v>
      </c>
      <c r="B59" s="40" t="s">
        <v>20</v>
      </c>
      <c r="C59" s="234"/>
      <c r="D59" s="234"/>
      <c r="E59" s="40" t="s">
        <v>20</v>
      </c>
      <c r="F59" s="40"/>
      <c r="G59" s="40" t="s">
        <v>20</v>
      </c>
      <c r="H59" s="234"/>
      <c r="I59" s="166">
        <f>COUNTA(B59:H59)</f>
        <v>3</v>
      </c>
      <c r="J59" s="838">
        <f>SUM(COUNTIF(B59:H59,"9-15"))*(5.5)+SUM(COUNTIF(B59:H59,"10-15"))*(4.5)+SUM(COUNTIF(B59:H59,"12-15"))*(3)+SUM(COUNTIF(B59:H59,"9-12"))*(3)+SUM(COUNTIF(B59:H59,"9-17"))*(7.25)+SUM(COUNTIF(B59:H59,"13-15"))*(2)+SUM(COUNTIF(B59:H59,"9-14"))*(4.5)+SUM(COUNTIF(B59:H59,"10-14"))*(4)</f>
        <v>13.5</v>
      </c>
      <c r="K59" s="838"/>
    </row>
    <row r="60" spans="1:11" ht="13.5" customHeight="1" thickBot="1" x14ac:dyDescent="0.2">
      <c r="A60" s="489" t="s">
        <v>481</v>
      </c>
      <c r="B60" s="40" t="s">
        <v>140</v>
      </c>
      <c r="C60" s="234"/>
      <c r="D60" s="234"/>
      <c r="E60" s="40" t="s">
        <v>140</v>
      </c>
      <c r="F60" s="396" t="s">
        <v>140</v>
      </c>
      <c r="G60" s="40" t="s">
        <v>140</v>
      </c>
      <c r="H60" s="234"/>
      <c r="I60" s="253"/>
      <c r="J60" s="873"/>
      <c r="K60" s="874"/>
    </row>
    <row r="61" spans="1:11" ht="13.5" customHeight="1" x14ac:dyDescent="0.15">
      <c r="A61" s="824" t="s">
        <v>139</v>
      </c>
      <c r="B61" s="233" t="s">
        <v>140</v>
      </c>
      <c r="C61" s="237"/>
      <c r="D61" s="237"/>
      <c r="E61" s="233" t="s">
        <v>140</v>
      </c>
      <c r="F61" s="233" t="s">
        <v>140</v>
      </c>
      <c r="G61" s="233" t="s">
        <v>140</v>
      </c>
      <c r="H61" s="237"/>
      <c r="I61" s="826"/>
      <c r="J61" s="828"/>
      <c r="K61" s="829"/>
    </row>
    <row r="62" spans="1:11" ht="13.5" customHeight="1" thickBot="1" x14ac:dyDescent="0.2">
      <c r="A62" s="825"/>
      <c r="B62" s="173"/>
      <c r="C62" s="170"/>
      <c r="D62" s="171"/>
      <c r="E62" s="173"/>
      <c r="F62" s="173"/>
      <c r="G62" s="173"/>
      <c r="H62" s="171"/>
      <c r="I62" s="827"/>
      <c r="J62" s="830"/>
      <c r="K62" s="831"/>
    </row>
    <row r="63" spans="1:11" ht="12.75" customHeight="1" x14ac:dyDescent="0.15">
      <c r="J63" s="736" t="s">
        <v>502</v>
      </c>
      <c r="K63" s="736"/>
    </row>
    <row r="64" spans="1:11" s="1" customFormat="1" x14ac:dyDescent="0.15">
      <c r="A64" s="841" t="s">
        <v>143</v>
      </c>
      <c r="B64" s="842"/>
      <c r="C64" s="842"/>
      <c r="D64" s="843"/>
      <c r="E64" s="372" t="s">
        <v>146</v>
      </c>
      <c r="F64" s="186"/>
      <c r="G64" s="14"/>
      <c r="H64" s="10"/>
      <c r="I64" s="10"/>
      <c r="J64" s="736"/>
      <c r="K64" s="736"/>
    </row>
    <row r="65" spans="1:14" s="1" customFormat="1" ht="15" customHeight="1" x14ac:dyDescent="0.15">
      <c r="A65" s="741" t="s">
        <v>283</v>
      </c>
      <c r="B65" s="742"/>
      <c r="C65" s="742"/>
      <c r="D65" s="743"/>
      <c r="E65" s="371" t="s">
        <v>282</v>
      </c>
      <c r="F65" s="367"/>
      <c r="G65" s="368"/>
      <c r="H65" s="368"/>
      <c r="I65" s="368"/>
      <c r="J65" s="368"/>
      <c r="K65" s="368"/>
      <c r="L65" s="368"/>
      <c r="M65" s="368"/>
      <c r="N65" s="368"/>
    </row>
    <row r="66" spans="1:14" s="1" customFormat="1" ht="15" customHeight="1" x14ac:dyDescent="0.15">
      <c r="A66" s="844" t="s">
        <v>284</v>
      </c>
      <c r="B66" s="845"/>
      <c r="C66" s="845"/>
      <c r="D66" s="846"/>
      <c r="E66" s="373" t="s">
        <v>285</v>
      </c>
      <c r="F66" s="369"/>
      <c r="G66" s="370"/>
      <c r="H66" s="370"/>
      <c r="I66" s="370"/>
      <c r="J66" s="370"/>
      <c r="K66" s="370"/>
      <c r="L66" s="370"/>
      <c r="M66" s="370"/>
      <c r="N66" s="370"/>
    </row>
  </sheetData>
  <mergeCells count="62">
    <mergeCell ref="J12:K12"/>
    <mergeCell ref="J7:K7"/>
    <mergeCell ref="J8:K8"/>
    <mergeCell ref="J9:K9"/>
    <mergeCell ref="J10:K10"/>
    <mergeCell ref="J11:K11"/>
    <mergeCell ref="B1:G1"/>
    <mergeCell ref="H1:K1"/>
    <mergeCell ref="I3:I4"/>
    <mergeCell ref="J3:K4"/>
    <mergeCell ref="J6:K6"/>
    <mergeCell ref="J22:K22"/>
    <mergeCell ref="J23:K23"/>
    <mergeCell ref="J24:K24"/>
    <mergeCell ref="A13:A14"/>
    <mergeCell ref="I13:I14"/>
    <mergeCell ref="J13:K14"/>
    <mergeCell ref="J15:K16"/>
    <mergeCell ref="J18:K18"/>
    <mergeCell ref="J19:K19"/>
    <mergeCell ref="J20:K20"/>
    <mergeCell ref="J21:K21"/>
    <mergeCell ref="A25:A26"/>
    <mergeCell ref="I25:I26"/>
    <mergeCell ref="J25:K26"/>
    <mergeCell ref="J42:K42"/>
    <mergeCell ref="J30:K30"/>
    <mergeCell ref="J31:K31"/>
    <mergeCell ref="J32:K32"/>
    <mergeCell ref="J33:K33"/>
    <mergeCell ref="J34:K34"/>
    <mergeCell ref="J35:K35"/>
    <mergeCell ref="J36:K36"/>
    <mergeCell ref="A37:A38"/>
    <mergeCell ref="I37:I38"/>
    <mergeCell ref="J37:K38"/>
    <mergeCell ref="J39:K40"/>
    <mergeCell ref="J27:K28"/>
    <mergeCell ref="J55:K55"/>
    <mergeCell ref="J43:K43"/>
    <mergeCell ref="J44:K44"/>
    <mergeCell ref="J45:K45"/>
    <mergeCell ref="J46:K46"/>
    <mergeCell ref="J47:K47"/>
    <mergeCell ref="J48:K48"/>
    <mergeCell ref="A49:A50"/>
    <mergeCell ref="I49:I50"/>
    <mergeCell ref="J49:K50"/>
    <mergeCell ref="J51:K52"/>
    <mergeCell ref="J54:K54"/>
    <mergeCell ref="J63:K64"/>
    <mergeCell ref="A64:D64"/>
    <mergeCell ref="A65:D65"/>
    <mergeCell ref="A66:D66"/>
    <mergeCell ref="J56:K56"/>
    <mergeCell ref="J57:K57"/>
    <mergeCell ref="J58:K58"/>
    <mergeCell ref="J59:K59"/>
    <mergeCell ref="J60:K60"/>
    <mergeCell ref="A61:A62"/>
    <mergeCell ref="I61:I62"/>
    <mergeCell ref="J61:K62"/>
  </mergeCells>
  <phoneticPr fontId="13"/>
  <pageMargins left="0.51181102362204722" right="0.51181102362204722" top="0.15748031496062992" bottom="0.15748031496062992" header="0.31496062992125984" footer="0.31496062992125984"/>
  <pageSetup paperSize="9" orientation="portrait"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F9C07-1B0A-4748-A10C-6DDD2FD56566}">
  <sheetPr>
    <tabColor theme="7" tint="0.59999389629810485"/>
    <pageSetUpPr fitToPage="1"/>
  </sheetPr>
  <dimension ref="A1:N62"/>
  <sheetViews>
    <sheetView zoomScale="90" zoomScaleNormal="90" workbookViewId="0">
      <selection activeCell="P18" sqref="P18"/>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493</v>
      </c>
      <c r="C1" s="683"/>
      <c r="D1" s="683"/>
      <c r="E1" s="683"/>
      <c r="F1" s="683"/>
      <c r="H1" s="729" t="s">
        <v>111</v>
      </c>
      <c r="I1" s="730"/>
      <c r="J1" s="731"/>
      <c r="K1" s="732"/>
    </row>
    <row r="2" spans="1:11" ht="9.9499999999999993" customHeight="1" x14ac:dyDescent="0.15">
      <c r="A2" s="14"/>
      <c r="I2" s="14"/>
      <c r="J2" s="3"/>
      <c r="K2" s="4"/>
    </row>
    <row r="3" spans="1:11" ht="15" customHeight="1" x14ac:dyDescent="0.15">
      <c r="A3" s="2" t="s">
        <v>64</v>
      </c>
      <c r="B3" s="90"/>
      <c r="C3" s="90"/>
      <c r="D3" s="90"/>
      <c r="E3" s="90"/>
      <c r="F3" s="90"/>
      <c r="G3" s="90"/>
      <c r="H3" s="90">
        <v>46054</v>
      </c>
      <c r="I3" s="727" t="s">
        <v>1</v>
      </c>
      <c r="J3" s="717" t="s">
        <v>2</v>
      </c>
      <c r="K3" s="718"/>
    </row>
    <row r="4" spans="1:11" ht="15" customHeight="1" x14ac:dyDescent="0.15">
      <c r="A4" s="2" t="s">
        <v>3</v>
      </c>
      <c r="B4" s="2"/>
      <c r="C4" s="21"/>
      <c r="D4" s="21"/>
      <c r="E4" s="2"/>
      <c r="F4" s="21"/>
      <c r="G4" s="21"/>
      <c r="H4" s="24" t="s">
        <v>10</v>
      </c>
      <c r="I4" s="728"/>
      <c r="J4" s="719"/>
      <c r="K4" s="720"/>
    </row>
    <row r="5" spans="1:11" ht="15" customHeight="1" x14ac:dyDescent="0.15">
      <c r="A5" s="17" t="s">
        <v>12</v>
      </c>
      <c r="B5" s="2"/>
      <c r="C5" s="2"/>
      <c r="D5" s="2"/>
      <c r="E5" s="2"/>
      <c r="F5" s="2"/>
      <c r="G5" s="2"/>
      <c r="H5" s="12"/>
      <c r="I5" s="5"/>
      <c r="J5" s="682"/>
      <c r="K5" s="692"/>
    </row>
    <row r="6" spans="1:11" ht="15" customHeight="1" x14ac:dyDescent="0.15">
      <c r="A6" s="19" t="s">
        <v>112</v>
      </c>
      <c r="B6" s="26"/>
      <c r="C6" s="26"/>
      <c r="D6" s="32"/>
      <c r="E6" s="32"/>
      <c r="F6" s="32"/>
      <c r="G6" s="32"/>
      <c r="H6" s="54"/>
      <c r="I6" s="5">
        <f>COUNTIFS(B6:H6,"&lt;&gt;空",B6:H6,"&lt;&gt;休",B6:H6,"&lt;&gt;調",B6:H6,"&lt;&gt;",B6:H6,"&lt;&gt;調整休")</f>
        <v>0</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COUNTIF(B6:H6,"13-16"))*(3)+(COUNTIF(B6:H6,"工場9:30-15"))*(5)+(COUNTIF(B6:H6,"工場9-15"))*(5.5)+(COUNTIF(B6:H6,"Y10-・店15-"))*(6.25)+(COUNTIF(B6:H6,"Y9:30-/受-17"))*(6.75)+(COUNTIF(B6:H6,"Y9:30-/受"))*(4.5)</f>
        <v>0</v>
      </c>
      <c r="K6" s="692"/>
    </row>
    <row r="7" spans="1:11" ht="15" customHeight="1" x14ac:dyDescent="0.15">
      <c r="A7" s="20" t="s">
        <v>113</v>
      </c>
      <c r="B7" s="2"/>
      <c r="C7" s="2"/>
      <c r="D7" s="32"/>
      <c r="E7" s="32"/>
      <c r="F7" s="32"/>
      <c r="G7" s="32"/>
      <c r="H7" s="12"/>
      <c r="I7" s="5">
        <f>COUNTIFS(B7:H7,"&lt;&gt;空",B7:H7,"&lt;&gt;休",B7:H7,"&lt;&gt;調",B7:H7,"&lt;&gt;",B7:H7,"&lt;&gt;調整休")</f>
        <v>0</v>
      </c>
      <c r="J7" s="682">
        <v>0</v>
      </c>
      <c r="K7" s="692"/>
    </row>
    <row r="8" spans="1:11" ht="15" customHeight="1" x14ac:dyDescent="0.15">
      <c r="A8" s="20" t="s">
        <v>115</v>
      </c>
      <c r="B8" s="38"/>
      <c r="C8" s="38"/>
      <c r="D8" s="38"/>
      <c r="E8" s="38"/>
      <c r="F8" s="38"/>
      <c r="G8" s="38"/>
      <c r="H8" s="12" t="s">
        <v>21</v>
      </c>
      <c r="I8" s="5">
        <f t="shared" ref="I8:I11" si="0">COUNTIFS(B8:H8,"&lt;&gt;空",B8:H8,"&lt;&gt;休",B8:H8,"&lt;&gt;調",B8:H8,"&lt;&gt;",B8:H8,"&lt;&gt;調整休")</f>
        <v>1</v>
      </c>
      <c r="J8" s="682">
        <f t="shared" ref="J8:J9" si="1">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f>
        <v>4.5</v>
      </c>
      <c r="K8" s="692"/>
    </row>
    <row r="9" spans="1:11" ht="15" customHeight="1" x14ac:dyDescent="0.15">
      <c r="A9" s="47" t="s">
        <v>128</v>
      </c>
      <c r="B9" s="38"/>
      <c r="C9" s="38"/>
      <c r="D9" s="38"/>
      <c r="E9" s="38"/>
      <c r="F9" s="38"/>
      <c r="G9" s="38"/>
      <c r="H9" s="12" t="s">
        <v>20</v>
      </c>
      <c r="I9" s="5">
        <f t="shared" si="0"/>
        <v>1</v>
      </c>
      <c r="J9" s="682">
        <f t="shared" si="1"/>
        <v>4.5</v>
      </c>
      <c r="K9" s="692"/>
    </row>
    <row r="10" spans="1:11" ht="15" customHeight="1" x14ac:dyDescent="0.15">
      <c r="A10" s="20" t="s">
        <v>339</v>
      </c>
      <c r="B10" s="38"/>
      <c r="C10" s="38"/>
      <c r="D10" s="38"/>
      <c r="E10" s="38"/>
      <c r="F10" s="38"/>
      <c r="G10" s="38"/>
      <c r="H10" s="12" t="s">
        <v>20</v>
      </c>
      <c r="I10" s="5">
        <f t="shared" si="0"/>
        <v>1</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13:30-19"))*(5)+(COUNTIF(B10:H10,"14-17"))*(4)+(COUNTIF(B10:H10,"16-19"))*(3)+(COUNTIF(B10:H10,"13-16"))*(3)</f>
        <v>4.5</v>
      </c>
      <c r="K10" s="692"/>
    </row>
    <row r="11" spans="1:11" ht="15" customHeight="1" x14ac:dyDescent="0.15">
      <c r="A11" s="20" t="s">
        <v>457</v>
      </c>
      <c r="B11" s="38"/>
      <c r="C11" s="38"/>
      <c r="D11" s="38"/>
      <c r="E11" s="38"/>
      <c r="F11" s="38"/>
      <c r="G11" s="38"/>
      <c r="H11" s="12" t="s">
        <v>21</v>
      </c>
      <c r="I11" s="5">
        <f t="shared" si="0"/>
        <v>1</v>
      </c>
      <c r="J11" s="682">
        <f>SUM(COUNTIF(B11:H11,"9-14:30"))*(5)+(COUNTIF(B11:H11,"9-20"))*(10)+(COUNTIF(B11:H11,"9-19"))*(9)+(COUNTIF(B11:H11,"9-18"))*(8)+(COUNTIF(B11:H11,"9-17"))*(7.25)+(COUNTIF(B11:H11,"9-16"))*(6.25)+(COUNTIF(B11:H11,"9-15"))*(5.5)+(COUNTIF(B11:H11,"9-14"))*(4.5)+(COUNTIF(B11:H11,"9-13,17-20"))*(7)+(COUNTIF(B11:H11,"9-13"))*(4)+(COUNTIF(B11:H11,"9-12,18-20"))*(5)+(COUNTIF(B11:H11,"9-12,16-20"))*(7)+(COUNTIF(B11:H11,"9-12,16-19"))*(6)+(COUNTIF(B11:H11,"9-13,16-20"))*(6)+(COUNTIF(B11:H11,"9-12"))*(3)+(COUNTIF(B11:H11,"9-11:30"))*(2.5)+(COUNTIF(B11:H11,"9-11,16-19"))*(5)+(COUNTIF(B11:H11,"9-11"))*(2)+(COUNTIF(B11:H11,"9:30-11:30,16-19"))*(5)+(COUNTIF(B11:H11,"19-20"))*(1)+(COUNTIF(B11:H11,"17-20"))*(3)+(COUNTIF(B11:H11,"16-20"))*(4)+(COUNTIF(B11:H11,"15-20"))*(4.5)+(COUNTIF(B11:H11,"15-19"))*(4)+(COUNTIF(B11:H11,"14-20"))*(5.5)+(COUNTIF(B11:H11,"14-19"))*(4.5)+(COUNTIF(B11:H11,"14:30-20"))*(5)+(COUNTIF(B11:H11,"13-20"))*(6.25)+(COUNTIF(B11:H11,"13-19"))*(5.5)+(COUNTIF(B11:H11,"13-18"))*(4.5)+(COUNTIF(B11:H11,"13-17"))*(4)+(COUNTIF(B11:H11,"12-20"))*(7.25)+(COUNTIF(B11:H11,"10-20"))*(9)+(COUNTIF(B11:H11,"10-15"))*(4.5)+(COUNTIF(B11:H11,"12-18"))*(5.5)+(COUNTIF(B11:H11,"10-12,14-19"))*(6.5)+(COUNTIF(B11:H11,"10-14"))*(4)+(COUNTIF(B11:H11,"13:30-19"))*(5)+(COUNTIF(B11:H11,"14-17"))*(4)+(COUNTIF(B11:H11,"16-19"))*(3)+(COUNTIF(B11:H11,"13-16"))*(3)</f>
        <v>4.5</v>
      </c>
      <c r="K11" s="692"/>
    </row>
    <row r="12" spans="1:11" ht="15" customHeight="1" x14ac:dyDescent="0.15">
      <c r="A12" s="114" t="s">
        <v>66</v>
      </c>
      <c r="B12" s="38"/>
      <c r="C12" s="38"/>
      <c r="D12" s="38"/>
      <c r="E12" s="38"/>
      <c r="F12" s="38"/>
      <c r="G12" s="38"/>
      <c r="H12" s="117"/>
      <c r="I12" s="27"/>
      <c r="J12" s="48"/>
      <c r="K12" s="102"/>
    </row>
    <row r="13" spans="1:11" ht="15" customHeight="1" x14ac:dyDescent="0.15">
      <c r="A13" s="33" t="s">
        <v>0</v>
      </c>
      <c r="B13" s="90">
        <v>46055</v>
      </c>
      <c r="C13" s="90">
        <v>46056</v>
      </c>
      <c r="D13" s="90">
        <v>46057</v>
      </c>
      <c r="E13" s="90">
        <v>46058</v>
      </c>
      <c r="F13" s="90">
        <v>46059</v>
      </c>
      <c r="G13" s="90">
        <v>46060</v>
      </c>
      <c r="H13" s="90">
        <v>46061</v>
      </c>
      <c r="I13" s="7"/>
      <c r="J13" s="717" t="s">
        <v>2</v>
      </c>
      <c r="K13" s="718"/>
    </row>
    <row r="14" spans="1:11" ht="15" customHeight="1" x14ac:dyDescent="0.15">
      <c r="A14" s="22" t="s">
        <v>3</v>
      </c>
      <c r="B14" s="22" t="s">
        <v>4</v>
      </c>
      <c r="C14" s="2" t="s">
        <v>5</v>
      </c>
      <c r="D14" s="21" t="s">
        <v>6</v>
      </c>
      <c r="E14" s="2" t="s">
        <v>7</v>
      </c>
      <c r="F14" s="2" t="s">
        <v>8</v>
      </c>
      <c r="G14" s="2" t="s">
        <v>9</v>
      </c>
      <c r="H14" s="24" t="s">
        <v>10</v>
      </c>
      <c r="I14" s="8"/>
      <c r="J14" s="719"/>
      <c r="K14" s="720"/>
    </row>
    <row r="15" spans="1:11" ht="15" customHeight="1" x14ac:dyDescent="0.15">
      <c r="A15" s="17" t="s">
        <v>13</v>
      </c>
      <c r="B15" s="12"/>
      <c r="C15" s="2"/>
      <c r="D15" s="2"/>
      <c r="E15" s="12"/>
      <c r="F15" s="12"/>
      <c r="G15" s="12"/>
      <c r="H15" s="12"/>
      <c r="I15" s="5"/>
      <c r="J15" s="682"/>
      <c r="K15" s="692"/>
    </row>
    <row r="16" spans="1:11" ht="15" customHeight="1" x14ac:dyDescent="0.15">
      <c r="A16" s="19" t="s">
        <v>112</v>
      </c>
      <c r="B16" s="242" t="s">
        <v>496</v>
      </c>
      <c r="C16" s="26"/>
      <c r="D16" s="32"/>
      <c r="E16" s="54" t="s">
        <v>67</v>
      </c>
      <c r="F16" s="242" t="s">
        <v>496</v>
      </c>
      <c r="G16" s="54" t="s">
        <v>20</v>
      </c>
      <c r="H16" s="54"/>
      <c r="I16" s="5">
        <f>COUNTIFS(B16:H16,"&lt;&gt;空",B16:H16,"&lt;&gt;休",B16:H16,"&lt;&gt;調",B16:H16,"&lt;&gt;",B16:H16,"&lt;&gt;調整休")</f>
        <v>4</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(4)+(COUNTIF(B16:H16,"16-19"))*(4)+(COUNTIF(B16:H16,"13-16"))*(3)+(COUNTIF(B16:H16,"工場9:30-15"))*(5)+(COUNTIF(B16:H16,"工場9-15"))*(5.5)+(COUNTIF(B16:H16,"Y10-・店15-"))*(6.25)+(COUNTIF(B16:H16,"Y9:30-/受-17"))*(6.75)+(COUNTIF(B16:H16,"受9-/Y10-"))*(7.25)</f>
        <v>26.25</v>
      </c>
      <c r="K16" s="692"/>
    </row>
    <row r="17" spans="1:11" ht="15" customHeight="1" x14ac:dyDescent="0.15">
      <c r="A17" s="20" t="s">
        <v>113</v>
      </c>
      <c r="B17" s="401" t="s">
        <v>402</v>
      </c>
      <c r="C17" s="2"/>
      <c r="D17" s="32"/>
      <c r="E17" s="401" t="s">
        <v>402</v>
      </c>
      <c r="F17" s="12" t="s">
        <v>20</v>
      </c>
      <c r="G17" s="54"/>
      <c r="H17" s="12"/>
      <c r="I17" s="5">
        <f>COUNTIFS(B17:H17,"&lt;&gt;空",B17:H17,"&lt;&gt;休",B17:H17,"&lt;&gt;調",B17:H17,"&lt;&gt;",B17:H17,"&lt;&gt;調整休")</f>
        <v>3</v>
      </c>
      <c r="J17" s="682">
        <v>13.5</v>
      </c>
      <c r="K17" s="692"/>
    </row>
    <row r="18" spans="1:11" ht="15" customHeight="1" x14ac:dyDescent="0.15">
      <c r="A18" s="20" t="s">
        <v>115</v>
      </c>
      <c r="B18" s="12" t="s">
        <v>21</v>
      </c>
      <c r="C18" s="38"/>
      <c r="D18" s="38"/>
      <c r="E18" s="12"/>
      <c r="F18" s="40"/>
      <c r="G18" s="12" t="s">
        <v>21</v>
      </c>
      <c r="H18" s="12" t="s">
        <v>21</v>
      </c>
      <c r="I18" s="5">
        <f t="shared" ref="I18:I21" si="2">COUNTIFS(B18:H18,"&lt;&gt;空",B18:H18,"&lt;&gt;休",B18:H18,"&lt;&gt;調",B18:H18,"&lt;&gt;",B18:H18,"&lt;&gt;調整休")</f>
        <v>3</v>
      </c>
      <c r="J18" s="682">
        <f t="shared" ref="J18:J19" si="3">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13:30-19"))*(5)+(COUNTIF(B18:H18,"14-17"))*(4)+(COUNTIF(B18:H18,"16-19"))*(4)+(COUNTIF(B18:H18,"13-16"))*(3)</f>
        <v>13.5</v>
      </c>
      <c r="K18" s="692"/>
    </row>
    <row r="19" spans="1:11" ht="15" customHeight="1" x14ac:dyDescent="0.15">
      <c r="A19" s="47" t="s">
        <v>128</v>
      </c>
      <c r="B19" s="12" t="s">
        <v>20</v>
      </c>
      <c r="C19" s="38"/>
      <c r="D19" s="38"/>
      <c r="E19" s="29"/>
      <c r="F19" s="12" t="s">
        <v>20</v>
      </c>
      <c r="G19" s="12"/>
      <c r="H19" s="12" t="s">
        <v>20</v>
      </c>
      <c r="I19" s="5">
        <f t="shared" si="2"/>
        <v>3</v>
      </c>
      <c r="J19" s="682">
        <f t="shared" si="3"/>
        <v>13.5</v>
      </c>
      <c r="K19" s="692"/>
    </row>
    <row r="20" spans="1:11" ht="15" customHeight="1" x14ac:dyDescent="0.15">
      <c r="A20" s="20" t="s">
        <v>339</v>
      </c>
      <c r="B20" s="12"/>
      <c r="C20" s="38"/>
      <c r="D20" s="38"/>
      <c r="E20" s="59"/>
      <c r="F20" s="242" t="s">
        <v>500</v>
      </c>
      <c r="G20" s="12" t="s">
        <v>20</v>
      </c>
      <c r="H20" s="59"/>
      <c r="I20" s="5">
        <f t="shared" si="2"/>
        <v>2</v>
      </c>
      <c r="J20" s="682">
        <v>9</v>
      </c>
      <c r="K20" s="692"/>
    </row>
    <row r="21" spans="1:11" ht="15" customHeight="1" x14ac:dyDescent="0.15">
      <c r="A21" s="20" t="s">
        <v>457</v>
      </c>
      <c r="B21" s="117"/>
      <c r="C21" s="38"/>
      <c r="D21" s="38"/>
      <c r="E21" s="12"/>
      <c r="F21" s="12" t="s">
        <v>21</v>
      </c>
      <c r="G21" s="12" t="s">
        <v>21</v>
      </c>
      <c r="H21" s="12" t="s">
        <v>21</v>
      </c>
      <c r="I21" s="5">
        <f t="shared" si="2"/>
        <v>3</v>
      </c>
      <c r="J21" s="682">
        <f>SUM(COUNTIF(B21:H21,"9-14:30"))*(5)+(COUNTIF(B21:H21,"9-20"))*(10)+(COUNTIF(B21:H21,"9-19"))*(9)+(COUNTIF(B21:H21,"9-18"))*(8)+(COUNTIF(B21:H21,"9-17"))*(7.25)+(COUNTIF(B21:H21,"9-16"))*(6.25)+(COUNTIF(B21:H21,"9-15"))*(5.5)+(COUNTIF(B21:H21,"9-14"))*(4.5)+(COUNTIF(B21:H21,"9-13,17-20"))*(7)+(COUNTIF(B21:H21,"9-13"))*(4)+(COUNTIF(B21:H21,"9-12,18-20"))*(5)+(COUNTIF(B21:H21,"9-12,16-20"))*(7)+(COUNTIF(B21:H21,"9-12,16-19"))*(6)+(COUNTIF(B21:H21,"9-13,16-20"))*(6)+(COUNTIF(B21:H21,"9-12"))*(3)+(COUNTIF(B21:H21,"9-11:30"))*(2.5)+(COUNTIF(B21:H21,"9-11,16-19"))*(5)+(COUNTIF(B21:H21,"9-11"))*(2)+(COUNTIF(B21:H21,"9:30-11:30,16-19"))*(5)+(COUNTIF(B21:H21,"19-20"))*(1)+(COUNTIF(B21:H21,"17-20"))*(3)+(COUNTIF(B21:H21,"16-20"))*(4)+(COUNTIF(B21:H21,"15-20"))*(4.5)+(COUNTIF(B21:H21,"15-19"))*(4)+(COUNTIF(B21:H21,"14-20"))*(5.5)+(COUNTIF(B21:H21,"14-19"))*(4.5)+(COUNTIF(B21:H21,"14:30-20"))*(5)+(COUNTIF(B21:H21,"13-20"))*(6.25)+(COUNTIF(B21:H21,"13-19"))*(5.5)+(COUNTIF(B21:H21,"13-18"))*(4.5)+(COUNTIF(B21:H21,"13-17"))*(4)+(COUNTIF(B21:H21,"12-20"))*(7.25)+(COUNTIF(B21:H21,"10-20"))*(9)+(COUNTIF(B21:H21,"10-15"))*(4.5)+(COUNTIF(B21:H21,"12-18"))*(5.5)+(COUNTIF(B21:H21,"10-12,14-19"))*(6.5)+(COUNTIF(B21:H21,"10-14"))*(4)+(COUNTIF(B21:H21,"13:30-19"))*(5)+(COUNTIF(B21:H21,"14-17"))*(4)+(COUNTIF(B21:H21,"16-19"))*(3)+(COUNTIF(B21:H21,"13-16"))*(3)</f>
        <v>13.5</v>
      </c>
      <c r="K21" s="692"/>
    </row>
    <row r="22" spans="1:11" ht="15" customHeight="1" x14ac:dyDescent="0.15">
      <c r="A22" s="114" t="s">
        <v>66</v>
      </c>
      <c r="B22" s="117"/>
      <c r="C22" s="38"/>
      <c r="D22" s="38"/>
      <c r="E22" s="385" t="s">
        <v>182</v>
      </c>
      <c r="F22" s="258"/>
      <c r="G22" s="117"/>
      <c r="H22" s="117"/>
      <c r="I22" s="27"/>
      <c r="J22" s="48"/>
      <c r="K22" s="102"/>
    </row>
    <row r="23" spans="1:11" ht="15" customHeight="1" x14ac:dyDescent="0.15">
      <c r="A23" s="22" t="s">
        <v>0</v>
      </c>
      <c r="B23" s="23">
        <v>46062</v>
      </c>
      <c r="C23" s="23">
        <v>46063</v>
      </c>
      <c r="D23" s="23">
        <v>46064</v>
      </c>
      <c r="E23" s="23">
        <v>46065</v>
      </c>
      <c r="F23" s="23">
        <v>46066</v>
      </c>
      <c r="G23" s="23">
        <v>46067</v>
      </c>
      <c r="H23" s="23">
        <v>46068</v>
      </c>
      <c r="I23" s="7"/>
      <c r="J23" s="717" t="s">
        <v>2</v>
      </c>
      <c r="K23" s="718"/>
    </row>
    <row r="24" spans="1:11" ht="15" customHeight="1" x14ac:dyDescent="0.15">
      <c r="A24" s="22" t="s">
        <v>3</v>
      </c>
      <c r="B24" s="2" t="s">
        <v>4</v>
      </c>
      <c r="C24" s="21" t="s">
        <v>5</v>
      </c>
      <c r="D24" s="376" t="s">
        <v>6</v>
      </c>
      <c r="E24" s="2" t="s">
        <v>7</v>
      </c>
      <c r="F24" s="2" t="s">
        <v>8</v>
      </c>
      <c r="G24" s="2" t="s">
        <v>9</v>
      </c>
      <c r="H24" s="24" t="s">
        <v>10</v>
      </c>
      <c r="I24" s="8"/>
      <c r="J24" s="719"/>
      <c r="K24" s="720"/>
    </row>
    <row r="25" spans="1:11" ht="15" customHeight="1" x14ac:dyDescent="0.15">
      <c r="A25" s="17" t="s">
        <v>12</v>
      </c>
      <c r="B25" s="12"/>
      <c r="C25" s="2"/>
      <c r="D25" s="2"/>
      <c r="E25" s="12"/>
      <c r="F25" s="12"/>
      <c r="G25" s="12"/>
      <c r="H25" s="12"/>
      <c r="I25" s="51"/>
      <c r="J25" s="721"/>
      <c r="K25" s="722"/>
    </row>
    <row r="26" spans="1:11" ht="15" customHeight="1" x14ac:dyDescent="0.15">
      <c r="A26" s="19" t="s">
        <v>112</v>
      </c>
      <c r="B26" s="242" t="s">
        <v>496</v>
      </c>
      <c r="C26" s="26"/>
      <c r="D26" s="32"/>
      <c r="E26" s="54" t="s">
        <v>67</v>
      </c>
      <c r="F26" s="242" t="s">
        <v>496</v>
      </c>
      <c r="G26" s="54" t="s">
        <v>20</v>
      </c>
      <c r="H26" s="54"/>
      <c r="I26" s="5">
        <f>COUNTIFS(B26:H26,"&lt;&gt;空",B26:H26,"&lt;&gt;休",B26:H26,"&lt;&gt;調",B26:H26,"&lt;&gt;",B26:H26,"&lt;&gt;調整休")</f>
        <v>4</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13:30-19"))*(5)+(COUNTIF(B26:H26,"14-17"))*(4)+(COUNTIF(B26:H26,"16-19"))*(4)+(COUNTIF(B26:H26,"13-16"))*(3)+(COUNTIF(B26:H26,"工場9:30-15"))*(5)+(COUNTIF(B26:H26,"工場9-15"))*(5.5)+(COUNTIF(B26:H26,"Y10-・店15-"))*(6.25)+(COUNTIF(B26:H26,"Y9:30-/受-17"))*(6.75)+(COUNTIF(B26:H26,"受9-/Y10-"))*(7.25)</f>
        <v>26.25</v>
      </c>
      <c r="K26" s="692"/>
    </row>
    <row r="27" spans="1:11" ht="15" customHeight="1" x14ac:dyDescent="0.15">
      <c r="A27" s="20" t="s">
        <v>113</v>
      </c>
      <c r="B27" s="401" t="s">
        <v>402</v>
      </c>
      <c r="C27" s="2"/>
      <c r="D27" s="32"/>
      <c r="E27" s="499" t="s">
        <v>504</v>
      </c>
      <c r="F27" s="12" t="s">
        <v>20</v>
      </c>
      <c r="G27" s="54"/>
      <c r="H27" s="12"/>
      <c r="I27" s="5">
        <f>COUNTIFS(B27:H27,"&lt;&gt;空",B27:H27,"&lt;&gt;休",B27:H27,"&lt;&gt;調",B27:H27,"&lt;&gt;",B27:H27,"&lt;&gt;調整休")</f>
        <v>3</v>
      </c>
      <c r="J27" s="682">
        <v>11</v>
      </c>
      <c r="K27" s="692"/>
    </row>
    <row r="28" spans="1:11" ht="15" customHeight="1" x14ac:dyDescent="0.15">
      <c r="A28" s="20" t="s">
        <v>115</v>
      </c>
      <c r="B28" s="12" t="s">
        <v>21</v>
      </c>
      <c r="C28" s="38"/>
      <c r="D28" s="38"/>
      <c r="E28" s="12"/>
      <c r="F28" s="40"/>
      <c r="G28" s="12" t="s">
        <v>21</v>
      </c>
      <c r="H28" s="12" t="s">
        <v>21</v>
      </c>
      <c r="I28" s="5">
        <f t="shared" ref="I28:I31" si="4">COUNTIFS(B28:H28,"&lt;&gt;空",B28:H28,"&lt;&gt;休",B28:H28,"&lt;&gt;調",B28:H28,"&lt;&gt;",B28:H28,"&lt;&gt;調整休")</f>
        <v>3</v>
      </c>
      <c r="J28" s="682">
        <f t="shared" ref="J28" si="5">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f>
        <v>13.5</v>
      </c>
      <c r="K28" s="692"/>
    </row>
    <row r="29" spans="1:11" ht="15" customHeight="1" x14ac:dyDescent="0.15">
      <c r="A29" s="47" t="s">
        <v>128</v>
      </c>
      <c r="B29" s="12" t="s">
        <v>20</v>
      </c>
      <c r="C29" s="38"/>
      <c r="D29" s="38"/>
      <c r="E29" s="499" t="s">
        <v>504</v>
      </c>
      <c r="F29" s="12" t="s">
        <v>20</v>
      </c>
      <c r="G29" s="12"/>
      <c r="H29" s="12" t="s">
        <v>20</v>
      </c>
      <c r="I29" s="5">
        <f t="shared" si="4"/>
        <v>4</v>
      </c>
      <c r="J29" s="682">
        <v>15.5</v>
      </c>
      <c r="K29" s="692"/>
    </row>
    <row r="30" spans="1:11" ht="15" customHeight="1" x14ac:dyDescent="0.15">
      <c r="A30" s="20" t="s">
        <v>339</v>
      </c>
      <c r="B30" s="12"/>
      <c r="C30" s="38"/>
      <c r="D30" s="38"/>
      <c r="E30" s="499" t="s">
        <v>505</v>
      </c>
      <c r="F30" s="242" t="s">
        <v>500</v>
      </c>
      <c r="G30" s="12" t="s">
        <v>20</v>
      </c>
      <c r="H30" s="12" t="s">
        <v>20</v>
      </c>
      <c r="I30" s="5">
        <f t="shared" si="4"/>
        <v>4</v>
      </c>
      <c r="J30" s="682">
        <v>21.5</v>
      </c>
      <c r="K30" s="692"/>
    </row>
    <row r="31" spans="1:11" ht="15" customHeight="1" x14ac:dyDescent="0.15">
      <c r="A31" s="20" t="s">
        <v>457</v>
      </c>
      <c r="B31" s="117"/>
      <c r="C31" s="38"/>
      <c r="D31" s="38"/>
      <c r="E31" s="12"/>
      <c r="F31" s="12" t="s">
        <v>21</v>
      </c>
      <c r="G31" s="12" t="s">
        <v>21</v>
      </c>
      <c r="H31" s="12" t="s">
        <v>21</v>
      </c>
      <c r="I31" s="5">
        <f t="shared" si="4"/>
        <v>3</v>
      </c>
      <c r="J31" s="682">
        <f t="shared" ref="J31" si="6">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(3)+(COUNTIF(B31:H31,"13-16"))*(3)</f>
        <v>13.5</v>
      </c>
      <c r="K31" s="692"/>
    </row>
    <row r="32" spans="1:11" ht="15" customHeight="1" x14ac:dyDescent="0.15">
      <c r="A32" s="114" t="s">
        <v>66</v>
      </c>
      <c r="B32" s="117"/>
      <c r="C32" s="38"/>
      <c r="D32" s="38"/>
      <c r="E32" s="385"/>
      <c r="F32" s="258"/>
      <c r="G32" s="117"/>
      <c r="H32" s="117"/>
      <c r="I32" s="27"/>
      <c r="J32" s="48"/>
      <c r="K32" s="102"/>
    </row>
    <row r="33" spans="1:11" ht="15" customHeight="1" x14ac:dyDescent="0.15">
      <c r="A33" s="22" t="s">
        <v>0</v>
      </c>
      <c r="B33" s="90">
        <v>46069</v>
      </c>
      <c r="C33" s="90">
        <v>46070</v>
      </c>
      <c r="D33" s="90">
        <v>46071</v>
      </c>
      <c r="E33" s="90">
        <v>46072</v>
      </c>
      <c r="F33" s="90">
        <v>46073</v>
      </c>
      <c r="G33" s="90">
        <v>46074</v>
      </c>
      <c r="H33" s="90">
        <v>46075</v>
      </c>
      <c r="I33" s="7"/>
      <c r="J33" s="717" t="s">
        <v>2</v>
      </c>
      <c r="K33" s="718"/>
    </row>
    <row r="34" spans="1:11" ht="15" customHeight="1" x14ac:dyDescent="0.15">
      <c r="A34" s="22" t="s">
        <v>3</v>
      </c>
      <c r="B34" s="2" t="s">
        <v>4</v>
      </c>
      <c r="C34" s="21" t="s">
        <v>5</v>
      </c>
      <c r="D34" s="21" t="s">
        <v>6</v>
      </c>
      <c r="E34" s="2" t="s">
        <v>7</v>
      </c>
      <c r="F34" s="2" t="s">
        <v>8</v>
      </c>
      <c r="G34" s="2" t="s">
        <v>9</v>
      </c>
      <c r="H34" s="24" t="s">
        <v>10</v>
      </c>
      <c r="I34" s="8"/>
      <c r="J34" s="719"/>
      <c r="K34" s="720"/>
    </row>
    <row r="35" spans="1:11" ht="15" customHeight="1" x14ac:dyDescent="0.15">
      <c r="A35" s="17" t="s">
        <v>13</v>
      </c>
      <c r="B35" s="12"/>
      <c r="C35" s="2"/>
      <c r="D35" s="2"/>
      <c r="E35" s="12"/>
      <c r="F35" s="691" t="s">
        <v>60</v>
      </c>
      <c r="G35" s="691"/>
      <c r="H35" s="691"/>
      <c r="I35" s="5"/>
      <c r="J35" s="682"/>
      <c r="K35" s="692"/>
    </row>
    <row r="36" spans="1:11" ht="15" customHeight="1" x14ac:dyDescent="0.15">
      <c r="A36" s="19" t="s">
        <v>112</v>
      </c>
      <c r="B36" s="242" t="s">
        <v>496</v>
      </c>
      <c r="C36" s="26"/>
      <c r="D36" s="32"/>
      <c r="E36" s="54" t="s">
        <v>67</v>
      </c>
      <c r="F36" s="242" t="s">
        <v>496</v>
      </c>
      <c r="G36" s="59"/>
      <c r="H36" s="54"/>
      <c r="I36" s="5">
        <f>COUNTIFS(B36:H36,"&lt;&gt;空",B36:H36,"&lt;&gt;休",B36:H36,"&lt;&gt;調",B36:H36,"&lt;&gt;",B36:H36,"&lt;&gt;調整休")</f>
        <v>3</v>
      </c>
      <c r="J36" s="682">
        <f>SUM(COUNTIF(B36:H36,"9-14:30"))*(5)+(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13:30-19"))*(5)+(COUNTIF(B36:H36,"14-17"))*(4)+(COUNTIF(B36:H36,"16-19"))*(4)+(COUNTIF(B36:H36,"13-16"))*(3)+(COUNTIF(B36:H36,"工場9:30-15"))*(5)+(COUNTIF(B36:H36,"工場9-15"))*(5.5)+(COUNTIF(B36:H36,"Y10-・店15-"))*(6.25)+(COUNTIF(B36:H36,"Y9:30-/受-17"))*(6.75)+(COUNTIF(B36:H36,"受9-/Y10-"))*(7.25)</f>
        <v>21.75</v>
      </c>
      <c r="K36" s="692"/>
    </row>
    <row r="37" spans="1:11" ht="15" customHeight="1" x14ac:dyDescent="0.15">
      <c r="A37" s="20" t="s">
        <v>113</v>
      </c>
      <c r="B37" s="401" t="s">
        <v>402</v>
      </c>
      <c r="C37" s="2"/>
      <c r="D37" s="32"/>
      <c r="E37" s="401" t="s">
        <v>402</v>
      </c>
      <c r="F37" s="12" t="s">
        <v>20</v>
      </c>
      <c r="G37" s="54"/>
      <c r="H37" s="12"/>
      <c r="I37" s="5">
        <f>COUNTIFS(B37:H37,"&lt;&gt;空",B37:H37,"&lt;&gt;休",B37:H37,"&lt;&gt;調",B37:H37,"&lt;&gt;",B37:H37,"&lt;&gt;調整休")</f>
        <v>3</v>
      </c>
      <c r="J37" s="682">
        <v>13.5</v>
      </c>
      <c r="K37" s="692"/>
    </row>
    <row r="38" spans="1:11" ht="15" customHeight="1" x14ac:dyDescent="0.15">
      <c r="A38" s="20" t="s">
        <v>115</v>
      </c>
      <c r="B38" s="12" t="s">
        <v>21</v>
      </c>
      <c r="C38" s="38"/>
      <c r="D38" s="38"/>
      <c r="E38" s="12"/>
      <c r="F38" s="40"/>
      <c r="G38" s="12" t="s">
        <v>21</v>
      </c>
      <c r="H38" s="12" t="s">
        <v>21</v>
      </c>
      <c r="I38" s="5">
        <f t="shared" ref="I38:I41" si="7">COUNTIFS(B38:H38,"&lt;&gt;空",B38:H38,"&lt;&gt;休",B38:H38,"&lt;&gt;調",B38:H38,"&lt;&gt;",B38:H38,"&lt;&gt;調整休")</f>
        <v>3</v>
      </c>
      <c r="J38" s="682">
        <f t="shared" ref="J38:J39" si="8">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COUNTIF(B38:H38,"13-16"))*(3)</f>
        <v>13.5</v>
      </c>
      <c r="K38" s="692"/>
    </row>
    <row r="39" spans="1:11" ht="15" customHeight="1" x14ac:dyDescent="0.15">
      <c r="A39" s="47" t="s">
        <v>128</v>
      </c>
      <c r="B39" s="12" t="s">
        <v>20</v>
      </c>
      <c r="C39" s="38"/>
      <c r="D39" s="38"/>
      <c r="E39" s="29"/>
      <c r="F39" s="12" t="s">
        <v>20</v>
      </c>
      <c r="G39" s="12" t="s">
        <v>20</v>
      </c>
      <c r="H39" s="12"/>
      <c r="I39" s="5">
        <f t="shared" si="7"/>
        <v>3</v>
      </c>
      <c r="J39" s="682">
        <f t="shared" si="8"/>
        <v>13.5</v>
      </c>
      <c r="K39" s="692"/>
    </row>
    <row r="40" spans="1:11" ht="15" customHeight="1" x14ac:dyDescent="0.15">
      <c r="A40" s="20" t="s">
        <v>339</v>
      </c>
      <c r="B40" s="242" t="s">
        <v>500</v>
      </c>
      <c r="C40" s="38"/>
      <c r="D40" s="38"/>
      <c r="E40" s="12" t="s">
        <v>83</v>
      </c>
      <c r="F40" s="242" t="s">
        <v>501</v>
      </c>
      <c r="G40" s="12" t="s">
        <v>20</v>
      </c>
      <c r="H40" s="12" t="s">
        <v>20</v>
      </c>
      <c r="I40" s="5">
        <f t="shared" si="7"/>
        <v>5</v>
      </c>
      <c r="J40" s="682">
        <v>30.5</v>
      </c>
      <c r="K40" s="692"/>
    </row>
    <row r="41" spans="1:11" ht="15" customHeight="1" x14ac:dyDescent="0.15">
      <c r="A41" s="20" t="s">
        <v>457</v>
      </c>
      <c r="B41" s="117"/>
      <c r="C41" s="38"/>
      <c r="D41" s="38"/>
      <c r="E41" s="12"/>
      <c r="F41" s="12" t="s">
        <v>21</v>
      </c>
      <c r="G41" s="12" t="s">
        <v>21</v>
      </c>
      <c r="H41" s="12" t="s">
        <v>21</v>
      </c>
      <c r="I41" s="5">
        <f t="shared" si="7"/>
        <v>3</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13:30-19"))*(5)+(COUNTIF(B41:H41,"14-17"))*(4)+(COUNTIF(B41:H41,"16-19"))*(3)+(COUNTIF(B41:H41,"13-16"))*(3)</f>
        <v>13.5</v>
      </c>
      <c r="K41" s="692"/>
    </row>
    <row r="42" spans="1:11" ht="15" customHeight="1" x14ac:dyDescent="0.15">
      <c r="A42" s="114" t="s">
        <v>66</v>
      </c>
      <c r="B42" s="117"/>
      <c r="C42" s="38"/>
      <c r="D42" s="38"/>
      <c r="E42" s="385"/>
      <c r="F42" s="258"/>
      <c r="G42" s="117"/>
      <c r="H42" s="385" t="s">
        <v>244</v>
      </c>
      <c r="I42" s="27"/>
      <c r="J42" s="48"/>
      <c r="K42" s="102"/>
    </row>
    <row r="43" spans="1:11" ht="15" customHeight="1" x14ac:dyDescent="0.15">
      <c r="A43" s="22" t="s">
        <v>0</v>
      </c>
      <c r="B43" s="23">
        <v>46076</v>
      </c>
      <c r="C43" s="23">
        <v>46077</v>
      </c>
      <c r="D43" s="23">
        <v>46078</v>
      </c>
      <c r="E43" s="23">
        <v>46079</v>
      </c>
      <c r="F43" s="23">
        <v>46080</v>
      </c>
      <c r="G43" s="23">
        <v>46081</v>
      </c>
      <c r="H43" s="23"/>
      <c r="I43" s="7"/>
      <c r="J43" s="717" t="s">
        <v>2</v>
      </c>
      <c r="K43" s="718"/>
    </row>
    <row r="44" spans="1:11" ht="15" customHeight="1" x14ac:dyDescent="0.15">
      <c r="A44" s="22" t="s">
        <v>3</v>
      </c>
      <c r="B44" s="24" t="s">
        <v>4</v>
      </c>
      <c r="C44" s="316" t="s">
        <v>5</v>
      </c>
      <c r="D44" s="21" t="s">
        <v>6</v>
      </c>
      <c r="E44" s="2" t="s">
        <v>7</v>
      </c>
      <c r="F44" s="2" t="s">
        <v>8</v>
      </c>
      <c r="G44" s="2" t="s">
        <v>9</v>
      </c>
      <c r="H44" s="24"/>
      <c r="I44" s="8"/>
      <c r="J44" s="719"/>
      <c r="K44" s="720"/>
    </row>
    <row r="45" spans="1:11" ht="15" customHeight="1" x14ac:dyDescent="0.15">
      <c r="A45" s="17" t="s">
        <v>12</v>
      </c>
      <c r="B45" s="12"/>
      <c r="C45" s="2"/>
      <c r="D45" s="2"/>
      <c r="E45" s="12"/>
      <c r="F45" s="12"/>
      <c r="G45" s="12"/>
      <c r="H45" s="2"/>
      <c r="I45" s="51"/>
      <c r="J45" s="721"/>
      <c r="K45" s="722"/>
    </row>
    <row r="46" spans="1:11" ht="15" customHeight="1" x14ac:dyDescent="0.15">
      <c r="A46" s="19" t="s">
        <v>112</v>
      </c>
      <c r="B46" s="242" t="s">
        <v>496</v>
      </c>
      <c r="C46" s="26"/>
      <c r="D46" s="32"/>
      <c r="E46" s="59"/>
      <c r="F46" s="242" t="s">
        <v>496</v>
      </c>
      <c r="G46" s="59"/>
      <c r="H46" s="32"/>
      <c r="I46" s="5">
        <f>COUNTIFS(B46:H46,"&lt;&gt;空",B46:H46,"&lt;&gt;休",B46:H46,"&lt;&gt;調",B46:H46,"&lt;&gt;",B46:H46,"&lt;&gt;調整休")</f>
        <v>2</v>
      </c>
      <c r="J46" s="682">
        <f>SUM(COUNTIF(B46:H46,"9-14:30"))*(5)+(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13:30-19"))*(5)+(COUNTIF(B46:H46,"14-17"))*(4)+(COUNTIF(B46:H46,"16-19"))*(4)+(COUNTIF(B46:H46,"13-16"))*(3)+(COUNTIF(B46:H46,"工場9:30-15"))*(5)+(COUNTIF(B46:H46,"工場9-15"))*(5.5)+(COUNTIF(B46:H46,"Y10-・店15-"))*(6.25)+(COUNTIF(B46:H46,"Y9:30-/受-17"))*(6.75)+(COUNTIF(B46:H46,"受9-/Y10-"))*(7.25)</f>
        <v>14.5</v>
      </c>
      <c r="K46" s="692"/>
    </row>
    <row r="47" spans="1:11" ht="15" customHeight="1" x14ac:dyDescent="0.15">
      <c r="A47" s="20" t="s">
        <v>113</v>
      </c>
      <c r="B47" s="401" t="s">
        <v>402</v>
      </c>
      <c r="C47" s="2"/>
      <c r="D47" s="32"/>
      <c r="E47" s="401" t="s">
        <v>402</v>
      </c>
      <c r="F47" s="12" t="s">
        <v>20</v>
      </c>
      <c r="G47" s="54"/>
      <c r="H47" s="32"/>
      <c r="I47" s="5">
        <f>COUNTIFS(B47:H47,"&lt;&gt;空",B47:H47,"&lt;&gt;休",B47:H47,"&lt;&gt;調",B47:H47,"&lt;&gt;",B47:H47,"&lt;&gt;調整休")</f>
        <v>3</v>
      </c>
      <c r="J47" s="682">
        <v>13.5</v>
      </c>
      <c r="K47" s="692"/>
    </row>
    <row r="48" spans="1:11" ht="15" customHeight="1" x14ac:dyDescent="0.15">
      <c r="A48" s="20" t="s">
        <v>115</v>
      </c>
      <c r="B48" s="12" t="s">
        <v>21</v>
      </c>
      <c r="C48" s="38"/>
      <c r="D48" s="38"/>
      <c r="E48" s="12"/>
      <c r="F48" s="40"/>
      <c r="G48" s="12" t="s">
        <v>21</v>
      </c>
      <c r="H48" s="38"/>
      <c r="I48" s="5">
        <f t="shared" ref="I48:I51" si="9">COUNTIFS(B48:H48,"&lt;&gt;空",B48:H48,"&lt;&gt;休",B48:H48,"&lt;&gt;調",B48:H48,"&lt;&gt;",B48:H48,"&lt;&gt;調整休")</f>
        <v>2</v>
      </c>
      <c r="J48" s="682">
        <f t="shared" ref="J48:J49" si="10">SUM(COUNTIF(B48:H48,"9-14:30"))*(5)+(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COUNTIF(B48:H48,"13:30-19"))*(5)+(COUNTIF(B48:H48,"14-17"))*(4)+(COUNTIF(B48:H48,"16-19"))*(4)+(COUNTIF(B48:H48,"13-16"))*(3)</f>
        <v>9</v>
      </c>
      <c r="K48" s="692"/>
    </row>
    <row r="49" spans="1:14" ht="15" customHeight="1" x14ac:dyDescent="0.15">
      <c r="A49" s="47" t="s">
        <v>128</v>
      </c>
      <c r="B49" s="12" t="s">
        <v>20</v>
      </c>
      <c r="C49" s="38"/>
      <c r="D49" s="38"/>
      <c r="E49" s="12" t="s">
        <v>20</v>
      </c>
      <c r="F49" s="12" t="s">
        <v>20</v>
      </c>
      <c r="G49" s="12"/>
      <c r="H49" s="38"/>
      <c r="I49" s="5">
        <f t="shared" si="9"/>
        <v>3</v>
      </c>
      <c r="J49" s="682">
        <f t="shared" si="10"/>
        <v>13.5</v>
      </c>
      <c r="K49" s="692"/>
    </row>
    <row r="50" spans="1:14" ht="15" customHeight="1" x14ac:dyDescent="0.15">
      <c r="A50" s="20" t="s">
        <v>339</v>
      </c>
      <c r="B50" s="242" t="s">
        <v>501</v>
      </c>
      <c r="C50" s="38"/>
      <c r="D50" s="38"/>
      <c r="E50" s="59"/>
      <c r="F50" s="242" t="s">
        <v>500</v>
      </c>
      <c r="G50" s="12" t="s">
        <v>20</v>
      </c>
      <c r="H50" s="38"/>
      <c r="I50" s="5">
        <f t="shared" si="9"/>
        <v>3</v>
      </c>
      <c r="J50" s="682">
        <v>17</v>
      </c>
      <c r="K50" s="692"/>
    </row>
    <row r="51" spans="1:14" ht="15" customHeight="1" x14ac:dyDescent="0.15">
      <c r="A51" s="20" t="s">
        <v>457</v>
      </c>
      <c r="B51" s="117"/>
      <c r="C51" s="38"/>
      <c r="D51" s="38"/>
      <c r="E51" s="12"/>
      <c r="F51" s="12" t="s">
        <v>21</v>
      </c>
      <c r="G51" s="12" t="s">
        <v>21</v>
      </c>
      <c r="H51" s="38"/>
      <c r="I51" s="5">
        <f t="shared" si="9"/>
        <v>2</v>
      </c>
      <c r="J51" s="682">
        <f>SUM(COUNTIF(B51:H51,"9-14:30"))*(5)+(COUNTIF(B51:H51,"9-20"))*(10)+(COUNTIF(B51:H51,"9-19"))*(9)+(COUNTIF(B51:H51,"9-18"))*(8)+(COUNTIF(B51:H51,"9-17"))*(7.25)+(COUNTIF(B51:H51,"9-16"))*(6.25)+(COUNTIF(B51:H51,"9-15"))*(5.5)+(COUNTIF(B51:H51,"9-14"))*(4.5)+(COUNTIF(B51:H51,"9-13,17-20"))*(7)+(COUNTIF(B51:H51,"9-13"))*(4)+(COUNTIF(B51:H51,"9-12,18-20"))*(5)+(COUNTIF(B51:H51,"9-12,16-20"))*(7)+(COUNTIF(B51:H51,"9-12,16-19"))*(6)+(COUNTIF(B51:H51,"9-13,16-20"))*(6)+(COUNTIF(B51:H51,"9-12"))*(3)+(COUNTIF(B51:H51,"9-11:30"))*(2.5)+(COUNTIF(B51:H51,"9-11,16-19"))*(5)+(COUNTIF(B51:H51,"9-11"))*(2)+(COUNTIF(B51:H51,"9:30-11:30,16-19"))*(5)+(COUNTIF(B51:H51,"19-20"))*(1)+(COUNTIF(B51:H51,"17-20"))*(3)+(COUNTIF(B51:H51,"16-20"))*(4)+(COUNTIF(B51:H51,"15-20"))*(4.5)+(COUNTIF(B51:H51,"15-19"))*(4)+(COUNTIF(B51:H51,"14-20"))*(5.5)+(COUNTIF(B51:H51,"14-19"))*(4.5)+(COUNTIF(B51:H51,"14:30-20"))*(5)+(COUNTIF(B51:H51,"13-20"))*(6.25)+(COUNTIF(B51:H51,"13-19"))*(5.5)+(COUNTIF(B51:H51,"13-18"))*(4.5)+(COUNTIF(B51:H51,"13-17"))*(4)+(COUNTIF(B51:H51,"12-20"))*(7.25)+(COUNTIF(B51:H51,"10-20"))*(9)+(COUNTIF(B51:H51,"10-15"))*(4.5)+(COUNTIF(B51:H51,"12-18"))*(5.5)+(COUNTIF(B51:H51,"10-12,14-19"))*(6.5)+(COUNTIF(B51:H51,"10-14"))*(4)+(COUNTIF(B51:H51,"13:30-19"))*(5)+(COUNTIF(B51:H51,"14-17"))*(4)+(COUNTIF(B51:H51,"16-19"))*(3)+(COUNTIF(B51:H51,"13-16"))*(3)</f>
        <v>9</v>
      </c>
      <c r="K51" s="692"/>
    </row>
    <row r="52" spans="1:14" ht="15" customHeight="1" x14ac:dyDescent="0.15">
      <c r="A52" s="114" t="s">
        <v>66</v>
      </c>
      <c r="B52" s="117"/>
      <c r="C52" s="38"/>
      <c r="D52" s="38"/>
      <c r="E52" s="385" t="s">
        <v>215</v>
      </c>
      <c r="F52" s="258"/>
      <c r="G52" s="117"/>
      <c r="H52" s="38"/>
      <c r="I52" s="115"/>
      <c r="J52" s="91"/>
      <c r="K52" s="92"/>
    </row>
    <row r="53" spans="1:14" ht="12" customHeight="1" x14ac:dyDescent="0.15">
      <c r="A53" s="41"/>
      <c r="B53" s="42"/>
      <c r="C53" s="42"/>
      <c r="D53" s="42"/>
      <c r="E53" s="42"/>
      <c r="F53" s="42"/>
      <c r="G53" s="42"/>
      <c r="H53" s="42"/>
      <c r="I53" s="881" t="s">
        <v>506</v>
      </c>
      <c r="J53" s="881"/>
      <c r="K53" s="881"/>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59">
    <mergeCell ref="J6:K6"/>
    <mergeCell ref="B1:F1"/>
    <mergeCell ref="H1:K1"/>
    <mergeCell ref="I3:I4"/>
    <mergeCell ref="J3:K4"/>
    <mergeCell ref="J5:K5"/>
    <mergeCell ref="J20:K20"/>
    <mergeCell ref="J7:K7"/>
    <mergeCell ref="J8:K8"/>
    <mergeCell ref="J9:K9"/>
    <mergeCell ref="J10:K10"/>
    <mergeCell ref="J11:K11"/>
    <mergeCell ref="J13:K14"/>
    <mergeCell ref="J15:K15"/>
    <mergeCell ref="J16:K16"/>
    <mergeCell ref="J17:K17"/>
    <mergeCell ref="J18:K18"/>
    <mergeCell ref="J19:K19"/>
    <mergeCell ref="F35:H35"/>
    <mergeCell ref="J35:K35"/>
    <mergeCell ref="J21:K21"/>
    <mergeCell ref="J23:K24"/>
    <mergeCell ref="J25:K25"/>
    <mergeCell ref="J26:K26"/>
    <mergeCell ref="J27:K27"/>
    <mergeCell ref="J28:K28"/>
    <mergeCell ref="J41:K41"/>
    <mergeCell ref="J29:K29"/>
    <mergeCell ref="J30:K30"/>
    <mergeCell ref="J31:K31"/>
    <mergeCell ref="J33:K34"/>
    <mergeCell ref="J36:K36"/>
    <mergeCell ref="J37:K37"/>
    <mergeCell ref="J38:K38"/>
    <mergeCell ref="J39:K39"/>
    <mergeCell ref="J40:K40"/>
    <mergeCell ref="A55:B55"/>
    <mergeCell ref="C55:K55"/>
    <mergeCell ref="J43:K44"/>
    <mergeCell ref="J45:K45"/>
    <mergeCell ref="J46:K46"/>
    <mergeCell ref="J47:K47"/>
    <mergeCell ref="J48:K48"/>
    <mergeCell ref="J49:K49"/>
    <mergeCell ref="J50:K50"/>
    <mergeCell ref="J51:K51"/>
    <mergeCell ref="I53:K53"/>
    <mergeCell ref="A54:B54"/>
    <mergeCell ref="D54:E54"/>
    <mergeCell ref="A61:B61"/>
    <mergeCell ref="C61:K61"/>
    <mergeCell ref="A62:B62"/>
    <mergeCell ref="C62:K62"/>
    <mergeCell ref="A56:B56"/>
    <mergeCell ref="C56:K56"/>
    <mergeCell ref="C57:K57"/>
    <mergeCell ref="A59:B59"/>
    <mergeCell ref="C59:K59"/>
    <mergeCell ref="A60:B60"/>
  </mergeCells>
  <phoneticPr fontId="13"/>
  <pageMargins left="0.39370078740157483" right="0.27559055118110237" top="0.31496062992125984" bottom="0.11811023622047245" header="0.51181102362204722" footer="0.51181102362204722"/>
  <pageSetup paperSize="9" scale="95"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F54C09AF-51C8-4F94-950D-9CDA28DA8959}">
          <x14:formula1>
            <xm:f>'F:\Users\clmiwa-three\Downloads\[《中村》新田・草加 エリア 仮シフト【12月16日～1月15日】.xlsx]参照データベース'!#REF!</xm:f>
          </x14:formula1>
          <xm:sqref>G1 C28:D32 B8:G12 C18:D22 E53:H53 C38:D42 C48:D53 H48:H52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A6E68-E85C-4DAB-A47C-CBB9ABDE3E5B}">
  <sheetPr>
    <tabColor theme="7" tint="0.59999389629810485"/>
    <pageSetUpPr fitToPage="1"/>
  </sheetPr>
  <dimension ref="A1:N67"/>
  <sheetViews>
    <sheetView zoomScaleNormal="100" workbookViewId="0">
      <selection activeCell="F46" sqref="F46"/>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60" t="s">
        <v>69</v>
      </c>
      <c r="B1" s="683" t="s">
        <v>493</v>
      </c>
      <c r="C1" s="683"/>
      <c r="D1" s="683"/>
      <c r="E1" s="683"/>
      <c r="F1" s="683"/>
      <c r="H1" s="684" t="s">
        <v>43</v>
      </c>
      <c r="I1" s="685"/>
      <c r="J1" s="686"/>
      <c r="K1" s="687"/>
    </row>
    <row r="2" spans="1:11" ht="8.4499999999999993" customHeight="1" x14ac:dyDescent="0.15">
      <c r="A2" s="14"/>
      <c r="I2" s="14"/>
      <c r="J2" s="3"/>
      <c r="K2" s="4"/>
    </row>
    <row r="3" spans="1:11" ht="14.45" customHeight="1" x14ac:dyDescent="0.15">
      <c r="A3" s="2" t="s">
        <v>64</v>
      </c>
      <c r="B3" s="90"/>
      <c r="C3" s="90"/>
      <c r="D3" s="90"/>
      <c r="E3" s="90"/>
      <c r="F3" s="90"/>
      <c r="G3" s="90"/>
      <c r="H3" s="90">
        <v>46054</v>
      </c>
      <c r="I3" s="688" t="s">
        <v>1</v>
      </c>
      <c r="J3" s="690" t="s">
        <v>2</v>
      </c>
      <c r="K3" s="690"/>
    </row>
    <row r="4" spans="1:11" ht="14.45" customHeight="1" x14ac:dyDescent="0.15">
      <c r="A4" s="2" t="s">
        <v>3</v>
      </c>
      <c r="B4" s="2"/>
      <c r="C4" s="21"/>
      <c r="D4" s="21"/>
      <c r="E4" s="2"/>
      <c r="F4" s="21"/>
      <c r="G4" s="21"/>
      <c r="H4" s="24" t="s">
        <v>10</v>
      </c>
      <c r="I4" s="689"/>
      <c r="J4" s="690"/>
      <c r="K4" s="690"/>
    </row>
    <row r="5" spans="1:11" ht="14.45" customHeight="1" x14ac:dyDescent="0.15">
      <c r="A5" s="126" t="s">
        <v>12</v>
      </c>
      <c r="B5" s="21"/>
      <c r="C5" s="21"/>
      <c r="D5" s="21"/>
      <c r="E5" s="21"/>
      <c r="F5" s="21"/>
      <c r="G5" s="21"/>
      <c r="H5" s="12"/>
      <c r="I5" s="5"/>
      <c r="J5" s="682"/>
      <c r="K5" s="692"/>
    </row>
    <row r="6" spans="1:11" ht="14.45" customHeight="1" x14ac:dyDescent="0.15">
      <c r="A6" s="20" t="s">
        <v>37</v>
      </c>
      <c r="B6" s="21"/>
      <c r="C6" s="21"/>
      <c r="D6" s="11"/>
      <c r="E6" s="11"/>
      <c r="F6" s="11"/>
      <c r="G6" s="11"/>
      <c r="H6" s="12" t="s">
        <v>20</v>
      </c>
      <c r="I6" s="5">
        <f t="shared" ref="I6:I12" si="0">COUNTIFS(B6:H6,"&lt;&gt;空",B6:H6,"&lt;&gt;休",B6:H6,"&lt;&gt;調",B6:H6,"&lt;&gt;",B6:H6,"&lt;&gt;調整休")</f>
        <v>1</v>
      </c>
      <c r="J6" s="682">
        <f t="shared" ref="J6"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4.5</v>
      </c>
      <c r="K6" s="682"/>
    </row>
    <row r="7" spans="1:11" ht="14.45" customHeight="1" x14ac:dyDescent="0.15">
      <c r="A7" s="20" t="s">
        <v>19</v>
      </c>
      <c r="B7" s="21"/>
      <c r="C7" s="21"/>
      <c r="D7" s="11"/>
      <c r="E7" s="11"/>
      <c r="F7" s="11"/>
      <c r="G7" s="11"/>
      <c r="H7" s="12" t="s">
        <v>21</v>
      </c>
      <c r="I7" s="5">
        <f t="shared" si="0"/>
        <v>1</v>
      </c>
      <c r="J7" s="682">
        <f>SUM(COUNTIF(B7:H7,"9-11,15-19"))*(6)+(COUNTIF(B7:H7,"9-12,16-19"))*(6)+(COUNTIF(B7:H7,"9-13,17-19"))*(6)+(COUNTIF(B7:H7,"9-19"))*(9)+(COUNTIF(B7:H7,"9-17"))*(7.25)+(COUNTIF(B7:H7,"9-16"))*(6.25)+(COUNTIF(B7:H7,"9-15"))*(5.5)+(COUNTIF(B7:H7,"9-14"))*(4.5)+(COUNTIF(B7:H7,"9-13"))*(4)+(COUNTIF(B7:H7,"9-12"))*(3)+(COUNTIF(B7:H7,"9-11:30"))*(2.5)+(COUNTIF(B7:H7,"13-19"))*(5.5)+(COUNTIF(B7:H7,"14-19"))*(4.5)+(COUNTIF(B7:H7,"15-19"))*(4)+(COUNTIF(B7:H7,"16-19"))*(3)+(COUNTIF(B7:H7,"16:30-19"))*(2.5)+(COUNTIF(B7:H7,"10-14"))*(4)+(COUNTIF(B7:H7,"草加9-14"))*(4.5)+(COUNTIF(B7:H7,"新田9-14"))*(4.5)+(COUNTIF(B7:H7,"新田14-19"))*(4.5)+(COUNTIF(B7:H7,"受付9-/事務"))*(4.5)</f>
        <v>4.5</v>
      </c>
      <c r="K7" s="682"/>
    </row>
    <row r="8" spans="1:11" ht="14.45" customHeight="1" x14ac:dyDescent="0.15">
      <c r="A8" s="20" t="s">
        <v>62</v>
      </c>
      <c r="B8" s="21"/>
      <c r="C8" s="21"/>
      <c r="D8" s="32"/>
      <c r="E8" s="32"/>
      <c r="F8" s="32"/>
      <c r="G8" s="32"/>
      <c r="H8" s="12"/>
      <c r="I8" s="5">
        <f t="shared" si="0"/>
        <v>0</v>
      </c>
      <c r="J8" s="682">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草加9-14"))*(4.5)+(COUNTIF(B8:H8,"新田9-14"))*(4.5)+(COUNTIF(B8:H8,"新田14-19"))*(4.5)</f>
        <v>0</v>
      </c>
      <c r="K8" s="682"/>
    </row>
    <row r="9" spans="1:11" ht="14.45" customHeight="1" x14ac:dyDescent="0.15">
      <c r="A9" s="20" t="s">
        <v>124</v>
      </c>
      <c r="B9" s="11"/>
      <c r="C9" s="11"/>
      <c r="D9" s="11"/>
      <c r="E9" s="11"/>
      <c r="F9" s="11"/>
      <c r="G9" s="11"/>
      <c r="H9" s="59"/>
      <c r="I9" s="5">
        <f t="shared" si="0"/>
        <v>0</v>
      </c>
      <c r="J9" s="682">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0</v>
      </c>
      <c r="K9" s="682"/>
    </row>
    <row r="10" spans="1:11" ht="14.45" customHeight="1" x14ac:dyDescent="0.15">
      <c r="A10" s="20" t="s">
        <v>225</v>
      </c>
      <c r="B10" s="32"/>
      <c r="C10" s="32"/>
      <c r="D10" s="32"/>
      <c r="E10" s="32"/>
      <c r="F10" s="32"/>
      <c r="G10" s="32"/>
      <c r="H10" s="12" t="s">
        <v>21</v>
      </c>
      <c r="I10" s="5">
        <f t="shared" si="0"/>
        <v>1</v>
      </c>
      <c r="J10" s="682">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4.5</v>
      </c>
      <c r="K10" s="682"/>
    </row>
    <row r="11" spans="1:11" ht="14.45" customHeight="1" x14ac:dyDescent="0.15">
      <c r="A11" s="20" t="s">
        <v>291</v>
      </c>
      <c r="B11" s="32"/>
      <c r="C11" s="32"/>
      <c r="D11" s="32"/>
      <c r="E11" s="32"/>
      <c r="F11" s="32"/>
      <c r="G11" s="32"/>
      <c r="H11" s="12" t="s">
        <v>20</v>
      </c>
      <c r="I11" s="5">
        <f t="shared" si="0"/>
        <v>1</v>
      </c>
      <c r="J11" s="682">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4.5</v>
      </c>
      <c r="K11" s="682"/>
    </row>
    <row r="12" spans="1:11" ht="14.45" customHeight="1" x14ac:dyDescent="0.15">
      <c r="A12" s="20" t="s">
        <v>38</v>
      </c>
      <c r="B12" s="11"/>
      <c r="C12" s="11"/>
      <c r="D12" s="11"/>
      <c r="E12" s="11"/>
      <c r="F12" s="11"/>
      <c r="G12" s="11"/>
      <c r="H12" s="103" t="s">
        <v>56</v>
      </c>
      <c r="I12" s="5">
        <f t="shared" si="0"/>
        <v>1</v>
      </c>
      <c r="J12" s="682">
        <f>SUM(COUNTIF(B12:H12,"9-11,15-19"))*(6)+(COUNTIF(B12:H12,"9-12,16-19"))*(6)+(COUNTIF(B12:H12,"9-13,17-19"))*(6)+(COUNTIF(B12:H12,"9-19"))*(9)+(COUNTIF(B12:H12,"9-17"))*(7.25)+(COUNTIF(B12:H12,"9-16"))*(6.25)+(COUNTIF(B12:H12,"9-15"))*(5.5)+(COUNTIF(B12:H12,"9-14"))*(4.5)+(COUNTIF(B12:H12,"9-13"))*(4)+(COUNTIF(B12:H12,"9-12"))*(3)+(COUNTIF(B12:H12,"9-11:30"))*(2.5)+(COUNTIF(B12:H12,"13-19"))*(5.5)+(COUNTIF(B12:H12,"14-19"))*(4.5)+(COUNTIF(B12:H12,"15-19"))*(4)+(COUNTIF(B12:H12,"16-19"))*(3)+(COUNTIF(B12:H12,"16:30-19"))*(2.5)+(COUNTIF(B12:H12,"10-14"))*(4)+(COUNTIF(B12:H12,"草加9-14"))*(4.5)+(COUNTIF(B12:H12,"新田9-14"))*(4.5)+(COUNTIF(B12:H12,"新田14-19"))*(4.5)</f>
        <v>4.5</v>
      </c>
      <c r="K12" s="682"/>
    </row>
    <row r="13" spans="1:11" ht="14.45" customHeight="1" x14ac:dyDescent="0.15">
      <c r="A13" s="321" t="s">
        <v>66</v>
      </c>
      <c r="B13" s="11"/>
      <c r="C13" s="11"/>
      <c r="D13" s="11"/>
      <c r="E13" s="11"/>
      <c r="F13" s="11"/>
      <c r="G13" s="11"/>
      <c r="H13" s="386"/>
      <c r="I13" s="5"/>
      <c r="J13" s="682"/>
      <c r="K13" s="682"/>
    </row>
    <row r="14" spans="1:11" ht="14.45" customHeight="1" x14ac:dyDescent="0.15">
      <c r="A14" s="22" t="s">
        <v>0</v>
      </c>
      <c r="B14" s="90">
        <v>46055</v>
      </c>
      <c r="C14" s="90">
        <v>46056</v>
      </c>
      <c r="D14" s="90">
        <v>46057</v>
      </c>
      <c r="E14" s="90">
        <v>46058</v>
      </c>
      <c r="F14" s="90">
        <v>46059</v>
      </c>
      <c r="G14" s="90">
        <v>46060</v>
      </c>
      <c r="H14" s="90">
        <v>46061</v>
      </c>
      <c r="I14" s="688" t="s">
        <v>1</v>
      </c>
      <c r="J14" s="690" t="s">
        <v>2</v>
      </c>
      <c r="K14" s="690"/>
    </row>
    <row r="15" spans="1:11" ht="14.45" customHeight="1" x14ac:dyDescent="0.15">
      <c r="A15" s="22" t="s">
        <v>3</v>
      </c>
      <c r="B15" s="22" t="s">
        <v>4</v>
      </c>
      <c r="C15" s="2" t="s">
        <v>5</v>
      </c>
      <c r="D15" s="21" t="s">
        <v>6</v>
      </c>
      <c r="E15" s="2" t="s">
        <v>7</v>
      </c>
      <c r="F15" s="2" t="s">
        <v>8</v>
      </c>
      <c r="G15" s="2" t="s">
        <v>9</v>
      </c>
      <c r="H15" s="24" t="s">
        <v>10</v>
      </c>
      <c r="I15" s="689"/>
      <c r="J15" s="690"/>
      <c r="K15" s="690"/>
    </row>
    <row r="16" spans="1:11" ht="14.45" customHeight="1" x14ac:dyDescent="0.15">
      <c r="A16" s="126" t="s">
        <v>13</v>
      </c>
      <c r="B16" s="12"/>
      <c r="C16" s="21"/>
      <c r="D16" s="21"/>
      <c r="E16" s="12"/>
      <c r="F16" s="691" t="s">
        <v>60</v>
      </c>
      <c r="G16" s="691"/>
      <c r="H16" s="691"/>
      <c r="I16" s="5"/>
      <c r="J16" s="682"/>
      <c r="K16" s="692"/>
    </row>
    <row r="17" spans="1:11" ht="14.45" customHeight="1" x14ac:dyDescent="0.15">
      <c r="A17" s="20" t="s">
        <v>37</v>
      </c>
      <c r="B17" s="12" t="s">
        <v>68</v>
      </c>
      <c r="C17" s="21"/>
      <c r="D17" s="11"/>
      <c r="E17" s="12" t="s">
        <v>21</v>
      </c>
      <c r="F17" s="12"/>
      <c r="G17" s="12" t="s">
        <v>21</v>
      </c>
      <c r="H17" s="12"/>
      <c r="I17" s="5">
        <f t="shared" ref="I17:I19" si="2">COUNTIFS(B17:H17,"&lt;&gt;空",B17:H17,"&lt;&gt;休",B17:H17,"&lt;&gt;調",B17:H17,"&lt;&gt;",B17:H17,"&lt;&gt;調整休")</f>
        <v>3</v>
      </c>
      <c r="J17" s="682">
        <f t="shared" ref="J17" si="3">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草加9-14"))*(4.5)+(COUNTIF(B17:H17,"新田9-14"))*(4.5)+(COUNTIF(B17:H17,"新田14-19"))*(4.5)</f>
        <v>13</v>
      </c>
      <c r="K17" s="682"/>
    </row>
    <row r="18" spans="1:11" ht="14.45" customHeight="1" x14ac:dyDescent="0.15">
      <c r="A18" s="20" t="s">
        <v>19</v>
      </c>
      <c r="B18" s="59"/>
      <c r="C18" s="21"/>
      <c r="D18" s="11"/>
      <c r="E18" s="121" t="s">
        <v>497</v>
      </c>
      <c r="F18" s="12"/>
      <c r="G18" s="12" t="s">
        <v>20</v>
      </c>
      <c r="H18" s="103" t="s">
        <v>56</v>
      </c>
      <c r="I18" s="5">
        <f t="shared" si="2"/>
        <v>3</v>
      </c>
      <c r="J18" s="682">
        <f>SUM(COUNTIF(B18:H18,"9-11,15-19"))*(6)+(COUNTIF(B18:H18,"9-12,16-19"))*(6)+(COUNTIF(B18:H18,"9-13,17-19"))*(6)+(COUNTIF(B18:H18,"9-19"))*(9)+(COUNTIF(B18:H18,"9-17"))*(7.25)+(COUNTIF(B18:H18,"9-16"))*(6.25)+(COUNTIF(B18:H18,"9-15"))*(5.5)+(COUNTIF(B18:H18,"9-14"))*(4.5)+(COUNTIF(B18:H18,"9-13"))*(4)+(COUNTIF(B18:H18,"9-12"))*(3)+(COUNTIF(B18:H18,"9-11:30"))*(2.5)+(COUNTIF(B18:H18,"13-19"))*(5.5)+(COUNTIF(B18:H18,"14-19"))*(4.5)+(COUNTIF(B18:H18,"15-19"))*(4)+(COUNTIF(B18:H18,"16-19"))*(3)+(COUNTIF(B18:H18,"16:30-19"))*(2.5)+(COUNTIF(B18:H18,"10-14"))*(4)+(COUNTIF(B18:H18,"草加9-14"))*(4.5)+(COUNTIF(B18:H18,"新田9-14"))*(4.5)+(COUNTIF(B18:H18,"新田14-19"))*(4.5)+(COUNTIF(B18:H18,"受付9-/事務"))*(4.5)</f>
        <v>13.5</v>
      </c>
      <c r="K18" s="682"/>
    </row>
    <row r="19" spans="1:11" ht="14.45" customHeight="1" x14ac:dyDescent="0.15">
      <c r="A19" s="20" t="s">
        <v>62</v>
      </c>
      <c r="B19" s="12" t="s">
        <v>20</v>
      </c>
      <c r="C19" s="21"/>
      <c r="D19" s="32"/>
      <c r="E19" s="93" t="s">
        <v>84</v>
      </c>
      <c r="F19" s="12" t="s">
        <v>20</v>
      </c>
      <c r="G19" s="12" t="s">
        <v>27</v>
      </c>
      <c r="H19" s="12"/>
      <c r="I19" s="5">
        <f t="shared" si="2"/>
        <v>4</v>
      </c>
      <c r="J19" s="682">
        <f>SUM(COUNTIF(B19:H19,"9-11,15-19"))*(6)+(COUNTIF(B19:H19,"9-12,16-19"))*(6)+(COUNTIF(B19:H19,"9-13,17-19"))*(6)+(COUNTIF(B19:H19,"9-19"))*(9)+(COUNTIF(B19:H19,"9-17"))*(7.25)+(COUNTIF(B19:H19,"9-16"))*(6.25)+(COUNTIF(B19:H19,"9-15"))*(5.5)+(COUNTIF(B19:H19,"9-14"))*(4.5)+(COUNTIF(B19:H19,"9-13"))*(4)+(COUNTIF(B19:H19,"9-12"))*(3)+(COUNTIF(B19:H19,"9-11:30"))*(2.5)+(COUNTIF(B19:H19,"13-19"))*(5.5)+(COUNTIF(B19:H19,"14-19"))*(4.5)+(COUNTIF(B19:H19,"15-19"))*(4)+(COUNTIF(B19:H19,"16-19"))*(3)+(COUNTIF(B19:H19,"16:30-19"))*(2.5)+(COUNTIF(B19:H19,"10-14"))*(4)+(COUNTIF(B19:H19,"草加9-14"))*(4.5)+(COUNTIF(B19:H19,"新田9-14"))*(4.5)+(COUNTIF(B19:H19,"新田14-19"))*(4.5)</f>
        <v>16.5</v>
      </c>
      <c r="K19" s="682"/>
    </row>
    <row r="20" spans="1:11" ht="14.45" customHeight="1" x14ac:dyDescent="0.15">
      <c r="A20" s="20" t="s">
        <v>124</v>
      </c>
      <c r="B20" s="93" t="s">
        <v>84</v>
      </c>
      <c r="C20" s="11"/>
      <c r="D20" s="11"/>
      <c r="E20" s="93" t="s">
        <v>84</v>
      </c>
      <c r="F20" s="12" t="s">
        <v>20</v>
      </c>
      <c r="G20" s="12" t="s">
        <v>20</v>
      </c>
      <c r="H20" s="12" t="s">
        <v>20</v>
      </c>
      <c r="I20" s="5">
        <f>COUNTIFS(B20:H20,"&lt;&gt;空",B20:H20,"&lt;&gt;休",B20:H20,"&lt;&gt;調",B20:H20,"&lt;&gt;",B20:H20,"&lt;&gt;調整休")</f>
        <v>5</v>
      </c>
      <c r="J20" s="682">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草加9-14"))*(4.5)+(COUNTIF(B20:H20,"新田9-14"))*(4.5)+(COUNTIF(B20:H20,"新田14-19"))*(4.5)</f>
        <v>22.5</v>
      </c>
      <c r="K20" s="682"/>
    </row>
    <row r="21" spans="1:11" ht="14.45" customHeight="1" x14ac:dyDescent="0.15">
      <c r="A21" s="20" t="s">
        <v>225</v>
      </c>
      <c r="B21" s="12" t="s">
        <v>25</v>
      </c>
      <c r="C21" s="32"/>
      <c r="D21" s="32"/>
      <c r="E21" s="12"/>
      <c r="F21" s="12" t="s">
        <v>21</v>
      </c>
      <c r="G21" s="12"/>
      <c r="H21" s="12" t="s">
        <v>21</v>
      </c>
      <c r="I21" s="5">
        <f t="shared" ref="I21:I23" si="4">COUNTIFS(B21:H21,"&lt;&gt;空",B21:H21,"&lt;&gt;休",B21:H21,"&lt;&gt;調",B21:H21,"&lt;&gt;",B21:H21,"&lt;&gt;調整休")</f>
        <v>3</v>
      </c>
      <c r="J21" s="682">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9</v>
      </c>
      <c r="K21" s="682"/>
    </row>
    <row r="22" spans="1:11" ht="14.45" customHeight="1" x14ac:dyDescent="0.15">
      <c r="A22" s="20" t="s">
        <v>291</v>
      </c>
      <c r="B22" s="12"/>
      <c r="C22" s="32"/>
      <c r="D22" s="32"/>
      <c r="E22" s="12" t="s">
        <v>20</v>
      </c>
      <c r="F22" s="12"/>
      <c r="G22" s="59"/>
      <c r="H22" s="12" t="s">
        <v>20</v>
      </c>
      <c r="I22" s="5">
        <f t="shared" si="4"/>
        <v>2</v>
      </c>
      <c r="J22" s="682">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草加9-14"))*(4.5)+(COUNTIF(B22:H22,"新田9-14"))*(4.5)+(COUNTIF(B22:H22,"新田14-19"))*(4.5)</f>
        <v>9</v>
      </c>
      <c r="K22" s="682"/>
    </row>
    <row r="23" spans="1:11" ht="14.45" customHeight="1" x14ac:dyDescent="0.15">
      <c r="A23" s="20" t="s">
        <v>38</v>
      </c>
      <c r="B23" s="12" t="s">
        <v>21</v>
      </c>
      <c r="C23" s="11"/>
      <c r="D23" s="11"/>
      <c r="E23" s="12"/>
      <c r="F23" s="12" t="s">
        <v>21</v>
      </c>
      <c r="G23" s="103" t="s">
        <v>56</v>
      </c>
      <c r="H23" s="59"/>
      <c r="I23" s="5">
        <f t="shared" si="4"/>
        <v>3</v>
      </c>
      <c r="J23" s="682">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草加9-14"))*(4.5)+(COUNTIF(B23:H23,"新田9-14"))*(4.5)+(COUNTIF(B23:H23,"新田14-19"))*(4.5)</f>
        <v>13.5</v>
      </c>
      <c r="K23" s="682"/>
    </row>
    <row r="24" spans="1:11" ht="14.45" customHeight="1" x14ac:dyDescent="0.15">
      <c r="A24" s="321" t="s">
        <v>66</v>
      </c>
      <c r="B24" s="12"/>
      <c r="C24" s="11"/>
      <c r="D24" s="11"/>
      <c r="E24" s="12"/>
      <c r="F24" s="12"/>
      <c r="G24" s="12"/>
      <c r="H24" s="386" t="s">
        <v>314</v>
      </c>
      <c r="I24" s="5"/>
      <c r="J24" s="682"/>
      <c r="K24" s="682"/>
    </row>
    <row r="25" spans="1:11" ht="14.45" customHeight="1" x14ac:dyDescent="0.15">
      <c r="A25" s="22" t="s">
        <v>0</v>
      </c>
      <c r="B25" s="23">
        <v>46062</v>
      </c>
      <c r="C25" s="23">
        <v>46063</v>
      </c>
      <c r="D25" s="23">
        <v>46064</v>
      </c>
      <c r="E25" s="23">
        <v>46065</v>
      </c>
      <c r="F25" s="23">
        <v>46066</v>
      </c>
      <c r="G25" s="23">
        <v>46067</v>
      </c>
      <c r="H25" s="23">
        <v>46068</v>
      </c>
      <c r="I25" s="688" t="s">
        <v>1</v>
      </c>
      <c r="J25" s="690" t="s">
        <v>2</v>
      </c>
      <c r="K25" s="690"/>
    </row>
    <row r="26" spans="1:11" ht="14.45" customHeight="1" x14ac:dyDescent="0.15">
      <c r="A26" s="22" t="s">
        <v>3</v>
      </c>
      <c r="B26" s="2" t="s">
        <v>4</v>
      </c>
      <c r="C26" s="21" t="s">
        <v>5</v>
      </c>
      <c r="D26" s="376" t="s">
        <v>6</v>
      </c>
      <c r="E26" s="2" t="s">
        <v>7</v>
      </c>
      <c r="F26" s="2" t="s">
        <v>8</v>
      </c>
      <c r="G26" s="2" t="s">
        <v>9</v>
      </c>
      <c r="H26" s="24" t="s">
        <v>10</v>
      </c>
      <c r="I26" s="689"/>
      <c r="J26" s="690"/>
      <c r="K26" s="690"/>
    </row>
    <row r="27" spans="1:11" ht="14.45" customHeight="1" x14ac:dyDescent="0.15">
      <c r="A27" s="126" t="s">
        <v>12</v>
      </c>
      <c r="B27" s="12"/>
      <c r="C27" s="21"/>
      <c r="D27" s="21"/>
      <c r="E27" s="12"/>
      <c r="F27" s="12"/>
      <c r="G27" s="12"/>
      <c r="H27" s="12"/>
      <c r="I27" s="5"/>
      <c r="J27" s="693"/>
      <c r="K27" s="692"/>
    </row>
    <row r="28" spans="1:11" ht="14.45" customHeight="1" x14ac:dyDescent="0.15">
      <c r="A28" s="20" t="s">
        <v>37</v>
      </c>
      <c r="B28" s="12" t="s">
        <v>21</v>
      </c>
      <c r="C28" s="21"/>
      <c r="D28" s="11"/>
      <c r="E28" s="12" t="s">
        <v>21</v>
      </c>
      <c r="F28" s="12"/>
      <c r="G28" s="12" t="s">
        <v>21</v>
      </c>
      <c r="H28" s="59"/>
      <c r="I28" s="5">
        <f t="shared" ref="I28:I34" si="5">COUNTIFS(B28:H28,"&lt;&gt;空",B28:H28,"&lt;&gt;休",B28:H28,"&lt;&gt;調",B28:H28,"&lt;&gt;",B28:H28,"&lt;&gt;調整休")</f>
        <v>3</v>
      </c>
      <c r="J28" s="682">
        <f t="shared" ref="J28" si="6">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草加9-14"))*(4.5)+(COUNTIF(B28:H28,"新田9-14"))*(4.5)+(COUNTIF(B28:H28,"新田14-19"))*(4.5)</f>
        <v>13.5</v>
      </c>
      <c r="K28" s="682"/>
    </row>
    <row r="29" spans="1:11" ht="14.45" customHeight="1" x14ac:dyDescent="0.15">
      <c r="A29" s="20" t="s">
        <v>19</v>
      </c>
      <c r="B29" s="12"/>
      <c r="C29" s="21"/>
      <c r="D29" s="11"/>
      <c r="E29" s="121" t="s">
        <v>497</v>
      </c>
      <c r="F29" s="12"/>
      <c r="G29" s="12" t="s">
        <v>20</v>
      </c>
      <c r="H29" s="12" t="s">
        <v>21</v>
      </c>
      <c r="I29" s="5">
        <f t="shared" si="5"/>
        <v>3</v>
      </c>
      <c r="J29" s="682">
        <f>SUM(COUNTIF(B29:H29,"9-11,15-19"))*(6)+(COUNTIF(B29:H29,"9-12,16-19"))*(6)+(COUNTIF(B29:H29,"9-13,17-19"))*(6)+(COUNTIF(B29:H29,"9-19"))*(9)+(COUNTIF(B29:H29,"9-17"))*(7.25)+(COUNTIF(B29:H29,"9-16"))*(6.25)+(COUNTIF(B29:H29,"9-15"))*(5.5)+(COUNTIF(B29:H29,"9-14"))*(4.5)+(COUNTIF(B29:H29,"9-13"))*(4)+(COUNTIF(B29:H29,"9-12"))*(3)+(COUNTIF(B29:H29,"9-11:30"))*(2.5)+(COUNTIF(B29:H29,"13-19"))*(5.5)+(COUNTIF(B29:H29,"14-19"))*(4.5)+(COUNTIF(B29:H29,"15-19"))*(4)+(COUNTIF(B29:H29,"16-19"))*(3)+(COUNTIF(B29:H29,"16:30-19"))*(2.5)+(COUNTIF(B29:H29,"10-14"))*(4)+(COUNTIF(B29:H29,"草加9-14"))*(4.5)+(COUNTIF(B29:H29,"新田9-14"))*(4.5)+(COUNTIF(B29:H29,"新田14-19"))*(4.5)+(COUNTIF(B29:H29,"受付9-/事務"))*(4.5)</f>
        <v>13.5</v>
      </c>
      <c r="K29" s="682"/>
    </row>
    <row r="30" spans="1:11" ht="14.45" customHeight="1" x14ac:dyDescent="0.15">
      <c r="A30" s="20" t="s">
        <v>62</v>
      </c>
      <c r="B30" s="12" t="s">
        <v>20</v>
      </c>
      <c r="C30" s="21"/>
      <c r="D30" s="32"/>
      <c r="E30" s="93" t="s">
        <v>84</v>
      </c>
      <c r="F30" s="12" t="s">
        <v>20</v>
      </c>
      <c r="G30" s="12" t="s">
        <v>27</v>
      </c>
      <c r="H30" s="12"/>
      <c r="I30" s="5">
        <f t="shared" si="5"/>
        <v>4</v>
      </c>
      <c r="J30" s="682">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16.5</v>
      </c>
      <c r="K30" s="682"/>
    </row>
    <row r="31" spans="1:11" ht="14.45" customHeight="1" x14ac:dyDescent="0.15">
      <c r="A31" s="20" t="s">
        <v>124</v>
      </c>
      <c r="B31" s="12" t="s">
        <v>20</v>
      </c>
      <c r="C31" s="11"/>
      <c r="D31" s="11"/>
      <c r="E31" s="12" t="s">
        <v>20</v>
      </c>
      <c r="F31" s="12" t="s">
        <v>20</v>
      </c>
      <c r="G31" s="12" t="s">
        <v>20</v>
      </c>
      <c r="H31" s="12" t="s">
        <v>20</v>
      </c>
      <c r="I31" s="5">
        <f t="shared" si="5"/>
        <v>5</v>
      </c>
      <c r="J31" s="682">
        <f>SUM(COUNTIF(B31:H31,"9-11,15-19"))*(6)+(COUNTIF(B31:H31,"9-12,16-19"))*(6)+(COUNTIF(B31:H31,"9-13,17-19"))*(6)+(COUNTIF(B31:H31,"9-19"))*(9)+(COUNTIF(B31:H31,"9-17"))*(7.25)+(COUNTIF(B31:H31,"9-16"))*(6.25)+(COUNTIF(B31:H31,"9-15"))*(5.5)+(COUNTIF(B31:H31,"9-14"))*(4.5)+(COUNTIF(B31:H31,"9-13"))*(4)+(COUNTIF(B31:H31,"9-12"))*(3)+(COUNTIF(B31:H31,"9-11:30"))*(2.5)+(COUNTIF(B31:H31,"13-19"))*(5.5)+(COUNTIF(B31:H31,"14-19"))*(4.5)+(COUNTIF(B31:H31,"15-19"))*(4)+(COUNTIF(B31:H31,"16-19"))*(3)+(COUNTIF(B31:H31,"16:30-19"))*(2.5)+(COUNTIF(B31:H31,"10-14"))*(4)+(COUNTIF(B31:H31,"草加9-14"))*(4.5)+(COUNTIF(B31:H31,"新田9-14"))*(4.5)+(COUNTIF(B31:H31,"新田14-19"))*(4.5)</f>
        <v>22.5</v>
      </c>
      <c r="K31" s="682"/>
    </row>
    <row r="32" spans="1:11" ht="14.45" customHeight="1" x14ac:dyDescent="0.15">
      <c r="A32" s="20" t="s">
        <v>225</v>
      </c>
      <c r="B32" s="12" t="s">
        <v>21</v>
      </c>
      <c r="C32" s="32"/>
      <c r="D32" s="32"/>
      <c r="E32" s="499" t="s">
        <v>504</v>
      </c>
      <c r="F32" s="12" t="s">
        <v>21</v>
      </c>
      <c r="G32" s="12"/>
      <c r="H32" s="12" t="s">
        <v>21</v>
      </c>
      <c r="I32" s="5">
        <f t="shared" si="5"/>
        <v>4</v>
      </c>
      <c r="J32" s="682">
        <v>17</v>
      </c>
      <c r="K32" s="682"/>
    </row>
    <row r="33" spans="1:11" ht="14.45" customHeight="1" x14ac:dyDescent="0.15">
      <c r="A33" s="20" t="s">
        <v>291</v>
      </c>
      <c r="B33" s="12"/>
      <c r="C33" s="32"/>
      <c r="D33" s="32"/>
      <c r="E33" s="499" t="s">
        <v>504</v>
      </c>
      <c r="F33" s="12"/>
      <c r="G33" s="12" t="s">
        <v>20</v>
      </c>
      <c r="H33" s="12" t="s">
        <v>20</v>
      </c>
      <c r="I33" s="5">
        <f t="shared" si="5"/>
        <v>3</v>
      </c>
      <c r="J33" s="682">
        <v>12.5</v>
      </c>
      <c r="K33" s="682"/>
    </row>
    <row r="34" spans="1:11" ht="14.45" customHeight="1" x14ac:dyDescent="0.15">
      <c r="A34" s="20" t="s">
        <v>38</v>
      </c>
      <c r="B34" s="103" t="s">
        <v>56</v>
      </c>
      <c r="C34" s="11"/>
      <c r="D34" s="11"/>
      <c r="E34" s="12"/>
      <c r="F34" s="12" t="s">
        <v>21</v>
      </c>
      <c r="G34" s="103" t="s">
        <v>57</v>
      </c>
      <c r="H34" s="103" t="s">
        <v>56</v>
      </c>
      <c r="I34" s="5">
        <f t="shared" si="5"/>
        <v>4</v>
      </c>
      <c r="J34" s="682">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草加9-14"))*(4.5)+(COUNTIF(B34:H34,"新田9-14"))*(4.5)+(COUNTIF(B34:H34,"新田14-19"))*(4.5)</f>
        <v>18</v>
      </c>
      <c r="K34" s="682"/>
    </row>
    <row r="35" spans="1:11" ht="14.45" customHeight="1" x14ac:dyDescent="0.15">
      <c r="A35" s="321" t="s">
        <v>66</v>
      </c>
      <c r="B35" s="12"/>
      <c r="C35" s="11"/>
      <c r="D35" s="11"/>
      <c r="E35" s="12"/>
      <c r="F35" s="12"/>
      <c r="G35" s="12"/>
      <c r="H35" s="386"/>
      <c r="I35" s="5"/>
      <c r="J35" s="682"/>
      <c r="K35" s="682"/>
    </row>
    <row r="36" spans="1:11" ht="14.45" customHeight="1" x14ac:dyDescent="0.15">
      <c r="A36" s="22" t="s">
        <v>0</v>
      </c>
      <c r="B36" s="90">
        <v>46069</v>
      </c>
      <c r="C36" s="90">
        <v>46070</v>
      </c>
      <c r="D36" s="90">
        <v>46071</v>
      </c>
      <c r="E36" s="90">
        <v>46072</v>
      </c>
      <c r="F36" s="90">
        <v>46073</v>
      </c>
      <c r="G36" s="90">
        <v>46074</v>
      </c>
      <c r="H36" s="90">
        <v>46075</v>
      </c>
      <c r="I36" s="688" t="s">
        <v>1</v>
      </c>
      <c r="J36" s="690" t="s">
        <v>2</v>
      </c>
      <c r="K36" s="690"/>
    </row>
    <row r="37" spans="1:11" ht="14.45" customHeight="1" x14ac:dyDescent="0.15">
      <c r="A37" s="22" t="s">
        <v>3</v>
      </c>
      <c r="B37" s="2" t="s">
        <v>4</v>
      </c>
      <c r="C37" s="21" t="s">
        <v>5</v>
      </c>
      <c r="D37" s="21" t="s">
        <v>6</v>
      </c>
      <c r="E37" s="2" t="s">
        <v>7</v>
      </c>
      <c r="F37" s="2" t="s">
        <v>8</v>
      </c>
      <c r="G37" s="2" t="s">
        <v>9</v>
      </c>
      <c r="H37" s="24" t="s">
        <v>10</v>
      </c>
      <c r="I37" s="689"/>
      <c r="J37" s="690"/>
      <c r="K37" s="690"/>
    </row>
    <row r="38" spans="1:11" ht="14.45" customHeight="1" x14ac:dyDescent="0.15">
      <c r="A38" s="126" t="s">
        <v>13</v>
      </c>
      <c r="B38" s="12"/>
      <c r="C38" s="21"/>
      <c r="D38" s="21"/>
      <c r="E38" s="12"/>
      <c r="F38" s="12"/>
      <c r="G38" s="12"/>
      <c r="H38" s="12"/>
      <c r="I38" s="5"/>
      <c r="J38" s="682"/>
      <c r="K38" s="692"/>
    </row>
    <row r="39" spans="1:11" ht="14.45" customHeight="1" x14ac:dyDescent="0.15">
      <c r="A39" s="20" t="s">
        <v>37</v>
      </c>
      <c r="B39" s="12" t="s">
        <v>21</v>
      </c>
      <c r="C39" s="21"/>
      <c r="D39" s="11"/>
      <c r="E39" s="12" t="s">
        <v>21</v>
      </c>
      <c r="F39" s="12"/>
      <c r="G39" s="12" t="s">
        <v>21</v>
      </c>
      <c r="H39" s="12" t="s">
        <v>20</v>
      </c>
      <c r="I39" s="5">
        <f t="shared" ref="I39:I41" si="7">COUNTIFS(B39:H39,"&lt;&gt;空",B39:H39,"&lt;&gt;休",B39:H39,"&lt;&gt;調",B39:H39,"&lt;&gt;",B39:H39,"&lt;&gt;調整休")</f>
        <v>4</v>
      </c>
      <c r="J39" s="682">
        <f t="shared" ref="J39" si="8">SUM(COUNTIF(B39:H39,"9-11,15-19"))*(6)+(COUNTIF(B39:H39,"9-12,16-19"))*(6)+(COUNTIF(B39:H39,"9-13,17-19"))*(6)+(COUNTIF(B39:H39,"9-19"))*(9)+(COUNTIF(B39:H39,"9-17"))*(7.25)+(COUNTIF(B39:H39,"9-16"))*(6.25)+(COUNTIF(B39:H39,"9-15"))*(5.5)+(COUNTIF(B39:H39,"9-14"))*(4.5)+(COUNTIF(B39:H39,"9-13"))*(4)+(COUNTIF(B39:H39,"9-12"))*(3)+(COUNTIF(B39:H39,"9-11:30"))*(2.5)+(COUNTIF(B39:H39,"13-19"))*(5.5)+(COUNTIF(B39:H39,"14-19"))*(4.5)+(COUNTIF(B39:H39,"15-19"))*(4)+(COUNTIF(B39:H39,"16-19"))*(3)+(COUNTIF(B39:H39,"16:30-19"))*(2.5)+(COUNTIF(B39:H39,"10-14"))*(4)+(COUNTIF(B39:H39,"草加9-14"))*(4.5)+(COUNTIF(B39:H39,"新田9-14"))*(4.5)+(COUNTIF(B39:H39,"新田14-19"))*(4.5)</f>
        <v>18</v>
      </c>
      <c r="K39" s="682"/>
    </row>
    <row r="40" spans="1:11" ht="14.45" customHeight="1" x14ac:dyDescent="0.15">
      <c r="A40" s="20" t="s">
        <v>19</v>
      </c>
      <c r="B40" s="12" t="s">
        <v>20</v>
      </c>
      <c r="C40" s="21"/>
      <c r="D40" s="11"/>
      <c r="E40" s="121" t="s">
        <v>497</v>
      </c>
      <c r="F40" s="12"/>
      <c r="G40" s="12" t="s">
        <v>20</v>
      </c>
      <c r="H40" s="12" t="s">
        <v>21</v>
      </c>
      <c r="I40" s="5">
        <f t="shared" si="7"/>
        <v>4</v>
      </c>
      <c r="J40" s="682">
        <f>SUM(COUNTIF(B40:H40,"9-11,15-19"))*(6)+(COUNTIF(B40:H40,"9-12,16-19"))*(6)+(COUNTIF(B40:H40,"9-13,17-19"))*(6)+(COUNTIF(B40:H40,"9-19"))*(9)+(COUNTIF(B40:H40,"9-17"))*(7.25)+(COUNTIF(B40:H40,"9-16"))*(6.25)+(COUNTIF(B40:H40,"9-15"))*(5.5)+(COUNTIF(B40:H40,"9-14"))*(4.5)+(COUNTIF(B40:H40,"9-13"))*(4)+(COUNTIF(B40:H40,"9-12"))*(3)+(COUNTIF(B40:H40,"9-11:30"))*(2.5)+(COUNTIF(B40:H40,"13-19"))*(5.5)+(COUNTIF(B40:H40,"14-19"))*(4.5)+(COUNTIF(B40:H40,"15-19"))*(4)+(COUNTIF(B40:H40,"16-19"))*(3)+(COUNTIF(B40:H40,"16:30-19"))*(2.5)+(COUNTIF(B40:H40,"10-14"))*(4)+(COUNTIF(B40:H40,"草加9-14"))*(4.5)+(COUNTIF(B40:H40,"新田9-14"))*(4.5)+(COUNTIF(B40:H40,"新田14-19"))*(4.5)+(COUNTIF(B40:H40,"受付9-/事務"))*(4.5)</f>
        <v>18</v>
      </c>
      <c r="K40" s="682"/>
    </row>
    <row r="41" spans="1:11" ht="14.45" customHeight="1" x14ac:dyDescent="0.15">
      <c r="A41" s="20" t="s">
        <v>62</v>
      </c>
      <c r="B41" s="12" t="s">
        <v>20</v>
      </c>
      <c r="C41" s="21"/>
      <c r="D41" s="32"/>
      <c r="E41" s="59"/>
      <c r="F41" s="12" t="s">
        <v>20</v>
      </c>
      <c r="G41" s="12" t="s">
        <v>27</v>
      </c>
      <c r="H41" s="12"/>
      <c r="I41" s="5">
        <f t="shared" si="7"/>
        <v>3</v>
      </c>
      <c r="J41" s="682">
        <f>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草加9-14"))*(4.5)+(COUNTIF(B41:H41,"新田9-14"))*(4.5)+(COUNTIF(B41:H41,"新田14-19"))*(4.5)</f>
        <v>12</v>
      </c>
      <c r="K41" s="682"/>
    </row>
    <row r="42" spans="1:11" ht="14.45" customHeight="1" x14ac:dyDescent="0.15">
      <c r="A42" s="20" t="s">
        <v>124</v>
      </c>
      <c r="B42" s="59"/>
      <c r="C42" s="11"/>
      <c r="D42" s="11"/>
      <c r="E42" s="93" t="s">
        <v>84</v>
      </c>
      <c r="F42" s="12" t="s">
        <v>20</v>
      </c>
      <c r="G42" s="59"/>
      <c r="H42" s="59"/>
      <c r="I42" s="5">
        <f>COUNTIFS(B42:H42,"&lt;&gt;空",B42:H42,"&lt;&gt;休",B42:H42,"&lt;&gt;調",B42:H42,"&lt;&gt;",B42:H42,"&lt;&gt;調整休")</f>
        <v>2</v>
      </c>
      <c r="J42" s="682">
        <f>SUM(COUNTIF(B42:H42,"9-11,15-19"))*(6)+(COUNTIF(B42:H42,"9-12,16-19"))*(6)+(COUNTIF(B42:H42,"9-13,17-19"))*(6)+(COUNTIF(B42:H42,"9-19"))*(9)+(COUNTIF(B42:H42,"9-17"))*(7.25)+(COUNTIF(B42:H42,"9-16"))*(6.25)+(COUNTIF(B42:H42,"9-15"))*(5.5)+(COUNTIF(B42:H42,"9-14"))*(4.5)+(COUNTIF(B42:H42,"9-13"))*(4)+(COUNTIF(B42:H42,"9-12"))*(3)+(COUNTIF(B42:H42,"9-11:30"))*(2.5)+(COUNTIF(B42:H42,"13-19"))*(5.5)+(COUNTIF(B42:H42,"14-19"))*(4.5)+(COUNTIF(B42:H42,"15-19"))*(4)+(COUNTIF(B42:H42,"16-19"))*(3)+(COUNTIF(B42:H42,"16:30-19"))*(2.5)+(COUNTIF(B42:H42,"10-14"))*(4)+(COUNTIF(B42:H42,"草加9-14"))*(4.5)+(COUNTIF(B42:H42,"新田9-14"))*(4.5)+(COUNTIF(B42:H42,"新田14-19"))*(4.5)</f>
        <v>9</v>
      </c>
      <c r="K42" s="682"/>
    </row>
    <row r="43" spans="1:11" ht="14.45" customHeight="1" x14ac:dyDescent="0.15">
      <c r="A43" s="20" t="s">
        <v>225</v>
      </c>
      <c r="B43" s="12" t="s">
        <v>21</v>
      </c>
      <c r="C43" s="32"/>
      <c r="D43" s="32"/>
      <c r="E43" s="12"/>
      <c r="F43" s="12" t="s">
        <v>21</v>
      </c>
      <c r="G43" s="12"/>
      <c r="H43" s="12" t="s">
        <v>21</v>
      </c>
      <c r="I43" s="5">
        <f t="shared" ref="I43:I45" si="9">COUNTIFS(B43:H43,"&lt;&gt;空",B43:H43,"&lt;&gt;休",B43:H43,"&lt;&gt;調",B43:H43,"&lt;&gt;",B43:H43,"&lt;&gt;調整休")</f>
        <v>3</v>
      </c>
      <c r="J43" s="682">
        <f>SUM(COUNTIF(B43:H43,"9-11,15-19"))*(6)+(COUNTIF(B43:H43,"9-12,16-19"))*(6)+(COUNTIF(B43:H43,"9-13,17-19"))*(6)+(COUNTIF(B43:H43,"9-19"))*(9)+(COUNTIF(B43:H43,"9-17"))*(7.25)+(COUNTIF(B43:H43,"9-16"))*(6.25)+(COUNTIF(B43:H43,"9-15"))*(5.5)+(COUNTIF(B43:H43,"9-14"))*(4.5)+(COUNTIF(B43:H43,"9-13"))*(4)+(COUNTIF(B43:H43,"9-12"))*(3)+(COUNTIF(B43:H43,"9-11:30"))*(2.5)+(COUNTIF(B43:H43,"13-19"))*(5.5)+(COUNTIF(B43:H43,"14-19"))*(4.5)+(COUNTIF(B43:H43,"15-19"))*(4)+(COUNTIF(B43:H43,"16-19"))*(3)+(COUNTIF(B43:H43,"16:30-19"))*(2.5)+(COUNTIF(B43:H43,"10-14"))*(4)+(COUNTIF(B43:H43,"草加9-14"))*(4.5)+(COUNTIF(B43:H43,"新田9-14"))*(4.5)+(COUNTIF(B43:H43,"新田14-19"))*(4.5)</f>
        <v>13.5</v>
      </c>
      <c r="K43" s="682"/>
    </row>
    <row r="44" spans="1:11" ht="14.45" customHeight="1" x14ac:dyDescent="0.15">
      <c r="A44" s="20" t="s">
        <v>291</v>
      </c>
      <c r="B44" s="12"/>
      <c r="C44" s="32"/>
      <c r="D44" s="11"/>
      <c r="E44" s="12" t="s">
        <v>20</v>
      </c>
      <c r="F44" s="12"/>
      <c r="G44" s="12" t="s">
        <v>20</v>
      </c>
      <c r="H44" s="12" t="s">
        <v>20</v>
      </c>
      <c r="I44" s="5">
        <f t="shared" si="9"/>
        <v>3</v>
      </c>
      <c r="J44" s="682">
        <f>SUM(COUNTIF(B44:H44,"9-11,15-19"))*(6)+(COUNTIF(B44:H44,"9-12,16-19"))*(6)+(COUNTIF(B44:H44,"9-13,17-19"))*(6)+(COUNTIF(B44:H44,"9-19"))*(9)+(COUNTIF(B44:H44,"9-17"))*(7.25)+(COUNTIF(B44:H44,"9-16"))*(6.25)+(COUNTIF(B44:H44,"9-15"))*(5.5)+(COUNTIF(B44:H44,"9-14"))*(4.5)+(COUNTIF(B44:H44,"9-13"))*(4)+(COUNTIF(B44:H44,"9-12"))*(3)+(COUNTIF(B44:H44,"9-11:30"))*(2.5)+(COUNTIF(B44:H44,"13-19"))*(5.5)+(COUNTIF(B44:H44,"14-19"))*(4.5)+(COUNTIF(B44:H44,"15-19"))*(4)+(COUNTIF(B44:H44,"16-19"))*(3)+(COUNTIF(B44:H44,"16:30-19"))*(2.5)+(COUNTIF(B44:H44,"10-14"))*(4)+(COUNTIF(B44:H44,"草加9-14"))*(4.5)+(COUNTIF(B44:H44,"新田9-14"))*(4.5)+(COUNTIF(B44:H44,"新田14-19"))*(4.5)</f>
        <v>13.5</v>
      </c>
      <c r="K44" s="682"/>
    </row>
    <row r="45" spans="1:11" ht="14.45" customHeight="1" x14ac:dyDescent="0.15">
      <c r="A45" s="20" t="s">
        <v>38</v>
      </c>
      <c r="B45" s="103" t="s">
        <v>56</v>
      </c>
      <c r="C45" s="11"/>
      <c r="D45" s="11"/>
      <c r="E45" s="12"/>
      <c r="F45" s="103" t="s">
        <v>57</v>
      </c>
      <c r="G45" s="103" t="s">
        <v>57</v>
      </c>
      <c r="H45" s="103" t="s">
        <v>56</v>
      </c>
      <c r="I45" s="5">
        <f t="shared" si="9"/>
        <v>4</v>
      </c>
      <c r="J45" s="682">
        <f>SUM(COUNTIF(B45:H45,"9-11,15-19"))*(6)+(COUNTIF(B45:H45,"9-12,16-19"))*(6)+(COUNTIF(B45:H45,"9-13,17-19"))*(6)+(COUNTIF(B45:H45,"9-19"))*(9)+(COUNTIF(B45:H45,"9-17"))*(7.25)+(COUNTIF(B45:H45,"9-16"))*(6.25)+(COUNTIF(B45:H45,"9-15"))*(5.5)+(COUNTIF(B45:H45,"9-14"))*(4.5)+(COUNTIF(B45:H45,"9-13"))*(4)+(COUNTIF(B45:H45,"9-12"))*(3)+(COUNTIF(B45:H45,"9-11:30"))*(2.5)+(COUNTIF(B45:H45,"13-19"))*(5.5)+(COUNTIF(B45:H45,"14-19"))*(4.5)+(COUNTIF(B45:H45,"15-19"))*(4)+(COUNTIF(B45:H45,"16-19"))*(3)+(COUNTIF(B45:H45,"16:30-19"))*(2.5)+(COUNTIF(B45:H45,"10-14"))*(4)+(COUNTIF(B45:H45,"草加9-14"))*(4.5)+(COUNTIF(B45:H45,"新田9-14"))*(4.5)+(COUNTIF(B45:H45,"新田14-19"))*(4.5)</f>
        <v>18</v>
      </c>
      <c r="K45" s="682"/>
    </row>
    <row r="46" spans="1:11" ht="14.45" customHeight="1" x14ac:dyDescent="0.15">
      <c r="A46" s="321" t="s">
        <v>66</v>
      </c>
      <c r="B46" s="12"/>
      <c r="C46" s="11"/>
      <c r="D46" s="11"/>
      <c r="E46" s="12"/>
      <c r="F46" s="430" t="s">
        <v>509</v>
      </c>
      <c r="G46" s="12"/>
      <c r="H46" s="386"/>
      <c r="I46" s="5"/>
      <c r="J46" s="682"/>
      <c r="K46" s="682"/>
    </row>
    <row r="47" spans="1:11" ht="14.45" customHeight="1" x14ac:dyDescent="0.15">
      <c r="A47" s="22" t="s">
        <v>0</v>
      </c>
      <c r="B47" s="23">
        <v>46076</v>
      </c>
      <c r="C47" s="23">
        <v>46077</v>
      </c>
      <c r="D47" s="23">
        <v>46078</v>
      </c>
      <c r="E47" s="23">
        <v>46079</v>
      </c>
      <c r="F47" s="23">
        <v>46080</v>
      </c>
      <c r="G47" s="23">
        <v>46081</v>
      </c>
      <c r="H47" s="23"/>
      <c r="I47" s="688" t="s">
        <v>1</v>
      </c>
      <c r="J47" s="690" t="s">
        <v>2</v>
      </c>
      <c r="K47" s="690"/>
    </row>
    <row r="48" spans="1:11" ht="14.45" customHeight="1" x14ac:dyDescent="0.15">
      <c r="A48" s="22" t="s">
        <v>3</v>
      </c>
      <c r="B48" s="24" t="s">
        <v>4</v>
      </c>
      <c r="C48" s="316" t="s">
        <v>5</v>
      </c>
      <c r="D48" s="21" t="s">
        <v>6</v>
      </c>
      <c r="E48" s="2" t="s">
        <v>7</v>
      </c>
      <c r="F48" s="2" t="s">
        <v>8</v>
      </c>
      <c r="G48" s="2" t="s">
        <v>9</v>
      </c>
      <c r="H48" s="24"/>
      <c r="I48" s="689"/>
      <c r="J48" s="690"/>
      <c r="K48" s="690"/>
    </row>
    <row r="49" spans="1:14" ht="14.45" customHeight="1" x14ac:dyDescent="0.15">
      <c r="A49" s="126" t="s">
        <v>12</v>
      </c>
      <c r="B49" s="12"/>
      <c r="C49" s="21"/>
      <c r="D49" s="21"/>
      <c r="E49" s="12"/>
      <c r="F49" s="12"/>
      <c r="G49" s="12"/>
      <c r="H49" s="21"/>
      <c r="I49" s="5"/>
      <c r="J49" s="693"/>
      <c r="K49" s="692"/>
    </row>
    <row r="50" spans="1:14" ht="14.45" customHeight="1" x14ac:dyDescent="0.15">
      <c r="A50" s="20" t="s">
        <v>37</v>
      </c>
      <c r="B50" s="12" t="s">
        <v>68</v>
      </c>
      <c r="C50" s="21"/>
      <c r="D50" s="11"/>
      <c r="E50" s="12" t="s">
        <v>21</v>
      </c>
      <c r="F50" s="12"/>
      <c r="G50" s="12" t="s">
        <v>21</v>
      </c>
      <c r="H50" s="11"/>
      <c r="I50" s="5">
        <f t="shared" ref="I50:I56" si="10">COUNTIFS(B50:H50,"&lt;&gt;空",B50:H50,"&lt;&gt;休",B50:H50,"&lt;&gt;調",B50:H50,"&lt;&gt;",B50:H50,"&lt;&gt;調整休")</f>
        <v>3</v>
      </c>
      <c r="J50" s="682">
        <f t="shared" ref="J50" si="11">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COUNTIF(B50:H50,"草加9-14"))*(4.5)+(COUNTIF(B50:H50,"新田9-14"))*(4.5)+(COUNTIF(B50:H50,"新田14-19"))*(4.5)</f>
        <v>13</v>
      </c>
      <c r="K50" s="682"/>
    </row>
    <row r="51" spans="1:14" ht="14.45" customHeight="1" x14ac:dyDescent="0.15">
      <c r="A51" s="20" t="s">
        <v>19</v>
      </c>
      <c r="B51" s="12"/>
      <c r="C51" s="21"/>
      <c r="D51" s="11"/>
      <c r="E51" s="121" t="s">
        <v>497</v>
      </c>
      <c r="F51" s="12"/>
      <c r="G51" s="12" t="s">
        <v>20</v>
      </c>
      <c r="H51" s="11"/>
      <c r="I51" s="5">
        <f t="shared" si="10"/>
        <v>2</v>
      </c>
      <c r="J51" s="682">
        <f>SUM(COUNTIF(B51:H51,"9-11,15-19"))*(6)+(COUNTIF(B51:H51,"9-12,16-19"))*(6)+(COUNTIF(B51:H51,"9-13,17-19"))*(6)+(COUNTIF(B51:H51,"9-19"))*(9)+(COUNTIF(B51:H51,"9-17"))*(7.25)+(COUNTIF(B51:H51,"9-16"))*(6.25)+(COUNTIF(B51:H51,"9-15"))*(5.5)+(COUNTIF(B51:H51,"9-14"))*(4.5)+(COUNTIF(B51:H51,"9-13"))*(4)+(COUNTIF(B51:H51,"9-12"))*(3)+(COUNTIF(B51:H51,"9-11:30"))*(2.5)+(COUNTIF(B51:H51,"13-19"))*(5.5)+(COUNTIF(B51:H51,"14-19"))*(4.5)+(COUNTIF(B51:H51,"15-19"))*(4)+(COUNTIF(B51:H51,"16-19"))*(3)+(COUNTIF(B51:H51,"16:30-19"))*(2.5)+(COUNTIF(B51:H51,"10-14"))*(4)+(COUNTIF(B51:H51,"草加9-14"))*(4.5)+(COUNTIF(B51:H51,"新田9-14"))*(4.5)+(COUNTIF(B51:H51,"新田14-19"))*(4.5)+(COUNTIF(B51:H51,"受付9-/事務"))*(4.5)</f>
        <v>9</v>
      </c>
      <c r="K51" s="682"/>
    </row>
    <row r="52" spans="1:14" ht="14.45" customHeight="1" x14ac:dyDescent="0.15">
      <c r="A52" s="20" t="s">
        <v>62</v>
      </c>
      <c r="B52" s="12" t="s">
        <v>20</v>
      </c>
      <c r="C52" s="21"/>
      <c r="D52" s="32"/>
      <c r="E52" s="93" t="s">
        <v>84</v>
      </c>
      <c r="F52" s="12" t="s">
        <v>20</v>
      </c>
      <c r="G52" s="12" t="s">
        <v>27</v>
      </c>
      <c r="H52" s="32"/>
      <c r="I52" s="5">
        <f t="shared" si="10"/>
        <v>4</v>
      </c>
      <c r="J52" s="682">
        <f>SUM(COUNTIF(B52:H52,"9-11,15-19"))*(6)+(COUNTIF(B52:H52,"9-12,16-19"))*(6)+(COUNTIF(B52:H52,"9-13,17-19"))*(6)+(COUNTIF(B52:H52,"9-19"))*(9)+(COUNTIF(B52:H52,"9-17"))*(7.25)+(COUNTIF(B52:H52,"9-16"))*(6.25)+(COUNTIF(B52:H52,"9-15"))*(5.5)+(COUNTIF(B52:H52,"9-14"))*(4.5)+(COUNTIF(B52:H52,"9-13"))*(4)+(COUNTIF(B52:H52,"9-12"))*(3)+(COUNTIF(B52:H52,"9-11:30"))*(2.5)+(COUNTIF(B52:H52,"13-19"))*(5.5)+(COUNTIF(B52:H52,"14-19"))*(4.5)+(COUNTIF(B52:H52,"15-19"))*(4)+(COUNTIF(B52:H52,"16-19"))*(3)+(COUNTIF(B52:H52,"16:30-19"))*(2.5)+(COUNTIF(B52:H52,"10-14"))*(4)+(COUNTIF(B52:H52,"草加9-14"))*(4.5)+(COUNTIF(B52:H52,"新田9-14"))*(4.5)+(COUNTIF(B52:H52,"新田14-19"))*(4.5)</f>
        <v>16.5</v>
      </c>
      <c r="K52" s="682"/>
    </row>
    <row r="53" spans="1:14" ht="14.45" customHeight="1" x14ac:dyDescent="0.15">
      <c r="A53" s="20" t="s">
        <v>124</v>
      </c>
      <c r="B53" s="12" t="s">
        <v>20</v>
      </c>
      <c r="C53" s="11"/>
      <c r="D53" s="11"/>
      <c r="E53" s="93" t="s">
        <v>84</v>
      </c>
      <c r="F53" s="12" t="s">
        <v>20</v>
      </c>
      <c r="G53" s="12" t="s">
        <v>20</v>
      </c>
      <c r="H53" s="11"/>
      <c r="I53" s="5">
        <f t="shared" si="10"/>
        <v>4</v>
      </c>
      <c r="J53" s="682">
        <f>SUM(COUNTIF(B53:H53,"9-11,15-19"))*(6)+(COUNTIF(B53:H53,"9-12,16-19"))*(6)+(COUNTIF(B53:H53,"9-13,17-19"))*(6)+(COUNTIF(B53:H53,"9-19"))*(9)+(COUNTIF(B53:H53,"9-17"))*(7.25)+(COUNTIF(B53:H53,"9-16"))*(6.25)+(COUNTIF(B53:H53,"9-15"))*(5.5)+(COUNTIF(B53:H53,"9-14"))*(4.5)+(COUNTIF(B53:H53,"9-13"))*(4)+(COUNTIF(B53:H53,"9-12"))*(3)+(COUNTIF(B53:H53,"9-11:30"))*(2.5)+(COUNTIF(B53:H53,"13-19"))*(5.5)+(COUNTIF(B53:H53,"14-19"))*(4.5)+(COUNTIF(B53:H53,"15-19"))*(4)+(COUNTIF(B53:H53,"16-19"))*(3)+(COUNTIF(B53:H53,"16:30-19"))*(2.5)+(COUNTIF(B53:H53,"10-14"))*(4)+(COUNTIF(B53:H53,"草加9-14"))*(4.5)+(COUNTIF(B53:H53,"新田9-14"))*(4.5)+(COUNTIF(B53:H53,"新田14-19"))*(4.5)</f>
        <v>18</v>
      </c>
      <c r="K53" s="682"/>
    </row>
    <row r="54" spans="1:14" ht="14.45" customHeight="1" x14ac:dyDescent="0.15">
      <c r="A54" s="20" t="s">
        <v>225</v>
      </c>
      <c r="B54" s="12" t="s">
        <v>21</v>
      </c>
      <c r="C54" s="32"/>
      <c r="D54" s="32"/>
      <c r="E54" s="12"/>
      <c r="F54" s="12" t="s">
        <v>21</v>
      </c>
      <c r="G54" s="12"/>
      <c r="H54" s="32"/>
      <c r="I54" s="5">
        <f t="shared" si="10"/>
        <v>2</v>
      </c>
      <c r="J54" s="682">
        <f>SUM(COUNTIF(B54:H54,"9-11,15-19"))*(6)+(COUNTIF(B54:H54,"9-12,16-19"))*(6)+(COUNTIF(B54:H54,"9-13,17-19"))*(6)+(COUNTIF(B54:H54,"9-19"))*(9)+(COUNTIF(B54:H54,"9-17"))*(7.25)+(COUNTIF(B54:H54,"9-16"))*(6.25)+(COUNTIF(B54:H54,"9-15"))*(5.5)+(COUNTIF(B54:H54,"9-14"))*(4.5)+(COUNTIF(B54:H54,"9-13"))*(4)+(COUNTIF(B54:H54,"9-12"))*(3)+(COUNTIF(B54:H54,"9-11:30"))*(2.5)+(COUNTIF(B54:H54,"13-19"))*(5.5)+(COUNTIF(B54:H54,"14-19"))*(4.5)+(COUNTIF(B54:H54,"15-19"))*(4)+(COUNTIF(B54:H54,"16-19"))*(3)+(COUNTIF(B54:H54,"16:30-19"))*(2.5)+(COUNTIF(B54:H54,"10-14"))*(4)+(COUNTIF(B54:H54,"草加9-14"))*(4.5)+(COUNTIF(B54:H54,"新田9-14"))*(4.5)+(COUNTIF(B54:H54,"新田14-19"))*(4.5)</f>
        <v>9</v>
      </c>
      <c r="K54" s="682"/>
    </row>
    <row r="55" spans="1:14" ht="14.45" customHeight="1" x14ac:dyDescent="0.15">
      <c r="A55" s="20" t="s">
        <v>291</v>
      </c>
      <c r="B55" s="12"/>
      <c r="C55" s="32"/>
      <c r="D55" s="32"/>
      <c r="E55" s="12" t="s">
        <v>20</v>
      </c>
      <c r="F55" s="12"/>
      <c r="G55" s="59"/>
      <c r="H55" s="32"/>
      <c r="I55" s="5">
        <f t="shared" si="10"/>
        <v>1</v>
      </c>
      <c r="J55" s="682">
        <f>SUM(COUNTIF(B55:H55,"9-11,15-19"))*(6)+(COUNTIF(B55:H55,"9-12,16-19"))*(6)+(COUNTIF(B55:H55,"9-13,17-19"))*(6)+(COUNTIF(B55:H55,"9-19"))*(9)+(COUNTIF(B55:H55,"9-17"))*(7.25)+(COUNTIF(B55:H55,"9-16"))*(6.25)+(COUNTIF(B55:H55,"9-15"))*(5.5)+(COUNTIF(B55:H55,"9-14"))*(4.5)+(COUNTIF(B55:H55,"9-13"))*(4)+(COUNTIF(B55:H55,"9-12"))*(3)+(COUNTIF(B55:H55,"9-11:30"))*(2.5)+(COUNTIF(B55:H55,"13-19"))*(5.5)+(COUNTIF(B55:H55,"14-19"))*(4.5)+(COUNTIF(B55:H55,"15-19"))*(4)+(COUNTIF(B55:H55,"16-19"))*(3)+(COUNTIF(B55:H55,"16:30-19"))*(2.5)+(COUNTIF(B55:H55,"10-14"))*(4)+(COUNTIF(B55:H55,"草加9-14"))*(4.5)+(COUNTIF(B55:H55,"新田9-14"))*(4.5)+(COUNTIF(B55:H55,"新田14-19"))*(4.5)</f>
        <v>4.5</v>
      </c>
      <c r="K55" s="682"/>
    </row>
    <row r="56" spans="1:14" ht="14.45" customHeight="1" x14ac:dyDescent="0.15">
      <c r="A56" s="20" t="s">
        <v>38</v>
      </c>
      <c r="B56" s="103" t="s">
        <v>57</v>
      </c>
      <c r="C56" s="11"/>
      <c r="D56" s="11"/>
      <c r="E56" s="12"/>
      <c r="F56" s="12" t="s">
        <v>21</v>
      </c>
      <c r="G56" s="103" t="s">
        <v>503</v>
      </c>
      <c r="H56" s="11"/>
      <c r="I56" s="5">
        <f t="shared" si="10"/>
        <v>3</v>
      </c>
      <c r="J56" s="682">
        <v>15.25</v>
      </c>
      <c r="K56" s="682"/>
    </row>
    <row r="57" spans="1:14" ht="14.45" customHeight="1" x14ac:dyDescent="0.15">
      <c r="A57" s="321" t="s">
        <v>66</v>
      </c>
      <c r="B57" s="12"/>
      <c r="C57" s="11"/>
      <c r="D57" s="11"/>
      <c r="E57" s="12"/>
      <c r="F57" s="12"/>
      <c r="G57" s="12"/>
      <c r="H57" s="11"/>
      <c r="I57" s="5"/>
      <c r="J57" s="682"/>
      <c r="K57" s="682"/>
    </row>
    <row r="58" spans="1:14" ht="14.45" customHeight="1" x14ac:dyDescent="0.15">
      <c r="A58" s="41"/>
      <c r="B58" s="42"/>
      <c r="C58" s="42"/>
      <c r="D58" s="42"/>
      <c r="E58" s="42"/>
      <c r="F58" s="42"/>
      <c r="G58" s="42"/>
      <c r="H58" s="42"/>
      <c r="I58" s="698" t="s">
        <v>506</v>
      </c>
      <c r="J58" s="698"/>
      <c r="K58" s="698"/>
    </row>
    <row r="59" spans="1:14" ht="14.45" customHeight="1" x14ac:dyDescent="0.15">
      <c r="A59" s="699" t="s">
        <v>36</v>
      </c>
      <c r="B59" s="700"/>
      <c r="C59" s="13"/>
      <c r="D59" s="701" t="s">
        <v>31</v>
      </c>
      <c r="E59" s="701"/>
      <c r="H59" s="10"/>
      <c r="I59" s="10"/>
      <c r="M59" s="14"/>
      <c r="N59" s="15"/>
    </row>
    <row r="60" spans="1:14" ht="14.45" customHeight="1" x14ac:dyDescent="0.15">
      <c r="A60" s="702" t="s">
        <v>85</v>
      </c>
      <c r="B60" s="703"/>
      <c r="C60" s="704" t="s">
        <v>89</v>
      </c>
      <c r="D60" s="705"/>
      <c r="E60" s="705"/>
      <c r="F60" s="705"/>
      <c r="G60" s="705"/>
      <c r="H60" s="705"/>
      <c r="I60" s="705"/>
      <c r="J60" s="705"/>
      <c r="K60" s="705"/>
      <c r="M60" s="14"/>
      <c r="N60" s="15"/>
    </row>
    <row r="61" spans="1:14" ht="14.45" customHeight="1" x14ac:dyDescent="0.15">
      <c r="A61" s="702" t="s">
        <v>86</v>
      </c>
      <c r="B61" s="703"/>
      <c r="C61" s="704" t="s">
        <v>90</v>
      </c>
      <c r="D61" s="705"/>
      <c r="E61" s="705"/>
      <c r="F61" s="705"/>
      <c r="G61" s="705"/>
      <c r="H61" s="705"/>
      <c r="I61" s="705"/>
      <c r="J61" s="705"/>
      <c r="K61" s="705"/>
    </row>
    <row r="62" spans="1:14" ht="14.45" customHeight="1" x14ac:dyDescent="0.15">
      <c r="A62" s="95" t="s">
        <v>87</v>
      </c>
      <c r="B62" s="96"/>
      <c r="C62" s="696" t="s">
        <v>30</v>
      </c>
      <c r="D62" s="697"/>
      <c r="E62" s="697"/>
      <c r="F62" s="697"/>
      <c r="G62" s="697"/>
      <c r="H62" s="697"/>
      <c r="I62" s="697"/>
      <c r="J62" s="697"/>
      <c r="K62" s="697"/>
    </row>
    <row r="63" spans="1:14" ht="14.45" customHeight="1" x14ac:dyDescent="0.15">
      <c r="A63" s="95" t="s">
        <v>88</v>
      </c>
      <c r="B63" s="96"/>
      <c r="C63" s="97" t="s">
        <v>32</v>
      </c>
      <c r="D63" s="98"/>
      <c r="E63" s="98"/>
      <c r="F63" s="98"/>
      <c r="G63" s="98"/>
      <c r="H63" s="98"/>
      <c r="I63" s="98"/>
      <c r="J63" s="98"/>
      <c r="K63" s="98"/>
    </row>
    <row r="64" spans="1:14" ht="14.45" customHeight="1" x14ac:dyDescent="0.15">
      <c r="A64" s="694"/>
      <c r="B64" s="695"/>
      <c r="C64" s="696" t="s">
        <v>91</v>
      </c>
      <c r="D64" s="697"/>
      <c r="E64" s="697"/>
      <c r="F64" s="697"/>
      <c r="G64" s="697"/>
      <c r="H64" s="697"/>
      <c r="I64" s="697"/>
      <c r="J64" s="697"/>
      <c r="K64" s="697"/>
    </row>
    <row r="65" spans="1:11" ht="14.45" customHeight="1" x14ac:dyDescent="0.15">
      <c r="A65" s="876"/>
      <c r="B65" s="876"/>
      <c r="C65" s="98" t="s">
        <v>35</v>
      </c>
      <c r="D65" s="98"/>
      <c r="E65" s="98"/>
      <c r="F65" s="98"/>
      <c r="G65" s="98"/>
      <c r="H65" s="98"/>
      <c r="I65" s="98"/>
      <c r="J65" s="98"/>
      <c r="K65" s="98"/>
    </row>
    <row r="66" spans="1:11" ht="14.45" customHeight="1" x14ac:dyDescent="0.15">
      <c r="A66" s="875"/>
      <c r="B66" s="875"/>
      <c r="C66" s="697" t="s">
        <v>104</v>
      </c>
      <c r="D66" s="697"/>
      <c r="E66" s="697"/>
      <c r="F66" s="697"/>
      <c r="G66" s="697"/>
      <c r="H66" s="697"/>
      <c r="I66" s="697"/>
      <c r="J66" s="697"/>
      <c r="K66" s="697"/>
    </row>
    <row r="67" spans="1:11" ht="14.45" customHeight="1" x14ac:dyDescent="0.15">
      <c r="A67" s="875"/>
      <c r="B67" s="875"/>
      <c r="C67" s="697" t="s">
        <v>106</v>
      </c>
      <c r="D67" s="697"/>
      <c r="E67" s="697"/>
      <c r="F67" s="697"/>
      <c r="G67" s="697"/>
      <c r="H67" s="697"/>
      <c r="I67" s="697"/>
      <c r="J67" s="697"/>
      <c r="K67" s="697"/>
    </row>
  </sheetData>
  <mergeCells count="73">
    <mergeCell ref="J12:K12"/>
    <mergeCell ref="B1:F1"/>
    <mergeCell ref="H1:K1"/>
    <mergeCell ref="I3:I4"/>
    <mergeCell ref="J3:K4"/>
    <mergeCell ref="J5:K5"/>
    <mergeCell ref="J6:K6"/>
    <mergeCell ref="J7:K7"/>
    <mergeCell ref="J8:K8"/>
    <mergeCell ref="J9:K9"/>
    <mergeCell ref="J10:K10"/>
    <mergeCell ref="J11:K11"/>
    <mergeCell ref="J23:K23"/>
    <mergeCell ref="J13:K13"/>
    <mergeCell ref="I14:I15"/>
    <mergeCell ref="J14:K15"/>
    <mergeCell ref="F16:H16"/>
    <mergeCell ref="J16:K16"/>
    <mergeCell ref="J17:K17"/>
    <mergeCell ref="J18:K18"/>
    <mergeCell ref="J19:K19"/>
    <mergeCell ref="J20:K20"/>
    <mergeCell ref="J21:K21"/>
    <mergeCell ref="J22:K22"/>
    <mergeCell ref="J35:K35"/>
    <mergeCell ref="J24:K24"/>
    <mergeCell ref="I25:I26"/>
    <mergeCell ref="J25:K26"/>
    <mergeCell ref="J27:K27"/>
    <mergeCell ref="J28:K28"/>
    <mergeCell ref="J29:K29"/>
    <mergeCell ref="J30:K30"/>
    <mergeCell ref="J31:K31"/>
    <mergeCell ref="J32:K32"/>
    <mergeCell ref="J33:K33"/>
    <mergeCell ref="J34:K34"/>
    <mergeCell ref="I47:I48"/>
    <mergeCell ref="J47:K48"/>
    <mergeCell ref="I36:I37"/>
    <mergeCell ref="J36:K37"/>
    <mergeCell ref="J38:K38"/>
    <mergeCell ref="J39:K39"/>
    <mergeCell ref="J40:K40"/>
    <mergeCell ref="J41:K41"/>
    <mergeCell ref="J54:K54"/>
    <mergeCell ref="J42:K42"/>
    <mergeCell ref="J43:K43"/>
    <mergeCell ref="J44:K44"/>
    <mergeCell ref="J45:K45"/>
    <mergeCell ref="J46:K46"/>
    <mergeCell ref="J49:K49"/>
    <mergeCell ref="J50:K50"/>
    <mergeCell ref="J51:K51"/>
    <mergeCell ref="J52:K52"/>
    <mergeCell ref="J53:K53"/>
    <mergeCell ref="A64:B64"/>
    <mergeCell ref="C64:K64"/>
    <mergeCell ref="J55:K55"/>
    <mergeCell ref="J56:K56"/>
    <mergeCell ref="J57:K57"/>
    <mergeCell ref="I58:K58"/>
    <mergeCell ref="A59:B59"/>
    <mergeCell ref="D59:E59"/>
    <mergeCell ref="A60:B60"/>
    <mergeCell ref="C60:K60"/>
    <mergeCell ref="A61:B61"/>
    <mergeCell ref="C61:K61"/>
    <mergeCell ref="C62:K62"/>
    <mergeCell ref="A65:B65"/>
    <mergeCell ref="A66:B66"/>
    <mergeCell ref="C66:K66"/>
    <mergeCell ref="A67:B67"/>
    <mergeCell ref="C67:K67"/>
  </mergeCells>
  <phoneticPr fontId="13"/>
  <pageMargins left="0.59055118110236227" right="0.27559055118110237" top="0.31496062992125984" bottom="0.11811023622047245" header="0.51181102362204722" footer="0.51181102362204722"/>
  <pageSetup paperSize="9" scale="92" orientation="portrait"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2DCFA-2935-406C-B614-3401C53FCA09}">
  <sheetPr>
    <tabColor theme="7" tint="0.59999389629810485"/>
    <pageSetUpPr fitToPage="1"/>
  </sheetPr>
  <dimension ref="A1:Q62"/>
  <sheetViews>
    <sheetView zoomScale="96" zoomScaleNormal="96" workbookViewId="0">
      <selection activeCell="S9" sqref="S9"/>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60" t="s">
        <v>69</v>
      </c>
      <c r="B1" s="683" t="s">
        <v>493</v>
      </c>
      <c r="C1" s="683"/>
      <c r="D1" s="683"/>
      <c r="E1" s="683"/>
      <c r="F1" s="683"/>
      <c r="H1" s="792" t="s">
        <v>50</v>
      </c>
      <c r="I1" s="793"/>
      <c r="J1" s="793"/>
      <c r="K1" s="794"/>
    </row>
    <row r="2" spans="1:17" ht="18" customHeight="1" x14ac:dyDescent="0.15">
      <c r="A2" s="14"/>
      <c r="B2" s="764"/>
      <c r="C2" s="764"/>
      <c r="D2" s="764"/>
      <c r="E2" s="764"/>
      <c r="I2" s="14"/>
      <c r="J2" s="3"/>
      <c r="K2" s="4"/>
    </row>
    <row r="3" spans="1:17" ht="16.5" customHeight="1" x14ac:dyDescent="0.15">
      <c r="A3" s="2" t="s">
        <v>64</v>
      </c>
      <c r="B3" s="90"/>
      <c r="C3" s="90"/>
      <c r="D3" s="90"/>
      <c r="E3" s="90"/>
      <c r="F3" s="90"/>
      <c r="G3" s="90"/>
      <c r="H3" s="90">
        <v>46054</v>
      </c>
      <c r="I3" s="727" t="s">
        <v>1</v>
      </c>
      <c r="J3" s="717" t="s">
        <v>2</v>
      </c>
      <c r="K3" s="718"/>
    </row>
    <row r="4" spans="1:17" ht="16.5" customHeight="1" x14ac:dyDescent="0.15">
      <c r="A4" s="2" t="s">
        <v>3</v>
      </c>
      <c r="B4" s="2"/>
      <c r="C4" s="21"/>
      <c r="D4" s="21"/>
      <c r="E4" s="2"/>
      <c r="F4" s="21"/>
      <c r="G4" s="21"/>
      <c r="H4" s="24" t="s">
        <v>10</v>
      </c>
      <c r="I4" s="728"/>
      <c r="J4" s="719"/>
      <c r="K4" s="720"/>
    </row>
    <row r="5" spans="1:17" ht="18" customHeight="1" x14ac:dyDescent="0.15">
      <c r="A5" s="17" t="s">
        <v>12</v>
      </c>
      <c r="B5" s="2"/>
      <c r="C5" s="2"/>
      <c r="D5" s="2"/>
      <c r="E5" s="2"/>
      <c r="F5" s="2"/>
      <c r="G5" s="2"/>
      <c r="H5" s="12"/>
      <c r="I5" s="5"/>
      <c r="J5" s="682"/>
      <c r="K5" s="692"/>
    </row>
    <row r="6" spans="1:17" ht="18" customHeight="1" x14ac:dyDescent="0.15">
      <c r="A6" s="5" t="s">
        <v>14</v>
      </c>
      <c r="B6" s="32"/>
      <c r="C6" s="127"/>
      <c r="D6" s="32"/>
      <c r="E6" s="32"/>
      <c r="F6" s="32"/>
      <c r="G6" s="32"/>
      <c r="H6" s="12" t="s">
        <v>20</v>
      </c>
      <c r="I6" s="5">
        <f t="shared" ref="I6:I10" si="0">COUNTIFS(B6:H6,"&lt;&gt;空",B6:H6,"&lt;&gt;休",B6:H6,"&lt;&gt;調",B6:H6,"&lt;&gt;",B6:H6,"&lt;&gt;調整休")</f>
        <v>1</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4.5</v>
      </c>
      <c r="K6" s="759"/>
    </row>
    <row r="7" spans="1:17" ht="18" customHeight="1" x14ac:dyDescent="0.15">
      <c r="A7" s="20" t="s">
        <v>100</v>
      </c>
      <c r="B7" s="36"/>
      <c r="C7" s="350"/>
      <c r="D7" s="36"/>
      <c r="E7" s="36"/>
      <c r="F7" s="36"/>
      <c r="G7" s="36"/>
      <c r="H7" s="12" t="s">
        <v>20</v>
      </c>
      <c r="I7" s="5">
        <f t="shared" si="0"/>
        <v>1</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4.5</v>
      </c>
      <c r="K7" s="759"/>
    </row>
    <row r="8" spans="1:17" ht="18" customHeight="1" x14ac:dyDescent="0.15">
      <c r="A8" s="20" t="s">
        <v>178</v>
      </c>
      <c r="B8" s="46"/>
      <c r="C8" s="45"/>
      <c r="D8" s="46"/>
      <c r="E8" s="46"/>
      <c r="F8" s="46"/>
      <c r="G8" s="46"/>
      <c r="H8" s="12" t="s">
        <v>21</v>
      </c>
      <c r="I8" s="5">
        <f t="shared" si="0"/>
        <v>1</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f>
        <v>4.5</v>
      </c>
      <c r="K8" s="759"/>
    </row>
    <row r="9" spans="1:17" ht="18" customHeight="1" x14ac:dyDescent="0.15">
      <c r="A9" s="20" t="s">
        <v>376</v>
      </c>
      <c r="B9" s="46"/>
      <c r="C9" s="45"/>
      <c r="D9" s="46"/>
      <c r="E9" s="46"/>
      <c r="F9" s="46"/>
      <c r="G9" s="46"/>
      <c r="H9" s="12" t="s">
        <v>21</v>
      </c>
      <c r="I9" s="5">
        <f t="shared" si="0"/>
        <v>1</v>
      </c>
      <c r="J9" s="758">
        <f>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4.5</v>
      </c>
      <c r="K9" s="759"/>
    </row>
    <row r="10" spans="1:17" ht="18" customHeight="1" x14ac:dyDescent="0.15">
      <c r="A10" s="20" t="s">
        <v>377</v>
      </c>
      <c r="B10" s="46"/>
      <c r="C10" s="45"/>
      <c r="D10" s="46"/>
      <c r="E10" s="46"/>
      <c r="F10" s="46"/>
      <c r="G10" s="46"/>
      <c r="H10" s="12" t="s">
        <v>184</v>
      </c>
      <c r="I10" s="5">
        <f t="shared" si="0"/>
        <v>1</v>
      </c>
      <c r="J10" s="758">
        <f>SUM(COUNTIF(B10:H10,"9-11,15-19"))*(6)+(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11-19"))*(7)</f>
        <v>7</v>
      </c>
      <c r="K10" s="759"/>
      <c r="Q10" s="349"/>
    </row>
    <row r="11" spans="1:17" ht="19.5" customHeight="1" x14ac:dyDescent="0.15">
      <c r="A11" s="31" t="s">
        <v>66</v>
      </c>
      <c r="B11" s="46"/>
      <c r="C11" s="45"/>
      <c r="D11" s="46"/>
      <c r="E11" s="46"/>
      <c r="F11" s="46"/>
      <c r="G11" s="46"/>
      <c r="H11" s="16"/>
      <c r="I11" s="5"/>
      <c r="J11" s="758"/>
      <c r="K11" s="759"/>
    </row>
    <row r="12" spans="1:17" ht="18" customHeight="1" x14ac:dyDescent="0.15">
      <c r="A12" s="31" t="s">
        <v>66</v>
      </c>
      <c r="B12" s="46"/>
      <c r="C12" s="45"/>
      <c r="D12" s="46"/>
      <c r="E12" s="46"/>
      <c r="F12" s="46"/>
      <c r="G12" s="46"/>
      <c r="H12" s="16"/>
      <c r="I12" s="5"/>
      <c r="J12" s="682"/>
      <c r="K12" s="692"/>
    </row>
    <row r="13" spans="1:17" ht="16.5" customHeight="1" x14ac:dyDescent="0.15">
      <c r="A13" s="33" t="s">
        <v>0</v>
      </c>
      <c r="B13" s="90">
        <v>46055</v>
      </c>
      <c r="C13" s="90">
        <v>46056</v>
      </c>
      <c r="D13" s="90">
        <v>46057</v>
      </c>
      <c r="E13" s="90">
        <v>46058</v>
      </c>
      <c r="F13" s="90">
        <v>46059</v>
      </c>
      <c r="G13" s="90">
        <v>46060</v>
      </c>
      <c r="H13" s="90">
        <v>46061</v>
      </c>
      <c r="I13" s="727" t="s">
        <v>1</v>
      </c>
      <c r="J13" s="717" t="s">
        <v>2</v>
      </c>
      <c r="K13" s="718"/>
    </row>
    <row r="14" spans="1:17" ht="16.5" customHeight="1" x14ac:dyDescent="0.15">
      <c r="A14" s="22" t="s">
        <v>3</v>
      </c>
      <c r="B14" s="22" t="s">
        <v>4</v>
      </c>
      <c r="C14" s="2" t="s">
        <v>5</v>
      </c>
      <c r="D14" s="21" t="s">
        <v>6</v>
      </c>
      <c r="E14" s="2" t="s">
        <v>7</v>
      </c>
      <c r="F14" s="2" t="s">
        <v>8</v>
      </c>
      <c r="G14" s="2" t="s">
        <v>9</v>
      </c>
      <c r="H14" s="24" t="s">
        <v>10</v>
      </c>
      <c r="I14" s="728"/>
      <c r="J14" s="719"/>
      <c r="K14" s="720"/>
    </row>
    <row r="15" spans="1:17" ht="18" customHeight="1" x14ac:dyDescent="0.15">
      <c r="A15" s="17" t="s">
        <v>13</v>
      </c>
      <c r="B15" s="12"/>
      <c r="C15" s="2"/>
      <c r="D15" s="2"/>
      <c r="E15" s="12"/>
      <c r="F15" s="12"/>
      <c r="G15" s="12"/>
      <c r="H15" s="12"/>
      <c r="I15" s="5"/>
      <c r="J15" s="682"/>
      <c r="K15" s="692"/>
    </row>
    <row r="16" spans="1:17" ht="18" customHeight="1" x14ac:dyDescent="0.15">
      <c r="A16" s="5" t="s">
        <v>14</v>
      </c>
      <c r="B16" s="12" t="s">
        <v>21</v>
      </c>
      <c r="C16" s="127"/>
      <c r="D16" s="32"/>
      <c r="E16" s="12" t="s">
        <v>21</v>
      </c>
      <c r="F16" s="59"/>
      <c r="G16" s="16" t="s">
        <v>221</v>
      </c>
      <c r="H16" s="12" t="s">
        <v>21</v>
      </c>
      <c r="I16" s="5">
        <f t="shared" ref="I16:I20" si="2">COUNTIFS(B16:H16,"&lt;&gt;空",B16:H16,"&lt;&gt;休",B16:H16,"&lt;&gt;調",B16:H16,"&lt;&gt;",B16:H16,"&lt;&gt;調整休")</f>
        <v>4</v>
      </c>
      <c r="J16" s="758">
        <v>30.5</v>
      </c>
      <c r="K16" s="759"/>
    </row>
    <row r="17" spans="1:11" ht="18" customHeight="1" x14ac:dyDescent="0.15">
      <c r="A17" s="20" t="s">
        <v>100</v>
      </c>
      <c r="B17" s="12" t="s">
        <v>20</v>
      </c>
      <c r="C17" s="350"/>
      <c r="D17" s="36"/>
      <c r="E17" s="12"/>
      <c r="F17" s="12" t="s">
        <v>58</v>
      </c>
      <c r="G17" s="12" t="s">
        <v>20</v>
      </c>
      <c r="H17" s="12" t="s">
        <v>20</v>
      </c>
      <c r="I17" s="5">
        <f t="shared" si="2"/>
        <v>4</v>
      </c>
      <c r="J17" s="758">
        <f t="shared" ref="J17" si="3">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f>
        <v>19.75</v>
      </c>
      <c r="K17" s="759"/>
    </row>
    <row r="18" spans="1:11" ht="18" customHeight="1" x14ac:dyDescent="0.15">
      <c r="A18" s="20" t="s">
        <v>178</v>
      </c>
      <c r="B18" s="12" t="s">
        <v>25</v>
      </c>
      <c r="C18" s="45"/>
      <c r="D18" s="46"/>
      <c r="E18" s="16"/>
      <c r="F18" s="12" t="s">
        <v>25</v>
      </c>
      <c r="G18" s="12" t="s">
        <v>25</v>
      </c>
      <c r="H18" s="12" t="s">
        <v>25</v>
      </c>
      <c r="I18" s="5">
        <f t="shared" si="2"/>
        <v>4</v>
      </c>
      <c r="J18" s="758">
        <f>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f>
        <v>18</v>
      </c>
      <c r="K18" s="759"/>
    </row>
    <row r="19" spans="1:11" ht="18" customHeight="1" x14ac:dyDescent="0.15">
      <c r="A19" s="20" t="s">
        <v>376</v>
      </c>
      <c r="B19" s="12" t="s">
        <v>21</v>
      </c>
      <c r="C19" s="45"/>
      <c r="D19" s="46"/>
      <c r="E19" s="12" t="s">
        <v>21</v>
      </c>
      <c r="F19" s="12" t="s">
        <v>21</v>
      </c>
      <c r="G19" s="12"/>
      <c r="H19" s="12" t="s">
        <v>21</v>
      </c>
      <c r="I19" s="5">
        <f t="shared" si="2"/>
        <v>4</v>
      </c>
      <c r="J19" s="758">
        <f>SUM(COUNTIF(B19:H19,"9-11,15-19"))*(6)+(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11-19"))*(7)</f>
        <v>18</v>
      </c>
      <c r="K19" s="759"/>
    </row>
    <row r="20" spans="1:11" ht="18" customHeight="1" x14ac:dyDescent="0.15">
      <c r="A20" s="20" t="s">
        <v>377</v>
      </c>
      <c r="B20" s="16"/>
      <c r="C20" s="45"/>
      <c r="D20" s="46"/>
      <c r="E20" s="16"/>
      <c r="F20" s="12"/>
      <c r="G20" s="12" t="s">
        <v>184</v>
      </c>
      <c r="H20" s="386" t="s">
        <v>313</v>
      </c>
      <c r="I20" s="5">
        <f t="shared" si="2"/>
        <v>2</v>
      </c>
      <c r="J20" s="758">
        <f>SUM(COUNTIF(B20:H20,"9-11,15-19"))*(6)+(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11-19"))*(7)</f>
        <v>7</v>
      </c>
      <c r="K20" s="759"/>
    </row>
    <row r="21" spans="1:11" ht="18" customHeight="1" x14ac:dyDescent="0.15">
      <c r="A21" s="31" t="s">
        <v>66</v>
      </c>
      <c r="B21" s="16" t="s">
        <v>125</v>
      </c>
      <c r="C21" s="45"/>
      <c r="D21" s="46"/>
      <c r="E21" s="16" t="s">
        <v>82</v>
      </c>
      <c r="F21" s="16"/>
      <c r="G21" s="12"/>
      <c r="H21" s="16"/>
      <c r="I21" s="5"/>
      <c r="J21" s="758"/>
      <c r="K21" s="759"/>
    </row>
    <row r="22" spans="1:11" ht="18" customHeight="1" x14ac:dyDescent="0.15">
      <c r="A22" s="31" t="s">
        <v>66</v>
      </c>
      <c r="B22" s="16"/>
      <c r="C22" s="45"/>
      <c r="D22" s="46"/>
      <c r="E22" s="16" t="s">
        <v>125</v>
      </c>
      <c r="F22" s="16" t="s">
        <v>270</v>
      </c>
      <c r="G22" s="16"/>
      <c r="H22" s="16"/>
      <c r="I22" s="5"/>
      <c r="J22" s="682"/>
      <c r="K22" s="692"/>
    </row>
    <row r="23" spans="1:11" ht="16.5" customHeight="1" x14ac:dyDescent="0.15">
      <c r="A23" s="22" t="s">
        <v>0</v>
      </c>
      <c r="B23" s="23">
        <v>46062</v>
      </c>
      <c r="C23" s="23">
        <v>46063</v>
      </c>
      <c r="D23" s="23">
        <v>46064</v>
      </c>
      <c r="E23" s="23">
        <v>46065</v>
      </c>
      <c r="F23" s="23">
        <v>46066</v>
      </c>
      <c r="G23" s="23">
        <v>46067</v>
      </c>
      <c r="H23" s="23">
        <v>46068</v>
      </c>
      <c r="I23" s="727" t="s">
        <v>1</v>
      </c>
      <c r="J23" s="717" t="s">
        <v>2</v>
      </c>
      <c r="K23" s="718"/>
    </row>
    <row r="24" spans="1:11" ht="16.5" customHeight="1" x14ac:dyDescent="0.15">
      <c r="A24" s="22" t="s">
        <v>3</v>
      </c>
      <c r="B24" s="2" t="s">
        <v>4</v>
      </c>
      <c r="C24" s="21" t="s">
        <v>5</v>
      </c>
      <c r="D24" s="376" t="s">
        <v>6</v>
      </c>
      <c r="E24" s="2" t="s">
        <v>7</v>
      </c>
      <c r="F24" s="2" t="s">
        <v>8</v>
      </c>
      <c r="G24" s="2" t="s">
        <v>9</v>
      </c>
      <c r="H24" s="24" t="s">
        <v>10</v>
      </c>
      <c r="I24" s="728"/>
      <c r="J24" s="719"/>
      <c r="K24" s="720"/>
    </row>
    <row r="25" spans="1:11" ht="18" customHeight="1" x14ac:dyDescent="0.15">
      <c r="A25" s="17" t="s">
        <v>12</v>
      </c>
      <c r="B25" s="12"/>
      <c r="C25" s="2"/>
      <c r="D25" s="2"/>
      <c r="E25" s="12"/>
      <c r="F25" s="691" t="s">
        <v>60</v>
      </c>
      <c r="G25" s="691"/>
      <c r="H25" s="691"/>
      <c r="I25" s="5"/>
      <c r="J25" s="693"/>
      <c r="K25" s="692"/>
    </row>
    <row r="26" spans="1:11" ht="18" customHeight="1" x14ac:dyDescent="0.15">
      <c r="A26" s="5" t="s">
        <v>14</v>
      </c>
      <c r="B26" s="12"/>
      <c r="C26" s="127"/>
      <c r="D26" s="32"/>
      <c r="E26" s="12" t="s">
        <v>21</v>
      </c>
      <c r="F26" s="12" t="s">
        <v>21</v>
      </c>
      <c r="G26" s="16" t="s">
        <v>221</v>
      </c>
      <c r="H26" s="12" t="s">
        <v>21</v>
      </c>
      <c r="I26" s="5">
        <f t="shared" ref="I26:I30" si="4">COUNTIFS(B26:H26,"&lt;&gt;空",B26:H26,"&lt;&gt;休",B26:H26,"&lt;&gt;調",B26:H26,"&lt;&gt;",B26:H26,"&lt;&gt;調整休")</f>
        <v>4</v>
      </c>
      <c r="J26" s="758">
        <v>24.5</v>
      </c>
      <c r="K26" s="759"/>
    </row>
    <row r="27" spans="1:11" ht="18" customHeight="1" x14ac:dyDescent="0.15">
      <c r="A27" s="20" t="s">
        <v>100</v>
      </c>
      <c r="B27" s="12" t="s">
        <v>20</v>
      </c>
      <c r="C27" s="350"/>
      <c r="D27" s="36"/>
      <c r="E27" s="12"/>
      <c r="F27" s="12" t="s">
        <v>20</v>
      </c>
      <c r="G27" s="12" t="s">
        <v>20</v>
      </c>
      <c r="H27" s="12" t="s">
        <v>20</v>
      </c>
      <c r="I27" s="5">
        <f t="shared" si="4"/>
        <v>4</v>
      </c>
      <c r="J27" s="758">
        <f t="shared" ref="J27" si="5">SUM(COUNTIF(B27:H27,"9-11,15-19"))*(6)+(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f>
        <v>18</v>
      </c>
      <c r="K27" s="759"/>
    </row>
    <row r="28" spans="1:11" ht="18" customHeight="1" x14ac:dyDescent="0.15">
      <c r="A28" s="20" t="s">
        <v>178</v>
      </c>
      <c r="B28" s="12" t="s">
        <v>25</v>
      </c>
      <c r="C28" s="45"/>
      <c r="D28" s="46"/>
      <c r="E28" s="12" t="s">
        <v>25</v>
      </c>
      <c r="F28" s="12"/>
      <c r="G28" s="12" t="s">
        <v>21</v>
      </c>
      <c r="H28" s="12" t="s">
        <v>25</v>
      </c>
      <c r="I28" s="5">
        <f t="shared" si="4"/>
        <v>4</v>
      </c>
      <c r="J28" s="758">
        <f>SUM(COUNTIF(B28:H28,"9-11,15-19"))*(6)+(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f>
        <v>18</v>
      </c>
      <c r="K28" s="759"/>
    </row>
    <row r="29" spans="1:11" ht="18" customHeight="1" x14ac:dyDescent="0.15">
      <c r="A29" s="20" t="s">
        <v>376</v>
      </c>
      <c r="B29" s="12" t="s">
        <v>21</v>
      </c>
      <c r="C29" s="45"/>
      <c r="D29" s="46"/>
      <c r="E29" s="12" t="s">
        <v>21</v>
      </c>
      <c r="F29" s="12" t="s">
        <v>21</v>
      </c>
      <c r="G29" s="12"/>
      <c r="H29" s="12" t="s">
        <v>21</v>
      </c>
      <c r="I29" s="5">
        <f t="shared" si="4"/>
        <v>4</v>
      </c>
      <c r="J29" s="758">
        <f>SUM(COUNTIF(B29:H29,"9-11,15-19"))*(6)+(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11-19"))*(7)</f>
        <v>18</v>
      </c>
      <c r="K29" s="759"/>
    </row>
    <row r="30" spans="1:11" ht="18" customHeight="1" x14ac:dyDescent="0.15">
      <c r="A30" s="20" t="s">
        <v>377</v>
      </c>
      <c r="B30" s="12" t="s">
        <v>184</v>
      </c>
      <c r="C30" s="45"/>
      <c r="D30" s="46"/>
      <c r="E30" s="16"/>
      <c r="F30" s="12" t="s">
        <v>184</v>
      </c>
      <c r="G30" s="12" t="s">
        <v>184</v>
      </c>
      <c r="H30" s="59"/>
      <c r="I30" s="5">
        <f t="shared" si="4"/>
        <v>3</v>
      </c>
      <c r="J30" s="758">
        <f>SUM(COUNTIF(B30:H30,"9-11,15-19"))*(6)+(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11-19"))*(7)</f>
        <v>21</v>
      </c>
      <c r="K30" s="759"/>
    </row>
    <row r="31" spans="1:11" ht="18" customHeight="1" x14ac:dyDescent="0.15">
      <c r="A31" s="31" t="s">
        <v>66</v>
      </c>
      <c r="B31" s="16"/>
      <c r="C31" s="45"/>
      <c r="D31" s="46"/>
      <c r="E31" s="16" t="s">
        <v>82</v>
      </c>
      <c r="F31" s="16"/>
      <c r="G31" s="12"/>
      <c r="H31" s="16"/>
      <c r="I31" s="5"/>
      <c r="J31" s="758"/>
      <c r="K31" s="759"/>
    </row>
    <row r="32" spans="1:11" ht="18" customHeight="1" x14ac:dyDescent="0.15">
      <c r="A32" s="31" t="s">
        <v>66</v>
      </c>
      <c r="B32" s="16"/>
      <c r="C32" s="45"/>
      <c r="D32" s="46"/>
      <c r="E32" s="16"/>
      <c r="F32" s="16"/>
      <c r="G32" s="16"/>
      <c r="H32" s="16"/>
      <c r="I32" s="5"/>
      <c r="J32" s="682"/>
      <c r="K32" s="692"/>
    </row>
    <row r="33" spans="1:11" ht="16.5" customHeight="1" x14ac:dyDescent="0.15">
      <c r="A33" s="22" t="s">
        <v>0</v>
      </c>
      <c r="B33" s="90">
        <v>46069</v>
      </c>
      <c r="C33" s="90">
        <v>46070</v>
      </c>
      <c r="D33" s="90">
        <v>46071</v>
      </c>
      <c r="E33" s="90">
        <v>46072</v>
      </c>
      <c r="F33" s="90">
        <v>46073</v>
      </c>
      <c r="G33" s="90">
        <v>46074</v>
      </c>
      <c r="H33" s="90">
        <v>46075</v>
      </c>
      <c r="I33" s="727" t="s">
        <v>1</v>
      </c>
      <c r="J33" s="717" t="s">
        <v>2</v>
      </c>
      <c r="K33" s="718"/>
    </row>
    <row r="34" spans="1:11" ht="16.5" customHeight="1" x14ac:dyDescent="0.15">
      <c r="A34" s="22" t="s">
        <v>3</v>
      </c>
      <c r="B34" s="2" t="s">
        <v>4</v>
      </c>
      <c r="C34" s="21" t="s">
        <v>5</v>
      </c>
      <c r="D34" s="21" t="s">
        <v>6</v>
      </c>
      <c r="E34" s="2" t="s">
        <v>7</v>
      </c>
      <c r="F34" s="2" t="s">
        <v>8</v>
      </c>
      <c r="G34" s="2" t="s">
        <v>9</v>
      </c>
      <c r="H34" s="24" t="s">
        <v>10</v>
      </c>
      <c r="I34" s="728"/>
      <c r="J34" s="719"/>
      <c r="K34" s="720"/>
    </row>
    <row r="35" spans="1:11" ht="18" customHeight="1" x14ac:dyDescent="0.15">
      <c r="A35" s="17" t="s">
        <v>13</v>
      </c>
      <c r="B35" s="12"/>
      <c r="C35" s="2"/>
      <c r="D35" s="2"/>
      <c r="E35" s="12"/>
      <c r="F35" s="12"/>
      <c r="G35" s="12"/>
      <c r="H35" s="12"/>
      <c r="I35" s="5"/>
      <c r="J35" s="682"/>
      <c r="K35" s="692"/>
    </row>
    <row r="36" spans="1:11" ht="18" customHeight="1" x14ac:dyDescent="0.15">
      <c r="A36" s="5" t="s">
        <v>14</v>
      </c>
      <c r="B36" s="12" t="s">
        <v>21</v>
      </c>
      <c r="C36" s="127"/>
      <c r="D36" s="32"/>
      <c r="E36" s="12" t="s">
        <v>21</v>
      </c>
      <c r="F36" s="12" t="s">
        <v>21</v>
      </c>
      <c r="G36" s="16" t="s">
        <v>221</v>
      </c>
      <c r="H36" s="12" t="s">
        <v>68</v>
      </c>
      <c r="I36" s="5">
        <f t="shared" ref="I36:I40" si="6">COUNTIFS(B36:H36,"&lt;&gt;空",B36:H36,"&lt;&gt;休",B36:H36,"&lt;&gt;調",B36:H36,"&lt;&gt;",B36:H36,"&lt;&gt;調整休")</f>
        <v>5</v>
      </c>
      <c r="J36" s="758">
        <f>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9-11・14-19"))*(6.5)</f>
        <v>24</v>
      </c>
      <c r="K36" s="759"/>
    </row>
    <row r="37" spans="1:11" ht="18" customHeight="1" x14ac:dyDescent="0.15">
      <c r="A37" s="20" t="s">
        <v>100</v>
      </c>
      <c r="B37" s="12" t="s">
        <v>20</v>
      </c>
      <c r="C37" s="350"/>
      <c r="D37" s="36"/>
      <c r="E37" s="12" t="s">
        <v>20</v>
      </c>
      <c r="F37" s="12" t="s">
        <v>20</v>
      </c>
      <c r="G37" s="12" t="s">
        <v>20</v>
      </c>
      <c r="H37" s="12" t="s">
        <v>20</v>
      </c>
      <c r="I37" s="5">
        <f t="shared" si="6"/>
        <v>5</v>
      </c>
      <c r="J37" s="758">
        <f t="shared" ref="J37" si="7">SUM(COUNTIF(B37:H37,"9-11,15-19"))*(6)+(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f>
        <v>22.5</v>
      </c>
      <c r="K37" s="759"/>
    </row>
    <row r="38" spans="1:11" ht="18" customHeight="1" x14ac:dyDescent="0.15">
      <c r="A38" s="20" t="s">
        <v>178</v>
      </c>
      <c r="B38" s="12" t="s">
        <v>25</v>
      </c>
      <c r="C38" s="45"/>
      <c r="D38" s="46"/>
      <c r="E38" s="16"/>
      <c r="F38" s="12"/>
      <c r="G38" s="12"/>
      <c r="H38" s="12" t="s">
        <v>25</v>
      </c>
      <c r="I38" s="5">
        <f t="shared" si="6"/>
        <v>2</v>
      </c>
      <c r="J38" s="758">
        <f>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f>
        <v>9</v>
      </c>
      <c r="K38" s="759"/>
    </row>
    <row r="39" spans="1:11" ht="18" customHeight="1" x14ac:dyDescent="0.15">
      <c r="A39" s="20" t="s">
        <v>376</v>
      </c>
      <c r="B39" s="12" t="s">
        <v>21</v>
      </c>
      <c r="C39" s="45"/>
      <c r="D39" s="46"/>
      <c r="E39" s="12" t="s">
        <v>21</v>
      </c>
      <c r="F39" s="12" t="s">
        <v>21</v>
      </c>
      <c r="G39" s="12"/>
      <c r="H39" s="12" t="s">
        <v>21</v>
      </c>
      <c r="I39" s="5">
        <f t="shared" si="6"/>
        <v>4</v>
      </c>
      <c r="J39" s="758">
        <f>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11-19"))*(7)</f>
        <v>18</v>
      </c>
      <c r="K39" s="759"/>
    </row>
    <row r="40" spans="1:11" ht="18" customHeight="1" x14ac:dyDescent="0.15">
      <c r="A40" s="20" t="s">
        <v>377</v>
      </c>
      <c r="B40" s="16"/>
      <c r="C40" s="45"/>
      <c r="D40" s="46"/>
      <c r="E40" s="16"/>
      <c r="F40" s="12" t="s">
        <v>184</v>
      </c>
      <c r="G40" s="12" t="s">
        <v>184</v>
      </c>
      <c r="H40" s="12" t="s">
        <v>184</v>
      </c>
      <c r="I40" s="5">
        <f t="shared" si="6"/>
        <v>3</v>
      </c>
      <c r="J40" s="758">
        <f>SUM(COUNTIF(B40:H40,"9-11,15-19"))*(6)+(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11-19"))*(7)</f>
        <v>21</v>
      </c>
      <c r="K40" s="759"/>
    </row>
    <row r="41" spans="1:11" ht="18" customHeight="1" x14ac:dyDescent="0.15">
      <c r="A41" s="31" t="s">
        <v>66</v>
      </c>
      <c r="B41" s="16"/>
      <c r="C41" s="45"/>
      <c r="D41" s="46"/>
      <c r="E41" s="16"/>
      <c r="F41" s="16" t="s">
        <v>268</v>
      </c>
      <c r="G41" s="12"/>
      <c r="H41" s="16"/>
      <c r="I41" s="5"/>
      <c r="J41" s="758"/>
      <c r="K41" s="759"/>
    </row>
    <row r="42" spans="1:11" ht="18" customHeight="1" x14ac:dyDescent="0.15">
      <c r="A42" s="31" t="s">
        <v>66</v>
      </c>
      <c r="B42" s="16"/>
      <c r="C42" s="45"/>
      <c r="D42" s="46"/>
      <c r="E42" s="16" t="s">
        <v>125</v>
      </c>
      <c r="F42" s="16"/>
      <c r="G42" s="16"/>
      <c r="H42" s="16"/>
      <c r="I42" s="5"/>
      <c r="J42" s="682"/>
      <c r="K42" s="692"/>
    </row>
    <row r="43" spans="1:11" ht="16.5" customHeight="1" x14ac:dyDescent="0.15">
      <c r="A43" s="22" t="s">
        <v>0</v>
      </c>
      <c r="B43" s="23">
        <v>46076</v>
      </c>
      <c r="C43" s="23">
        <v>46077</v>
      </c>
      <c r="D43" s="23">
        <v>46078</v>
      </c>
      <c r="E43" s="23">
        <v>46079</v>
      </c>
      <c r="F43" s="23">
        <v>46080</v>
      </c>
      <c r="G43" s="23">
        <v>46081</v>
      </c>
      <c r="H43" s="23"/>
      <c r="I43" s="727" t="s">
        <v>1</v>
      </c>
      <c r="J43" s="717" t="s">
        <v>2</v>
      </c>
      <c r="K43" s="718"/>
    </row>
    <row r="44" spans="1:11" ht="16.5" customHeight="1" x14ac:dyDescent="0.15">
      <c r="A44" s="22" t="s">
        <v>3</v>
      </c>
      <c r="B44" s="24" t="s">
        <v>4</v>
      </c>
      <c r="C44" s="316" t="s">
        <v>5</v>
      </c>
      <c r="D44" s="21" t="s">
        <v>6</v>
      </c>
      <c r="E44" s="2" t="s">
        <v>7</v>
      </c>
      <c r="F44" s="2" t="s">
        <v>8</v>
      </c>
      <c r="G44" s="2" t="s">
        <v>9</v>
      </c>
      <c r="H44" s="24"/>
      <c r="I44" s="728"/>
      <c r="J44" s="719"/>
      <c r="K44" s="720"/>
    </row>
    <row r="45" spans="1:11" ht="18" customHeight="1" x14ac:dyDescent="0.15">
      <c r="A45" s="17" t="s">
        <v>12</v>
      </c>
      <c r="B45" s="12"/>
      <c r="C45" s="2"/>
      <c r="D45" s="2"/>
      <c r="E45" s="12"/>
      <c r="F45" s="12"/>
      <c r="G45" s="12"/>
      <c r="H45" s="2"/>
      <c r="I45" s="5"/>
      <c r="J45" s="693"/>
      <c r="K45" s="692"/>
    </row>
    <row r="46" spans="1:11" ht="18" customHeight="1" x14ac:dyDescent="0.15">
      <c r="A46" s="5" t="s">
        <v>14</v>
      </c>
      <c r="B46" s="12" t="s">
        <v>21</v>
      </c>
      <c r="C46" s="127"/>
      <c r="D46" s="32"/>
      <c r="E46" s="12" t="s">
        <v>21</v>
      </c>
      <c r="F46" s="12" t="s">
        <v>21</v>
      </c>
      <c r="G46" s="16" t="s">
        <v>221</v>
      </c>
      <c r="H46" s="32"/>
      <c r="I46" s="5">
        <f t="shared" ref="I46:I50" si="8">COUNTIFS(B46:H46,"&lt;&gt;空",B46:H46,"&lt;&gt;休",B46:H46,"&lt;&gt;調",B46:H46,"&lt;&gt;",B46:H46,"&lt;&gt;調整休")</f>
        <v>4</v>
      </c>
      <c r="J46" s="758">
        <f>SUM(COUNTIF(B46:H46,"9-11,15-19"))*(6)+(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9-11・14-19"))*(6.5)</f>
        <v>20</v>
      </c>
      <c r="K46" s="759"/>
    </row>
    <row r="47" spans="1:11" ht="18" customHeight="1" x14ac:dyDescent="0.15">
      <c r="A47" s="20" t="s">
        <v>100</v>
      </c>
      <c r="B47" s="12" t="s">
        <v>20</v>
      </c>
      <c r="C47" s="350"/>
      <c r="D47" s="36"/>
      <c r="E47" s="12"/>
      <c r="F47" s="12" t="s">
        <v>20</v>
      </c>
      <c r="G47" s="12" t="s">
        <v>20</v>
      </c>
      <c r="H47" s="36"/>
      <c r="I47" s="5">
        <f t="shared" si="8"/>
        <v>3</v>
      </c>
      <c r="J47" s="758">
        <f t="shared" ref="J47" si="9">SUM(COUNTIF(B47:H47,"9-11,15-19"))*(6)+(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f>
        <v>13.5</v>
      </c>
      <c r="K47" s="759"/>
    </row>
    <row r="48" spans="1:11" ht="18" customHeight="1" x14ac:dyDescent="0.15">
      <c r="A48" s="20" t="s">
        <v>178</v>
      </c>
      <c r="B48" s="12" t="s">
        <v>25</v>
      </c>
      <c r="C48" s="45"/>
      <c r="D48" s="46"/>
      <c r="E48" s="16"/>
      <c r="F48" s="12" t="s">
        <v>25</v>
      </c>
      <c r="G48" s="12" t="s">
        <v>25</v>
      </c>
      <c r="H48" s="46"/>
      <c r="I48" s="5">
        <f t="shared" si="8"/>
        <v>3</v>
      </c>
      <c r="J48" s="758">
        <f>SUM(COUNTIF(B48:H48,"9-11,15-19"))*(6)+(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f>
        <v>13.5</v>
      </c>
      <c r="K48" s="759"/>
    </row>
    <row r="49" spans="1:14" ht="18" customHeight="1" x14ac:dyDescent="0.15">
      <c r="A49" s="20" t="s">
        <v>376</v>
      </c>
      <c r="B49" s="12" t="s">
        <v>21</v>
      </c>
      <c r="C49" s="45"/>
      <c r="D49" s="46"/>
      <c r="E49" s="12" t="s">
        <v>21</v>
      </c>
      <c r="F49" s="12" t="s">
        <v>21</v>
      </c>
      <c r="G49" s="12"/>
      <c r="H49" s="46"/>
      <c r="I49" s="5">
        <f t="shared" si="8"/>
        <v>3</v>
      </c>
      <c r="J49" s="758">
        <f>SUM(COUNTIF(B49:H49,"9-11,15-19"))*(6)+(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COUNTIF(B49:H49,"11-19"))*(7)</f>
        <v>13.5</v>
      </c>
      <c r="K49" s="759"/>
    </row>
    <row r="50" spans="1:14" ht="18" customHeight="1" x14ac:dyDescent="0.15">
      <c r="A50" s="20" t="s">
        <v>377</v>
      </c>
      <c r="B50" s="16"/>
      <c r="C50" s="45"/>
      <c r="D50" s="46"/>
      <c r="E50" s="16"/>
      <c r="F50" s="12" t="s">
        <v>184</v>
      </c>
      <c r="G50" s="12" t="s">
        <v>184</v>
      </c>
      <c r="H50" s="46"/>
      <c r="I50" s="5">
        <f t="shared" si="8"/>
        <v>2</v>
      </c>
      <c r="J50" s="758">
        <f>SUM(COUNTIF(B50:H50,"9-11,15-19"))*(6)+(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11-19"))*(7)</f>
        <v>14</v>
      </c>
      <c r="K50" s="759"/>
    </row>
    <row r="51" spans="1:14" ht="18" customHeight="1" x14ac:dyDescent="0.15">
      <c r="A51" s="31" t="s">
        <v>66</v>
      </c>
      <c r="B51" s="16"/>
      <c r="C51" s="45"/>
      <c r="D51" s="46"/>
      <c r="E51" s="16" t="s">
        <v>82</v>
      </c>
      <c r="F51" s="16" t="s">
        <v>268</v>
      </c>
      <c r="G51" s="12"/>
      <c r="H51" s="46"/>
      <c r="I51" s="5"/>
      <c r="J51" s="758"/>
      <c r="K51" s="759"/>
    </row>
    <row r="52" spans="1:14" ht="18" customHeight="1" x14ac:dyDescent="0.15">
      <c r="A52" s="31" t="s">
        <v>66</v>
      </c>
      <c r="B52" s="12"/>
      <c r="C52" s="45"/>
      <c r="D52" s="46"/>
      <c r="E52" s="16" t="s">
        <v>125</v>
      </c>
      <c r="F52" s="16"/>
      <c r="G52" s="16"/>
      <c r="H52" s="46"/>
      <c r="I52" s="5"/>
      <c r="J52" s="682"/>
      <c r="K52" s="692"/>
    </row>
    <row r="53" spans="1:14" ht="16.5" customHeight="1" x14ac:dyDescent="0.15">
      <c r="A53" s="41"/>
      <c r="B53" s="42"/>
      <c r="C53" s="42"/>
      <c r="D53" s="42"/>
      <c r="E53" s="42"/>
      <c r="F53" s="42"/>
      <c r="G53" s="42"/>
      <c r="H53" s="42"/>
      <c r="I53" s="716" t="s">
        <v>506</v>
      </c>
      <c r="J53" s="716"/>
      <c r="K53" s="716"/>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69">
    <mergeCell ref="J11:K11"/>
    <mergeCell ref="B1:F1"/>
    <mergeCell ref="H1:K1"/>
    <mergeCell ref="B2:E2"/>
    <mergeCell ref="I3:I4"/>
    <mergeCell ref="J3:K4"/>
    <mergeCell ref="J5:K5"/>
    <mergeCell ref="J6:K6"/>
    <mergeCell ref="J7:K7"/>
    <mergeCell ref="J8:K8"/>
    <mergeCell ref="J9:K9"/>
    <mergeCell ref="J10:K10"/>
    <mergeCell ref="I23:I24"/>
    <mergeCell ref="J23:K24"/>
    <mergeCell ref="J12:K12"/>
    <mergeCell ref="I13:I14"/>
    <mergeCell ref="J13:K14"/>
    <mergeCell ref="J15:K15"/>
    <mergeCell ref="J16:K16"/>
    <mergeCell ref="J17:K17"/>
    <mergeCell ref="J29:K29"/>
    <mergeCell ref="J18:K18"/>
    <mergeCell ref="J19:K19"/>
    <mergeCell ref="J20:K20"/>
    <mergeCell ref="J21:K21"/>
    <mergeCell ref="J22:K22"/>
    <mergeCell ref="F25:H25"/>
    <mergeCell ref="J25:K25"/>
    <mergeCell ref="J26:K26"/>
    <mergeCell ref="J27:K27"/>
    <mergeCell ref="J28:K28"/>
    <mergeCell ref="J41:K41"/>
    <mergeCell ref="J30:K30"/>
    <mergeCell ref="J31:K31"/>
    <mergeCell ref="J32:K32"/>
    <mergeCell ref="I33:I34"/>
    <mergeCell ref="J33:K34"/>
    <mergeCell ref="J35:K35"/>
    <mergeCell ref="J36:K36"/>
    <mergeCell ref="J37:K37"/>
    <mergeCell ref="J38:K38"/>
    <mergeCell ref="J39:K39"/>
    <mergeCell ref="J40:K40"/>
    <mergeCell ref="I53:K53"/>
    <mergeCell ref="J42:K42"/>
    <mergeCell ref="I43:I44"/>
    <mergeCell ref="J43:K44"/>
    <mergeCell ref="J45:K45"/>
    <mergeCell ref="J46:K46"/>
    <mergeCell ref="J47:K47"/>
    <mergeCell ref="J48:K48"/>
    <mergeCell ref="J49:K49"/>
    <mergeCell ref="J50:K50"/>
    <mergeCell ref="J51:K51"/>
    <mergeCell ref="J52:K52"/>
    <mergeCell ref="A54:B54"/>
    <mergeCell ref="D54:E54"/>
    <mergeCell ref="A55:B55"/>
    <mergeCell ref="C55:K55"/>
    <mergeCell ref="A56:B56"/>
    <mergeCell ref="C56:K56"/>
    <mergeCell ref="A62:B62"/>
    <mergeCell ref="C62:K62"/>
    <mergeCell ref="C57:K57"/>
    <mergeCell ref="A59:B59"/>
    <mergeCell ref="C59:K59"/>
    <mergeCell ref="A60:B60"/>
    <mergeCell ref="A61:B61"/>
    <mergeCell ref="C61:K61"/>
  </mergeCells>
  <phoneticPr fontId="13"/>
  <pageMargins left="0.59055118110236227" right="0.27559055118110237" top="0.31496062992125984" bottom="0.11811023622047245" header="0.51181102362204722" footer="0.51181102362204722"/>
  <pageSetup paperSize="9" scale="8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8E6BE79-3C06-4130-BF70-7567683D05AB}">
          <x14:formula1>
            <xm:f>'F:\Users\clmiwa-three\Downloads\[《中村》新田・草加 エリア 仮シフト【12月16日～1月15日】.xlsx]参照データベース'!#REF!</xm:f>
          </x14:formula1>
          <xm:sqref>G1 C53:H53</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B0C59-82C8-4D2E-B495-734B09BA4B7A}">
  <sheetPr>
    <pageSetUpPr fitToPage="1"/>
  </sheetPr>
  <dimension ref="A1:N52"/>
  <sheetViews>
    <sheetView zoomScale="90" zoomScaleNormal="90" workbookViewId="0">
      <selection activeCell="O12" sqref="O12"/>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493</v>
      </c>
      <c r="C1" s="683"/>
      <c r="D1" s="683"/>
      <c r="E1" s="683"/>
      <c r="F1" s="683"/>
      <c r="H1" s="867" t="s">
        <v>45</v>
      </c>
      <c r="I1" s="868"/>
      <c r="J1" s="869"/>
      <c r="K1" s="870"/>
    </row>
    <row r="2" spans="1:11" ht="9.9499999999999993" customHeight="1" x14ac:dyDescent="0.15">
      <c r="A2" s="14"/>
      <c r="I2" s="14"/>
      <c r="J2" s="3"/>
      <c r="K2" s="4"/>
    </row>
    <row r="3" spans="1:11" ht="19.5" customHeight="1" x14ac:dyDescent="0.15">
      <c r="A3" s="2" t="s">
        <v>64</v>
      </c>
      <c r="B3" s="90"/>
      <c r="C3" s="90"/>
      <c r="D3" s="90"/>
      <c r="E3" s="90"/>
      <c r="F3" s="90"/>
      <c r="G3" s="90"/>
      <c r="H3" s="90">
        <v>46054</v>
      </c>
      <c r="I3" s="727" t="s">
        <v>1</v>
      </c>
      <c r="J3" s="717" t="s">
        <v>2</v>
      </c>
      <c r="K3" s="718"/>
    </row>
    <row r="4" spans="1:11" ht="19.5" customHeight="1" x14ac:dyDescent="0.15">
      <c r="A4" s="2" t="s">
        <v>3</v>
      </c>
      <c r="B4" s="2"/>
      <c r="C4" s="21"/>
      <c r="D4" s="21"/>
      <c r="E4" s="2"/>
      <c r="F4" s="21"/>
      <c r="G4" s="21"/>
      <c r="H4" s="24" t="s">
        <v>10</v>
      </c>
      <c r="I4" s="728"/>
      <c r="J4" s="719"/>
      <c r="K4" s="720"/>
    </row>
    <row r="5" spans="1:11" ht="19.5" customHeight="1" x14ac:dyDescent="0.15">
      <c r="A5" s="17" t="s">
        <v>12</v>
      </c>
      <c r="B5" s="21"/>
      <c r="C5" s="21"/>
      <c r="D5" s="21"/>
      <c r="E5" s="21"/>
      <c r="F5" s="21"/>
      <c r="G5" s="21"/>
      <c r="H5" s="12"/>
      <c r="I5" s="5"/>
      <c r="J5" s="682"/>
      <c r="K5" s="692"/>
    </row>
    <row r="6" spans="1:11" ht="19.5" customHeight="1" x14ac:dyDescent="0.15">
      <c r="A6" s="20" t="s">
        <v>61</v>
      </c>
      <c r="B6" s="32"/>
      <c r="C6" s="127"/>
      <c r="D6" s="32"/>
      <c r="E6" s="32"/>
      <c r="F6" s="32"/>
      <c r="G6" s="32"/>
      <c r="H6" s="54"/>
      <c r="I6" s="5">
        <f>COUNTIFS(B6:H6,"&lt;&gt;空",B6:H6,"&lt;&gt;休",B6:H6,"&lt;&gt;調",B6:H6,"&lt;&gt;",B6:H6,"&lt;&gt;調整休")</f>
        <v>0</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f>
        <v>0</v>
      </c>
      <c r="K6" s="692"/>
    </row>
    <row r="7" spans="1:11" ht="19.5" customHeight="1" x14ac:dyDescent="0.15">
      <c r="A7" s="20" t="s">
        <v>44</v>
      </c>
      <c r="B7" s="32"/>
      <c r="C7" s="21"/>
      <c r="D7" s="32"/>
      <c r="E7" s="32"/>
      <c r="F7" s="32"/>
      <c r="G7" s="32"/>
      <c r="H7" s="54" t="s">
        <v>58</v>
      </c>
      <c r="I7" s="5">
        <f>COUNTIFS(B7:H7,"&lt;&gt;空",B7:H7,"&lt;&gt;休",B7:H7,"&lt;&gt;調",B7:H7,"&lt;&gt;",B7:H7,"&lt;&gt;調整休")</f>
        <v>1</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f>
        <v>6.25</v>
      </c>
      <c r="K7" s="692"/>
    </row>
    <row r="8" spans="1:11" ht="19.5" customHeight="1" x14ac:dyDescent="0.15">
      <c r="A8" s="20" t="s">
        <v>71</v>
      </c>
      <c r="B8" s="32"/>
      <c r="C8" s="21"/>
      <c r="D8" s="32"/>
      <c r="E8" s="32"/>
      <c r="F8" s="32"/>
      <c r="G8" s="32"/>
      <c r="H8" s="12" t="s">
        <v>27</v>
      </c>
      <c r="I8" s="5">
        <f>COUNTIFS(B8:H8,"&lt;&gt;空",B8:H8,"&lt;&gt;休",B8:H8,"&lt;&gt;調",B8:H8,"&lt;&gt;",B8:H8,"&lt;&gt;調整休")</f>
        <v>1</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(3)+(COUNTIF(B8:H8,"16-19"))*(3)</f>
        <v>3</v>
      </c>
      <c r="K8" s="692"/>
    </row>
    <row r="9" spans="1:11" ht="19.5" customHeight="1" x14ac:dyDescent="0.15">
      <c r="A9" s="56" t="s">
        <v>66</v>
      </c>
      <c r="B9" s="32"/>
      <c r="C9" s="21"/>
      <c r="D9" s="32"/>
      <c r="E9" s="32"/>
      <c r="F9" s="32"/>
      <c r="G9" s="32"/>
      <c r="H9" s="57"/>
      <c r="I9" s="5"/>
      <c r="J9" s="682"/>
      <c r="K9" s="692"/>
    </row>
    <row r="10" spans="1:11" ht="19.5" customHeight="1" x14ac:dyDescent="0.15">
      <c r="A10" s="88"/>
      <c r="B10" s="36"/>
      <c r="C10" s="106"/>
      <c r="D10" s="106"/>
      <c r="E10" s="106"/>
      <c r="F10" s="106"/>
      <c r="G10" s="106"/>
      <c r="H10" s="40"/>
      <c r="I10" s="5"/>
      <c r="J10" s="758"/>
      <c r="K10" s="759"/>
    </row>
    <row r="11" spans="1:11" ht="19.5" customHeight="1" x14ac:dyDescent="0.15">
      <c r="A11" s="33" t="s">
        <v>0</v>
      </c>
      <c r="B11" s="90">
        <v>46055</v>
      </c>
      <c r="C11" s="90">
        <v>46056</v>
      </c>
      <c r="D11" s="90">
        <v>46057</v>
      </c>
      <c r="E11" s="90">
        <v>46058</v>
      </c>
      <c r="F11" s="90">
        <v>46059</v>
      </c>
      <c r="G11" s="90">
        <v>46060</v>
      </c>
      <c r="H11" s="90">
        <v>46061</v>
      </c>
      <c r="I11" s="7"/>
      <c r="J11" s="717" t="s">
        <v>2</v>
      </c>
      <c r="K11" s="718"/>
    </row>
    <row r="12" spans="1:11" ht="19.5" customHeight="1" x14ac:dyDescent="0.15">
      <c r="A12" s="22" t="s">
        <v>3</v>
      </c>
      <c r="B12" s="22" t="s">
        <v>4</v>
      </c>
      <c r="C12" s="2" t="s">
        <v>5</v>
      </c>
      <c r="D12" s="21" t="s">
        <v>6</v>
      </c>
      <c r="E12" s="2" t="s">
        <v>7</v>
      </c>
      <c r="F12" s="2" t="s">
        <v>8</v>
      </c>
      <c r="G12" s="2" t="s">
        <v>9</v>
      </c>
      <c r="H12" s="24" t="s">
        <v>10</v>
      </c>
      <c r="I12" s="8"/>
      <c r="J12" s="719"/>
      <c r="K12" s="720"/>
    </row>
    <row r="13" spans="1:11" ht="19.5" customHeight="1" x14ac:dyDescent="0.15">
      <c r="A13" s="17" t="s">
        <v>13</v>
      </c>
      <c r="B13" s="12"/>
      <c r="C13" s="21"/>
      <c r="D13" s="21"/>
      <c r="E13" s="12"/>
      <c r="F13" s="12"/>
      <c r="G13" s="12"/>
      <c r="H13" s="12"/>
      <c r="I13" s="5"/>
      <c r="J13" s="682"/>
      <c r="K13" s="692"/>
    </row>
    <row r="14" spans="1:11" ht="19.5" customHeight="1" x14ac:dyDescent="0.15">
      <c r="A14" s="19" t="s">
        <v>61</v>
      </c>
      <c r="B14" s="12" t="s">
        <v>58</v>
      </c>
      <c r="C14" s="127"/>
      <c r="D14" s="32"/>
      <c r="E14" s="54"/>
      <c r="F14" s="54" t="s">
        <v>21</v>
      </c>
      <c r="G14" s="54" t="s">
        <v>20</v>
      </c>
      <c r="H14" s="54" t="s">
        <v>58</v>
      </c>
      <c r="I14" s="5">
        <f t="shared" ref="I14:I16" si="0">COUNTIFS(B14:H14,"&lt;&gt;空",B14:H14,"&lt;&gt;休",B14:H14,"&lt;&gt;調",B14:H14,"&lt;&gt;",B14:H14,"&lt;&gt;調整休")</f>
        <v>4</v>
      </c>
      <c r="J14" s="682">
        <v>27.5</v>
      </c>
      <c r="K14" s="692"/>
    </row>
    <row r="15" spans="1:11" ht="19.5" customHeight="1" x14ac:dyDescent="0.15">
      <c r="A15" s="20" t="s">
        <v>44</v>
      </c>
      <c r="B15" s="16"/>
      <c r="C15" s="21"/>
      <c r="D15" s="32"/>
      <c r="E15" s="54" t="s">
        <v>20</v>
      </c>
      <c r="F15" s="54" t="s">
        <v>20</v>
      </c>
      <c r="G15" s="54" t="s">
        <v>21</v>
      </c>
      <c r="H15" s="54"/>
      <c r="I15" s="5">
        <f t="shared" si="0"/>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13:30-19"))*(5)+(COUNTIF(B15:H15,"14-17"))*(4)+(COUNTIF(B15:H15,"16-19"))*(4)</f>
        <v>13.5</v>
      </c>
      <c r="K15" s="692"/>
    </row>
    <row r="16" spans="1:11" ht="19.5" customHeight="1" x14ac:dyDescent="0.15">
      <c r="A16" s="19" t="s">
        <v>71</v>
      </c>
      <c r="B16" s="12" t="s">
        <v>27</v>
      </c>
      <c r="C16" s="21"/>
      <c r="D16" s="32"/>
      <c r="E16" s="12" t="s">
        <v>27</v>
      </c>
      <c r="F16" s="54"/>
      <c r="G16" s="54"/>
      <c r="H16" s="12" t="s">
        <v>27</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(3)+(COUNTIF(B16:H16,"16-19"))*(3)</f>
        <v>9</v>
      </c>
      <c r="K16" s="692"/>
    </row>
    <row r="17" spans="1:11" ht="19.5" customHeight="1" x14ac:dyDescent="0.15">
      <c r="A17" s="56" t="s">
        <v>66</v>
      </c>
      <c r="B17" s="16"/>
      <c r="C17" s="21"/>
      <c r="D17" s="32"/>
      <c r="E17" s="16" t="s">
        <v>367</v>
      </c>
      <c r="F17" s="54"/>
      <c r="G17" s="54"/>
      <c r="H17" s="57"/>
      <c r="I17" s="5"/>
      <c r="J17" s="682"/>
      <c r="K17" s="692"/>
    </row>
    <row r="18" spans="1:11" ht="19.5" customHeight="1" x14ac:dyDescent="0.15">
      <c r="A18" s="44"/>
      <c r="B18" s="12"/>
      <c r="C18" s="106"/>
      <c r="D18" s="106"/>
      <c r="E18" s="12"/>
      <c r="F18" s="40"/>
      <c r="G18" s="12"/>
      <c r="H18" s="40"/>
      <c r="I18" s="5"/>
      <c r="J18" s="758"/>
      <c r="K18" s="759"/>
    </row>
    <row r="19" spans="1:11" ht="19.5" customHeight="1" x14ac:dyDescent="0.15">
      <c r="A19" s="22" t="s">
        <v>0</v>
      </c>
      <c r="B19" s="23">
        <v>46062</v>
      </c>
      <c r="C19" s="23">
        <v>46063</v>
      </c>
      <c r="D19" s="23">
        <v>46064</v>
      </c>
      <c r="E19" s="23">
        <v>46065</v>
      </c>
      <c r="F19" s="23">
        <v>46066</v>
      </c>
      <c r="G19" s="23">
        <v>46067</v>
      </c>
      <c r="H19" s="23">
        <v>46068</v>
      </c>
      <c r="I19" s="7"/>
      <c r="J19" s="717" t="s">
        <v>2</v>
      </c>
      <c r="K19" s="718"/>
    </row>
    <row r="20" spans="1:11" ht="19.5" customHeight="1" x14ac:dyDescent="0.15">
      <c r="A20" s="22" t="s">
        <v>3</v>
      </c>
      <c r="B20" s="2" t="s">
        <v>4</v>
      </c>
      <c r="C20" s="21" t="s">
        <v>5</v>
      </c>
      <c r="D20" s="376" t="s">
        <v>6</v>
      </c>
      <c r="E20" s="2" t="s">
        <v>7</v>
      </c>
      <c r="F20" s="2" t="s">
        <v>8</v>
      </c>
      <c r="G20" s="2" t="s">
        <v>9</v>
      </c>
      <c r="H20" s="24" t="s">
        <v>10</v>
      </c>
      <c r="I20" s="8"/>
      <c r="J20" s="719"/>
      <c r="K20" s="720"/>
    </row>
    <row r="21" spans="1:11" ht="17.100000000000001" customHeight="1" x14ac:dyDescent="0.15">
      <c r="A21" s="17" t="s">
        <v>12</v>
      </c>
      <c r="B21" s="12"/>
      <c r="C21" s="21"/>
      <c r="D21" s="21"/>
      <c r="E21" s="12"/>
      <c r="F21" s="12"/>
      <c r="G21" s="12"/>
      <c r="H21" s="12"/>
      <c r="I21" s="51"/>
      <c r="J21" s="721"/>
      <c r="K21" s="722"/>
    </row>
    <row r="22" spans="1:11" ht="19.5" customHeight="1" x14ac:dyDescent="0.15">
      <c r="A22" s="19" t="s">
        <v>61</v>
      </c>
      <c r="B22" s="12"/>
      <c r="C22" s="127"/>
      <c r="D22" s="32"/>
      <c r="E22" s="54" t="s">
        <v>20</v>
      </c>
      <c r="F22" s="54" t="s">
        <v>20</v>
      </c>
      <c r="G22" s="54" t="s">
        <v>21</v>
      </c>
      <c r="H22" s="54"/>
      <c r="I22" s="5">
        <f t="shared" ref="I22:I24" si="1">COUNTIFS(B22:H22,"&lt;&gt;空",B22:H22,"&lt;&gt;休",B22:H22,"&lt;&gt;調",B22:H22,"&lt;&gt;",B22:H22,"&lt;&gt;調整休")</f>
        <v>3</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(4)</f>
        <v>13.5</v>
      </c>
      <c r="K22" s="692"/>
    </row>
    <row r="23" spans="1:11" ht="19.5" customHeight="1" x14ac:dyDescent="0.15">
      <c r="A23" s="20" t="s">
        <v>44</v>
      </c>
      <c r="B23" s="54" t="s">
        <v>58</v>
      </c>
      <c r="C23" s="21"/>
      <c r="D23" s="32"/>
      <c r="E23" s="54"/>
      <c r="F23" s="54" t="s">
        <v>21</v>
      </c>
      <c r="G23" s="54" t="s">
        <v>20</v>
      </c>
      <c r="H23" s="54" t="s">
        <v>58</v>
      </c>
      <c r="I23" s="5">
        <f t="shared" si="1"/>
        <v>4</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(4)</f>
        <v>21.5</v>
      </c>
      <c r="K23" s="692"/>
    </row>
    <row r="24" spans="1:11" ht="19.5" customHeight="1" x14ac:dyDescent="0.15">
      <c r="A24" s="19" t="s">
        <v>71</v>
      </c>
      <c r="B24" s="12" t="s">
        <v>27</v>
      </c>
      <c r="C24" s="21"/>
      <c r="D24" s="32"/>
      <c r="E24" s="12" t="s">
        <v>27</v>
      </c>
      <c r="F24" s="54"/>
      <c r="G24" s="54"/>
      <c r="H24" s="12" t="s">
        <v>27</v>
      </c>
      <c r="I24" s="5">
        <f t="shared" si="1"/>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13:30-19"))*(5)+(COUNTIF(B24:H24,"14-17"))*(3)+(COUNTIF(B24:H24,"16-19"))*(3)</f>
        <v>9</v>
      </c>
      <c r="K24" s="692"/>
    </row>
    <row r="25" spans="1:11" ht="19.5" customHeight="1" x14ac:dyDescent="0.15">
      <c r="A25" s="56" t="s">
        <v>66</v>
      </c>
      <c r="B25" s="16"/>
      <c r="C25" s="21"/>
      <c r="D25" s="32"/>
      <c r="E25" s="16" t="s">
        <v>367</v>
      </c>
      <c r="F25" s="54"/>
      <c r="G25" s="54"/>
      <c r="H25" s="57"/>
      <c r="I25" s="5"/>
      <c r="J25" s="682"/>
      <c r="K25" s="692"/>
    </row>
    <row r="26" spans="1:11" ht="19.5" customHeight="1" x14ac:dyDescent="0.15">
      <c r="A26" s="44"/>
      <c r="B26" s="12"/>
      <c r="C26" s="106"/>
      <c r="D26" s="106"/>
      <c r="E26" s="12"/>
      <c r="F26" s="40"/>
      <c r="G26" s="12"/>
      <c r="H26" s="40"/>
      <c r="I26" s="5"/>
      <c r="J26" s="758"/>
      <c r="K26" s="759"/>
    </row>
    <row r="27" spans="1:11" ht="19.5" customHeight="1" x14ac:dyDescent="0.15">
      <c r="A27" s="22" t="s">
        <v>0</v>
      </c>
      <c r="B27" s="90">
        <v>46069</v>
      </c>
      <c r="C27" s="90">
        <v>46070</v>
      </c>
      <c r="D27" s="90">
        <v>46071</v>
      </c>
      <c r="E27" s="90">
        <v>46072</v>
      </c>
      <c r="F27" s="90">
        <v>46073</v>
      </c>
      <c r="G27" s="90">
        <v>46074</v>
      </c>
      <c r="H27" s="90">
        <v>46075</v>
      </c>
      <c r="I27" s="7"/>
      <c r="J27" s="717" t="s">
        <v>2</v>
      </c>
      <c r="K27" s="718"/>
    </row>
    <row r="28" spans="1:11" ht="19.5" customHeight="1" x14ac:dyDescent="0.15">
      <c r="A28" s="22" t="s">
        <v>3</v>
      </c>
      <c r="B28" s="2" t="s">
        <v>4</v>
      </c>
      <c r="C28" s="21" t="s">
        <v>5</v>
      </c>
      <c r="D28" s="21" t="s">
        <v>6</v>
      </c>
      <c r="E28" s="2" t="s">
        <v>7</v>
      </c>
      <c r="F28" s="2" t="s">
        <v>8</v>
      </c>
      <c r="G28" s="2" t="s">
        <v>9</v>
      </c>
      <c r="H28" s="24" t="s">
        <v>10</v>
      </c>
      <c r="I28" s="8"/>
      <c r="J28" s="719"/>
      <c r="K28" s="720"/>
    </row>
    <row r="29" spans="1:11" ht="19.5" customHeight="1" x14ac:dyDescent="0.15">
      <c r="A29" s="17" t="s">
        <v>13</v>
      </c>
      <c r="B29" s="12"/>
      <c r="C29" s="21"/>
      <c r="D29" s="21"/>
      <c r="E29" s="12"/>
      <c r="F29" s="12"/>
      <c r="G29" s="12"/>
      <c r="H29" s="12"/>
      <c r="I29" s="5"/>
      <c r="J29" s="682"/>
      <c r="K29" s="692"/>
    </row>
    <row r="30" spans="1:11" ht="19.5" customHeight="1" x14ac:dyDescent="0.15">
      <c r="A30" s="19" t="s">
        <v>61</v>
      </c>
      <c r="B30" s="12" t="s">
        <v>58</v>
      </c>
      <c r="C30" s="127"/>
      <c r="D30" s="32"/>
      <c r="E30" s="54"/>
      <c r="F30" s="54" t="s">
        <v>21</v>
      </c>
      <c r="G30" s="54" t="s">
        <v>20</v>
      </c>
      <c r="H30" s="54" t="s">
        <v>58</v>
      </c>
      <c r="I30" s="5">
        <f t="shared" ref="I30:I32" si="2">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f>
        <v>21.5</v>
      </c>
      <c r="K30" s="692"/>
    </row>
    <row r="31" spans="1:11" ht="19.5" customHeight="1" x14ac:dyDescent="0.15">
      <c r="A31" s="20" t="s">
        <v>44</v>
      </c>
      <c r="B31" s="16"/>
      <c r="C31" s="21"/>
      <c r="D31" s="32"/>
      <c r="E31" s="54" t="s">
        <v>20</v>
      </c>
      <c r="F31" s="54" t="s">
        <v>20</v>
      </c>
      <c r="G31" s="54" t="s">
        <v>21</v>
      </c>
      <c r="H31" s="54"/>
      <c r="I31" s="5">
        <f t="shared" si="2"/>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COUNTIF(B31:H31,"11-16"))*(4.5)</f>
        <v>13.5</v>
      </c>
      <c r="K31" s="692"/>
    </row>
    <row r="32" spans="1:11" ht="19.5" customHeight="1" x14ac:dyDescent="0.15">
      <c r="A32" s="19" t="s">
        <v>71</v>
      </c>
      <c r="B32" s="12" t="s">
        <v>27</v>
      </c>
      <c r="C32" s="21"/>
      <c r="D32" s="32"/>
      <c r="E32" s="12" t="s">
        <v>27</v>
      </c>
      <c r="F32" s="54"/>
      <c r="G32" s="54"/>
      <c r="H32" s="12" t="s">
        <v>27</v>
      </c>
      <c r="I32" s="5">
        <f t="shared" si="2"/>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13:30-19"))*(5)+(COUNTIF(B32:H32,"14-17"))*(3)+(COUNTIF(B32:H32,"16-19"))*(3)</f>
        <v>9</v>
      </c>
      <c r="K32" s="692"/>
    </row>
    <row r="33" spans="1:14" ht="19.5" customHeight="1" x14ac:dyDescent="0.15">
      <c r="A33" s="56" t="s">
        <v>66</v>
      </c>
      <c r="B33" s="16"/>
      <c r="C33" s="21"/>
      <c r="D33" s="32"/>
      <c r="E33" s="16" t="s">
        <v>367</v>
      </c>
      <c r="F33" s="54"/>
      <c r="G33" s="54"/>
      <c r="H33" s="57"/>
      <c r="I33" s="5"/>
      <c r="J33" s="682"/>
      <c r="K33" s="692"/>
    </row>
    <row r="34" spans="1:14" ht="19.5" customHeight="1" x14ac:dyDescent="0.15">
      <c r="A34" s="44"/>
      <c r="B34" s="12"/>
      <c r="C34" s="106"/>
      <c r="D34" s="106"/>
      <c r="E34" s="12"/>
      <c r="F34" s="40"/>
      <c r="G34" s="12"/>
      <c r="H34" s="40"/>
      <c r="I34" s="5"/>
      <c r="J34" s="758"/>
      <c r="K34" s="759"/>
    </row>
    <row r="35" spans="1:14" ht="19.5" customHeight="1" x14ac:dyDescent="0.15">
      <c r="A35" s="22" t="s">
        <v>0</v>
      </c>
      <c r="B35" s="23">
        <v>46076</v>
      </c>
      <c r="C35" s="23">
        <v>46077</v>
      </c>
      <c r="D35" s="23">
        <v>46078</v>
      </c>
      <c r="E35" s="23">
        <v>46079</v>
      </c>
      <c r="F35" s="23">
        <v>46080</v>
      </c>
      <c r="G35" s="23">
        <v>46081</v>
      </c>
      <c r="H35" s="23">
        <v>46082</v>
      </c>
      <c r="I35" s="7"/>
      <c r="J35" s="717" t="s">
        <v>2</v>
      </c>
      <c r="K35" s="718"/>
    </row>
    <row r="36" spans="1:14" ht="19.5" customHeight="1" x14ac:dyDescent="0.15">
      <c r="A36" s="22" t="s">
        <v>3</v>
      </c>
      <c r="B36" s="24" t="s">
        <v>4</v>
      </c>
      <c r="C36" s="316" t="s">
        <v>5</v>
      </c>
      <c r="D36" s="21" t="s">
        <v>6</v>
      </c>
      <c r="E36" s="2" t="s">
        <v>7</v>
      </c>
      <c r="F36" s="2" t="s">
        <v>8</v>
      </c>
      <c r="G36" s="2" t="s">
        <v>9</v>
      </c>
      <c r="H36" s="24" t="s">
        <v>10</v>
      </c>
      <c r="I36" s="8"/>
      <c r="J36" s="719"/>
      <c r="K36" s="720"/>
    </row>
    <row r="37" spans="1:14" ht="17.100000000000001" customHeight="1" x14ac:dyDescent="0.15">
      <c r="A37" s="17" t="s">
        <v>12</v>
      </c>
      <c r="B37" s="12"/>
      <c r="C37" s="21"/>
      <c r="D37" s="21"/>
      <c r="E37" s="12"/>
      <c r="F37" s="691" t="s">
        <v>60</v>
      </c>
      <c r="G37" s="691"/>
      <c r="H37" s="691"/>
      <c r="I37" s="51"/>
      <c r="J37" s="27"/>
      <c r="K37" s="49"/>
    </row>
    <row r="38" spans="1:14" ht="19.5" customHeight="1" x14ac:dyDescent="0.15">
      <c r="A38" s="19" t="s">
        <v>61</v>
      </c>
      <c r="B38" s="12"/>
      <c r="C38" s="127"/>
      <c r="D38" s="32"/>
      <c r="E38" s="54" t="s">
        <v>20</v>
      </c>
      <c r="F38" s="54" t="s">
        <v>20</v>
      </c>
      <c r="G38" s="54" t="s">
        <v>21</v>
      </c>
      <c r="H38" s="32"/>
      <c r="I38" s="5">
        <f t="shared" ref="I38:I40" si="3">COUNTIFS(B38:H38,"&lt;&gt;空",B38:H38,"&lt;&gt;休",B38:H38,"&lt;&gt;調",B38:H38,"&lt;&gt;",B38:H38,"&lt;&gt;調整休")</f>
        <v>3</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f>
        <v>13.5</v>
      </c>
      <c r="K38" s="692"/>
    </row>
    <row r="39" spans="1:14" ht="19.5" customHeight="1" x14ac:dyDescent="0.15">
      <c r="A39" s="20" t="s">
        <v>44</v>
      </c>
      <c r="B39" s="54" t="s">
        <v>58</v>
      </c>
      <c r="C39" s="21"/>
      <c r="D39" s="32"/>
      <c r="E39" s="54"/>
      <c r="F39" s="54" t="s">
        <v>21</v>
      </c>
      <c r="G39" s="54" t="s">
        <v>20</v>
      </c>
      <c r="H39" s="32"/>
      <c r="I39" s="5">
        <f t="shared" si="3"/>
        <v>3</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f>
        <v>15.25</v>
      </c>
      <c r="K39" s="692"/>
    </row>
    <row r="40" spans="1:14" ht="19.5" customHeight="1" x14ac:dyDescent="0.15">
      <c r="A40" s="19" t="s">
        <v>71</v>
      </c>
      <c r="B40" s="12" t="s">
        <v>27</v>
      </c>
      <c r="C40" s="21"/>
      <c r="D40" s="32"/>
      <c r="E40" s="12" t="s">
        <v>27</v>
      </c>
      <c r="F40" s="54"/>
      <c r="G40" s="54"/>
      <c r="H40" s="32"/>
      <c r="I40" s="5">
        <f t="shared" si="3"/>
        <v>2</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(3)+(COUNTIF(B40:H40,"16-19"))*(3)</f>
        <v>6</v>
      </c>
      <c r="K40" s="692"/>
    </row>
    <row r="41" spans="1:14" ht="19.5" customHeight="1" x14ac:dyDescent="0.15">
      <c r="A41" s="56" t="s">
        <v>66</v>
      </c>
      <c r="B41" s="16"/>
      <c r="C41" s="21"/>
      <c r="D41" s="32"/>
      <c r="E41" s="16" t="s">
        <v>367</v>
      </c>
      <c r="F41" s="54"/>
      <c r="G41" s="54"/>
      <c r="H41" s="32"/>
      <c r="I41" s="5"/>
      <c r="J41" s="682"/>
      <c r="K41" s="692"/>
    </row>
    <row r="42" spans="1:14" ht="19.5" customHeight="1" x14ac:dyDescent="0.15">
      <c r="A42" s="44"/>
      <c r="B42" s="12"/>
      <c r="C42" s="106"/>
      <c r="D42" s="106"/>
      <c r="E42" s="12"/>
      <c r="F42" s="40"/>
      <c r="G42" s="12"/>
      <c r="H42" s="106"/>
      <c r="I42" s="5"/>
      <c r="J42" s="758"/>
      <c r="K42" s="759"/>
    </row>
    <row r="43" spans="1:14" ht="19.5" customHeight="1" x14ac:dyDescent="0.15">
      <c r="A43" s="41"/>
      <c r="B43" s="42"/>
      <c r="C43" s="42"/>
      <c r="D43" s="42"/>
      <c r="E43" s="42"/>
      <c r="F43" s="42"/>
      <c r="G43" s="42"/>
      <c r="H43" s="42"/>
      <c r="I43" s="882" t="s">
        <v>491</v>
      </c>
      <c r="J43" s="882"/>
      <c r="K43" s="882"/>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A50:B50"/>
    <mergeCell ref="A51:B51"/>
    <mergeCell ref="C51:K51"/>
    <mergeCell ref="A52:B52"/>
    <mergeCell ref="C52:K52"/>
    <mergeCell ref="F37:H37"/>
    <mergeCell ref="A45:B45"/>
    <mergeCell ref="C45:K45"/>
    <mergeCell ref="A46:B46"/>
    <mergeCell ref="C46:K46"/>
    <mergeCell ref="J39:K39"/>
    <mergeCell ref="C47:K47"/>
    <mergeCell ref="A49:B49"/>
    <mergeCell ref="C49:K49"/>
    <mergeCell ref="J40:K40"/>
    <mergeCell ref="J41:K41"/>
    <mergeCell ref="J42:K42"/>
    <mergeCell ref="I43:K43"/>
    <mergeCell ref="A44:B44"/>
    <mergeCell ref="D44:E44"/>
    <mergeCell ref="J32:K32"/>
    <mergeCell ref="J33:K33"/>
    <mergeCell ref="J34:K34"/>
    <mergeCell ref="J35:K36"/>
    <mergeCell ref="J38:K38"/>
    <mergeCell ref="J26:K26"/>
    <mergeCell ref="J27:K28"/>
    <mergeCell ref="J29:K29"/>
    <mergeCell ref="J30:K30"/>
    <mergeCell ref="J31:K31"/>
    <mergeCell ref="J25:K25"/>
    <mergeCell ref="J13:K13"/>
    <mergeCell ref="J14:K14"/>
    <mergeCell ref="J15:K15"/>
    <mergeCell ref="J16:K16"/>
    <mergeCell ref="J17:K17"/>
    <mergeCell ref="J18:K18"/>
    <mergeCell ref="J19:K20"/>
    <mergeCell ref="J21:K21"/>
    <mergeCell ref="J22:K22"/>
    <mergeCell ref="J23:K23"/>
    <mergeCell ref="J24:K24"/>
    <mergeCell ref="J11:K12"/>
    <mergeCell ref="B1:F1"/>
    <mergeCell ref="H1:K1"/>
    <mergeCell ref="I3:I4"/>
    <mergeCell ref="J3:K4"/>
    <mergeCell ref="J5:K5"/>
    <mergeCell ref="J6:K6"/>
    <mergeCell ref="J7:K7"/>
    <mergeCell ref="J8:K8"/>
    <mergeCell ref="J9:K9"/>
    <mergeCell ref="J10:K10"/>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209D87A-D9B3-4692-822D-1DF283FA7AB4}">
          <x14:formula1>
            <xm:f>'F:\Users\clmiwa-three\Downloads\[《中村》新田・草加 エリア 仮シフト【12月16日～1月15日】.xlsx]参照データベース'!#REF!</xm:f>
          </x14:formula1>
          <xm:sqref>G1 C43:H43</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14406-5DE7-428B-86A5-C97C764C0AFB}">
  <sheetPr>
    <pageSetUpPr fitToPage="1"/>
  </sheetPr>
  <dimension ref="A1:X52"/>
  <sheetViews>
    <sheetView zoomScale="90" zoomScaleNormal="90" workbookViewId="0">
      <selection activeCell="O12" sqref="O12"/>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493</v>
      </c>
      <c r="C1" s="683"/>
      <c r="D1" s="683"/>
      <c r="E1" s="683"/>
      <c r="F1" s="683"/>
      <c r="H1" s="723" t="s">
        <v>49</v>
      </c>
      <c r="I1" s="724"/>
      <c r="J1" s="725"/>
      <c r="K1" s="726"/>
    </row>
    <row r="2" spans="1:24" ht="18" customHeight="1" x14ac:dyDescent="0.15">
      <c r="A2" s="14"/>
      <c r="I2" s="14"/>
      <c r="J2" s="3"/>
      <c r="K2" s="4"/>
    </row>
    <row r="3" spans="1:24" ht="18" customHeight="1" x14ac:dyDescent="0.15">
      <c r="A3" s="2" t="s">
        <v>64</v>
      </c>
      <c r="B3" s="90"/>
      <c r="C3" s="90"/>
      <c r="D3" s="90"/>
      <c r="E3" s="90"/>
      <c r="F3" s="90"/>
      <c r="G3" s="90"/>
      <c r="H3" s="90">
        <v>46054</v>
      </c>
      <c r="I3" s="727" t="s">
        <v>1</v>
      </c>
      <c r="J3" s="717" t="s">
        <v>2</v>
      </c>
      <c r="K3" s="718"/>
    </row>
    <row r="4" spans="1:24" ht="18" customHeight="1" x14ac:dyDescent="0.15">
      <c r="A4" s="2" t="s">
        <v>3</v>
      </c>
      <c r="B4" s="2"/>
      <c r="C4" s="21"/>
      <c r="D4" s="21"/>
      <c r="E4" s="2"/>
      <c r="F4" s="21"/>
      <c r="G4" s="21"/>
      <c r="H4" s="24" t="s">
        <v>10</v>
      </c>
      <c r="I4" s="728"/>
      <c r="J4" s="719"/>
      <c r="K4" s="720"/>
    </row>
    <row r="5" spans="1:24" ht="18" customHeight="1" x14ac:dyDescent="0.15">
      <c r="A5" s="17" t="s">
        <v>12</v>
      </c>
      <c r="B5" s="26"/>
      <c r="C5" s="26"/>
      <c r="D5" s="37"/>
      <c r="E5" s="26"/>
      <c r="F5" s="26"/>
      <c r="G5" s="37"/>
      <c r="H5" s="12"/>
      <c r="I5" s="5"/>
      <c r="J5" s="682"/>
      <c r="K5" s="692"/>
    </row>
    <row r="6" spans="1:24" ht="18" customHeight="1" x14ac:dyDescent="0.15">
      <c r="A6" s="5" t="s">
        <v>73</v>
      </c>
      <c r="B6" s="127"/>
      <c r="C6" s="127"/>
      <c r="D6" s="32"/>
      <c r="E6" s="32"/>
      <c r="F6" s="32"/>
      <c r="G6" s="32"/>
      <c r="H6" s="12" t="s">
        <v>41</v>
      </c>
      <c r="I6" s="5">
        <f>COUNTIFS(B6:H6,"&lt;&gt;空",B6:H6,"&lt;&gt;休",B6:H6,"&lt;&gt;調",B6:H6,"&lt;&gt;",B6:H6,"&lt;&gt;調整休")</f>
        <v>1</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16-19"))*(3)</f>
        <v>6</v>
      </c>
      <c r="K6" s="692"/>
      <c r="N6" s="6"/>
      <c r="O6" s="6"/>
      <c r="P6" s="6"/>
      <c r="Q6" s="6"/>
      <c r="R6" s="6"/>
      <c r="S6" s="6"/>
      <c r="T6" s="6"/>
      <c r="U6" s="6"/>
      <c r="V6" s="6"/>
      <c r="W6" s="6"/>
      <c r="X6" s="6"/>
    </row>
    <row r="7" spans="1:24" ht="18" customHeight="1" x14ac:dyDescent="0.15">
      <c r="A7" s="5" t="s">
        <v>46</v>
      </c>
      <c r="B7" s="21"/>
      <c r="C7" s="21"/>
      <c r="D7" s="32"/>
      <c r="E7" s="32"/>
      <c r="F7" s="32"/>
      <c r="G7" s="32"/>
      <c r="H7" s="12"/>
      <c r="I7" s="5">
        <f>COUNTIFS(B7:H7,"&lt;&gt;空",B7:H7,"&lt;&gt;休",B7:H7,"&lt;&gt;調",B7:H7,"&lt;&gt;",B7:H7,"&lt;&gt;調整休")</f>
        <v>0</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0</v>
      </c>
      <c r="K7" s="692"/>
      <c r="N7" s="6"/>
      <c r="O7" s="6"/>
      <c r="P7" s="6"/>
      <c r="Q7" s="6"/>
      <c r="R7" s="6"/>
      <c r="S7" s="6"/>
      <c r="T7" s="6"/>
      <c r="U7" s="6"/>
      <c r="V7" s="6"/>
      <c r="W7" s="6"/>
      <c r="X7" s="6"/>
    </row>
    <row r="8" spans="1:24" ht="18" customHeight="1" x14ac:dyDescent="0.15">
      <c r="A8" s="5" t="s">
        <v>47</v>
      </c>
      <c r="B8" s="21"/>
      <c r="C8" s="21"/>
      <c r="D8" s="32"/>
      <c r="E8" s="32"/>
      <c r="F8" s="32"/>
      <c r="G8" s="32"/>
      <c r="H8" s="12" t="s">
        <v>20</v>
      </c>
      <c r="I8" s="5">
        <f>COUNTIFS(B8:H8,"&lt;&gt;空",B8:H8,"&lt;&gt;休",B8:H8,"&lt;&gt;調",B8:H8,"&lt;&gt;",B8:H8,"&lt;&gt;調整休")</f>
        <v>1</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4.5</v>
      </c>
      <c r="K8" s="692"/>
    </row>
    <row r="9" spans="1:24" ht="18" customHeight="1" x14ac:dyDescent="0.15">
      <c r="A9" s="5" t="s">
        <v>48</v>
      </c>
      <c r="B9" s="106"/>
      <c r="C9" s="106"/>
      <c r="D9" s="106"/>
      <c r="E9" s="106"/>
      <c r="F9" s="106"/>
      <c r="G9" s="106"/>
      <c r="H9" s="29" t="s">
        <v>21</v>
      </c>
      <c r="I9" s="5">
        <f>COUNTIFS(B9:H9,"&lt;&gt;空",B9:H9,"&lt;&gt;休",B9:H9,"&lt;&gt;調",B9:H9,"&lt;&gt;",B9:H9,"&lt;&gt;調整休")</f>
        <v>1</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4.5</v>
      </c>
      <c r="K9" s="692"/>
    </row>
    <row r="10" spans="1:24" ht="18" customHeight="1" x14ac:dyDescent="0.15">
      <c r="A10" s="321"/>
      <c r="B10" s="38"/>
      <c r="C10" s="38"/>
      <c r="D10" s="39"/>
      <c r="E10" s="39"/>
      <c r="F10" s="39"/>
      <c r="G10" s="39"/>
      <c r="H10" s="12"/>
      <c r="I10" s="5">
        <f>COUNTIFS(B10:H10,"&lt;&gt;空",B10:H10,"&lt;&gt;休",B10:H10,"&lt;&gt;調",B10:H10,"&lt;&gt;",B10:H10,"&lt;&gt;調整休")</f>
        <v>0</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16-19"))*(3)</f>
        <v>0</v>
      </c>
      <c r="K10" s="692"/>
    </row>
    <row r="11" spans="1:24" ht="18" customHeight="1" x14ac:dyDescent="0.15">
      <c r="A11" s="33" t="s">
        <v>0</v>
      </c>
      <c r="B11" s="90">
        <v>46055</v>
      </c>
      <c r="C11" s="90">
        <v>46056</v>
      </c>
      <c r="D11" s="90">
        <v>46057</v>
      </c>
      <c r="E11" s="90">
        <v>46058</v>
      </c>
      <c r="F11" s="90">
        <v>46059</v>
      </c>
      <c r="G11" s="90">
        <v>46060</v>
      </c>
      <c r="H11" s="90">
        <v>46061</v>
      </c>
      <c r="I11" s="7"/>
      <c r="J11" s="717" t="s">
        <v>2</v>
      </c>
      <c r="K11" s="718"/>
    </row>
    <row r="12" spans="1:24" ht="18" customHeight="1" x14ac:dyDescent="0.15">
      <c r="A12" s="22" t="s">
        <v>3</v>
      </c>
      <c r="B12" s="22" t="s">
        <v>4</v>
      </c>
      <c r="C12" s="2" t="s">
        <v>5</v>
      </c>
      <c r="D12" s="21" t="s">
        <v>6</v>
      </c>
      <c r="E12" s="2" t="s">
        <v>7</v>
      </c>
      <c r="F12" s="2" t="s">
        <v>8</v>
      </c>
      <c r="G12" s="2" t="s">
        <v>9</v>
      </c>
      <c r="H12" s="24" t="s">
        <v>10</v>
      </c>
      <c r="I12" s="8"/>
      <c r="J12" s="719"/>
      <c r="K12" s="720"/>
    </row>
    <row r="13" spans="1:24" ht="18" customHeight="1" x14ac:dyDescent="0.15">
      <c r="A13" s="17" t="s">
        <v>13</v>
      </c>
      <c r="B13" s="12"/>
      <c r="C13" s="26"/>
      <c r="D13" s="37"/>
      <c r="E13" s="12"/>
      <c r="F13" s="12"/>
      <c r="G13" s="12"/>
      <c r="H13" s="12"/>
      <c r="I13" s="5"/>
      <c r="J13" s="682"/>
      <c r="K13" s="692"/>
    </row>
    <row r="14" spans="1:24" ht="18" customHeight="1" x14ac:dyDescent="0.15">
      <c r="A14" s="5" t="s">
        <v>73</v>
      </c>
      <c r="B14" s="12" t="s">
        <v>20</v>
      </c>
      <c r="C14" s="127"/>
      <c r="D14" s="32"/>
      <c r="E14" s="54"/>
      <c r="F14" s="12" t="s">
        <v>21</v>
      </c>
      <c r="G14" s="12" t="s">
        <v>20</v>
      </c>
      <c r="H14" s="12" t="s">
        <v>41</v>
      </c>
      <c r="I14" s="5">
        <f t="shared" ref="I14:I16" si="0">COUNTIFS(B14:H14,"&lt;&gt;空",B14:H14,"&lt;&gt;休",B14:H14,"&lt;&gt;調",B14:H14,"&lt;&gt;",B14:H14,"&lt;&gt;調整休")</f>
        <v>4</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f>
        <v>19.5</v>
      </c>
      <c r="K14" s="692"/>
    </row>
    <row r="15" spans="1:24" ht="18" customHeight="1" x14ac:dyDescent="0.15">
      <c r="A15" s="5" t="s">
        <v>46</v>
      </c>
      <c r="B15" s="12" t="s">
        <v>21</v>
      </c>
      <c r="C15" s="21"/>
      <c r="D15" s="32"/>
      <c r="E15" s="54" t="s">
        <v>21</v>
      </c>
      <c r="F15" s="18"/>
      <c r="G15" s="12" t="s">
        <v>21</v>
      </c>
      <c r="H15" s="12"/>
      <c r="I15" s="5">
        <f t="shared" si="0"/>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13.5</v>
      </c>
      <c r="K15" s="692"/>
    </row>
    <row r="16" spans="1:24" ht="18" customHeight="1" x14ac:dyDescent="0.15">
      <c r="A16" s="5" t="s">
        <v>47</v>
      </c>
      <c r="B16" s="12"/>
      <c r="C16" s="21"/>
      <c r="D16" s="32"/>
      <c r="E16" s="54" t="s">
        <v>20</v>
      </c>
      <c r="F16" s="12" t="s">
        <v>20</v>
      </c>
      <c r="G16" s="12"/>
      <c r="H16" s="12" t="s">
        <v>20</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16-19"))*(3)</f>
        <v>13.5</v>
      </c>
      <c r="K16" s="692"/>
    </row>
    <row r="17" spans="1:11" ht="18" customHeight="1" x14ac:dyDescent="0.15">
      <c r="A17" s="5" t="s">
        <v>48</v>
      </c>
      <c r="B17" s="12"/>
      <c r="C17" s="106"/>
      <c r="D17" s="106"/>
      <c r="E17" s="55"/>
      <c r="F17" s="40"/>
      <c r="G17" s="12" t="s">
        <v>41</v>
      </c>
      <c r="H17" s="29" t="s">
        <v>21</v>
      </c>
      <c r="I17" s="5">
        <f>COUNTIFS(B17:H17,"&lt;&gt;空",B17:H17,"&lt;&gt;休",B17:H17,"&lt;&gt;調",B17:H17,"&lt;&gt;",B17:H17,"&lt;&gt;調整休")</f>
        <v>2</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10.5</v>
      </c>
      <c r="K17" s="692"/>
    </row>
    <row r="18" spans="1:11" ht="18" customHeight="1" x14ac:dyDescent="0.15">
      <c r="A18" s="321"/>
      <c r="B18" s="12"/>
      <c r="C18" s="38"/>
      <c r="D18" s="39"/>
      <c r="E18" s="12"/>
      <c r="F18" s="40"/>
      <c r="G18" s="29"/>
      <c r="H18" s="12"/>
      <c r="I18" s="5"/>
      <c r="J18" s="682"/>
      <c r="K18" s="692"/>
    </row>
    <row r="19" spans="1:11" ht="18" customHeight="1" x14ac:dyDescent="0.15">
      <c r="A19" s="22" t="s">
        <v>0</v>
      </c>
      <c r="B19" s="23">
        <v>46062</v>
      </c>
      <c r="C19" s="23">
        <v>46063</v>
      </c>
      <c r="D19" s="23">
        <v>46064</v>
      </c>
      <c r="E19" s="23">
        <v>46065</v>
      </c>
      <c r="F19" s="23">
        <v>46066</v>
      </c>
      <c r="G19" s="23">
        <v>46067</v>
      </c>
      <c r="H19" s="23">
        <v>46068</v>
      </c>
      <c r="I19" s="7"/>
      <c r="J19" s="717" t="s">
        <v>2</v>
      </c>
      <c r="K19" s="718"/>
    </row>
    <row r="20" spans="1:11" ht="18" customHeight="1" x14ac:dyDescent="0.15">
      <c r="A20" s="22" t="s">
        <v>3</v>
      </c>
      <c r="B20" s="2" t="s">
        <v>4</v>
      </c>
      <c r="C20" s="21" t="s">
        <v>5</v>
      </c>
      <c r="D20" s="376" t="s">
        <v>6</v>
      </c>
      <c r="E20" s="2" t="s">
        <v>7</v>
      </c>
      <c r="F20" s="2" t="s">
        <v>8</v>
      </c>
      <c r="G20" s="2" t="s">
        <v>9</v>
      </c>
      <c r="H20" s="24" t="s">
        <v>10</v>
      </c>
      <c r="I20" s="8"/>
      <c r="J20" s="719"/>
      <c r="K20" s="720"/>
    </row>
    <row r="21" spans="1:11" ht="18.95" customHeight="1" x14ac:dyDescent="0.15">
      <c r="A21" s="17" t="s">
        <v>12</v>
      </c>
      <c r="B21" s="12"/>
      <c r="C21" s="26"/>
      <c r="D21" s="37"/>
      <c r="E21" s="12"/>
      <c r="F21" s="12"/>
      <c r="G21" s="12"/>
      <c r="H21" s="12"/>
      <c r="I21" s="51"/>
      <c r="J21" s="721"/>
      <c r="K21" s="722"/>
    </row>
    <row r="22" spans="1:11" ht="18" customHeight="1" x14ac:dyDescent="0.15">
      <c r="A22" s="5" t="s">
        <v>73</v>
      </c>
      <c r="B22" s="12" t="s">
        <v>20</v>
      </c>
      <c r="C22" s="127"/>
      <c r="D22" s="32"/>
      <c r="E22" s="54"/>
      <c r="F22" s="12" t="s">
        <v>21</v>
      </c>
      <c r="G22" s="12" t="s">
        <v>20</v>
      </c>
      <c r="H22" s="12" t="s">
        <v>41</v>
      </c>
      <c r="I22" s="5">
        <f>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19.5</v>
      </c>
      <c r="K22" s="692"/>
    </row>
    <row r="23" spans="1:11" ht="18" customHeight="1" x14ac:dyDescent="0.15">
      <c r="A23" s="5" t="s">
        <v>46</v>
      </c>
      <c r="B23" s="12" t="s">
        <v>21</v>
      </c>
      <c r="C23" s="21"/>
      <c r="D23" s="32"/>
      <c r="E23" s="54" t="s">
        <v>21</v>
      </c>
      <c r="F23" s="18"/>
      <c r="G23" s="12" t="s">
        <v>21</v>
      </c>
      <c r="H23" s="12"/>
      <c r="I23" s="5">
        <f>COUNTIFS(B23:H23,"&lt;&gt;空",B23:H23,"&lt;&gt;休",B23:H23,"&lt;&gt;調",B23:H23,"&lt;&gt;",B23:H23,"&lt;&gt;調整休")</f>
        <v>3</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13.5</v>
      </c>
      <c r="K23" s="692"/>
    </row>
    <row r="24" spans="1:11" ht="18" customHeight="1" x14ac:dyDescent="0.15">
      <c r="A24" s="5" t="s">
        <v>47</v>
      </c>
      <c r="B24" s="12"/>
      <c r="C24" s="21"/>
      <c r="D24" s="32"/>
      <c r="E24" s="54" t="s">
        <v>20</v>
      </c>
      <c r="F24" s="12" t="s">
        <v>20</v>
      </c>
      <c r="G24" s="12"/>
      <c r="H24" s="12" t="s">
        <v>20</v>
      </c>
      <c r="I24" s="5">
        <f>COUNTIFS(B24:H24,"&lt;&gt;空",B24:H24,"&lt;&gt;休",B24:H24,"&lt;&gt;調",B24:H24,"&lt;&gt;",B24:H24,"&lt;&gt;調整休")</f>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13.5</v>
      </c>
      <c r="K24" s="692"/>
    </row>
    <row r="25" spans="1:11" ht="18" customHeight="1" x14ac:dyDescent="0.15">
      <c r="A25" s="5" t="s">
        <v>48</v>
      </c>
      <c r="B25" s="12"/>
      <c r="C25" s="106"/>
      <c r="D25" s="106"/>
      <c r="E25" s="55"/>
      <c r="F25" s="40"/>
      <c r="G25" s="12" t="s">
        <v>41</v>
      </c>
      <c r="H25" s="29" t="s">
        <v>21</v>
      </c>
      <c r="I25" s="5">
        <f>COUNTIFS(B25:H25,"&lt;&gt;空",B25:H25,"&lt;&gt;休",B25:H25,"&lt;&gt;調",B25:H25,"&lt;&gt;",B25:H25,"&lt;&gt;調整休")</f>
        <v>2</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10.5</v>
      </c>
      <c r="K25" s="692"/>
    </row>
    <row r="26" spans="1:11" ht="18" customHeight="1" x14ac:dyDescent="0.15">
      <c r="A26" s="321"/>
      <c r="B26" s="12"/>
      <c r="C26" s="38"/>
      <c r="D26" s="39"/>
      <c r="E26" s="12"/>
      <c r="F26" s="40"/>
      <c r="G26" s="29"/>
      <c r="H26" s="12"/>
      <c r="I26" s="5">
        <f>COUNTIFS(B26:H26,"&lt;&gt;空",B26:H26,"&lt;&gt;休",B26:H26,"&lt;&gt;調",B26:H26,"&lt;&gt;",B26:H26,"&lt;&gt;調整休")</f>
        <v>0</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16-19"))*(3)</f>
        <v>0</v>
      </c>
      <c r="K26" s="692"/>
    </row>
    <row r="27" spans="1:11" ht="18" customHeight="1" x14ac:dyDescent="0.15">
      <c r="A27" s="22" t="s">
        <v>0</v>
      </c>
      <c r="B27" s="90">
        <v>46069</v>
      </c>
      <c r="C27" s="90">
        <v>46070</v>
      </c>
      <c r="D27" s="90">
        <v>46071</v>
      </c>
      <c r="E27" s="90">
        <v>46072</v>
      </c>
      <c r="F27" s="90">
        <v>46073</v>
      </c>
      <c r="G27" s="90">
        <v>46074</v>
      </c>
      <c r="H27" s="90">
        <v>46075</v>
      </c>
      <c r="I27" s="7"/>
      <c r="J27" s="717" t="s">
        <v>2</v>
      </c>
      <c r="K27" s="718"/>
    </row>
    <row r="28" spans="1:11" ht="18" customHeight="1" x14ac:dyDescent="0.15">
      <c r="A28" s="22" t="s">
        <v>3</v>
      </c>
      <c r="B28" s="2" t="s">
        <v>4</v>
      </c>
      <c r="C28" s="21" t="s">
        <v>5</v>
      </c>
      <c r="D28" s="21" t="s">
        <v>6</v>
      </c>
      <c r="E28" s="2" t="s">
        <v>7</v>
      </c>
      <c r="F28" s="2" t="s">
        <v>8</v>
      </c>
      <c r="G28" s="2" t="s">
        <v>9</v>
      </c>
      <c r="H28" s="24" t="s">
        <v>10</v>
      </c>
      <c r="I28" s="8"/>
      <c r="J28" s="719"/>
      <c r="K28" s="720"/>
    </row>
    <row r="29" spans="1:11" ht="18" customHeight="1" x14ac:dyDescent="0.15">
      <c r="A29" s="17" t="s">
        <v>13</v>
      </c>
      <c r="B29" s="12"/>
      <c r="C29" s="37"/>
      <c r="D29" s="37"/>
      <c r="E29" s="12"/>
      <c r="F29" s="12"/>
      <c r="G29" s="12"/>
      <c r="H29" s="12"/>
      <c r="I29" s="5"/>
      <c r="J29" s="682"/>
      <c r="K29" s="692"/>
    </row>
    <row r="30" spans="1:11" ht="18" customHeight="1" x14ac:dyDescent="0.15">
      <c r="A30" s="5" t="s">
        <v>73</v>
      </c>
      <c r="B30" s="12" t="s">
        <v>20</v>
      </c>
      <c r="C30" s="127"/>
      <c r="D30" s="32"/>
      <c r="E30" s="54"/>
      <c r="F30" s="12" t="s">
        <v>21</v>
      </c>
      <c r="G30" s="12" t="s">
        <v>20</v>
      </c>
      <c r="H30" s="12" t="s">
        <v>41</v>
      </c>
      <c r="I30" s="5">
        <f t="shared" ref="I30:I32" si="1">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16-19"))*(3)</f>
        <v>19.5</v>
      </c>
      <c r="K30" s="692"/>
    </row>
    <row r="31" spans="1:11" ht="18" customHeight="1" x14ac:dyDescent="0.15">
      <c r="A31" s="5" t="s">
        <v>46</v>
      </c>
      <c r="B31" s="12" t="s">
        <v>21</v>
      </c>
      <c r="C31" s="21"/>
      <c r="D31" s="32"/>
      <c r="E31" s="54" t="s">
        <v>21</v>
      </c>
      <c r="F31" s="18"/>
      <c r="G31" s="12" t="s">
        <v>21</v>
      </c>
      <c r="H31" s="12"/>
      <c r="I31" s="5">
        <f t="shared" si="1"/>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13.5</v>
      </c>
      <c r="K31" s="692"/>
    </row>
    <row r="32" spans="1:11" ht="18" customHeight="1" x14ac:dyDescent="0.15">
      <c r="A32" s="5" t="s">
        <v>47</v>
      </c>
      <c r="B32" s="12"/>
      <c r="C32" s="21"/>
      <c r="D32" s="32"/>
      <c r="E32" s="54" t="s">
        <v>20</v>
      </c>
      <c r="F32" s="12" t="s">
        <v>20</v>
      </c>
      <c r="G32" s="12"/>
      <c r="H32" s="12" t="s">
        <v>20</v>
      </c>
      <c r="I32" s="5">
        <f t="shared" si="1"/>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16-19"))*(3)</f>
        <v>13.5</v>
      </c>
      <c r="K32" s="692"/>
    </row>
    <row r="33" spans="1:14" ht="18" customHeight="1" x14ac:dyDescent="0.15">
      <c r="A33" s="5" t="s">
        <v>48</v>
      </c>
      <c r="B33" s="12"/>
      <c r="C33" s="106"/>
      <c r="D33" s="106"/>
      <c r="E33" s="55"/>
      <c r="F33" s="40"/>
      <c r="G33" s="12" t="s">
        <v>41</v>
      </c>
      <c r="H33" s="29" t="s">
        <v>21</v>
      </c>
      <c r="I33" s="5">
        <f>COUNTIFS(B33:H33,"&lt;&gt;空",B33:H33,"&lt;&gt;休",B33:H33,"&lt;&gt;調",B33:H33,"&lt;&gt;",B33:H33,"&lt;&gt;調整休")</f>
        <v>2</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10.5</v>
      </c>
      <c r="K33" s="692"/>
    </row>
    <row r="34" spans="1:14" ht="18" customHeight="1" x14ac:dyDescent="0.15">
      <c r="A34" s="321"/>
      <c r="B34" s="12"/>
      <c r="C34" s="38"/>
      <c r="D34" s="39"/>
      <c r="E34" s="12"/>
      <c r="F34" s="40"/>
      <c r="G34" s="29"/>
      <c r="H34" s="12"/>
      <c r="I34" s="5">
        <f>COUNTIFS(B34:H34,"&lt;&gt;空",B34:H34,"&lt;&gt;休",B34:H34,"&lt;&gt;調",B34:H34,"&lt;&gt;",B34:H34,"&lt;&gt;調整休")</f>
        <v>0</v>
      </c>
      <c r="J34" s="682">
        <f>SUM(COUNTIF(B34:H34,"9-14:30"))*(5)+(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16-19"))*(3)</f>
        <v>0</v>
      </c>
      <c r="K34" s="692"/>
    </row>
    <row r="35" spans="1:14" ht="18" customHeight="1" x14ac:dyDescent="0.15">
      <c r="A35" s="22" t="s">
        <v>0</v>
      </c>
      <c r="B35" s="23">
        <v>46076</v>
      </c>
      <c r="C35" s="23">
        <v>46077</v>
      </c>
      <c r="D35" s="23">
        <v>46078</v>
      </c>
      <c r="E35" s="23">
        <v>46079</v>
      </c>
      <c r="F35" s="23">
        <v>46080</v>
      </c>
      <c r="G35" s="23">
        <v>46081</v>
      </c>
      <c r="H35" s="23">
        <v>46082</v>
      </c>
      <c r="I35" s="7"/>
      <c r="J35" s="717" t="s">
        <v>2</v>
      </c>
      <c r="K35" s="718"/>
    </row>
    <row r="36" spans="1:14" ht="18" customHeight="1" x14ac:dyDescent="0.15">
      <c r="A36" s="22" t="s">
        <v>3</v>
      </c>
      <c r="B36" s="24" t="s">
        <v>4</v>
      </c>
      <c r="C36" s="316" t="s">
        <v>5</v>
      </c>
      <c r="D36" s="21" t="s">
        <v>6</v>
      </c>
      <c r="E36" s="2" t="s">
        <v>7</v>
      </c>
      <c r="F36" s="2" t="s">
        <v>8</v>
      </c>
      <c r="G36" s="2" t="s">
        <v>9</v>
      </c>
      <c r="H36" s="24" t="s">
        <v>10</v>
      </c>
      <c r="I36" s="8"/>
      <c r="J36" s="719"/>
      <c r="K36" s="720"/>
    </row>
    <row r="37" spans="1:14" ht="18.95" customHeight="1" x14ac:dyDescent="0.15">
      <c r="A37" s="17" t="s">
        <v>12</v>
      </c>
      <c r="B37" s="12"/>
      <c r="C37" s="26"/>
      <c r="D37" s="37"/>
      <c r="E37" s="12"/>
      <c r="F37" s="691" t="s">
        <v>60</v>
      </c>
      <c r="G37" s="691"/>
      <c r="H37" s="691"/>
      <c r="I37" s="51"/>
      <c r="J37" s="27"/>
      <c r="K37" s="49"/>
    </row>
    <row r="38" spans="1:14" ht="18" customHeight="1" x14ac:dyDescent="0.15">
      <c r="A38" s="5" t="s">
        <v>73</v>
      </c>
      <c r="B38" s="12" t="s">
        <v>20</v>
      </c>
      <c r="C38" s="127"/>
      <c r="D38" s="32"/>
      <c r="E38" s="54"/>
      <c r="F38" s="12" t="s">
        <v>21</v>
      </c>
      <c r="G38" s="12" t="s">
        <v>20</v>
      </c>
      <c r="H38" s="32"/>
      <c r="I38" s="5">
        <f>COUNTIFS(B38:H38,"&lt;&gt;空",B38:H38,"&lt;&gt;休",B38:H38,"&lt;&gt;調",B38:H38,"&lt;&gt;",B38:H38,"&lt;&gt;調整休")</f>
        <v>3</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f>
        <v>13.5</v>
      </c>
      <c r="K38" s="692"/>
    </row>
    <row r="39" spans="1:14" ht="18" customHeight="1" x14ac:dyDescent="0.15">
      <c r="A39" s="5" t="s">
        <v>46</v>
      </c>
      <c r="B39" s="12" t="s">
        <v>21</v>
      </c>
      <c r="C39" s="21"/>
      <c r="D39" s="32"/>
      <c r="E39" s="54" t="s">
        <v>21</v>
      </c>
      <c r="F39" s="18"/>
      <c r="G39" s="12" t="s">
        <v>21</v>
      </c>
      <c r="H39" s="32"/>
      <c r="I39" s="5">
        <f>COUNTIFS(B39:H39,"&lt;&gt;空",B39:H39,"&lt;&gt;休",B39:H39,"&lt;&gt;調",B39:H39,"&lt;&gt;",B39:H39,"&lt;&gt;調整休")</f>
        <v>3</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13.5</v>
      </c>
      <c r="K39" s="692"/>
    </row>
    <row r="40" spans="1:14" ht="18" customHeight="1" x14ac:dyDescent="0.15">
      <c r="A40" s="5" t="s">
        <v>47</v>
      </c>
      <c r="B40" s="12"/>
      <c r="C40" s="21"/>
      <c r="D40" s="32"/>
      <c r="E40" s="54" t="s">
        <v>20</v>
      </c>
      <c r="F40" s="12" t="s">
        <v>20</v>
      </c>
      <c r="G40" s="12"/>
      <c r="H40" s="32"/>
      <c r="I40" s="5">
        <f>COUNTIFS(B40:H40,"&lt;&gt;空",B40:H40,"&lt;&gt;休",B40:H40,"&lt;&gt;調",B40:H40,"&lt;&gt;",B40:H40,"&lt;&gt;調整休")</f>
        <v>2</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9</v>
      </c>
      <c r="K40" s="692"/>
    </row>
    <row r="41" spans="1:14" ht="18" customHeight="1" x14ac:dyDescent="0.15">
      <c r="A41" s="5" t="s">
        <v>48</v>
      </c>
      <c r="B41" s="12"/>
      <c r="C41" s="106"/>
      <c r="D41" s="106"/>
      <c r="E41" s="55"/>
      <c r="F41" s="40"/>
      <c r="G41" s="12" t="s">
        <v>41</v>
      </c>
      <c r="H41" s="106"/>
      <c r="I41" s="5">
        <f>COUNTIFS(B41:H41,"&lt;&gt;空",B41:H41,"&lt;&gt;休",B41:H41,"&lt;&gt;調",B41:H41,"&lt;&gt;",B41:H41,"&lt;&gt;調整休")</f>
        <v>1</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6</v>
      </c>
      <c r="K41" s="692"/>
    </row>
    <row r="42" spans="1:14" ht="18" customHeight="1" x14ac:dyDescent="0.15">
      <c r="A42" s="321"/>
      <c r="B42" s="12"/>
      <c r="C42" s="38"/>
      <c r="D42" s="39"/>
      <c r="E42" s="12"/>
      <c r="F42" s="40"/>
      <c r="G42" s="29"/>
      <c r="H42" s="39"/>
      <c r="I42" s="5">
        <f>COUNTIFS(B42:H42,"&lt;&gt;空",B42:H42,"&lt;&gt;休",B42:H42,"&lt;&gt;調",B42:H42,"&lt;&gt;",B42:H42,"&lt;&gt;調整休")</f>
        <v>0</v>
      </c>
      <c r="J42" s="682">
        <f>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16-19"))*(3)</f>
        <v>0</v>
      </c>
      <c r="K42" s="692"/>
    </row>
    <row r="43" spans="1:14" ht="18" customHeight="1" x14ac:dyDescent="0.15">
      <c r="A43" s="41"/>
      <c r="B43" s="42"/>
      <c r="C43" s="42"/>
      <c r="D43" s="42"/>
      <c r="E43" s="42"/>
      <c r="F43" s="42"/>
      <c r="G43" s="42"/>
      <c r="H43" s="42"/>
      <c r="I43" s="881" t="s">
        <v>491</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A50:B50"/>
    <mergeCell ref="A51:B51"/>
    <mergeCell ref="C51:K51"/>
    <mergeCell ref="A52:B52"/>
    <mergeCell ref="C52:K52"/>
    <mergeCell ref="F37:H37"/>
    <mergeCell ref="A45:B45"/>
    <mergeCell ref="C45:K45"/>
    <mergeCell ref="A46:B46"/>
    <mergeCell ref="C46:K46"/>
    <mergeCell ref="J39:K39"/>
    <mergeCell ref="C47:K47"/>
    <mergeCell ref="A49:B49"/>
    <mergeCell ref="C49:K49"/>
    <mergeCell ref="J40:K40"/>
    <mergeCell ref="J41:K41"/>
    <mergeCell ref="J42:K42"/>
    <mergeCell ref="I43:K43"/>
    <mergeCell ref="A44:B44"/>
    <mergeCell ref="D44:E44"/>
    <mergeCell ref="J32:K32"/>
    <mergeCell ref="J33:K33"/>
    <mergeCell ref="J34:K34"/>
    <mergeCell ref="J35:K36"/>
    <mergeCell ref="J38:K38"/>
    <mergeCell ref="J26:K26"/>
    <mergeCell ref="J27:K28"/>
    <mergeCell ref="J29:K29"/>
    <mergeCell ref="J30:K30"/>
    <mergeCell ref="J31:K31"/>
    <mergeCell ref="J25:K25"/>
    <mergeCell ref="J13:K13"/>
    <mergeCell ref="J14:K14"/>
    <mergeCell ref="J15:K15"/>
    <mergeCell ref="J16:K16"/>
    <mergeCell ref="J17:K17"/>
    <mergeCell ref="J18:K18"/>
    <mergeCell ref="J19:K20"/>
    <mergeCell ref="J21:K21"/>
    <mergeCell ref="J22:K22"/>
    <mergeCell ref="J23:K23"/>
    <mergeCell ref="J24:K24"/>
    <mergeCell ref="J11:K12"/>
    <mergeCell ref="B1:F1"/>
    <mergeCell ref="H1:K1"/>
    <mergeCell ref="I3:I4"/>
    <mergeCell ref="J3:K4"/>
    <mergeCell ref="J5:K5"/>
    <mergeCell ref="J6:K6"/>
    <mergeCell ref="J7:K7"/>
    <mergeCell ref="J8:K8"/>
    <mergeCell ref="J9:K9"/>
    <mergeCell ref="J10:K10"/>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93953FE-C4E6-455A-B3BC-D1EA33E2DFFD}">
          <x14:formula1>
            <xm:f>'F:\Users\clmiwa-three\Downloads\[《中村》新田・草加 エリア 仮シフト【12月16日～1月15日】.xlsx]参照データベース'!#REF!</xm:f>
          </x14:formula1>
          <xm:sqref>B10:G10 C18:D18 C26:D26 G1 E43:H43 C34:D34 C42:D43 H42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22149-0818-483B-B14B-5399B5F82A56}">
  <sheetPr>
    <pageSetUpPr fitToPage="1"/>
  </sheetPr>
  <dimension ref="A1:N52"/>
  <sheetViews>
    <sheetView zoomScale="90" zoomScaleNormal="90" workbookViewId="0">
      <selection activeCell="O12" sqref="O12"/>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493</v>
      </c>
      <c r="C1" s="683"/>
      <c r="D1" s="683"/>
      <c r="E1" s="683"/>
      <c r="F1" s="683"/>
      <c r="H1" s="847" t="s">
        <v>110</v>
      </c>
      <c r="I1" s="848"/>
      <c r="J1" s="849"/>
      <c r="K1" s="850"/>
    </row>
    <row r="2" spans="1:11" ht="8.25" customHeight="1" x14ac:dyDescent="0.15">
      <c r="A2" s="14"/>
      <c r="B2" s="764"/>
      <c r="C2" s="764"/>
      <c r="D2" s="764"/>
      <c r="E2" s="764"/>
      <c r="I2" s="119"/>
      <c r="J2" s="3"/>
      <c r="K2" s="4"/>
    </row>
    <row r="3" spans="1:11" ht="19.5" customHeight="1" x14ac:dyDescent="0.15">
      <c r="A3" s="2" t="s">
        <v>64</v>
      </c>
      <c r="B3" s="90"/>
      <c r="C3" s="90"/>
      <c r="D3" s="90"/>
      <c r="E3" s="90"/>
      <c r="F3" s="90"/>
      <c r="G3" s="90"/>
      <c r="H3" s="90">
        <v>46054</v>
      </c>
      <c r="I3" s="851" t="s">
        <v>1</v>
      </c>
      <c r="J3" s="853" t="s">
        <v>2</v>
      </c>
      <c r="K3" s="853"/>
    </row>
    <row r="4" spans="1:11" ht="19.5" customHeight="1" x14ac:dyDescent="0.15">
      <c r="A4" s="2" t="s">
        <v>3</v>
      </c>
      <c r="B4" s="2"/>
      <c r="C4" s="21"/>
      <c r="D4" s="21"/>
      <c r="E4" s="2"/>
      <c r="F4" s="21"/>
      <c r="G4" s="21"/>
      <c r="H4" s="24" t="s">
        <v>10</v>
      </c>
      <c r="I4" s="852"/>
      <c r="J4" s="853"/>
      <c r="K4" s="853"/>
    </row>
    <row r="5" spans="1:11" ht="19.5" customHeight="1" x14ac:dyDescent="0.15">
      <c r="A5" s="17" t="s">
        <v>12</v>
      </c>
      <c r="B5" s="2"/>
      <c r="C5" s="2"/>
      <c r="D5" s="2"/>
      <c r="E5" s="2"/>
      <c r="F5" s="2"/>
      <c r="G5" s="2"/>
      <c r="H5" s="12"/>
      <c r="I5" s="5"/>
      <c r="J5" s="682"/>
      <c r="K5" s="692"/>
    </row>
    <row r="6" spans="1:11" ht="19.5" customHeight="1" x14ac:dyDescent="0.15">
      <c r="A6" s="20" t="s">
        <v>108</v>
      </c>
      <c r="B6" s="26"/>
      <c r="C6" s="26"/>
      <c r="D6" s="11"/>
      <c r="E6" s="11"/>
      <c r="F6" s="11"/>
      <c r="G6" s="11"/>
      <c r="H6" s="12" t="s">
        <v>20</v>
      </c>
      <c r="I6" s="5">
        <f>COUNTIFS(B6:H6,"&lt;&gt;空",B6:H6,"&lt;&gt;休",B6:H6,"&lt;&gt;調",B6:H6,"&lt;&gt;",B6:H6,"&lt;&gt;調整休")</f>
        <v>1</v>
      </c>
      <c r="J6" s="682">
        <f>SUM(COUNTIF(B6:H6,"9-19"))*(9)+(COUNTIF(B6:H6,"9-18"))*(8)+(COUNTIF(B6:H6,"9-17"))*(7.25)+(COUNTIF(B6:H6,"9-16"))*(6.25)+(COUNTIF(B6:H6,"9-15"))*(5.5)+(COUNTIF(B6:H6,"9-14"))*(4.5)+(COUNTIF(B6:H6,"9-13"))*(4)+(COUNTIF(B6:H6,"9-12"))*(3)+(COUNTIF(B6:H6,"9-11"))*(2)+(COUNTIF(B6:H6,"15-19"))*(4)+(COUNTIF(B6:H6,"14-19"))*(4.5)+(COUNTIF(B6:H6,"13-19"))*(5.5)+(COUNTIF(B6:H6,"13-18"))*(4.5)+(COUNTIF(B6:H6,"13:30-19"))*(5)+(COUNTIF(B6:H6,"16-19"))*(3)+(COUNTIF(B6:H6,"11-18"))*(6.25)+(COUNTIF(B6:H6,"11-19"))*(7)</f>
        <v>4.5</v>
      </c>
      <c r="K6" s="692"/>
    </row>
    <row r="7" spans="1:11" ht="19.5" customHeight="1" x14ac:dyDescent="0.15">
      <c r="A7" s="20" t="s">
        <v>127</v>
      </c>
      <c r="B7" s="2"/>
      <c r="C7" s="2"/>
      <c r="D7" s="11"/>
      <c r="E7" s="11"/>
      <c r="F7" s="11"/>
      <c r="G7" s="11"/>
      <c r="H7" s="12" t="s">
        <v>184</v>
      </c>
      <c r="I7" s="5">
        <f>COUNTIFS(B7:H7,"&lt;&gt;空",B7:H7,"&lt;&gt;休",B7:H7,"&lt;&gt;調",B7:H7,"&lt;&gt;",B7:H7,"&lt;&gt;調整休")</f>
        <v>1</v>
      </c>
      <c r="J7" s="682">
        <f>SUM(COUNTIF(B7:H7,"9-19"))*(9)+(COUNTIF(B7:H7,"9-18"))*(8)+(COUNTIF(B7:H7,"9-17"))*(7.25)+(COUNTIF(B7:H7,"9-16"))*(6.25)+(COUNTIF(B7:H7,"9-15"))*(5.5)+(COUNTIF(B7:H7,"9-14"))*(4.5)+(COUNTIF(B7:H7,"9-13"))*(4)+(COUNTIF(B7:H7,"9-12"))*(3)+(COUNTIF(B7:H7,"9-11"))*(2)+(COUNTIF(B7:H7,"15-19"))*(4)+(COUNTIF(B7:H7,"14-19"))*(4.5)+(COUNTIF(B7:H7,"13-19"))*(5.5)+(COUNTIF(B7:H7,"13-18"))*(4.5)+(COUNTIF(B7:H7,"13:30-19"))*(5)+(COUNTIF(B7:H7,"16-19"))*(3)+(COUNTIF(B7:H7,"11-18"))*(6.25)+(COUNTIF(B7:H7,"11-19"))*(7)</f>
        <v>7</v>
      </c>
      <c r="K7" s="692"/>
    </row>
    <row r="8" spans="1:11" ht="19.5" customHeight="1" thickBot="1" x14ac:dyDescent="0.2">
      <c r="A8" s="472" t="s">
        <v>430</v>
      </c>
      <c r="B8" s="473"/>
      <c r="C8" s="473"/>
      <c r="D8" s="474"/>
      <c r="E8" s="474"/>
      <c r="F8" s="474"/>
      <c r="G8" s="474"/>
      <c r="H8" s="364" t="s">
        <v>21</v>
      </c>
      <c r="I8" s="5">
        <f>COUNTIFS(B8:H8,"&lt;&gt;空",B8:H8,"&lt;&gt;休",B8:H8,"&lt;&gt;調",B8:H8,"&lt;&gt;",B8:H8,"&lt;&gt;調整休")</f>
        <v>1</v>
      </c>
      <c r="J8" s="682">
        <f>SUM(COUNTIF(B8:H8,"9-19"))*(9)+(COUNTIF(B8:H8,"9-18"))*(8)+(COUNTIF(B8:H8,"9-17"))*(7.25)+(COUNTIF(B8:H8,"9-16"))*(6.25)+(COUNTIF(B8:H8,"9-15"))*(5.5)+(COUNTIF(B8:H8,"9-14"))*(4.5)+(COUNTIF(B8:H8,"9-13"))*(4)+(COUNTIF(B8:H8,"9-12"))*(3)+(COUNTIF(B8:H8,"9-11"))*(2)+(COUNTIF(B8:H8,"9:30-11:30,16-19"))*(5)+(COUNTIF(B8:H8,"15-19"))*(4)+(COUNTIF(B8:H8,"14-19"))*(4.5)+(COUNTIF(B8:H8,"13-19"))*(5.5)+(COUNTIF(B8:H8,"13-18"))*(4.5)+(COUNTIF(B8:H8,"13-17"))*(4)+(COUNTIF(B8:H8,"12-18"))*(5.5)+(COUNTIF(B8:H8,"13:30-19"))*(5)+(COUNTIF(B8:H8,"16-19"))*(3)+(COUNTIF(B8:H8,"11-18"))*(6.25)</f>
        <v>4.5</v>
      </c>
      <c r="K8" s="692"/>
    </row>
    <row r="9" spans="1:11" ht="19.5" customHeight="1" x14ac:dyDescent="0.15">
      <c r="A9" s="930" t="s">
        <v>109</v>
      </c>
      <c r="B9" s="417"/>
      <c r="C9" s="417"/>
      <c r="D9" s="418"/>
      <c r="E9" s="418"/>
      <c r="F9" s="418"/>
      <c r="G9" s="418"/>
      <c r="H9" s="447"/>
      <c r="I9" s="394"/>
      <c r="J9" s="856"/>
      <c r="K9" s="857"/>
    </row>
    <row r="10" spans="1:11" ht="19.5" customHeight="1" thickBot="1" x14ac:dyDescent="0.2">
      <c r="A10" s="798"/>
      <c r="B10" s="395"/>
      <c r="C10" s="395"/>
      <c r="D10" s="395"/>
      <c r="E10" s="395"/>
      <c r="F10" s="395"/>
      <c r="G10" s="395"/>
      <c r="H10" s="111"/>
      <c r="I10" s="397"/>
      <c r="J10" s="858"/>
      <c r="K10" s="859"/>
    </row>
    <row r="11" spans="1:11" ht="19.5" customHeight="1" x14ac:dyDescent="0.15">
      <c r="A11" s="33" t="s">
        <v>0</v>
      </c>
      <c r="B11" s="90">
        <v>46055</v>
      </c>
      <c r="C11" s="90">
        <v>46056</v>
      </c>
      <c r="D11" s="90">
        <v>46057</v>
      </c>
      <c r="E11" s="90">
        <v>46058</v>
      </c>
      <c r="F11" s="90">
        <v>46059</v>
      </c>
      <c r="G11" s="90">
        <v>46060</v>
      </c>
      <c r="H11" s="90">
        <v>46061</v>
      </c>
      <c r="I11" s="860" t="s">
        <v>1</v>
      </c>
      <c r="J11" s="861" t="s">
        <v>2</v>
      </c>
      <c r="K11" s="861"/>
    </row>
    <row r="12" spans="1:11" ht="19.5" customHeight="1" x14ac:dyDescent="0.15">
      <c r="A12" s="22" t="s">
        <v>3</v>
      </c>
      <c r="B12" s="22" t="s">
        <v>4</v>
      </c>
      <c r="C12" s="2" t="s">
        <v>5</v>
      </c>
      <c r="D12" s="21" t="s">
        <v>6</v>
      </c>
      <c r="E12" s="2" t="s">
        <v>7</v>
      </c>
      <c r="F12" s="2" t="s">
        <v>8</v>
      </c>
      <c r="G12" s="2" t="s">
        <v>9</v>
      </c>
      <c r="H12" s="24" t="s">
        <v>10</v>
      </c>
      <c r="I12" s="852"/>
      <c r="J12" s="853"/>
      <c r="K12" s="853"/>
    </row>
    <row r="13" spans="1:11" ht="19.5" customHeight="1" x14ac:dyDescent="0.15">
      <c r="A13" s="17" t="s">
        <v>13</v>
      </c>
      <c r="B13" s="12"/>
      <c r="C13" s="2"/>
      <c r="D13" s="2"/>
      <c r="E13" s="12"/>
      <c r="F13" s="12"/>
      <c r="G13" s="12"/>
      <c r="H13" s="12"/>
      <c r="I13" s="5"/>
      <c r="J13" s="682"/>
      <c r="K13" s="692"/>
    </row>
    <row r="14" spans="1:11" ht="19.5" customHeight="1" x14ac:dyDescent="0.15">
      <c r="A14" s="20" t="s">
        <v>108</v>
      </c>
      <c r="B14" s="12" t="s">
        <v>20</v>
      </c>
      <c r="C14" s="26"/>
      <c r="D14" s="11"/>
      <c r="E14" s="12" t="s">
        <v>20</v>
      </c>
      <c r="F14" s="12"/>
      <c r="G14" s="12"/>
      <c r="H14" s="12" t="s">
        <v>20</v>
      </c>
      <c r="I14" s="5">
        <f>COUNTIFS(B14:H14,"&lt;&gt;空",B14:H14,"&lt;&gt;休",B14:H14,"&lt;&gt;調",B14:H14,"&lt;&gt;",B14:H14,"&lt;&gt;調整休")</f>
        <v>3</v>
      </c>
      <c r="J14" s="682">
        <f>SUM(COUNTIF(B14:H14,"9-19"))*(9)+(COUNTIF(B14:H14,"9-18"))*(8)+(COUNTIF(B14:H14,"9-17"))*(7.25)+(COUNTIF(B14:H14,"9-16"))*(6.25)+(COUNTIF(B14:H14,"9-15"))*(5.5)+(COUNTIF(B14:H14,"9-14"))*(4.5)+(COUNTIF(B14:H14,"9-13"))*(4)+(COUNTIF(B14:H14,"9-12"))*(3)+(COUNTIF(B14:H14,"9-11"))*(2)+(COUNTIF(B14:H14,"15-19"))*(4)+(COUNTIF(B14:H14,"14-19"))*(4.5)+(COUNTIF(B14:H14,"13-19"))*(5.5)+(COUNTIF(B14:H14,"13-18"))*(4.5)+(COUNTIF(B14:H14,"13:30-19"))*(5)+(COUNTIF(B14:H14,"16-19"))*(3)+(COUNTIF(B14:H14,"11-18"))*(6.25)+(COUNTIF(B14:H14,"11-19"))*(7)</f>
        <v>13.5</v>
      </c>
      <c r="K14" s="692"/>
    </row>
    <row r="15" spans="1:11" ht="19.5" customHeight="1" x14ac:dyDescent="0.15">
      <c r="A15" s="20" t="s">
        <v>127</v>
      </c>
      <c r="B15" s="12" t="s">
        <v>21</v>
      </c>
      <c r="C15" s="2"/>
      <c r="D15" s="11"/>
      <c r="E15" s="12" t="s">
        <v>21</v>
      </c>
      <c r="F15" s="12" t="s">
        <v>21</v>
      </c>
      <c r="G15" s="12"/>
      <c r="H15" s="12" t="s">
        <v>184</v>
      </c>
      <c r="I15" s="5">
        <f>COUNTIFS(B15:H15,"&lt;&gt;空",B15:H15,"&lt;&gt;休",B15:H15,"&lt;&gt;調",B15:H15,"&lt;&gt;",B15:H15,"&lt;&gt;調整休")</f>
        <v>4</v>
      </c>
      <c r="J15" s="682">
        <f>SUM(COUNTIF(B15:H15,"9-19"))*(9)+(COUNTIF(B15:H15,"9-18"))*(8)+(COUNTIF(B15:H15,"9-17"))*(7.25)+(COUNTIF(B15:H15,"9-16"))*(6.25)+(COUNTIF(B15:H15,"9-15"))*(5.5)+(COUNTIF(B15:H15,"9-14"))*(4.5)+(COUNTIF(B15:H15,"9-13"))*(4)+(COUNTIF(B15:H15,"9-12"))*(3)+(COUNTIF(B15:H15,"9-11"))*(2)+(COUNTIF(B15:H15,"15-19"))*(4)+(COUNTIF(B15:H15,"14-19"))*(4.5)+(COUNTIF(B15:H15,"13-19"))*(5.5)+(COUNTIF(B15:H15,"13-18"))*(4.5)+(COUNTIF(B15:H15,"13:30-19"))*(5)+(COUNTIF(B15:H15,"16-19"))*(3)+(COUNTIF(B15:H15,"11-18"))*(6.25)+(COUNTIF(B15:H15,"11-19"))*(7)</f>
        <v>20.5</v>
      </c>
      <c r="K15" s="692"/>
    </row>
    <row r="16" spans="1:11" ht="19.5" customHeight="1" thickBot="1" x14ac:dyDescent="0.2">
      <c r="A16" s="472" t="s">
        <v>430</v>
      </c>
      <c r="B16" s="364" t="s">
        <v>21</v>
      </c>
      <c r="C16" s="473"/>
      <c r="D16" s="474"/>
      <c r="E16" s="364"/>
      <c r="F16" s="364" t="s">
        <v>21</v>
      </c>
      <c r="G16" s="364"/>
      <c r="H16" s="364" t="s">
        <v>21</v>
      </c>
      <c r="I16" s="5">
        <f>COUNTIFS(B16:H16,"&lt;&gt;空",B16:H16,"&lt;&gt;休",B16:H16,"&lt;&gt;調",B16:H16,"&lt;&gt;",B16:H16,"&lt;&gt;調整休")</f>
        <v>3</v>
      </c>
      <c r="J16" s="682">
        <f>SUM(COUNTIF(B16:H16,"9-19"))*(9)+(COUNTIF(B16:H16,"9-18"))*(8)+(COUNTIF(B16:H16,"9-17"))*(7.25)+(COUNTIF(B16:H16,"9-16"))*(6.25)+(COUNTIF(B16:H16,"9-15"))*(5.5)+(COUNTIF(B16:H16,"9-14"))*(4.5)+(COUNTIF(B16:H16,"9-13"))*(4)+(COUNTIF(B16:H16,"9-12"))*(3)+(COUNTIF(B16:H16,"9-11"))*(2)+(COUNTIF(B16:H16,"9:30-11:30,16-19"))*(5)+(COUNTIF(B16:H16,"15-19"))*(4)+(COUNTIF(B16:H16,"14-19"))*(4.5)+(COUNTIF(B16:H16,"13-19"))*(5.5)+(COUNTIF(B16:H16,"13-18"))*(4.5)+(COUNTIF(B16:H16,"13-17"))*(4)+(COUNTIF(B16:H16,"12-18"))*(5.5)+(COUNTIF(B16:H16,"13:30-19"))*(5)+(COUNTIF(B16:H16,"16-19"))*(3)+(COUNTIF(B16:H16,"11-18"))*(6.25)</f>
        <v>13.5</v>
      </c>
      <c r="K16" s="692"/>
    </row>
    <row r="17" spans="1:11" ht="19.5" customHeight="1" x14ac:dyDescent="0.15">
      <c r="A17" s="930" t="s">
        <v>109</v>
      </c>
      <c r="B17" s="447"/>
      <c r="C17" s="417"/>
      <c r="D17" s="418"/>
      <c r="E17" s="447"/>
      <c r="F17" s="393" t="s">
        <v>20</v>
      </c>
      <c r="G17" s="773" t="s">
        <v>83</v>
      </c>
      <c r="H17" s="447"/>
      <c r="I17" s="394"/>
      <c r="J17" s="856"/>
      <c r="K17" s="857"/>
    </row>
    <row r="18" spans="1:11" ht="19.5" customHeight="1" thickBot="1" x14ac:dyDescent="0.2">
      <c r="A18" s="798"/>
      <c r="B18" s="111"/>
      <c r="C18" s="395"/>
      <c r="D18" s="395"/>
      <c r="E18" s="400" t="s">
        <v>321</v>
      </c>
      <c r="F18" s="400"/>
      <c r="G18" s="774"/>
      <c r="H18" s="111"/>
      <c r="I18" s="397"/>
      <c r="J18" s="858"/>
      <c r="K18" s="859"/>
    </row>
    <row r="19" spans="1:11" ht="19.5" customHeight="1" x14ac:dyDescent="0.15">
      <c r="A19" s="33" t="s">
        <v>0</v>
      </c>
      <c r="B19" s="23">
        <v>46062</v>
      </c>
      <c r="C19" s="23">
        <v>46063</v>
      </c>
      <c r="D19" s="23">
        <v>46064</v>
      </c>
      <c r="E19" s="23">
        <v>46065</v>
      </c>
      <c r="F19" s="23">
        <v>46066</v>
      </c>
      <c r="G19" s="23">
        <v>46067</v>
      </c>
      <c r="H19" s="23">
        <v>46068</v>
      </c>
      <c r="I19" s="860" t="s">
        <v>1</v>
      </c>
      <c r="J19" s="861" t="s">
        <v>2</v>
      </c>
      <c r="K19" s="861"/>
    </row>
    <row r="20" spans="1:11" ht="19.5" customHeight="1" x14ac:dyDescent="0.15">
      <c r="A20" s="22" t="s">
        <v>3</v>
      </c>
      <c r="B20" s="2" t="s">
        <v>4</v>
      </c>
      <c r="C20" s="21" t="s">
        <v>5</v>
      </c>
      <c r="D20" s="376" t="s">
        <v>6</v>
      </c>
      <c r="E20" s="2" t="s">
        <v>7</v>
      </c>
      <c r="F20" s="2" t="s">
        <v>8</v>
      </c>
      <c r="G20" s="2" t="s">
        <v>9</v>
      </c>
      <c r="H20" s="24" t="s">
        <v>10</v>
      </c>
      <c r="I20" s="852"/>
      <c r="J20" s="853"/>
      <c r="K20" s="853"/>
    </row>
    <row r="21" spans="1:11" ht="17.100000000000001" customHeight="1" x14ac:dyDescent="0.15">
      <c r="A21" s="17" t="s">
        <v>12</v>
      </c>
      <c r="B21" s="12"/>
      <c r="C21" s="2"/>
      <c r="D21" s="2"/>
      <c r="E21" s="12"/>
      <c r="F21" s="12"/>
      <c r="G21" s="12"/>
      <c r="H21" s="12"/>
      <c r="I21" s="346"/>
      <c r="J21" s="692"/>
      <c r="K21" s="692"/>
    </row>
    <row r="22" spans="1:11" ht="19.5" customHeight="1" x14ac:dyDescent="0.15">
      <c r="A22" s="20" t="s">
        <v>108</v>
      </c>
      <c r="B22" s="12" t="s">
        <v>20</v>
      </c>
      <c r="C22" s="26"/>
      <c r="D22" s="11"/>
      <c r="E22" s="12" t="s">
        <v>20</v>
      </c>
      <c r="F22" s="12"/>
      <c r="G22" s="12"/>
      <c r="H22" s="12" t="s">
        <v>20</v>
      </c>
      <c r="I22" s="5">
        <f>COUNTIFS(B22:H22,"&lt;&gt;空",B22:H22,"&lt;&gt;休",B22:H22,"&lt;&gt;調",B22:H22,"&lt;&gt;",B22:H22,"&lt;&gt;調整休")</f>
        <v>3</v>
      </c>
      <c r="J22" s="682">
        <f>SUM(COUNTIF(B22:H22,"9-19"))*(9)+(COUNTIF(B22:H22,"9-18"))*(8)+(COUNTIF(B22:H22,"9-17"))*(7.25)+(COUNTIF(B22:H22,"9-16"))*(6.25)+(COUNTIF(B22:H22,"9-15"))*(5.5)+(COUNTIF(B22:H22,"9-14"))*(4.5)+(COUNTIF(B22:H22,"9-13"))*(4)+(COUNTIF(B22:H22,"9-12"))*(3)+(COUNTIF(B22:H22,"9-11"))*(2)+(COUNTIF(B22:H22,"15-19"))*(4)+(COUNTIF(B22:H22,"14-19"))*(4.5)+(COUNTIF(B22:H22,"13-19"))*(5.5)+(COUNTIF(B22:H22,"13-18"))*(4.5)+(COUNTIF(B22:H22,"13:30-19"))*(5)+(COUNTIF(B22:H22,"16-19"))*(3)+(COUNTIF(B22:H22,"11-18"))*(6.25)+(COUNTIF(B22:H22,"11-19"))*(7)</f>
        <v>13.5</v>
      </c>
      <c r="K22" s="692"/>
    </row>
    <row r="23" spans="1:11" ht="19.5" customHeight="1" x14ac:dyDescent="0.15">
      <c r="A23" s="20" t="s">
        <v>127</v>
      </c>
      <c r="B23" s="12" t="s">
        <v>21</v>
      </c>
      <c r="C23" s="2"/>
      <c r="D23" s="11"/>
      <c r="E23" s="12" t="s">
        <v>21</v>
      </c>
      <c r="F23" s="12" t="s">
        <v>21</v>
      </c>
      <c r="G23" s="12"/>
      <c r="H23" s="12" t="s">
        <v>184</v>
      </c>
      <c r="I23" s="5">
        <f>COUNTIFS(B23:H23,"&lt;&gt;空",B23:H23,"&lt;&gt;休",B23:H23,"&lt;&gt;調",B23:H23,"&lt;&gt;",B23:H23,"&lt;&gt;調整休")</f>
        <v>4</v>
      </c>
      <c r="J23" s="682">
        <f>SUM(COUNTIF(B23:H23,"9-19"))*(9)+(COUNTIF(B23:H23,"9-18"))*(8)+(COUNTIF(B23:H23,"9-17"))*(7.25)+(COUNTIF(B23:H23,"9-16"))*(6.25)+(COUNTIF(B23:H23,"9-15"))*(5.5)+(COUNTIF(B23:H23,"9-14"))*(4.5)+(COUNTIF(B23:H23,"9-13"))*(4)+(COUNTIF(B23:H23,"9-12"))*(3)+(COUNTIF(B23:H23,"9-11"))*(2)+(COUNTIF(B23:H23,"15-19"))*(4)+(COUNTIF(B23:H23,"14-19"))*(4.5)+(COUNTIF(B23:H23,"13-19"))*(5.5)+(COUNTIF(B23:H23,"13-18"))*(4.5)+(COUNTIF(B23:H23,"13:30-19"))*(5)+(COUNTIF(B23:H23,"16-19"))*(3)+(COUNTIF(B23:H23,"11-18"))*(6.25)+(COUNTIF(B23:H23,"11-19"))*(7)</f>
        <v>20.5</v>
      </c>
      <c r="K23" s="692"/>
    </row>
    <row r="24" spans="1:11" ht="19.5" customHeight="1" thickBot="1" x14ac:dyDescent="0.2">
      <c r="A24" s="472" t="s">
        <v>430</v>
      </c>
      <c r="B24" s="364" t="s">
        <v>21</v>
      </c>
      <c r="C24" s="473"/>
      <c r="D24" s="474"/>
      <c r="E24" s="364"/>
      <c r="F24" s="364" t="s">
        <v>21</v>
      </c>
      <c r="G24" s="364"/>
      <c r="H24" s="364" t="s">
        <v>21</v>
      </c>
      <c r="I24" s="5">
        <f>COUNTIFS(B24:H24,"&lt;&gt;空",B24:H24,"&lt;&gt;休",B24:H24,"&lt;&gt;調",B24:H24,"&lt;&gt;",B24:H24,"&lt;&gt;調整休")</f>
        <v>3</v>
      </c>
      <c r="J24" s="682">
        <f>SUM(COUNTIF(B24:H24,"9-19"))*(9)+(COUNTIF(B24:H24,"9-18"))*(8)+(COUNTIF(B24:H24,"9-17"))*(7.25)+(COUNTIF(B24:H24,"9-16"))*(6.25)+(COUNTIF(B24:H24,"9-15"))*(5.5)+(COUNTIF(B24:H24,"9-14"))*(4.5)+(COUNTIF(B24:H24,"9-13"))*(4)+(COUNTIF(B24:H24,"9-12"))*(3)+(COUNTIF(B24:H24,"9-11"))*(2)+(COUNTIF(B24:H24,"9:30-11:30,16-19"))*(5)+(COUNTIF(B24:H24,"15-19"))*(4)+(COUNTIF(B24:H24,"14-19"))*(4.5)+(COUNTIF(B24:H24,"13-19"))*(5.5)+(COUNTIF(B24:H24,"13-18"))*(4.5)+(COUNTIF(B24:H24,"13-17"))*(4)+(COUNTIF(B24:H24,"12-18"))*(5.5)+(COUNTIF(B24:H24,"13:30-19"))*(5)+(COUNTIF(B24:H24,"16-19"))*(3)+(COUNTIF(B24:H24,"11-18"))*(6.25)</f>
        <v>13.5</v>
      </c>
      <c r="K24" s="692"/>
    </row>
    <row r="25" spans="1:11" ht="19.5" customHeight="1" x14ac:dyDescent="0.15">
      <c r="A25" s="930" t="s">
        <v>109</v>
      </c>
      <c r="B25" s="447"/>
      <c r="C25" s="417"/>
      <c r="D25" s="418"/>
      <c r="E25" s="447"/>
      <c r="F25" s="393" t="s">
        <v>20</v>
      </c>
      <c r="G25" s="773" t="s">
        <v>83</v>
      </c>
      <c r="H25" s="447"/>
      <c r="I25" s="394"/>
      <c r="J25" s="856"/>
      <c r="K25" s="857"/>
    </row>
    <row r="26" spans="1:11" ht="19.5" customHeight="1" thickBot="1" x14ac:dyDescent="0.2">
      <c r="A26" s="798"/>
      <c r="B26" s="111"/>
      <c r="C26" s="395"/>
      <c r="D26" s="395"/>
      <c r="E26" s="400" t="s">
        <v>321</v>
      </c>
      <c r="F26" s="400"/>
      <c r="G26" s="774"/>
      <c r="H26" s="111"/>
      <c r="I26" s="397"/>
      <c r="J26" s="858"/>
      <c r="K26" s="859"/>
    </row>
    <row r="27" spans="1:11" ht="19.5" customHeight="1" x14ac:dyDescent="0.15">
      <c r="A27" s="33" t="s">
        <v>0</v>
      </c>
      <c r="B27" s="90">
        <v>46069</v>
      </c>
      <c r="C27" s="90">
        <v>46070</v>
      </c>
      <c r="D27" s="90">
        <v>46071</v>
      </c>
      <c r="E27" s="90">
        <v>46072</v>
      </c>
      <c r="F27" s="90">
        <v>46073</v>
      </c>
      <c r="G27" s="90">
        <v>46074</v>
      </c>
      <c r="H27" s="90">
        <v>46075</v>
      </c>
      <c r="I27" s="860" t="s">
        <v>1</v>
      </c>
      <c r="J27" s="861" t="s">
        <v>2</v>
      </c>
      <c r="K27" s="861"/>
    </row>
    <row r="28" spans="1:11" ht="19.5" customHeight="1" x14ac:dyDescent="0.15">
      <c r="A28" s="22" t="s">
        <v>3</v>
      </c>
      <c r="B28" s="2" t="s">
        <v>4</v>
      </c>
      <c r="C28" s="21" t="s">
        <v>5</v>
      </c>
      <c r="D28" s="21" t="s">
        <v>6</v>
      </c>
      <c r="E28" s="2" t="s">
        <v>7</v>
      </c>
      <c r="F28" s="2" t="s">
        <v>8</v>
      </c>
      <c r="G28" s="2" t="s">
        <v>9</v>
      </c>
      <c r="H28" s="24" t="s">
        <v>10</v>
      </c>
      <c r="I28" s="852"/>
      <c r="J28" s="853"/>
      <c r="K28" s="853"/>
    </row>
    <row r="29" spans="1:11" ht="19.5" customHeight="1" x14ac:dyDescent="0.15">
      <c r="A29" s="17" t="s">
        <v>13</v>
      </c>
      <c r="B29" s="12"/>
      <c r="C29" s="2"/>
      <c r="D29" s="2"/>
      <c r="E29" s="12"/>
      <c r="F29" s="691" t="s">
        <v>60</v>
      </c>
      <c r="G29" s="691"/>
      <c r="H29" s="691"/>
      <c r="I29" s="5"/>
      <c r="J29" s="682"/>
      <c r="K29" s="692"/>
    </row>
    <row r="30" spans="1:11" ht="19.5" customHeight="1" x14ac:dyDescent="0.15">
      <c r="A30" s="20" t="s">
        <v>108</v>
      </c>
      <c r="B30" s="12" t="s">
        <v>20</v>
      </c>
      <c r="C30" s="26"/>
      <c r="D30" s="11"/>
      <c r="E30" s="12" t="s">
        <v>20</v>
      </c>
      <c r="F30" s="12"/>
      <c r="G30" s="12"/>
      <c r="H30" s="12" t="s">
        <v>20</v>
      </c>
      <c r="I30" s="5">
        <f>COUNTIFS(B30:H30,"&lt;&gt;空",B30:H30,"&lt;&gt;休",B30:H30,"&lt;&gt;調",B30:H30,"&lt;&gt;",B30:H30,"&lt;&gt;調整休")</f>
        <v>3</v>
      </c>
      <c r="J30" s="682">
        <f>SUM(COUNTIF(B30:H30,"9-19"))*(9)+(COUNTIF(B30:H30,"9-18"))*(8)+(COUNTIF(B30:H30,"9-17"))*(7.25)+(COUNTIF(B30:H30,"9-16"))*(6.25)+(COUNTIF(B30:H30,"9-15"))*(5.5)+(COUNTIF(B30:H30,"9-14"))*(4.5)+(COUNTIF(B30:H30,"9-13"))*(4)+(COUNTIF(B30:H30,"9-12"))*(3)+(COUNTIF(B30:H30,"9-11"))*(2)+(COUNTIF(B30:H30,"15-19"))*(4)+(COUNTIF(B30:H30,"14-19"))*(4.5)+(COUNTIF(B30:H30,"13-19"))*(5.5)+(COUNTIF(B30:H30,"13-18"))*(4.5)+(COUNTIF(B30:H30,"13:30-19"))*(5)+(COUNTIF(B30:H30,"16-19"))*(3)+(COUNTIF(B30:H30,"11-18"))*(6.25)+(COUNTIF(B30:H30,"11-19"))*(7)</f>
        <v>13.5</v>
      </c>
      <c r="K30" s="692"/>
    </row>
    <row r="31" spans="1:11" ht="19.5" customHeight="1" x14ac:dyDescent="0.15">
      <c r="A31" s="20" t="s">
        <v>127</v>
      </c>
      <c r="B31" s="12" t="s">
        <v>21</v>
      </c>
      <c r="C31" s="2"/>
      <c r="D31" s="11"/>
      <c r="E31" s="12" t="s">
        <v>21</v>
      </c>
      <c r="F31" s="12" t="s">
        <v>21</v>
      </c>
      <c r="G31" s="12"/>
      <c r="H31" s="12" t="s">
        <v>184</v>
      </c>
      <c r="I31" s="5">
        <f>COUNTIFS(B31:H31,"&lt;&gt;空",B31:H31,"&lt;&gt;休",B31:H31,"&lt;&gt;調",B31:H31,"&lt;&gt;",B31:H31,"&lt;&gt;調整休")</f>
        <v>4</v>
      </c>
      <c r="J31" s="682">
        <f>SUM(COUNTIF(B31:H31,"9-19"))*(9)+(COUNTIF(B31:H31,"9-18"))*(8)+(COUNTIF(B31:H31,"9-17"))*(7.25)+(COUNTIF(B31:H31,"9-16"))*(6.25)+(COUNTIF(B31:H31,"9-15"))*(5.5)+(COUNTIF(B31:H31,"9-14"))*(4.5)+(COUNTIF(B31:H31,"9-13"))*(4)+(COUNTIF(B31:H31,"9-12"))*(3)+(COUNTIF(B31:H31,"9-11"))*(2)+(COUNTIF(B31:H31,"15-19"))*(4)+(COUNTIF(B31:H31,"14-19"))*(4.5)+(COUNTIF(B31:H31,"13-19"))*(5.5)+(COUNTIF(B31:H31,"13-18"))*(4.5)+(COUNTIF(B31:H31,"13:30-19"))*(5)+(COUNTIF(B31:H31,"16-19"))*(3)+(COUNTIF(B31:H31,"11-18"))*(6.25)+(COUNTIF(B31:H31,"11-19"))*(7)</f>
        <v>20.5</v>
      </c>
      <c r="K31" s="692"/>
    </row>
    <row r="32" spans="1:11" ht="19.5" customHeight="1" thickBot="1" x14ac:dyDescent="0.2">
      <c r="A32" s="472" t="s">
        <v>430</v>
      </c>
      <c r="B32" s="364" t="s">
        <v>21</v>
      </c>
      <c r="C32" s="473"/>
      <c r="D32" s="474"/>
      <c r="E32" s="364"/>
      <c r="F32" s="364" t="s">
        <v>21</v>
      </c>
      <c r="G32" s="364"/>
      <c r="H32" s="364" t="s">
        <v>21</v>
      </c>
      <c r="I32" s="5">
        <f>COUNTIFS(B32:H32,"&lt;&gt;空",B32:H32,"&lt;&gt;休",B32:H32,"&lt;&gt;調",B32:H32,"&lt;&gt;",B32:H32,"&lt;&gt;調整休")</f>
        <v>3</v>
      </c>
      <c r="J32" s="682">
        <f>SUM(COUNTIF(B32:H32,"9-19"))*(9)+(COUNTIF(B32:H32,"9-18"))*(8)+(COUNTIF(B32:H32,"9-17"))*(7.25)+(COUNTIF(B32:H32,"9-16"))*(6.25)+(COUNTIF(B32:H32,"9-15"))*(5.5)+(COUNTIF(B32:H32,"9-14"))*(4.5)+(COUNTIF(B32:H32,"9-13"))*(4)+(COUNTIF(B32:H32,"9-12"))*(3)+(COUNTIF(B32:H32,"9-11"))*(2)+(COUNTIF(B32:H32,"9:30-11:30,16-19"))*(5)+(COUNTIF(B32:H32,"15-19"))*(4)+(COUNTIF(B32:H32,"14-19"))*(4.5)+(COUNTIF(B32:H32,"13-19"))*(5.5)+(COUNTIF(B32:H32,"13-18"))*(4.5)+(COUNTIF(B32:H32,"13-17"))*(4)+(COUNTIF(B32:H32,"12-18"))*(5.5)+(COUNTIF(B32:H32,"13:30-19"))*(5)+(COUNTIF(B32:H32,"16-19"))*(3)+(COUNTIF(B32:H32,"11-18"))*(6.25)</f>
        <v>13.5</v>
      </c>
      <c r="K32" s="692"/>
    </row>
    <row r="33" spans="1:14" ht="19.5" customHeight="1" x14ac:dyDescent="0.15">
      <c r="A33" s="930" t="s">
        <v>109</v>
      </c>
      <c r="B33" s="447"/>
      <c r="C33" s="417"/>
      <c r="D33" s="418"/>
      <c r="E33" s="447"/>
      <c r="F33" s="393" t="s">
        <v>20</v>
      </c>
      <c r="G33" s="773" t="s">
        <v>83</v>
      </c>
      <c r="H33" s="447"/>
      <c r="I33" s="394"/>
      <c r="J33" s="856"/>
      <c r="K33" s="857"/>
    </row>
    <row r="34" spans="1:14" ht="19.5" customHeight="1" thickBot="1" x14ac:dyDescent="0.2">
      <c r="A34" s="798"/>
      <c r="B34" s="111"/>
      <c r="C34" s="395"/>
      <c r="D34" s="395"/>
      <c r="E34" s="400" t="s">
        <v>321</v>
      </c>
      <c r="F34" s="400"/>
      <c r="G34" s="774"/>
      <c r="H34" s="111"/>
      <c r="I34" s="397"/>
      <c r="J34" s="858"/>
      <c r="K34" s="859"/>
    </row>
    <row r="35" spans="1:14" ht="19.5" customHeight="1" x14ac:dyDescent="0.15">
      <c r="A35" s="33" t="s">
        <v>0</v>
      </c>
      <c r="B35" s="23">
        <v>46076</v>
      </c>
      <c r="C35" s="23">
        <v>46077</v>
      </c>
      <c r="D35" s="23">
        <v>46078</v>
      </c>
      <c r="E35" s="23">
        <v>46079</v>
      </c>
      <c r="F35" s="23">
        <v>46080</v>
      </c>
      <c r="G35" s="23">
        <v>46081</v>
      </c>
      <c r="H35" s="23"/>
      <c r="I35" s="860" t="s">
        <v>1</v>
      </c>
      <c r="J35" s="861" t="s">
        <v>2</v>
      </c>
      <c r="K35" s="861"/>
    </row>
    <row r="36" spans="1:14" ht="19.5" customHeight="1" x14ac:dyDescent="0.15">
      <c r="A36" s="22" t="s">
        <v>3</v>
      </c>
      <c r="B36" s="24" t="s">
        <v>4</v>
      </c>
      <c r="C36" s="316" t="s">
        <v>5</v>
      </c>
      <c r="D36" s="21" t="s">
        <v>6</v>
      </c>
      <c r="E36" s="2" t="s">
        <v>7</v>
      </c>
      <c r="F36" s="2" t="s">
        <v>8</v>
      </c>
      <c r="G36" s="2" t="s">
        <v>9</v>
      </c>
      <c r="H36" s="24"/>
      <c r="I36" s="852"/>
      <c r="J36" s="853"/>
      <c r="K36" s="853"/>
    </row>
    <row r="37" spans="1:14" ht="17.100000000000001" customHeight="1" x14ac:dyDescent="0.15">
      <c r="A37" s="17" t="s">
        <v>12</v>
      </c>
      <c r="B37" s="12"/>
      <c r="C37" s="2"/>
      <c r="D37" s="2"/>
      <c r="E37" s="12"/>
      <c r="F37" s="12"/>
      <c r="G37" s="12"/>
      <c r="H37" s="2"/>
      <c r="I37" s="346"/>
      <c r="J37" s="692"/>
      <c r="K37" s="692"/>
    </row>
    <row r="38" spans="1:14" ht="19.5" customHeight="1" x14ac:dyDescent="0.15">
      <c r="A38" s="20" t="s">
        <v>108</v>
      </c>
      <c r="B38" s="12" t="s">
        <v>20</v>
      </c>
      <c r="C38" s="26"/>
      <c r="D38" s="11"/>
      <c r="E38" s="12" t="s">
        <v>20</v>
      </c>
      <c r="F38" s="12"/>
      <c r="G38" s="12"/>
      <c r="H38" s="11"/>
      <c r="I38" s="5">
        <f>COUNTIFS(B38:H38,"&lt;&gt;空",B38:H38,"&lt;&gt;休",B38:H38,"&lt;&gt;調",B38:H38,"&lt;&gt;",B38:H38,"&lt;&gt;調整休")</f>
        <v>2</v>
      </c>
      <c r="J38" s="682">
        <f>SUM(COUNTIF(B38:H38,"9-19"))*(9)+(COUNTIF(B38:H38,"9-18"))*(8)+(COUNTIF(B38:H38,"9-17"))*(7.25)+(COUNTIF(B38:H38,"9-16"))*(6.25)+(COUNTIF(B38:H38,"9-15"))*(5.5)+(COUNTIF(B38:H38,"9-14"))*(4.5)+(COUNTIF(B38:H38,"9-13"))*(4)+(COUNTIF(B38:H38,"9-12"))*(3)+(COUNTIF(B38:H38,"9-11"))*(2)+(COUNTIF(B38:H38,"15-19"))*(4)+(COUNTIF(B38:H38,"14-19"))*(4.5)+(COUNTIF(B38:H38,"13-19"))*(5.5)+(COUNTIF(B38:H38,"13-18"))*(4.5)+(COUNTIF(B38:H38,"13:30-19"))*(5)+(COUNTIF(B38:H38,"16-19"))*(3)+(COUNTIF(B38:H38,"11-18"))*(6.25)+(COUNTIF(B38:H38,"11-19"))*(7)</f>
        <v>9</v>
      </c>
      <c r="K38" s="692"/>
    </row>
    <row r="39" spans="1:14" ht="19.5" customHeight="1" x14ac:dyDescent="0.15">
      <c r="A39" s="20" t="s">
        <v>127</v>
      </c>
      <c r="B39" s="12" t="s">
        <v>21</v>
      </c>
      <c r="C39" s="2"/>
      <c r="D39" s="11"/>
      <c r="E39" s="12" t="s">
        <v>21</v>
      </c>
      <c r="F39" s="12" t="s">
        <v>21</v>
      </c>
      <c r="G39" s="12"/>
      <c r="H39" s="11"/>
      <c r="I39" s="5">
        <f>COUNTIFS(B39:H39,"&lt;&gt;空",B39:H39,"&lt;&gt;休",B39:H39,"&lt;&gt;調",B39:H39,"&lt;&gt;",B39:H39,"&lt;&gt;調整休")</f>
        <v>3</v>
      </c>
      <c r="J39" s="682">
        <f>SUM(COUNTIF(B39:H39,"9-19"))*(9)+(COUNTIF(B39:H39,"9-18"))*(8)+(COUNTIF(B39:H39,"9-17"))*(7.25)+(COUNTIF(B39:H39,"9-16"))*(6.25)+(COUNTIF(B39:H39,"9-15"))*(5.5)+(COUNTIF(B39:H39,"9-14"))*(4.5)+(COUNTIF(B39:H39,"9-13"))*(4)+(COUNTIF(B39:H39,"9-12"))*(3)+(COUNTIF(B39:H39,"9-11"))*(2)+(COUNTIF(B39:H39,"15-19"))*(4)+(COUNTIF(B39:H39,"14-19"))*(4.5)+(COUNTIF(B39:H39,"13-19"))*(5.5)+(COUNTIF(B39:H39,"13-18"))*(4.5)+(COUNTIF(B39:H39,"13:30-19"))*(5)+(COUNTIF(B39:H39,"16-19"))*(3)+(COUNTIF(B39:H39,"11-18"))*(6.25)+(COUNTIF(B39:H39,"11-19"))*(7)</f>
        <v>13.5</v>
      </c>
      <c r="K39" s="692"/>
    </row>
    <row r="40" spans="1:14" ht="19.5" customHeight="1" thickBot="1" x14ac:dyDescent="0.2">
      <c r="A40" s="472" t="s">
        <v>430</v>
      </c>
      <c r="B40" s="364" t="s">
        <v>21</v>
      </c>
      <c r="C40" s="473"/>
      <c r="D40" s="474"/>
      <c r="E40" s="364"/>
      <c r="F40" s="364" t="s">
        <v>21</v>
      </c>
      <c r="G40" s="364"/>
      <c r="H40" s="474"/>
      <c r="I40" s="5">
        <f>COUNTIFS(B40:H40,"&lt;&gt;空",B40:H40,"&lt;&gt;休",B40:H40,"&lt;&gt;調",B40:H40,"&lt;&gt;",B40:H40,"&lt;&gt;調整休")</f>
        <v>2</v>
      </c>
      <c r="J40" s="682">
        <f>SUM(COUNTIF(B40:H40,"9-19"))*(9)+(COUNTIF(B40:H40,"9-18"))*(8)+(COUNTIF(B40:H40,"9-17"))*(7.25)+(COUNTIF(B40:H40,"9-16"))*(6.25)+(COUNTIF(B40:H40,"9-15"))*(5.5)+(COUNTIF(B40:H40,"9-14"))*(4.5)+(COUNTIF(B40:H40,"9-13"))*(4)+(COUNTIF(B40:H40,"9-12"))*(3)+(COUNTIF(B40:H40,"9-11"))*(2)+(COUNTIF(B40:H40,"9:30-11:30,16-19"))*(5)+(COUNTIF(B40:H40,"15-19"))*(4)+(COUNTIF(B40:H40,"14-19"))*(4.5)+(COUNTIF(B40:H40,"13-19"))*(5.5)+(COUNTIF(B40:H40,"13-18"))*(4.5)+(COUNTIF(B40:H40,"13-17"))*(4)+(COUNTIF(B40:H40,"12-18"))*(5.5)+(COUNTIF(B40:H40,"13:30-19"))*(5)+(COUNTIF(B40:H40,"16-19"))*(3)+(COUNTIF(B40:H40,"11-18"))*(6.25)</f>
        <v>9</v>
      </c>
      <c r="K40" s="692"/>
    </row>
    <row r="41" spans="1:14" ht="19.5" customHeight="1" x14ac:dyDescent="0.15">
      <c r="A41" s="930" t="s">
        <v>109</v>
      </c>
      <c r="B41" s="447"/>
      <c r="C41" s="417"/>
      <c r="D41" s="418"/>
      <c r="E41" s="447"/>
      <c r="F41" s="393" t="s">
        <v>20</v>
      </c>
      <c r="G41" s="773" t="s">
        <v>83</v>
      </c>
      <c r="H41" s="418"/>
      <c r="I41" s="394"/>
      <c r="J41" s="856"/>
      <c r="K41" s="857"/>
    </row>
    <row r="42" spans="1:14" ht="19.5" customHeight="1" thickBot="1" x14ac:dyDescent="0.2">
      <c r="A42" s="798"/>
      <c r="B42" s="111"/>
      <c r="C42" s="395"/>
      <c r="D42" s="395"/>
      <c r="E42" s="400" t="s">
        <v>321</v>
      </c>
      <c r="F42" s="400"/>
      <c r="G42" s="774"/>
      <c r="H42" s="395"/>
      <c r="I42" s="397"/>
      <c r="J42" s="858"/>
      <c r="K42" s="859"/>
    </row>
    <row r="43" spans="1:14" ht="19.5" customHeight="1" x14ac:dyDescent="0.15">
      <c r="A43" s="41"/>
      <c r="B43" s="42"/>
      <c r="C43" s="42"/>
      <c r="D43" s="42"/>
      <c r="E43" s="42"/>
      <c r="F43" s="42"/>
      <c r="G43" s="42"/>
      <c r="H43" s="42"/>
      <c r="I43" s="791" t="s">
        <v>491</v>
      </c>
      <c r="J43" s="791"/>
      <c r="K43" s="79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68">
    <mergeCell ref="A52:B52"/>
    <mergeCell ref="C52:K52"/>
    <mergeCell ref="F29:H29"/>
    <mergeCell ref="C47:K47"/>
    <mergeCell ref="A49:B49"/>
    <mergeCell ref="C49:K49"/>
    <mergeCell ref="A50:B50"/>
    <mergeCell ref="A51:B51"/>
    <mergeCell ref="C51:K51"/>
    <mergeCell ref="A44:B44"/>
    <mergeCell ref="D44:E44"/>
    <mergeCell ref="A45:B45"/>
    <mergeCell ref="C45:K45"/>
    <mergeCell ref="A46:B46"/>
    <mergeCell ref="C46:K46"/>
    <mergeCell ref="J40:K40"/>
    <mergeCell ref="A41:A42"/>
    <mergeCell ref="G41:G42"/>
    <mergeCell ref="J41:K41"/>
    <mergeCell ref="J42:K42"/>
    <mergeCell ref="I43:K43"/>
    <mergeCell ref="I35:I36"/>
    <mergeCell ref="J35:K36"/>
    <mergeCell ref="J37:K37"/>
    <mergeCell ref="J38:K38"/>
    <mergeCell ref="J39:K39"/>
    <mergeCell ref="J29:K29"/>
    <mergeCell ref="J30:K30"/>
    <mergeCell ref="J31:K31"/>
    <mergeCell ref="J32:K32"/>
    <mergeCell ref="A33:A34"/>
    <mergeCell ref="G33:G34"/>
    <mergeCell ref="J33:K33"/>
    <mergeCell ref="J34:K34"/>
    <mergeCell ref="A25:A26"/>
    <mergeCell ref="G25:G26"/>
    <mergeCell ref="J25:K25"/>
    <mergeCell ref="J26:K26"/>
    <mergeCell ref="I27:I28"/>
    <mergeCell ref="J27:K28"/>
    <mergeCell ref="J21:K21"/>
    <mergeCell ref="J22:K22"/>
    <mergeCell ref="J23:K23"/>
    <mergeCell ref="J24:K24"/>
    <mergeCell ref="J16:K16"/>
    <mergeCell ref="A17:A18"/>
    <mergeCell ref="G17:G18"/>
    <mergeCell ref="J17:K17"/>
    <mergeCell ref="J18:K18"/>
    <mergeCell ref="I19:I20"/>
    <mergeCell ref="J19:K20"/>
    <mergeCell ref="I11:I12"/>
    <mergeCell ref="J11:K12"/>
    <mergeCell ref="J13:K13"/>
    <mergeCell ref="J14:K14"/>
    <mergeCell ref="J15:K15"/>
    <mergeCell ref="J6:K6"/>
    <mergeCell ref="J7:K7"/>
    <mergeCell ref="J8:K8"/>
    <mergeCell ref="A9:A10"/>
    <mergeCell ref="J9:K9"/>
    <mergeCell ref="J10:K10"/>
    <mergeCell ref="J5:K5"/>
    <mergeCell ref="B1:F1"/>
    <mergeCell ref="H1:K1"/>
    <mergeCell ref="B2:E2"/>
    <mergeCell ref="I3:I4"/>
    <mergeCell ref="J3:K4"/>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1DF2A51-406A-4CD5-BDC3-26BFF865AB17}">
          <x14:formula1>
            <xm:f>'F:\Users\clmiwa-three\Downloads\[《中村》新田・草加 エリア 仮シフト【12月16日～1月15日】.xlsx]参照データベース'!#REF!</xm:f>
          </x14:formula1>
          <xm:sqref>G1 B10:G10 C34:D34 C26:D26 E43:H43 C18:D18 C42:D43 H42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43410-9494-43A0-A94E-1162963E6E6F}">
  <sheetPr>
    <pageSetUpPr fitToPage="1"/>
  </sheetPr>
  <dimension ref="A1:K53"/>
  <sheetViews>
    <sheetView zoomScale="85" zoomScaleNormal="85" workbookViewId="0">
      <selection activeCell="O12" sqref="O12"/>
    </sheetView>
  </sheetViews>
  <sheetFormatPr defaultColWidth="9" defaultRowHeight="16.5" customHeight="1" x14ac:dyDescent="0.15"/>
  <cols>
    <col min="1" max="1" width="11.5" style="1" customWidth="1"/>
    <col min="2" max="8" width="9.625" style="14" customWidth="1"/>
    <col min="9" max="9" width="7.625" style="1" customWidth="1"/>
    <col min="10" max="10" width="8.375" style="1" customWidth="1"/>
    <col min="11" max="11" width="2.375" style="1" customWidth="1"/>
    <col min="12" max="16384" width="9" style="1"/>
  </cols>
  <sheetData>
    <row r="1" spans="1:11" ht="16.5" customHeight="1" thickBot="1" x14ac:dyDescent="0.2">
      <c r="A1" s="50" t="s">
        <v>59</v>
      </c>
      <c r="B1" s="683" t="s">
        <v>493</v>
      </c>
      <c r="C1" s="683"/>
      <c r="D1" s="683"/>
      <c r="E1" s="683"/>
      <c r="F1" s="683"/>
      <c r="H1" s="760" t="s">
        <v>190</v>
      </c>
      <c r="I1" s="761"/>
      <c r="J1" s="761"/>
      <c r="K1" s="762"/>
    </row>
    <row r="2" spans="1:11" ht="8.4499999999999993" customHeight="1" x14ac:dyDescent="0.15">
      <c r="A2" s="14"/>
      <c r="I2" s="14"/>
      <c r="J2" s="3"/>
      <c r="K2" s="4"/>
    </row>
    <row r="3" spans="1:11" ht="16.5" customHeight="1" x14ac:dyDescent="0.15">
      <c r="A3" s="2" t="s">
        <v>64</v>
      </c>
      <c r="B3" s="90"/>
      <c r="C3" s="90"/>
      <c r="D3" s="90"/>
      <c r="E3" s="90"/>
      <c r="F3" s="90"/>
      <c r="G3" s="90"/>
      <c r="H3" s="90">
        <v>46054</v>
      </c>
      <c r="I3" s="727" t="s">
        <v>1</v>
      </c>
      <c r="J3" s="717" t="s">
        <v>2</v>
      </c>
      <c r="K3" s="718"/>
    </row>
    <row r="4" spans="1:11" ht="16.5" customHeight="1" x14ac:dyDescent="0.15">
      <c r="A4" s="2" t="s">
        <v>3</v>
      </c>
      <c r="B4" s="2"/>
      <c r="C4" s="21"/>
      <c r="D4" s="21"/>
      <c r="E4" s="2"/>
      <c r="F4" s="21"/>
      <c r="G4" s="21"/>
      <c r="H4" s="24" t="s">
        <v>10</v>
      </c>
      <c r="I4" s="728"/>
      <c r="J4" s="719"/>
      <c r="K4" s="720"/>
    </row>
    <row r="5" spans="1:11" ht="18" customHeight="1" x14ac:dyDescent="0.15">
      <c r="A5" s="17" t="s">
        <v>12</v>
      </c>
      <c r="B5" s="11"/>
      <c r="C5" s="11"/>
      <c r="D5" s="11"/>
      <c r="E5" s="11"/>
      <c r="F5" s="11"/>
      <c r="G5" s="11"/>
      <c r="H5" s="12"/>
      <c r="I5" s="5"/>
      <c r="J5" s="682"/>
      <c r="K5" s="692"/>
    </row>
    <row r="6" spans="1:11" ht="17.25" customHeight="1" x14ac:dyDescent="0.15">
      <c r="A6" s="20" t="s">
        <v>192</v>
      </c>
      <c r="B6" s="357"/>
      <c r="C6" s="357"/>
      <c r="D6" s="357"/>
      <c r="E6" s="357"/>
      <c r="F6" s="357"/>
      <c r="G6" s="357"/>
      <c r="H6" s="355" t="s">
        <v>21</v>
      </c>
      <c r="I6" s="5">
        <f t="shared" ref="I6:I11" si="0">COUNTIFS(B6:H6,"&lt;&gt;空",B6:H6,"&lt;&gt;休",B6:H6,"&lt;&gt;調",B6:H6,"&lt;&gt;",B6:H6,"&lt;&gt;調整休")</f>
        <v>1</v>
      </c>
      <c r="J6" s="758">
        <f t="shared" ref="J6" si="1">SUM(COUNTIF(B6:H6,"9-14"))*(5)+(COUNTIF(B6:H6,"14-19"))*(5)+(COUNTIF(B6:H6,"9-14・17-19"))*(7)</f>
        <v>5</v>
      </c>
      <c r="K6" s="759"/>
    </row>
    <row r="7" spans="1:11" ht="17.25" customHeight="1" x14ac:dyDescent="0.15">
      <c r="A7" s="20" t="s">
        <v>95</v>
      </c>
      <c r="B7" s="357"/>
      <c r="C7" s="357"/>
      <c r="D7" s="357"/>
      <c r="E7" s="357"/>
      <c r="F7" s="357"/>
      <c r="G7" s="357"/>
      <c r="H7" s="355" t="s">
        <v>21</v>
      </c>
      <c r="I7" s="5">
        <f t="shared" si="0"/>
        <v>1</v>
      </c>
      <c r="J7" s="758">
        <f>SUM(COUNTIF(B7:H7,"9-14"))*(4.5)+(COUNTIF(B7:H7,"14-19"))*(4.5)+(COUNTIF(B7:H7,"15-19"))*(4)+(COUNTIF(B7:H7,"9-11"))*(2)</f>
        <v>4.5</v>
      </c>
      <c r="K7" s="759"/>
    </row>
    <row r="8" spans="1:11" ht="17.25" customHeight="1" x14ac:dyDescent="0.15">
      <c r="A8" s="20" t="s">
        <v>427</v>
      </c>
      <c r="B8" s="357"/>
      <c r="C8" s="357"/>
      <c r="D8" s="357"/>
      <c r="E8" s="357"/>
      <c r="F8" s="357"/>
      <c r="G8" s="357"/>
      <c r="H8" s="355" t="s">
        <v>20</v>
      </c>
      <c r="I8" s="5">
        <f t="shared" si="0"/>
        <v>1</v>
      </c>
      <c r="J8" s="758">
        <f>SUM(COUNTIF(B8:H8,"9-14"))*(4.5)+(COUNTIF(B8:H8,"14-19"))*(4.5)+(COUNTIF(B8:H8,"15-19"))*(4)</f>
        <v>4.5</v>
      </c>
      <c r="K8" s="759"/>
    </row>
    <row r="9" spans="1:11" ht="17.25" customHeight="1" x14ac:dyDescent="0.15">
      <c r="A9" s="20" t="s">
        <v>448</v>
      </c>
      <c r="B9" s="357"/>
      <c r="C9" s="357"/>
      <c r="D9" s="357"/>
      <c r="E9" s="357"/>
      <c r="F9" s="357"/>
      <c r="G9" s="357"/>
      <c r="H9" s="355" t="s">
        <v>20</v>
      </c>
      <c r="I9" s="5">
        <f t="shared" si="0"/>
        <v>1</v>
      </c>
      <c r="J9" s="758">
        <f>SUM(COUNTIF(B9:H9,"9-14"))*(4.5)+(COUNTIF(B9:H9,"14-19"))*(4.5)+(COUNTIF(B9:H9,"15-19"))*(4)</f>
        <v>4.5</v>
      </c>
      <c r="K9" s="759"/>
    </row>
    <row r="10" spans="1:11" ht="17.25" customHeight="1" x14ac:dyDescent="0.15">
      <c r="A10" s="20" t="s">
        <v>428</v>
      </c>
      <c r="B10" s="357"/>
      <c r="C10" s="357"/>
      <c r="D10" s="357"/>
      <c r="E10" s="357"/>
      <c r="F10" s="357"/>
      <c r="G10" s="357"/>
      <c r="H10" s="355"/>
      <c r="I10" s="5">
        <f t="shared" si="0"/>
        <v>0</v>
      </c>
      <c r="J10" s="758">
        <f>SUM(COUNTIF(B10:H10,"9-14"))*(4.5)+(COUNTIF(B10:H10,"14-19"))*(4.5)+(COUNTIF(B10:H10,"15-19"))*(4)</f>
        <v>0</v>
      </c>
      <c r="K10" s="759"/>
    </row>
    <row r="11" spans="1:11" ht="17.25" customHeight="1" x14ac:dyDescent="0.15">
      <c r="A11" s="20" t="s">
        <v>355</v>
      </c>
      <c r="B11" s="357"/>
      <c r="C11" s="357"/>
      <c r="D11" s="357"/>
      <c r="E11" s="357"/>
      <c r="F11" s="357"/>
      <c r="G11" s="357"/>
      <c r="H11" s="355"/>
      <c r="I11" s="5">
        <f t="shared" si="0"/>
        <v>0</v>
      </c>
      <c r="J11" s="758">
        <f>SUM(COUNTIF(B11:H11,"9-14"))*(4.5)+(COUNTIF(B11:H11,"14-19"))*(4.5)+(COUNTIF(B11:H11,"15-19"))*(4)+(COUNTIF(B11:H11,"9-13"))*(4)</f>
        <v>0</v>
      </c>
      <c r="K11" s="759"/>
    </row>
    <row r="12" spans="1:11" ht="17.25" customHeight="1" x14ac:dyDescent="0.15">
      <c r="A12" s="31" t="s">
        <v>66</v>
      </c>
      <c r="B12" s="357"/>
      <c r="C12" s="357"/>
      <c r="D12" s="357"/>
      <c r="E12" s="357"/>
      <c r="F12" s="357"/>
      <c r="G12" s="357"/>
      <c r="H12" s="355"/>
      <c r="I12" s="5"/>
      <c r="J12" s="91"/>
      <c r="K12" s="92"/>
    </row>
    <row r="13" spans="1:11" ht="16.5" customHeight="1" x14ac:dyDescent="0.15">
      <c r="A13" s="33" t="s">
        <v>0</v>
      </c>
      <c r="B13" s="90">
        <v>46055</v>
      </c>
      <c r="C13" s="90">
        <v>46056</v>
      </c>
      <c r="D13" s="90">
        <v>46057</v>
      </c>
      <c r="E13" s="90">
        <v>46058</v>
      </c>
      <c r="F13" s="90">
        <v>46059</v>
      </c>
      <c r="G13" s="90">
        <v>46060</v>
      </c>
      <c r="H13" s="90">
        <v>46061</v>
      </c>
      <c r="I13" s="727" t="s">
        <v>1</v>
      </c>
      <c r="J13" s="717" t="s">
        <v>2</v>
      </c>
      <c r="K13" s="718"/>
    </row>
    <row r="14" spans="1:11" ht="16.5" customHeight="1" x14ac:dyDescent="0.15">
      <c r="A14" s="22" t="s">
        <v>3</v>
      </c>
      <c r="B14" s="22" t="s">
        <v>4</v>
      </c>
      <c r="C14" s="2" t="s">
        <v>5</v>
      </c>
      <c r="D14" s="21" t="s">
        <v>6</v>
      </c>
      <c r="E14" s="2" t="s">
        <v>7</v>
      </c>
      <c r="F14" s="2" t="s">
        <v>8</v>
      </c>
      <c r="G14" s="2" t="s">
        <v>9</v>
      </c>
      <c r="H14" s="24" t="s">
        <v>10</v>
      </c>
      <c r="I14" s="728"/>
      <c r="J14" s="719"/>
      <c r="K14" s="720"/>
    </row>
    <row r="15" spans="1:11" ht="18" customHeight="1" x14ac:dyDescent="0.15">
      <c r="A15" s="17" t="s">
        <v>13</v>
      </c>
      <c r="B15" s="12"/>
      <c r="C15" s="11"/>
      <c r="D15" s="11"/>
      <c r="E15" s="12"/>
      <c r="F15" s="12"/>
      <c r="G15" s="12"/>
      <c r="H15" s="12"/>
      <c r="I15" s="5"/>
      <c r="J15" s="682"/>
      <c r="K15" s="692"/>
    </row>
    <row r="16" spans="1:11" ht="17.25" customHeight="1" x14ac:dyDescent="0.15">
      <c r="A16" s="20" t="s">
        <v>192</v>
      </c>
      <c r="B16" s="355" t="s">
        <v>21</v>
      </c>
      <c r="C16" s="357"/>
      <c r="D16" s="357"/>
      <c r="E16" s="355"/>
      <c r="F16" s="355" t="s">
        <v>21</v>
      </c>
      <c r="G16" s="306"/>
      <c r="H16" s="355" t="s">
        <v>21</v>
      </c>
      <c r="I16" s="5">
        <f t="shared" ref="I16:I21" si="2">COUNTIFS(B16:H16,"&lt;&gt;空",B16:H16,"&lt;&gt;休",B16:H16,"&lt;&gt;調",B16:H16,"&lt;&gt;",B16:H16,"&lt;&gt;調整休")</f>
        <v>3</v>
      </c>
      <c r="J16" s="758">
        <f t="shared" ref="J16" si="3">SUM(COUNTIF(B16:H16,"9-14"))*(5)+(COUNTIF(B16:H16,"14-19"))*(5)+(COUNTIF(B16:H16,"9-14・17-19"))*(7)</f>
        <v>15</v>
      </c>
      <c r="K16" s="759"/>
    </row>
    <row r="17" spans="1:11" ht="17.25" customHeight="1" x14ac:dyDescent="0.15">
      <c r="A17" s="20" t="s">
        <v>95</v>
      </c>
      <c r="B17" s="355"/>
      <c r="C17" s="357"/>
      <c r="D17" s="357"/>
      <c r="E17" s="355"/>
      <c r="F17" s="355" t="s">
        <v>20</v>
      </c>
      <c r="G17" s="355" t="s">
        <v>341</v>
      </c>
      <c r="H17" s="355" t="s">
        <v>21</v>
      </c>
      <c r="I17" s="5">
        <f t="shared" si="2"/>
        <v>3</v>
      </c>
      <c r="J17" s="758">
        <f>SUM(COUNTIF(B17:H17,"9-14"))*(4.5)+(COUNTIF(B17:H17,"14-19"))*(4.5)+(COUNTIF(B17:H17,"15-19"))*(4)+(COUNTIF(B17:H17,"9-11"))*(2)</f>
        <v>11</v>
      </c>
      <c r="K17" s="759"/>
    </row>
    <row r="18" spans="1:11" ht="17.25" customHeight="1" x14ac:dyDescent="0.15">
      <c r="A18" s="20" t="s">
        <v>427</v>
      </c>
      <c r="B18" s="355"/>
      <c r="C18" s="357"/>
      <c r="D18" s="357"/>
      <c r="E18" s="355" t="s">
        <v>21</v>
      </c>
      <c r="F18" s="355"/>
      <c r="G18" s="355" t="s">
        <v>21</v>
      </c>
      <c r="H18" s="355" t="s">
        <v>20</v>
      </c>
      <c r="I18" s="5">
        <f t="shared" si="2"/>
        <v>3</v>
      </c>
      <c r="J18" s="758">
        <f>SUM(COUNTIF(B18:H18,"9-14"))*(4.5)+(COUNTIF(B18:H18,"14-19"))*(4.5)+(COUNTIF(B18:H18,"15-19"))*(4)</f>
        <v>13.5</v>
      </c>
      <c r="K18" s="759"/>
    </row>
    <row r="19" spans="1:11" ht="17.25" customHeight="1" x14ac:dyDescent="0.15">
      <c r="A19" s="20" t="s">
        <v>448</v>
      </c>
      <c r="B19" s="355" t="s">
        <v>21</v>
      </c>
      <c r="C19" s="357"/>
      <c r="D19" s="357"/>
      <c r="E19" s="355"/>
      <c r="F19" s="355" t="s">
        <v>21</v>
      </c>
      <c r="G19" s="355"/>
      <c r="H19" s="355" t="s">
        <v>20</v>
      </c>
      <c r="I19" s="5">
        <f t="shared" si="2"/>
        <v>3</v>
      </c>
      <c r="J19" s="758">
        <f>SUM(COUNTIF(B19:H19,"9-14"))*(4.5)+(COUNTIF(B19:H19,"14-19"))*(4.5)+(COUNTIF(B19:H19,"15-19"))*(4)</f>
        <v>13.5</v>
      </c>
      <c r="K19" s="759"/>
    </row>
    <row r="20" spans="1:11" ht="17.25" customHeight="1" x14ac:dyDescent="0.15">
      <c r="A20" s="20" t="s">
        <v>428</v>
      </c>
      <c r="B20" s="355" t="s">
        <v>20</v>
      </c>
      <c r="C20" s="357"/>
      <c r="D20" s="357"/>
      <c r="E20" s="355" t="s">
        <v>20</v>
      </c>
      <c r="F20" s="355"/>
      <c r="G20" s="355"/>
      <c r="H20" s="355"/>
      <c r="I20" s="5">
        <f t="shared" si="2"/>
        <v>2</v>
      </c>
      <c r="J20" s="758">
        <f>SUM(COUNTIF(B20:H20,"9-14"))*(4.5)+(COUNTIF(B20:H20,"14-19"))*(4.5)+(COUNTIF(B20:H20,"15-19"))*(4)</f>
        <v>9</v>
      </c>
      <c r="K20" s="759"/>
    </row>
    <row r="21" spans="1:11" ht="17.25" customHeight="1" x14ac:dyDescent="0.15">
      <c r="A21" s="20" t="s">
        <v>355</v>
      </c>
      <c r="B21" s="355"/>
      <c r="C21" s="357"/>
      <c r="D21" s="357"/>
      <c r="E21" s="12"/>
      <c r="F21" s="355"/>
      <c r="G21" s="355" t="s">
        <v>23</v>
      </c>
      <c r="H21" s="355"/>
      <c r="I21" s="5">
        <f t="shared" si="2"/>
        <v>1</v>
      </c>
      <c r="J21" s="758">
        <f>SUM(COUNTIF(B21:H21,"9-14"))*(4.5)+(COUNTIF(B21:H21,"14-19"))*(4.5)+(COUNTIF(B21:H21,"15-19"))*(4)+(COUNTIF(B21:H21,"9-13"))*(4)</f>
        <v>4</v>
      </c>
      <c r="K21" s="759"/>
    </row>
    <row r="22" spans="1:11" ht="17.25" customHeight="1" x14ac:dyDescent="0.15">
      <c r="A22" s="31" t="s">
        <v>66</v>
      </c>
      <c r="B22" s="355"/>
      <c r="C22" s="357"/>
      <c r="D22" s="357"/>
      <c r="E22" s="355"/>
      <c r="F22" s="355"/>
      <c r="G22" s="306"/>
      <c r="H22" s="355"/>
      <c r="I22" s="5"/>
      <c r="J22" s="91"/>
      <c r="K22" s="92"/>
    </row>
    <row r="23" spans="1:11" ht="16.5" customHeight="1" x14ac:dyDescent="0.15">
      <c r="A23" s="22" t="s">
        <v>0</v>
      </c>
      <c r="B23" s="23">
        <v>46062</v>
      </c>
      <c r="C23" s="23">
        <v>46063</v>
      </c>
      <c r="D23" s="23">
        <v>46064</v>
      </c>
      <c r="E23" s="23">
        <v>46065</v>
      </c>
      <c r="F23" s="23">
        <v>46066</v>
      </c>
      <c r="G23" s="23">
        <v>46067</v>
      </c>
      <c r="H23" s="23">
        <v>46068</v>
      </c>
      <c r="I23" s="727" t="s">
        <v>1</v>
      </c>
      <c r="J23" s="717" t="s">
        <v>2</v>
      </c>
      <c r="K23" s="718"/>
    </row>
    <row r="24" spans="1:11" ht="16.5" customHeight="1" x14ac:dyDescent="0.15">
      <c r="A24" s="22" t="s">
        <v>3</v>
      </c>
      <c r="B24" s="2" t="s">
        <v>4</v>
      </c>
      <c r="C24" s="21" t="s">
        <v>5</v>
      </c>
      <c r="D24" s="376" t="s">
        <v>6</v>
      </c>
      <c r="E24" s="2" t="s">
        <v>7</v>
      </c>
      <c r="F24" s="2" t="s">
        <v>8</v>
      </c>
      <c r="G24" s="2" t="s">
        <v>9</v>
      </c>
      <c r="H24" s="24" t="s">
        <v>10</v>
      </c>
      <c r="I24" s="728"/>
      <c r="J24" s="719"/>
      <c r="K24" s="720"/>
    </row>
    <row r="25" spans="1:11" ht="18" customHeight="1" x14ac:dyDescent="0.15">
      <c r="A25" s="17" t="s">
        <v>12</v>
      </c>
      <c r="B25" s="12"/>
      <c r="C25" s="11"/>
      <c r="D25" s="11"/>
      <c r="E25" s="12"/>
      <c r="F25" s="12"/>
      <c r="G25" s="12"/>
      <c r="H25" s="12"/>
      <c r="I25" s="5"/>
      <c r="J25" s="693"/>
      <c r="K25" s="692"/>
    </row>
    <row r="26" spans="1:11" ht="17.25" customHeight="1" x14ac:dyDescent="0.15">
      <c r="A26" s="20" t="s">
        <v>192</v>
      </c>
      <c r="B26" s="355" t="s">
        <v>21</v>
      </c>
      <c r="C26" s="357"/>
      <c r="D26" s="357"/>
      <c r="E26" s="355"/>
      <c r="F26" s="355" t="s">
        <v>21</v>
      </c>
      <c r="G26" s="306"/>
      <c r="H26" s="355" t="s">
        <v>21</v>
      </c>
      <c r="I26" s="5">
        <f t="shared" ref="I26:I31" si="4">COUNTIFS(B26:H26,"&lt;&gt;空",B26:H26,"&lt;&gt;休",B26:H26,"&lt;&gt;調",B26:H26,"&lt;&gt;",B26:H26,"&lt;&gt;調整休")</f>
        <v>3</v>
      </c>
      <c r="J26" s="758">
        <f t="shared" ref="J26" si="5">SUM(COUNTIF(B26:H26,"9-14"))*(5)+(COUNTIF(B26:H26,"14-19"))*(5)+(COUNTIF(B26:H26,"9-14・17-19"))*(7)</f>
        <v>15</v>
      </c>
      <c r="K26" s="759"/>
    </row>
    <row r="27" spans="1:11" ht="17.25" customHeight="1" x14ac:dyDescent="0.15">
      <c r="A27" s="20" t="s">
        <v>95</v>
      </c>
      <c r="B27" s="355"/>
      <c r="C27" s="357"/>
      <c r="D27" s="357"/>
      <c r="E27" s="355"/>
      <c r="F27" s="355" t="s">
        <v>20</v>
      </c>
      <c r="G27" s="355" t="s">
        <v>341</v>
      </c>
      <c r="H27" s="355" t="s">
        <v>21</v>
      </c>
      <c r="I27" s="5">
        <f t="shared" si="4"/>
        <v>3</v>
      </c>
      <c r="J27" s="758">
        <f>SUM(COUNTIF(B27:H27,"9-14"))*(4.5)+(COUNTIF(B27:H27,"14-19"))*(4.5)+(COUNTIF(B27:H27,"15-19"))*(4)+(COUNTIF(B27:H27,"9-11"))*(2)</f>
        <v>11</v>
      </c>
      <c r="K27" s="759"/>
    </row>
    <row r="28" spans="1:11" ht="17.25" customHeight="1" x14ac:dyDescent="0.15">
      <c r="A28" s="20" t="s">
        <v>427</v>
      </c>
      <c r="B28" s="355"/>
      <c r="C28" s="357"/>
      <c r="D28" s="357"/>
      <c r="E28" s="355" t="s">
        <v>21</v>
      </c>
      <c r="F28" s="355"/>
      <c r="G28" s="355" t="s">
        <v>21</v>
      </c>
      <c r="H28" s="355" t="s">
        <v>20</v>
      </c>
      <c r="I28" s="5">
        <f t="shared" si="4"/>
        <v>3</v>
      </c>
      <c r="J28" s="758">
        <f>SUM(COUNTIF(B28:H28,"9-14"))*(4.5)+(COUNTIF(B28:H28,"14-19"))*(4.5)+(COUNTIF(B28:H28,"15-19"))*(4)</f>
        <v>13.5</v>
      </c>
      <c r="K28" s="759"/>
    </row>
    <row r="29" spans="1:11" ht="17.25" customHeight="1" x14ac:dyDescent="0.15">
      <c r="A29" s="20" t="s">
        <v>448</v>
      </c>
      <c r="B29" s="355" t="s">
        <v>21</v>
      </c>
      <c r="C29" s="357"/>
      <c r="D29" s="357"/>
      <c r="E29" s="355"/>
      <c r="F29" s="355" t="s">
        <v>21</v>
      </c>
      <c r="G29" s="355"/>
      <c r="H29" s="355" t="s">
        <v>20</v>
      </c>
      <c r="I29" s="5">
        <f t="shared" si="4"/>
        <v>3</v>
      </c>
      <c r="J29" s="758">
        <f>SUM(COUNTIF(B29:H29,"9-14"))*(4.5)+(COUNTIF(B29:H29,"14-19"))*(4.5)+(COUNTIF(B29:H29,"15-19"))*(4)</f>
        <v>13.5</v>
      </c>
      <c r="K29" s="759"/>
    </row>
    <row r="30" spans="1:11" ht="17.25" customHeight="1" x14ac:dyDescent="0.15">
      <c r="A30" s="20" t="s">
        <v>428</v>
      </c>
      <c r="B30" s="355" t="s">
        <v>20</v>
      </c>
      <c r="C30" s="357"/>
      <c r="D30" s="357"/>
      <c r="E30" s="355" t="s">
        <v>20</v>
      </c>
      <c r="F30" s="355"/>
      <c r="G30" s="355"/>
      <c r="H30" s="355"/>
      <c r="I30" s="5">
        <f t="shared" si="4"/>
        <v>2</v>
      </c>
      <c r="J30" s="758">
        <f>SUM(COUNTIF(B30:H30,"9-14"))*(4.5)+(COUNTIF(B30:H30,"14-19"))*(4.5)+(COUNTIF(B30:H30,"15-19"))*(4)</f>
        <v>9</v>
      </c>
      <c r="K30" s="759"/>
    </row>
    <row r="31" spans="1:11" ht="17.25" customHeight="1" x14ac:dyDescent="0.15">
      <c r="A31" s="20" t="s">
        <v>355</v>
      </c>
      <c r="B31" s="355"/>
      <c r="C31" s="357"/>
      <c r="D31" s="357"/>
      <c r="E31" s="12"/>
      <c r="F31" s="355"/>
      <c r="G31" s="355" t="s">
        <v>23</v>
      </c>
      <c r="H31" s="355"/>
      <c r="I31" s="5">
        <f t="shared" si="4"/>
        <v>1</v>
      </c>
      <c r="J31" s="758">
        <f>SUM(COUNTIF(B31:H31,"9-14"))*(4.5)+(COUNTIF(B31:H31,"14-19"))*(4.5)+(COUNTIF(B31:H31,"15-19"))*(4)+(COUNTIF(B31:H31,"9-13"))*(4)</f>
        <v>4</v>
      </c>
      <c r="K31" s="759"/>
    </row>
    <row r="32" spans="1:11" ht="17.25" customHeight="1" x14ac:dyDescent="0.15">
      <c r="A32" s="31" t="s">
        <v>66</v>
      </c>
      <c r="B32" s="355"/>
      <c r="C32" s="357"/>
      <c r="D32" s="357"/>
      <c r="E32" s="355"/>
      <c r="F32" s="355"/>
      <c r="G32" s="306"/>
      <c r="H32" s="355"/>
      <c r="I32" s="5"/>
      <c r="J32" s="91"/>
      <c r="K32" s="92"/>
    </row>
    <row r="33" spans="1:11" ht="16.5" customHeight="1" x14ac:dyDescent="0.15">
      <c r="A33" s="22" t="s">
        <v>0</v>
      </c>
      <c r="B33" s="90">
        <v>46069</v>
      </c>
      <c r="C33" s="90">
        <v>46070</v>
      </c>
      <c r="D33" s="90">
        <v>46071</v>
      </c>
      <c r="E33" s="90">
        <v>46072</v>
      </c>
      <c r="F33" s="90">
        <v>46073</v>
      </c>
      <c r="G33" s="90">
        <v>46074</v>
      </c>
      <c r="H33" s="90">
        <v>46075</v>
      </c>
      <c r="I33" s="727" t="s">
        <v>1</v>
      </c>
      <c r="J33" s="717" t="s">
        <v>2</v>
      </c>
      <c r="K33" s="718"/>
    </row>
    <row r="34" spans="1:11" ht="16.5" customHeight="1" x14ac:dyDescent="0.15">
      <c r="A34" s="22" t="s">
        <v>3</v>
      </c>
      <c r="B34" s="2" t="s">
        <v>4</v>
      </c>
      <c r="C34" s="21" t="s">
        <v>5</v>
      </c>
      <c r="D34" s="21" t="s">
        <v>6</v>
      </c>
      <c r="E34" s="2" t="s">
        <v>7</v>
      </c>
      <c r="F34" s="2" t="s">
        <v>8</v>
      </c>
      <c r="G34" s="2" t="s">
        <v>9</v>
      </c>
      <c r="H34" s="24" t="s">
        <v>10</v>
      </c>
      <c r="I34" s="728"/>
      <c r="J34" s="719"/>
      <c r="K34" s="720"/>
    </row>
    <row r="35" spans="1:11" ht="18" customHeight="1" x14ac:dyDescent="0.15">
      <c r="A35" s="17" t="s">
        <v>13</v>
      </c>
      <c r="B35" s="12"/>
      <c r="C35" s="11"/>
      <c r="D35" s="11"/>
      <c r="E35" s="12"/>
      <c r="F35" s="691" t="s">
        <v>60</v>
      </c>
      <c r="G35" s="691"/>
      <c r="H35" s="691"/>
      <c r="I35" s="5"/>
      <c r="J35" s="682"/>
      <c r="K35" s="692"/>
    </row>
    <row r="36" spans="1:11" ht="17.25" customHeight="1" x14ac:dyDescent="0.15">
      <c r="A36" s="20" t="s">
        <v>192</v>
      </c>
      <c r="B36" s="355" t="s">
        <v>21</v>
      </c>
      <c r="C36" s="357"/>
      <c r="D36" s="357"/>
      <c r="E36" s="355"/>
      <c r="F36" s="355" t="s">
        <v>21</v>
      </c>
      <c r="G36" s="306"/>
      <c r="H36" s="355" t="s">
        <v>21</v>
      </c>
      <c r="I36" s="5">
        <f t="shared" ref="I36:I41" si="6">COUNTIFS(B36:H36,"&lt;&gt;空",B36:H36,"&lt;&gt;休",B36:H36,"&lt;&gt;調",B36:H36,"&lt;&gt;",B36:H36,"&lt;&gt;調整休")</f>
        <v>3</v>
      </c>
      <c r="J36" s="758">
        <f t="shared" ref="J36" si="7">SUM(COUNTIF(B36:H36,"9-14"))*(5)+(COUNTIF(B36:H36,"14-19"))*(5)+(COUNTIF(B36:H36,"9-14・17-19"))*(7)</f>
        <v>15</v>
      </c>
      <c r="K36" s="759"/>
    </row>
    <row r="37" spans="1:11" ht="17.25" customHeight="1" x14ac:dyDescent="0.15">
      <c r="A37" s="20" t="s">
        <v>95</v>
      </c>
      <c r="B37" s="355"/>
      <c r="C37" s="357"/>
      <c r="D37" s="357"/>
      <c r="E37" s="355"/>
      <c r="F37" s="355" t="s">
        <v>20</v>
      </c>
      <c r="G37" s="355" t="s">
        <v>341</v>
      </c>
      <c r="H37" s="355" t="s">
        <v>21</v>
      </c>
      <c r="I37" s="5">
        <f t="shared" si="6"/>
        <v>3</v>
      </c>
      <c r="J37" s="758">
        <f>SUM(COUNTIF(B37:H37,"9-14"))*(4.5)+(COUNTIF(B37:H37,"14-19"))*(4.5)+(COUNTIF(B37:H37,"15-19"))*(4)+(COUNTIF(B37:H37,"9-11"))*(2)</f>
        <v>11</v>
      </c>
      <c r="K37" s="759"/>
    </row>
    <row r="38" spans="1:11" ht="17.25" customHeight="1" x14ac:dyDescent="0.15">
      <c r="A38" s="20" t="s">
        <v>427</v>
      </c>
      <c r="B38" s="355"/>
      <c r="C38" s="357"/>
      <c r="D38" s="357"/>
      <c r="E38" s="355" t="s">
        <v>21</v>
      </c>
      <c r="F38" s="355"/>
      <c r="G38" s="355" t="s">
        <v>21</v>
      </c>
      <c r="H38" s="355" t="s">
        <v>20</v>
      </c>
      <c r="I38" s="5">
        <f t="shared" si="6"/>
        <v>3</v>
      </c>
      <c r="J38" s="758">
        <f>SUM(COUNTIF(B38:H38,"9-14"))*(4.5)+(COUNTIF(B38:H38,"14-19"))*(4.5)+(COUNTIF(B38:H38,"15-19"))*(4)</f>
        <v>13.5</v>
      </c>
      <c r="K38" s="759"/>
    </row>
    <row r="39" spans="1:11" ht="17.25" customHeight="1" x14ac:dyDescent="0.15">
      <c r="A39" s="20" t="s">
        <v>448</v>
      </c>
      <c r="B39" s="355" t="s">
        <v>21</v>
      </c>
      <c r="C39" s="357"/>
      <c r="D39" s="357"/>
      <c r="E39" s="355"/>
      <c r="F39" s="355" t="s">
        <v>21</v>
      </c>
      <c r="G39" s="355"/>
      <c r="H39" s="355" t="s">
        <v>20</v>
      </c>
      <c r="I39" s="5">
        <f t="shared" si="6"/>
        <v>3</v>
      </c>
      <c r="J39" s="758">
        <f>SUM(COUNTIF(B39:H39,"9-14"))*(4.5)+(COUNTIF(B39:H39,"14-19"))*(4.5)+(COUNTIF(B39:H39,"15-19"))*(4)</f>
        <v>13.5</v>
      </c>
      <c r="K39" s="759"/>
    </row>
    <row r="40" spans="1:11" ht="17.25" customHeight="1" x14ac:dyDescent="0.15">
      <c r="A40" s="20" t="s">
        <v>428</v>
      </c>
      <c r="B40" s="355" t="s">
        <v>20</v>
      </c>
      <c r="C40" s="357"/>
      <c r="D40" s="357"/>
      <c r="E40" s="355" t="s">
        <v>20</v>
      </c>
      <c r="F40" s="355"/>
      <c r="G40" s="355"/>
      <c r="H40" s="355"/>
      <c r="I40" s="5">
        <f t="shared" si="6"/>
        <v>2</v>
      </c>
      <c r="J40" s="758">
        <f>SUM(COUNTIF(B40:H40,"9-14"))*(4.5)+(COUNTIF(B40:H40,"14-19"))*(4.5)+(COUNTIF(B40:H40,"15-19"))*(4)</f>
        <v>9</v>
      </c>
      <c r="K40" s="759"/>
    </row>
    <row r="41" spans="1:11" ht="17.25" customHeight="1" x14ac:dyDescent="0.15">
      <c r="A41" s="20" t="s">
        <v>355</v>
      </c>
      <c r="B41" s="355"/>
      <c r="C41" s="357"/>
      <c r="D41" s="357"/>
      <c r="E41" s="12"/>
      <c r="F41" s="355"/>
      <c r="G41" s="355" t="s">
        <v>23</v>
      </c>
      <c r="H41" s="355"/>
      <c r="I41" s="5">
        <f t="shared" si="6"/>
        <v>1</v>
      </c>
      <c r="J41" s="758">
        <f>SUM(COUNTIF(B41:H41,"9-14"))*(4.5)+(COUNTIF(B41:H41,"14-19"))*(4.5)+(COUNTIF(B41:H41,"15-19"))*(4)+(COUNTIF(B41:H41,"9-13"))*(4)</f>
        <v>4</v>
      </c>
      <c r="K41" s="759"/>
    </row>
    <row r="42" spans="1:11" ht="17.25" customHeight="1" x14ac:dyDescent="0.15">
      <c r="A42" s="31" t="s">
        <v>66</v>
      </c>
      <c r="B42" s="355"/>
      <c r="C42" s="357"/>
      <c r="D42" s="357"/>
      <c r="E42" s="355"/>
      <c r="F42" s="355"/>
      <c r="G42" s="306"/>
      <c r="H42" s="355"/>
      <c r="I42" s="5"/>
      <c r="J42" s="91"/>
      <c r="K42" s="92"/>
    </row>
    <row r="43" spans="1:11" ht="16.5" customHeight="1" x14ac:dyDescent="0.15">
      <c r="A43" s="22" t="s">
        <v>0</v>
      </c>
      <c r="B43" s="23">
        <v>46076</v>
      </c>
      <c r="C43" s="23">
        <v>46077</v>
      </c>
      <c r="D43" s="23">
        <v>46078</v>
      </c>
      <c r="E43" s="23">
        <v>46079</v>
      </c>
      <c r="F43" s="23">
        <v>46080</v>
      </c>
      <c r="G43" s="23">
        <v>46081</v>
      </c>
      <c r="H43" s="23"/>
      <c r="I43" s="727" t="s">
        <v>1</v>
      </c>
      <c r="J43" s="717" t="s">
        <v>2</v>
      </c>
      <c r="K43" s="718"/>
    </row>
    <row r="44" spans="1:11" ht="16.5" customHeight="1" x14ac:dyDescent="0.15">
      <c r="A44" s="22" t="s">
        <v>3</v>
      </c>
      <c r="B44" s="24" t="s">
        <v>4</v>
      </c>
      <c r="C44" s="316" t="s">
        <v>5</v>
      </c>
      <c r="D44" s="21" t="s">
        <v>6</v>
      </c>
      <c r="E44" s="2" t="s">
        <v>7</v>
      </c>
      <c r="F44" s="2" t="s">
        <v>8</v>
      </c>
      <c r="G44" s="2" t="s">
        <v>9</v>
      </c>
      <c r="H44" s="24"/>
      <c r="I44" s="728"/>
      <c r="J44" s="719"/>
      <c r="K44" s="720"/>
    </row>
    <row r="45" spans="1:11" ht="16.5" customHeight="1" x14ac:dyDescent="0.15">
      <c r="A45" s="17" t="s">
        <v>12</v>
      </c>
      <c r="B45" s="12"/>
      <c r="C45" s="11"/>
      <c r="D45" s="11"/>
      <c r="E45" s="12"/>
      <c r="F45" s="12"/>
      <c r="G45" s="12"/>
      <c r="H45" s="11"/>
      <c r="I45" s="5"/>
      <c r="J45" s="693"/>
      <c r="K45" s="692"/>
    </row>
    <row r="46" spans="1:11" ht="17.25" customHeight="1" x14ac:dyDescent="0.15">
      <c r="A46" s="20" t="s">
        <v>192</v>
      </c>
      <c r="B46" s="355" t="s">
        <v>21</v>
      </c>
      <c r="C46" s="357"/>
      <c r="D46" s="357"/>
      <c r="E46" s="355"/>
      <c r="F46" s="355" t="s">
        <v>21</v>
      </c>
      <c r="G46" s="306"/>
      <c r="H46" s="357"/>
      <c r="I46" s="5">
        <f t="shared" ref="I46:I51" si="8">COUNTIFS(B46:H46,"&lt;&gt;空",B46:H46,"&lt;&gt;休",B46:H46,"&lt;&gt;調",B46:H46,"&lt;&gt;",B46:H46,"&lt;&gt;調整休")</f>
        <v>2</v>
      </c>
      <c r="J46" s="758">
        <f t="shared" ref="J46" si="9">SUM(COUNTIF(B46:H46,"9-14"))*(5)+(COUNTIF(B46:H46,"14-19"))*(5)+(COUNTIF(B46:H46,"9-14・17-19"))*(7)</f>
        <v>10</v>
      </c>
      <c r="K46" s="759"/>
    </row>
    <row r="47" spans="1:11" ht="17.25" customHeight="1" x14ac:dyDescent="0.15">
      <c r="A47" s="20" t="s">
        <v>95</v>
      </c>
      <c r="B47" s="355"/>
      <c r="C47" s="357"/>
      <c r="D47" s="357"/>
      <c r="E47" s="355"/>
      <c r="F47" s="355" t="s">
        <v>20</v>
      </c>
      <c r="G47" s="355" t="s">
        <v>341</v>
      </c>
      <c r="H47" s="357"/>
      <c r="I47" s="5">
        <f t="shared" si="8"/>
        <v>2</v>
      </c>
      <c r="J47" s="758">
        <f>SUM(COUNTIF(B47:H47,"9-14"))*(4.5)+(COUNTIF(B47:H47,"14-19"))*(4.5)+(COUNTIF(B47:H47,"15-19"))*(4)+(COUNTIF(B47:H47,"9-11"))*(2)</f>
        <v>6.5</v>
      </c>
      <c r="K47" s="759"/>
    </row>
    <row r="48" spans="1:11" ht="17.25" customHeight="1" x14ac:dyDescent="0.15">
      <c r="A48" s="20" t="s">
        <v>427</v>
      </c>
      <c r="B48" s="355"/>
      <c r="C48" s="357"/>
      <c r="D48" s="357"/>
      <c r="E48" s="355" t="s">
        <v>21</v>
      </c>
      <c r="F48" s="355"/>
      <c r="G48" s="355" t="s">
        <v>21</v>
      </c>
      <c r="H48" s="357"/>
      <c r="I48" s="5">
        <f t="shared" si="8"/>
        <v>2</v>
      </c>
      <c r="J48" s="758">
        <f>SUM(COUNTIF(B48:H48,"9-14"))*(4.5)+(COUNTIF(B48:H48,"14-19"))*(4.5)+(COUNTIF(B48:H48,"15-19"))*(4)</f>
        <v>9</v>
      </c>
      <c r="K48" s="759"/>
    </row>
    <row r="49" spans="1:11" ht="17.25" customHeight="1" x14ac:dyDescent="0.15">
      <c r="A49" s="20" t="s">
        <v>448</v>
      </c>
      <c r="B49" s="355" t="s">
        <v>21</v>
      </c>
      <c r="C49" s="357"/>
      <c r="D49" s="357"/>
      <c r="E49" s="355"/>
      <c r="F49" s="355" t="s">
        <v>21</v>
      </c>
      <c r="G49" s="355"/>
      <c r="H49" s="357"/>
      <c r="I49" s="5">
        <f t="shared" si="8"/>
        <v>2</v>
      </c>
      <c r="J49" s="758">
        <f>SUM(COUNTIF(B49:H49,"9-14"))*(4.5)+(COUNTIF(B49:H49,"14-19"))*(4.5)+(COUNTIF(B49:H49,"15-19"))*(4)</f>
        <v>9</v>
      </c>
      <c r="K49" s="759"/>
    </row>
    <row r="50" spans="1:11" ht="17.25" customHeight="1" x14ac:dyDescent="0.15">
      <c r="A50" s="20" t="s">
        <v>428</v>
      </c>
      <c r="B50" s="355" t="s">
        <v>20</v>
      </c>
      <c r="C50" s="357"/>
      <c r="D50" s="357"/>
      <c r="E50" s="355" t="s">
        <v>20</v>
      </c>
      <c r="F50" s="355"/>
      <c r="G50" s="355"/>
      <c r="H50" s="357"/>
      <c r="I50" s="5">
        <f t="shared" si="8"/>
        <v>2</v>
      </c>
      <c r="J50" s="758">
        <f>SUM(COUNTIF(B50:H50,"9-14"))*(4.5)+(COUNTIF(B50:H50,"14-19"))*(4.5)+(COUNTIF(B50:H50,"15-19"))*(4)</f>
        <v>9</v>
      </c>
      <c r="K50" s="759"/>
    </row>
    <row r="51" spans="1:11" ht="17.25" customHeight="1" x14ac:dyDescent="0.15">
      <c r="A51" s="20" t="s">
        <v>355</v>
      </c>
      <c r="B51" s="355"/>
      <c r="C51" s="357"/>
      <c r="D51" s="357"/>
      <c r="E51" s="12"/>
      <c r="F51" s="355"/>
      <c r="G51" s="355" t="s">
        <v>23</v>
      </c>
      <c r="H51" s="357"/>
      <c r="I51" s="5">
        <f t="shared" si="8"/>
        <v>1</v>
      </c>
      <c r="J51" s="758">
        <f>SUM(COUNTIF(B51:H51,"9-14"))*(4.5)+(COUNTIF(B51:H51,"14-19"))*(4.5)+(COUNTIF(B51:H51,"15-19"))*(4)+(COUNTIF(B51:H51,"9-13"))*(4)</f>
        <v>4</v>
      </c>
      <c r="K51" s="759"/>
    </row>
    <row r="52" spans="1:11" ht="17.25" customHeight="1" x14ac:dyDescent="0.15">
      <c r="A52" s="31" t="s">
        <v>66</v>
      </c>
      <c r="B52" s="355"/>
      <c r="C52" s="357"/>
      <c r="D52" s="357"/>
      <c r="E52" s="355"/>
      <c r="F52" s="355"/>
      <c r="G52" s="306"/>
      <c r="H52" s="357"/>
      <c r="I52" s="5"/>
      <c r="J52" s="91"/>
      <c r="K52" s="92"/>
    </row>
    <row r="53" spans="1:11" ht="9.75" customHeight="1" x14ac:dyDescent="0.15">
      <c r="A53" s="41"/>
      <c r="B53" s="42"/>
      <c r="C53" s="42"/>
      <c r="D53" s="42"/>
      <c r="E53" s="42"/>
      <c r="F53" s="42"/>
      <c r="G53" s="42"/>
      <c r="H53" s="42"/>
      <c r="I53" s="881" t="s">
        <v>491</v>
      </c>
      <c r="J53" s="881"/>
      <c r="K53" s="881"/>
    </row>
  </sheetData>
  <mergeCells count="49">
    <mergeCell ref="F35:H35"/>
    <mergeCell ref="J48:K48"/>
    <mergeCell ref="J49:K49"/>
    <mergeCell ref="J50:K50"/>
    <mergeCell ref="J51:K51"/>
    <mergeCell ref="J36:K36"/>
    <mergeCell ref="J37:K37"/>
    <mergeCell ref="J38:K38"/>
    <mergeCell ref="J39:K39"/>
    <mergeCell ref="J40:K40"/>
    <mergeCell ref="J41:K41"/>
    <mergeCell ref="I53:K53"/>
    <mergeCell ref="I43:I44"/>
    <mergeCell ref="J43:K44"/>
    <mergeCell ref="J45:K45"/>
    <mergeCell ref="J46:K46"/>
    <mergeCell ref="J47:K47"/>
    <mergeCell ref="J30:K30"/>
    <mergeCell ref="J31:K31"/>
    <mergeCell ref="I33:I34"/>
    <mergeCell ref="J33:K34"/>
    <mergeCell ref="J35:K35"/>
    <mergeCell ref="J25:K25"/>
    <mergeCell ref="J26:K26"/>
    <mergeCell ref="J27:K27"/>
    <mergeCell ref="J28:K28"/>
    <mergeCell ref="J29:K29"/>
    <mergeCell ref="J18:K18"/>
    <mergeCell ref="J19:K19"/>
    <mergeCell ref="J20:K20"/>
    <mergeCell ref="J21:K21"/>
    <mergeCell ref="I23:I24"/>
    <mergeCell ref="J23:K24"/>
    <mergeCell ref="I13:I14"/>
    <mergeCell ref="J13:K14"/>
    <mergeCell ref="J15:K15"/>
    <mergeCell ref="J16:K16"/>
    <mergeCell ref="J17:K17"/>
    <mergeCell ref="J11:K11"/>
    <mergeCell ref="B1:F1"/>
    <mergeCell ref="H1:K1"/>
    <mergeCell ref="I3:I4"/>
    <mergeCell ref="J3:K4"/>
    <mergeCell ref="J5:K5"/>
    <mergeCell ref="J6:K6"/>
    <mergeCell ref="J7:K7"/>
    <mergeCell ref="J8:K8"/>
    <mergeCell ref="J9:K9"/>
    <mergeCell ref="J10:K10"/>
  </mergeCells>
  <phoneticPr fontId="13"/>
  <pageMargins left="0.39370078740157483" right="0.27559055118110237" top="0.31496062992125984" bottom="0.11811023622047245" header="0.51181102362204722" footer="0.51181102362204722"/>
  <pageSetup paperSize="9" scale="9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80C3204-3BC8-4C5F-9141-6C283FB21B85}">
          <x14:formula1>
            <xm:f>'F:\Users\clmiwa-three\Downloads\[《中村》新田・草加 エリア 仮シフト【12月16日～1月15日】.xlsx]参照データベース'!#REF!</xm:f>
          </x14:formula1>
          <xm:sqref>G1 C53:H53</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40446-509A-4512-A4BA-2EE870FC5F87}">
  <sheetPr>
    <pageSetUpPr fitToPage="1"/>
  </sheetPr>
  <dimension ref="A1:X57"/>
  <sheetViews>
    <sheetView zoomScale="85" zoomScaleNormal="85" workbookViewId="0">
      <selection activeCell="O12" sqref="O12"/>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493</v>
      </c>
      <c r="C1" s="683"/>
      <c r="D1" s="683"/>
      <c r="E1" s="683"/>
      <c r="F1" s="683"/>
      <c r="H1" s="767" t="s">
        <v>55</v>
      </c>
      <c r="I1" s="768"/>
      <c r="J1" s="769"/>
      <c r="K1" s="770"/>
    </row>
    <row r="2" spans="1:24" ht="18" customHeight="1" x14ac:dyDescent="0.15">
      <c r="A2" s="14"/>
      <c r="B2" s="764" t="s">
        <v>455</v>
      </c>
      <c r="C2" s="764"/>
      <c r="D2" s="764"/>
      <c r="E2" s="764"/>
      <c r="I2" s="14"/>
      <c r="J2" s="3"/>
      <c r="K2" s="4"/>
    </row>
    <row r="3" spans="1:24" ht="18" customHeight="1" x14ac:dyDescent="0.15">
      <c r="A3" s="2" t="s">
        <v>64</v>
      </c>
      <c r="B3" s="90"/>
      <c r="C3" s="90"/>
      <c r="D3" s="90"/>
      <c r="E3" s="90"/>
      <c r="F3" s="90"/>
      <c r="G3" s="90"/>
      <c r="H3" s="90">
        <v>46054</v>
      </c>
      <c r="I3" s="727" t="s">
        <v>1</v>
      </c>
      <c r="J3" s="717" t="s">
        <v>2</v>
      </c>
      <c r="K3" s="718"/>
    </row>
    <row r="4" spans="1:24" ht="18" customHeight="1" x14ac:dyDescent="0.15">
      <c r="A4" s="2" t="s">
        <v>3</v>
      </c>
      <c r="B4" s="2"/>
      <c r="C4" s="21"/>
      <c r="D4" s="21"/>
      <c r="E4" s="2"/>
      <c r="F4" s="21"/>
      <c r="G4" s="21"/>
      <c r="H4" s="24" t="s">
        <v>10</v>
      </c>
      <c r="I4" s="728"/>
      <c r="J4" s="719"/>
      <c r="K4" s="720"/>
    </row>
    <row r="5" spans="1:24" ht="18" customHeight="1" thickBot="1" x14ac:dyDescent="0.2">
      <c r="A5" s="104" t="s">
        <v>12</v>
      </c>
      <c r="B5" s="105"/>
      <c r="C5" s="105"/>
      <c r="D5" s="105"/>
      <c r="E5" s="105"/>
      <c r="F5" s="105"/>
      <c r="G5" s="105"/>
      <c r="H5" s="99"/>
      <c r="I5" s="100"/>
      <c r="J5" s="765"/>
      <c r="K5" s="766"/>
    </row>
    <row r="6" spans="1:24" ht="18" customHeight="1" x14ac:dyDescent="0.15">
      <c r="A6" s="771" t="s">
        <v>52</v>
      </c>
      <c r="B6" s="351"/>
      <c r="C6" s="351"/>
      <c r="D6" s="109"/>
      <c r="E6" s="109"/>
      <c r="F6" s="109"/>
      <c r="G6" s="109"/>
      <c r="H6" s="110"/>
      <c r="I6" s="775"/>
      <c r="J6" s="777"/>
      <c r="K6" s="778"/>
      <c r="N6" s="6"/>
      <c r="O6" s="6"/>
      <c r="P6" s="6"/>
      <c r="Q6" s="6"/>
      <c r="R6" s="6"/>
      <c r="S6" s="6"/>
      <c r="T6" s="6"/>
      <c r="U6" s="6"/>
      <c r="V6" s="6"/>
      <c r="W6" s="6"/>
      <c r="X6" s="6"/>
    </row>
    <row r="7" spans="1:24" ht="18" customHeight="1" thickBot="1" x14ac:dyDescent="0.2">
      <c r="A7" s="772"/>
      <c r="B7" s="352"/>
      <c r="C7" s="352"/>
      <c r="D7" s="113"/>
      <c r="E7" s="113"/>
      <c r="F7" s="113"/>
      <c r="G7" s="113"/>
      <c r="H7" s="111"/>
      <c r="I7" s="776"/>
      <c r="J7" s="779"/>
      <c r="K7" s="780"/>
      <c r="N7" s="6"/>
      <c r="O7" s="6"/>
      <c r="P7" s="6"/>
      <c r="Q7" s="6"/>
      <c r="R7" s="6"/>
      <c r="S7" s="6"/>
      <c r="T7" s="6"/>
      <c r="U7" s="6"/>
      <c r="V7" s="6"/>
      <c r="W7" s="6"/>
      <c r="X7" s="6"/>
    </row>
    <row r="8" spans="1:24" ht="18" customHeight="1" x14ac:dyDescent="0.15">
      <c r="A8" s="43" t="s">
        <v>53</v>
      </c>
      <c r="B8" s="106"/>
      <c r="C8" s="106"/>
      <c r="D8" s="106"/>
      <c r="E8" s="106"/>
      <c r="F8" s="106"/>
      <c r="G8" s="106"/>
      <c r="H8" s="29"/>
      <c r="I8" s="43">
        <f>COUNTIFS(B8:H8,"&lt;&gt;空",B8:H8,"&lt;&gt;休",B8:H8,"&lt;&gt;調",B8:H8,"&lt;&gt;",B8:H8,"&lt;&gt;調整休")</f>
        <v>0</v>
      </c>
      <c r="J8" s="781">
        <f>SUM(COUNTIF(B8:H8,"9-16"))*(6.25)+(COUNTIF(B8:H8,"9-15"))*(5.5)+(COUNTIF(B8:H8,"9-14"))*(4.5)+(COUNTIF(B8:H8,"16-19"))*(3)+(COUNTIF(B8:H8,"15-19"))*(4)+(COUNTIF(B8:H8,"14-19"))*(4.5)+(COUNTIF(B8:H8,"13-19"))*(5.5)+(COUNTIF(B8:H8,"12-19"))*(6.25)</f>
        <v>0</v>
      </c>
      <c r="K8" s="782"/>
      <c r="N8" s="6"/>
      <c r="O8" s="6"/>
      <c r="P8" s="6"/>
      <c r="Q8" s="6"/>
      <c r="R8" s="6"/>
      <c r="S8" s="6"/>
      <c r="T8" s="6"/>
      <c r="U8" s="6"/>
      <c r="V8" s="6"/>
      <c r="W8" s="6"/>
      <c r="X8" s="6"/>
    </row>
    <row r="9" spans="1:24" ht="18" customHeight="1" thickBot="1" x14ac:dyDescent="0.2">
      <c r="A9" s="5" t="s">
        <v>54</v>
      </c>
      <c r="B9" s="45"/>
      <c r="C9" s="45"/>
      <c r="D9" s="46"/>
      <c r="E9" s="46"/>
      <c r="F9" s="46"/>
      <c r="G9" s="46"/>
      <c r="H9" s="12"/>
      <c r="I9" s="5">
        <f>COUNTIFS(B9:H9,"&lt;&gt;空",B9:H9,"&lt;&gt;休",B9:H9,"&lt;&gt;調",B9:H9,"&lt;&gt;",B9:H9,"&lt;&gt;調整休")</f>
        <v>0</v>
      </c>
      <c r="J9" s="682">
        <f>SUM(COUNTIF(B9:H9,"9-16"))*(6.25)+(COUNTIF(B9:H9,"9-15"))*(5.5)+(COUNTIF(B9:H9,"9-14"))*(4.5)+(COUNTIF(B9:H9,"16-19"))*(3)+(COUNTIF(B9:H9,"15-19"))*(4)+(COUNTIF(B9:H9,"14-19"))*(4.5)+(COUNTIF(B9:H9,"13-19"))*(5.5)+(COUNTIF(B9:H9,"12-19"))*(6.25)</f>
        <v>0</v>
      </c>
      <c r="K9" s="692"/>
    </row>
    <row r="10" spans="1:24" ht="18" customHeight="1" x14ac:dyDescent="0.15">
      <c r="A10" s="771" t="s">
        <v>63</v>
      </c>
      <c r="B10" s="141"/>
      <c r="C10" s="141"/>
      <c r="D10" s="109"/>
      <c r="E10" s="109"/>
      <c r="F10" s="109"/>
      <c r="G10" s="109"/>
      <c r="H10" s="773" t="s">
        <v>83</v>
      </c>
      <c r="I10" s="775">
        <v>4</v>
      </c>
      <c r="J10" s="777"/>
      <c r="K10" s="778"/>
    </row>
    <row r="11" spans="1:24" ht="18" customHeight="1" thickBot="1" x14ac:dyDescent="0.2">
      <c r="A11" s="772"/>
      <c r="B11" s="142"/>
      <c r="C11" s="142"/>
      <c r="D11" s="113"/>
      <c r="E11" s="113"/>
      <c r="F11" s="113"/>
      <c r="G11" s="113"/>
      <c r="H11" s="774"/>
      <c r="I11" s="776"/>
      <c r="J11" s="779"/>
      <c r="K11" s="780"/>
    </row>
    <row r="12" spans="1:24" ht="18" customHeight="1" x14ac:dyDescent="0.15">
      <c r="A12" s="33" t="s">
        <v>0</v>
      </c>
      <c r="B12" s="90">
        <v>46055</v>
      </c>
      <c r="C12" s="90">
        <v>46056</v>
      </c>
      <c r="D12" s="90">
        <v>46057</v>
      </c>
      <c r="E12" s="90">
        <v>46058</v>
      </c>
      <c r="F12" s="90">
        <v>46059</v>
      </c>
      <c r="G12" s="90">
        <v>46060</v>
      </c>
      <c r="H12" s="90">
        <v>46061</v>
      </c>
      <c r="I12" s="7"/>
      <c r="J12" s="717" t="s">
        <v>2</v>
      </c>
      <c r="K12" s="718"/>
    </row>
    <row r="13" spans="1:24" ht="18" customHeight="1" x14ac:dyDescent="0.15">
      <c r="A13" s="22" t="s">
        <v>3</v>
      </c>
      <c r="B13" s="22" t="s">
        <v>4</v>
      </c>
      <c r="C13" s="2" t="s">
        <v>5</v>
      </c>
      <c r="D13" s="21" t="s">
        <v>6</v>
      </c>
      <c r="E13" s="2" t="s">
        <v>7</v>
      </c>
      <c r="F13" s="2" t="s">
        <v>8</v>
      </c>
      <c r="G13" s="2" t="s">
        <v>9</v>
      </c>
      <c r="H13" s="24" t="s">
        <v>10</v>
      </c>
      <c r="I13" s="8"/>
      <c r="J13" s="719"/>
      <c r="K13" s="720"/>
    </row>
    <row r="14" spans="1:24" ht="18" customHeight="1" thickBot="1" x14ac:dyDescent="0.2">
      <c r="A14" s="104" t="s">
        <v>13</v>
      </c>
      <c r="B14" s="99"/>
      <c r="C14" s="105"/>
      <c r="D14" s="105"/>
      <c r="E14" s="99"/>
      <c r="F14" s="99"/>
      <c r="G14" s="99"/>
      <c r="H14" s="99"/>
      <c r="I14" s="100"/>
      <c r="J14" s="765"/>
      <c r="K14" s="766"/>
    </row>
    <row r="15" spans="1:24" ht="20.45" customHeight="1" x14ac:dyDescent="0.15">
      <c r="A15" s="771" t="s">
        <v>52</v>
      </c>
      <c r="B15" s="107"/>
      <c r="C15" s="351"/>
      <c r="D15" s="109"/>
      <c r="E15" s="110"/>
      <c r="F15" s="110"/>
      <c r="G15" s="110"/>
      <c r="H15" s="110"/>
      <c r="I15" s="775"/>
      <c r="J15" s="777"/>
      <c r="K15" s="778"/>
    </row>
    <row r="16" spans="1:24" ht="20.45" customHeight="1" thickBot="1" x14ac:dyDescent="0.2">
      <c r="A16" s="772"/>
      <c r="B16" s="122" t="s">
        <v>188</v>
      </c>
      <c r="C16" s="352"/>
      <c r="D16" s="113"/>
      <c r="E16" s="122"/>
      <c r="F16" s="122"/>
      <c r="G16" s="122"/>
      <c r="H16" s="111"/>
      <c r="I16" s="776"/>
      <c r="J16" s="779"/>
      <c r="K16" s="780"/>
    </row>
    <row r="17" spans="1:11" ht="18" customHeight="1" x14ac:dyDescent="0.15">
      <c r="A17" s="43" t="s">
        <v>53</v>
      </c>
      <c r="B17" s="29" t="s">
        <v>20</v>
      </c>
      <c r="C17" s="106"/>
      <c r="D17" s="106"/>
      <c r="E17" s="29" t="s">
        <v>20</v>
      </c>
      <c r="F17" s="29"/>
      <c r="G17" s="29" t="s">
        <v>20</v>
      </c>
      <c r="H17" s="29"/>
      <c r="I17" s="43">
        <f t="shared" ref="I17:I18" si="0">COUNTIFS(B17:H17,"&lt;&gt;空",B17:H17,"&lt;&gt;休",B17:H17,"&lt;&gt;調",B17:H17,"&lt;&gt;",B17:H17,"&lt;&gt;調整休")</f>
        <v>3</v>
      </c>
      <c r="J17" s="781">
        <f>SUM(COUNTIF(B17:H17,"9-16"))*(6.25)+(COUNTIF(B17:H17,"9-15"))*(5.5)+(COUNTIF(B17:H17,"9-14"))*(4.5)+(COUNTIF(B17:H17,"16-19"))*(3)+(COUNTIF(B17:H17,"15-19"))*(4)+(COUNTIF(B17:H17,"14-19"))*(4.5)+(COUNTIF(B17:H17,"13-19"))*(5.5)+(COUNTIF(B17:H17,"12-19"))*(6.25)</f>
        <v>13.5</v>
      </c>
      <c r="K17" s="782"/>
    </row>
    <row r="18" spans="1:11" ht="18" customHeight="1" thickBot="1" x14ac:dyDescent="0.2">
      <c r="A18" s="5" t="s">
        <v>54</v>
      </c>
      <c r="B18" s="111"/>
      <c r="C18" s="45"/>
      <c r="D18" s="46"/>
      <c r="E18" s="111" t="s">
        <v>21</v>
      </c>
      <c r="F18" s="111" t="s">
        <v>20</v>
      </c>
      <c r="G18" s="111"/>
      <c r="H18" s="12"/>
      <c r="I18" s="5">
        <f t="shared" si="0"/>
        <v>2</v>
      </c>
      <c r="J18" s="682">
        <f>SUM(COUNTIF(B18:H18,"9-16"))*(6.25)+(COUNTIF(B18:H18,"9-15"))*(5.5)+(COUNTIF(B18:H18,"9-14"))*(4.5)+(COUNTIF(B18:H18,"16-19"))*(3)+(COUNTIF(B18:H18,"15-19"))*(4)+(COUNTIF(B18:H18,"14-19"))*(4.5)+(COUNTIF(B18:H18,"13-19"))*(5.5)+(COUNTIF(B18:H18,"12-19"))*(6.25)</f>
        <v>9</v>
      </c>
      <c r="K18" s="692"/>
    </row>
    <row r="19" spans="1:11" ht="18" customHeight="1" x14ac:dyDescent="0.15">
      <c r="A19" s="771" t="s">
        <v>63</v>
      </c>
      <c r="B19" s="403"/>
      <c r="C19" s="141"/>
      <c r="D19" s="109"/>
      <c r="E19" s="107"/>
      <c r="F19" s="365" t="s">
        <v>269</v>
      </c>
      <c r="G19" s="403" t="s">
        <v>330</v>
      </c>
      <c r="H19" s="773" t="s">
        <v>83</v>
      </c>
      <c r="I19" s="775">
        <v>4</v>
      </c>
      <c r="J19" s="777"/>
      <c r="K19" s="778"/>
    </row>
    <row r="20" spans="1:11" ht="18" customHeight="1" thickBot="1" x14ac:dyDescent="0.2">
      <c r="A20" s="772"/>
      <c r="B20" s="111" t="s">
        <v>21</v>
      </c>
      <c r="C20" s="142"/>
      <c r="D20" s="113"/>
      <c r="E20" s="111"/>
      <c r="F20" s="364" t="s">
        <v>21</v>
      </c>
      <c r="G20" s="111" t="s">
        <v>21</v>
      </c>
      <c r="H20" s="774"/>
      <c r="I20" s="776"/>
      <c r="J20" s="779"/>
      <c r="K20" s="780"/>
    </row>
    <row r="21" spans="1:11" ht="18" customHeight="1" x14ac:dyDescent="0.15">
      <c r="A21" s="22" t="s">
        <v>0</v>
      </c>
      <c r="B21" s="23">
        <v>46062</v>
      </c>
      <c r="C21" s="23">
        <v>46063</v>
      </c>
      <c r="D21" s="23">
        <v>46064</v>
      </c>
      <c r="E21" s="23">
        <v>46065</v>
      </c>
      <c r="F21" s="23">
        <v>46066</v>
      </c>
      <c r="G21" s="23">
        <v>46067</v>
      </c>
      <c r="H21" s="23">
        <v>46068</v>
      </c>
      <c r="I21" s="7"/>
      <c r="J21" s="717" t="s">
        <v>2</v>
      </c>
      <c r="K21" s="718"/>
    </row>
    <row r="22" spans="1:11" ht="18" customHeight="1" x14ac:dyDescent="0.15">
      <c r="A22" s="22" t="s">
        <v>3</v>
      </c>
      <c r="B22" s="2" t="s">
        <v>4</v>
      </c>
      <c r="C22" s="21" t="s">
        <v>5</v>
      </c>
      <c r="D22" s="376" t="s">
        <v>6</v>
      </c>
      <c r="E22" s="2" t="s">
        <v>7</v>
      </c>
      <c r="F22" s="2" t="s">
        <v>8</v>
      </c>
      <c r="G22" s="2" t="s">
        <v>9</v>
      </c>
      <c r="H22" s="24" t="s">
        <v>10</v>
      </c>
      <c r="I22" s="8"/>
      <c r="J22" s="719"/>
      <c r="K22" s="720"/>
    </row>
    <row r="23" spans="1:11" ht="18" customHeight="1" thickBot="1" x14ac:dyDescent="0.2">
      <c r="A23" s="104" t="s">
        <v>12</v>
      </c>
      <c r="B23" s="99"/>
      <c r="C23" s="105"/>
      <c r="D23" s="105"/>
      <c r="E23" s="99"/>
      <c r="F23" s="691" t="s">
        <v>60</v>
      </c>
      <c r="G23" s="691"/>
      <c r="H23" s="691"/>
      <c r="I23" s="100"/>
      <c r="J23" s="765"/>
      <c r="K23" s="766"/>
    </row>
    <row r="24" spans="1:11" ht="19.5" customHeight="1" x14ac:dyDescent="0.15">
      <c r="A24" s="771" t="s">
        <v>52</v>
      </c>
      <c r="B24" s="107"/>
      <c r="C24" s="351"/>
      <c r="D24" s="109"/>
      <c r="E24" s="110"/>
      <c r="F24" s="110"/>
      <c r="G24" s="110"/>
      <c r="H24" s="110"/>
      <c r="I24" s="775"/>
      <c r="J24" s="777"/>
      <c r="K24" s="778"/>
    </row>
    <row r="25" spans="1:11" ht="19.5" customHeight="1" thickBot="1" x14ac:dyDescent="0.2">
      <c r="A25" s="772"/>
      <c r="B25" s="122" t="s">
        <v>188</v>
      </c>
      <c r="C25" s="352"/>
      <c r="D25" s="113"/>
      <c r="E25" s="122"/>
      <c r="F25" s="122"/>
      <c r="G25" s="122"/>
      <c r="H25" s="111"/>
      <c r="I25" s="776"/>
      <c r="J25" s="779"/>
      <c r="K25" s="780"/>
    </row>
    <row r="26" spans="1:11" ht="18" customHeight="1" x14ac:dyDescent="0.15">
      <c r="A26" s="43" t="s">
        <v>53</v>
      </c>
      <c r="B26" s="29" t="s">
        <v>20</v>
      </c>
      <c r="C26" s="106"/>
      <c r="D26" s="106"/>
      <c r="E26" s="29" t="s">
        <v>20</v>
      </c>
      <c r="F26" s="29"/>
      <c r="G26" s="29" t="s">
        <v>20</v>
      </c>
      <c r="H26" s="29"/>
      <c r="I26" s="43">
        <f>COUNTIFS(B26:H26,"&lt;&gt;空",B26:H26,"&lt;&gt;休",B26:H26,"&lt;&gt;調",B26:H26,"&lt;&gt;",B26:H26,"&lt;&gt;調整休")</f>
        <v>3</v>
      </c>
      <c r="J26" s="781">
        <f>SUM(COUNTIF(B26:H26,"9-16"))*(6.25)+(COUNTIF(B26:H26,"9-15"))*(5.5)+(COUNTIF(B26:H26,"9-14"))*(4.5)+(COUNTIF(B26:H26,"16-19"))*(3)+(COUNTIF(B26:H26,"15-19"))*(4)+(COUNTIF(B26:H26,"14-19"))*(4.5)+(COUNTIF(B26:H26,"13-19"))*(5.5)+(COUNTIF(B26:H26,"12-19"))*(6.25)</f>
        <v>13.5</v>
      </c>
      <c r="K26" s="782"/>
    </row>
    <row r="27" spans="1:11" ht="18" customHeight="1" thickBot="1" x14ac:dyDescent="0.2">
      <c r="A27" s="5" t="s">
        <v>54</v>
      </c>
      <c r="B27" s="111"/>
      <c r="C27" s="45"/>
      <c r="D27" s="46"/>
      <c r="E27" s="111" t="s">
        <v>21</v>
      </c>
      <c r="F27" s="111" t="s">
        <v>20</v>
      </c>
      <c r="G27" s="111"/>
      <c r="H27" s="12"/>
      <c r="I27" s="5">
        <f>COUNTIFS(B27:H27,"&lt;&gt;空",B27:H27,"&lt;&gt;休",B27:H27,"&lt;&gt;調",B27:H27,"&lt;&gt;",B27:H27,"&lt;&gt;調整休")</f>
        <v>2</v>
      </c>
      <c r="J27" s="682">
        <f>SUM(COUNTIF(B27:H27,"9-16"))*(6.25)+(COUNTIF(B27:H27,"9-15"))*(5.5)+(COUNTIF(B27:H27,"9-14"))*(4.5)+(COUNTIF(B27:H27,"16-19"))*(3)+(COUNTIF(B27:H27,"15-19"))*(4)+(COUNTIF(B27:H27,"14-19"))*(4.5)+(COUNTIF(B27:H27,"13-19"))*(5.5)+(COUNTIF(B27:H27,"12-19"))*(6.25)</f>
        <v>9</v>
      </c>
      <c r="K27" s="692"/>
    </row>
    <row r="28" spans="1:11" ht="18" customHeight="1" x14ac:dyDescent="0.15">
      <c r="A28" s="771" t="s">
        <v>63</v>
      </c>
      <c r="B28" s="403"/>
      <c r="C28" s="141"/>
      <c r="D28" s="109"/>
      <c r="E28" s="107"/>
      <c r="F28" s="365" t="s">
        <v>269</v>
      </c>
      <c r="G28" s="403" t="s">
        <v>330</v>
      </c>
      <c r="H28" s="773" t="s">
        <v>83</v>
      </c>
      <c r="I28" s="775">
        <v>4</v>
      </c>
      <c r="J28" s="777"/>
      <c r="K28" s="778"/>
    </row>
    <row r="29" spans="1:11" ht="18" customHeight="1" thickBot="1" x14ac:dyDescent="0.2">
      <c r="A29" s="772"/>
      <c r="B29" s="111" t="s">
        <v>21</v>
      </c>
      <c r="C29" s="142"/>
      <c r="D29" s="113"/>
      <c r="E29" s="111"/>
      <c r="F29" s="364" t="s">
        <v>21</v>
      </c>
      <c r="G29" s="111" t="s">
        <v>21</v>
      </c>
      <c r="H29" s="774"/>
      <c r="I29" s="776"/>
      <c r="J29" s="779"/>
      <c r="K29" s="780"/>
    </row>
    <row r="30" spans="1:11" ht="18" customHeight="1" x14ac:dyDescent="0.15">
      <c r="A30" s="22" t="s">
        <v>0</v>
      </c>
      <c r="B30" s="90">
        <v>46069</v>
      </c>
      <c r="C30" s="90">
        <v>46070</v>
      </c>
      <c r="D30" s="90">
        <v>46071</v>
      </c>
      <c r="E30" s="90">
        <v>46072</v>
      </c>
      <c r="F30" s="90">
        <v>46073</v>
      </c>
      <c r="G30" s="90">
        <v>46074</v>
      </c>
      <c r="H30" s="90">
        <v>46075</v>
      </c>
      <c r="I30" s="7"/>
      <c r="J30" s="717" t="s">
        <v>2</v>
      </c>
      <c r="K30" s="718"/>
    </row>
    <row r="31" spans="1:11" ht="18" customHeight="1" x14ac:dyDescent="0.15">
      <c r="A31" s="22" t="s">
        <v>3</v>
      </c>
      <c r="B31" s="2" t="s">
        <v>4</v>
      </c>
      <c r="C31" s="21" t="s">
        <v>5</v>
      </c>
      <c r="D31" s="21" t="s">
        <v>6</v>
      </c>
      <c r="E31" s="2" t="s">
        <v>7</v>
      </c>
      <c r="F31" s="2" t="s">
        <v>8</v>
      </c>
      <c r="G31" s="2" t="s">
        <v>9</v>
      </c>
      <c r="H31" s="24" t="s">
        <v>10</v>
      </c>
      <c r="I31" s="8"/>
      <c r="J31" s="719"/>
      <c r="K31" s="720"/>
    </row>
    <row r="32" spans="1:11" ht="18" customHeight="1" thickBot="1" x14ac:dyDescent="0.2">
      <c r="A32" s="104" t="s">
        <v>13</v>
      </c>
      <c r="B32" s="99"/>
      <c r="C32" s="105"/>
      <c r="D32" s="105"/>
      <c r="E32" s="99"/>
      <c r="F32" s="99"/>
      <c r="G32" s="99"/>
      <c r="H32" s="99"/>
      <c r="I32" s="100"/>
      <c r="J32" s="765"/>
      <c r="K32" s="766"/>
    </row>
    <row r="33" spans="1:11" ht="20.45" customHeight="1" x14ac:dyDescent="0.15">
      <c r="A33" s="771" t="s">
        <v>52</v>
      </c>
      <c r="B33" s="107"/>
      <c r="C33" s="351"/>
      <c r="D33" s="109"/>
      <c r="E33" s="110"/>
      <c r="F33" s="110"/>
      <c r="G33" s="110"/>
      <c r="H33" s="110"/>
      <c r="I33" s="775"/>
      <c r="J33" s="777"/>
      <c r="K33" s="778"/>
    </row>
    <row r="34" spans="1:11" ht="20.45" customHeight="1" thickBot="1" x14ac:dyDescent="0.2">
      <c r="A34" s="772"/>
      <c r="B34" s="122" t="s">
        <v>188</v>
      </c>
      <c r="C34" s="352"/>
      <c r="D34" s="113"/>
      <c r="E34" s="122"/>
      <c r="F34" s="122"/>
      <c r="G34" s="122"/>
      <c r="H34" s="111"/>
      <c r="I34" s="776"/>
      <c r="J34" s="779"/>
      <c r="K34" s="780"/>
    </row>
    <row r="35" spans="1:11" ht="18" customHeight="1" x14ac:dyDescent="0.15">
      <c r="A35" s="43" t="s">
        <v>53</v>
      </c>
      <c r="B35" s="29" t="s">
        <v>20</v>
      </c>
      <c r="C35" s="106"/>
      <c r="D35" s="106"/>
      <c r="E35" s="29" t="s">
        <v>20</v>
      </c>
      <c r="F35" s="29"/>
      <c r="G35" s="29" t="s">
        <v>20</v>
      </c>
      <c r="H35" s="29"/>
      <c r="I35" s="43">
        <f>COUNTIFS(B35:H35,"&lt;&gt;空",B35:H35,"&lt;&gt;休",B35:H35,"&lt;&gt;調",B35:H35,"&lt;&gt;",B35:H35,"&lt;&gt;調整休")</f>
        <v>3</v>
      </c>
      <c r="J35" s="781">
        <f>SUM(COUNTIF(B35:H35,"9-16"))*(6.25)+(COUNTIF(B35:H35,"9-15"))*(5.5)+(COUNTIF(B35:H35,"9-14"))*(4.5)+(COUNTIF(B35:H35,"16-19"))*(3)+(COUNTIF(B35:H35,"15-19"))*(4)+(COUNTIF(B35:H35,"14-19"))*(4.5)+(COUNTIF(B35:H35,"13-19"))*(5.5)+(COUNTIF(B35:H35,"12-19"))*(6.25)</f>
        <v>13.5</v>
      </c>
      <c r="K35" s="782"/>
    </row>
    <row r="36" spans="1:11" ht="18" customHeight="1" thickBot="1" x14ac:dyDescent="0.2">
      <c r="A36" s="5" t="s">
        <v>54</v>
      </c>
      <c r="B36" s="111"/>
      <c r="C36" s="45"/>
      <c r="D36" s="46"/>
      <c r="E36" s="111" t="s">
        <v>21</v>
      </c>
      <c r="F36" s="111" t="s">
        <v>20</v>
      </c>
      <c r="G36" s="111"/>
      <c r="H36" s="12"/>
      <c r="I36" s="5">
        <f>COUNTIFS(B36:H36,"&lt;&gt;空",B36:H36,"&lt;&gt;休",B36:H36,"&lt;&gt;調",B36:H36,"&lt;&gt;",B36:H36,"&lt;&gt;調整休")</f>
        <v>2</v>
      </c>
      <c r="J36" s="682">
        <f>SUM(COUNTIF(B36:H36,"9-16"))*(6.25)+(COUNTIF(B36:H36,"9-15"))*(5.5)+(COUNTIF(B36:H36,"9-14"))*(4.5)+(COUNTIF(B36:H36,"16-19"))*(3)+(COUNTIF(B36:H36,"15-19"))*(4)+(COUNTIF(B36:H36,"14-19"))*(4.5)+(COUNTIF(B36:H36,"13-19"))*(5.5)+(COUNTIF(B36:H36,"12-19"))*(6.25)</f>
        <v>9</v>
      </c>
      <c r="K36" s="692"/>
    </row>
    <row r="37" spans="1:11" ht="18" customHeight="1" x14ac:dyDescent="0.15">
      <c r="A37" s="771" t="s">
        <v>63</v>
      </c>
      <c r="B37" s="403"/>
      <c r="C37" s="141"/>
      <c r="D37" s="109"/>
      <c r="E37" s="107"/>
      <c r="F37" s="365" t="s">
        <v>269</v>
      </c>
      <c r="G37" s="403" t="s">
        <v>330</v>
      </c>
      <c r="H37" s="773" t="s">
        <v>83</v>
      </c>
      <c r="I37" s="775">
        <v>4</v>
      </c>
      <c r="J37" s="777"/>
      <c r="K37" s="778"/>
    </row>
    <row r="38" spans="1:11" ht="18" customHeight="1" thickBot="1" x14ac:dyDescent="0.2">
      <c r="A38" s="772"/>
      <c r="B38" s="111" t="s">
        <v>21</v>
      </c>
      <c r="C38" s="142"/>
      <c r="D38" s="113"/>
      <c r="E38" s="111"/>
      <c r="F38" s="364" t="s">
        <v>21</v>
      </c>
      <c r="G38" s="111" t="s">
        <v>21</v>
      </c>
      <c r="H38" s="774"/>
      <c r="I38" s="776"/>
      <c r="J38" s="779"/>
      <c r="K38" s="780"/>
    </row>
    <row r="39" spans="1:11" ht="18" customHeight="1" x14ac:dyDescent="0.15">
      <c r="A39" s="22" t="s">
        <v>0</v>
      </c>
      <c r="B39" s="23">
        <v>46076</v>
      </c>
      <c r="C39" s="23">
        <v>46077</v>
      </c>
      <c r="D39" s="23">
        <v>46078</v>
      </c>
      <c r="E39" s="23">
        <v>46079</v>
      </c>
      <c r="F39" s="23">
        <v>46080</v>
      </c>
      <c r="G39" s="23">
        <v>46081</v>
      </c>
      <c r="H39" s="23"/>
      <c r="I39" s="7"/>
      <c r="J39" s="717" t="s">
        <v>2</v>
      </c>
      <c r="K39" s="718"/>
    </row>
    <row r="40" spans="1:11" ht="18" customHeight="1" x14ac:dyDescent="0.15">
      <c r="A40" s="22" t="s">
        <v>3</v>
      </c>
      <c r="B40" s="24" t="s">
        <v>4</v>
      </c>
      <c r="C40" s="316" t="s">
        <v>5</v>
      </c>
      <c r="D40" s="21" t="s">
        <v>6</v>
      </c>
      <c r="E40" s="2" t="s">
        <v>7</v>
      </c>
      <c r="F40" s="2" t="s">
        <v>8</v>
      </c>
      <c r="G40" s="2" t="s">
        <v>9</v>
      </c>
      <c r="H40" s="24"/>
      <c r="I40" s="8"/>
      <c r="J40" s="719"/>
      <c r="K40" s="720"/>
    </row>
    <row r="41" spans="1:11" ht="18" customHeight="1" thickBot="1" x14ac:dyDescent="0.2">
      <c r="A41" s="104" t="s">
        <v>12</v>
      </c>
      <c r="B41" s="99"/>
      <c r="C41" s="105"/>
      <c r="D41" s="105"/>
      <c r="E41" s="99"/>
      <c r="F41" s="99"/>
      <c r="G41" s="99"/>
      <c r="H41" s="105"/>
      <c r="I41" s="100"/>
      <c r="J41" s="785"/>
      <c r="K41" s="766"/>
    </row>
    <row r="42" spans="1:11" ht="19.5" customHeight="1" x14ac:dyDescent="0.15">
      <c r="A42" s="771" t="s">
        <v>52</v>
      </c>
      <c r="B42" s="107"/>
      <c r="C42" s="351"/>
      <c r="D42" s="109"/>
      <c r="E42" s="110"/>
      <c r="F42" s="110"/>
      <c r="G42" s="110"/>
      <c r="H42" s="109"/>
      <c r="I42" s="775"/>
      <c r="J42" s="777"/>
      <c r="K42" s="778"/>
    </row>
    <row r="43" spans="1:11" ht="19.5" customHeight="1" thickBot="1" x14ac:dyDescent="0.2">
      <c r="A43" s="772"/>
      <c r="B43" s="122" t="s">
        <v>188</v>
      </c>
      <c r="C43" s="352"/>
      <c r="D43" s="113"/>
      <c r="E43" s="122"/>
      <c r="F43" s="122"/>
      <c r="G43" s="122"/>
      <c r="H43" s="113"/>
      <c r="I43" s="776"/>
      <c r="J43" s="779"/>
      <c r="K43" s="780"/>
    </row>
    <row r="44" spans="1:11" ht="18" customHeight="1" x14ac:dyDescent="0.15">
      <c r="A44" s="43" t="s">
        <v>53</v>
      </c>
      <c r="B44" s="29" t="s">
        <v>20</v>
      </c>
      <c r="C44" s="106"/>
      <c r="D44" s="106"/>
      <c r="E44" s="29" t="s">
        <v>20</v>
      </c>
      <c r="F44" s="29"/>
      <c r="G44" s="29" t="s">
        <v>20</v>
      </c>
      <c r="H44" s="106"/>
      <c r="I44" s="43">
        <f>COUNTIFS(B44:H44,"&lt;&gt;空",B44:H44,"&lt;&gt;休",B44:H44,"&lt;&gt;調",B44:H44,"&lt;&gt;",B44:H44,"&lt;&gt;調整休")</f>
        <v>3</v>
      </c>
      <c r="J44" s="781">
        <f>SUM(COUNTIF(B44:H44,"9-16"))*(6.25)+(COUNTIF(B44:H44,"9-15"))*(5.5)+(COUNTIF(B44:H44,"9-14"))*(4.5)+(COUNTIF(B44:H44,"16-19"))*(3)+(COUNTIF(B44:H44,"15-19"))*(4)+(COUNTIF(B44:H44,"14-19"))*(4.5)+(COUNTIF(B44:H44,"13-19"))*(5.5)+(COUNTIF(B44:H44,"12-19"))*(6.25)</f>
        <v>13.5</v>
      </c>
      <c r="K44" s="782"/>
    </row>
    <row r="45" spans="1:11" ht="18" customHeight="1" thickBot="1" x14ac:dyDescent="0.2">
      <c r="A45" s="5" t="s">
        <v>54</v>
      </c>
      <c r="B45" s="111"/>
      <c r="C45" s="45"/>
      <c r="D45" s="46"/>
      <c r="E45" s="111" t="s">
        <v>21</v>
      </c>
      <c r="F45" s="111" t="s">
        <v>20</v>
      </c>
      <c r="G45" s="111"/>
      <c r="H45" s="46"/>
      <c r="I45" s="5">
        <f>COUNTIFS(B45:H45,"&lt;&gt;空",B45:H45,"&lt;&gt;休",B45:H45,"&lt;&gt;調",B45:H45,"&lt;&gt;",B45:H45,"&lt;&gt;調整休")</f>
        <v>2</v>
      </c>
      <c r="J45" s="682">
        <f>SUM(COUNTIF(B45:H45,"9-16"))*(6.25)+(COUNTIF(B45:H45,"9-15"))*(5.5)+(COUNTIF(B45:H45,"9-14"))*(4.5)+(COUNTIF(B45:H45,"16-19"))*(3)+(COUNTIF(B45:H45,"15-19"))*(4)+(COUNTIF(B45:H45,"14-19"))*(4.5)+(COUNTIF(B45:H45,"13-19"))*(5.5)+(COUNTIF(B45:H45,"12-19"))*(6.25)</f>
        <v>9</v>
      </c>
      <c r="K45" s="692"/>
    </row>
    <row r="46" spans="1:11" ht="18" customHeight="1" x14ac:dyDescent="0.15">
      <c r="A46" s="771" t="s">
        <v>63</v>
      </c>
      <c r="B46" s="403"/>
      <c r="C46" s="141"/>
      <c r="D46" s="109"/>
      <c r="E46" s="107"/>
      <c r="F46" s="365" t="s">
        <v>269</v>
      </c>
      <c r="G46" s="403" t="s">
        <v>330</v>
      </c>
      <c r="H46" s="109"/>
      <c r="I46" s="775">
        <v>4</v>
      </c>
      <c r="J46" s="777"/>
      <c r="K46" s="778"/>
    </row>
    <row r="47" spans="1:11" ht="18" customHeight="1" thickBot="1" x14ac:dyDescent="0.2">
      <c r="A47" s="772"/>
      <c r="B47" s="111" t="s">
        <v>21</v>
      </c>
      <c r="C47" s="142"/>
      <c r="D47" s="113"/>
      <c r="E47" s="111"/>
      <c r="F47" s="364" t="s">
        <v>21</v>
      </c>
      <c r="G47" s="111" t="s">
        <v>21</v>
      </c>
      <c r="H47" s="113"/>
      <c r="I47" s="776"/>
      <c r="J47" s="779"/>
      <c r="K47" s="780"/>
    </row>
    <row r="48" spans="1:11" ht="18" customHeight="1" x14ac:dyDescent="0.15">
      <c r="A48" s="41"/>
      <c r="B48" s="42"/>
      <c r="C48" s="42"/>
      <c r="D48" s="42"/>
      <c r="E48" s="42"/>
      <c r="F48" s="42"/>
      <c r="G48" s="42"/>
      <c r="H48" s="42"/>
      <c r="I48" s="881" t="s">
        <v>491</v>
      </c>
      <c r="J48" s="881"/>
      <c r="K48" s="881"/>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93</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74">
    <mergeCell ref="A57:B57"/>
    <mergeCell ref="C57:K57"/>
    <mergeCell ref="F23:H23"/>
    <mergeCell ref="C52:K52"/>
    <mergeCell ref="A54:B54"/>
    <mergeCell ref="C54:K54"/>
    <mergeCell ref="A55:B55"/>
    <mergeCell ref="A56:B56"/>
    <mergeCell ref="C56:K56"/>
    <mergeCell ref="I48:K48"/>
    <mergeCell ref="A49:B49"/>
    <mergeCell ref="D49:E49"/>
    <mergeCell ref="A50:B50"/>
    <mergeCell ref="C50:K50"/>
    <mergeCell ref="A51:B51"/>
    <mergeCell ref="C51:K51"/>
    <mergeCell ref="A46:A47"/>
    <mergeCell ref="I46:I47"/>
    <mergeCell ref="J46:K47"/>
    <mergeCell ref="A37:A38"/>
    <mergeCell ref="H37:H38"/>
    <mergeCell ref="I37:I38"/>
    <mergeCell ref="J37:K38"/>
    <mergeCell ref="J39:K40"/>
    <mergeCell ref="J41:K41"/>
    <mergeCell ref="A42:A43"/>
    <mergeCell ref="I42:I43"/>
    <mergeCell ref="J42:K43"/>
    <mergeCell ref="J44:K44"/>
    <mergeCell ref="J45:K45"/>
    <mergeCell ref="J36:K36"/>
    <mergeCell ref="J27:K27"/>
    <mergeCell ref="A28:A29"/>
    <mergeCell ref="H28:H29"/>
    <mergeCell ref="I28:I29"/>
    <mergeCell ref="J28:K29"/>
    <mergeCell ref="J30:K31"/>
    <mergeCell ref="J32:K32"/>
    <mergeCell ref="A33:A34"/>
    <mergeCell ref="I33:I34"/>
    <mergeCell ref="J33:K34"/>
    <mergeCell ref="J35:K35"/>
    <mergeCell ref="J26:K26"/>
    <mergeCell ref="J17:K17"/>
    <mergeCell ref="J18:K18"/>
    <mergeCell ref="A19:A20"/>
    <mergeCell ref="H19:H20"/>
    <mergeCell ref="I19:I20"/>
    <mergeCell ref="J19:K20"/>
    <mergeCell ref="J21:K22"/>
    <mergeCell ref="J23:K23"/>
    <mergeCell ref="A24:A25"/>
    <mergeCell ref="I24:I25"/>
    <mergeCell ref="J24:K25"/>
    <mergeCell ref="J12:K13"/>
    <mergeCell ref="J14:K14"/>
    <mergeCell ref="A15:A16"/>
    <mergeCell ref="I15:I16"/>
    <mergeCell ref="J15:K16"/>
    <mergeCell ref="A10:A11"/>
    <mergeCell ref="H10:H11"/>
    <mergeCell ref="I10:I11"/>
    <mergeCell ref="J10:K11"/>
    <mergeCell ref="B1:F1"/>
    <mergeCell ref="H1:K1"/>
    <mergeCell ref="B2:E2"/>
    <mergeCell ref="I3:I4"/>
    <mergeCell ref="J3:K4"/>
    <mergeCell ref="J5:K5"/>
    <mergeCell ref="A6:A7"/>
    <mergeCell ref="I6:I7"/>
    <mergeCell ref="J6:K7"/>
    <mergeCell ref="J8:K8"/>
    <mergeCell ref="J9:K9"/>
  </mergeCells>
  <phoneticPr fontId="13"/>
  <pageMargins left="0.59055118110236227" right="0.27559055118110237" top="0.31496062992125984" bottom="0.11811023622047245" header="0.51181102362204722" footer="0.51181102362204722"/>
  <pageSetup paperSize="9" scale="87"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73F9D42-8A95-4491-B960-F9C41C6919A9}">
          <x14:formula1>
            <xm:f>'F:\Users\clmiwa-three\Downloads\[《中村》新田・草加 エリア 仮シフト【12月16日～1月15日】.xlsx]参照データベース'!#REF!</xm:f>
          </x14:formula1>
          <xm:sqref>G1 C48:H48</xm:sqref>
        </x14:dataValidation>
      </x14:dataValidations>
    </ext>
  </extLst>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3A039-E456-4D22-8DB2-4FDD6C46611A}">
  <sheetPr>
    <pageSetUpPr fitToPage="1"/>
  </sheetPr>
  <dimension ref="A1:Q62"/>
  <sheetViews>
    <sheetView zoomScale="96" zoomScaleNormal="96" workbookViewId="0">
      <selection activeCell="O12" sqref="O12"/>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50" t="s">
        <v>59</v>
      </c>
      <c r="B1" s="683" t="s">
        <v>493</v>
      </c>
      <c r="C1" s="683"/>
      <c r="D1" s="683"/>
      <c r="E1" s="683"/>
      <c r="F1" s="683"/>
      <c r="H1" s="792" t="s">
        <v>50</v>
      </c>
      <c r="I1" s="793"/>
      <c r="J1" s="793"/>
      <c r="K1" s="794"/>
    </row>
    <row r="2" spans="1:17" ht="18" customHeight="1" x14ac:dyDescent="0.15">
      <c r="A2" s="14"/>
      <c r="B2" s="764" t="s">
        <v>495</v>
      </c>
      <c r="C2" s="764"/>
      <c r="D2" s="764"/>
      <c r="E2" s="764"/>
      <c r="I2" s="14"/>
      <c r="J2" s="3"/>
      <c r="K2" s="4"/>
    </row>
    <row r="3" spans="1:17" ht="16.5" customHeight="1" x14ac:dyDescent="0.15">
      <c r="A3" s="2" t="s">
        <v>64</v>
      </c>
      <c r="B3" s="90"/>
      <c r="C3" s="90"/>
      <c r="D3" s="90"/>
      <c r="E3" s="90"/>
      <c r="F3" s="90"/>
      <c r="G3" s="90"/>
      <c r="H3" s="90">
        <v>46054</v>
      </c>
      <c r="I3" s="727" t="s">
        <v>1</v>
      </c>
      <c r="J3" s="717" t="s">
        <v>2</v>
      </c>
      <c r="K3" s="718"/>
    </row>
    <row r="4" spans="1:17" ht="16.5" customHeight="1" x14ac:dyDescent="0.15">
      <c r="A4" s="2" t="s">
        <v>3</v>
      </c>
      <c r="B4" s="2"/>
      <c r="C4" s="21"/>
      <c r="D4" s="21"/>
      <c r="E4" s="2"/>
      <c r="F4" s="21"/>
      <c r="G4" s="21"/>
      <c r="H4" s="24" t="s">
        <v>10</v>
      </c>
      <c r="I4" s="728"/>
      <c r="J4" s="719"/>
      <c r="K4" s="720"/>
    </row>
    <row r="5" spans="1:17" ht="18" customHeight="1" x14ac:dyDescent="0.15">
      <c r="A5" s="17" t="s">
        <v>12</v>
      </c>
      <c r="B5" s="2"/>
      <c r="C5" s="2"/>
      <c r="D5" s="2"/>
      <c r="E5" s="2"/>
      <c r="F5" s="2"/>
      <c r="G5" s="2"/>
      <c r="H5" s="12"/>
      <c r="I5" s="5"/>
      <c r="J5" s="682"/>
      <c r="K5" s="692"/>
    </row>
    <row r="6" spans="1:17" ht="18" customHeight="1" x14ac:dyDescent="0.15">
      <c r="A6" s="5" t="s">
        <v>14</v>
      </c>
      <c r="B6" s="32"/>
      <c r="C6" s="127"/>
      <c r="D6" s="32"/>
      <c r="E6" s="32"/>
      <c r="F6" s="32"/>
      <c r="G6" s="32"/>
      <c r="H6" s="12" t="s">
        <v>20</v>
      </c>
      <c r="I6" s="5">
        <f t="shared" ref="I6:I10" si="0">COUNTIFS(B6:H6,"&lt;&gt;空",B6:H6,"&lt;&gt;休",B6:H6,"&lt;&gt;調",B6:H6,"&lt;&gt;",B6:H6,"&lt;&gt;調整休")</f>
        <v>1</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4.5</v>
      </c>
      <c r="K6" s="759"/>
    </row>
    <row r="7" spans="1:17" ht="18" customHeight="1" x14ac:dyDescent="0.15">
      <c r="A7" s="20" t="s">
        <v>100</v>
      </c>
      <c r="B7" s="36"/>
      <c r="C7" s="350"/>
      <c r="D7" s="36"/>
      <c r="E7" s="36"/>
      <c r="F7" s="36"/>
      <c r="G7" s="36"/>
      <c r="H7" s="12" t="s">
        <v>20</v>
      </c>
      <c r="I7" s="5">
        <f t="shared" si="0"/>
        <v>1</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4.5</v>
      </c>
      <c r="K7" s="759"/>
    </row>
    <row r="8" spans="1:17" ht="18" customHeight="1" x14ac:dyDescent="0.15">
      <c r="A8" s="20" t="s">
        <v>178</v>
      </c>
      <c r="B8" s="46"/>
      <c r="C8" s="45"/>
      <c r="D8" s="46"/>
      <c r="E8" s="46"/>
      <c r="F8" s="46"/>
      <c r="G8" s="46"/>
      <c r="H8" s="12"/>
      <c r="I8" s="5">
        <f t="shared" si="0"/>
        <v>0</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f>
        <v>0</v>
      </c>
      <c r="K8" s="759"/>
    </row>
    <row r="9" spans="1:17" ht="18" customHeight="1" x14ac:dyDescent="0.15">
      <c r="A9" s="20" t="s">
        <v>376</v>
      </c>
      <c r="B9" s="46"/>
      <c r="C9" s="45"/>
      <c r="D9" s="46"/>
      <c r="E9" s="46"/>
      <c r="F9" s="46"/>
      <c r="G9" s="46"/>
      <c r="H9" s="12" t="s">
        <v>21</v>
      </c>
      <c r="I9" s="5">
        <f t="shared" si="0"/>
        <v>1</v>
      </c>
      <c r="J9" s="758">
        <f>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4.5</v>
      </c>
      <c r="K9" s="759"/>
    </row>
    <row r="10" spans="1:17" ht="18" customHeight="1" x14ac:dyDescent="0.15">
      <c r="A10" s="20" t="s">
        <v>377</v>
      </c>
      <c r="B10" s="46"/>
      <c r="C10" s="45"/>
      <c r="D10" s="46"/>
      <c r="E10" s="46"/>
      <c r="F10" s="46"/>
      <c r="G10" s="46"/>
      <c r="H10" s="12" t="s">
        <v>184</v>
      </c>
      <c r="I10" s="5">
        <f t="shared" si="0"/>
        <v>1</v>
      </c>
      <c r="J10" s="758">
        <f>SUM(COUNTIF(B10:H10,"9-11,15-19"))*(6)+(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11-19"))*(7)</f>
        <v>7</v>
      </c>
      <c r="K10" s="759"/>
      <c r="Q10" s="349"/>
    </row>
    <row r="11" spans="1:17" ht="19.5" customHeight="1" x14ac:dyDescent="0.15">
      <c r="A11" s="31" t="s">
        <v>66</v>
      </c>
      <c r="B11" s="46"/>
      <c r="C11" s="45"/>
      <c r="D11" s="46"/>
      <c r="E11" s="46"/>
      <c r="F11" s="46"/>
      <c r="G11" s="46"/>
      <c r="H11" s="16"/>
      <c r="I11" s="5"/>
      <c r="J11" s="758"/>
      <c r="K11" s="759"/>
    </row>
    <row r="12" spans="1:17" ht="18" customHeight="1" x14ac:dyDescent="0.15">
      <c r="A12" s="31" t="s">
        <v>66</v>
      </c>
      <c r="B12" s="46"/>
      <c r="C12" s="45"/>
      <c r="D12" s="46"/>
      <c r="E12" s="46"/>
      <c r="F12" s="46"/>
      <c r="G12" s="46"/>
      <c r="H12" s="16"/>
      <c r="I12" s="5"/>
      <c r="J12" s="682"/>
      <c r="K12" s="692"/>
    </row>
    <row r="13" spans="1:17" ht="16.5" customHeight="1" x14ac:dyDescent="0.15">
      <c r="A13" s="33" t="s">
        <v>0</v>
      </c>
      <c r="B13" s="90">
        <v>46055</v>
      </c>
      <c r="C13" s="90">
        <v>46056</v>
      </c>
      <c r="D13" s="90">
        <v>46057</v>
      </c>
      <c r="E13" s="90">
        <v>46058</v>
      </c>
      <c r="F13" s="90">
        <v>46059</v>
      </c>
      <c r="G13" s="90">
        <v>46060</v>
      </c>
      <c r="H13" s="90">
        <v>46061</v>
      </c>
      <c r="I13" s="727" t="s">
        <v>1</v>
      </c>
      <c r="J13" s="717" t="s">
        <v>2</v>
      </c>
      <c r="K13" s="718"/>
    </row>
    <row r="14" spans="1:17" ht="16.5" customHeight="1" x14ac:dyDescent="0.15">
      <c r="A14" s="22" t="s">
        <v>3</v>
      </c>
      <c r="B14" s="22" t="s">
        <v>4</v>
      </c>
      <c r="C14" s="2" t="s">
        <v>5</v>
      </c>
      <c r="D14" s="21" t="s">
        <v>6</v>
      </c>
      <c r="E14" s="2" t="s">
        <v>7</v>
      </c>
      <c r="F14" s="2" t="s">
        <v>8</v>
      </c>
      <c r="G14" s="2" t="s">
        <v>9</v>
      </c>
      <c r="H14" s="24" t="s">
        <v>10</v>
      </c>
      <c r="I14" s="728"/>
      <c r="J14" s="719"/>
      <c r="K14" s="720"/>
    </row>
    <row r="15" spans="1:17" ht="18" customHeight="1" x14ac:dyDescent="0.15">
      <c r="A15" s="17" t="s">
        <v>13</v>
      </c>
      <c r="B15" s="12"/>
      <c r="C15" s="2"/>
      <c r="D15" s="2"/>
      <c r="E15" s="12"/>
      <c r="F15" s="12"/>
      <c r="G15" s="12"/>
      <c r="H15" s="12"/>
      <c r="I15" s="5"/>
      <c r="J15" s="682"/>
      <c r="K15" s="692"/>
    </row>
    <row r="16" spans="1:17" ht="18" customHeight="1" x14ac:dyDescent="0.15">
      <c r="A16" s="5" t="s">
        <v>14</v>
      </c>
      <c r="B16" s="12"/>
      <c r="C16" s="127"/>
      <c r="D16" s="32"/>
      <c r="E16" s="12" t="s">
        <v>21</v>
      </c>
      <c r="F16" s="12" t="s">
        <v>21</v>
      </c>
      <c r="G16" s="16" t="s">
        <v>221</v>
      </c>
      <c r="H16" s="12" t="s">
        <v>20</v>
      </c>
      <c r="I16" s="5">
        <f t="shared" ref="I16:I20" si="2">COUNTIFS(B16:H16,"&lt;&gt;空",B16:H16,"&lt;&gt;休",B16:H16,"&lt;&gt;調",B16:H16,"&lt;&gt;",B16:H16,"&lt;&gt;調整休")</f>
        <v>4</v>
      </c>
      <c r="J16" s="758">
        <v>30.5</v>
      </c>
      <c r="K16" s="759"/>
    </row>
    <row r="17" spans="1:11" ht="18" customHeight="1" x14ac:dyDescent="0.15">
      <c r="A17" s="20" t="s">
        <v>100</v>
      </c>
      <c r="B17" s="12" t="s">
        <v>20</v>
      </c>
      <c r="C17" s="350"/>
      <c r="D17" s="36"/>
      <c r="E17" s="12"/>
      <c r="F17" s="12" t="s">
        <v>20</v>
      </c>
      <c r="G17" s="12" t="s">
        <v>20</v>
      </c>
      <c r="H17" s="12" t="s">
        <v>20</v>
      </c>
      <c r="I17" s="5">
        <f t="shared" si="2"/>
        <v>4</v>
      </c>
      <c r="J17" s="758">
        <f t="shared" ref="J17" si="3">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f>
        <v>18</v>
      </c>
      <c r="K17" s="759"/>
    </row>
    <row r="18" spans="1:11" ht="18" customHeight="1" x14ac:dyDescent="0.15">
      <c r="A18" s="20" t="s">
        <v>178</v>
      </c>
      <c r="B18" s="12"/>
      <c r="C18" s="45"/>
      <c r="D18" s="46"/>
      <c r="E18" s="16"/>
      <c r="F18" s="12"/>
      <c r="G18" s="12"/>
      <c r="H18" s="12"/>
      <c r="I18" s="5">
        <f t="shared" si="2"/>
        <v>0</v>
      </c>
      <c r="J18" s="758">
        <f>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f>
        <v>0</v>
      </c>
      <c r="K18" s="759"/>
    </row>
    <row r="19" spans="1:11" ht="18" customHeight="1" x14ac:dyDescent="0.15">
      <c r="A19" s="20" t="s">
        <v>376</v>
      </c>
      <c r="B19" s="12" t="s">
        <v>21</v>
      </c>
      <c r="C19" s="45"/>
      <c r="D19" s="46"/>
      <c r="E19" s="12" t="s">
        <v>21</v>
      </c>
      <c r="F19" s="12" t="s">
        <v>21</v>
      </c>
      <c r="G19" s="12"/>
      <c r="H19" s="12" t="s">
        <v>21</v>
      </c>
      <c r="I19" s="5">
        <f t="shared" si="2"/>
        <v>4</v>
      </c>
      <c r="J19" s="758">
        <f>SUM(COUNTIF(B19:H19,"9-11,15-19"))*(6)+(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11-19"))*(7)</f>
        <v>18</v>
      </c>
      <c r="K19" s="759"/>
    </row>
    <row r="20" spans="1:11" ht="18" customHeight="1" x14ac:dyDescent="0.15">
      <c r="A20" s="20" t="s">
        <v>377</v>
      </c>
      <c r="B20" s="16"/>
      <c r="C20" s="45"/>
      <c r="D20" s="46"/>
      <c r="E20" s="16"/>
      <c r="F20" s="12"/>
      <c r="G20" s="12" t="s">
        <v>184</v>
      </c>
      <c r="H20" s="12" t="s">
        <v>184</v>
      </c>
      <c r="I20" s="5">
        <f t="shared" si="2"/>
        <v>2</v>
      </c>
      <c r="J20" s="758">
        <f>SUM(COUNTIF(B20:H20,"9-11,15-19"))*(6)+(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11-19"))*(7)</f>
        <v>14</v>
      </c>
      <c r="K20" s="759"/>
    </row>
    <row r="21" spans="1:11" ht="18" customHeight="1" x14ac:dyDescent="0.15">
      <c r="A21" s="31" t="s">
        <v>66</v>
      </c>
      <c r="B21" s="16" t="s">
        <v>125</v>
      </c>
      <c r="C21" s="45"/>
      <c r="D21" s="46"/>
      <c r="E21" s="16" t="s">
        <v>82</v>
      </c>
      <c r="F21" s="16" t="s">
        <v>268</v>
      </c>
      <c r="G21" s="12"/>
      <c r="H21" s="16"/>
      <c r="I21" s="5"/>
      <c r="J21" s="758"/>
      <c r="K21" s="759"/>
    </row>
    <row r="22" spans="1:11" ht="18" customHeight="1" x14ac:dyDescent="0.15">
      <c r="A22" s="31" t="s">
        <v>66</v>
      </c>
      <c r="B22" s="16" t="s">
        <v>102</v>
      </c>
      <c r="C22" s="45"/>
      <c r="D22" s="46"/>
      <c r="E22" s="16" t="s">
        <v>125</v>
      </c>
      <c r="F22" s="16"/>
      <c r="G22" s="16"/>
      <c r="H22" s="16"/>
      <c r="I22" s="5"/>
      <c r="J22" s="682"/>
      <c r="K22" s="692"/>
    </row>
    <row r="23" spans="1:11" ht="16.5" customHeight="1" x14ac:dyDescent="0.15">
      <c r="A23" s="22" t="s">
        <v>0</v>
      </c>
      <c r="B23" s="23">
        <v>46062</v>
      </c>
      <c r="C23" s="23">
        <v>46063</v>
      </c>
      <c r="D23" s="23">
        <v>46064</v>
      </c>
      <c r="E23" s="23">
        <v>46065</v>
      </c>
      <c r="F23" s="23">
        <v>46066</v>
      </c>
      <c r="G23" s="23">
        <v>46067</v>
      </c>
      <c r="H23" s="23">
        <v>46068</v>
      </c>
      <c r="I23" s="727" t="s">
        <v>1</v>
      </c>
      <c r="J23" s="717" t="s">
        <v>2</v>
      </c>
      <c r="K23" s="718"/>
    </row>
    <row r="24" spans="1:11" ht="16.5" customHeight="1" x14ac:dyDescent="0.15">
      <c r="A24" s="22" t="s">
        <v>3</v>
      </c>
      <c r="B24" s="2" t="s">
        <v>4</v>
      </c>
      <c r="C24" s="21" t="s">
        <v>5</v>
      </c>
      <c r="D24" s="376" t="s">
        <v>6</v>
      </c>
      <c r="E24" s="2" t="s">
        <v>7</v>
      </c>
      <c r="F24" s="2" t="s">
        <v>8</v>
      </c>
      <c r="G24" s="2" t="s">
        <v>9</v>
      </c>
      <c r="H24" s="24" t="s">
        <v>10</v>
      </c>
      <c r="I24" s="728"/>
      <c r="J24" s="719"/>
      <c r="K24" s="720"/>
    </row>
    <row r="25" spans="1:11" ht="18" customHeight="1" x14ac:dyDescent="0.15">
      <c r="A25" s="17" t="s">
        <v>12</v>
      </c>
      <c r="B25" s="12"/>
      <c r="C25" s="2"/>
      <c r="D25" s="2"/>
      <c r="E25" s="12"/>
      <c r="F25" s="691" t="s">
        <v>60</v>
      </c>
      <c r="G25" s="691"/>
      <c r="H25" s="691"/>
      <c r="I25" s="5"/>
      <c r="J25" s="693"/>
      <c r="K25" s="692"/>
    </row>
    <row r="26" spans="1:11" ht="18" customHeight="1" x14ac:dyDescent="0.15">
      <c r="A26" s="5" t="s">
        <v>14</v>
      </c>
      <c r="B26" s="12"/>
      <c r="C26" s="127"/>
      <c r="D26" s="32"/>
      <c r="E26" s="12" t="s">
        <v>21</v>
      </c>
      <c r="F26" s="12" t="s">
        <v>21</v>
      </c>
      <c r="G26" s="16" t="s">
        <v>221</v>
      </c>
      <c r="H26" s="12" t="s">
        <v>20</v>
      </c>
      <c r="I26" s="5">
        <f t="shared" ref="I26:I30" si="4">COUNTIFS(B26:H26,"&lt;&gt;空",B26:H26,"&lt;&gt;休",B26:H26,"&lt;&gt;調",B26:H26,"&lt;&gt;",B26:H26,"&lt;&gt;調整休")</f>
        <v>4</v>
      </c>
      <c r="J26" s="758">
        <v>24.5</v>
      </c>
      <c r="K26" s="759"/>
    </row>
    <row r="27" spans="1:11" ht="18" customHeight="1" x14ac:dyDescent="0.15">
      <c r="A27" s="20" t="s">
        <v>100</v>
      </c>
      <c r="B27" s="12" t="s">
        <v>20</v>
      </c>
      <c r="C27" s="350"/>
      <c r="D27" s="36"/>
      <c r="E27" s="12"/>
      <c r="F27" s="12" t="s">
        <v>20</v>
      </c>
      <c r="G27" s="12" t="s">
        <v>20</v>
      </c>
      <c r="H27" s="12" t="s">
        <v>20</v>
      </c>
      <c r="I27" s="5">
        <f t="shared" si="4"/>
        <v>4</v>
      </c>
      <c r="J27" s="758">
        <f t="shared" ref="J27" si="5">SUM(COUNTIF(B27:H27,"9-11,15-19"))*(6)+(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f>
        <v>18</v>
      </c>
      <c r="K27" s="759"/>
    </row>
    <row r="28" spans="1:11" ht="18" customHeight="1" x14ac:dyDescent="0.15">
      <c r="A28" s="20" t="s">
        <v>178</v>
      </c>
      <c r="B28" s="12"/>
      <c r="C28" s="45"/>
      <c r="D28" s="46"/>
      <c r="E28" s="16"/>
      <c r="F28" s="12"/>
      <c r="G28" s="12"/>
      <c r="H28" s="12"/>
      <c r="I28" s="5">
        <f t="shared" si="4"/>
        <v>0</v>
      </c>
      <c r="J28" s="758">
        <f>SUM(COUNTIF(B28:H28,"9-11,15-19"))*(6)+(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f>
        <v>0</v>
      </c>
      <c r="K28" s="759"/>
    </row>
    <row r="29" spans="1:11" ht="18" customHeight="1" x14ac:dyDescent="0.15">
      <c r="A29" s="20" t="s">
        <v>376</v>
      </c>
      <c r="B29" s="12" t="s">
        <v>21</v>
      </c>
      <c r="C29" s="45"/>
      <c r="D29" s="46"/>
      <c r="E29" s="12" t="s">
        <v>21</v>
      </c>
      <c r="F29" s="12" t="s">
        <v>21</v>
      </c>
      <c r="G29" s="12"/>
      <c r="H29" s="12" t="s">
        <v>21</v>
      </c>
      <c r="I29" s="5">
        <f t="shared" si="4"/>
        <v>4</v>
      </c>
      <c r="J29" s="758">
        <f>SUM(COUNTIF(B29:H29,"9-11,15-19"))*(6)+(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11-19"))*(7)</f>
        <v>18</v>
      </c>
      <c r="K29" s="759"/>
    </row>
    <row r="30" spans="1:11" ht="18" customHeight="1" x14ac:dyDescent="0.15">
      <c r="A30" s="20" t="s">
        <v>377</v>
      </c>
      <c r="B30" s="16"/>
      <c r="C30" s="45"/>
      <c r="D30" s="46"/>
      <c r="E30" s="16"/>
      <c r="F30" s="12"/>
      <c r="G30" s="12" t="s">
        <v>184</v>
      </c>
      <c r="H30" s="12" t="s">
        <v>184</v>
      </c>
      <c r="I30" s="5">
        <f t="shared" si="4"/>
        <v>2</v>
      </c>
      <c r="J30" s="758">
        <f>SUM(COUNTIF(B30:H30,"9-11,15-19"))*(6)+(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11-19"))*(7)</f>
        <v>14</v>
      </c>
      <c r="K30" s="759"/>
    </row>
    <row r="31" spans="1:11" ht="18" customHeight="1" x14ac:dyDescent="0.15">
      <c r="A31" s="31" t="s">
        <v>66</v>
      </c>
      <c r="B31" s="16" t="s">
        <v>125</v>
      </c>
      <c r="C31" s="45"/>
      <c r="D31" s="46"/>
      <c r="E31" s="16" t="s">
        <v>82</v>
      </c>
      <c r="F31" s="16" t="s">
        <v>268</v>
      </c>
      <c r="G31" s="12"/>
      <c r="H31" s="16"/>
      <c r="I31" s="5"/>
      <c r="J31" s="758"/>
      <c r="K31" s="759"/>
    </row>
    <row r="32" spans="1:11" ht="18" customHeight="1" x14ac:dyDescent="0.15">
      <c r="A32" s="31" t="s">
        <v>66</v>
      </c>
      <c r="B32" s="16" t="s">
        <v>102</v>
      </c>
      <c r="C32" s="45"/>
      <c r="D32" s="46"/>
      <c r="E32" s="16" t="s">
        <v>125</v>
      </c>
      <c r="F32" s="16"/>
      <c r="G32" s="16"/>
      <c r="H32" s="16"/>
      <c r="I32" s="5"/>
      <c r="J32" s="682"/>
      <c r="K32" s="692"/>
    </row>
    <row r="33" spans="1:11" ht="16.5" customHeight="1" x14ac:dyDescent="0.15">
      <c r="A33" s="22" t="s">
        <v>0</v>
      </c>
      <c r="B33" s="90">
        <v>46069</v>
      </c>
      <c r="C33" s="90">
        <v>46070</v>
      </c>
      <c r="D33" s="90">
        <v>46071</v>
      </c>
      <c r="E33" s="90">
        <v>46072</v>
      </c>
      <c r="F33" s="90">
        <v>46073</v>
      </c>
      <c r="G33" s="90">
        <v>46074</v>
      </c>
      <c r="H33" s="90">
        <v>46075</v>
      </c>
      <c r="I33" s="727" t="s">
        <v>1</v>
      </c>
      <c r="J33" s="717" t="s">
        <v>2</v>
      </c>
      <c r="K33" s="718"/>
    </row>
    <row r="34" spans="1:11" ht="16.5" customHeight="1" x14ac:dyDescent="0.15">
      <c r="A34" s="22" t="s">
        <v>3</v>
      </c>
      <c r="B34" s="2" t="s">
        <v>4</v>
      </c>
      <c r="C34" s="21" t="s">
        <v>5</v>
      </c>
      <c r="D34" s="21" t="s">
        <v>6</v>
      </c>
      <c r="E34" s="2" t="s">
        <v>7</v>
      </c>
      <c r="F34" s="2" t="s">
        <v>8</v>
      </c>
      <c r="G34" s="2" t="s">
        <v>9</v>
      </c>
      <c r="H34" s="24" t="s">
        <v>10</v>
      </c>
      <c r="I34" s="728"/>
      <c r="J34" s="719"/>
      <c r="K34" s="720"/>
    </row>
    <row r="35" spans="1:11" ht="18" customHeight="1" x14ac:dyDescent="0.15">
      <c r="A35" s="17" t="s">
        <v>13</v>
      </c>
      <c r="B35" s="12"/>
      <c r="C35" s="2"/>
      <c r="D35" s="2"/>
      <c r="E35" s="12"/>
      <c r="F35" s="12"/>
      <c r="G35" s="12"/>
      <c r="H35" s="12"/>
      <c r="I35" s="5"/>
      <c r="J35" s="682"/>
      <c r="K35" s="692"/>
    </row>
    <row r="36" spans="1:11" ht="18" customHeight="1" x14ac:dyDescent="0.15">
      <c r="A36" s="5" t="s">
        <v>14</v>
      </c>
      <c r="B36" s="12"/>
      <c r="C36" s="127"/>
      <c r="D36" s="32"/>
      <c r="E36" s="12" t="s">
        <v>21</v>
      </c>
      <c r="F36" s="12" t="s">
        <v>21</v>
      </c>
      <c r="G36" s="16" t="s">
        <v>221</v>
      </c>
      <c r="H36" s="12" t="s">
        <v>20</v>
      </c>
      <c r="I36" s="5">
        <f t="shared" ref="I36:I40" si="6">COUNTIFS(B36:H36,"&lt;&gt;空",B36:H36,"&lt;&gt;休",B36:H36,"&lt;&gt;調",B36:H36,"&lt;&gt;",B36:H36,"&lt;&gt;調整休")</f>
        <v>4</v>
      </c>
      <c r="J36" s="758">
        <f>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9-11・14-19"))*(6.5)</f>
        <v>20</v>
      </c>
      <c r="K36" s="759"/>
    </row>
    <row r="37" spans="1:11" ht="18" customHeight="1" x14ac:dyDescent="0.15">
      <c r="A37" s="20" t="s">
        <v>100</v>
      </c>
      <c r="B37" s="12" t="s">
        <v>20</v>
      </c>
      <c r="C37" s="350"/>
      <c r="D37" s="36"/>
      <c r="E37" s="12"/>
      <c r="F37" s="12" t="s">
        <v>20</v>
      </c>
      <c r="G37" s="12" t="s">
        <v>20</v>
      </c>
      <c r="H37" s="12" t="s">
        <v>20</v>
      </c>
      <c r="I37" s="5">
        <f t="shared" si="6"/>
        <v>4</v>
      </c>
      <c r="J37" s="758">
        <f t="shared" ref="J37" si="7">SUM(COUNTIF(B37:H37,"9-11,15-19"))*(6)+(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f>
        <v>18</v>
      </c>
      <c r="K37" s="759"/>
    </row>
    <row r="38" spans="1:11" ht="18" customHeight="1" x14ac:dyDescent="0.15">
      <c r="A38" s="20" t="s">
        <v>178</v>
      </c>
      <c r="B38" s="12"/>
      <c r="C38" s="45"/>
      <c r="D38" s="46"/>
      <c r="E38" s="16"/>
      <c r="F38" s="12"/>
      <c r="G38" s="12"/>
      <c r="H38" s="12"/>
      <c r="I38" s="5">
        <f t="shared" si="6"/>
        <v>0</v>
      </c>
      <c r="J38" s="758">
        <f>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f>
        <v>0</v>
      </c>
      <c r="K38" s="759"/>
    </row>
    <row r="39" spans="1:11" ht="18" customHeight="1" x14ac:dyDescent="0.15">
      <c r="A39" s="20" t="s">
        <v>376</v>
      </c>
      <c r="B39" s="12" t="s">
        <v>21</v>
      </c>
      <c r="C39" s="45"/>
      <c r="D39" s="46"/>
      <c r="E39" s="12" t="s">
        <v>21</v>
      </c>
      <c r="F39" s="12" t="s">
        <v>21</v>
      </c>
      <c r="G39" s="12"/>
      <c r="H39" s="12" t="s">
        <v>21</v>
      </c>
      <c r="I39" s="5">
        <f t="shared" si="6"/>
        <v>4</v>
      </c>
      <c r="J39" s="758">
        <f>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11-19"))*(7)</f>
        <v>18</v>
      </c>
      <c r="K39" s="759"/>
    </row>
    <row r="40" spans="1:11" ht="18" customHeight="1" x14ac:dyDescent="0.15">
      <c r="A40" s="20" t="s">
        <v>377</v>
      </c>
      <c r="B40" s="16"/>
      <c r="C40" s="45"/>
      <c r="D40" s="46"/>
      <c r="E40" s="16"/>
      <c r="F40" s="12"/>
      <c r="G40" s="12" t="s">
        <v>184</v>
      </c>
      <c r="H40" s="12" t="s">
        <v>184</v>
      </c>
      <c r="I40" s="5">
        <f t="shared" si="6"/>
        <v>2</v>
      </c>
      <c r="J40" s="758">
        <f>SUM(COUNTIF(B40:H40,"9-11,15-19"))*(6)+(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11-19"))*(7)</f>
        <v>14</v>
      </c>
      <c r="K40" s="759"/>
    </row>
    <row r="41" spans="1:11" ht="18" customHeight="1" x14ac:dyDescent="0.15">
      <c r="A41" s="31" t="s">
        <v>66</v>
      </c>
      <c r="B41" s="16" t="s">
        <v>125</v>
      </c>
      <c r="C41" s="45"/>
      <c r="D41" s="46"/>
      <c r="E41" s="16" t="s">
        <v>82</v>
      </c>
      <c r="F41" s="16" t="s">
        <v>268</v>
      </c>
      <c r="G41" s="12"/>
      <c r="H41" s="16"/>
      <c r="I41" s="5"/>
      <c r="J41" s="758"/>
      <c r="K41" s="759"/>
    </row>
    <row r="42" spans="1:11" ht="18" customHeight="1" x14ac:dyDescent="0.15">
      <c r="A42" s="31" t="s">
        <v>66</v>
      </c>
      <c r="B42" s="16" t="s">
        <v>102</v>
      </c>
      <c r="C42" s="45"/>
      <c r="D42" s="46"/>
      <c r="E42" s="16" t="s">
        <v>125</v>
      </c>
      <c r="F42" s="16"/>
      <c r="G42" s="16"/>
      <c r="H42" s="16"/>
      <c r="I42" s="5"/>
      <c r="J42" s="682"/>
      <c r="K42" s="692"/>
    </row>
    <row r="43" spans="1:11" ht="16.5" customHeight="1" x14ac:dyDescent="0.15">
      <c r="A43" s="22" t="s">
        <v>0</v>
      </c>
      <c r="B43" s="23">
        <v>46076</v>
      </c>
      <c r="C43" s="23">
        <v>46077</v>
      </c>
      <c r="D43" s="23">
        <v>46078</v>
      </c>
      <c r="E43" s="23">
        <v>46079</v>
      </c>
      <c r="F43" s="23">
        <v>46080</v>
      </c>
      <c r="G43" s="23">
        <v>46081</v>
      </c>
      <c r="H43" s="23"/>
      <c r="I43" s="727" t="s">
        <v>1</v>
      </c>
      <c r="J43" s="717" t="s">
        <v>2</v>
      </c>
      <c r="K43" s="718"/>
    </row>
    <row r="44" spans="1:11" ht="16.5" customHeight="1" x14ac:dyDescent="0.15">
      <c r="A44" s="22" t="s">
        <v>3</v>
      </c>
      <c r="B44" s="24" t="s">
        <v>4</v>
      </c>
      <c r="C44" s="316" t="s">
        <v>5</v>
      </c>
      <c r="D44" s="21" t="s">
        <v>6</v>
      </c>
      <c r="E44" s="2" t="s">
        <v>7</v>
      </c>
      <c r="F44" s="2" t="s">
        <v>8</v>
      </c>
      <c r="G44" s="2" t="s">
        <v>9</v>
      </c>
      <c r="H44" s="24"/>
      <c r="I44" s="728"/>
      <c r="J44" s="719"/>
      <c r="K44" s="720"/>
    </row>
    <row r="45" spans="1:11" ht="18" customHeight="1" x14ac:dyDescent="0.15">
      <c r="A45" s="17" t="s">
        <v>12</v>
      </c>
      <c r="B45" s="12"/>
      <c r="C45" s="2"/>
      <c r="D45" s="2"/>
      <c r="E45" s="12"/>
      <c r="F45" s="12"/>
      <c r="G45" s="12"/>
      <c r="H45" s="2"/>
      <c r="I45" s="5"/>
      <c r="J45" s="693"/>
      <c r="K45" s="692"/>
    </row>
    <row r="46" spans="1:11" ht="18" customHeight="1" x14ac:dyDescent="0.15">
      <c r="A46" s="5" t="s">
        <v>14</v>
      </c>
      <c r="B46" s="12"/>
      <c r="C46" s="127"/>
      <c r="D46" s="32"/>
      <c r="E46" s="12" t="s">
        <v>21</v>
      </c>
      <c r="F46" s="12" t="s">
        <v>21</v>
      </c>
      <c r="G46" s="16" t="s">
        <v>221</v>
      </c>
      <c r="H46" s="32"/>
      <c r="I46" s="5">
        <f t="shared" ref="I46:I50" si="8">COUNTIFS(B46:H46,"&lt;&gt;空",B46:H46,"&lt;&gt;休",B46:H46,"&lt;&gt;調",B46:H46,"&lt;&gt;",B46:H46,"&lt;&gt;調整休")</f>
        <v>3</v>
      </c>
      <c r="J46" s="758">
        <f>SUM(COUNTIF(B46:H46,"9-11,15-19"))*(6)+(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9-11・14-19"))*(6.5)</f>
        <v>15.5</v>
      </c>
      <c r="K46" s="759"/>
    </row>
    <row r="47" spans="1:11" ht="18" customHeight="1" x14ac:dyDescent="0.15">
      <c r="A47" s="20" t="s">
        <v>100</v>
      </c>
      <c r="B47" s="12" t="s">
        <v>20</v>
      </c>
      <c r="C47" s="350"/>
      <c r="D47" s="36"/>
      <c r="E47" s="12"/>
      <c r="F47" s="12" t="s">
        <v>20</v>
      </c>
      <c r="G47" s="12" t="s">
        <v>20</v>
      </c>
      <c r="H47" s="36"/>
      <c r="I47" s="5">
        <f t="shared" si="8"/>
        <v>3</v>
      </c>
      <c r="J47" s="758">
        <f t="shared" ref="J47" si="9">SUM(COUNTIF(B47:H47,"9-11,15-19"))*(6)+(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f>
        <v>13.5</v>
      </c>
      <c r="K47" s="759"/>
    </row>
    <row r="48" spans="1:11" ht="18" customHeight="1" x14ac:dyDescent="0.15">
      <c r="A48" s="20" t="s">
        <v>178</v>
      </c>
      <c r="B48" s="12"/>
      <c r="C48" s="45"/>
      <c r="D48" s="46"/>
      <c r="E48" s="16"/>
      <c r="F48" s="12"/>
      <c r="G48" s="12"/>
      <c r="H48" s="46"/>
      <c r="I48" s="5">
        <f t="shared" si="8"/>
        <v>0</v>
      </c>
      <c r="J48" s="758">
        <f>SUM(COUNTIF(B48:H48,"9-11,15-19"))*(6)+(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f>
        <v>0</v>
      </c>
      <c r="K48" s="759"/>
    </row>
    <row r="49" spans="1:14" ht="18" customHeight="1" x14ac:dyDescent="0.15">
      <c r="A49" s="20" t="s">
        <v>376</v>
      </c>
      <c r="B49" s="12" t="s">
        <v>21</v>
      </c>
      <c r="C49" s="45"/>
      <c r="D49" s="46"/>
      <c r="E49" s="12" t="s">
        <v>21</v>
      </c>
      <c r="F49" s="12" t="s">
        <v>21</v>
      </c>
      <c r="G49" s="12"/>
      <c r="H49" s="46"/>
      <c r="I49" s="5">
        <f t="shared" si="8"/>
        <v>3</v>
      </c>
      <c r="J49" s="758">
        <f>SUM(COUNTIF(B49:H49,"9-11,15-19"))*(6)+(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COUNTIF(B49:H49,"11-19"))*(7)</f>
        <v>13.5</v>
      </c>
      <c r="K49" s="759"/>
    </row>
    <row r="50" spans="1:14" ht="18" customHeight="1" x14ac:dyDescent="0.15">
      <c r="A50" s="20" t="s">
        <v>377</v>
      </c>
      <c r="B50" s="16"/>
      <c r="C50" s="45"/>
      <c r="D50" s="46"/>
      <c r="E50" s="16"/>
      <c r="F50" s="12"/>
      <c r="G50" s="12" t="s">
        <v>184</v>
      </c>
      <c r="H50" s="46"/>
      <c r="I50" s="5">
        <f t="shared" si="8"/>
        <v>1</v>
      </c>
      <c r="J50" s="758">
        <f>SUM(COUNTIF(B50:H50,"9-11,15-19"))*(6)+(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11-19"))*(7)</f>
        <v>7</v>
      </c>
      <c r="K50" s="759"/>
    </row>
    <row r="51" spans="1:14" ht="18" customHeight="1" x14ac:dyDescent="0.15">
      <c r="A51" s="31" t="s">
        <v>66</v>
      </c>
      <c r="B51" s="16" t="s">
        <v>125</v>
      </c>
      <c r="C51" s="45"/>
      <c r="D51" s="46"/>
      <c r="E51" s="16" t="s">
        <v>82</v>
      </c>
      <c r="F51" s="16" t="s">
        <v>268</v>
      </c>
      <c r="G51" s="12"/>
      <c r="H51" s="46"/>
      <c r="I51" s="5"/>
      <c r="J51" s="758"/>
      <c r="K51" s="759"/>
    </row>
    <row r="52" spans="1:14" ht="18" customHeight="1" x14ac:dyDescent="0.15">
      <c r="A52" s="31" t="s">
        <v>66</v>
      </c>
      <c r="B52" s="16" t="s">
        <v>102</v>
      </c>
      <c r="C52" s="45"/>
      <c r="D52" s="46"/>
      <c r="E52" s="16" t="s">
        <v>125</v>
      </c>
      <c r="F52" s="16"/>
      <c r="G52" s="16"/>
      <c r="H52" s="46"/>
      <c r="I52" s="5"/>
      <c r="J52" s="682"/>
      <c r="K52" s="692"/>
    </row>
    <row r="53" spans="1:14" ht="16.5" customHeight="1" x14ac:dyDescent="0.15">
      <c r="A53" s="41"/>
      <c r="B53" s="42"/>
      <c r="C53" s="42"/>
      <c r="D53" s="42"/>
      <c r="E53" s="42"/>
      <c r="F53" s="42"/>
      <c r="G53" s="42"/>
      <c r="H53" s="42"/>
      <c r="I53" s="716" t="s">
        <v>491</v>
      </c>
      <c r="J53" s="716"/>
      <c r="K53" s="716"/>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69">
    <mergeCell ref="A62:B62"/>
    <mergeCell ref="C62:K62"/>
    <mergeCell ref="F25:H25"/>
    <mergeCell ref="B2:E2"/>
    <mergeCell ref="C57:K57"/>
    <mergeCell ref="A59:B59"/>
    <mergeCell ref="C59:K59"/>
    <mergeCell ref="A60:B60"/>
    <mergeCell ref="A61:B61"/>
    <mergeCell ref="C61:K61"/>
    <mergeCell ref="I53:K53"/>
    <mergeCell ref="A54:B54"/>
    <mergeCell ref="D54:E54"/>
    <mergeCell ref="A55:B55"/>
    <mergeCell ref="C55:K55"/>
    <mergeCell ref="A56:B56"/>
    <mergeCell ref="I43:I44"/>
    <mergeCell ref="J43:K44"/>
    <mergeCell ref="J45:K45"/>
    <mergeCell ref="C56:K56"/>
    <mergeCell ref="J47:K47"/>
    <mergeCell ref="J48:K48"/>
    <mergeCell ref="J49:K49"/>
    <mergeCell ref="J50:K50"/>
    <mergeCell ref="J51:K51"/>
    <mergeCell ref="J52:K52"/>
    <mergeCell ref="J46:K46"/>
    <mergeCell ref="J40:K40"/>
    <mergeCell ref="J41:K41"/>
    <mergeCell ref="J42:K42"/>
    <mergeCell ref="J29:K29"/>
    <mergeCell ref="J30:K30"/>
    <mergeCell ref="J31:K31"/>
    <mergeCell ref="J32:K32"/>
    <mergeCell ref="J35:K35"/>
    <mergeCell ref="J36:K36"/>
    <mergeCell ref="J37:K37"/>
    <mergeCell ref="J38:K38"/>
    <mergeCell ref="J39:K39"/>
    <mergeCell ref="I33:I34"/>
    <mergeCell ref="J33:K34"/>
    <mergeCell ref="I23:I24"/>
    <mergeCell ref="J23:K24"/>
    <mergeCell ref="J25:K25"/>
    <mergeCell ref="J26:K26"/>
    <mergeCell ref="J27:K27"/>
    <mergeCell ref="J28:K28"/>
    <mergeCell ref="J22:K22"/>
    <mergeCell ref="J12:K12"/>
    <mergeCell ref="I13:I14"/>
    <mergeCell ref="J13:K14"/>
    <mergeCell ref="J15:K15"/>
    <mergeCell ref="J16:K16"/>
    <mergeCell ref="J17:K17"/>
    <mergeCell ref="J18:K18"/>
    <mergeCell ref="J19:K19"/>
    <mergeCell ref="J20:K20"/>
    <mergeCell ref="J21:K21"/>
    <mergeCell ref="J11:K11"/>
    <mergeCell ref="B1:F1"/>
    <mergeCell ref="H1:K1"/>
    <mergeCell ref="I3:I4"/>
    <mergeCell ref="J3:K4"/>
    <mergeCell ref="J5:K5"/>
    <mergeCell ref="J6:K6"/>
    <mergeCell ref="J7:K7"/>
    <mergeCell ref="J8:K8"/>
    <mergeCell ref="J9:K9"/>
    <mergeCell ref="J10:K10"/>
  </mergeCells>
  <phoneticPr fontId="13"/>
  <pageMargins left="0.59055118110236227" right="0.27559055118110237" top="0.31496062992125984" bottom="0.11811023622047245" header="0.51181102362204722" footer="0.51181102362204722"/>
  <pageSetup paperSize="9" scale="8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62EF659-70BD-45B9-AFDC-C9289753ABB9}">
          <x14:formula1>
            <xm:f>'F:\Users\clmiwa-three\Downloads\[《中村》新田・草加 エリア 仮シフト【12月16日～1月15日】.xlsx]参照データベース'!#REF!</xm:f>
          </x14:formula1>
          <xm:sqref>G1 C53:H53</xm:sqref>
        </x14:dataValidation>
      </x14:dataValidations>
    </ext>
  </extLst>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A24BD-7B44-47C3-AE63-8B83CED8D0B1}">
  <sheetPr>
    <pageSetUpPr fitToPage="1"/>
  </sheetPr>
  <dimension ref="A1:N62"/>
  <sheetViews>
    <sheetView zoomScale="90" zoomScaleNormal="90" workbookViewId="0">
      <selection activeCell="O12" sqref="O12"/>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493</v>
      </c>
      <c r="C1" s="683"/>
      <c r="D1" s="683"/>
      <c r="E1" s="683"/>
      <c r="F1" s="683"/>
      <c r="H1" s="729" t="s">
        <v>111</v>
      </c>
      <c r="I1" s="730"/>
      <c r="J1" s="731"/>
      <c r="K1" s="732"/>
    </row>
    <row r="2" spans="1:11" ht="9.9499999999999993" customHeight="1" x14ac:dyDescent="0.15">
      <c r="A2" s="14"/>
      <c r="I2" s="14"/>
      <c r="J2" s="3"/>
      <c r="K2" s="4"/>
    </row>
    <row r="3" spans="1:11" ht="15" customHeight="1" x14ac:dyDescent="0.15">
      <c r="A3" s="2" t="s">
        <v>64</v>
      </c>
      <c r="B3" s="90"/>
      <c r="C3" s="90"/>
      <c r="D3" s="90"/>
      <c r="E3" s="90"/>
      <c r="F3" s="90"/>
      <c r="G3" s="90"/>
      <c r="H3" s="90">
        <v>46054</v>
      </c>
      <c r="I3" s="727" t="s">
        <v>1</v>
      </c>
      <c r="J3" s="717" t="s">
        <v>2</v>
      </c>
      <c r="K3" s="718"/>
    </row>
    <row r="4" spans="1:11" ht="15" customHeight="1" x14ac:dyDescent="0.15">
      <c r="A4" s="2" t="s">
        <v>3</v>
      </c>
      <c r="B4" s="2"/>
      <c r="C4" s="21"/>
      <c r="D4" s="21"/>
      <c r="E4" s="2"/>
      <c r="F4" s="21"/>
      <c r="G4" s="21"/>
      <c r="H4" s="24" t="s">
        <v>10</v>
      </c>
      <c r="I4" s="728"/>
      <c r="J4" s="719"/>
      <c r="K4" s="720"/>
    </row>
    <row r="5" spans="1:11" ht="15" customHeight="1" x14ac:dyDescent="0.15">
      <c r="A5" s="17" t="s">
        <v>12</v>
      </c>
      <c r="B5" s="2"/>
      <c r="C5" s="2"/>
      <c r="D5" s="2"/>
      <c r="E5" s="2"/>
      <c r="F5" s="2"/>
      <c r="G5" s="2"/>
      <c r="H5" s="12"/>
      <c r="I5" s="5"/>
      <c r="J5" s="682"/>
      <c r="K5" s="692"/>
    </row>
    <row r="6" spans="1:11" ht="15" customHeight="1" x14ac:dyDescent="0.15">
      <c r="A6" s="19" t="s">
        <v>112</v>
      </c>
      <c r="B6" s="26"/>
      <c r="C6" s="26"/>
      <c r="D6" s="32"/>
      <c r="E6" s="32"/>
      <c r="F6" s="32"/>
      <c r="G6" s="32"/>
      <c r="H6" s="54"/>
      <c r="I6" s="5">
        <f>COUNTIFS(B6:H6,"&lt;&gt;空",B6:H6,"&lt;&gt;休",B6:H6,"&lt;&gt;調",B6:H6,"&lt;&gt;",B6:H6,"&lt;&gt;調整休")</f>
        <v>0</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COUNTIF(B6:H6,"13-16"))*(3)+(COUNTIF(B6:H6,"工場9:30-15"))*(5)+(COUNTIF(B6:H6,"工場9-15"))*(5.5)+(COUNTIF(B6:H6,"Y10-・店15-"))*(6.25)+(COUNTIF(B6:H6,"Y9:30-/受-17"))*(6.75)+(COUNTIF(B6:H6,"Y9:30-/受"))*(4.5)</f>
        <v>0</v>
      </c>
      <c r="K6" s="692"/>
    </row>
    <row r="7" spans="1:11" ht="15" customHeight="1" x14ac:dyDescent="0.15">
      <c r="A7" s="20" t="s">
        <v>113</v>
      </c>
      <c r="B7" s="2"/>
      <c r="C7" s="2"/>
      <c r="D7" s="32"/>
      <c r="E7" s="32"/>
      <c r="F7" s="32"/>
      <c r="G7" s="32"/>
      <c r="H7" s="12"/>
      <c r="I7" s="5">
        <f>COUNTIFS(B7:H7,"&lt;&gt;空",B7:H7,"&lt;&gt;休",B7:H7,"&lt;&gt;調",B7:H7,"&lt;&gt;",B7:H7,"&lt;&gt;調整休")</f>
        <v>0</v>
      </c>
      <c r="J7" s="682">
        <v>12.5</v>
      </c>
      <c r="K7" s="692"/>
    </row>
    <row r="8" spans="1:11" ht="15" customHeight="1" x14ac:dyDescent="0.15">
      <c r="A8" s="20" t="s">
        <v>115</v>
      </c>
      <c r="B8" s="38"/>
      <c r="C8" s="38"/>
      <c r="D8" s="38"/>
      <c r="E8" s="38"/>
      <c r="F8" s="38"/>
      <c r="G8" s="38"/>
      <c r="H8" s="12" t="s">
        <v>21</v>
      </c>
      <c r="I8" s="5">
        <f t="shared" ref="I8:I11" si="0">COUNTIFS(B8:H8,"&lt;&gt;空",B8:H8,"&lt;&gt;休",B8:H8,"&lt;&gt;調",B8:H8,"&lt;&gt;",B8:H8,"&lt;&gt;調整休")</f>
        <v>1</v>
      </c>
      <c r="J8" s="682">
        <f t="shared" ref="J8:J9" si="1">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f>
        <v>4.5</v>
      </c>
      <c r="K8" s="692"/>
    </row>
    <row r="9" spans="1:11" ht="15" customHeight="1" x14ac:dyDescent="0.15">
      <c r="A9" s="47" t="s">
        <v>128</v>
      </c>
      <c r="B9" s="38"/>
      <c r="C9" s="38"/>
      <c r="D9" s="38"/>
      <c r="E9" s="38"/>
      <c r="F9" s="38"/>
      <c r="G9" s="38"/>
      <c r="H9" s="12" t="s">
        <v>20</v>
      </c>
      <c r="I9" s="5">
        <f t="shared" si="0"/>
        <v>1</v>
      </c>
      <c r="J9" s="682">
        <f t="shared" si="1"/>
        <v>4.5</v>
      </c>
      <c r="K9" s="692"/>
    </row>
    <row r="10" spans="1:11" ht="15" customHeight="1" x14ac:dyDescent="0.15">
      <c r="A10" s="20" t="s">
        <v>339</v>
      </c>
      <c r="B10" s="38"/>
      <c r="C10" s="38"/>
      <c r="D10" s="38"/>
      <c r="E10" s="38"/>
      <c r="F10" s="38"/>
      <c r="G10" s="38"/>
      <c r="H10" s="12" t="s">
        <v>20</v>
      </c>
      <c r="I10" s="5">
        <f t="shared" si="0"/>
        <v>1</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13:30-19"))*(5)+(COUNTIF(B10:H10,"14-17"))*(4)+(COUNTIF(B10:H10,"16-19"))*(3)+(COUNTIF(B10:H10,"13-16"))*(3)</f>
        <v>4.5</v>
      </c>
      <c r="K10" s="692"/>
    </row>
    <row r="11" spans="1:11" ht="15" customHeight="1" x14ac:dyDescent="0.15">
      <c r="A11" s="20" t="s">
        <v>457</v>
      </c>
      <c r="B11" s="38"/>
      <c r="C11" s="38"/>
      <c r="D11" s="38"/>
      <c r="E11" s="38"/>
      <c r="F11" s="38"/>
      <c r="G11" s="38"/>
      <c r="H11" s="12" t="s">
        <v>21</v>
      </c>
      <c r="I11" s="5">
        <f t="shared" si="0"/>
        <v>1</v>
      </c>
      <c r="J11" s="682">
        <f>SUM(COUNTIF(B11:H11,"9-14:30"))*(5)+(COUNTIF(B11:H11,"9-20"))*(10)+(COUNTIF(B11:H11,"9-19"))*(9)+(COUNTIF(B11:H11,"9-18"))*(8)+(COUNTIF(B11:H11,"9-17"))*(7.25)+(COUNTIF(B11:H11,"9-16"))*(6.25)+(COUNTIF(B11:H11,"9-15"))*(5.5)+(COUNTIF(B11:H11,"9-14"))*(4.5)+(COUNTIF(B11:H11,"9-13,17-20"))*(7)+(COUNTIF(B11:H11,"9-13"))*(4)+(COUNTIF(B11:H11,"9-12,18-20"))*(5)+(COUNTIF(B11:H11,"9-12,16-20"))*(7)+(COUNTIF(B11:H11,"9-12,16-19"))*(6)+(COUNTIF(B11:H11,"9-13,16-20"))*(6)+(COUNTIF(B11:H11,"9-12"))*(3)+(COUNTIF(B11:H11,"9-11:30"))*(2.5)+(COUNTIF(B11:H11,"9-11,16-19"))*(5)+(COUNTIF(B11:H11,"9-11"))*(2)+(COUNTIF(B11:H11,"9:30-11:30,16-19"))*(5)+(COUNTIF(B11:H11,"19-20"))*(1)+(COUNTIF(B11:H11,"17-20"))*(3)+(COUNTIF(B11:H11,"16-20"))*(4)+(COUNTIF(B11:H11,"15-20"))*(4.5)+(COUNTIF(B11:H11,"15-19"))*(4)+(COUNTIF(B11:H11,"14-20"))*(5.5)+(COUNTIF(B11:H11,"14-19"))*(4.5)+(COUNTIF(B11:H11,"14:30-20"))*(5)+(COUNTIF(B11:H11,"13-20"))*(6.25)+(COUNTIF(B11:H11,"13-19"))*(5.5)+(COUNTIF(B11:H11,"13-18"))*(4.5)+(COUNTIF(B11:H11,"13-17"))*(4)+(COUNTIF(B11:H11,"12-20"))*(7.25)+(COUNTIF(B11:H11,"10-20"))*(9)+(COUNTIF(B11:H11,"10-15"))*(4.5)+(COUNTIF(B11:H11,"12-18"))*(5.5)+(COUNTIF(B11:H11,"10-12,14-19"))*(6.5)+(COUNTIF(B11:H11,"10-14"))*(4)+(COUNTIF(B11:H11,"13:30-19"))*(5)+(COUNTIF(B11:H11,"14-17"))*(4)+(COUNTIF(B11:H11,"16-19"))*(3)+(COUNTIF(B11:H11,"13-16"))*(3)</f>
        <v>4.5</v>
      </c>
      <c r="K11" s="692"/>
    </row>
    <row r="12" spans="1:11" ht="15" customHeight="1" x14ac:dyDescent="0.15">
      <c r="A12" s="114" t="s">
        <v>66</v>
      </c>
      <c r="B12" s="38"/>
      <c r="C12" s="38"/>
      <c r="D12" s="38"/>
      <c r="E12" s="38"/>
      <c r="F12" s="38"/>
      <c r="G12" s="38"/>
      <c r="H12" s="117"/>
      <c r="I12" s="27"/>
      <c r="J12" s="48"/>
      <c r="K12" s="102"/>
    </row>
    <row r="13" spans="1:11" ht="15" customHeight="1" x14ac:dyDescent="0.15">
      <c r="A13" s="33" t="s">
        <v>0</v>
      </c>
      <c r="B13" s="90">
        <v>46055</v>
      </c>
      <c r="C13" s="90">
        <v>46056</v>
      </c>
      <c r="D13" s="90">
        <v>46057</v>
      </c>
      <c r="E13" s="90">
        <v>46058</v>
      </c>
      <c r="F13" s="90">
        <v>46059</v>
      </c>
      <c r="G13" s="90">
        <v>46060</v>
      </c>
      <c r="H13" s="90">
        <v>46061</v>
      </c>
      <c r="I13" s="7"/>
      <c r="J13" s="717" t="s">
        <v>2</v>
      </c>
      <c r="K13" s="718"/>
    </row>
    <row r="14" spans="1:11" ht="15" customHeight="1" x14ac:dyDescent="0.15">
      <c r="A14" s="22" t="s">
        <v>3</v>
      </c>
      <c r="B14" s="22" t="s">
        <v>4</v>
      </c>
      <c r="C14" s="2" t="s">
        <v>5</v>
      </c>
      <c r="D14" s="21" t="s">
        <v>6</v>
      </c>
      <c r="E14" s="2" t="s">
        <v>7</v>
      </c>
      <c r="F14" s="2" t="s">
        <v>8</v>
      </c>
      <c r="G14" s="2" t="s">
        <v>9</v>
      </c>
      <c r="H14" s="24" t="s">
        <v>10</v>
      </c>
      <c r="I14" s="8"/>
      <c r="J14" s="719"/>
      <c r="K14" s="720"/>
    </row>
    <row r="15" spans="1:11" ht="15" customHeight="1" x14ac:dyDescent="0.15">
      <c r="A15" s="17" t="s">
        <v>13</v>
      </c>
      <c r="B15" s="12"/>
      <c r="C15" s="2"/>
      <c r="D15" s="2"/>
      <c r="E15" s="12"/>
      <c r="F15" s="12"/>
      <c r="G15" s="12"/>
      <c r="H15" s="12"/>
      <c r="I15" s="5"/>
      <c r="J15" s="682"/>
      <c r="K15" s="692"/>
    </row>
    <row r="16" spans="1:11" ht="15" customHeight="1" x14ac:dyDescent="0.15">
      <c r="A16" s="19" t="s">
        <v>112</v>
      </c>
      <c r="B16" s="242" t="s">
        <v>496</v>
      </c>
      <c r="C16" s="26"/>
      <c r="D16" s="32"/>
      <c r="E16" s="54" t="s">
        <v>67</v>
      </c>
      <c r="F16" s="242" t="s">
        <v>496</v>
      </c>
      <c r="G16" s="54" t="s">
        <v>67</v>
      </c>
      <c r="H16" s="54"/>
      <c r="I16" s="5">
        <f>COUNTIFS(B16:H16,"&lt;&gt;空",B16:H16,"&lt;&gt;休",B16:H16,"&lt;&gt;調",B16:H16,"&lt;&gt;",B16:H16,"&lt;&gt;調整休")</f>
        <v>4</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(4)+(COUNTIF(B16:H16,"16-19"))*(4)+(COUNTIF(B16:H16,"13-16"))*(3)+(COUNTIF(B16:H16,"工場9:30-15"))*(5)+(COUNTIF(B16:H16,"工場9-15"))*(5.5)+(COUNTIF(B16:H16,"Y10-・店15-"))*(6.25)+(COUNTIF(B16:H16,"Y9:30-/受-17"))*(6.75)+(COUNTIF(B16:H16,"Y9:30-/受"))*(4.5)</f>
        <v>14.5</v>
      </c>
      <c r="K16" s="692"/>
    </row>
    <row r="17" spans="1:11" ht="15" customHeight="1" x14ac:dyDescent="0.15">
      <c r="A17" s="20" t="s">
        <v>113</v>
      </c>
      <c r="B17" s="401" t="s">
        <v>402</v>
      </c>
      <c r="C17" s="2"/>
      <c r="D17" s="32"/>
      <c r="E17" s="401" t="s">
        <v>402</v>
      </c>
      <c r="F17" s="12" t="s">
        <v>20</v>
      </c>
      <c r="G17" s="54"/>
      <c r="H17" s="12"/>
      <c r="I17" s="5">
        <f>COUNTIFS(B17:H17,"&lt;&gt;空",B17:H17,"&lt;&gt;休",B17:H17,"&lt;&gt;調",B17:H17,"&lt;&gt;",B17:H17,"&lt;&gt;調整休")</f>
        <v>3</v>
      </c>
      <c r="J17" s="682">
        <v>17</v>
      </c>
      <c r="K17" s="692"/>
    </row>
    <row r="18" spans="1:11" ht="15" customHeight="1" x14ac:dyDescent="0.15">
      <c r="A18" s="20" t="s">
        <v>115</v>
      </c>
      <c r="B18" s="12" t="s">
        <v>21</v>
      </c>
      <c r="C18" s="38"/>
      <c r="D18" s="38"/>
      <c r="E18" s="12"/>
      <c r="F18" s="40"/>
      <c r="G18" s="12" t="s">
        <v>21</v>
      </c>
      <c r="H18" s="12" t="s">
        <v>21</v>
      </c>
      <c r="I18" s="5">
        <f t="shared" ref="I18:I21" si="2">COUNTIFS(B18:H18,"&lt;&gt;空",B18:H18,"&lt;&gt;休",B18:H18,"&lt;&gt;調",B18:H18,"&lt;&gt;",B18:H18,"&lt;&gt;調整休")</f>
        <v>3</v>
      </c>
      <c r="J18" s="682">
        <f t="shared" ref="J18:J19" si="3">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13:30-19"))*(5)+(COUNTIF(B18:H18,"14-17"))*(4)+(COUNTIF(B18:H18,"16-19"))*(4)+(COUNTIF(B18:H18,"13-16"))*(3)</f>
        <v>13.5</v>
      </c>
      <c r="K18" s="692"/>
    </row>
    <row r="19" spans="1:11" ht="15" customHeight="1" x14ac:dyDescent="0.15">
      <c r="A19" s="47" t="s">
        <v>128</v>
      </c>
      <c r="B19" s="12" t="s">
        <v>20</v>
      </c>
      <c r="C19" s="38"/>
      <c r="D19" s="38"/>
      <c r="E19" s="29"/>
      <c r="F19" s="12" t="s">
        <v>20</v>
      </c>
      <c r="G19" s="12"/>
      <c r="H19" s="12" t="s">
        <v>20</v>
      </c>
      <c r="I19" s="5">
        <f t="shared" si="2"/>
        <v>3</v>
      </c>
      <c r="J19" s="682">
        <f t="shared" si="3"/>
        <v>13.5</v>
      </c>
      <c r="K19" s="692"/>
    </row>
    <row r="20" spans="1:11" ht="15" customHeight="1" x14ac:dyDescent="0.15">
      <c r="A20" s="20" t="s">
        <v>339</v>
      </c>
      <c r="B20" s="12"/>
      <c r="C20" s="38"/>
      <c r="D20" s="38"/>
      <c r="E20" s="12" t="s">
        <v>20</v>
      </c>
      <c r="F20" s="29"/>
      <c r="G20" s="12" t="s">
        <v>20</v>
      </c>
      <c r="H20" s="12" t="s">
        <v>20</v>
      </c>
      <c r="I20" s="5">
        <f t="shared" si="2"/>
        <v>3</v>
      </c>
      <c r="J20" s="682">
        <f>SUM(COUNTIF(B20:H20,"9-14:30"))*(5)+(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13:30-19"))*(5)+(COUNTIF(B20:H20,"14-17"))*(4)+(COUNTIF(B20:H20,"16-19"))*(3)+(COUNTIF(B20:H20,"13-16"))*(3)</f>
        <v>13.5</v>
      </c>
      <c r="K20" s="692"/>
    </row>
    <row r="21" spans="1:11" ht="15" customHeight="1" x14ac:dyDescent="0.15">
      <c r="A21" s="20" t="s">
        <v>457</v>
      </c>
      <c r="B21" s="117"/>
      <c r="C21" s="38"/>
      <c r="D21" s="38"/>
      <c r="E21" s="12"/>
      <c r="F21" s="12" t="s">
        <v>21</v>
      </c>
      <c r="G21" s="12" t="s">
        <v>21</v>
      </c>
      <c r="H21" s="12" t="s">
        <v>21</v>
      </c>
      <c r="I21" s="5">
        <f t="shared" si="2"/>
        <v>3</v>
      </c>
      <c r="J21" s="682">
        <f>SUM(COUNTIF(B21:H21,"9-14:30"))*(5)+(COUNTIF(B21:H21,"9-20"))*(10)+(COUNTIF(B21:H21,"9-19"))*(9)+(COUNTIF(B21:H21,"9-18"))*(8)+(COUNTIF(B21:H21,"9-17"))*(7.25)+(COUNTIF(B21:H21,"9-16"))*(6.25)+(COUNTIF(B21:H21,"9-15"))*(5.5)+(COUNTIF(B21:H21,"9-14"))*(4.5)+(COUNTIF(B21:H21,"9-13,17-20"))*(7)+(COUNTIF(B21:H21,"9-13"))*(4)+(COUNTIF(B21:H21,"9-12,18-20"))*(5)+(COUNTIF(B21:H21,"9-12,16-20"))*(7)+(COUNTIF(B21:H21,"9-12,16-19"))*(6)+(COUNTIF(B21:H21,"9-13,16-20"))*(6)+(COUNTIF(B21:H21,"9-12"))*(3)+(COUNTIF(B21:H21,"9-11:30"))*(2.5)+(COUNTIF(B21:H21,"9-11,16-19"))*(5)+(COUNTIF(B21:H21,"9-11"))*(2)+(COUNTIF(B21:H21,"9:30-11:30,16-19"))*(5)+(COUNTIF(B21:H21,"19-20"))*(1)+(COUNTIF(B21:H21,"17-20"))*(3)+(COUNTIF(B21:H21,"16-20"))*(4)+(COUNTIF(B21:H21,"15-20"))*(4.5)+(COUNTIF(B21:H21,"15-19"))*(4)+(COUNTIF(B21:H21,"14-20"))*(5.5)+(COUNTIF(B21:H21,"14-19"))*(4.5)+(COUNTIF(B21:H21,"14:30-20"))*(5)+(COUNTIF(B21:H21,"13-20"))*(6.25)+(COUNTIF(B21:H21,"13-19"))*(5.5)+(COUNTIF(B21:H21,"13-18"))*(4.5)+(COUNTIF(B21:H21,"13-17"))*(4)+(COUNTIF(B21:H21,"12-20"))*(7.25)+(COUNTIF(B21:H21,"10-20"))*(9)+(COUNTIF(B21:H21,"10-15"))*(4.5)+(COUNTIF(B21:H21,"12-18"))*(5.5)+(COUNTIF(B21:H21,"10-12,14-19"))*(6.5)+(COUNTIF(B21:H21,"10-14"))*(4)+(COUNTIF(B21:H21,"13:30-19"))*(5)+(COUNTIF(B21:H21,"14-17"))*(4)+(COUNTIF(B21:H21,"16-19"))*(3)+(COUNTIF(B21:H21,"13-16"))*(3)</f>
        <v>13.5</v>
      </c>
      <c r="K21" s="692"/>
    </row>
    <row r="22" spans="1:11" ht="15" customHeight="1" x14ac:dyDescent="0.15">
      <c r="A22" s="114" t="s">
        <v>66</v>
      </c>
      <c r="B22" s="117"/>
      <c r="C22" s="38"/>
      <c r="D22" s="38"/>
      <c r="E22" s="385" t="s">
        <v>182</v>
      </c>
      <c r="F22" s="258"/>
      <c r="G22" s="117"/>
      <c r="H22" s="117"/>
      <c r="I22" s="27"/>
      <c r="J22" s="48"/>
      <c r="K22" s="102"/>
    </row>
    <row r="23" spans="1:11" ht="15" customHeight="1" x14ac:dyDescent="0.15">
      <c r="A23" s="22" t="s">
        <v>0</v>
      </c>
      <c r="B23" s="23">
        <v>46062</v>
      </c>
      <c r="C23" s="23">
        <v>46063</v>
      </c>
      <c r="D23" s="23">
        <v>46064</v>
      </c>
      <c r="E23" s="23">
        <v>46065</v>
      </c>
      <c r="F23" s="23">
        <v>46066</v>
      </c>
      <c r="G23" s="23">
        <v>46067</v>
      </c>
      <c r="H23" s="23">
        <v>46068</v>
      </c>
      <c r="I23" s="7"/>
      <c r="J23" s="717" t="s">
        <v>2</v>
      </c>
      <c r="K23" s="718"/>
    </row>
    <row r="24" spans="1:11" ht="15" customHeight="1" x14ac:dyDescent="0.15">
      <c r="A24" s="22" t="s">
        <v>3</v>
      </c>
      <c r="B24" s="2" t="s">
        <v>4</v>
      </c>
      <c r="C24" s="21" t="s">
        <v>5</v>
      </c>
      <c r="D24" s="376" t="s">
        <v>6</v>
      </c>
      <c r="E24" s="2" t="s">
        <v>7</v>
      </c>
      <c r="F24" s="2" t="s">
        <v>8</v>
      </c>
      <c r="G24" s="2" t="s">
        <v>9</v>
      </c>
      <c r="H24" s="24" t="s">
        <v>10</v>
      </c>
      <c r="I24" s="8"/>
      <c r="J24" s="719"/>
      <c r="K24" s="720"/>
    </row>
    <row r="25" spans="1:11" ht="15" customHeight="1" x14ac:dyDescent="0.15">
      <c r="A25" s="17" t="s">
        <v>12</v>
      </c>
      <c r="B25" s="12"/>
      <c r="C25" s="2"/>
      <c r="D25" s="2"/>
      <c r="E25" s="12"/>
      <c r="F25" s="12"/>
      <c r="G25" s="12"/>
      <c r="H25" s="12"/>
      <c r="I25" s="51"/>
      <c r="J25" s="721"/>
      <c r="K25" s="722"/>
    </row>
    <row r="26" spans="1:11" ht="15" customHeight="1" x14ac:dyDescent="0.15">
      <c r="A26" s="19" t="s">
        <v>112</v>
      </c>
      <c r="B26" s="242" t="s">
        <v>496</v>
      </c>
      <c r="C26" s="26"/>
      <c r="D26" s="32"/>
      <c r="E26" s="54" t="s">
        <v>67</v>
      </c>
      <c r="F26" s="242" t="s">
        <v>496</v>
      </c>
      <c r="G26" s="54" t="s">
        <v>67</v>
      </c>
      <c r="H26" s="54"/>
      <c r="I26" s="5">
        <f>COUNTIFS(B26:H26,"&lt;&gt;空",B26:H26,"&lt;&gt;休",B26:H26,"&lt;&gt;調",B26:H26,"&lt;&gt;",B26:H26,"&lt;&gt;調整休")</f>
        <v>4</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13:30-19"))*(5)+(COUNTIF(B26:H26,"14-17"))*(4)+(COUNTIF(B26:H26,"16-19"))*(4)+(COUNTIF(B26:H26,"13-16"))*(3)+(COUNTIF(B26:H26,"工場9:30-15"))*(5)+(COUNTIF(B26:H26,"工場9-15"))*(5.5)+(COUNTIF(B26:H26,"Y10-・店15-"))*(6.25)+(COUNTIF(B26:H26,"Y9:30-/受-17"))*(6.75)+(COUNTIF(B26:H26,"Y9:30-/受"))*(4.5)</f>
        <v>14.5</v>
      </c>
      <c r="K26" s="692"/>
    </row>
    <row r="27" spans="1:11" ht="15" customHeight="1" x14ac:dyDescent="0.15">
      <c r="A27" s="20" t="s">
        <v>113</v>
      </c>
      <c r="B27" s="401" t="s">
        <v>402</v>
      </c>
      <c r="C27" s="2"/>
      <c r="D27" s="32"/>
      <c r="E27" s="401" t="s">
        <v>402</v>
      </c>
      <c r="F27" s="12" t="s">
        <v>20</v>
      </c>
      <c r="G27" s="54"/>
      <c r="H27" s="12"/>
      <c r="I27" s="5">
        <f>COUNTIFS(B27:H27,"&lt;&gt;空",B27:H27,"&lt;&gt;休",B27:H27,"&lt;&gt;調",B27:H27,"&lt;&gt;",B27:H27,"&lt;&gt;調整休")</f>
        <v>3</v>
      </c>
      <c r="J27" s="682">
        <v>12.5</v>
      </c>
      <c r="K27" s="692"/>
    </row>
    <row r="28" spans="1:11" ht="15" customHeight="1" x14ac:dyDescent="0.15">
      <c r="A28" s="20" t="s">
        <v>115</v>
      </c>
      <c r="B28" s="12" t="s">
        <v>21</v>
      </c>
      <c r="C28" s="38"/>
      <c r="D28" s="38"/>
      <c r="E28" s="12"/>
      <c r="F28" s="40"/>
      <c r="G28" s="12" t="s">
        <v>21</v>
      </c>
      <c r="H28" s="12" t="s">
        <v>21</v>
      </c>
      <c r="I28" s="5">
        <f t="shared" ref="I28:I31" si="4">COUNTIFS(B28:H28,"&lt;&gt;空",B28:H28,"&lt;&gt;休",B28:H28,"&lt;&gt;調",B28:H28,"&lt;&gt;",B28:H28,"&lt;&gt;調整休")</f>
        <v>3</v>
      </c>
      <c r="J28" s="682">
        <f t="shared" ref="J28:J29" si="5">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f>
        <v>13.5</v>
      </c>
      <c r="K28" s="692"/>
    </row>
    <row r="29" spans="1:11" ht="15" customHeight="1" x14ac:dyDescent="0.15">
      <c r="A29" s="47" t="s">
        <v>128</v>
      </c>
      <c r="B29" s="12" t="s">
        <v>20</v>
      </c>
      <c r="C29" s="38"/>
      <c r="D29" s="38"/>
      <c r="E29" s="29"/>
      <c r="F29" s="12" t="s">
        <v>20</v>
      </c>
      <c r="G29" s="12"/>
      <c r="H29" s="12" t="s">
        <v>20</v>
      </c>
      <c r="I29" s="5">
        <f t="shared" si="4"/>
        <v>3</v>
      </c>
      <c r="J29" s="682">
        <f t="shared" si="5"/>
        <v>13.5</v>
      </c>
      <c r="K29" s="692"/>
    </row>
    <row r="30" spans="1:11" ht="15" customHeight="1" x14ac:dyDescent="0.15">
      <c r="A30" s="20" t="s">
        <v>339</v>
      </c>
      <c r="B30" s="12"/>
      <c r="C30" s="38"/>
      <c r="D30" s="38"/>
      <c r="E30" s="12" t="s">
        <v>20</v>
      </c>
      <c r="F30" s="29"/>
      <c r="G30" s="12" t="s">
        <v>20</v>
      </c>
      <c r="H30" s="12" t="s">
        <v>20</v>
      </c>
      <c r="I30" s="5">
        <f t="shared" si="4"/>
        <v>3</v>
      </c>
      <c r="J30" s="682">
        <f t="shared" ref="J30:J31" si="6">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(3)+(COUNTIF(B30:H30,"13-16"))*(3)</f>
        <v>13.5</v>
      </c>
      <c r="K30" s="692"/>
    </row>
    <row r="31" spans="1:11" ht="15" customHeight="1" x14ac:dyDescent="0.15">
      <c r="A31" s="20" t="s">
        <v>457</v>
      </c>
      <c r="B31" s="117"/>
      <c r="C31" s="38"/>
      <c r="D31" s="38"/>
      <c r="E31" s="12"/>
      <c r="F31" s="12" t="s">
        <v>21</v>
      </c>
      <c r="G31" s="12" t="s">
        <v>21</v>
      </c>
      <c r="H31" s="12" t="s">
        <v>21</v>
      </c>
      <c r="I31" s="5">
        <f t="shared" si="4"/>
        <v>3</v>
      </c>
      <c r="J31" s="682">
        <f t="shared" si="6"/>
        <v>13.5</v>
      </c>
      <c r="K31" s="692"/>
    </row>
    <row r="32" spans="1:11" ht="15" customHeight="1" x14ac:dyDescent="0.15">
      <c r="A32" s="114" t="s">
        <v>66</v>
      </c>
      <c r="B32" s="117"/>
      <c r="C32" s="38"/>
      <c r="D32" s="38"/>
      <c r="E32" s="385" t="s">
        <v>182</v>
      </c>
      <c r="F32" s="258"/>
      <c r="G32" s="117"/>
      <c r="H32" s="117"/>
      <c r="I32" s="27"/>
      <c r="J32" s="48"/>
      <c r="K32" s="102"/>
    </row>
    <row r="33" spans="1:11" ht="15" customHeight="1" x14ac:dyDescent="0.15">
      <c r="A33" s="22" t="s">
        <v>0</v>
      </c>
      <c r="B33" s="90">
        <v>46069</v>
      </c>
      <c r="C33" s="90">
        <v>46070</v>
      </c>
      <c r="D33" s="90">
        <v>46071</v>
      </c>
      <c r="E33" s="90">
        <v>46072</v>
      </c>
      <c r="F33" s="90">
        <v>46073</v>
      </c>
      <c r="G33" s="90">
        <v>46074</v>
      </c>
      <c r="H33" s="90">
        <v>46075</v>
      </c>
      <c r="I33" s="7"/>
      <c r="J33" s="717" t="s">
        <v>2</v>
      </c>
      <c r="K33" s="718"/>
    </row>
    <row r="34" spans="1:11" ht="15" customHeight="1" x14ac:dyDescent="0.15">
      <c r="A34" s="22" t="s">
        <v>3</v>
      </c>
      <c r="B34" s="2" t="s">
        <v>4</v>
      </c>
      <c r="C34" s="21" t="s">
        <v>5</v>
      </c>
      <c r="D34" s="21" t="s">
        <v>6</v>
      </c>
      <c r="E34" s="2" t="s">
        <v>7</v>
      </c>
      <c r="F34" s="2" t="s">
        <v>8</v>
      </c>
      <c r="G34" s="2" t="s">
        <v>9</v>
      </c>
      <c r="H34" s="24" t="s">
        <v>10</v>
      </c>
      <c r="I34" s="8"/>
      <c r="J34" s="719"/>
      <c r="K34" s="720"/>
    </row>
    <row r="35" spans="1:11" ht="15" customHeight="1" x14ac:dyDescent="0.15">
      <c r="A35" s="17" t="s">
        <v>13</v>
      </c>
      <c r="B35" s="12"/>
      <c r="C35" s="2"/>
      <c r="D35" s="2"/>
      <c r="E35" s="12"/>
      <c r="F35" s="691" t="s">
        <v>60</v>
      </c>
      <c r="G35" s="691"/>
      <c r="H35" s="691"/>
      <c r="I35" s="5"/>
      <c r="J35" s="682"/>
      <c r="K35" s="692"/>
    </row>
    <row r="36" spans="1:11" ht="15" customHeight="1" x14ac:dyDescent="0.15">
      <c r="A36" s="19" t="s">
        <v>112</v>
      </c>
      <c r="B36" s="242" t="s">
        <v>496</v>
      </c>
      <c r="C36" s="26"/>
      <c r="D36" s="32"/>
      <c r="E36" s="54" t="s">
        <v>67</v>
      </c>
      <c r="F36" s="242" t="s">
        <v>496</v>
      </c>
      <c r="G36" s="54" t="s">
        <v>67</v>
      </c>
      <c r="H36" s="54"/>
      <c r="I36" s="5">
        <f>COUNTIFS(B36:H36,"&lt;&gt;空",B36:H36,"&lt;&gt;休",B36:H36,"&lt;&gt;調",B36:H36,"&lt;&gt;",B36:H36,"&lt;&gt;調整休")</f>
        <v>4</v>
      </c>
      <c r="J36" s="682">
        <f>SUM(COUNTIF(B36:H36,"9-14:30"))*(5)+(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13:30-19"))*(5)+(COUNTIF(B36:H36,"14-17"))*(4)+(COUNTIF(B36:H36,"16-19"))*(4)+(COUNTIF(B36:H36,"13-16"))*(3)+(COUNTIF(B36:H36,"工場9:30-15"))*(5)+(COUNTIF(B36:H36,"工場9-15"))*(5.5)+(COUNTIF(B36:H36,"Y10-・店15-"))*(6.25)+(COUNTIF(B36:H36,"Y9:30-/受-17"))*(6.75)+(COUNTIF(B36:H36,"Y9:30-/受"))*(4.5)</f>
        <v>14.5</v>
      </c>
      <c r="K36" s="692"/>
    </row>
    <row r="37" spans="1:11" ht="15" customHeight="1" x14ac:dyDescent="0.15">
      <c r="A37" s="20" t="s">
        <v>113</v>
      </c>
      <c r="B37" s="401" t="s">
        <v>402</v>
      </c>
      <c r="C37" s="2"/>
      <c r="D37" s="32"/>
      <c r="E37" s="401" t="s">
        <v>402</v>
      </c>
      <c r="F37" s="12" t="s">
        <v>20</v>
      </c>
      <c r="G37" s="54"/>
      <c r="H37" s="12"/>
      <c r="I37" s="5">
        <f>COUNTIFS(B37:H37,"&lt;&gt;空",B37:H37,"&lt;&gt;休",B37:H37,"&lt;&gt;調",B37:H37,"&lt;&gt;",B37:H37,"&lt;&gt;調整休")</f>
        <v>3</v>
      </c>
      <c r="J37" s="682">
        <v>12.5</v>
      </c>
      <c r="K37" s="692"/>
    </row>
    <row r="38" spans="1:11" ht="15" customHeight="1" x14ac:dyDescent="0.15">
      <c r="A38" s="20" t="s">
        <v>115</v>
      </c>
      <c r="B38" s="12" t="s">
        <v>21</v>
      </c>
      <c r="C38" s="38"/>
      <c r="D38" s="38"/>
      <c r="E38" s="12"/>
      <c r="F38" s="40"/>
      <c r="G38" s="12" t="s">
        <v>21</v>
      </c>
      <c r="H38" s="12" t="s">
        <v>21</v>
      </c>
      <c r="I38" s="5">
        <f t="shared" ref="I38:I41" si="7">COUNTIFS(B38:H38,"&lt;&gt;空",B38:H38,"&lt;&gt;休",B38:H38,"&lt;&gt;調",B38:H38,"&lt;&gt;",B38:H38,"&lt;&gt;調整休")</f>
        <v>3</v>
      </c>
      <c r="J38" s="682">
        <f t="shared" ref="J38:J39" si="8">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COUNTIF(B38:H38,"13-16"))*(3)</f>
        <v>13.5</v>
      </c>
      <c r="K38" s="692"/>
    </row>
    <row r="39" spans="1:11" ht="15" customHeight="1" x14ac:dyDescent="0.15">
      <c r="A39" s="47" t="s">
        <v>128</v>
      </c>
      <c r="B39" s="12" t="s">
        <v>20</v>
      </c>
      <c r="C39" s="38"/>
      <c r="D39" s="38"/>
      <c r="E39" s="29"/>
      <c r="F39" s="12" t="s">
        <v>20</v>
      </c>
      <c r="G39" s="12"/>
      <c r="H39" s="12" t="s">
        <v>20</v>
      </c>
      <c r="I39" s="5">
        <f t="shared" si="7"/>
        <v>3</v>
      </c>
      <c r="J39" s="682">
        <f t="shared" si="8"/>
        <v>13.5</v>
      </c>
      <c r="K39" s="692"/>
    </row>
    <row r="40" spans="1:11" ht="15" customHeight="1" x14ac:dyDescent="0.15">
      <c r="A40" s="20" t="s">
        <v>339</v>
      </c>
      <c r="B40" s="12"/>
      <c r="C40" s="38"/>
      <c r="D40" s="38"/>
      <c r="E40" s="12" t="s">
        <v>20</v>
      </c>
      <c r="F40" s="29"/>
      <c r="G40" s="12" t="s">
        <v>20</v>
      </c>
      <c r="H40" s="12" t="s">
        <v>20</v>
      </c>
      <c r="I40" s="5">
        <f t="shared" si="7"/>
        <v>3</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(4)+(COUNTIF(B40:H40,"16-19"))*(3)+(COUNTIF(B40:H40,"13-16"))*(3)</f>
        <v>13.5</v>
      </c>
      <c r="K40" s="692"/>
    </row>
    <row r="41" spans="1:11" ht="15" customHeight="1" x14ac:dyDescent="0.15">
      <c r="A41" s="20" t="s">
        <v>457</v>
      </c>
      <c r="B41" s="117"/>
      <c r="C41" s="38"/>
      <c r="D41" s="38"/>
      <c r="E41" s="12"/>
      <c r="F41" s="12" t="s">
        <v>21</v>
      </c>
      <c r="G41" s="12" t="s">
        <v>21</v>
      </c>
      <c r="H41" s="12" t="s">
        <v>21</v>
      </c>
      <c r="I41" s="5">
        <f t="shared" si="7"/>
        <v>3</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13:30-19"))*(5)+(COUNTIF(B41:H41,"14-17"))*(4)+(COUNTIF(B41:H41,"16-19"))*(3)+(COUNTIF(B41:H41,"13-16"))*(3)</f>
        <v>13.5</v>
      </c>
      <c r="K41" s="692"/>
    </row>
    <row r="42" spans="1:11" ht="15" customHeight="1" x14ac:dyDescent="0.15">
      <c r="A42" s="114" t="s">
        <v>66</v>
      </c>
      <c r="B42" s="117"/>
      <c r="C42" s="38"/>
      <c r="D42" s="38"/>
      <c r="E42" s="385" t="s">
        <v>182</v>
      </c>
      <c r="F42" s="258"/>
      <c r="G42" s="117"/>
      <c r="H42" s="117"/>
      <c r="I42" s="27"/>
      <c r="J42" s="48"/>
      <c r="K42" s="102"/>
    </row>
    <row r="43" spans="1:11" ht="15" customHeight="1" x14ac:dyDescent="0.15">
      <c r="A43" s="22" t="s">
        <v>0</v>
      </c>
      <c r="B43" s="23">
        <v>46076</v>
      </c>
      <c r="C43" s="23">
        <v>46077</v>
      </c>
      <c r="D43" s="23">
        <v>46078</v>
      </c>
      <c r="E43" s="23">
        <v>46079</v>
      </c>
      <c r="F43" s="23">
        <v>46080</v>
      </c>
      <c r="G43" s="23">
        <v>46081</v>
      </c>
      <c r="H43" s="23"/>
      <c r="I43" s="7"/>
      <c r="J43" s="717" t="s">
        <v>2</v>
      </c>
      <c r="K43" s="718"/>
    </row>
    <row r="44" spans="1:11" ht="15" customHeight="1" x14ac:dyDescent="0.15">
      <c r="A44" s="22" t="s">
        <v>3</v>
      </c>
      <c r="B44" s="24" t="s">
        <v>4</v>
      </c>
      <c r="C44" s="316" t="s">
        <v>5</v>
      </c>
      <c r="D44" s="21" t="s">
        <v>6</v>
      </c>
      <c r="E44" s="2" t="s">
        <v>7</v>
      </c>
      <c r="F44" s="2" t="s">
        <v>8</v>
      </c>
      <c r="G44" s="2" t="s">
        <v>9</v>
      </c>
      <c r="H44" s="24"/>
      <c r="I44" s="8"/>
      <c r="J44" s="719"/>
      <c r="K44" s="720"/>
    </row>
    <row r="45" spans="1:11" ht="15" customHeight="1" x14ac:dyDescent="0.15">
      <c r="A45" s="17" t="s">
        <v>12</v>
      </c>
      <c r="B45" s="12"/>
      <c r="C45" s="2"/>
      <c r="D45" s="2"/>
      <c r="E45" s="12"/>
      <c r="F45" s="12"/>
      <c r="G45" s="12"/>
      <c r="H45" s="2"/>
      <c r="I45" s="51"/>
      <c r="J45" s="721"/>
      <c r="K45" s="722"/>
    </row>
    <row r="46" spans="1:11" ht="15" customHeight="1" x14ac:dyDescent="0.15">
      <c r="A46" s="19" t="s">
        <v>112</v>
      </c>
      <c r="B46" s="242" t="s">
        <v>496</v>
      </c>
      <c r="C46" s="26"/>
      <c r="D46" s="32"/>
      <c r="E46" s="54" t="s">
        <v>67</v>
      </c>
      <c r="F46" s="242" t="s">
        <v>496</v>
      </c>
      <c r="G46" s="54" t="s">
        <v>67</v>
      </c>
      <c r="H46" s="32"/>
      <c r="I46" s="5">
        <f>COUNTIFS(B46:H46,"&lt;&gt;空",B46:H46,"&lt;&gt;休",B46:H46,"&lt;&gt;調",B46:H46,"&lt;&gt;",B46:H46,"&lt;&gt;調整休")</f>
        <v>4</v>
      </c>
      <c r="J46" s="682">
        <f>SUM(COUNTIF(B46:H46,"9-14:30"))*(5)+(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13:30-19"))*(5)+(COUNTIF(B46:H46,"14-17"))*(4)+(COUNTIF(B46:H46,"16-19"))*(4)+(COUNTIF(B46:H46,"13-16"))*(3)+(COUNTIF(B46:H46,"工場9:30-15"))*(5)+(COUNTIF(B46:H46,"工場9-15"))*(5.5)+(COUNTIF(B46:H46,"Y10-・店15-"))*(6.25)+(COUNTIF(B46:H46,"Y9:30-/受-17"))*(6.75)+(COUNTIF(B46:H46,"Y9:30-/受"))*(4.5)</f>
        <v>14.5</v>
      </c>
      <c r="K46" s="692"/>
    </row>
    <row r="47" spans="1:11" ht="15" customHeight="1" x14ac:dyDescent="0.15">
      <c r="A47" s="20" t="s">
        <v>113</v>
      </c>
      <c r="B47" s="401" t="s">
        <v>402</v>
      </c>
      <c r="C47" s="2"/>
      <c r="D47" s="32"/>
      <c r="E47" s="401" t="s">
        <v>402</v>
      </c>
      <c r="F47" s="12" t="s">
        <v>20</v>
      </c>
      <c r="G47" s="54"/>
      <c r="H47" s="32"/>
      <c r="I47" s="5">
        <f>COUNTIFS(B47:H47,"&lt;&gt;空",B47:H47,"&lt;&gt;休",B47:H47,"&lt;&gt;調",B47:H47,"&lt;&gt;",B47:H47,"&lt;&gt;調整休")</f>
        <v>3</v>
      </c>
      <c r="J47" s="682">
        <f t="shared" ref="J47:J49" si="9">SUM(COUNTIF(B47:H47,"9-14:30"))*(5)+(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COUNTIF(B47:H47,"13:30-19"))*(5)+(COUNTIF(B47:H47,"14-17"))*(4)+(COUNTIF(B47:H47,"16-19"))*(4)+(COUNTIF(B47:H47,"13-16"))*(3)</f>
        <v>4.5</v>
      </c>
      <c r="K47" s="692"/>
    </row>
    <row r="48" spans="1:11" ht="15" customHeight="1" x14ac:dyDescent="0.15">
      <c r="A48" s="20" t="s">
        <v>115</v>
      </c>
      <c r="B48" s="12" t="s">
        <v>21</v>
      </c>
      <c r="C48" s="38"/>
      <c r="D48" s="38"/>
      <c r="E48" s="12"/>
      <c r="F48" s="40"/>
      <c r="G48" s="12" t="s">
        <v>21</v>
      </c>
      <c r="H48" s="38"/>
      <c r="I48" s="5">
        <f t="shared" ref="I48:I51" si="10">COUNTIFS(B48:H48,"&lt;&gt;空",B48:H48,"&lt;&gt;休",B48:H48,"&lt;&gt;調",B48:H48,"&lt;&gt;",B48:H48,"&lt;&gt;調整休")</f>
        <v>2</v>
      </c>
      <c r="J48" s="682">
        <f t="shared" si="9"/>
        <v>9</v>
      </c>
      <c r="K48" s="692"/>
    </row>
    <row r="49" spans="1:14" ht="15" customHeight="1" x14ac:dyDescent="0.15">
      <c r="A49" s="47" t="s">
        <v>128</v>
      </c>
      <c r="B49" s="12" t="s">
        <v>20</v>
      </c>
      <c r="C49" s="38"/>
      <c r="D49" s="38"/>
      <c r="E49" s="29"/>
      <c r="F49" s="12" t="s">
        <v>20</v>
      </c>
      <c r="G49" s="12"/>
      <c r="H49" s="38"/>
      <c r="I49" s="5">
        <f t="shared" si="10"/>
        <v>2</v>
      </c>
      <c r="J49" s="682">
        <f t="shared" si="9"/>
        <v>9</v>
      </c>
      <c r="K49" s="692"/>
    </row>
    <row r="50" spans="1:14" ht="15" customHeight="1" x14ac:dyDescent="0.15">
      <c r="A50" s="20" t="s">
        <v>339</v>
      </c>
      <c r="B50" s="12"/>
      <c r="C50" s="38"/>
      <c r="D50" s="38"/>
      <c r="E50" s="12" t="s">
        <v>20</v>
      </c>
      <c r="F50" s="29"/>
      <c r="G50" s="12" t="s">
        <v>20</v>
      </c>
      <c r="H50" s="38"/>
      <c r="I50" s="5">
        <f t="shared" si="10"/>
        <v>2</v>
      </c>
      <c r="J50" s="682">
        <f>SUM(COUNTIF(B50:H50,"9-14:30"))*(5)+(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13:30-19"))*(5)+(COUNTIF(B50:H50,"14-17"))*(4)+(COUNTIF(B50:H50,"16-19"))*(3)+(COUNTIF(B50:H50,"13-16"))*(3)</f>
        <v>9</v>
      </c>
      <c r="K50" s="692"/>
    </row>
    <row r="51" spans="1:14" ht="15" customHeight="1" x14ac:dyDescent="0.15">
      <c r="A51" s="20" t="s">
        <v>457</v>
      </c>
      <c r="B51" s="117"/>
      <c r="C51" s="38"/>
      <c r="D51" s="38"/>
      <c r="E51" s="12"/>
      <c r="F51" s="12" t="s">
        <v>21</v>
      </c>
      <c r="G51" s="12" t="s">
        <v>21</v>
      </c>
      <c r="H51" s="38"/>
      <c r="I51" s="5">
        <f t="shared" si="10"/>
        <v>2</v>
      </c>
      <c r="J51" s="682">
        <f>SUM(COUNTIF(B51:H51,"9-14:30"))*(5)+(COUNTIF(B51:H51,"9-20"))*(10)+(COUNTIF(B51:H51,"9-19"))*(9)+(COUNTIF(B51:H51,"9-18"))*(8)+(COUNTIF(B51:H51,"9-17"))*(7.25)+(COUNTIF(B51:H51,"9-16"))*(6.25)+(COUNTIF(B51:H51,"9-15"))*(5.5)+(COUNTIF(B51:H51,"9-14"))*(4.5)+(COUNTIF(B51:H51,"9-13,17-20"))*(7)+(COUNTIF(B51:H51,"9-13"))*(4)+(COUNTIF(B51:H51,"9-12,18-20"))*(5)+(COUNTIF(B51:H51,"9-12,16-20"))*(7)+(COUNTIF(B51:H51,"9-12,16-19"))*(6)+(COUNTIF(B51:H51,"9-13,16-20"))*(6)+(COUNTIF(B51:H51,"9-12"))*(3)+(COUNTIF(B51:H51,"9-11:30"))*(2.5)+(COUNTIF(B51:H51,"9-11,16-19"))*(5)+(COUNTIF(B51:H51,"9-11"))*(2)+(COUNTIF(B51:H51,"9:30-11:30,16-19"))*(5)+(COUNTIF(B51:H51,"19-20"))*(1)+(COUNTIF(B51:H51,"17-20"))*(3)+(COUNTIF(B51:H51,"16-20"))*(4)+(COUNTIF(B51:H51,"15-20"))*(4.5)+(COUNTIF(B51:H51,"15-19"))*(4)+(COUNTIF(B51:H51,"14-20"))*(5.5)+(COUNTIF(B51:H51,"14-19"))*(4.5)+(COUNTIF(B51:H51,"14:30-20"))*(5)+(COUNTIF(B51:H51,"13-20"))*(6.25)+(COUNTIF(B51:H51,"13-19"))*(5.5)+(COUNTIF(B51:H51,"13-18"))*(4.5)+(COUNTIF(B51:H51,"13-17"))*(4)+(COUNTIF(B51:H51,"12-20"))*(7.25)+(COUNTIF(B51:H51,"10-20"))*(9)+(COUNTIF(B51:H51,"10-15"))*(4.5)+(COUNTIF(B51:H51,"12-18"))*(5.5)+(COUNTIF(B51:H51,"10-12,14-19"))*(6.5)+(COUNTIF(B51:H51,"10-14"))*(4)+(COUNTIF(B51:H51,"13:30-19"))*(5)+(COUNTIF(B51:H51,"14-17"))*(4)+(COUNTIF(B51:H51,"16-19"))*(3)+(COUNTIF(B51:H51,"13-16"))*(3)</f>
        <v>9</v>
      </c>
      <c r="K51" s="692"/>
    </row>
    <row r="52" spans="1:14" ht="15" customHeight="1" x14ac:dyDescent="0.15">
      <c r="A52" s="114" t="s">
        <v>66</v>
      </c>
      <c r="B52" s="117"/>
      <c r="C52" s="38"/>
      <c r="D52" s="38"/>
      <c r="E52" s="385" t="s">
        <v>182</v>
      </c>
      <c r="F52" s="258"/>
      <c r="G52" s="117"/>
      <c r="H52" s="38"/>
      <c r="I52" s="115"/>
      <c r="J52" s="91"/>
      <c r="K52" s="92"/>
    </row>
    <row r="53" spans="1:14" ht="12" customHeight="1" x14ac:dyDescent="0.15">
      <c r="A53" s="41"/>
      <c r="B53" s="42"/>
      <c r="C53" s="42"/>
      <c r="D53" s="42"/>
      <c r="E53" s="42"/>
      <c r="F53" s="42"/>
      <c r="G53" s="42"/>
      <c r="H53" s="42"/>
      <c r="I53" s="881" t="s">
        <v>491</v>
      </c>
      <c r="J53" s="881"/>
      <c r="K53" s="881"/>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59">
    <mergeCell ref="A60:B60"/>
    <mergeCell ref="A61:B61"/>
    <mergeCell ref="C61:K61"/>
    <mergeCell ref="A62:B62"/>
    <mergeCell ref="C62:K62"/>
    <mergeCell ref="F35:H35"/>
    <mergeCell ref="A55:B55"/>
    <mergeCell ref="C55:K55"/>
    <mergeCell ref="A56:B56"/>
    <mergeCell ref="C56:K56"/>
    <mergeCell ref="J41:K41"/>
    <mergeCell ref="J43:K44"/>
    <mergeCell ref="J45:K45"/>
    <mergeCell ref="J46:K46"/>
    <mergeCell ref="J47:K47"/>
    <mergeCell ref="J48:K48"/>
    <mergeCell ref="J35:K35"/>
    <mergeCell ref="J36:K36"/>
    <mergeCell ref="J37:K37"/>
    <mergeCell ref="J38:K38"/>
    <mergeCell ref="J39:K39"/>
    <mergeCell ref="C57:K57"/>
    <mergeCell ref="A59:B59"/>
    <mergeCell ref="C59:K59"/>
    <mergeCell ref="J49:K49"/>
    <mergeCell ref="J50:K50"/>
    <mergeCell ref="J51:K51"/>
    <mergeCell ref="I53:K53"/>
    <mergeCell ref="A54:B54"/>
    <mergeCell ref="D54:E54"/>
    <mergeCell ref="J40:K40"/>
    <mergeCell ref="J27:K27"/>
    <mergeCell ref="J28:K28"/>
    <mergeCell ref="J29:K29"/>
    <mergeCell ref="J30:K30"/>
    <mergeCell ref="J31:K31"/>
    <mergeCell ref="J33:K34"/>
    <mergeCell ref="J20:K20"/>
    <mergeCell ref="J21:K21"/>
    <mergeCell ref="J23:K24"/>
    <mergeCell ref="J25:K25"/>
    <mergeCell ref="J26:K26"/>
    <mergeCell ref="J19:K19"/>
    <mergeCell ref="J6:K6"/>
    <mergeCell ref="J7:K7"/>
    <mergeCell ref="J8:K8"/>
    <mergeCell ref="J9:K9"/>
    <mergeCell ref="J10:K10"/>
    <mergeCell ref="J11:K11"/>
    <mergeCell ref="J13:K14"/>
    <mergeCell ref="J15:K15"/>
    <mergeCell ref="J16:K16"/>
    <mergeCell ref="J17:K17"/>
    <mergeCell ref="J18:K18"/>
    <mergeCell ref="B1:F1"/>
    <mergeCell ref="H1:K1"/>
    <mergeCell ref="I3:I4"/>
    <mergeCell ref="J3:K4"/>
    <mergeCell ref="J5:K5"/>
  </mergeCells>
  <phoneticPr fontId="13"/>
  <pageMargins left="0.39370078740157483" right="0.27559055118110237" top="0.31496062992125984" bottom="0.11811023622047245" header="0.51181102362204722" footer="0.51181102362204722"/>
  <pageSetup paperSize="9" scale="95"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39E36C54-3F4F-4FB2-980A-9BFA8F6B7AEF}">
          <x14:formula1>
            <xm:f>'F:\Users\clmiwa-three\Downloads\[《中村》新田・草加 エリア 仮シフト【12月16日～1月15日】.xlsx]参照データベース'!#REF!</xm:f>
          </x14:formula1>
          <xm:sqref>G1 C28:D32 B8:G12 C18:D22 E53:H53 C38:D42 C48:D53 H48:H52</xm:sqref>
        </x14:dataValidation>
      </x14:dataValidations>
    </ext>
  </extLst>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3BE0E-9707-4E67-A279-D7EE3F5F908A}">
  <sheetPr>
    <pageSetUpPr fitToPage="1"/>
  </sheetPr>
  <dimension ref="A1:X52"/>
  <sheetViews>
    <sheetView topLeftCell="A4" zoomScaleNormal="100" workbookViewId="0">
      <selection activeCell="O12" sqref="O12"/>
    </sheetView>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50" t="s">
        <v>59</v>
      </c>
      <c r="B1" s="683" t="s">
        <v>493</v>
      </c>
      <c r="C1" s="683"/>
      <c r="D1" s="683"/>
      <c r="E1" s="683"/>
      <c r="F1" s="683"/>
      <c r="H1" s="803" t="s">
        <v>42</v>
      </c>
      <c r="I1" s="804"/>
      <c r="J1" s="805"/>
      <c r="K1" s="806"/>
    </row>
    <row r="2" spans="1:24" ht="17.100000000000001" customHeight="1" x14ac:dyDescent="0.15">
      <c r="A2" s="14"/>
      <c r="I2" s="14"/>
      <c r="J2" s="3"/>
      <c r="K2" s="4"/>
    </row>
    <row r="3" spans="1:24" ht="17.100000000000001" customHeight="1" x14ac:dyDescent="0.15">
      <c r="A3" s="2" t="s">
        <v>64</v>
      </c>
      <c r="B3" s="90"/>
      <c r="C3" s="90"/>
      <c r="D3" s="90"/>
      <c r="E3" s="90"/>
      <c r="F3" s="90"/>
      <c r="G3" s="90"/>
      <c r="H3" s="90">
        <v>46054</v>
      </c>
      <c r="I3" s="807" t="s">
        <v>1</v>
      </c>
      <c r="J3" s="799" t="s">
        <v>2</v>
      </c>
      <c r="K3" s="800"/>
    </row>
    <row r="4" spans="1:24" ht="17.100000000000001" customHeight="1" x14ac:dyDescent="0.15">
      <c r="A4" s="2" t="s">
        <v>3</v>
      </c>
      <c r="B4" s="2"/>
      <c r="C4" s="21"/>
      <c r="D4" s="21"/>
      <c r="E4" s="2"/>
      <c r="F4" s="21"/>
      <c r="G4" s="21"/>
      <c r="H4" s="24" t="s">
        <v>10</v>
      </c>
      <c r="I4" s="808"/>
      <c r="J4" s="801"/>
      <c r="K4" s="802"/>
    </row>
    <row r="5" spans="1:24" ht="15.75" customHeight="1" thickBot="1" x14ac:dyDescent="0.2">
      <c r="A5" s="406" t="s">
        <v>12</v>
      </c>
      <c r="B5" s="407"/>
      <c r="C5" s="407"/>
      <c r="D5" s="408"/>
      <c r="E5" s="407"/>
      <c r="F5" s="407"/>
      <c r="G5" s="408"/>
      <c r="H5" s="99"/>
      <c r="I5" s="100"/>
      <c r="J5" s="765"/>
      <c r="K5" s="766"/>
    </row>
    <row r="6" spans="1:24" ht="17.100000000000001" customHeight="1" x14ac:dyDescent="0.15">
      <c r="A6" s="797" t="s">
        <v>16</v>
      </c>
      <c r="B6" s="351"/>
      <c r="C6" s="351"/>
      <c r="D6" s="109"/>
      <c r="E6" s="109"/>
      <c r="F6" s="109"/>
      <c r="G6" s="109"/>
      <c r="H6" s="107"/>
      <c r="I6" s="775">
        <f t="shared" ref="I6" si="0">COUNTIFS(B6:H6,"&lt;&gt;空",B6:H6,"&lt;&gt;休",B6:H6,"&lt;&gt;調",B6:H6,"&lt;&gt;",B6:H6,"&lt;&gt;調整休")</f>
        <v>0</v>
      </c>
      <c r="J6" s="777">
        <v>14.25</v>
      </c>
      <c r="K6" s="778"/>
      <c r="N6" s="6"/>
      <c r="O6" s="6"/>
      <c r="P6" s="6"/>
      <c r="Q6" s="6"/>
      <c r="R6" s="6"/>
      <c r="S6" s="6"/>
      <c r="T6" s="6"/>
      <c r="U6" s="6"/>
      <c r="V6" s="6"/>
      <c r="W6" s="6"/>
      <c r="X6" s="6"/>
    </row>
    <row r="7" spans="1:24" ht="17.100000000000001" customHeight="1" thickBot="1" x14ac:dyDescent="0.2">
      <c r="A7" s="798"/>
      <c r="B7" s="409"/>
      <c r="C7" s="409"/>
      <c r="D7" s="113"/>
      <c r="E7" s="113"/>
      <c r="F7" s="113"/>
      <c r="G7" s="113"/>
      <c r="H7" s="111"/>
      <c r="I7" s="776"/>
      <c r="J7" s="779"/>
      <c r="K7" s="780"/>
      <c r="N7" s="6"/>
      <c r="O7" s="6"/>
      <c r="P7" s="6"/>
      <c r="Q7" s="6"/>
      <c r="R7" s="6"/>
      <c r="S7" s="6"/>
      <c r="T7" s="6"/>
      <c r="U7" s="6"/>
      <c r="V7" s="6"/>
      <c r="W7" s="6"/>
      <c r="X7" s="6"/>
    </row>
    <row r="8" spans="1:24" ht="17.100000000000001" customHeight="1" x14ac:dyDescent="0.15">
      <c r="A8" s="47" t="s">
        <v>17</v>
      </c>
      <c r="B8" s="350"/>
      <c r="C8" s="350"/>
      <c r="D8" s="36"/>
      <c r="E8" s="36"/>
      <c r="F8" s="36"/>
      <c r="G8" s="36"/>
      <c r="H8" s="29" t="s">
        <v>20</v>
      </c>
      <c r="I8" s="43">
        <f t="shared" ref="I8:I9" si="1">COUNTIFS(B8:H8,"&lt;&gt;空",B8:H8,"&lt;&gt;休",B8:H8,"&lt;&gt;調",B8:H8,"&lt;&gt;",B8:H8,"&lt;&gt;調整休")</f>
        <v>1</v>
      </c>
      <c r="J8" s="795">
        <f t="shared" ref="J8:J9" si="2">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4.5</v>
      </c>
      <c r="K8" s="796"/>
    </row>
    <row r="9" spans="1:24" ht="17.100000000000001" customHeight="1" x14ac:dyDescent="0.15">
      <c r="A9" s="20" t="s">
        <v>18</v>
      </c>
      <c r="B9" s="21"/>
      <c r="C9" s="21"/>
      <c r="D9" s="32"/>
      <c r="E9" s="32"/>
      <c r="F9" s="32"/>
      <c r="G9" s="32"/>
      <c r="H9" s="12" t="s">
        <v>21</v>
      </c>
      <c r="I9" s="5">
        <f t="shared" si="1"/>
        <v>1</v>
      </c>
      <c r="J9" s="758">
        <f t="shared" si="2"/>
        <v>4.5</v>
      </c>
      <c r="K9" s="759"/>
    </row>
    <row r="10" spans="1:24" ht="17.100000000000001" customHeight="1" x14ac:dyDescent="0.15">
      <c r="A10" s="44"/>
      <c r="B10" s="106"/>
      <c r="C10" s="106"/>
      <c r="D10" s="36"/>
      <c r="E10" s="36"/>
      <c r="F10" s="36"/>
      <c r="G10" s="36"/>
      <c r="H10" s="40"/>
      <c r="I10" s="5"/>
      <c r="J10" s="758"/>
      <c r="K10" s="759"/>
    </row>
    <row r="11" spans="1:24" ht="17.100000000000001" customHeight="1" x14ac:dyDescent="0.15">
      <c r="A11" s="33" t="s">
        <v>0</v>
      </c>
      <c r="B11" s="90">
        <v>46055</v>
      </c>
      <c r="C11" s="90">
        <v>46056</v>
      </c>
      <c r="D11" s="90">
        <v>46057</v>
      </c>
      <c r="E11" s="90">
        <v>46058</v>
      </c>
      <c r="F11" s="90">
        <v>46059</v>
      </c>
      <c r="G11" s="90">
        <v>46060</v>
      </c>
      <c r="H11" s="90">
        <v>46061</v>
      </c>
      <c r="I11" s="131"/>
      <c r="J11" s="799" t="s">
        <v>2</v>
      </c>
      <c r="K11" s="800"/>
    </row>
    <row r="12" spans="1:24" ht="17.100000000000001" customHeight="1" x14ac:dyDescent="0.15">
      <c r="A12" s="22" t="s">
        <v>3</v>
      </c>
      <c r="B12" s="22" t="s">
        <v>4</v>
      </c>
      <c r="C12" s="2" t="s">
        <v>5</v>
      </c>
      <c r="D12" s="21" t="s">
        <v>6</v>
      </c>
      <c r="E12" s="2" t="s">
        <v>7</v>
      </c>
      <c r="F12" s="2" t="s">
        <v>8</v>
      </c>
      <c r="G12" s="2" t="s">
        <v>9</v>
      </c>
      <c r="H12" s="24" t="s">
        <v>10</v>
      </c>
      <c r="I12" s="133"/>
      <c r="J12" s="801"/>
      <c r="K12" s="802"/>
    </row>
    <row r="13" spans="1:24" ht="17.100000000000001" customHeight="1" thickBot="1" x14ac:dyDescent="0.2">
      <c r="A13" s="406" t="s">
        <v>13</v>
      </c>
      <c r="B13" s="99"/>
      <c r="C13" s="407"/>
      <c r="D13" s="408"/>
      <c r="E13" s="99"/>
      <c r="F13" s="691" t="s">
        <v>60</v>
      </c>
      <c r="G13" s="691"/>
      <c r="H13" s="691"/>
      <c r="I13" s="100"/>
      <c r="J13" s="785"/>
      <c r="K13" s="766"/>
    </row>
    <row r="14" spans="1:24" ht="17.100000000000001" customHeight="1" x14ac:dyDescent="0.15">
      <c r="A14" s="797" t="s">
        <v>16</v>
      </c>
      <c r="B14" s="107" t="s">
        <v>20</v>
      </c>
      <c r="C14" s="351"/>
      <c r="D14" s="109"/>
      <c r="E14" s="233" t="s">
        <v>385</v>
      </c>
      <c r="F14" s="233" t="s">
        <v>385</v>
      </c>
      <c r="G14" s="393" t="s">
        <v>20</v>
      </c>
      <c r="H14" s="107"/>
      <c r="I14" s="775">
        <f t="shared" ref="I14" si="3">COUNTIFS(B14:H14,"&lt;&gt;空",B14:H14,"&lt;&gt;休",B14:H14,"&lt;&gt;調",B14:H14,"&lt;&gt;",B14:H14,"&lt;&gt;調整休")</f>
        <v>4</v>
      </c>
      <c r="J14" s="777">
        <v>25.75</v>
      </c>
      <c r="K14" s="778"/>
    </row>
    <row r="15" spans="1:24" ht="17.100000000000001" customHeight="1" thickBot="1" x14ac:dyDescent="0.2">
      <c r="A15" s="798"/>
      <c r="B15" s="122"/>
      <c r="C15" s="409"/>
      <c r="D15" s="113"/>
      <c r="E15" s="111" t="s">
        <v>21</v>
      </c>
      <c r="F15" s="111" t="s">
        <v>21</v>
      </c>
      <c r="G15" s="410"/>
      <c r="H15" s="111"/>
      <c r="I15" s="776"/>
      <c r="J15" s="779"/>
      <c r="K15" s="780"/>
    </row>
    <row r="16" spans="1:24" ht="17.100000000000001" customHeight="1" x14ac:dyDescent="0.15">
      <c r="A16" s="47" t="s">
        <v>17</v>
      </c>
      <c r="B16" s="29" t="s">
        <v>21</v>
      </c>
      <c r="C16" s="350"/>
      <c r="D16" s="36"/>
      <c r="E16" s="55" t="s">
        <v>20</v>
      </c>
      <c r="F16" s="55" t="s">
        <v>20</v>
      </c>
      <c r="G16" s="55"/>
      <c r="H16" s="29" t="s">
        <v>20</v>
      </c>
      <c r="I16" s="43">
        <f t="shared" ref="I16:I17" si="4">COUNTIFS(B16:H16,"&lt;&gt;空",B16:H16,"&lt;&gt;休",B16:H16,"&lt;&gt;調",B16:H16,"&lt;&gt;",B16:H16,"&lt;&gt;調整休")</f>
        <v>4</v>
      </c>
      <c r="J16" s="795">
        <f t="shared" ref="J16" si="5">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18</v>
      </c>
      <c r="K16" s="796"/>
    </row>
    <row r="17" spans="1:11" ht="17.100000000000001" customHeight="1" x14ac:dyDescent="0.15">
      <c r="A17" s="20" t="s">
        <v>18</v>
      </c>
      <c r="B17" s="12"/>
      <c r="C17" s="21"/>
      <c r="D17" s="32"/>
      <c r="E17" s="12"/>
      <c r="F17" s="54"/>
      <c r="G17" s="54" t="s">
        <v>21</v>
      </c>
      <c r="H17" s="12" t="s">
        <v>21</v>
      </c>
      <c r="I17" s="5">
        <f t="shared" si="4"/>
        <v>2</v>
      </c>
      <c r="J17" s="758">
        <f t="shared" ref="J17" si="6">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10-15"))*(4.5)</f>
        <v>9</v>
      </c>
      <c r="K17" s="759"/>
    </row>
    <row r="18" spans="1:11" ht="17.100000000000001" customHeight="1" x14ac:dyDescent="0.15">
      <c r="A18" s="44"/>
      <c r="B18" s="29"/>
      <c r="C18" s="106"/>
      <c r="D18" s="36"/>
      <c r="E18" s="12"/>
      <c r="F18" s="16"/>
      <c r="G18" s="16"/>
      <c r="H18" s="40"/>
      <c r="I18" s="5"/>
      <c r="J18" s="758"/>
      <c r="K18" s="759"/>
    </row>
    <row r="19" spans="1:11" ht="17.100000000000001" customHeight="1" x14ac:dyDescent="0.15">
      <c r="A19" s="22" t="s">
        <v>0</v>
      </c>
      <c r="B19" s="23">
        <v>46062</v>
      </c>
      <c r="C19" s="23">
        <v>46063</v>
      </c>
      <c r="D19" s="23">
        <v>46064</v>
      </c>
      <c r="E19" s="23">
        <v>46065</v>
      </c>
      <c r="F19" s="23">
        <v>46066</v>
      </c>
      <c r="G19" s="23">
        <v>46067</v>
      </c>
      <c r="H19" s="23">
        <v>46068</v>
      </c>
      <c r="I19" s="131"/>
      <c r="J19" s="799" t="s">
        <v>2</v>
      </c>
      <c r="K19" s="800"/>
    </row>
    <row r="20" spans="1:11" ht="17.100000000000001" customHeight="1" x14ac:dyDescent="0.15">
      <c r="A20" s="22" t="s">
        <v>3</v>
      </c>
      <c r="B20" s="2" t="s">
        <v>4</v>
      </c>
      <c r="C20" s="21" t="s">
        <v>5</v>
      </c>
      <c r="D20" s="376" t="s">
        <v>6</v>
      </c>
      <c r="E20" s="2" t="s">
        <v>7</v>
      </c>
      <c r="F20" s="2" t="s">
        <v>8</v>
      </c>
      <c r="G20" s="2" t="s">
        <v>9</v>
      </c>
      <c r="H20" s="24" t="s">
        <v>10</v>
      </c>
      <c r="I20" s="133"/>
      <c r="J20" s="801"/>
      <c r="K20" s="802"/>
    </row>
    <row r="21" spans="1:11" ht="17.100000000000001" customHeight="1" thickBot="1" x14ac:dyDescent="0.2">
      <c r="A21" s="406" t="s">
        <v>12</v>
      </c>
      <c r="B21" s="99"/>
      <c r="C21" s="407"/>
      <c r="D21" s="408"/>
      <c r="E21" s="99"/>
      <c r="F21" s="99"/>
      <c r="G21" s="99"/>
      <c r="H21" s="99"/>
      <c r="I21" s="100"/>
      <c r="J21" s="765"/>
      <c r="K21" s="766"/>
    </row>
    <row r="22" spans="1:11" ht="17.100000000000001" customHeight="1" x14ac:dyDescent="0.15">
      <c r="A22" s="797" t="s">
        <v>16</v>
      </c>
      <c r="B22" s="107" t="s">
        <v>20</v>
      </c>
      <c r="C22" s="351"/>
      <c r="D22" s="109"/>
      <c r="E22" s="233" t="s">
        <v>385</v>
      </c>
      <c r="F22" s="233" t="s">
        <v>385</v>
      </c>
      <c r="G22" s="107"/>
      <c r="H22" s="107"/>
      <c r="I22" s="775">
        <f t="shared" ref="I22" si="7">COUNTIFS(B22:H22,"&lt;&gt;空",B22:H22,"&lt;&gt;休",B22:H22,"&lt;&gt;調",B22:H22,"&lt;&gt;",B22:H22,"&lt;&gt;調整休")</f>
        <v>3</v>
      </c>
      <c r="J22" s="777">
        <v>18.75</v>
      </c>
      <c r="K22" s="778"/>
    </row>
    <row r="23" spans="1:11" ht="17.100000000000001" customHeight="1" thickBot="1" x14ac:dyDescent="0.2">
      <c r="A23" s="798"/>
      <c r="B23" s="122"/>
      <c r="C23" s="409"/>
      <c r="D23" s="113"/>
      <c r="E23" s="111" t="s">
        <v>21</v>
      </c>
      <c r="F23" s="111" t="s">
        <v>21</v>
      </c>
      <c r="G23" s="111" t="s">
        <v>21</v>
      </c>
      <c r="H23" s="111"/>
      <c r="I23" s="776"/>
      <c r="J23" s="779"/>
      <c r="K23" s="780"/>
    </row>
    <row r="24" spans="1:11" ht="17.100000000000001" customHeight="1" x14ac:dyDescent="0.15">
      <c r="A24" s="47" t="s">
        <v>17</v>
      </c>
      <c r="B24" s="29" t="s">
        <v>21</v>
      </c>
      <c r="C24" s="350"/>
      <c r="D24" s="36"/>
      <c r="E24" s="55" t="s">
        <v>20</v>
      </c>
      <c r="F24" s="55" t="s">
        <v>20</v>
      </c>
      <c r="G24" s="29"/>
      <c r="H24" s="29" t="s">
        <v>20</v>
      </c>
      <c r="I24" s="43">
        <f t="shared" ref="I24:I25" si="8">COUNTIFS(B24:H24,"&lt;&gt;空",B24:H24,"&lt;&gt;休",B24:H24,"&lt;&gt;調",B24:H24,"&lt;&gt;",B24:H24,"&lt;&gt;調整休")</f>
        <v>4</v>
      </c>
      <c r="J24" s="795">
        <f t="shared" ref="J24:J25" si="9">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18</v>
      </c>
      <c r="K24" s="796"/>
    </row>
    <row r="25" spans="1:11" ht="17.100000000000001" customHeight="1" x14ac:dyDescent="0.15">
      <c r="A25" s="20" t="s">
        <v>18</v>
      </c>
      <c r="B25" s="12"/>
      <c r="C25" s="21"/>
      <c r="D25" s="32"/>
      <c r="E25" s="12"/>
      <c r="F25" s="54"/>
      <c r="G25" s="12" t="s">
        <v>20</v>
      </c>
      <c r="H25" s="12" t="s">
        <v>21</v>
      </c>
      <c r="I25" s="5">
        <f t="shared" si="8"/>
        <v>2</v>
      </c>
      <c r="J25" s="758">
        <f t="shared" si="9"/>
        <v>9</v>
      </c>
      <c r="K25" s="759"/>
    </row>
    <row r="26" spans="1:11" ht="17.100000000000001" customHeight="1" x14ac:dyDescent="0.15">
      <c r="A26" s="44"/>
      <c r="B26" s="29"/>
      <c r="C26" s="106"/>
      <c r="D26" s="36"/>
      <c r="E26" s="12"/>
      <c r="F26" s="16"/>
      <c r="G26" s="16"/>
      <c r="H26" s="40"/>
      <c r="I26" s="5"/>
      <c r="J26" s="758"/>
      <c r="K26" s="759"/>
    </row>
    <row r="27" spans="1:11" ht="17.100000000000001" customHeight="1" x14ac:dyDescent="0.15">
      <c r="A27" s="22" t="s">
        <v>0</v>
      </c>
      <c r="B27" s="90">
        <v>46069</v>
      </c>
      <c r="C27" s="90">
        <v>46070</v>
      </c>
      <c r="D27" s="90">
        <v>46071</v>
      </c>
      <c r="E27" s="90">
        <v>46072</v>
      </c>
      <c r="F27" s="90">
        <v>46073</v>
      </c>
      <c r="G27" s="90">
        <v>46074</v>
      </c>
      <c r="H27" s="90">
        <v>46075</v>
      </c>
      <c r="I27" s="131"/>
      <c r="J27" s="799" t="s">
        <v>2</v>
      </c>
      <c r="K27" s="800"/>
    </row>
    <row r="28" spans="1:11" ht="17.100000000000001" customHeight="1" x14ac:dyDescent="0.15">
      <c r="A28" s="22" t="s">
        <v>3</v>
      </c>
      <c r="B28" s="2" t="s">
        <v>4</v>
      </c>
      <c r="C28" s="21" t="s">
        <v>5</v>
      </c>
      <c r="D28" s="21" t="s">
        <v>6</v>
      </c>
      <c r="E28" s="2" t="s">
        <v>7</v>
      </c>
      <c r="F28" s="2" t="s">
        <v>8</v>
      </c>
      <c r="G28" s="2" t="s">
        <v>9</v>
      </c>
      <c r="H28" s="24" t="s">
        <v>10</v>
      </c>
      <c r="I28" s="133"/>
      <c r="J28" s="801"/>
      <c r="K28" s="802"/>
    </row>
    <row r="29" spans="1:11" ht="17.100000000000001" customHeight="1" thickBot="1" x14ac:dyDescent="0.2">
      <c r="A29" s="406" t="s">
        <v>13</v>
      </c>
      <c r="B29" s="99"/>
      <c r="C29" s="407"/>
      <c r="D29" s="408"/>
      <c r="E29" s="99"/>
      <c r="F29" s="99"/>
      <c r="G29" s="99"/>
      <c r="H29" s="99"/>
      <c r="I29" s="100"/>
      <c r="J29" s="785"/>
      <c r="K29" s="766"/>
    </row>
    <row r="30" spans="1:11" ht="17.100000000000001" customHeight="1" x14ac:dyDescent="0.15">
      <c r="A30" s="797" t="s">
        <v>16</v>
      </c>
      <c r="B30" s="107" t="s">
        <v>20</v>
      </c>
      <c r="C30" s="351"/>
      <c r="D30" s="109"/>
      <c r="E30" s="233" t="s">
        <v>385</v>
      </c>
      <c r="F30" s="233" t="s">
        <v>385</v>
      </c>
      <c r="G30" s="393" t="s">
        <v>20</v>
      </c>
      <c r="H30" s="107"/>
      <c r="I30" s="775">
        <f t="shared" ref="I30" si="10">COUNTIFS(B30:H30,"&lt;&gt;空",B30:H30,"&lt;&gt;休",B30:H30,"&lt;&gt;調",B30:H30,"&lt;&gt;",B30:H30,"&lt;&gt;調整休")</f>
        <v>4</v>
      </c>
      <c r="J30" s="777">
        <v>14.25</v>
      </c>
      <c r="K30" s="778"/>
    </row>
    <row r="31" spans="1:11" ht="17.100000000000001" customHeight="1" thickBot="1" x14ac:dyDescent="0.2">
      <c r="A31" s="798"/>
      <c r="B31" s="122"/>
      <c r="C31" s="409"/>
      <c r="D31" s="113"/>
      <c r="E31" s="111" t="s">
        <v>21</v>
      </c>
      <c r="F31" s="111" t="s">
        <v>21</v>
      </c>
      <c r="G31" s="410"/>
      <c r="H31" s="111"/>
      <c r="I31" s="776"/>
      <c r="J31" s="779"/>
      <c r="K31" s="780"/>
    </row>
    <row r="32" spans="1:11" ht="17.100000000000001" customHeight="1" x14ac:dyDescent="0.15">
      <c r="A32" s="47" t="s">
        <v>17</v>
      </c>
      <c r="B32" s="29" t="s">
        <v>21</v>
      </c>
      <c r="C32" s="350"/>
      <c r="D32" s="36"/>
      <c r="E32" s="55" t="s">
        <v>20</v>
      </c>
      <c r="F32" s="55" t="s">
        <v>20</v>
      </c>
      <c r="G32" s="55"/>
      <c r="H32" s="29" t="s">
        <v>20</v>
      </c>
      <c r="I32" s="43">
        <f t="shared" ref="I32:I33" si="11">COUNTIFS(B32:H32,"&lt;&gt;空",B32:H32,"&lt;&gt;休",B32:H32,"&lt;&gt;調",B32:H32,"&lt;&gt;",B32:H32,"&lt;&gt;調整休")</f>
        <v>4</v>
      </c>
      <c r="J32" s="795">
        <f t="shared" ref="J32" si="12">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18</v>
      </c>
      <c r="K32" s="796"/>
    </row>
    <row r="33" spans="1:14" ht="17.100000000000001" customHeight="1" x14ac:dyDescent="0.15">
      <c r="A33" s="20" t="s">
        <v>18</v>
      </c>
      <c r="B33" s="12"/>
      <c r="C33" s="21"/>
      <c r="D33" s="32"/>
      <c r="E33" s="12"/>
      <c r="F33" s="54"/>
      <c r="G33" s="54" t="s">
        <v>21</v>
      </c>
      <c r="H33" s="12" t="s">
        <v>21</v>
      </c>
      <c r="I33" s="5">
        <f t="shared" si="11"/>
        <v>2</v>
      </c>
      <c r="J33" s="758">
        <f t="shared" ref="J33" si="13">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10-15"))*(4.5)</f>
        <v>9</v>
      </c>
      <c r="K33" s="759"/>
    </row>
    <row r="34" spans="1:14" ht="17.100000000000001" customHeight="1" x14ac:dyDescent="0.15">
      <c r="A34" s="44"/>
      <c r="B34" s="29"/>
      <c r="C34" s="106"/>
      <c r="D34" s="36"/>
      <c r="E34" s="12"/>
      <c r="F34" s="16"/>
      <c r="G34" s="16"/>
      <c r="H34" s="40"/>
      <c r="I34" s="5"/>
      <c r="J34" s="758"/>
      <c r="K34" s="759"/>
    </row>
    <row r="35" spans="1:14" ht="17.100000000000001" customHeight="1" x14ac:dyDescent="0.15">
      <c r="A35" s="22" t="s">
        <v>0</v>
      </c>
      <c r="B35" s="23">
        <v>46076</v>
      </c>
      <c r="C35" s="23">
        <v>46077</v>
      </c>
      <c r="D35" s="23">
        <v>46078</v>
      </c>
      <c r="E35" s="23">
        <v>46079</v>
      </c>
      <c r="F35" s="23">
        <v>46080</v>
      </c>
      <c r="G35" s="23">
        <v>46081</v>
      </c>
      <c r="H35" s="23"/>
      <c r="I35" s="131"/>
      <c r="J35" s="799" t="s">
        <v>2</v>
      </c>
      <c r="K35" s="800"/>
    </row>
    <row r="36" spans="1:14" ht="17.100000000000001" customHeight="1" x14ac:dyDescent="0.15">
      <c r="A36" s="22" t="s">
        <v>3</v>
      </c>
      <c r="B36" s="24" t="s">
        <v>4</v>
      </c>
      <c r="C36" s="316" t="s">
        <v>5</v>
      </c>
      <c r="D36" s="21" t="s">
        <v>6</v>
      </c>
      <c r="E36" s="2" t="s">
        <v>7</v>
      </c>
      <c r="F36" s="2" t="s">
        <v>8</v>
      </c>
      <c r="G36" s="2" t="s">
        <v>9</v>
      </c>
      <c r="H36" s="24"/>
      <c r="I36" s="133"/>
      <c r="J36" s="801"/>
      <c r="K36" s="802"/>
    </row>
    <row r="37" spans="1:14" ht="17.100000000000001" customHeight="1" thickBot="1" x14ac:dyDescent="0.2">
      <c r="A37" s="406" t="s">
        <v>12</v>
      </c>
      <c r="B37" s="99"/>
      <c r="C37" s="407"/>
      <c r="D37" s="408"/>
      <c r="E37" s="99"/>
      <c r="F37" s="99"/>
      <c r="G37" s="99"/>
      <c r="H37" s="407"/>
      <c r="I37" s="100"/>
      <c r="J37" s="785"/>
      <c r="K37" s="766"/>
    </row>
    <row r="38" spans="1:14" ht="17.100000000000001" customHeight="1" x14ac:dyDescent="0.15">
      <c r="A38" s="797" t="s">
        <v>16</v>
      </c>
      <c r="B38" s="107" t="s">
        <v>20</v>
      </c>
      <c r="C38" s="351"/>
      <c r="D38" s="109"/>
      <c r="E38" s="233" t="s">
        <v>385</v>
      </c>
      <c r="F38" s="233" t="s">
        <v>385</v>
      </c>
      <c r="G38" s="107"/>
      <c r="H38" s="351"/>
      <c r="I38" s="775">
        <f t="shared" ref="I38" si="14">COUNTIFS(B38:H38,"&lt;&gt;空",B38:H38,"&lt;&gt;休",B38:H38,"&lt;&gt;調",B38:H38,"&lt;&gt;",B38:H38,"&lt;&gt;調整休")</f>
        <v>3</v>
      </c>
      <c r="J38" s="777">
        <v>9.75</v>
      </c>
      <c r="K38" s="778"/>
    </row>
    <row r="39" spans="1:14" ht="17.100000000000001" customHeight="1" thickBot="1" x14ac:dyDescent="0.2">
      <c r="A39" s="798"/>
      <c r="B39" s="122"/>
      <c r="C39" s="409"/>
      <c r="D39" s="113"/>
      <c r="E39" s="111" t="s">
        <v>21</v>
      </c>
      <c r="F39" s="111" t="s">
        <v>21</v>
      </c>
      <c r="G39" s="111" t="s">
        <v>21</v>
      </c>
      <c r="H39" s="409"/>
      <c r="I39" s="776"/>
      <c r="J39" s="779"/>
      <c r="K39" s="780"/>
    </row>
    <row r="40" spans="1:14" ht="17.100000000000001" customHeight="1" x14ac:dyDescent="0.15">
      <c r="A40" s="47" t="s">
        <v>17</v>
      </c>
      <c r="B40" s="29" t="s">
        <v>21</v>
      </c>
      <c r="C40" s="350"/>
      <c r="D40" s="36"/>
      <c r="E40" s="55" t="s">
        <v>20</v>
      </c>
      <c r="F40" s="55" t="s">
        <v>20</v>
      </c>
      <c r="G40" s="29"/>
      <c r="H40" s="350"/>
      <c r="I40" s="43">
        <f t="shared" ref="I40:I41" si="15">COUNTIFS(B40:H40,"&lt;&gt;空",B40:H40,"&lt;&gt;休",B40:H40,"&lt;&gt;調",B40:H40,"&lt;&gt;",B40:H40,"&lt;&gt;調整休")</f>
        <v>3</v>
      </c>
      <c r="J40" s="795">
        <v>9</v>
      </c>
      <c r="K40" s="796"/>
    </row>
    <row r="41" spans="1:14" ht="17.100000000000001" customHeight="1" x14ac:dyDescent="0.15">
      <c r="A41" s="20" t="s">
        <v>18</v>
      </c>
      <c r="B41" s="12"/>
      <c r="C41" s="21"/>
      <c r="D41" s="32"/>
      <c r="E41" s="12"/>
      <c r="F41" s="54"/>
      <c r="G41" s="12" t="s">
        <v>20</v>
      </c>
      <c r="H41" s="21"/>
      <c r="I41" s="5">
        <f t="shared" si="15"/>
        <v>1</v>
      </c>
      <c r="J41" s="758">
        <f t="shared" ref="J41" si="16">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10-15"))*(4.5)</f>
        <v>4.5</v>
      </c>
      <c r="K41" s="759"/>
    </row>
    <row r="42" spans="1:14" ht="17.100000000000001" customHeight="1" x14ac:dyDescent="0.15">
      <c r="A42" s="44"/>
      <c r="B42" s="29"/>
      <c r="C42" s="106"/>
      <c r="D42" s="36"/>
      <c r="E42" s="12"/>
      <c r="F42" s="16"/>
      <c r="G42" s="16"/>
      <c r="H42" s="106"/>
      <c r="I42" s="5"/>
      <c r="J42" s="758"/>
      <c r="K42" s="759"/>
    </row>
    <row r="43" spans="1:14" ht="17.100000000000001" customHeight="1" x14ac:dyDescent="0.15">
      <c r="A43" s="41"/>
      <c r="B43" s="42"/>
      <c r="C43" s="42"/>
      <c r="D43" s="42"/>
      <c r="E43" s="42"/>
      <c r="F43" s="42"/>
      <c r="G43" s="42"/>
      <c r="H43" s="42"/>
      <c r="I43" s="882" t="s">
        <v>491</v>
      </c>
      <c r="J43" s="882"/>
      <c r="K43" s="882"/>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59">
    <mergeCell ref="A50:B50"/>
    <mergeCell ref="A51:B51"/>
    <mergeCell ref="C51:K51"/>
    <mergeCell ref="A52:B52"/>
    <mergeCell ref="C52:K52"/>
    <mergeCell ref="A38:A39"/>
    <mergeCell ref="I38:I39"/>
    <mergeCell ref="J38:K39"/>
    <mergeCell ref="J24:K24"/>
    <mergeCell ref="J25:K25"/>
    <mergeCell ref="J26:K26"/>
    <mergeCell ref="J32:K32"/>
    <mergeCell ref="J33:K33"/>
    <mergeCell ref="J34:K34"/>
    <mergeCell ref="J35:K36"/>
    <mergeCell ref="J37:K37"/>
    <mergeCell ref="J27:K28"/>
    <mergeCell ref="J29:K29"/>
    <mergeCell ref="A30:A31"/>
    <mergeCell ref="I30:I31"/>
    <mergeCell ref="J30:K31"/>
    <mergeCell ref="C47:K47"/>
    <mergeCell ref="A49:B49"/>
    <mergeCell ref="C49:K49"/>
    <mergeCell ref="J40:K40"/>
    <mergeCell ref="J41:K41"/>
    <mergeCell ref="J42:K42"/>
    <mergeCell ref="I43:K43"/>
    <mergeCell ref="A44:B44"/>
    <mergeCell ref="D44:E44"/>
    <mergeCell ref="A45:B45"/>
    <mergeCell ref="C45:K45"/>
    <mergeCell ref="A46:B46"/>
    <mergeCell ref="C46:K46"/>
    <mergeCell ref="J17:K17"/>
    <mergeCell ref="J18:K18"/>
    <mergeCell ref="J19:K20"/>
    <mergeCell ref="J21:K21"/>
    <mergeCell ref="A22:A23"/>
    <mergeCell ref="I22:I23"/>
    <mergeCell ref="J22:K23"/>
    <mergeCell ref="J16:K16"/>
    <mergeCell ref="A6:A7"/>
    <mergeCell ref="I6:I7"/>
    <mergeCell ref="J6:K7"/>
    <mergeCell ref="J8:K8"/>
    <mergeCell ref="J9:K9"/>
    <mergeCell ref="J10:K10"/>
    <mergeCell ref="J11:K12"/>
    <mergeCell ref="J13:K13"/>
    <mergeCell ref="A14:A15"/>
    <mergeCell ref="I14:I15"/>
    <mergeCell ref="J14:K15"/>
    <mergeCell ref="F13:H13"/>
    <mergeCell ref="B1:F1"/>
    <mergeCell ref="H1:K1"/>
    <mergeCell ref="I3:I4"/>
    <mergeCell ref="J3:K4"/>
    <mergeCell ref="J5:K5"/>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702F-77D2-4490-8181-A9EB2890EF5E}">
  <sheetPr>
    <pageSetUpPr fitToPage="1"/>
  </sheetPr>
  <dimension ref="A1:N67"/>
  <sheetViews>
    <sheetView topLeftCell="A7" zoomScaleNormal="100" workbookViewId="0">
      <selection activeCell="O12" sqref="O12"/>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50" t="s">
        <v>59</v>
      </c>
      <c r="B1" s="683" t="s">
        <v>493</v>
      </c>
      <c r="C1" s="683"/>
      <c r="D1" s="683"/>
      <c r="E1" s="683"/>
      <c r="F1" s="683"/>
      <c r="H1" s="684" t="s">
        <v>43</v>
      </c>
      <c r="I1" s="685"/>
      <c r="J1" s="686"/>
      <c r="K1" s="687"/>
    </row>
    <row r="2" spans="1:11" ht="8.4499999999999993" customHeight="1" x14ac:dyDescent="0.15">
      <c r="A2" s="14"/>
      <c r="I2" s="14"/>
      <c r="J2" s="3"/>
      <c r="K2" s="4"/>
    </row>
    <row r="3" spans="1:11" ht="14.45" customHeight="1" x14ac:dyDescent="0.15">
      <c r="A3" s="2" t="s">
        <v>64</v>
      </c>
      <c r="B3" s="90"/>
      <c r="C3" s="90"/>
      <c r="D3" s="90"/>
      <c r="E3" s="90"/>
      <c r="F3" s="90"/>
      <c r="G3" s="90"/>
      <c r="H3" s="90">
        <v>46054</v>
      </c>
      <c r="I3" s="688" t="s">
        <v>1</v>
      </c>
      <c r="J3" s="690" t="s">
        <v>2</v>
      </c>
      <c r="K3" s="690"/>
    </row>
    <row r="4" spans="1:11" ht="14.45" customHeight="1" x14ac:dyDescent="0.15">
      <c r="A4" s="2" t="s">
        <v>3</v>
      </c>
      <c r="B4" s="2"/>
      <c r="C4" s="21"/>
      <c r="D4" s="21"/>
      <c r="E4" s="2"/>
      <c r="F4" s="21"/>
      <c r="G4" s="21"/>
      <c r="H4" s="24" t="s">
        <v>10</v>
      </c>
      <c r="I4" s="689"/>
      <c r="J4" s="690"/>
      <c r="K4" s="690"/>
    </row>
    <row r="5" spans="1:11" ht="14.45" customHeight="1" x14ac:dyDescent="0.15">
      <c r="A5" s="126" t="s">
        <v>12</v>
      </c>
      <c r="B5" s="21"/>
      <c r="C5" s="21"/>
      <c r="D5" s="21"/>
      <c r="E5" s="21"/>
      <c r="F5" s="21"/>
      <c r="G5" s="21"/>
      <c r="H5" s="12"/>
      <c r="I5" s="5"/>
      <c r="J5" s="682"/>
      <c r="K5" s="692"/>
    </row>
    <row r="6" spans="1:11" ht="14.45" customHeight="1" x14ac:dyDescent="0.15">
      <c r="A6" s="20" t="s">
        <v>37</v>
      </c>
      <c r="B6" s="21"/>
      <c r="C6" s="21"/>
      <c r="D6" s="11"/>
      <c r="E6" s="11"/>
      <c r="F6" s="11"/>
      <c r="G6" s="11"/>
      <c r="H6" s="12" t="s">
        <v>20</v>
      </c>
      <c r="I6" s="5">
        <f t="shared" ref="I6:I12" si="0">COUNTIFS(B6:H6,"&lt;&gt;空",B6:H6,"&lt;&gt;休",B6:H6,"&lt;&gt;調",B6:H6,"&lt;&gt;",B6:H6,"&lt;&gt;調整休")</f>
        <v>1</v>
      </c>
      <c r="J6" s="682">
        <f t="shared" ref="J6"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4.5</v>
      </c>
      <c r="K6" s="682"/>
    </row>
    <row r="7" spans="1:11" ht="14.45" customHeight="1" x14ac:dyDescent="0.15">
      <c r="A7" s="20" t="s">
        <v>19</v>
      </c>
      <c r="B7" s="21"/>
      <c r="C7" s="21"/>
      <c r="D7" s="11"/>
      <c r="E7" s="11"/>
      <c r="F7" s="11"/>
      <c r="G7" s="11"/>
      <c r="H7" s="12" t="s">
        <v>21</v>
      </c>
      <c r="I7" s="5">
        <f t="shared" si="0"/>
        <v>1</v>
      </c>
      <c r="J7" s="682">
        <f>SUM(COUNTIF(B7:H7,"9-11,15-19"))*(6)+(COUNTIF(B7:H7,"9-12,16-19"))*(6)+(COUNTIF(B7:H7,"9-13,17-19"))*(6)+(COUNTIF(B7:H7,"9-19"))*(9)+(COUNTIF(B7:H7,"9-17"))*(7.25)+(COUNTIF(B7:H7,"9-16"))*(6.25)+(COUNTIF(B7:H7,"9-15"))*(5.5)+(COUNTIF(B7:H7,"9-14"))*(4.5)+(COUNTIF(B7:H7,"9-13"))*(4)+(COUNTIF(B7:H7,"9-12"))*(3)+(COUNTIF(B7:H7,"9-11:30"))*(2.5)+(COUNTIF(B7:H7,"13-19"))*(5.5)+(COUNTIF(B7:H7,"14-19"))*(4.5)+(COUNTIF(B7:H7,"15-19"))*(4)+(COUNTIF(B7:H7,"16-19"))*(3)+(COUNTIF(B7:H7,"16:30-19"))*(2.5)+(COUNTIF(B7:H7,"10-14"))*(4)+(COUNTIF(B7:H7,"草加9-14"))*(4.5)+(COUNTIF(B7:H7,"新田9-14"))*(4.5)+(COUNTIF(B7:H7,"新田14-19"))*(4.5)+(COUNTIF(B7:H7,"受付9-/事務"))*(4.5)</f>
        <v>4.5</v>
      </c>
      <c r="K7" s="682"/>
    </row>
    <row r="8" spans="1:11" ht="14.45" customHeight="1" x14ac:dyDescent="0.15">
      <c r="A8" s="20" t="s">
        <v>62</v>
      </c>
      <c r="B8" s="21"/>
      <c r="C8" s="21"/>
      <c r="D8" s="32"/>
      <c r="E8" s="32"/>
      <c r="F8" s="32"/>
      <c r="G8" s="32"/>
      <c r="H8" s="12"/>
      <c r="I8" s="5">
        <f t="shared" si="0"/>
        <v>0</v>
      </c>
      <c r="J8" s="682">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草加9-14"))*(4.5)+(COUNTIF(B8:H8,"新田9-14"))*(4.5)+(COUNTIF(B8:H8,"新田14-19"))*(4.5)</f>
        <v>0</v>
      </c>
      <c r="K8" s="682"/>
    </row>
    <row r="9" spans="1:11" ht="14.45" customHeight="1" x14ac:dyDescent="0.15">
      <c r="A9" s="20" t="s">
        <v>124</v>
      </c>
      <c r="B9" s="11"/>
      <c r="C9" s="11"/>
      <c r="D9" s="11"/>
      <c r="E9" s="11"/>
      <c r="F9" s="11"/>
      <c r="G9" s="11"/>
      <c r="H9" s="12" t="s">
        <v>20</v>
      </c>
      <c r="I9" s="5">
        <f t="shared" si="0"/>
        <v>1</v>
      </c>
      <c r="J9" s="682">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4.5</v>
      </c>
      <c r="K9" s="682"/>
    </row>
    <row r="10" spans="1:11" ht="14.45" customHeight="1" x14ac:dyDescent="0.15">
      <c r="A10" s="20" t="s">
        <v>225</v>
      </c>
      <c r="B10" s="32"/>
      <c r="C10" s="32"/>
      <c r="D10" s="32"/>
      <c r="E10" s="32"/>
      <c r="F10" s="32"/>
      <c r="G10" s="32"/>
      <c r="H10" s="12" t="s">
        <v>21</v>
      </c>
      <c r="I10" s="5">
        <f t="shared" si="0"/>
        <v>1</v>
      </c>
      <c r="J10" s="682">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4.5</v>
      </c>
      <c r="K10" s="682"/>
    </row>
    <row r="11" spans="1:11" ht="14.45" customHeight="1" x14ac:dyDescent="0.15">
      <c r="A11" s="20" t="s">
        <v>291</v>
      </c>
      <c r="B11" s="32"/>
      <c r="C11" s="32"/>
      <c r="D11" s="32"/>
      <c r="E11" s="32"/>
      <c r="F11" s="32"/>
      <c r="G11" s="32"/>
      <c r="H11" s="12" t="s">
        <v>20</v>
      </c>
      <c r="I11" s="5">
        <f t="shared" si="0"/>
        <v>1</v>
      </c>
      <c r="J11" s="682">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4.5</v>
      </c>
      <c r="K11" s="682"/>
    </row>
    <row r="12" spans="1:11" ht="14.45" customHeight="1" x14ac:dyDescent="0.15">
      <c r="A12" s="20" t="s">
        <v>38</v>
      </c>
      <c r="B12" s="11"/>
      <c r="C12" s="11"/>
      <c r="D12" s="11"/>
      <c r="E12" s="11"/>
      <c r="F12" s="11"/>
      <c r="G12" s="11"/>
      <c r="H12" s="103" t="s">
        <v>56</v>
      </c>
      <c r="I12" s="5">
        <f t="shared" si="0"/>
        <v>1</v>
      </c>
      <c r="J12" s="682">
        <f>SUM(COUNTIF(B12:H12,"9-11,15-19"))*(6)+(COUNTIF(B12:H12,"9-12,16-19"))*(6)+(COUNTIF(B12:H12,"9-13,17-19"))*(6)+(COUNTIF(B12:H12,"9-19"))*(9)+(COUNTIF(B12:H12,"9-17"))*(7.25)+(COUNTIF(B12:H12,"9-16"))*(6.25)+(COUNTIF(B12:H12,"9-15"))*(5.5)+(COUNTIF(B12:H12,"9-14"))*(4.5)+(COUNTIF(B12:H12,"9-13"))*(4)+(COUNTIF(B12:H12,"9-12"))*(3)+(COUNTIF(B12:H12,"9-11:30"))*(2.5)+(COUNTIF(B12:H12,"13-19"))*(5.5)+(COUNTIF(B12:H12,"14-19"))*(4.5)+(COUNTIF(B12:H12,"15-19"))*(4)+(COUNTIF(B12:H12,"16-19"))*(3)+(COUNTIF(B12:H12,"16:30-19"))*(2.5)+(COUNTIF(B12:H12,"10-14"))*(4)+(COUNTIF(B12:H12,"草加9-14"))*(4.5)+(COUNTIF(B12:H12,"新田9-14"))*(4.5)+(COUNTIF(B12:H12,"新田14-19"))*(4.5)</f>
        <v>4.5</v>
      </c>
      <c r="K12" s="682"/>
    </row>
    <row r="13" spans="1:11" ht="14.45" customHeight="1" x14ac:dyDescent="0.15">
      <c r="A13" s="321" t="s">
        <v>66</v>
      </c>
      <c r="B13" s="11"/>
      <c r="C13" s="11"/>
      <c r="D13" s="11"/>
      <c r="E13" s="11"/>
      <c r="F13" s="11"/>
      <c r="G13" s="11"/>
      <c r="H13" s="386"/>
      <c r="I13" s="5"/>
      <c r="J13" s="682"/>
      <c r="K13" s="682"/>
    </row>
    <row r="14" spans="1:11" ht="14.45" customHeight="1" x14ac:dyDescent="0.15">
      <c r="A14" s="22" t="s">
        <v>0</v>
      </c>
      <c r="B14" s="90">
        <v>46055</v>
      </c>
      <c r="C14" s="90">
        <v>46056</v>
      </c>
      <c r="D14" s="90">
        <v>46057</v>
      </c>
      <c r="E14" s="90">
        <v>46058</v>
      </c>
      <c r="F14" s="90">
        <v>46059</v>
      </c>
      <c r="G14" s="90">
        <v>46060</v>
      </c>
      <c r="H14" s="90">
        <v>46061</v>
      </c>
      <c r="I14" s="688" t="s">
        <v>1</v>
      </c>
      <c r="J14" s="690" t="s">
        <v>2</v>
      </c>
      <c r="K14" s="690"/>
    </row>
    <row r="15" spans="1:11" ht="14.45" customHeight="1" x14ac:dyDescent="0.15">
      <c r="A15" s="22" t="s">
        <v>3</v>
      </c>
      <c r="B15" s="22" t="s">
        <v>4</v>
      </c>
      <c r="C15" s="2" t="s">
        <v>5</v>
      </c>
      <c r="D15" s="21" t="s">
        <v>6</v>
      </c>
      <c r="E15" s="2" t="s">
        <v>7</v>
      </c>
      <c r="F15" s="2" t="s">
        <v>8</v>
      </c>
      <c r="G15" s="2" t="s">
        <v>9</v>
      </c>
      <c r="H15" s="24" t="s">
        <v>10</v>
      </c>
      <c r="I15" s="689"/>
      <c r="J15" s="690"/>
      <c r="K15" s="690"/>
    </row>
    <row r="16" spans="1:11" ht="14.45" customHeight="1" x14ac:dyDescent="0.15">
      <c r="A16" s="126" t="s">
        <v>13</v>
      </c>
      <c r="B16" s="12"/>
      <c r="C16" s="21"/>
      <c r="D16" s="21"/>
      <c r="E16" s="12"/>
      <c r="F16" s="691" t="s">
        <v>60</v>
      </c>
      <c r="G16" s="691"/>
      <c r="H16" s="691"/>
      <c r="I16" s="5"/>
      <c r="J16" s="682"/>
      <c r="K16" s="692"/>
    </row>
    <row r="17" spans="1:11" ht="14.45" customHeight="1" x14ac:dyDescent="0.15">
      <c r="A17" s="20" t="s">
        <v>37</v>
      </c>
      <c r="B17" s="12" t="s">
        <v>21</v>
      </c>
      <c r="C17" s="21"/>
      <c r="D17" s="11"/>
      <c r="E17" s="12" t="s">
        <v>21</v>
      </c>
      <c r="F17" s="12"/>
      <c r="G17" s="16" t="s">
        <v>40</v>
      </c>
      <c r="H17" s="12"/>
      <c r="I17" s="5">
        <f t="shared" ref="I17:I19" si="2">COUNTIFS(B17:H17,"&lt;&gt;空",B17:H17,"&lt;&gt;休",B17:H17,"&lt;&gt;調",B17:H17,"&lt;&gt;",B17:H17,"&lt;&gt;調整休")</f>
        <v>3</v>
      </c>
      <c r="J17" s="682">
        <f t="shared" ref="J17" si="3">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草加9-14"))*(4.5)+(COUNTIF(B17:H17,"新田9-14"))*(4.5)+(COUNTIF(B17:H17,"新田14-19"))*(4.5)</f>
        <v>15</v>
      </c>
      <c r="K17" s="682"/>
    </row>
    <row r="18" spans="1:11" ht="14.45" customHeight="1" x14ac:dyDescent="0.15">
      <c r="A18" s="20" t="s">
        <v>19</v>
      </c>
      <c r="B18" s="12" t="s">
        <v>20</v>
      </c>
      <c r="C18" s="21"/>
      <c r="D18" s="11"/>
      <c r="E18" s="121" t="s">
        <v>497</v>
      </c>
      <c r="F18" s="12"/>
      <c r="G18" s="12" t="s">
        <v>22</v>
      </c>
      <c r="H18" s="12" t="s">
        <v>21</v>
      </c>
      <c r="I18" s="5">
        <f t="shared" si="2"/>
        <v>4</v>
      </c>
      <c r="J18" s="682">
        <f>SUM(COUNTIF(B18:H18,"9-11,15-19"))*(6)+(COUNTIF(B18:H18,"9-12,16-19"))*(6)+(COUNTIF(B18:H18,"9-13,17-19"))*(6)+(COUNTIF(B18:H18,"9-19"))*(9)+(COUNTIF(B18:H18,"9-17"))*(7.25)+(COUNTIF(B18:H18,"9-16"))*(6.25)+(COUNTIF(B18:H18,"9-15"))*(5.5)+(COUNTIF(B18:H18,"9-14"))*(4.5)+(COUNTIF(B18:H18,"9-13"))*(4)+(COUNTIF(B18:H18,"9-12"))*(3)+(COUNTIF(B18:H18,"9-11:30"))*(2.5)+(COUNTIF(B18:H18,"13-19"))*(5.5)+(COUNTIF(B18:H18,"14-19"))*(4.5)+(COUNTIF(B18:H18,"15-19"))*(4)+(COUNTIF(B18:H18,"16-19"))*(3)+(COUNTIF(B18:H18,"16:30-19"))*(2.5)+(COUNTIF(B18:H18,"10-14"))*(4)+(COUNTIF(B18:H18,"草加9-14"))*(4.5)+(COUNTIF(B18:H18,"新田9-14"))*(4.5)+(COUNTIF(B18:H18,"新田14-19"))*(4.5)+(COUNTIF(B18:H18,"受付9-/事務"))*(4.5)</f>
        <v>19</v>
      </c>
      <c r="K18" s="682"/>
    </row>
    <row r="19" spans="1:11" ht="14.45" customHeight="1" x14ac:dyDescent="0.15">
      <c r="A19" s="20" t="s">
        <v>62</v>
      </c>
      <c r="B19" s="12" t="s">
        <v>20</v>
      </c>
      <c r="C19" s="21"/>
      <c r="D19" s="32"/>
      <c r="E19" s="93" t="s">
        <v>84</v>
      </c>
      <c r="F19" s="12" t="s">
        <v>20</v>
      </c>
      <c r="G19" s="12" t="s">
        <v>27</v>
      </c>
      <c r="H19" s="12"/>
      <c r="I19" s="5">
        <f t="shared" si="2"/>
        <v>4</v>
      </c>
      <c r="J19" s="682">
        <f>SUM(COUNTIF(B19:H19,"9-11,15-19"))*(6)+(COUNTIF(B19:H19,"9-12,16-19"))*(6)+(COUNTIF(B19:H19,"9-13,17-19"))*(6)+(COUNTIF(B19:H19,"9-19"))*(9)+(COUNTIF(B19:H19,"9-17"))*(7.25)+(COUNTIF(B19:H19,"9-16"))*(6.25)+(COUNTIF(B19:H19,"9-15"))*(5.5)+(COUNTIF(B19:H19,"9-14"))*(4.5)+(COUNTIF(B19:H19,"9-13"))*(4)+(COUNTIF(B19:H19,"9-12"))*(3)+(COUNTIF(B19:H19,"9-11:30"))*(2.5)+(COUNTIF(B19:H19,"13-19"))*(5.5)+(COUNTIF(B19:H19,"14-19"))*(4.5)+(COUNTIF(B19:H19,"15-19"))*(4)+(COUNTIF(B19:H19,"16-19"))*(3)+(COUNTIF(B19:H19,"16:30-19"))*(2.5)+(COUNTIF(B19:H19,"10-14"))*(4)+(COUNTIF(B19:H19,"草加9-14"))*(4.5)+(COUNTIF(B19:H19,"新田9-14"))*(4.5)+(COUNTIF(B19:H19,"新田14-19"))*(4.5)</f>
        <v>16.5</v>
      </c>
      <c r="K19" s="682"/>
    </row>
    <row r="20" spans="1:11" ht="14.45" customHeight="1" x14ac:dyDescent="0.15">
      <c r="A20" s="20" t="s">
        <v>124</v>
      </c>
      <c r="B20" s="93" t="s">
        <v>84</v>
      </c>
      <c r="C20" s="11"/>
      <c r="D20" s="11"/>
      <c r="E20" s="93" t="s">
        <v>84</v>
      </c>
      <c r="F20" s="12" t="s">
        <v>20</v>
      </c>
      <c r="G20" s="12" t="s">
        <v>21</v>
      </c>
      <c r="H20" s="12" t="s">
        <v>20</v>
      </c>
      <c r="I20" s="5">
        <f>COUNTIFS(B20:H20,"&lt;&gt;空",B20:H20,"&lt;&gt;休",B20:H20,"&lt;&gt;調",B20:H20,"&lt;&gt;",B20:H20,"&lt;&gt;調整休")</f>
        <v>5</v>
      </c>
      <c r="J20" s="682">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草加9-14"))*(4.5)+(COUNTIF(B20:H20,"新田9-14"))*(4.5)+(COUNTIF(B20:H20,"新田14-19"))*(4.5)</f>
        <v>22.5</v>
      </c>
      <c r="K20" s="682"/>
    </row>
    <row r="21" spans="1:11" ht="14.45" customHeight="1" x14ac:dyDescent="0.15">
      <c r="A21" s="20" t="s">
        <v>225</v>
      </c>
      <c r="B21" s="12" t="s">
        <v>21</v>
      </c>
      <c r="C21" s="32"/>
      <c r="D21" s="32"/>
      <c r="E21" s="12"/>
      <c r="F21" s="12" t="s">
        <v>21</v>
      </c>
      <c r="G21" s="12"/>
      <c r="H21" s="12" t="s">
        <v>21</v>
      </c>
      <c r="I21" s="5">
        <f t="shared" ref="I21:I23" si="4">COUNTIFS(B21:H21,"&lt;&gt;空",B21:H21,"&lt;&gt;休",B21:H21,"&lt;&gt;調",B21:H21,"&lt;&gt;",B21:H21,"&lt;&gt;調整休")</f>
        <v>3</v>
      </c>
      <c r="J21" s="682">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13.5</v>
      </c>
      <c r="K21" s="682"/>
    </row>
    <row r="22" spans="1:11" ht="14.45" customHeight="1" x14ac:dyDescent="0.15">
      <c r="A22" s="20" t="s">
        <v>291</v>
      </c>
      <c r="B22" s="12"/>
      <c r="C22" s="32"/>
      <c r="D22" s="32"/>
      <c r="E22" s="12" t="s">
        <v>20</v>
      </c>
      <c r="F22" s="12"/>
      <c r="G22" s="12" t="s">
        <v>20</v>
      </c>
      <c r="H22" s="12" t="s">
        <v>20</v>
      </c>
      <c r="I22" s="5">
        <f t="shared" si="4"/>
        <v>3</v>
      </c>
      <c r="J22" s="682">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草加9-14"))*(4.5)+(COUNTIF(B22:H22,"新田9-14"))*(4.5)+(COUNTIF(B22:H22,"新田14-19"))*(4.5)</f>
        <v>13.5</v>
      </c>
      <c r="K22" s="682"/>
    </row>
    <row r="23" spans="1:11" ht="14.45" customHeight="1" x14ac:dyDescent="0.15">
      <c r="A23" s="20" t="s">
        <v>38</v>
      </c>
      <c r="B23" s="12" t="s">
        <v>21</v>
      </c>
      <c r="C23" s="11"/>
      <c r="D23" s="11"/>
      <c r="E23" s="12"/>
      <c r="F23" s="12" t="s">
        <v>21</v>
      </c>
      <c r="G23" s="103" t="s">
        <v>56</v>
      </c>
      <c r="H23" s="103" t="s">
        <v>56</v>
      </c>
      <c r="I23" s="5">
        <f t="shared" si="4"/>
        <v>4</v>
      </c>
      <c r="J23" s="682">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草加9-14"))*(4.5)+(COUNTIF(B23:H23,"新田9-14"))*(4.5)+(COUNTIF(B23:H23,"新田14-19"))*(4.5)</f>
        <v>18</v>
      </c>
      <c r="K23" s="682"/>
    </row>
    <row r="24" spans="1:11" ht="14.45" customHeight="1" x14ac:dyDescent="0.15">
      <c r="A24" s="321" t="s">
        <v>66</v>
      </c>
      <c r="B24" s="12"/>
      <c r="C24" s="11"/>
      <c r="D24" s="11"/>
      <c r="E24" s="12"/>
      <c r="F24" s="12"/>
      <c r="G24" s="12"/>
      <c r="H24" s="386"/>
      <c r="I24" s="5"/>
      <c r="J24" s="682"/>
      <c r="K24" s="682"/>
    </row>
    <row r="25" spans="1:11" ht="14.45" customHeight="1" x14ac:dyDescent="0.15">
      <c r="A25" s="22" t="s">
        <v>0</v>
      </c>
      <c r="B25" s="23">
        <v>46062</v>
      </c>
      <c r="C25" s="23">
        <v>46063</v>
      </c>
      <c r="D25" s="23">
        <v>46064</v>
      </c>
      <c r="E25" s="23">
        <v>46065</v>
      </c>
      <c r="F25" s="23">
        <v>46066</v>
      </c>
      <c r="G25" s="23">
        <v>46067</v>
      </c>
      <c r="H25" s="23">
        <v>46068</v>
      </c>
      <c r="I25" s="688" t="s">
        <v>1</v>
      </c>
      <c r="J25" s="690" t="s">
        <v>2</v>
      </c>
      <c r="K25" s="690"/>
    </row>
    <row r="26" spans="1:11" ht="14.45" customHeight="1" x14ac:dyDescent="0.15">
      <c r="A26" s="22" t="s">
        <v>3</v>
      </c>
      <c r="B26" s="2" t="s">
        <v>4</v>
      </c>
      <c r="C26" s="21" t="s">
        <v>5</v>
      </c>
      <c r="D26" s="376" t="s">
        <v>6</v>
      </c>
      <c r="E26" s="2" t="s">
        <v>7</v>
      </c>
      <c r="F26" s="2" t="s">
        <v>8</v>
      </c>
      <c r="G26" s="2" t="s">
        <v>9</v>
      </c>
      <c r="H26" s="24" t="s">
        <v>10</v>
      </c>
      <c r="I26" s="689"/>
      <c r="J26" s="690"/>
      <c r="K26" s="690"/>
    </row>
    <row r="27" spans="1:11" ht="14.45" customHeight="1" x14ac:dyDescent="0.15">
      <c r="A27" s="126" t="s">
        <v>12</v>
      </c>
      <c r="B27" s="12"/>
      <c r="C27" s="21"/>
      <c r="D27" s="21"/>
      <c r="E27" s="12"/>
      <c r="F27" s="12"/>
      <c r="G27" s="12"/>
      <c r="H27" s="12"/>
      <c r="I27" s="5"/>
      <c r="J27" s="693"/>
      <c r="K27" s="692"/>
    </row>
    <row r="28" spans="1:11" ht="14.45" customHeight="1" x14ac:dyDescent="0.15">
      <c r="A28" s="20" t="s">
        <v>37</v>
      </c>
      <c r="B28" s="12" t="s">
        <v>21</v>
      </c>
      <c r="C28" s="21"/>
      <c r="D28" s="11"/>
      <c r="E28" s="12" t="s">
        <v>21</v>
      </c>
      <c r="F28" s="12"/>
      <c r="G28" s="16" t="s">
        <v>40</v>
      </c>
      <c r="H28" s="12" t="s">
        <v>20</v>
      </c>
      <c r="I28" s="5">
        <f t="shared" ref="I28:I34" si="5">COUNTIFS(B28:H28,"&lt;&gt;空",B28:H28,"&lt;&gt;休",B28:H28,"&lt;&gt;調",B28:H28,"&lt;&gt;",B28:H28,"&lt;&gt;調整休")</f>
        <v>4</v>
      </c>
      <c r="J28" s="682">
        <f t="shared" ref="J28" si="6">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草加9-14"))*(4.5)+(COUNTIF(B28:H28,"新田9-14"))*(4.5)+(COUNTIF(B28:H28,"新田14-19"))*(4.5)</f>
        <v>19.5</v>
      </c>
      <c r="K28" s="682"/>
    </row>
    <row r="29" spans="1:11" ht="14.45" customHeight="1" x14ac:dyDescent="0.15">
      <c r="A29" s="20" t="s">
        <v>19</v>
      </c>
      <c r="B29" s="12"/>
      <c r="C29" s="21"/>
      <c r="D29" s="11"/>
      <c r="E29" s="121" t="s">
        <v>497</v>
      </c>
      <c r="F29" s="12"/>
      <c r="G29" s="12" t="s">
        <v>22</v>
      </c>
      <c r="H29" s="12" t="s">
        <v>21</v>
      </c>
      <c r="I29" s="5">
        <f t="shared" si="5"/>
        <v>3</v>
      </c>
      <c r="J29" s="682">
        <f>SUM(COUNTIF(B29:H29,"9-11,15-19"))*(6)+(COUNTIF(B29:H29,"9-12,16-19"))*(6)+(COUNTIF(B29:H29,"9-13,17-19"))*(6)+(COUNTIF(B29:H29,"9-19"))*(9)+(COUNTIF(B29:H29,"9-17"))*(7.25)+(COUNTIF(B29:H29,"9-16"))*(6.25)+(COUNTIF(B29:H29,"9-15"))*(5.5)+(COUNTIF(B29:H29,"9-14"))*(4.5)+(COUNTIF(B29:H29,"9-13"))*(4)+(COUNTIF(B29:H29,"9-12"))*(3)+(COUNTIF(B29:H29,"9-11:30"))*(2.5)+(COUNTIF(B29:H29,"13-19"))*(5.5)+(COUNTIF(B29:H29,"14-19"))*(4.5)+(COUNTIF(B29:H29,"15-19"))*(4)+(COUNTIF(B29:H29,"16-19"))*(3)+(COUNTIF(B29:H29,"16:30-19"))*(2.5)+(COUNTIF(B29:H29,"10-14"))*(4)+(COUNTIF(B29:H29,"草加9-14"))*(4.5)+(COUNTIF(B29:H29,"新田9-14"))*(4.5)+(COUNTIF(B29:H29,"新田14-19"))*(4.5)+(COUNTIF(B29:H29,"受付9-/事務"))*(4.5)</f>
        <v>14.5</v>
      </c>
      <c r="K29" s="682"/>
    </row>
    <row r="30" spans="1:11" ht="14.45" customHeight="1" x14ac:dyDescent="0.15">
      <c r="A30" s="20" t="s">
        <v>62</v>
      </c>
      <c r="B30" s="12" t="s">
        <v>20</v>
      </c>
      <c r="C30" s="21"/>
      <c r="D30" s="32"/>
      <c r="E30" s="93" t="s">
        <v>84</v>
      </c>
      <c r="F30" s="12" t="s">
        <v>20</v>
      </c>
      <c r="G30" s="12" t="s">
        <v>27</v>
      </c>
      <c r="H30" s="12"/>
      <c r="I30" s="5">
        <f t="shared" si="5"/>
        <v>4</v>
      </c>
      <c r="J30" s="682">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16.5</v>
      </c>
      <c r="K30" s="682"/>
    </row>
    <row r="31" spans="1:11" ht="14.45" customHeight="1" x14ac:dyDescent="0.15">
      <c r="A31" s="20" t="s">
        <v>124</v>
      </c>
      <c r="B31" s="93" t="s">
        <v>84</v>
      </c>
      <c r="C31" s="11"/>
      <c r="D31" s="11"/>
      <c r="E31" s="93" t="s">
        <v>84</v>
      </c>
      <c r="F31" s="12" t="s">
        <v>20</v>
      </c>
      <c r="G31" s="12" t="s">
        <v>21</v>
      </c>
      <c r="H31" s="12" t="s">
        <v>20</v>
      </c>
      <c r="I31" s="5">
        <f t="shared" si="5"/>
        <v>5</v>
      </c>
      <c r="J31" s="682">
        <f>SUM(COUNTIF(B31:H31,"9-11,15-19"))*(6)+(COUNTIF(B31:H31,"9-12,16-19"))*(6)+(COUNTIF(B31:H31,"9-13,17-19"))*(6)+(COUNTIF(B31:H31,"9-19"))*(9)+(COUNTIF(B31:H31,"9-17"))*(7.25)+(COUNTIF(B31:H31,"9-16"))*(6.25)+(COUNTIF(B31:H31,"9-15"))*(5.5)+(COUNTIF(B31:H31,"9-14"))*(4.5)+(COUNTIF(B31:H31,"9-13"))*(4)+(COUNTIF(B31:H31,"9-12"))*(3)+(COUNTIF(B31:H31,"9-11:30"))*(2.5)+(COUNTIF(B31:H31,"13-19"))*(5.5)+(COUNTIF(B31:H31,"14-19"))*(4.5)+(COUNTIF(B31:H31,"15-19"))*(4)+(COUNTIF(B31:H31,"16-19"))*(3)+(COUNTIF(B31:H31,"16:30-19"))*(2.5)+(COUNTIF(B31:H31,"10-14"))*(4)+(COUNTIF(B31:H31,"草加9-14"))*(4.5)+(COUNTIF(B31:H31,"新田9-14"))*(4.5)+(COUNTIF(B31:H31,"新田14-19"))*(4.5)</f>
        <v>22.5</v>
      </c>
      <c r="K31" s="682"/>
    </row>
    <row r="32" spans="1:11" ht="14.45" customHeight="1" x14ac:dyDescent="0.15">
      <c r="A32" s="20" t="s">
        <v>225</v>
      </c>
      <c r="B32" s="12" t="s">
        <v>21</v>
      </c>
      <c r="C32" s="32"/>
      <c r="D32" s="32"/>
      <c r="E32" s="12"/>
      <c r="F32" s="12" t="s">
        <v>21</v>
      </c>
      <c r="G32" s="12"/>
      <c r="H32" s="12" t="s">
        <v>21</v>
      </c>
      <c r="I32" s="5">
        <f t="shared" si="5"/>
        <v>3</v>
      </c>
      <c r="J32" s="682">
        <f>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草加9-14"))*(4.5)+(COUNTIF(B32:H32,"新田9-14"))*(4.5)+(COUNTIF(B32:H32,"新田14-19"))*(4.5)</f>
        <v>13.5</v>
      </c>
      <c r="K32" s="682"/>
    </row>
    <row r="33" spans="1:11" ht="14.45" customHeight="1" x14ac:dyDescent="0.15">
      <c r="A33" s="20" t="s">
        <v>291</v>
      </c>
      <c r="B33" s="12"/>
      <c r="C33" s="32"/>
      <c r="D33" s="32"/>
      <c r="E33" s="12" t="s">
        <v>20</v>
      </c>
      <c r="F33" s="12"/>
      <c r="G33" s="12" t="s">
        <v>20</v>
      </c>
      <c r="H33" s="12" t="s">
        <v>20</v>
      </c>
      <c r="I33" s="5">
        <f t="shared" si="5"/>
        <v>3</v>
      </c>
      <c r="J33" s="682">
        <f>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草加9-14"))*(4.5)+(COUNTIF(B33:H33,"新田9-14"))*(4.5)+(COUNTIF(B33:H33,"新田14-19"))*(4.5)</f>
        <v>13.5</v>
      </c>
      <c r="K33" s="682"/>
    </row>
    <row r="34" spans="1:11" ht="14.45" customHeight="1" x14ac:dyDescent="0.15">
      <c r="A34" s="20" t="s">
        <v>38</v>
      </c>
      <c r="B34" s="12" t="s">
        <v>20</v>
      </c>
      <c r="C34" s="11"/>
      <c r="D34" s="11"/>
      <c r="E34" s="12"/>
      <c r="F34" s="12" t="s">
        <v>21</v>
      </c>
      <c r="G34" s="103" t="s">
        <v>57</v>
      </c>
      <c r="H34" s="103" t="s">
        <v>56</v>
      </c>
      <c r="I34" s="5">
        <f t="shared" si="5"/>
        <v>4</v>
      </c>
      <c r="J34" s="682">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草加9-14"))*(4.5)+(COUNTIF(B34:H34,"新田9-14"))*(4.5)+(COUNTIF(B34:H34,"新田14-19"))*(4.5)</f>
        <v>18</v>
      </c>
      <c r="K34" s="682"/>
    </row>
    <row r="35" spans="1:11" ht="14.45" customHeight="1" x14ac:dyDescent="0.15">
      <c r="A35" s="321" t="s">
        <v>66</v>
      </c>
      <c r="B35" s="12"/>
      <c r="C35" s="11"/>
      <c r="D35" s="11"/>
      <c r="E35" s="12"/>
      <c r="F35" s="12"/>
      <c r="G35" s="12"/>
      <c r="H35" s="386"/>
      <c r="I35" s="5"/>
      <c r="J35" s="682"/>
      <c r="K35" s="682"/>
    </row>
    <row r="36" spans="1:11" ht="14.45" customHeight="1" x14ac:dyDescent="0.15">
      <c r="A36" s="22" t="s">
        <v>0</v>
      </c>
      <c r="B36" s="90">
        <v>46069</v>
      </c>
      <c r="C36" s="90">
        <v>46070</v>
      </c>
      <c r="D36" s="90">
        <v>46071</v>
      </c>
      <c r="E36" s="90">
        <v>46072</v>
      </c>
      <c r="F36" s="90">
        <v>46073</v>
      </c>
      <c r="G36" s="90">
        <v>46074</v>
      </c>
      <c r="H36" s="90">
        <v>46075</v>
      </c>
      <c r="I36" s="688" t="s">
        <v>1</v>
      </c>
      <c r="J36" s="690" t="s">
        <v>2</v>
      </c>
      <c r="K36" s="690"/>
    </row>
    <row r="37" spans="1:11" ht="14.45" customHeight="1" x14ac:dyDescent="0.15">
      <c r="A37" s="22" t="s">
        <v>3</v>
      </c>
      <c r="B37" s="2" t="s">
        <v>4</v>
      </c>
      <c r="C37" s="21" t="s">
        <v>5</v>
      </c>
      <c r="D37" s="21" t="s">
        <v>6</v>
      </c>
      <c r="E37" s="2" t="s">
        <v>7</v>
      </c>
      <c r="F37" s="2" t="s">
        <v>8</v>
      </c>
      <c r="G37" s="2" t="s">
        <v>9</v>
      </c>
      <c r="H37" s="24" t="s">
        <v>10</v>
      </c>
      <c r="I37" s="689"/>
      <c r="J37" s="690"/>
      <c r="K37" s="690"/>
    </row>
    <row r="38" spans="1:11" ht="14.45" customHeight="1" x14ac:dyDescent="0.15">
      <c r="A38" s="126" t="s">
        <v>13</v>
      </c>
      <c r="B38" s="12"/>
      <c r="C38" s="21"/>
      <c r="D38" s="21"/>
      <c r="E38" s="12"/>
      <c r="F38" s="12"/>
      <c r="G38" s="12"/>
      <c r="H38" s="12"/>
      <c r="I38" s="5"/>
      <c r="J38" s="682"/>
      <c r="K38" s="692"/>
    </row>
    <row r="39" spans="1:11" ht="14.45" customHeight="1" x14ac:dyDescent="0.15">
      <c r="A39" s="20" t="s">
        <v>37</v>
      </c>
      <c r="B39" s="12" t="s">
        <v>21</v>
      </c>
      <c r="C39" s="21"/>
      <c r="D39" s="11"/>
      <c r="E39" s="12" t="s">
        <v>21</v>
      </c>
      <c r="F39" s="12"/>
      <c r="G39" s="16" t="s">
        <v>40</v>
      </c>
      <c r="H39" s="12"/>
      <c r="I39" s="5">
        <f t="shared" ref="I39:I41" si="7">COUNTIFS(B39:H39,"&lt;&gt;空",B39:H39,"&lt;&gt;休",B39:H39,"&lt;&gt;調",B39:H39,"&lt;&gt;",B39:H39,"&lt;&gt;調整休")</f>
        <v>3</v>
      </c>
      <c r="J39" s="682">
        <f t="shared" ref="J39" si="8">SUM(COUNTIF(B39:H39,"9-11,15-19"))*(6)+(COUNTIF(B39:H39,"9-12,16-19"))*(6)+(COUNTIF(B39:H39,"9-13,17-19"))*(6)+(COUNTIF(B39:H39,"9-19"))*(9)+(COUNTIF(B39:H39,"9-17"))*(7.25)+(COUNTIF(B39:H39,"9-16"))*(6.25)+(COUNTIF(B39:H39,"9-15"))*(5.5)+(COUNTIF(B39:H39,"9-14"))*(4.5)+(COUNTIF(B39:H39,"9-13"))*(4)+(COUNTIF(B39:H39,"9-12"))*(3)+(COUNTIF(B39:H39,"9-11:30"))*(2.5)+(COUNTIF(B39:H39,"13-19"))*(5.5)+(COUNTIF(B39:H39,"14-19"))*(4.5)+(COUNTIF(B39:H39,"15-19"))*(4)+(COUNTIF(B39:H39,"16-19"))*(3)+(COUNTIF(B39:H39,"16:30-19"))*(2.5)+(COUNTIF(B39:H39,"10-14"))*(4)+(COUNTIF(B39:H39,"草加9-14"))*(4.5)+(COUNTIF(B39:H39,"新田9-14"))*(4.5)+(COUNTIF(B39:H39,"新田14-19"))*(4.5)</f>
        <v>15</v>
      </c>
      <c r="K39" s="682"/>
    </row>
    <row r="40" spans="1:11" ht="14.45" customHeight="1" x14ac:dyDescent="0.15">
      <c r="A40" s="20" t="s">
        <v>19</v>
      </c>
      <c r="B40" s="12" t="s">
        <v>20</v>
      </c>
      <c r="C40" s="21"/>
      <c r="D40" s="11"/>
      <c r="E40" s="121" t="s">
        <v>497</v>
      </c>
      <c r="F40" s="12"/>
      <c r="G40" s="12" t="s">
        <v>22</v>
      </c>
      <c r="H40" s="12" t="s">
        <v>21</v>
      </c>
      <c r="I40" s="5">
        <f t="shared" si="7"/>
        <v>4</v>
      </c>
      <c r="J40" s="682">
        <f>SUM(COUNTIF(B40:H40,"9-11,15-19"))*(6)+(COUNTIF(B40:H40,"9-12,16-19"))*(6)+(COUNTIF(B40:H40,"9-13,17-19"))*(6)+(COUNTIF(B40:H40,"9-19"))*(9)+(COUNTIF(B40:H40,"9-17"))*(7.25)+(COUNTIF(B40:H40,"9-16"))*(6.25)+(COUNTIF(B40:H40,"9-15"))*(5.5)+(COUNTIF(B40:H40,"9-14"))*(4.5)+(COUNTIF(B40:H40,"9-13"))*(4)+(COUNTIF(B40:H40,"9-12"))*(3)+(COUNTIF(B40:H40,"9-11:30"))*(2.5)+(COUNTIF(B40:H40,"13-19"))*(5.5)+(COUNTIF(B40:H40,"14-19"))*(4.5)+(COUNTIF(B40:H40,"15-19"))*(4)+(COUNTIF(B40:H40,"16-19"))*(3)+(COUNTIF(B40:H40,"16:30-19"))*(2.5)+(COUNTIF(B40:H40,"10-14"))*(4)+(COUNTIF(B40:H40,"草加9-14"))*(4.5)+(COUNTIF(B40:H40,"新田9-14"))*(4.5)+(COUNTIF(B40:H40,"新田14-19"))*(4.5)+(COUNTIF(B40:H40,"受付9-/事務"))*(4.5)</f>
        <v>19</v>
      </c>
      <c r="K40" s="682"/>
    </row>
    <row r="41" spans="1:11" ht="14.45" customHeight="1" x14ac:dyDescent="0.15">
      <c r="A41" s="20" t="s">
        <v>62</v>
      </c>
      <c r="B41" s="12" t="s">
        <v>20</v>
      </c>
      <c r="C41" s="21"/>
      <c r="D41" s="32"/>
      <c r="E41" s="93" t="s">
        <v>84</v>
      </c>
      <c r="F41" s="12" t="s">
        <v>20</v>
      </c>
      <c r="G41" s="12" t="s">
        <v>27</v>
      </c>
      <c r="H41" s="12"/>
      <c r="I41" s="5">
        <f t="shared" si="7"/>
        <v>4</v>
      </c>
      <c r="J41" s="682">
        <f>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草加9-14"))*(4.5)+(COUNTIF(B41:H41,"新田9-14"))*(4.5)+(COUNTIF(B41:H41,"新田14-19"))*(4.5)</f>
        <v>16.5</v>
      </c>
      <c r="K41" s="682"/>
    </row>
    <row r="42" spans="1:11" ht="14.45" customHeight="1" x14ac:dyDescent="0.15">
      <c r="A42" s="20" t="s">
        <v>124</v>
      </c>
      <c r="B42" s="93" t="s">
        <v>84</v>
      </c>
      <c r="C42" s="11"/>
      <c r="D42" s="11"/>
      <c r="E42" s="93" t="s">
        <v>84</v>
      </c>
      <c r="F42" s="12" t="s">
        <v>20</v>
      </c>
      <c r="G42" s="12" t="s">
        <v>21</v>
      </c>
      <c r="H42" s="12" t="s">
        <v>20</v>
      </c>
      <c r="I42" s="5">
        <f>COUNTIFS(B42:H42,"&lt;&gt;空",B42:H42,"&lt;&gt;休",B42:H42,"&lt;&gt;調",B42:H42,"&lt;&gt;",B42:H42,"&lt;&gt;調整休")</f>
        <v>5</v>
      </c>
      <c r="J42" s="682">
        <f>SUM(COUNTIF(B42:H42,"9-11,15-19"))*(6)+(COUNTIF(B42:H42,"9-12,16-19"))*(6)+(COUNTIF(B42:H42,"9-13,17-19"))*(6)+(COUNTIF(B42:H42,"9-19"))*(9)+(COUNTIF(B42:H42,"9-17"))*(7.25)+(COUNTIF(B42:H42,"9-16"))*(6.25)+(COUNTIF(B42:H42,"9-15"))*(5.5)+(COUNTIF(B42:H42,"9-14"))*(4.5)+(COUNTIF(B42:H42,"9-13"))*(4)+(COUNTIF(B42:H42,"9-12"))*(3)+(COUNTIF(B42:H42,"9-11:30"))*(2.5)+(COUNTIF(B42:H42,"13-19"))*(5.5)+(COUNTIF(B42:H42,"14-19"))*(4.5)+(COUNTIF(B42:H42,"15-19"))*(4)+(COUNTIF(B42:H42,"16-19"))*(3)+(COUNTIF(B42:H42,"16:30-19"))*(2.5)+(COUNTIF(B42:H42,"10-14"))*(4)+(COUNTIF(B42:H42,"草加9-14"))*(4.5)+(COUNTIF(B42:H42,"新田9-14"))*(4.5)+(COUNTIF(B42:H42,"新田14-19"))*(4.5)</f>
        <v>22.5</v>
      </c>
      <c r="K42" s="682"/>
    </row>
    <row r="43" spans="1:11" ht="14.45" customHeight="1" x14ac:dyDescent="0.15">
      <c r="A43" s="20" t="s">
        <v>225</v>
      </c>
      <c r="B43" s="12" t="s">
        <v>21</v>
      </c>
      <c r="C43" s="32"/>
      <c r="D43" s="32"/>
      <c r="E43" s="12"/>
      <c r="F43" s="12" t="s">
        <v>21</v>
      </c>
      <c r="G43" s="12"/>
      <c r="H43" s="12" t="s">
        <v>21</v>
      </c>
      <c r="I43" s="5">
        <f t="shared" ref="I43:I45" si="9">COUNTIFS(B43:H43,"&lt;&gt;空",B43:H43,"&lt;&gt;休",B43:H43,"&lt;&gt;調",B43:H43,"&lt;&gt;",B43:H43,"&lt;&gt;調整休")</f>
        <v>3</v>
      </c>
      <c r="J43" s="682">
        <f>SUM(COUNTIF(B43:H43,"9-11,15-19"))*(6)+(COUNTIF(B43:H43,"9-12,16-19"))*(6)+(COUNTIF(B43:H43,"9-13,17-19"))*(6)+(COUNTIF(B43:H43,"9-19"))*(9)+(COUNTIF(B43:H43,"9-17"))*(7.25)+(COUNTIF(B43:H43,"9-16"))*(6.25)+(COUNTIF(B43:H43,"9-15"))*(5.5)+(COUNTIF(B43:H43,"9-14"))*(4.5)+(COUNTIF(B43:H43,"9-13"))*(4)+(COUNTIF(B43:H43,"9-12"))*(3)+(COUNTIF(B43:H43,"9-11:30"))*(2.5)+(COUNTIF(B43:H43,"13-19"))*(5.5)+(COUNTIF(B43:H43,"14-19"))*(4.5)+(COUNTIF(B43:H43,"15-19"))*(4)+(COUNTIF(B43:H43,"16-19"))*(3)+(COUNTIF(B43:H43,"16:30-19"))*(2.5)+(COUNTIF(B43:H43,"10-14"))*(4)+(COUNTIF(B43:H43,"草加9-14"))*(4.5)+(COUNTIF(B43:H43,"新田9-14"))*(4.5)+(COUNTIF(B43:H43,"新田14-19"))*(4.5)</f>
        <v>13.5</v>
      </c>
      <c r="K43" s="682"/>
    </row>
    <row r="44" spans="1:11" ht="14.45" customHeight="1" x14ac:dyDescent="0.15">
      <c r="A44" s="20" t="s">
        <v>291</v>
      </c>
      <c r="B44" s="12"/>
      <c r="C44" s="32"/>
      <c r="D44" s="32"/>
      <c r="E44" s="12" t="s">
        <v>20</v>
      </c>
      <c r="F44" s="12"/>
      <c r="G44" s="12" t="s">
        <v>20</v>
      </c>
      <c r="H44" s="12" t="s">
        <v>20</v>
      </c>
      <c r="I44" s="5">
        <f t="shared" si="9"/>
        <v>3</v>
      </c>
      <c r="J44" s="682">
        <f>SUM(COUNTIF(B44:H44,"9-11,15-19"))*(6)+(COUNTIF(B44:H44,"9-12,16-19"))*(6)+(COUNTIF(B44:H44,"9-13,17-19"))*(6)+(COUNTIF(B44:H44,"9-19"))*(9)+(COUNTIF(B44:H44,"9-17"))*(7.25)+(COUNTIF(B44:H44,"9-16"))*(6.25)+(COUNTIF(B44:H44,"9-15"))*(5.5)+(COUNTIF(B44:H44,"9-14"))*(4.5)+(COUNTIF(B44:H44,"9-13"))*(4)+(COUNTIF(B44:H44,"9-12"))*(3)+(COUNTIF(B44:H44,"9-11:30"))*(2.5)+(COUNTIF(B44:H44,"13-19"))*(5.5)+(COUNTIF(B44:H44,"14-19"))*(4.5)+(COUNTIF(B44:H44,"15-19"))*(4)+(COUNTIF(B44:H44,"16-19"))*(3)+(COUNTIF(B44:H44,"16:30-19"))*(2.5)+(COUNTIF(B44:H44,"10-14"))*(4)+(COUNTIF(B44:H44,"草加9-14"))*(4.5)+(COUNTIF(B44:H44,"新田9-14"))*(4.5)+(COUNTIF(B44:H44,"新田14-19"))*(4.5)</f>
        <v>13.5</v>
      </c>
      <c r="K44" s="682"/>
    </row>
    <row r="45" spans="1:11" ht="14.45" customHeight="1" x14ac:dyDescent="0.15">
      <c r="A45" s="20" t="s">
        <v>38</v>
      </c>
      <c r="B45" s="12" t="s">
        <v>21</v>
      </c>
      <c r="C45" s="11"/>
      <c r="D45" s="11"/>
      <c r="E45" s="12"/>
      <c r="F45" s="12" t="s">
        <v>21</v>
      </c>
      <c r="G45" s="103" t="s">
        <v>56</v>
      </c>
      <c r="H45" s="103" t="s">
        <v>56</v>
      </c>
      <c r="I45" s="5">
        <f t="shared" si="9"/>
        <v>4</v>
      </c>
      <c r="J45" s="682">
        <f>SUM(COUNTIF(B45:H45,"9-11,15-19"))*(6)+(COUNTIF(B45:H45,"9-12,16-19"))*(6)+(COUNTIF(B45:H45,"9-13,17-19"))*(6)+(COUNTIF(B45:H45,"9-19"))*(9)+(COUNTIF(B45:H45,"9-17"))*(7.25)+(COUNTIF(B45:H45,"9-16"))*(6.25)+(COUNTIF(B45:H45,"9-15"))*(5.5)+(COUNTIF(B45:H45,"9-14"))*(4.5)+(COUNTIF(B45:H45,"9-13"))*(4)+(COUNTIF(B45:H45,"9-12"))*(3)+(COUNTIF(B45:H45,"9-11:30"))*(2.5)+(COUNTIF(B45:H45,"13-19"))*(5.5)+(COUNTIF(B45:H45,"14-19"))*(4.5)+(COUNTIF(B45:H45,"15-19"))*(4)+(COUNTIF(B45:H45,"16-19"))*(3)+(COUNTIF(B45:H45,"16:30-19"))*(2.5)+(COUNTIF(B45:H45,"10-14"))*(4)+(COUNTIF(B45:H45,"草加9-14"))*(4.5)+(COUNTIF(B45:H45,"新田9-14"))*(4.5)+(COUNTIF(B45:H45,"新田14-19"))*(4.5)</f>
        <v>18</v>
      </c>
      <c r="K45" s="682"/>
    </row>
    <row r="46" spans="1:11" ht="14.45" customHeight="1" x14ac:dyDescent="0.15">
      <c r="A46" s="321" t="s">
        <v>66</v>
      </c>
      <c r="B46" s="12"/>
      <c r="C46" s="11"/>
      <c r="D46" s="11"/>
      <c r="E46" s="12"/>
      <c r="F46" s="12"/>
      <c r="G46" s="12"/>
      <c r="H46" s="386"/>
      <c r="I46" s="5"/>
      <c r="J46" s="682"/>
      <c r="K46" s="682"/>
    </row>
    <row r="47" spans="1:11" ht="14.45" customHeight="1" x14ac:dyDescent="0.15">
      <c r="A47" s="22" t="s">
        <v>0</v>
      </c>
      <c r="B47" s="23">
        <v>46076</v>
      </c>
      <c r="C47" s="23">
        <v>46077</v>
      </c>
      <c r="D47" s="23">
        <v>46078</v>
      </c>
      <c r="E47" s="23">
        <v>46079</v>
      </c>
      <c r="F47" s="23">
        <v>46080</v>
      </c>
      <c r="G47" s="23">
        <v>46081</v>
      </c>
      <c r="H47" s="23"/>
      <c r="I47" s="688" t="s">
        <v>1</v>
      </c>
      <c r="J47" s="690" t="s">
        <v>2</v>
      </c>
      <c r="K47" s="690"/>
    </row>
    <row r="48" spans="1:11" ht="14.45" customHeight="1" x14ac:dyDescent="0.15">
      <c r="A48" s="22" t="s">
        <v>3</v>
      </c>
      <c r="B48" s="24" t="s">
        <v>4</v>
      </c>
      <c r="C48" s="316" t="s">
        <v>5</v>
      </c>
      <c r="D48" s="21" t="s">
        <v>6</v>
      </c>
      <c r="E48" s="2" t="s">
        <v>7</v>
      </c>
      <c r="F48" s="2" t="s">
        <v>8</v>
      </c>
      <c r="G48" s="2" t="s">
        <v>9</v>
      </c>
      <c r="H48" s="24"/>
      <c r="I48" s="689"/>
      <c r="J48" s="690"/>
      <c r="K48" s="690"/>
    </row>
    <row r="49" spans="1:14" ht="14.45" customHeight="1" x14ac:dyDescent="0.15">
      <c r="A49" s="126" t="s">
        <v>12</v>
      </c>
      <c r="B49" s="12"/>
      <c r="C49" s="21"/>
      <c r="D49" s="21"/>
      <c r="E49" s="12"/>
      <c r="F49" s="12"/>
      <c r="G49" s="12"/>
      <c r="H49" s="21"/>
      <c r="I49" s="5"/>
      <c r="J49" s="693"/>
      <c r="K49" s="692"/>
    </row>
    <row r="50" spans="1:14" ht="14.45" customHeight="1" x14ac:dyDescent="0.15">
      <c r="A50" s="20" t="s">
        <v>37</v>
      </c>
      <c r="B50" s="12" t="s">
        <v>21</v>
      </c>
      <c r="C50" s="21"/>
      <c r="D50" s="11"/>
      <c r="E50" s="12" t="s">
        <v>21</v>
      </c>
      <c r="F50" s="12"/>
      <c r="G50" s="16" t="s">
        <v>40</v>
      </c>
      <c r="H50" s="11"/>
      <c r="I50" s="5">
        <f t="shared" ref="I50:I56" si="10">COUNTIFS(B50:H50,"&lt;&gt;空",B50:H50,"&lt;&gt;休",B50:H50,"&lt;&gt;調",B50:H50,"&lt;&gt;",B50:H50,"&lt;&gt;調整休")</f>
        <v>3</v>
      </c>
      <c r="J50" s="682">
        <f t="shared" ref="J50" si="11">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COUNTIF(B50:H50,"草加9-14"))*(4.5)+(COUNTIF(B50:H50,"新田9-14"))*(4.5)+(COUNTIF(B50:H50,"新田14-19"))*(4.5)</f>
        <v>15</v>
      </c>
      <c r="K50" s="682"/>
    </row>
    <row r="51" spans="1:14" ht="14.45" customHeight="1" x14ac:dyDescent="0.15">
      <c r="A51" s="20" t="s">
        <v>19</v>
      </c>
      <c r="B51" s="12"/>
      <c r="C51" s="21"/>
      <c r="D51" s="11"/>
      <c r="E51" s="121" t="s">
        <v>497</v>
      </c>
      <c r="F51" s="12"/>
      <c r="G51" s="12" t="s">
        <v>22</v>
      </c>
      <c r="H51" s="11"/>
      <c r="I51" s="5">
        <f t="shared" si="10"/>
        <v>2</v>
      </c>
      <c r="J51" s="682">
        <f>SUM(COUNTIF(B51:H51,"9-11,15-19"))*(6)+(COUNTIF(B51:H51,"9-12,16-19"))*(6)+(COUNTIF(B51:H51,"9-13,17-19"))*(6)+(COUNTIF(B51:H51,"9-19"))*(9)+(COUNTIF(B51:H51,"9-17"))*(7.25)+(COUNTIF(B51:H51,"9-16"))*(6.25)+(COUNTIF(B51:H51,"9-15"))*(5.5)+(COUNTIF(B51:H51,"9-14"))*(4.5)+(COUNTIF(B51:H51,"9-13"))*(4)+(COUNTIF(B51:H51,"9-12"))*(3)+(COUNTIF(B51:H51,"9-11:30"))*(2.5)+(COUNTIF(B51:H51,"13-19"))*(5.5)+(COUNTIF(B51:H51,"14-19"))*(4.5)+(COUNTIF(B51:H51,"15-19"))*(4)+(COUNTIF(B51:H51,"16-19"))*(3)+(COUNTIF(B51:H51,"16:30-19"))*(2.5)+(COUNTIF(B51:H51,"10-14"))*(4)+(COUNTIF(B51:H51,"草加9-14"))*(4.5)+(COUNTIF(B51:H51,"新田9-14"))*(4.5)+(COUNTIF(B51:H51,"新田14-19"))*(4.5)+(COUNTIF(B51:H51,"受付9-/事務"))*(4.5)</f>
        <v>10</v>
      </c>
      <c r="K51" s="682"/>
    </row>
    <row r="52" spans="1:14" ht="14.45" customHeight="1" x14ac:dyDescent="0.15">
      <c r="A52" s="20" t="s">
        <v>62</v>
      </c>
      <c r="B52" s="12" t="s">
        <v>20</v>
      </c>
      <c r="C52" s="21"/>
      <c r="D52" s="32"/>
      <c r="E52" s="93" t="s">
        <v>84</v>
      </c>
      <c r="F52" s="12" t="s">
        <v>20</v>
      </c>
      <c r="G52" s="12" t="s">
        <v>27</v>
      </c>
      <c r="H52" s="32"/>
      <c r="I52" s="5">
        <f t="shared" si="10"/>
        <v>4</v>
      </c>
      <c r="J52" s="682">
        <f>SUM(COUNTIF(B52:H52,"9-11,15-19"))*(6)+(COUNTIF(B52:H52,"9-12,16-19"))*(6)+(COUNTIF(B52:H52,"9-13,17-19"))*(6)+(COUNTIF(B52:H52,"9-19"))*(9)+(COUNTIF(B52:H52,"9-17"))*(7.25)+(COUNTIF(B52:H52,"9-16"))*(6.25)+(COUNTIF(B52:H52,"9-15"))*(5.5)+(COUNTIF(B52:H52,"9-14"))*(4.5)+(COUNTIF(B52:H52,"9-13"))*(4)+(COUNTIF(B52:H52,"9-12"))*(3)+(COUNTIF(B52:H52,"9-11:30"))*(2.5)+(COUNTIF(B52:H52,"13-19"))*(5.5)+(COUNTIF(B52:H52,"14-19"))*(4.5)+(COUNTIF(B52:H52,"15-19"))*(4)+(COUNTIF(B52:H52,"16-19"))*(3)+(COUNTIF(B52:H52,"16:30-19"))*(2.5)+(COUNTIF(B52:H52,"10-14"))*(4)+(COUNTIF(B52:H52,"草加9-14"))*(4.5)+(COUNTIF(B52:H52,"新田9-14"))*(4.5)+(COUNTIF(B52:H52,"新田14-19"))*(4.5)</f>
        <v>16.5</v>
      </c>
      <c r="K52" s="682"/>
    </row>
    <row r="53" spans="1:14" ht="14.45" customHeight="1" x14ac:dyDescent="0.15">
      <c r="A53" s="20" t="s">
        <v>124</v>
      </c>
      <c r="B53" s="93" t="s">
        <v>84</v>
      </c>
      <c r="C53" s="11"/>
      <c r="D53" s="11"/>
      <c r="E53" s="93" t="s">
        <v>84</v>
      </c>
      <c r="F53" s="12" t="s">
        <v>20</v>
      </c>
      <c r="G53" s="12" t="s">
        <v>21</v>
      </c>
      <c r="H53" s="11"/>
      <c r="I53" s="5">
        <f t="shared" si="10"/>
        <v>4</v>
      </c>
      <c r="J53" s="682">
        <f>SUM(COUNTIF(B53:H53,"9-11,15-19"))*(6)+(COUNTIF(B53:H53,"9-12,16-19"))*(6)+(COUNTIF(B53:H53,"9-13,17-19"))*(6)+(COUNTIF(B53:H53,"9-19"))*(9)+(COUNTIF(B53:H53,"9-17"))*(7.25)+(COUNTIF(B53:H53,"9-16"))*(6.25)+(COUNTIF(B53:H53,"9-15"))*(5.5)+(COUNTIF(B53:H53,"9-14"))*(4.5)+(COUNTIF(B53:H53,"9-13"))*(4)+(COUNTIF(B53:H53,"9-12"))*(3)+(COUNTIF(B53:H53,"9-11:30"))*(2.5)+(COUNTIF(B53:H53,"13-19"))*(5.5)+(COUNTIF(B53:H53,"14-19"))*(4.5)+(COUNTIF(B53:H53,"15-19"))*(4)+(COUNTIF(B53:H53,"16-19"))*(3)+(COUNTIF(B53:H53,"16:30-19"))*(2.5)+(COUNTIF(B53:H53,"10-14"))*(4)+(COUNTIF(B53:H53,"草加9-14"))*(4.5)+(COUNTIF(B53:H53,"新田9-14"))*(4.5)+(COUNTIF(B53:H53,"新田14-19"))*(4.5)</f>
        <v>18</v>
      </c>
      <c r="K53" s="682"/>
    </row>
    <row r="54" spans="1:14" ht="14.45" customHeight="1" x14ac:dyDescent="0.15">
      <c r="A54" s="20" t="s">
        <v>225</v>
      </c>
      <c r="B54" s="12" t="s">
        <v>21</v>
      </c>
      <c r="C54" s="32"/>
      <c r="D54" s="32"/>
      <c r="E54" s="12"/>
      <c r="F54" s="12" t="s">
        <v>21</v>
      </c>
      <c r="G54" s="12"/>
      <c r="H54" s="32"/>
      <c r="I54" s="5">
        <f t="shared" si="10"/>
        <v>2</v>
      </c>
      <c r="J54" s="682">
        <f>SUM(COUNTIF(B54:H54,"9-11,15-19"))*(6)+(COUNTIF(B54:H54,"9-12,16-19"))*(6)+(COUNTIF(B54:H54,"9-13,17-19"))*(6)+(COUNTIF(B54:H54,"9-19"))*(9)+(COUNTIF(B54:H54,"9-17"))*(7.25)+(COUNTIF(B54:H54,"9-16"))*(6.25)+(COUNTIF(B54:H54,"9-15"))*(5.5)+(COUNTIF(B54:H54,"9-14"))*(4.5)+(COUNTIF(B54:H54,"9-13"))*(4)+(COUNTIF(B54:H54,"9-12"))*(3)+(COUNTIF(B54:H54,"9-11:30"))*(2.5)+(COUNTIF(B54:H54,"13-19"))*(5.5)+(COUNTIF(B54:H54,"14-19"))*(4.5)+(COUNTIF(B54:H54,"15-19"))*(4)+(COUNTIF(B54:H54,"16-19"))*(3)+(COUNTIF(B54:H54,"16:30-19"))*(2.5)+(COUNTIF(B54:H54,"10-14"))*(4)+(COUNTIF(B54:H54,"草加9-14"))*(4.5)+(COUNTIF(B54:H54,"新田9-14"))*(4.5)+(COUNTIF(B54:H54,"新田14-19"))*(4.5)</f>
        <v>9</v>
      </c>
      <c r="K54" s="682"/>
    </row>
    <row r="55" spans="1:14" ht="14.45" customHeight="1" x14ac:dyDescent="0.15">
      <c r="A55" s="20" t="s">
        <v>291</v>
      </c>
      <c r="B55" s="12"/>
      <c r="C55" s="32"/>
      <c r="D55" s="32"/>
      <c r="E55" s="12" t="s">
        <v>20</v>
      </c>
      <c r="F55" s="12"/>
      <c r="G55" s="12" t="s">
        <v>20</v>
      </c>
      <c r="H55" s="32"/>
      <c r="I55" s="5">
        <f t="shared" si="10"/>
        <v>2</v>
      </c>
      <c r="J55" s="682">
        <f>SUM(COUNTIF(B55:H55,"9-11,15-19"))*(6)+(COUNTIF(B55:H55,"9-12,16-19"))*(6)+(COUNTIF(B55:H55,"9-13,17-19"))*(6)+(COUNTIF(B55:H55,"9-19"))*(9)+(COUNTIF(B55:H55,"9-17"))*(7.25)+(COUNTIF(B55:H55,"9-16"))*(6.25)+(COUNTIF(B55:H55,"9-15"))*(5.5)+(COUNTIF(B55:H55,"9-14"))*(4.5)+(COUNTIF(B55:H55,"9-13"))*(4)+(COUNTIF(B55:H55,"9-12"))*(3)+(COUNTIF(B55:H55,"9-11:30"))*(2.5)+(COUNTIF(B55:H55,"13-19"))*(5.5)+(COUNTIF(B55:H55,"14-19"))*(4.5)+(COUNTIF(B55:H55,"15-19"))*(4)+(COUNTIF(B55:H55,"16-19"))*(3)+(COUNTIF(B55:H55,"16:30-19"))*(2.5)+(COUNTIF(B55:H55,"10-14"))*(4)+(COUNTIF(B55:H55,"草加9-14"))*(4.5)+(COUNTIF(B55:H55,"新田9-14"))*(4.5)+(COUNTIF(B55:H55,"新田14-19"))*(4.5)</f>
        <v>9</v>
      </c>
      <c r="K55" s="682"/>
    </row>
    <row r="56" spans="1:14" ht="14.45" customHeight="1" x14ac:dyDescent="0.15">
      <c r="A56" s="20" t="s">
        <v>38</v>
      </c>
      <c r="B56" s="12" t="s">
        <v>20</v>
      </c>
      <c r="C56" s="11"/>
      <c r="D56" s="11"/>
      <c r="E56" s="12"/>
      <c r="F56" s="12" t="s">
        <v>21</v>
      </c>
      <c r="G56" s="103" t="s">
        <v>57</v>
      </c>
      <c r="H56" s="11"/>
      <c r="I56" s="5">
        <f t="shared" si="10"/>
        <v>3</v>
      </c>
      <c r="J56" s="682">
        <f>SUM(COUNTIF(B56:H56,"9-11,15-19"))*(6)+(COUNTIF(B56:H56,"9-12,16-19"))*(6)+(COUNTIF(B56:H56,"9-13,17-19"))*(6)+(COUNTIF(B56:H56,"9-19"))*(9)+(COUNTIF(B56:H56,"9-17"))*(7.25)+(COUNTIF(B56:H56,"9-16"))*(6.25)+(COUNTIF(B56:H56,"9-15"))*(5.5)+(COUNTIF(B56:H56,"9-14"))*(4.5)+(COUNTIF(B56:H56,"9-13"))*(4)+(COUNTIF(B56:H56,"9-12"))*(3)+(COUNTIF(B56:H56,"9-11:30"))*(2.5)+(COUNTIF(B56:H56,"13-19"))*(5.5)+(COUNTIF(B56:H56,"14-19"))*(4.5)+(COUNTIF(B56:H56,"15-19"))*(4)+(COUNTIF(B56:H56,"16-19"))*(3)+(COUNTIF(B56:H56,"16:30-19"))*(2.5)+(COUNTIF(B56:H56,"10-14"))*(4)+(COUNTIF(B56:H56,"草加9-14"))*(4.5)+(COUNTIF(B56:H56,"新田9-14"))*(4.5)+(COUNTIF(B56:H56,"新田14-19"))*(4.5)</f>
        <v>13.5</v>
      </c>
      <c r="K56" s="682"/>
    </row>
    <row r="57" spans="1:14" ht="14.45" customHeight="1" x14ac:dyDescent="0.15">
      <c r="A57" s="321" t="s">
        <v>66</v>
      </c>
      <c r="B57" s="12"/>
      <c r="C57" s="11"/>
      <c r="D57" s="11"/>
      <c r="E57" s="12"/>
      <c r="F57" s="12"/>
      <c r="G57" s="12"/>
      <c r="H57" s="11"/>
      <c r="I57" s="5"/>
      <c r="J57" s="682"/>
      <c r="K57" s="682"/>
    </row>
    <row r="58" spans="1:14" ht="14.45" customHeight="1" x14ac:dyDescent="0.15">
      <c r="A58" s="41"/>
      <c r="B58" s="42"/>
      <c r="C58" s="42"/>
      <c r="D58" s="42"/>
      <c r="E58" s="42"/>
      <c r="F58" s="42"/>
      <c r="G58" s="42"/>
      <c r="H58" s="42"/>
      <c r="I58" s="698" t="s">
        <v>491</v>
      </c>
      <c r="J58" s="698"/>
      <c r="K58" s="698"/>
    </row>
    <row r="59" spans="1:14" ht="14.45" customHeight="1" x14ac:dyDescent="0.15">
      <c r="A59" s="699" t="s">
        <v>36</v>
      </c>
      <c r="B59" s="700"/>
      <c r="C59" s="13"/>
      <c r="D59" s="701" t="s">
        <v>31</v>
      </c>
      <c r="E59" s="701"/>
      <c r="H59" s="10"/>
      <c r="I59" s="10"/>
      <c r="M59" s="14"/>
      <c r="N59" s="15"/>
    </row>
    <row r="60" spans="1:14" ht="14.45" customHeight="1" x14ac:dyDescent="0.15">
      <c r="A60" s="702" t="s">
        <v>85</v>
      </c>
      <c r="B60" s="703"/>
      <c r="C60" s="704" t="s">
        <v>89</v>
      </c>
      <c r="D60" s="705"/>
      <c r="E60" s="705"/>
      <c r="F60" s="705"/>
      <c r="G60" s="705"/>
      <c r="H60" s="705"/>
      <c r="I60" s="705"/>
      <c r="J60" s="705"/>
      <c r="K60" s="705"/>
      <c r="M60" s="14"/>
      <c r="N60" s="15"/>
    </row>
    <row r="61" spans="1:14" ht="14.45" customHeight="1" x14ac:dyDescent="0.15">
      <c r="A61" s="702" t="s">
        <v>86</v>
      </c>
      <c r="B61" s="703"/>
      <c r="C61" s="704" t="s">
        <v>90</v>
      </c>
      <c r="D61" s="705"/>
      <c r="E61" s="705"/>
      <c r="F61" s="705"/>
      <c r="G61" s="705"/>
      <c r="H61" s="705"/>
      <c r="I61" s="705"/>
      <c r="J61" s="705"/>
      <c r="K61" s="705"/>
    </row>
    <row r="62" spans="1:14" ht="14.45" customHeight="1" x14ac:dyDescent="0.15">
      <c r="A62" s="95" t="s">
        <v>87</v>
      </c>
      <c r="B62" s="96"/>
      <c r="C62" s="696" t="s">
        <v>30</v>
      </c>
      <c r="D62" s="697"/>
      <c r="E62" s="697"/>
      <c r="F62" s="697"/>
      <c r="G62" s="697"/>
      <c r="H62" s="697"/>
      <c r="I62" s="697"/>
      <c r="J62" s="697"/>
      <c r="K62" s="697"/>
    </row>
    <row r="63" spans="1:14" ht="14.45" customHeight="1" x14ac:dyDescent="0.15">
      <c r="A63" s="95" t="s">
        <v>88</v>
      </c>
      <c r="B63" s="96"/>
      <c r="C63" s="97" t="s">
        <v>32</v>
      </c>
      <c r="D63" s="98"/>
      <c r="E63" s="98"/>
      <c r="F63" s="98"/>
      <c r="G63" s="98"/>
      <c r="H63" s="98"/>
      <c r="I63" s="98"/>
      <c r="J63" s="98"/>
      <c r="K63" s="98"/>
    </row>
    <row r="64" spans="1:14" ht="14.45" customHeight="1" x14ac:dyDescent="0.15">
      <c r="A64" s="694"/>
      <c r="B64" s="695"/>
      <c r="C64" s="696" t="s">
        <v>91</v>
      </c>
      <c r="D64" s="697"/>
      <c r="E64" s="697"/>
      <c r="F64" s="697"/>
      <c r="G64" s="697"/>
      <c r="H64" s="697"/>
      <c r="I64" s="697"/>
      <c r="J64" s="697"/>
      <c r="K64" s="697"/>
    </row>
    <row r="65" spans="1:11" ht="14.45" customHeight="1" x14ac:dyDescent="0.15">
      <c r="A65" s="876"/>
      <c r="B65" s="876"/>
      <c r="C65" s="98" t="s">
        <v>35</v>
      </c>
      <c r="D65" s="98"/>
      <c r="E65" s="98"/>
      <c r="F65" s="98"/>
      <c r="G65" s="98"/>
      <c r="H65" s="98"/>
      <c r="I65" s="98"/>
      <c r="J65" s="98"/>
      <c r="K65" s="98"/>
    </row>
    <row r="66" spans="1:11" ht="14.45" customHeight="1" x14ac:dyDescent="0.15">
      <c r="A66" s="875"/>
      <c r="B66" s="875"/>
      <c r="C66" s="697" t="s">
        <v>104</v>
      </c>
      <c r="D66" s="697"/>
      <c r="E66" s="697"/>
      <c r="F66" s="697"/>
      <c r="G66" s="697"/>
      <c r="H66" s="697"/>
      <c r="I66" s="697"/>
      <c r="J66" s="697"/>
      <c r="K66" s="697"/>
    </row>
    <row r="67" spans="1:11" ht="14.45" customHeight="1" x14ac:dyDescent="0.15">
      <c r="A67" s="875"/>
      <c r="B67" s="875"/>
      <c r="C67" s="697" t="s">
        <v>106</v>
      </c>
      <c r="D67" s="697"/>
      <c r="E67" s="697"/>
      <c r="F67" s="697"/>
      <c r="G67" s="697"/>
      <c r="H67" s="697"/>
      <c r="I67" s="697"/>
      <c r="J67" s="697"/>
      <c r="K67" s="697"/>
    </row>
  </sheetData>
  <mergeCells count="73">
    <mergeCell ref="A65:B65"/>
    <mergeCell ref="A66:B66"/>
    <mergeCell ref="C66:K66"/>
    <mergeCell ref="A67:B67"/>
    <mergeCell ref="C67:K67"/>
    <mergeCell ref="F16:H16"/>
    <mergeCell ref="A60:B60"/>
    <mergeCell ref="C60:K60"/>
    <mergeCell ref="A61:B61"/>
    <mergeCell ref="C61:K61"/>
    <mergeCell ref="J49:K49"/>
    <mergeCell ref="J50:K50"/>
    <mergeCell ref="J51:K51"/>
    <mergeCell ref="J52:K52"/>
    <mergeCell ref="J53:K53"/>
    <mergeCell ref="J54:K54"/>
    <mergeCell ref="J42:K42"/>
    <mergeCell ref="J43:K43"/>
    <mergeCell ref="J44:K44"/>
    <mergeCell ref="J45:K45"/>
    <mergeCell ref="J46:K46"/>
    <mergeCell ref="C62:K62"/>
    <mergeCell ref="A64:B64"/>
    <mergeCell ref="C64:K64"/>
    <mergeCell ref="J55:K55"/>
    <mergeCell ref="J56:K56"/>
    <mergeCell ref="J57:K57"/>
    <mergeCell ref="I58:K58"/>
    <mergeCell ref="A59:B59"/>
    <mergeCell ref="D59:E59"/>
    <mergeCell ref="I47:I48"/>
    <mergeCell ref="J47:K48"/>
    <mergeCell ref="I36:I37"/>
    <mergeCell ref="J36:K37"/>
    <mergeCell ref="J38:K38"/>
    <mergeCell ref="J39:K39"/>
    <mergeCell ref="J40:K40"/>
    <mergeCell ref="J41:K41"/>
    <mergeCell ref="J35:K35"/>
    <mergeCell ref="J24:K24"/>
    <mergeCell ref="I25:I26"/>
    <mergeCell ref="J25:K26"/>
    <mergeCell ref="J27:K27"/>
    <mergeCell ref="J28:K28"/>
    <mergeCell ref="J29:K29"/>
    <mergeCell ref="J30:K30"/>
    <mergeCell ref="J31:K31"/>
    <mergeCell ref="J32:K32"/>
    <mergeCell ref="J33:K33"/>
    <mergeCell ref="J34:K34"/>
    <mergeCell ref="J23:K23"/>
    <mergeCell ref="J12:K12"/>
    <mergeCell ref="J13:K13"/>
    <mergeCell ref="I14:I15"/>
    <mergeCell ref="J14:K15"/>
    <mergeCell ref="J16:K16"/>
    <mergeCell ref="J17:K17"/>
    <mergeCell ref="J18:K18"/>
    <mergeCell ref="J19:K19"/>
    <mergeCell ref="J20:K20"/>
    <mergeCell ref="J21:K21"/>
    <mergeCell ref="J22:K22"/>
    <mergeCell ref="J11:K11"/>
    <mergeCell ref="B1:F1"/>
    <mergeCell ref="H1:K1"/>
    <mergeCell ref="I3:I4"/>
    <mergeCell ref="J3:K4"/>
    <mergeCell ref="J5:K5"/>
    <mergeCell ref="J6:K6"/>
    <mergeCell ref="J7:K7"/>
    <mergeCell ref="J8:K8"/>
    <mergeCell ref="J9:K9"/>
    <mergeCell ref="J10:K10"/>
  </mergeCells>
  <phoneticPr fontId="13"/>
  <pageMargins left="0.59055118110236227" right="0.27559055118110237" top="0.31496062992125984" bottom="0.11811023622047245" header="0.51181102362204722" footer="0.51181102362204722"/>
  <pageSetup paperSize="9" scale="92" orientation="portrait"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96751-3B32-4CCE-B71A-1BA9AB4B4728}">
  <dimension ref="A1:K55"/>
  <sheetViews>
    <sheetView zoomScale="115" zoomScaleNormal="115" workbookViewId="0">
      <selection activeCell="O12" sqref="O12"/>
    </sheetView>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50" t="s">
        <v>59</v>
      </c>
      <c r="B1" s="753" t="s">
        <v>493</v>
      </c>
      <c r="C1" s="753"/>
      <c r="D1" s="753"/>
      <c r="E1" s="753"/>
      <c r="F1" s="753"/>
      <c r="G1" s="754"/>
      <c r="H1" s="755" t="s">
        <v>154</v>
      </c>
      <c r="I1" s="756"/>
      <c r="J1" s="756"/>
      <c r="K1" s="757"/>
    </row>
    <row r="2" spans="1:11" ht="9" customHeight="1" x14ac:dyDescent="0.15">
      <c r="A2" s="189"/>
    </row>
    <row r="3" spans="1:11" s="191" customFormat="1" ht="15" customHeight="1" x14ac:dyDescent="0.15">
      <c r="A3" s="153" t="s">
        <v>0</v>
      </c>
      <c r="B3" s="154"/>
      <c r="C3" s="154"/>
      <c r="D3" s="154"/>
      <c r="E3" s="154"/>
      <c r="F3" s="154"/>
      <c r="G3" s="154"/>
      <c r="H3" s="154">
        <v>46054</v>
      </c>
      <c r="I3" s="747" t="s">
        <v>1</v>
      </c>
      <c r="J3" s="749" t="s">
        <v>2</v>
      </c>
      <c r="K3" s="750"/>
    </row>
    <row r="4" spans="1:11" s="192" customFormat="1" ht="15" customHeight="1" x14ac:dyDescent="0.15">
      <c r="A4" s="155" t="s">
        <v>3</v>
      </c>
      <c r="B4" s="157"/>
      <c r="C4" s="157"/>
      <c r="D4" s="157"/>
      <c r="E4" s="157"/>
      <c r="F4" s="157"/>
      <c r="G4" s="157"/>
      <c r="H4" s="158" t="s">
        <v>10</v>
      </c>
      <c r="I4" s="748"/>
      <c r="J4" s="749"/>
      <c r="K4" s="750"/>
    </row>
    <row r="5" spans="1:11" s="151" customFormat="1" ht="13.5" customHeight="1" x14ac:dyDescent="0.15">
      <c r="A5" s="206" t="s">
        <v>142</v>
      </c>
      <c r="B5" s="195"/>
      <c r="C5" s="195"/>
      <c r="D5" s="195"/>
      <c r="E5" s="195"/>
      <c r="F5" s="195"/>
      <c r="G5" s="195"/>
      <c r="H5" s="153">
        <v>3</v>
      </c>
      <c r="I5" s="196"/>
      <c r="J5" s="751"/>
      <c r="K5" s="752"/>
    </row>
    <row r="6" spans="1:11" ht="13.5" customHeight="1" x14ac:dyDescent="0.15">
      <c r="A6" s="197" t="s">
        <v>155</v>
      </c>
      <c r="B6" s="241"/>
      <c r="C6" s="241"/>
      <c r="D6" s="241"/>
      <c r="E6" s="241"/>
      <c r="F6" s="241"/>
      <c r="G6" s="241"/>
      <c r="H6" s="240" t="s">
        <v>368</v>
      </c>
      <c r="I6" s="199">
        <f>COUNTA(B6:H6)</f>
        <v>1</v>
      </c>
      <c r="J6" s="733">
        <f>SUM(COUNTIF(B6:H6,"10-"))*(4.5)+SUM(COUNTIF(B6:H6,"9:30-"))*(5)+SUM(COUNTIF(B6:H6,"9-16"))*(6.25)+SUM(COUNTIF(B6:H6,"9:30-15"))*(5)+SUM(COUNTIF(B6:H6,"10-16"))*(5.5)+SUM(COUNTIF(B6:H6,"10-14"))*(4)</f>
        <v>5</v>
      </c>
      <c r="K6" s="734"/>
    </row>
    <row r="7" spans="1:11" ht="13.5" customHeight="1" x14ac:dyDescent="0.15">
      <c r="A7" s="197" t="s">
        <v>158</v>
      </c>
      <c r="B7" s="241"/>
      <c r="C7" s="241"/>
      <c r="D7" s="241"/>
      <c r="E7" s="241"/>
      <c r="F7" s="241"/>
      <c r="G7" s="241"/>
      <c r="H7" s="239" t="s">
        <v>369</v>
      </c>
      <c r="I7" s="200">
        <f>COUNTA(B7:H7)</f>
        <v>1</v>
      </c>
      <c r="J7" s="733">
        <f>SUM(COUNTIF(B7:H7,"10-"))*(4.5)+SUM(COUNTIF(B7:H7,"9:30-"))*(5)+SUM(COUNTIF(B7:H7,"9-16"))*(6.25)+SUM(COUNTIF(B7:H7,"9:30-15"))*(5)+SUM(COUNTIF(B7:H7,"10-16"))*(5.5)+SUM(COUNTIF(B7:H7,"10-14"))*(4)</f>
        <v>4.5</v>
      </c>
      <c r="K7" s="734"/>
    </row>
    <row r="8" spans="1:11" ht="13.5" customHeight="1" x14ac:dyDescent="0.15">
      <c r="A8" s="197" t="s">
        <v>494</v>
      </c>
      <c r="B8" s="241"/>
      <c r="C8" s="241"/>
      <c r="D8" s="241"/>
      <c r="E8" s="241"/>
      <c r="F8" s="241"/>
      <c r="G8" s="241"/>
      <c r="H8" s="239"/>
      <c r="I8" s="200">
        <f>COUNTA(B8:H8)</f>
        <v>0</v>
      </c>
      <c r="J8" s="733">
        <f>SUM(COUNTIF(B8:H8,"10-"))*(4.5)+SUM(COUNTIF(B8:H8,"9:30-"))*(5)+SUM(COUNTIF(B8:H8,"9-16"))*(6.25)+SUM(COUNTIF(B8:H8,"9:30-15"))*(5)+SUM(COUNTIF(B8:H8,"10-16"))*(5.5)+SUM(COUNTIF(B8:H8,"10-14"))*(4)</f>
        <v>0</v>
      </c>
      <c r="K8" s="734"/>
    </row>
    <row r="9" spans="1:11" ht="13.5" customHeight="1" x14ac:dyDescent="0.15">
      <c r="A9" s="197" t="s">
        <v>160</v>
      </c>
      <c r="B9" s="241"/>
      <c r="C9" s="241"/>
      <c r="D9" s="241"/>
      <c r="E9" s="241"/>
      <c r="F9" s="241"/>
      <c r="G9" s="241"/>
      <c r="H9" s="239"/>
      <c r="I9" s="200">
        <f>COUNTA(B9:H9)</f>
        <v>0</v>
      </c>
      <c r="J9" s="733">
        <f>SUM(COUNTIF(B9:H9,"10-"))*(4.5)+SUM(COUNTIF(B9:H9,"9:30-"))*(5)+SUM(COUNTIF(B9:H9,"9-16"))*(6.25)+SUM(COUNTIF(B9:H9,"9:30-15"))*(5)+SUM(COUNTIF(B9:H9,"10-16"))*(5.5)+SUM(COUNTIF(B9:H9,"10-14"))*(4)</f>
        <v>0</v>
      </c>
      <c r="K9" s="734"/>
    </row>
    <row r="10" spans="1:11" ht="13.5" customHeight="1" x14ac:dyDescent="0.15">
      <c r="A10" s="88" t="s">
        <v>183</v>
      </c>
      <c r="B10" s="241"/>
      <c r="C10" s="241"/>
      <c r="D10" s="241"/>
      <c r="E10" s="241"/>
      <c r="F10" s="241"/>
      <c r="G10" s="241"/>
      <c r="H10" s="239" t="s">
        <v>369</v>
      </c>
      <c r="I10" s="200">
        <f>COUNTA(B10:H10)</f>
        <v>1</v>
      </c>
      <c r="J10" s="733">
        <f t="shared" ref="J10" si="0">SUM(COUNTIF(B10:H10,"9-15"))*(5.5)+SUM(COUNTIF(B10:H10,"10-15"))*(4.5)+SUM(COUNTIF(B10:H10,"9-16"))*(6.25)+SUM(COUNTIF(B10:H10,"9:30-15"))*(5)+SUM(COUNTIF(B10:H10,"10-16"))*(5.5)+SUM(COUNTIF(B10:H10,"10-14"))*(4)</f>
        <v>0</v>
      </c>
      <c r="K10" s="734"/>
    </row>
    <row r="11" spans="1:11" ht="13.5" customHeight="1" x14ac:dyDescent="0.15">
      <c r="A11" s="88" t="s">
        <v>426</v>
      </c>
      <c r="B11" s="282"/>
      <c r="C11" s="282"/>
      <c r="D11" s="198"/>
      <c r="E11" s="198"/>
      <c r="F11" s="198"/>
      <c r="G11" s="198"/>
      <c r="H11" s="239"/>
      <c r="I11" s="200">
        <f t="shared" ref="I11:I12" si="1">COUNTA(B11:H11)</f>
        <v>0</v>
      </c>
      <c r="J11" s="733">
        <f>SUM(COUNTIF(B11:H11,"10-"))*(4.5)+SUM(COUNTIF(B11:H11,"9:30-"))*(5)+SUM(COUNTIF(B11:H11,"9-16"))*(6.25)+SUM(COUNTIF(B11:H11,"9:30-15"))*(5)+SUM(COUNTIF(B11:H11,"10-16"))*(5.5)+SUM(COUNTIF(B11:H11,"10-14"))*(4)</f>
        <v>0</v>
      </c>
      <c r="K11" s="734"/>
    </row>
    <row r="12" spans="1:11" ht="13.5" customHeight="1" x14ac:dyDescent="0.15">
      <c r="A12" s="484" t="s">
        <v>66</v>
      </c>
      <c r="B12" s="202"/>
      <c r="C12" s="198"/>
      <c r="D12" s="198"/>
      <c r="E12" s="198"/>
      <c r="F12" s="198"/>
      <c r="G12" s="198"/>
      <c r="H12" s="239"/>
      <c r="I12" s="200">
        <f t="shared" si="1"/>
        <v>0</v>
      </c>
      <c r="J12" s="733">
        <f>SUM(COUNTIF(B12:H12,"10-"))*(4.5)+SUM(COUNTIF(B12:H12,"9:30-"))*(5)+SUM(COUNTIF(B12:H12,"10-15:30"))*(5)+SUM(COUNTIF(B12:H12,"9:30-15"))*(5)+SUM(COUNTIF(B12:H12,"10-16"))*(5.5)+SUM(COUNTIF(B12:H12,"10-14"))*(4)</f>
        <v>0</v>
      </c>
      <c r="K12" s="734"/>
    </row>
    <row r="13" spans="1:11" s="191" customFormat="1" ht="15" customHeight="1" x14ac:dyDescent="0.15">
      <c r="A13" s="175" t="s">
        <v>0</v>
      </c>
      <c r="B13" s="176">
        <v>46055</v>
      </c>
      <c r="C13" s="176">
        <v>46056</v>
      </c>
      <c r="D13" s="176">
        <v>46057</v>
      </c>
      <c r="E13" s="176">
        <v>46058</v>
      </c>
      <c r="F13" s="176">
        <v>46059</v>
      </c>
      <c r="G13" s="176">
        <v>46060</v>
      </c>
      <c r="H13" s="176">
        <v>46061</v>
      </c>
      <c r="I13" s="747" t="s">
        <v>1</v>
      </c>
      <c r="J13" s="749" t="s">
        <v>2</v>
      </c>
      <c r="K13" s="750"/>
    </row>
    <row r="14" spans="1:11" s="192" customFormat="1" ht="15" customHeight="1" x14ac:dyDescent="0.15">
      <c r="A14" s="155" t="s">
        <v>3</v>
      </c>
      <c r="B14" s="157" t="s">
        <v>4</v>
      </c>
      <c r="C14" s="157" t="s">
        <v>5</v>
      </c>
      <c r="D14" s="157" t="s">
        <v>6</v>
      </c>
      <c r="E14" s="157" t="s">
        <v>7</v>
      </c>
      <c r="F14" s="157" t="s">
        <v>8</v>
      </c>
      <c r="G14" s="157" t="s">
        <v>9</v>
      </c>
      <c r="H14" s="158" t="s">
        <v>10</v>
      </c>
      <c r="I14" s="748"/>
      <c r="J14" s="749"/>
      <c r="K14" s="750"/>
    </row>
    <row r="15" spans="1:11" s="151" customFormat="1" ht="13.5" customHeight="1" x14ac:dyDescent="0.15">
      <c r="A15" s="193" t="s">
        <v>131</v>
      </c>
      <c r="B15" s="195">
        <v>4</v>
      </c>
      <c r="C15" s="195"/>
      <c r="D15" s="195"/>
      <c r="E15" s="153">
        <v>2</v>
      </c>
      <c r="F15" s="195">
        <v>4</v>
      </c>
      <c r="G15" s="153">
        <v>3</v>
      </c>
      <c r="H15" s="153">
        <v>3</v>
      </c>
      <c r="I15" s="196"/>
      <c r="J15" s="751"/>
      <c r="K15" s="752"/>
    </row>
    <row r="16" spans="1:11" s="151" customFormat="1" ht="13.5" customHeight="1" x14ac:dyDescent="0.15">
      <c r="A16" s="197" t="s">
        <v>155</v>
      </c>
      <c r="B16" s="239"/>
      <c r="C16" s="241"/>
      <c r="D16" s="241"/>
      <c r="E16" s="240" t="s">
        <v>368</v>
      </c>
      <c r="F16" s="16"/>
      <c r="G16" s="240" t="s">
        <v>368</v>
      </c>
      <c r="H16" s="240" t="s">
        <v>368</v>
      </c>
      <c r="I16" s="200">
        <f t="shared" ref="I16:I18" si="2">COUNTA(B16:H16)</f>
        <v>3</v>
      </c>
      <c r="J16" s="733">
        <f>SUM(COUNTIF(B16:H16,"10-"))*(4.5)+SUM(COUNTIF(B16:H16,"9:30-"))*(5)+SUM(COUNTIF(B16:H16,"9-16"))*(6.25)+SUM(COUNTIF(B16:H16,"9:30-15"))*(5)+SUM(COUNTIF(B16:H16,"10-16"))*(5.5)+SUM(COUNTIF(B16:H16,"10-14"))*(4)</f>
        <v>15</v>
      </c>
      <c r="K16" s="734"/>
    </row>
    <row r="17" spans="1:11" ht="13.5" customHeight="1" x14ac:dyDescent="0.15">
      <c r="A17" s="197" t="s">
        <v>158</v>
      </c>
      <c r="B17" s="239" t="s">
        <v>369</v>
      </c>
      <c r="C17" s="241"/>
      <c r="D17" s="241"/>
      <c r="E17" s="239"/>
      <c r="F17" s="239"/>
      <c r="G17" s="239" t="s">
        <v>369</v>
      </c>
      <c r="H17" s="239" t="s">
        <v>369</v>
      </c>
      <c r="I17" s="200">
        <f t="shared" si="2"/>
        <v>3</v>
      </c>
      <c r="J17" s="733">
        <f>SUM(COUNTIF(B17:H17,"10-"))*(4.5)+SUM(COUNTIF(B17:H17,"9:30-"))*(5)+SUM(COUNTIF(B17:H17,"9-16"))*(6.25)+SUM(COUNTIF(B17:H17,"9:30-15"))*(5)+SUM(COUNTIF(B17:H17,"10-16"))*(5.5)+SUM(COUNTIF(B17:H17,"10-14"))*(4)</f>
        <v>13.5</v>
      </c>
      <c r="K17" s="734"/>
    </row>
    <row r="18" spans="1:11" ht="13.5" customHeight="1" x14ac:dyDescent="0.15">
      <c r="A18" s="197" t="s">
        <v>494</v>
      </c>
      <c r="B18" s="240" t="s">
        <v>319</v>
      </c>
      <c r="C18" s="241"/>
      <c r="D18" s="241"/>
      <c r="E18" s="242"/>
      <c r="F18" s="240" t="s">
        <v>319</v>
      </c>
      <c r="G18" s="242"/>
      <c r="H18" s="239"/>
      <c r="I18" s="200">
        <f t="shared" si="2"/>
        <v>2</v>
      </c>
      <c r="J18" s="733">
        <f>SUM(COUNTIF(B18:H18,"10-"))*(4.5)+SUM(COUNTIF(B18:H18,"9:30-"))*(5)+SUM(COUNTIF(B18:H18,"9-16"))*(6.25)+SUM(COUNTIF(B18:H18,"9:30-15"))*(5)+SUM(COUNTIF(B18:H18,"10-16"))*(5.5)+SUM(COUNTIF(B18:H18,"10-14"))*(4)</f>
        <v>0</v>
      </c>
      <c r="K18" s="734"/>
    </row>
    <row r="19" spans="1:11" ht="13.5" customHeight="1" x14ac:dyDescent="0.15">
      <c r="A19" s="197" t="s">
        <v>160</v>
      </c>
      <c r="B19" s="239" t="s">
        <v>369</v>
      </c>
      <c r="C19" s="241"/>
      <c r="D19" s="241"/>
      <c r="E19" s="242" t="s">
        <v>161</v>
      </c>
      <c r="F19" s="239" t="s">
        <v>369</v>
      </c>
      <c r="G19" s="242" t="s">
        <v>161</v>
      </c>
      <c r="H19" s="239"/>
      <c r="I19" s="200">
        <f t="shared" ref="I19:I22" si="3">COUNTA(B19:H19)</f>
        <v>4</v>
      </c>
      <c r="J19" s="733">
        <f>SUM(COUNTIF(B19:H19,"10-"))*(4.5)+SUM(COUNTIF(B19:H19,"9:30-"))*(5)+SUM(COUNTIF(B19:H19,"9-16"))*(6.25)+SUM(COUNTIF(B19:H19,"9:30-15"))*(5)+SUM(COUNTIF(B19:H19,"10-16"))*(5.5)+SUM(COUNTIF(B19:H19,"10-14"))*(4)</f>
        <v>9</v>
      </c>
      <c r="K19" s="734"/>
    </row>
    <row r="20" spans="1:11" ht="13.5" customHeight="1" x14ac:dyDescent="0.15">
      <c r="A20" s="88" t="s">
        <v>183</v>
      </c>
      <c r="B20" s="239"/>
      <c r="C20" s="241"/>
      <c r="D20" s="241"/>
      <c r="E20" s="239" t="s">
        <v>369</v>
      </c>
      <c r="F20" s="239" t="s">
        <v>369</v>
      </c>
      <c r="G20" s="239"/>
      <c r="H20" s="239" t="s">
        <v>369</v>
      </c>
      <c r="I20" s="200">
        <f t="shared" si="3"/>
        <v>3</v>
      </c>
      <c r="J20" s="733">
        <f t="shared" ref="J20" si="4">SUM(COUNTIF(B20:H20,"9-15"))*(5.5)+SUM(COUNTIF(B20:H20,"10-15"))*(4.5)+SUM(COUNTIF(B20:H20,"9-16"))*(6.25)+SUM(COUNTIF(B20:H20,"9:30-15"))*(5)+SUM(COUNTIF(B20:H20,"10-16"))*(5.5)+SUM(COUNTIF(B20:H20,"10-14"))*(4)</f>
        <v>0</v>
      </c>
      <c r="K20" s="734"/>
    </row>
    <row r="21" spans="1:11" ht="13.5" customHeight="1" x14ac:dyDescent="0.15">
      <c r="A21" s="88" t="s">
        <v>426</v>
      </c>
      <c r="B21" s="239" t="s">
        <v>369</v>
      </c>
      <c r="C21" s="282"/>
      <c r="D21" s="198"/>
      <c r="E21" s="239"/>
      <c r="F21" s="239" t="s">
        <v>369</v>
      </c>
      <c r="G21" s="239" t="s">
        <v>369</v>
      </c>
      <c r="H21" s="239"/>
      <c r="I21" s="200">
        <f t="shared" si="3"/>
        <v>3</v>
      </c>
      <c r="J21" s="733">
        <f>SUM(COUNTIF(B21:H21,"10-"))*(4.5)+SUM(COUNTIF(B21:H21,"9:30-"))*(5)+SUM(COUNTIF(B21:H21,"9-16"))*(6.25)+SUM(COUNTIF(B21:H21,"9:30-15"))*(5)+SUM(COUNTIF(B21:H21,"10-16"))*(5.5)+SUM(COUNTIF(B21:H21,"10-14"))*(4)</f>
        <v>13.5</v>
      </c>
      <c r="K21" s="734"/>
    </row>
    <row r="22" spans="1:11" ht="13.5" customHeight="1" x14ac:dyDescent="0.15">
      <c r="A22" s="484" t="s">
        <v>66</v>
      </c>
      <c r="B22" s="239"/>
      <c r="C22" s="282"/>
      <c r="D22" s="198"/>
      <c r="E22" s="239"/>
      <c r="F22" s="239"/>
      <c r="G22" s="239"/>
      <c r="H22" s="239"/>
      <c r="I22" s="200">
        <f t="shared" si="3"/>
        <v>0</v>
      </c>
      <c r="J22" s="733">
        <f>SUM(COUNTIF(B22:H22,"10-"))*(4.5)+SUM(COUNTIF(B22:H22,"9:30-"))*(5)+SUM(COUNTIF(B22:H22,"10-15:30"))*(5)+SUM(COUNTIF(B22:H22,"9:30-15"))*(5)+SUM(COUNTIF(B22:H22,"10-16"))*(5.5)+SUM(COUNTIF(B22:H22,"10-14"))*(4)</f>
        <v>0</v>
      </c>
      <c r="K22" s="734"/>
    </row>
    <row r="23" spans="1:11" s="191" customFormat="1" ht="15" customHeight="1" x14ac:dyDescent="0.15">
      <c r="A23" s="153" t="s">
        <v>0</v>
      </c>
      <c r="B23" s="183">
        <v>46062</v>
      </c>
      <c r="C23" s="183">
        <v>46063</v>
      </c>
      <c r="D23" s="183">
        <v>46064</v>
      </c>
      <c r="E23" s="183">
        <v>46065</v>
      </c>
      <c r="F23" s="183">
        <v>46066</v>
      </c>
      <c r="G23" s="183">
        <v>46067</v>
      </c>
      <c r="H23" s="183">
        <v>46068</v>
      </c>
      <c r="I23" s="747" t="s">
        <v>1</v>
      </c>
      <c r="J23" s="749" t="s">
        <v>2</v>
      </c>
      <c r="K23" s="750"/>
    </row>
    <row r="24" spans="1:11" s="192" customFormat="1" ht="15" customHeight="1" x14ac:dyDescent="0.15">
      <c r="A24" s="155" t="s">
        <v>3</v>
      </c>
      <c r="B24" s="157" t="s">
        <v>4</v>
      </c>
      <c r="C24" s="157" t="s">
        <v>5</v>
      </c>
      <c r="D24" s="158" t="s">
        <v>6</v>
      </c>
      <c r="E24" s="157" t="s">
        <v>7</v>
      </c>
      <c r="F24" s="157" t="s">
        <v>8</v>
      </c>
      <c r="G24" s="157" t="s">
        <v>9</v>
      </c>
      <c r="H24" s="158" t="s">
        <v>10</v>
      </c>
      <c r="I24" s="748"/>
      <c r="J24" s="749"/>
      <c r="K24" s="750"/>
    </row>
    <row r="25" spans="1:11" s="151" customFormat="1" ht="14.25" customHeight="1" x14ac:dyDescent="0.15">
      <c r="A25" s="206" t="s">
        <v>142</v>
      </c>
      <c r="B25" s="195">
        <v>4</v>
      </c>
      <c r="C25" s="195"/>
      <c r="D25" s="195"/>
      <c r="E25" s="153">
        <v>2</v>
      </c>
      <c r="F25" s="195">
        <v>4</v>
      </c>
      <c r="G25" s="153">
        <v>3</v>
      </c>
      <c r="H25" s="153">
        <v>3</v>
      </c>
      <c r="I25" s="196"/>
      <c r="J25" s="751"/>
      <c r="K25" s="752"/>
    </row>
    <row r="26" spans="1:11" ht="13.5" customHeight="1" x14ac:dyDescent="0.15">
      <c r="A26" s="197" t="s">
        <v>155</v>
      </c>
      <c r="B26" s="239"/>
      <c r="C26" s="241"/>
      <c r="D26" s="241"/>
      <c r="E26" s="240" t="s">
        <v>368</v>
      </c>
      <c r="F26" s="16"/>
      <c r="G26" s="240" t="s">
        <v>368</v>
      </c>
      <c r="H26" s="240" t="s">
        <v>368</v>
      </c>
      <c r="I26" s="199">
        <f>COUNTA(B26:H26)</f>
        <v>3</v>
      </c>
      <c r="J26" s="733">
        <f>SUM(COUNTIF(B26:H26,"10-"))*(4.5)+SUM(COUNTIF(B26:H26,"9:30-"))*(5)+SUM(COUNTIF(B26:H26,"9-16"))*(6.25)+SUM(COUNTIF(B26:H26,"9:30-15"))*(5)+SUM(COUNTIF(B26:H26,"10-16"))*(5.5)+SUM(COUNTIF(B26:H26,"10-14"))*(4)</f>
        <v>15</v>
      </c>
      <c r="K26" s="734"/>
    </row>
    <row r="27" spans="1:11" ht="13.5" customHeight="1" x14ac:dyDescent="0.15">
      <c r="A27" s="197" t="s">
        <v>158</v>
      </c>
      <c r="B27" s="239" t="s">
        <v>369</v>
      </c>
      <c r="C27" s="241"/>
      <c r="D27" s="241"/>
      <c r="E27" s="239"/>
      <c r="F27" s="239"/>
      <c r="G27" s="239" t="s">
        <v>369</v>
      </c>
      <c r="H27" s="239" t="s">
        <v>369</v>
      </c>
      <c r="I27" s="200">
        <f t="shared" ref="I27:I32" si="5">COUNTA(B27:H27)</f>
        <v>3</v>
      </c>
      <c r="J27" s="733">
        <f>SUM(COUNTIF(B27:H27,"10-"))*(4.5)+SUM(COUNTIF(B27:H27,"9:30-"))*(5)+SUM(COUNTIF(B27:H27,"9-16"))*(6.25)+SUM(COUNTIF(B27:H27,"9:30-15"))*(5)+SUM(COUNTIF(B27:H27,"10-16"))*(5.5)+SUM(COUNTIF(B27:H27,"10-14"))*(4)</f>
        <v>13.5</v>
      </c>
      <c r="K27" s="734"/>
    </row>
    <row r="28" spans="1:11" ht="13.5" customHeight="1" x14ac:dyDescent="0.15">
      <c r="A28" s="197" t="s">
        <v>494</v>
      </c>
      <c r="B28" s="240" t="s">
        <v>319</v>
      </c>
      <c r="C28" s="241"/>
      <c r="D28" s="241"/>
      <c r="E28" s="242"/>
      <c r="F28" s="240" t="s">
        <v>319</v>
      </c>
      <c r="G28" s="242"/>
      <c r="H28" s="239"/>
      <c r="I28" s="200">
        <f t="shared" si="5"/>
        <v>2</v>
      </c>
      <c r="J28" s="733">
        <f>SUM(COUNTIF(B28:H28,"10-"))*(4.5)+SUM(COUNTIF(B28:H28,"9:30-"))*(5)+SUM(COUNTIF(B28:H28,"9-16"))*(6.25)+SUM(COUNTIF(B28:H28,"9:30-15"))*(5)+SUM(COUNTIF(B28:H28,"10-16"))*(5.5)+SUM(COUNTIF(B28:H28,"10-14"))*(4)</f>
        <v>0</v>
      </c>
      <c r="K28" s="734"/>
    </row>
    <row r="29" spans="1:11" ht="13.5" customHeight="1" x14ac:dyDescent="0.15">
      <c r="A29" s="197" t="s">
        <v>160</v>
      </c>
      <c r="B29" s="239" t="s">
        <v>369</v>
      </c>
      <c r="C29" s="241"/>
      <c r="D29" s="241"/>
      <c r="E29" s="242" t="s">
        <v>161</v>
      </c>
      <c r="F29" s="239" t="s">
        <v>369</v>
      </c>
      <c r="G29" s="242" t="s">
        <v>161</v>
      </c>
      <c r="H29" s="239"/>
      <c r="I29" s="200">
        <f t="shared" si="5"/>
        <v>4</v>
      </c>
      <c r="J29" s="733">
        <f>SUM(COUNTIF(B29:H29,"10-"))*(4.5)+SUM(COUNTIF(B29:H29,"9:30-"))*(5)+SUM(COUNTIF(B29:H29,"9-16"))*(6.25)+SUM(COUNTIF(B29:H29,"9:30-15"))*(5)+SUM(COUNTIF(B29:H29,"10-16"))*(5.5)+SUM(COUNTIF(B29:H29,"10-14"))*(4)</f>
        <v>9</v>
      </c>
      <c r="K29" s="734"/>
    </row>
    <row r="30" spans="1:11" ht="13.5" customHeight="1" x14ac:dyDescent="0.15">
      <c r="A30" s="88" t="s">
        <v>183</v>
      </c>
      <c r="B30" s="239"/>
      <c r="C30" s="241"/>
      <c r="D30" s="241"/>
      <c r="E30" s="239" t="s">
        <v>369</v>
      </c>
      <c r="F30" s="239" t="s">
        <v>369</v>
      </c>
      <c r="G30" s="239"/>
      <c r="H30" s="239" t="s">
        <v>369</v>
      </c>
      <c r="I30" s="200">
        <f t="shared" si="5"/>
        <v>3</v>
      </c>
      <c r="J30" s="733">
        <f t="shared" ref="J30" si="6">SUM(COUNTIF(B30:H30,"9-15"))*(5.5)+SUM(COUNTIF(B30:H30,"10-15"))*(4.5)+SUM(COUNTIF(B30:H30,"9-16"))*(6.25)+SUM(COUNTIF(B30:H30,"9:30-15"))*(5)+SUM(COUNTIF(B30:H30,"10-16"))*(5.5)+SUM(COUNTIF(B30:H30,"10-14"))*(4)</f>
        <v>0</v>
      </c>
      <c r="K30" s="734"/>
    </row>
    <row r="31" spans="1:11" ht="13.5" customHeight="1" x14ac:dyDescent="0.15">
      <c r="A31" s="88" t="s">
        <v>426</v>
      </c>
      <c r="B31" s="239" t="s">
        <v>369</v>
      </c>
      <c r="C31" s="282"/>
      <c r="D31" s="198"/>
      <c r="E31" s="239"/>
      <c r="F31" s="239" t="s">
        <v>369</v>
      </c>
      <c r="G31" s="239" t="s">
        <v>369</v>
      </c>
      <c r="H31" s="239"/>
      <c r="I31" s="200">
        <f t="shared" si="5"/>
        <v>3</v>
      </c>
      <c r="J31" s="733">
        <f>SUM(COUNTIF(B31:H31,"10-"))*(4.5)+SUM(COUNTIF(B31:H31,"9:30-"))*(5)+SUM(COUNTIF(B31:H31,"9-16"))*(6.25)+SUM(COUNTIF(B31:H31,"9:30-15"))*(5)+SUM(COUNTIF(B31:H31,"10-16"))*(5.5)+SUM(COUNTIF(B31:H31,"10-14"))*(4)</f>
        <v>13.5</v>
      </c>
      <c r="K31" s="734"/>
    </row>
    <row r="32" spans="1:11" ht="13.5" customHeight="1" x14ac:dyDescent="0.15">
      <c r="A32" s="484" t="s">
        <v>66</v>
      </c>
      <c r="B32" s="239"/>
      <c r="C32" s="282"/>
      <c r="D32" s="198"/>
      <c r="E32" s="239"/>
      <c r="F32" s="239"/>
      <c r="G32" s="239"/>
      <c r="H32" s="239"/>
      <c r="I32" s="200">
        <f t="shared" si="5"/>
        <v>0</v>
      </c>
      <c r="J32" s="733">
        <f>SUM(COUNTIF(B32:H32,"10-"))*(4.5)+SUM(COUNTIF(B32:H32,"9:30-"))*(5)+SUM(COUNTIF(B32:H32,"10-15:30"))*(5)+SUM(COUNTIF(B32:H32,"9:30-15"))*(5)+SUM(COUNTIF(B32:H32,"10-16"))*(5.5)+SUM(COUNTIF(B32:H32,"10-14"))*(4)</f>
        <v>0</v>
      </c>
      <c r="K32" s="734"/>
    </row>
    <row r="33" spans="1:11" s="191" customFormat="1" ht="15" customHeight="1" x14ac:dyDescent="0.15">
      <c r="A33" s="153" t="s">
        <v>0</v>
      </c>
      <c r="B33" s="183">
        <v>46069</v>
      </c>
      <c r="C33" s="183">
        <v>46070</v>
      </c>
      <c r="D33" s="183">
        <v>46071</v>
      </c>
      <c r="E33" s="183">
        <v>46072</v>
      </c>
      <c r="F33" s="183">
        <v>46073</v>
      </c>
      <c r="G33" s="183">
        <v>46074</v>
      </c>
      <c r="H33" s="183">
        <v>46075</v>
      </c>
      <c r="I33" s="747" t="s">
        <v>1</v>
      </c>
      <c r="J33" s="749" t="s">
        <v>2</v>
      </c>
      <c r="K33" s="750"/>
    </row>
    <row r="34" spans="1:11" s="192" customFormat="1" ht="15" customHeight="1" x14ac:dyDescent="0.15">
      <c r="A34" s="155" t="s">
        <v>3</v>
      </c>
      <c r="B34" s="157" t="s">
        <v>4</v>
      </c>
      <c r="C34" s="157" t="s">
        <v>5</v>
      </c>
      <c r="D34" s="157" t="s">
        <v>6</v>
      </c>
      <c r="E34" s="157" t="s">
        <v>7</v>
      </c>
      <c r="F34" s="157" t="s">
        <v>8</v>
      </c>
      <c r="G34" s="157" t="s">
        <v>9</v>
      </c>
      <c r="H34" s="158" t="s">
        <v>10</v>
      </c>
      <c r="I34" s="748"/>
      <c r="J34" s="749"/>
      <c r="K34" s="750"/>
    </row>
    <row r="35" spans="1:11" s="151" customFormat="1" ht="13.5" customHeight="1" x14ac:dyDescent="0.15">
      <c r="A35" s="193" t="s">
        <v>131</v>
      </c>
      <c r="B35" s="195">
        <v>4</v>
      </c>
      <c r="C35" s="195"/>
      <c r="D35" s="195"/>
      <c r="E35" s="153">
        <v>2</v>
      </c>
      <c r="F35" s="195">
        <v>4</v>
      </c>
      <c r="G35" s="153">
        <v>3</v>
      </c>
      <c r="H35" s="153">
        <v>3</v>
      </c>
      <c r="I35" s="196"/>
      <c r="J35" s="751"/>
      <c r="K35" s="752"/>
    </row>
    <row r="36" spans="1:11" ht="13.5" customHeight="1" x14ac:dyDescent="0.15">
      <c r="A36" s="197" t="s">
        <v>155</v>
      </c>
      <c r="B36" s="239"/>
      <c r="C36" s="241"/>
      <c r="D36" s="241"/>
      <c r="E36" s="240" t="s">
        <v>368</v>
      </c>
      <c r="F36" s="16"/>
      <c r="G36" s="240" t="s">
        <v>368</v>
      </c>
      <c r="H36" s="240" t="s">
        <v>368</v>
      </c>
      <c r="I36" s="199">
        <f>COUNTA(B36:H36)</f>
        <v>3</v>
      </c>
      <c r="J36" s="733">
        <f>SUM(COUNTIF(B36:H36,"10-"))*(4.5)+SUM(COUNTIF(B36:H36,"9:30-"))*(5)+SUM(COUNTIF(B36:H36,"9-16"))*(6.25)+SUM(COUNTIF(B36:H36,"9:30-15"))*(5)+SUM(COUNTIF(B36:H36,"10-16"))*(5.5)+SUM(COUNTIF(B36:H36,"10-14"))*(4)</f>
        <v>15</v>
      </c>
      <c r="K36" s="734"/>
    </row>
    <row r="37" spans="1:11" s="151" customFormat="1" ht="13.5" customHeight="1" x14ac:dyDescent="0.15">
      <c r="A37" s="197" t="s">
        <v>158</v>
      </c>
      <c r="B37" s="239" t="s">
        <v>369</v>
      </c>
      <c r="C37" s="241"/>
      <c r="D37" s="241"/>
      <c r="E37" s="239"/>
      <c r="F37" s="239"/>
      <c r="G37" s="239" t="s">
        <v>369</v>
      </c>
      <c r="H37" s="239" t="s">
        <v>369</v>
      </c>
      <c r="I37" s="200">
        <f t="shared" ref="I37:I42" si="7">COUNTA(B37:H37)</f>
        <v>3</v>
      </c>
      <c r="J37" s="733">
        <f>SUM(COUNTIF(B37:H37,"10-"))*(4.5)+SUM(COUNTIF(B37:H37,"9:30-"))*(5)+SUM(COUNTIF(B37:H37,"9-16"))*(6.25)+SUM(COUNTIF(B37:H37,"9:30-15"))*(5)+SUM(COUNTIF(B37:H37,"10-16"))*(5.5)+SUM(COUNTIF(B37:H37,"10-14"))*(4)</f>
        <v>13.5</v>
      </c>
      <c r="K37" s="734"/>
    </row>
    <row r="38" spans="1:11" ht="13.5" customHeight="1" x14ac:dyDescent="0.15">
      <c r="A38" s="197" t="s">
        <v>494</v>
      </c>
      <c r="B38" s="240" t="s">
        <v>319</v>
      </c>
      <c r="C38" s="241"/>
      <c r="D38" s="241"/>
      <c r="E38" s="242"/>
      <c r="F38" s="240" t="s">
        <v>319</v>
      </c>
      <c r="G38" s="242"/>
      <c r="H38" s="239"/>
      <c r="I38" s="200">
        <f t="shared" si="7"/>
        <v>2</v>
      </c>
      <c r="J38" s="733">
        <f>SUM(COUNTIF(B38:H38,"10-"))*(4.5)+SUM(COUNTIF(B38:H38,"9:30-"))*(5)+SUM(COUNTIF(B38:H38,"9-16"))*(6.25)+SUM(COUNTIF(B38:H38,"9:30-15"))*(5)+SUM(COUNTIF(B38:H38,"10-16"))*(5.5)+SUM(COUNTIF(B38:H38,"10-14"))*(4)</f>
        <v>0</v>
      </c>
      <c r="K38" s="734"/>
    </row>
    <row r="39" spans="1:11" ht="13.5" customHeight="1" x14ac:dyDescent="0.15">
      <c r="A39" s="197" t="s">
        <v>160</v>
      </c>
      <c r="B39" s="239" t="s">
        <v>369</v>
      </c>
      <c r="C39" s="241"/>
      <c r="D39" s="241"/>
      <c r="E39" s="242" t="s">
        <v>161</v>
      </c>
      <c r="F39" s="239" t="s">
        <v>369</v>
      </c>
      <c r="G39" s="242" t="s">
        <v>161</v>
      </c>
      <c r="H39" s="239"/>
      <c r="I39" s="200">
        <f t="shared" si="7"/>
        <v>4</v>
      </c>
      <c r="J39" s="733">
        <f>SUM(COUNTIF(B39:H39,"10-"))*(4.5)+SUM(COUNTIF(B39:H39,"9:30-"))*(5)+SUM(COUNTIF(B39:H39,"9-16"))*(6.25)+SUM(COUNTIF(B39:H39,"9:30-15"))*(5)+SUM(COUNTIF(B39:H39,"10-16"))*(5.5)+SUM(COUNTIF(B39:H39,"10-14"))*(4)</f>
        <v>9</v>
      </c>
      <c r="K39" s="734"/>
    </row>
    <row r="40" spans="1:11" ht="13.5" customHeight="1" x14ac:dyDescent="0.15">
      <c r="A40" s="88" t="s">
        <v>183</v>
      </c>
      <c r="B40" s="239"/>
      <c r="C40" s="241"/>
      <c r="D40" s="241"/>
      <c r="E40" s="239" t="s">
        <v>369</v>
      </c>
      <c r="F40" s="239" t="s">
        <v>369</v>
      </c>
      <c r="G40" s="239"/>
      <c r="H40" s="239" t="s">
        <v>369</v>
      </c>
      <c r="I40" s="200">
        <f t="shared" si="7"/>
        <v>3</v>
      </c>
      <c r="J40" s="733">
        <f t="shared" ref="J40" si="8">SUM(COUNTIF(B40:H40,"9-15"))*(5.5)+SUM(COUNTIF(B40:H40,"10-15"))*(4.5)+SUM(COUNTIF(B40:H40,"9-16"))*(6.25)+SUM(COUNTIF(B40:H40,"9:30-15"))*(5)+SUM(COUNTIF(B40:H40,"10-16"))*(5.5)+SUM(COUNTIF(B40:H40,"10-14"))*(4)</f>
        <v>0</v>
      </c>
      <c r="K40" s="734"/>
    </row>
    <row r="41" spans="1:11" ht="13.5" customHeight="1" x14ac:dyDescent="0.15">
      <c r="A41" s="88" t="s">
        <v>426</v>
      </c>
      <c r="B41" s="239" t="s">
        <v>369</v>
      </c>
      <c r="C41" s="282"/>
      <c r="D41" s="198"/>
      <c r="E41" s="239"/>
      <c r="F41" s="239" t="s">
        <v>369</v>
      </c>
      <c r="G41" s="239" t="s">
        <v>369</v>
      </c>
      <c r="H41" s="239"/>
      <c r="I41" s="200">
        <f t="shared" si="7"/>
        <v>3</v>
      </c>
      <c r="J41" s="733">
        <f>SUM(COUNTIF(B41:H41,"10-"))*(4.5)+SUM(COUNTIF(B41:H41,"9:30-"))*(5)+SUM(COUNTIF(B41:H41,"9-16"))*(6.25)+SUM(COUNTIF(B41:H41,"9:30-15"))*(5)+SUM(COUNTIF(B41:H41,"10-16"))*(5.5)+SUM(COUNTIF(B41:H41,"10-14"))*(4)</f>
        <v>13.5</v>
      </c>
      <c r="K41" s="734"/>
    </row>
    <row r="42" spans="1:11" ht="13.5" customHeight="1" x14ac:dyDescent="0.15">
      <c r="A42" s="484" t="s">
        <v>66</v>
      </c>
      <c r="B42" s="239"/>
      <c r="C42" s="282"/>
      <c r="D42" s="198"/>
      <c r="E42" s="239"/>
      <c r="F42" s="239"/>
      <c r="G42" s="239"/>
      <c r="H42" s="239"/>
      <c r="I42" s="200">
        <f t="shared" si="7"/>
        <v>0</v>
      </c>
      <c r="J42" s="733">
        <f>SUM(COUNTIF(B42:H42,"10-"))*(4.5)+SUM(COUNTIF(B42:H42,"9:30-"))*(5)+SUM(COUNTIF(B42:H42,"10-15:30"))*(5)+SUM(COUNTIF(B42:H42,"10-12"))*(2)+SUM(COUNTIF(B42:H42,"10-16"))*(5.5)+SUM(COUNTIF(B42:H42,"10-14"))*(4)</f>
        <v>0</v>
      </c>
      <c r="K42" s="734"/>
    </row>
    <row r="43" spans="1:11" s="191" customFormat="1" ht="15" customHeight="1" x14ac:dyDescent="0.15">
      <c r="A43" s="175" t="s">
        <v>0</v>
      </c>
      <c r="B43" s="176">
        <v>46076</v>
      </c>
      <c r="C43" s="176">
        <v>46077</v>
      </c>
      <c r="D43" s="176">
        <v>46078</v>
      </c>
      <c r="E43" s="176">
        <v>46079</v>
      </c>
      <c r="F43" s="176">
        <v>46080</v>
      </c>
      <c r="G43" s="176">
        <v>46081</v>
      </c>
      <c r="H43" s="176"/>
      <c r="I43" s="747" t="s">
        <v>1</v>
      </c>
      <c r="J43" s="749" t="s">
        <v>2</v>
      </c>
      <c r="K43" s="750"/>
    </row>
    <row r="44" spans="1:11" s="192" customFormat="1" ht="15" customHeight="1" x14ac:dyDescent="0.15">
      <c r="A44" s="155" t="s">
        <v>3</v>
      </c>
      <c r="B44" s="158" t="s">
        <v>4</v>
      </c>
      <c r="C44" s="157" t="s">
        <v>5</v>
      </c>
      <c r="D44" s="157" t="s">
        <v>6</v>
      </c>
      <c r="E44" s="157" t="s">
        <v>7</v>
      </c>
      <c r="F44" s="157" t="s">
        <v>8</v>
      </c>
      <c r="G44" s="157" t="s">
        <v>9</v>
      </c>
      <c r="H44" s="158"/>
      <c r="I44" s="748"/>
      <c r="J44" s="749"/>
      <c r="K44" s="750"/>
    </row>
    <row r="45" spans="1:11" s="151" customFormat="1" ht="13.5" customHeight="1" x14ac:dyDescent="0.15">
      <c r="A45" s="206" t="s">
        <v>142</v>
      </c>
      <c r="B45" s="195">
        <v>4</v>
      </c>
      <c r="C45" s="195"/>
      <c r="D45" s="195"/>
      <c r="E45" s="153">
        <v>2</v>
      </c>
      <c r="F45" s="195">
        <v>4</v>
      </c>
      <c r="G45" s="153">
        <v>3</v>
      </c>
      <c r="H45" s="153"/>
      <c r="I45" s="196"/>
      <c r="J45" s="751"/>
      <c r="K45" s="752"/>
    </row>
    <row r="46" spans="1:11" ht="13.5" customHeight="1" x14ac:dyDescent="0.15">
      <c r="A46" s="197" t="s">
        <v>155</v>
      </c>
      <c r="B46" s="239"/>
      <c r="C46" s="241"/>
      <c r="D46" s="241"/>
      <c r="E46" s="240" t="s">
        <v>368</v>
      </c>
      <c r="F46" s="16"/>
      <c r="G46" s="240" t="s">
        <v>368</v>
      </c>
      <c r="H46" s="241"/>
      <c r="I46" s="199">
        <f>COUNTA(B46:H46)</f>
        <v>2</v>
      </c>
      <c r="J46" s="733">
        <f>SUM(COUNTIF(B46:H46,"10-"))*(4.5)+SUM(COUNTIF(B46:H46,"9:30-"))*(5)+SUM(COUNTIF(B46:H46,"9-16"))*(6.25)+SUM(COUNTIF(B46:H46,"9:30-15"))*(5)+SUM(COUNTIF(B46:H46,"10-16"))*(5.5)+SUM(COUNTIF(B46:H46,"10-14"))*(4)</f>
        <v>10</v>
      </c>
      <c r="K46" s="734"/>
    </row>
    <row r="47" spans="1:11" ht="13.5" customHeight="1" x14ac:dyDescent="0.15">
      <c r="A47" s="197" t="s">
        <v>158</v>
      </c>
      <c r="B47" s="239" t="s">
        <v>369</v>
      </c>
      <c r="C47" s="241"/>
      <c r="D47" s="241"/>
      <c r="E47" s="239"/>
      <c r="F47" s="239"/>
      <c r="G47" s="239" t="s">
        <v>369</v>
      </c>
      <c r="H47" s="241"/>
      <c r="I47" s="200">
        <f t="shared" ref="I47:I48" si="9">COUNTA(B47:H47)</f>
        <v>2</v>
      </c>
      <c r="J47" s="733">
        <f>SUM(COUNTIF(B47:H47,"10-"))*(4.5)+SUM(COUNTIF(B47:H47,"9:30-"))*(5)+SUM(COUNTIF(B47:H47,"9-16"))*(6.25)+SUM(COUNTIF(B47:H47,"9:30-15"))*(5)+SUM(COUNTIF(B47:H47,"10-16"))*(5.5)+SUM(COUNTIF(B47:H47,"10-14"))*(4)</f>
        <v>9</v>
      </c>
      <c r="K47" s="734"/>
    </row>
    <row r="48" spans="1:11" ht="13.5" customHeight="1" x14ac:dyDescent="0.15">
      <c r="A48" s="197" t="s">
        <v>494</v>
      </c>
      <c r="B48" s="240" t="s">
        <v>319</v>
      </c>
      <c r="C48" s="241"/>
      <c r="D48" s="241"/>
      <c r="E48" s="242"/>
      <c r="F48" s="240" t="s">
        <v>319</v>
      </c>
      <c r="G48" s="242"/>
      <c r="H48" s="241"/>
      <c r="I48" s="200">
        <f t="shared" si="9"/>
        <v>2</v>
      </c>
      <c r="J48" s="733">
        <f>SUM(COUNTIF(B48:H48,"10-"))*(4.5)+SUM(COUNTIF(B48:H48,"9:30-"))*(5)+SUM(COUNTIF(B48:H48,"9-16"))*(6.25)+SUM(COUNTIF(B48:H48,"9:30-15"))*(5)+SUM(COUNTIF(B48:H48,"10-16"))*(5.5)+SUM(COUNTIF(B48:H48,"10-14"))*(4)</f>
        <v>0</v>
      </c>
      <c r="K48" s="734"/>
    </row>
    <row r="49" spans="1:11" ht="13.5" customHeight="1" x14ac:dyDescent="0.15">
      <c r="A49" s="197" t="s">
        <v>160</v>
      </c>
      <c r="B49" s="239" t="s">
        <v>369</v>
      </c>
      <c r="C49" s="241"/>
      <c r="D49" s="241"/>
      <c r="E49" s="242" t="s">
        <v>161</v>
      </c>
      <c r="F49" s="239" t="s">
        <v>369</v>
      </c>
      <c r="G49" s="242" t="s">
        <v>161</v>
      </c>
      <c r="H49" s="241"/>
      <c r="I49" s="200">
        <f>COUNTA(B49:H49)</f>
        <v>4</v>
      </c>
      <c r="J49" s="733">
        <f>SUM(COUNTIF(B49:H49,"10-"))*(4.5)+SUM(COUNTIF(B49:H49,"9:30-"))*(5)+SUM(COUNTIF(B49:H49,"10-15:30"))*(5)+SUM(COUNTIF(B49:H49,"9:30-15"))*(5)+SUM(COUNTIF(B49:H49,"10-16"))*(5.5)+SUM(COUNTIF(B49:H49,"10-14"))*(4)</f>
        <v>9</v>
      </c>
      <c r="K49" s="734"/>
    </row>
    <row r="50" spans="1:11" ht="13.5" customHeight="1" x14ac:dyDescent="0.15">
      <c r="A50" s="88" t="s">
        <v>183</v>
      </c>
      <c r="B50" s="239"/>
      <c r="C50" s="241"/>
      <c r="D50" s="241"/>
      <c r="E50" s="239" t="s">
        <v>369</v>
      </c>
      <c r="F50" s="239" t="s">
        <v>369</v>
      </c>
      <c r="G50" s="239"/>
      <c r="H50" s="198"/>
      <c r="I50" s="200">
        <f t="shared" ref="I50:I52" si="10">COUNTA(B50:H50)</f>
        <v>2</v>
      </c>
      <c r="J50" s="733">
        <f t="shared" ref="J50" si="11">SUM(COUNTIF(B50:H50,"9-15"))*(5.5)+SUM(COUNTIF(B50:H50,"10-15"))*(4.5)+SUM(COUNTIF(B50:H50,"9-16"))*(6.25)+SUM(COUNTIF(B50:H50,"9:30-15"))*(5)+SUM(COUNTIF(B50:H50,"10-16"))*(5.5)+SUM(COUNTIF(B50:H50,"10-14"))*(4)</f>
        <v>0</v>
      </c>
      <c r="K50" s="734"/>
    </row>
    <row r="51" spans="1:11" ht="13.5" customHeight="1" x14ac:dyDescent="0.15">
      <c r="A51" s="88" t="s">
        <v>426</v>
      </c>
      <c r="B51" s="239" t="s">
        <v>369</v>
      </c>
      <c r="C51" s="282"/>
      <c r="D51" s="198"/>
      <c r="E51" s="239"/>
      <c r="F51" s="239" t="s">
        <v>369</v>
      </c>
      <c r="G51" s="239" t="s">
        <v>369</v>
      </c>
      <c r="H51" s="198"/>
      <c r="I51" s="200">
        <f t="shared" si="10"/>
        <v>3</v>
      </c>
      <c r="J51" s="733">
        <f>SUM(COUNTIF(B51:H51,"10-"))*(4.5)+SUM(COUNTIF(B51:H51,"9:30-"))*(5)+SUM(COUNTIF(B51:H51,"9-16"))*(6.25)+SUM(COUNTIF(B51:H51,"9:30-15"))*(5)+SUM(COUNTIF(B51:H51,"10-16"))*(5.5)+SUM(COUNTIF(B51:H51,"10-14"))*(4)</f>
        <v>13.5</v>
      </c>
      <c r="K51" s="734"/>
    </row>
    <row r="52" spans="1:11" ht="13.5" customHeight="1" x14ac:dyDescent="0.15">
      <c r="A52" s="484" t="s">
        <v>66</v>
      </c>
      <c r="B52" s="239"/>
      <c r="C52" s="282"/>
      <c r="D52" s="198"/>
      <c r="E52" s="239"/>
      <c r="F52" s="239"/>
      <c r="G52" s="239"/>
      <c r="H52" s="202"/>
      <c r="I52" s="200">
        <f t="shared" si="10"/>
        <v>0</v>
      </c>
      <c r="J52" s="733">
        <f>SUM(COUNTIF(B52:H52,"10-"))*(4.5)+SUM(COUNTIF(B52:H52,"9:30-"))*(5)+SUM(COUNTIF(B52:H52,"10-15:30"))*(5)+SUM(COUNTIF(B52:H52,"9:30-15"))*(5)+SUM(COUNTIF(B52:H52,"10-16"))*(5.5)+SUM(COUNTIF(B52:H52,"10-14"))*(4)</f>
        <v>0</v>
      </c>
      <c r="K52" s="734"/>
    </row>
    <row r="53" spans="1:11" ht="7.5" customHeight="1" x14ac:dyDescent="0.15">
      <c r="A53" s="207"/>
      <c r="B53" s="208"/>
      <c r="C53" s="208"/>
      <c r="D53" s="208"/>
      <c r="E53" s="208"/>
      <c r="F53" s="208"/>
      <c r="G53" s="208"/>
      <c r="H53" s="208"/>
      <c r="I53" s="209"/>
      <c r="J53" s="735" t="s">
        <v>491</v>
      </c>
      <c r="K53" s="735"/>
    </row>
    <row r="54" spans="1:11" s="1" customFormat="1" ht="18" customHeight="1" x14ac:dyDescent="0.15">
      <c r="A54" s="737" t="s">
        <v>143</v>
      </c>
      <c r="B54" s="738"/>
      <c r="C54" s="741" t="s">
        <v>162</v>
      </c>
      <c r="D54" s="742"/>
      <c r="E54" s="742"/>
      <c r="F54" s="742" t="s">
        <v>149</v>
      </c>
      <c r="G54" s="742"/>
      <c r="H54" s="743"/>
      <c r="I54" s="10"/>
      <c r="J54" s="736"/>
      <c r="K54" s="736"/>
    </row>
    <row r="55" spans="1:11" s="1" customFormat="1" ht="18" customHeight="1" x14ac:dyDescent="0.15">
      <c r="A55" s="739"/>
      <c r="B55" s="740"/>
      <c r="C55" s="744" t="s">
        <v>163</v>
      </c>
      <c r="D55" s="745"/>
      <c r="E55" s="745"/>
      <c r="F55" s="745" t="s">
        <v>164</v>
      </c>
      <c r="G55" s="745"/>
      <c r="H55" s="746"/>
      <c r="I55" s="210"/>
      <c r="J55" s="210"/>
      <c r="K55" s="210"/>
    </row>
  </sheetData>
  <mergeCells count="58">
    <mergeCell ref="J49:K49"/>
    <mergeCell ref="J50:K50"/>
    <mergeCell ref="J51:K51"/>
    <mergeCell ref="J52:K52"/>
    <mergeCell ref="J53:K54"/>
    <mergeCell ref="A54:B55"/>
    <mergeCell ref="C54:E54"/>
    <mergeCell ref="F54:H54"/>
    <mergeCell ref="C55:E55"/>
    <mergeCell ref="F55:H55"/>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J30:K30"/>
    <mergeCell ref="J31:K31"/>
    <mergeCell ref="J32:K32"/>
    <mergeCell ref="I23:I24"/>
    <mergeCell ref="J23:K24"/>
    <mergeCell ref="J25:K25"/>
    <mergeCell ref="J26:K26"/>
    <mergeCell ref="J27:K27"/>
    <mergeCell ref="J28:K28"/>
    <mergeCell ref="J29:K29"/>
    <mergeCell ref="J21:K21"/>
    <mergeCell ref="J12:K12"/>
    <mergeCell ref="I13:I14"/>
    <mergeCell ref="J13:K14"/>
    <mergeCell ref="J15:K15"/>
    <mergeCell ref="J16:K16"/>
    <mergeCell ref="J22:K22"/>
    <mergeCell ref="J11:K11"/>
    <mergeCell ref="B1:G1"/>
    <mergeCell ref="H1:K1"/>
    <mergeCell ref="I3:I4"/>
    <mergeCell ref="J3:K4"/>
    <mergeCell ref="J5:K5"/>
    <mergeCell ref="J6:K6"/>
    <mergeCell ref="J7:K7"/>
    <mergeCell ref="J8:K8"/>
    <mergeCell ref="J9:K9"/>
    <mergeCell ref="J10:K10"/>
    <mergeCell ref="J17:K17"/>
    <mergeCell ref="J18:K18"/>
    <mergeCell ref="J19:K19"/>
    <mergeCell ref="J20:K20"/>
  </mergeCells>
  <phoneticPr fontId="13"/>
  <pageMargins left="0.51181102362204722" right="0.51181102362204722" top="0.15748031496062992" bottom="0.15748031496062992" header="0.31496062992125984" footer="0.31496062992125984"/>
  <pageSetup paperSize="9" orientation="portrait"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4EC71-99CF-4075-B87F-A3B0C53BBD48}">
  <dimension ref="A1:K55"/>
  <sheetViews>
    <sheetView zoomScaleNormal="100" workbookViewId="0">
      <selection activeCell="O12" sqref="O12"/>
    </sheetView>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50" t="s">
        <v>59</v>
      </c>
      <c r="B1" s="753" t="s">
        <v>493</v>
      </c>
      <c r="C1" s="753"/>
      <c r="D1" s="753"/>
      <c r="E1" s="753"/>
      <c r="F1" s="753"/>
      <c r="G1" s="754"/>
      <c r="H1" s="812" t="s">
        <v>165</v>
      </c>
      <c r="I1" s="813"/>
      <c r="J1" s="813"/>
      <c r="K1" s="814"/>
    </row>
    <row r="2" spans="1:11" x14ac:dyDescent="0.15">
      <c r="A2" s="212"/>
    </row>
    <row r="3" spans="1:11" s="214" customFormat="1" ht="11.25" x14ac:dyDescent="0.15">
      <c r="A3" s="153" t="s">
        <v>0</v>
      </c>
      <c r="B3" s="154"/>
      <c r="C3" s="154"/>
      <c r="D3" s="154"/>
      <c r="E3" s="154"/>
      <c r="F3" s="154"/>
      <c r="G3" s="154"/>
      <c r="H3" s="154">
        <v>46054</v>
      </c>
      <c r="I3" s="815" t="s">
        <v>1</v>
      </c>
      <c r="J3" s="817" t="s">
        <v>2</v>
      </c>
      <c r="K3" s="818"/>
    </row>
    <row r="4" spans="1:11" s="213" customFormat="1" x14ac:dyDescent="0.15">
      <c r="A4" s="155" t="s">
        <v>3</v>
      </c>
      <c r="B4" s="157"/>
      <c r="C4" s="157"/>
      <c r="D4" s="157"/>
      <c r="E4" s="157"/>
      <c r="F4" s="157"/>
      <c r="G4" s="157"/>
      <c r="H4" s="158" t="s">
        <v>10</v>
      </c>
      <c r="I4" s="816"/>
      <c r="J4" s="819"/>
      <c r="K4" s="820"/>
    </row>
    <row r="5" spans="1:11" x14ac:dyDescent="0.15">
      <c r="A5" s="193" t="s">
        <v>142</v>
      </c>
      <c r="B5" s="218"/>
      <c r="C5" s="226"/>
      <c r="D5" s="216"/>
      <c r="E5" s="226"/>
      <c r="F5" s="228"/>
      <c r="G5" s="218"/>
      <c r="H5" s="218"/>
      <c r="I5" s="219"/>
      <c r="J5" s="821"/>
      <c r="K5" s="821"/>
    </row>
    <row r="6" spans="1:11" ht="15.75" customHeight="1" x14ac:dyDescent="0.15">
      <c r="A6" s="225" t="s">
        <v>167</v>
      </c>
      <c r="B6" s="247"/>
      <c r="C6" s="247"/>
      <c r="D6" s="247"/>
      <c r="E6" s="247"/>
      <c r="F6" s="247"/>
      <c r="G6" s="247"/>
      <c r="H6" s="224" t="s">
        <v>431</v>
      </c>
      <c r="I6" s="221">
        <f>COUNTA(B6:H6)</f>
        <v>1</v>
      </c>
      <c r="J6" s="811">
        <f>SUM(COUNTIF(B6:H6,"D 10:30-17"))*(6)+(COUNTIF(B6:H6,"Y 10:30-17"))*(6)+(COUNTIF(B6:H6,"Y工場10-"))*(4.5)</f>
        <v>6</v>
      </c>
      <c r="K6" s="811"/>
    </row>
    <row r="7" spans="1:11" ht="15.75" customHeight="1" x14ac:dyDescent="0.15">
      <c r="A7" s="225" t="s">
        <v>169</v>
      </c>
      <c r="B7" s="247"/>
      <c r="C7" s="247"/>
      <c r="D7" s="247"/>
      <c r="E7" s="247"/>
      <c r="F7" s="247"/>
      <c r="G7" s="247"/>
      <c r="H7" s="244"/>
      <c r="I7" s="221">
        <f t="shared" ref="I7:I8" si="0">COUNTA(B7:H7)</f>
        <v>0</v>
      </c>
      <c r="J7" s="811">
        <f>SUM(COUNTIF(B7:H7,"D 10:30-17"))*(6)+(COUNTIF(B7:H7,"Y 10:30-17"))*(6)+(COUNTIF(B7:H7,"Y工場10-"))*(4.5)+(COUNTIF(B7:H7,"Y 10-17"))*(6.25)</f>
        <v>0</v>
      </c>
      <c r="K7" s="811"/>
    </row>
    <row r="8" spans="1:11" ht="15.75" customHeight="1" x14ac:dyDescent="0.15">
      <c r="A8" s="225" t="s">
        <v>186</v>
      </c>
      <c r="B8" s="247"/>
      <c r="C8" s="247"/>
      <c r="D8" s="247"/>
      <c r="E8" s="247"/>
      <c r="F8" s="247"/>
      <c r="G8" s="247"/>
      <c r="H8" s="244"/>
      <c r="I8" s="221">
        <f t="shared" si="0"/>
        <v>0</v>
      </c>
      <c r="J8" s="811">
        <f>SUM(COUNTIF(B8:H8,"D 10:30-17"))*(6)+(COUNTIF(B8:H8,"Y 10:30-17"))*(6)+(COUNTIF(B8:H8,"Y工場10-"))*(4.5)+(COUNTIF(B8:H8,"D 10:30-13"))*(2.5)</f>
        <v>0</v>
      </c>
      <c r="K8" s="811"/>
    </row>
    <row r="9" spans="1:11" ht="15.75" customHeight="1" x14ac:dyDescent="0.15">
      <c r="A9" s="225"/>
      <c r="B9" s="247"/>
      <c r="C9" s="247"/>
      <c r="D9" s="247"/>
      <c r="E9" s="247"/>
      <c r="F9" s="247"/>
      <c r="G9" s="247"/>
      <c r="H9" s="244"/>
      <c r="I9" s="221"/>
      <c r="J9" s="811"/>
      <c r="K9" s="811"/>
    </row>
    <row r="10" spans="1:11" ht="15.75" customHeight="1" x14ac:dyDescent="0.15">
      <c r="A10" s="193"/>
      <c r="B10" s="215"/>
      <c r="C10" s="215"/>
      <c r="D10" s="215"/>
      <c r="E10" s="215"/>
      <c r="F10" s="215"/>
      <c r="G10" s="215"/>
      <c r="H10" s="226"/>
      <c r="I10" s="219"/>
      <c r="J10" s="821"/>
      <c r="K10" s="821"/>
    </row>
    <row r="11" spans="1:11" ht="15.75" customHeight="1" x14ac:dyDescent="0.15">
      <c r="A11" s="220" t="s">
        <v>433</v>
      </c>
      <c r="B11" s="223"/>
      <c r="C11" s="223"/>
      <c r="D11" s="223"/>
      <c r="E11" s="223"/>
      <c r="F11" s="223"/>
      <c r="G11" s="223"/>
      <c r="H11" s="220" t="s">
        <v>172</v>
      </c>
      <c r="I11" s="227"/>
      <c r="J11" s="810"/>
      <c r="K11" s="810"/>
    </row>
    <row r="12" spans="1:11" ht="15.75" customHeight="1" x14ac:dyDescent="0.15">
      <c r="A12" s="224" t="s">
        <v>434</v>
      </c>
      <c r="B12" s="223"/>
      <c r="C12" s="223"/>
      <c r="D12" s="223"/>
      <c r="E12" s="223"/>
      <c r="F12" s="223"/>
      <c r="G12" s="223"/>
      <c r="H12" s="220"/>
      <c r="I12" s="221"/>
      <c r="J12" s="810"/>
      <c r="K12" s="810"/>
    </row>
    <row r="13" spans="1:11" s="214" customFormat="1" ht="11.25" x14ac:dyDescent="0.15">
      <c r="A13" s="175" t="s">
        <v>0</v>
      </c>
      <c r="B13" s="176">
        <v>46055</v>
      </c>
      <c r="C13" s="176">
        <v>46056</v>
      </c>
      <c r="D13" s="176">
        <v>46057</v>
      </c>
      <c r="E13" s="176">
        <v>46058</v>
      </c>
      <c r="F13" s="176">
        <v>46059</v>
      </c>
      <c r="G13" s="176">
        <v>46060</v>
      </c>
      <c r="H13" s="176">
        <v>46061</v>
      </c>
      <c r="I13" s="815" t="s">
        <v>1</v>
      </c>
      <c r="J13" s="822" t="s">
        <v>2</v>
      </c>
      <c r="K13" s="823"/>
    </row>
    <row r="14" spans="1:11" s="213" customFormat="1" x14ac:dyDescent="0.15">
      <c r="A14" s="155" t="s">
        <v>3</v>
      </c>
      <c r="B14" s="157" t="s">
        <v>4</v>
      </c>
      <c r="C14" s="157" t="s">
        <v>5</v>
      </c>
      <c r="D14" s="157" t="s">
        <v>6</v>
      </c>
      <c r="E14" s="157" t="s">
        <v>7</v>
      </c>
      <c r="F14" s="157" t="s">
        <v>8</v>
      </c>
      <c r="G14" s="157" t="s">
        <v>9</v>
      </c>
      <c r="H14" s="158" t="s">
        <v>10</v>
      </c>
      <c r="I14" s="816"/>
      <c r="J14" s="819"/>
      <c r="K14" s="820"/>
    </row>
    <row r="15" spans="1:11" x14ac:dyDescent="0.15">
      <c r="A15" s="217" t="s">
        <v>131</v>
      </c>
      <c r="B15" s="218"/>
      <c r="C15" s="226"/>
      <c r="D15" s="216"/>
      <c r="E15" s="226"/>
      <c r="F15" s="228"/>
      <c r="G15" s="218"/>
      <c r="H15" s="218"/>
      <c r="I15" s="219"/>
      <c r="J15" s="821"/>
      <c r="K15" s="821"/>
    </row>
    <row r="16" spans="1:11" ht="15.75" customHeight="1" x14ac:dyDescent="0.15">
      <c r="A16" s="225" t="s">
        <v>167</v>
      </c>
      <c r="B16" s="246"/>
      <c r="C16" s="247"/>
      <c r="D16" s="247"/>
      <c r="E16" s="246"/>
      <c r="F16" s="244"/>
      <c r="G16" s="224" t="s">
        <v>431</v>
      </c>
      <c r="H16" s="224" t="s">
        <v>431</v>
      </c>
      <c r="I16" s="221">
        <f>COUNTA(B16:H16)</f>
        <v>2</v>
      </c>
      <c r="J16" s="811">
        <f>SUM(COUNTIF(B16:H16,"D 10:30-17"))*(6)+(COUNTIF(B16:H16,"Y 10:30-17"))*(6)+(COUNTIF(B16:H16,"Y工場10-"))*(4.5)</f>
        <v>12</v>
      </c>
      <c r="K16" s="811"/>
    </row>
    <row r="17" spans="1:11" ht="15.75" customHeight="1" x14ac:dyDescent="0.15">
      <c r="A17" s="225" t="s">
        <v>169</v>
      </c>
      <c r="B17" s="224" t="s">
        <v>168</v>
      </c>
      <c r="C17" s="247"/>
      <c r="D17" s="247"/>
      <c r="E17" s="224" t="s">
        <v>168</v>
      </c>
      <c r="F17" s="224" t="s">
        <v>168</v>
      </c>
      <c r="G17" s="244"/>
      <c r="H17" s="244"/>
      <c r="I17" s="221">
        <f t="shared" ref="I17:I18" si="1">COUNTA(B17:H17)</f>
        <v>3</v>
      </c>
      <c r="J17" s="811">
        <f>SUM(COUNTIF(B17:H17,"D 10:30-17"))*(6)+(COUNTIF(B17:H17,"Y 10:30-17"))*(6)+(COUNTIF(B17:H17,"Y工場10-"))*(4.5)+(COUNTIF(B17:H17,"Y 10-17"))*(6.25)</f>
        <v>18.75</v>
      </c>
      <c r="K17" s="811"/>
    </row>
    <row r="18" spans="1:11" ht="15.75" customHeight="1" x14ac:dyDescent="0.15">
      <c r="A18" s="225" t="s">
        <v>186</v>
      </c>
      <c r="B18" s="220" t="s">
        <v>432</v>
      </c>
      <c r="C18" s="247"/>
      <c r="D18" s="247"/>
      <c r="E18" s="220" t="s">
        <v>432</v>
      </c>
      <c r="F18" s="245"/>
      <c r="G18" s="220" t="s">
        <v>432</v>
      </c>
      <c r="H18" s="244"/>
      <c r="I18" s="221">
        <f t="shared" si="1"/>
        <v>3</v>
      </c>
      <c r="J18" s="811">
        <f>SUM(COUNTIF(B18:H18,"D 10:30-17"))*(6)+(COUNTIF(B18:H18,"Y 10:30-17"))*(6)+(COUNTIF(B18:H18,"Y工場10-"))*(4.5)+(COUNTIF(B18:H18,"D 10:30-13"))*(2.5)</f>
        <v>7.5</v>
      </c>
      <c r="K18" s="811"/>
    </row>
    <row r="19" spans="1:11" ht="15.75" customHeight="1" x14ac:dyDescent="0.15">
      <c r="A19" s="225"/>
      <c r="B19" s="245"/>
      <c r="C19" s="247"/>
      <c r="D19" s="247"/>
      <c r="E19" s="245"/>
      <c r="F19" s="245"/>
      <c r="G19" s="243"/>
      <c r="H19" s="244"/>
      <c r="I19" s="221"/>
      <c r="J19" s="811"/>
      <c r="K19" s="811"/>
    </row>
    <row r="20" spans="1:11" ht="15.75" customHeight="1" x14ac:dyDescent="0.15">
      <c r="A20" s="193"/>
      <c r="B20" s="215"/>
      <c r="C20" s="215"/>
      <c r="D20" s="215"/>
      <c r="E20" s="226"/>
      <c r="F20" s="226"/>
      <c r="G20" s="226"/>
      <c r="H20" s="226"/>
      <c r="I20" s="219"/>
      <c r="J20" s="821"/>
      <c r="K20" s="821"/>
    </row>
    <row r="21" spans="1:11" ht="15.75" customHeight="1" x14ac:dyDescent="0.15">
      <c r="A21" s="220" t="s">
        <v>433</v>
      </c>
      <c r="B21" s="336" t="s">
        <v>242</v>
      </c>
      <c r="C21" s="223"/>
      <c r="D21" s="223"/>
      <c r="E21" s="336" t="s">
        <v>242</v>
      </c>
      <c r="F21" s="220" t="s">
        <v>172</v>
      </c>
      <c r="G21" s="336" t="s">
        <v>242</v>
      </c>
      <c r="H21" s="220" t="s">
        <v>172</v>
      </c>
      <c r="I21" s="227"/>
      <c r="J21" s="810"/>
      <c r="K21" s="810"/>
    </row>
    <row r="22" spans="1:11" ht="15.75" customHeight="1" x14ac:dyDescent="0.15">
      <c r="A22" s="224" t="s">
        <v>434</v>
      </c>
      <c r="B22" s="220"/>
      <c r="C22" s="223"/>
      <c r="D22" s="223"/>
      <c r="E22" s="220"/>
      <c r="F22" s="224"/>
      <c r="G22" s="220"/>
      <c r="H22" s="220"/>
      <c r="I22" s="221"/>
      <c r="J22" s="810"/>
      <c r="K22" s="810"/>
    </row>
    <row r="23" spans="1:11" s="214" customFormat="1" ht="11.25" x14ac:dyDescent="0.15">
      <c r="A23" s="153" t="s">
        <v>0</v>
      </c>
      <c r="B23" s="183">
        <v>46062</v>
      </c>
      <c r="C23" s="183">
        <v>46063</v>
      </c>
      <c r="D23" s="183">
        <v>46064</v>
      </c>
      <c r="E23" s="183">
        <v>46065</v>
      </c>
      <c r="F23" s="183">
        <v>46066</v>
      </c>
      <c r="G23" s="183">
        <v>46067</v>
      </c>
      <c r="H23" s="183">
        <v>46068</v>
      </c>
      <c r="I23" s="815" t="s">
        <v>1</v>
      </c>
      <c r="J23" s="822" t="s">
        <v>2</v>
      </c>
      <c r="K23" s="823"/>
    </row>
    <row r="24" spans="1:11" s="213" customFormat="1" x14ac:dyDescent="0.15">
      <c r="A24" s="155" t="s">
        <v>3</v>
      </c>
      <c r="B24" s="157" t="s">
        <v>4</v>
      </c>
      <c r="C24" s="157" t="s">
        <v>5</v>
      </c>
      <c r="D24" s="158" t="s">
        <v>6</v>
      </c>
      <c r="E24" s="157" t="s">
        <v>7</v>
      </c>
      <c r="F24" s="157" t="s">
        <v>8</v>
      </c>
      <c r="G24" s="157" t="s">
        <v>9</v>
      </c>
      <c r="H24" s="158" t="s">
        <v>10</v>
      </c>
      <c r="I24" s="816"/>
      <c r="J24" s="819"/>
      <c r="K24" s="820"/>
    </row>
    <row r="25" spans="1:11" x14ac:dyDescent="0.15">
      <c r="A25" s="193" t="s">
        <v>142</v>
      </c>
      <c r="B25" s="218"/>
      <c r="C25" s="226"/>
      <c r="D25" s="216"/>
      <c r="E25" s="226"/>
      <c r="F25" s="228"/>
      <c r="G25" s="218"/>
      <c r="H25" s="218"/>
      <c r="I25" s="219"/>
      <c r="J25" s="821"/>
      <c r="K25" s="821"/>
    </row>
    <row r="26" spans="1:11" ht="15.75" customHeight="1" x14ac:dyDescent="0.15">
      <c r="A26" s="225" t="s">
        <v>167</v>
      </c>
      <c r="B26" s="246"/>
      <c r="C26" s="247"/>
      <c r="D26" s="247"/>
      <c r="E26" s="246"/>
      <c r="F26" s="244"/>
      <c r="G26" s="224" t="s">
        <v>431</v>
      </c>
      <c r="H26" s="224" t="s">
        <v>431</v>
      </c>
      <c r="I26" s="221">
        <f>COUNTA(B26:H26)</f>
        <v>2</v>
      </c>
      <c r="J26" s="811">
        <f>SUM(COUNTIF(B26:H26,"D 10:30-17"))*(6)+(COUNTIF(B26:H26,"Y 10:30-17"))*(6)+(COUNTIF(B26:H26,"Y工場10-"))*(4.5)</f>
        <v>12</v>
      </c>
      <c r="K26" s="811"/>
    </row>
    <row r="27" spans="1:11" ht="15.75" customHeight="1" x14ac:dyDescent="0.15">
      <c r="A27" s="225" t="s">
        <v>169</v>
      </c>
      <c r="B27" s="224" t="s">
        <v>168</v>
      </c>
      <c r="C27" s="247"/>
      <c r="D27" s="247"/>
      <c r="E27" s="224" t="s">
        <v>168</v>
      </c>
      <c r="F27" s="224" t="s">
        <v>168</v>
      </c>
      <c r="G27" s="244"/>
      <c r="H27" s="244"/>
      <c r="I27" s="221">
        <f t="shared" ref="I27:I28" si="2">COUNTA(B27:H27)</f>
        <v>3</v>
      </c>
      <c r="J27" s="811">
        <f>SUM(COUNTIF(B27:H27,"D 10:30-17"))*(6)+(COUNTIF(B27:H27,"Y 10:30-17"))*(6)+(COUNTIF(B27:H27,"Y工場10-"))*(4.5)+(COUNTIF(B27:H27,"Y 10-17"))*(6.25)</f>
        <v>18.75</v>
      </c>
      <c r="K27" s="811"/>
    </row>
    <row r="28" spans="1:11" ht="15.75" customHeight="1" x14ac:dyDescent="0.15">
      <c r="A28" s="225" t="s">
        <v>186</v>
      </c>
      <c r="B28" s="220" t="s">
        <v>432</v>
      </c>
      <c r="C28" s="247"/>
      <c r="D28" s="247"/>
      <c r="E28" s="220" t="s">
        <v>432</v>
      </c>
      <c r="F28" s="245"/>
      <c r="G28" s="220" t="s">
        <v>432</v>
      </c>
      <c r="H28" s="244"/>
      <c r="I28" s="221">
        <f t="shared" si="2"/>
        <v>3</v>
      </c>
      <c r="J28" s="811">
        <f>SUM(COUNTIF(B28:H28,"D 10:30-17"))*(6)+(COUNTIF(B28:H28,"Y 10:30-17"))*(6)+(COUNTIF(B28:H28,"Y工場10-"))*(4.5)+(COUNTIF(B28:H28,"D 10:30-13"))*(2.5)</f>
        <v>7.5</v>
      </c>
      <c r="K28" s="811"/>
    </row>
    <row r="29" spans="1:11" ht="15.75" customHeight="1" x14ac:dyDescent="0.15">
      <c r="A29" s="225"/>
      <c r="B29" s="245"/>
      <c r="C29" s="247"/>
      <c r="D29" s="247"/>
      <c r="E29" s="245"/>
      <c r="F29" s="245"/>
      <c r="G29" s="243"/>
      <c r="H29" s="244"/>
      <c r="I29" s="221"/>
      <c r="J29" s="811"/>
      <c r="K29" s="811"/>
    </row>
    <row r="30" spans="1:11" ht="15.75" customHeight="1" x14ac:dyDescent="0.15">
      <c r="A30" s="193"/>
      <c r="B30" s="215"/>
      <c r="C30" s="215"/>
      <c r="D30" s="215"/>
      <c r="E30" s="226"/>
      <c r="F30" s="226"/>
      <c r="G30" s="226"/>
      <c r="H30" s="226"/>
      <c r="I30" s="219"/>
      <c r="J30" s="821"/>
      <c r="K30" s="821"/>
    </row>
    <row r="31" spans="1:11" ht="15.75" customHeight="1" x14ac:dyDescent="0.15">
      <c r="A31" s="220" t="s">
        <v>433</v>
      </c>
      <c r="B31" s="336" t="s">
        <v>242</v>
      </c>
      <c r="C31" s="223"/>
      <c r="D31" s="223"/>
      <c r="E31" s="336" t="s">
        <v>242</v>
      </c>
      <c r="F31" s="220" t="s">
        <v>172</v>
      </c>
      <c r="G31" s="336" t="s">
        <v>242</v>
      </c>
      <c r="H31" s="220" t="s">
        <v>172</v>
      </c>
      <c r="I31" s="227"/>
      <c r="J31" s="810"/>
      <c r="K31" s="810"/>
    </row>
    <row r="32" spans="1:11" ht="15.75" customHeight="1" x14ac:dyDescent="0.15">
      <c r="A32" s="224" t="s">
        <v>434</v>
      </c>
      <c r="B32" s="220"/>
      <c r="C32" s="223"/>
      <c r="D32" s="223"/>
      <c r="E32" s="220"/>
      <c r="F32" s="224"/>
      <c r="G32" s="220"/>
      <c r="H32" s="220"/>
      <c r="I32" s="229"/>
      <c r="J32" s="810"/>
      <c r="K32" s="810"/>
    </row>
    <row r="33" spans="1:11" s="214" customFormat="1" ht="11.25" x14ac:dyDescent="0.15">
      <c r="A33" s="153" t="s">
        <v>0</v>
      </c>
      <c r="B33" s="183">
        <v>46069</v>
      </c>
      <c r="C33" s="183">
        <v>46070</v>
      </c>
      <c r="D33" s="183">
        <v>46071</v>
      </c>
      <c r="E33" s="183">
        <v>46072</v>
      </c>
      <c r="F33" s="183">
        <v>46073</v>
      </c>
      <c r="G33" s="183">
        <v>46074</v>
      </c>
      <c r="H33" s="183">
        <v>46075</v>
      </c>
      <c r="I33" s="815" t="s">
        <v>1</v>
      </c>
      <c r="J33" s="817" t="s">
        <v>2</v>
      </c>
      <c r="K33" s="818"/>
    </row>
    <row r="34" spans="1:11" s="213" customFormat="1" x14ac:dyDescent="0.15">
      <c r="A34" s="155" t="s">
        <v>3</v>
      </c>
      <c r="B34" s="157" t="s">
        <v>4</v>
      </c>
      <c r="C34" s="157" t="s">
        <v>5</v>
      </c>
      <c r="D34" s="157" t="s">
        <v>6</v>
      </c>
      <c r="E34" s="157" t="s">
        <v>7</v>
      </c>
      <c r="F34" s="157" t="s">
        <v>8</v>
      </c>
      <c r="G34" s="157" t="s">
        <v>9</v>
      </c>
      <c r="H34" s="158" t="s">
        <v>10</v>
      </c>
      <c r="I34" s="816"/>
      <c r="J34" s="819"/>
      <c r="K34" s="820"/>
    </row>
    <row r="35" spans="1:11" x14ac:dyDescent="0.15">
      <c r="A35" s="217" t="s">
        <v>131</v>
      </c>
      <c r="B35" s="218"/>
      <c r="C35" s="216"/>
      <c r="D35" s="216"/>
      <c r="E35" s="226"/>
      <c r="F35" s="228"/>
      <c r="G35" s="218"/>
      <c r="H35" s="218"/>
      <c r="I35" s="219"/>
      <c r="J35" s="821"/>
      <c r="K35" s="821"/>
    </row>
    <row r="36" spans="1:11" ht="15.75" customHeight="1" x14ac:dyDescent="0.15">
      <c r="A36" s="225" t="s">
        <v>167</v>
      </c>
      <c r="B36" s="246"/>
      <c r="C36" s="247"/>
      <c r="D36" s="247"/>
      <c r="E36" s="246"/>
      <c r="F36" s="244"/>
      <c r="G36" s="224" t="s">
        <v>431</v>
      </c>
      <c r="H36" s="224" t="s">
        <v>431</v>
      </c>
      <c r="I36" s="221">
        <f>COUNTA(B36:H36)</f>
        <v>2</v>
      </c>
      <c r="J36" s="811">
        <f>SUM(COUNTIF(B36:H36,"D 10:30-17"))*(6)+(COUNTIF(B36:H36,"Y 10:30-17"))*(6)+(COUNTIF(B36:H36,"Y工場10-"))*(4.5)</f>
        <v>12</v>
      </c>
      <c r="K36" s="811"/>
    </row>
    <row r="37" spans="1:11" ht="15.75" customHeight="1" x14ac:dyDescent="0.15">
      <c r="A37" s="225" t="s">
        <v>169</v>
      </c>
      <c r="B37" s="224" t="s">
        <v>168</v>
      </c>
      <c r="C37" s="247"/>
      <c r="D37" s="247"/>
      <c r="E37" s="224" t="s">
        <v>168</v>
      </c>
      <c r="F37" s="224" t="s">
        <v>168</v>
      </c>
      <c r="G37" s="244"/>
      <c r="H37" s="244"/>
      <c r="I37" s="221">
        <f t="shared" ref="I37:I38" si="3">COUNTA(B37:H37)</f>
        <v>3</v>
      </c>
      <c r="J37" s="811">
        <f>SUM(COUNTIF(B37:H37,"D 10:30-17"))*(6)+(COUNTIF(B37:H37,"Y 10:30-17"))*(6)+(COUNTIF(B37:H37,"Y工場10-"))*(4.5)+(COUNTIF(B37:H37,"Y 10-17"))*(6.25)</f>
        <v>18.75</v>
      </c>
      <c r="K37" s="811"/>
    </row>
    <row r="38" spans="1:11" ht="15.75" customHeight="1" x14ac:dyDescent="0.15">
      <c r="A38" s="225" t="s">
        <v>186</v>
      </c>
      <c r="B38" s="220" t="s">
        <v>432</v>
      </c>
      <c r="C38" s="247"/>
      <c r="D38" s="247"/>
      <c r="E38" s="220" t="s">
        <v>432</v>
      </c>
      <c r="F38" s="245"/>
      <c r="G38" s="220" t="s">
        <v>432</v>
      </c>
      <c r="H38" s="244"/>
      <c r="I38" s="221">
        <f t="shared" si="3"/>
        <v>3</v>
      </c>
      <c r="J38" s="811">
        <f>SUM(COUNTIF(B38:H38,"D 10:30-17"))*(6)+(COUNTIF(B38:H38,"Y 10:30-17"))*(6)+(COUNTIF(B38:H38,"Y工場10-"))*(4.5)+(COUNTIF(B38:H38,"D 10:30-13"))*(2.5)</f>
        <v>7.5</v>
      </c>
      <c r="K38" s="811"/>
    </row>
    <row r="39" spans="1:11" ht="15.75" customHeight="1" x14ac:dyDescent="0.15">
      <c r="A39" s="225"/>
      <c r="B39" s="245"/>
      <c r="C39" s="247"/>
      <c r="D39" s="247"/>
      <c r="E39" s="245"/>
      <c r="F39" s="245"/>
      <c r="G39" s="243"/>
      <c r="H39" s="244"/>
      <c r="I39" s="221"/>
      <c r="J39" s="811"/>
      <c r="K39" s="811"/>
    </row>
    <row r="40" spans="1:11" ht="15.75" customHeight="1" x14ac:dyDescent="0.15">
      <c r="A40" s="193"/>
      <c r="B40" s="215"/>
      <c r="C40" s="215"/>
      <c r="D40" s="215"/>
      <c r="E40" s="226"/>
      <c r="F40" s="226"/>
      <c r="G40" s="226"/>
      <c r="H40" s="226"/>
      <c r="I40" s="219"/>
      <c r="J40" s="821"/>
      <c r="K40" s="821"/>
    </row>
    <row r="41" spans="1:11" ht="15.75" customHeight="1" x14ac:dyDescent="0.15">
      <c r="A41" s="220" t="s">
        <v>433</v>
      </c>
      <c r="B41" s="336" t="s">
        <v>242</v>
      </c>
      <c r="C41" s="223"/>
      <c r="D41" s="223"/>
      <c r="E41" s="336" t="s">
        <v>242</v>
      </c>
      <c r="F41" s="220" t="s">
        <v>172</v>
      </c>
      <c r="G41" s="336" t="s">
        <v>242</v>
      </c>
      <c r="H41" s="220" t="s">
        <v>172</v>
      </c>
      <c r="I41" s="227"/>
      <c r="J41" s="810"/>
      <c r="K41" s="810"/>
    </row>
    <row r="42" spans="1:11" ht="15.75" customHeight="1" x14ac:dyDescent="0.15">
      <c r="A42" s="224" t="s">
        <v>434</v>
      </c>
      <c r="B42" s="220"/>
      <c r="C42" s="223"/>
      <c r="D42" s="223"/>
      <c r="E42" s="220"/>
      <c r="F42" s="224"/>
      <c r="G42" s="220"/>
      <c r="H42" s="220"/>
      <c r="I42" s="221"/>
      <c r="J42" s="810"/>
      <c r="K42" s="810"/>
    </row>
    <row r="43" spans="1:11" s="214" customFormat="1" ht="11.25" x14ac:dyDescent="0.15">
      <c r="A43" s="175" t="s">
        <v>0</v>
      </c>
      <c r="B43" s="176">
        <v>46076</v>
      </c>
      <c r="C43" s="176">
        <v>46077</v>
      </c>
      <c r="D43" s="176">
        <v>46078</v>
      </c>
      <c r="E43" s="176">
        <v>46079</v>
      </c>
      <c r="F43" s="176">
        <v>46080</v>
      </c>
      <c r="G43" s="176">
        <v>46081</v>
      </c>
      <c r="H43" s="176"/>
      <c r="I43" s="815" t="s">
        <v>1</v>
      </c>
      <c r="J43" s="822" t="s">
        <v>2</v>
      </c>
      <c r="K43" s="823"/>
    </row>
    <row r="44" spans="1:11" s="213" customFormat="1" x14ac:dyDescent="0.15">
      <c r="A44" s="155" t="s">
        <v>3</v>
      </c>
      <c r="B44" s="158" t="s">
        <v>4</v>
      </c>
      <c r="C44" s="157" t="s">
        <v>5</v>
      </c>
      <c r="D44" s="157" t="s">
        <v>6</v>
      </c>
      <c r="E44" s="157" t="s">
        <v>7</v>
      </c>
      <c r="F44" s="157" t="s">
        <v>8</v>
      </c>
      <c r="G44" s="157" t="s">
        <v>9</v>
      </c>
      <c r="H44" s="158"/>
      <c r="I44" s="816"/>
      <c r="J44" s="819"/>
      <c r="K44" s="820"/>
    </row>
    <row r="45" spans="1:11" x14ac:dyDescent="0.15">
      <c r="A45" s="193" t="s">
        <v>142</v>
      </c>
      <c r="B45" s="218"/>
      <c r="C45" s="216"/>
      <c r="D45" s="216"/>
      <c r="E45" s="226"/>
      <c r="F45" s="228"/>
      <c r="G45" s="218"/>
      <c r="H45" s="218"/>
      <c r="I45" s="219"/>
      <c r="J45" s="821"/>
      <c r="K45" s="821"/>
    </row>
    <row r="46" spans="1:11" ht="15.75" customHeight="1" x14ac:dyDescent="0.15">
      <c r="A46" s="225" t="s">
        <v>167</v>
      </c>
      <c r="B46" s="246"/>
      <c r="C46" s="247"/>
      <c r="D46" s="247"/>
      <c r="E46" s="246"/>
      <c r="F46" s="244"/>
      <c r="G46" s="224" t="s">
        <v>431</v>
      </c>
      <c r="H46" s="247"/>
      <c r="I46" s="221">
        <f>COUNTA(B46:H46)</f>
        <v>1</v>
      </c>
      <c r="J46" s="811">
        <f>SUM(COUNTIF(B46:H46,"D 10:30-17"))*(6)+(COUNTIF(B46:H46,"Y 10:30-17"))*(6)+(COUNTIF(B46:H46,"Y工場10-"))*(4.5)</f>
        <v>6</v>
      </c>
      <c r="K46" s="811"/>
    </row>
    <row r="47" spans="1:11" ht="15.75" customHeight="1" x14ac:dyDescent="0.15">
      <c r="A47" s="225" t="s">
        <v>169</v>
      </c>
      <c r="B47" s="224" t="s">
        <v>168</v>
      </c>
      <c r="C47" s="247"/>
      <c r="D47" s="247"/>
      <c r="E47" s="224" t="s">
        <v>168</v>
      </c>
      <c r="F47" s="224" t="s">
        <v>168</v>
      </c>
      <c r="G47" s="244"/>
      <c r="H47" s="247"/>
      <c r="I47" s="221">
        <f t="shared" ref="I47:I48" si="4">COUNTA(B47:H47)</f>
        <v>3</v>
      </c>
      <c r="J47" s="811">
        <f>SUM(COUNTIF(B47:H47,"D 10:30-17"))*(6)+(COUNTIF(B47:H47,"Y 10:30-17"))*(6)+(COUNTIF(B47:H47,"Y工場10-"))*(4.5)+(COUNTIF(B47:H47,"Y 10-17"))*(6.25)</f>
        <v>18.75</v>
      </c>
      <c r="K47" s="811"/>
    </row>
    <row r="48" spans="1:11" ht="15.75" customHeight="1" x14ac:dyDescent="0.15">
      <c r="A48" s="225" t="s">
        <v>186</v>
      </c>
      <c r="B48" s="220" t="s">
        <v>432</v>
      </c>
      <c r="C48" s="247"/>
      <c r="D48" s="247"/>
      <c r="E48" s="220" t="s">
        <v>432</v>
      </c>
      <c r="F48" s="245"/>
      <c r="G48" s="220" t="s">
        <v>432</v>
      </c>
      <c r="H48" s="247"/>
      <c r="I48" s="221">
        <f t="shared" si="4"/>
        <v>3</v>
      </c>
      <c r="J48" s="811">
        <f>SUM(COUNTIF(B48:H48,"D 10:30-17"))*(6)+(COUNTIF(B48:H48,"Y 10:30-17"))*(6)+(COUNTIF(B48:H48,"Y工場10-"))*(4.5)+(COUNTIF(B48:H48,"D 10:30-13"))*(2.5)</f>
        <v>7.5</v>
      </c>
      <c r="K48" s="811"/>
    </row>
    <row r="49" spans="1:11" ht="15.75" customHeight="1" x14ac:dyDescent="0.15">
      <c r="A49" s="225"/>
      <c r="B49" s="245"/>
      <c r="C49" s="247"/>
      <c r="D49" s="247"/>
      <c r="E49" s="245"/>
      <c r="F49" s="245"/>
      <c r="G49" s="243"/>
      <c r="H49" s="247"/>
      <c r="I49" s="221"/>
      <c r="J49" s="811"/>
      <c r="K49" s="811"/>
    </row>
    <row r="50" spans="1:11" ht="15.75" customHeight="1" x14ac:dyDescent="0.15">
      <c r="A50" s="193"/>
      <c r="B50" s="215"/>
      <c r="C50" s="215"/>
      <c r="D50" s="215"/>
      <c r="E50" s="226"/>
      <c r="F50" s="226"/>
      <c r="G50" s="226"/>
      <c r="H50" s="215"/>
      <c r="I50" s="219"/>
      <c r="J50" s="821"/>
      <c r="K50" s="821"/>
    </row>
    <row r="51" spans="1:11" ht="15.75" customHeight="1" x14ac:dyDescent="0.15">
      <c r="A51" s="220" t="s">
        <v>433</v>
      </c>
      <c r="B51" s="336" t="s">
        <v>242</v>
      </c>
      <c r="C51" s="223"/>
      <c r="D51" s="223"/>
      <c r="E51" s="336" t="s">
        <v>242</v>
      </c>
      <c r="F51" s="220" t="s">
        <v>172</v>
      </c>
      <c r="G51" s="336" t="s">
        <v>242</v>
      </c>
      <c r="H51" s="223"/>
      <c r="I51" s="227"/>
      <c r="J51" s="810"/>
      <c r="K51" s="810"/>
    </row>
    <row r="52" spans="1:11" ht="15.75" customHeight="1" x14ac:dyDescent="0.15">
      <c r="A52" s="224" t="s">
        <v>434</v>
      </c>
      <c r="B52" s="220"/>
      <c r="C52" s="223"/>
      <c r="D52" s="223"/>
      <c r="E52" s="220"/>
      <c r="F52" s="224"/>
      <c r="G52" s="220"/>
      <c r="H52" s="223"/>
      <c r="I52" s="221"/>
      <c r="J52" s="810"/>
      <c r="K52" s="810"/>
    </row>
    <row r="53" spans="1:11" x14ac:dyDescent="0.15">
      <c r="A53" s="230"/>
      <c r="B53" s="230"/>
      <c r="C53" s="230"/>
      <c r="D53" s="230"/>
      <c r="E53" s="231"/>
      <c r="F53" s="231"/>
      <c r="G53" s="232"/>
      <c r="H53" s="232"/>
      <c r="I53" s="230"/>
      <c r="J53" s="735" t="s">
        <v>491</v>
      </c>
      <c r="K53" s="735"/>
    </row>
    <row r="54" spans="1:11" s="1" customFormat="1" ht="17.25" customHeight="1" x14ac:dyDescent="0.15">
      <c r="A54" s="737" t="s">
        <v>143</v>
      </c>
      <c r="B54" s="738"/>
      <c r="C54" s="741" t="s">
        <v>162</v>
      </c>
      <c r="D54" s="742"/>
      <c r="E54" s="742"/>
      <c r="F54" s="742" t="s">
        <v>149</v>
      </c>
      <c r="G54" s="742"/>
      <c r="H54" s="743"/>
      <c r="I54" s="10"/>
      <c r="J54" s="736"/>
      <c r="K54" s="736"/>
    </row>
    <row r="55" spans="1:11" s="1" customFormat="1" ht="17.25" customHeight="1" x14ac:dyDescent="0.15">
      <c r="A55" s="739"/>
      <c r="B55" s="740"/>
      <c r="C55" s="744" t="s">
        <v>163</v>
      </c>
      <c r="D55" s="745"/>
      <c r="E55" s="745"/>
      <c r="F55" s="745" t="s">
        <v>164</v>
      </c>
      <c r="G55" s="745"/>
      <c r="H55" s="746"/>
      <c r="I55" s="210"/>
      <c r="J55" s="210"/>
      <c r="K55" s="210"/>
    </row>
  </sheetData>
  <mergeCells count="58">
    <mergeCell ref="J49:K49"/>
    <mergeCell ref="J50:K50"/>
    <mergeCell ref="J51:K51"/>
    <mergeCell ref="J52:K52"/>
    <mergeCell ref="J53:K54"/>
    <mergeCell ref="A54:B55"/>
    <mergeCell ref="C54:E54"/>
    <mergeCell ref="F54:H54"/>
    <mergeCell ref="C55:E55"/>
    <mergeCell ref="F55:H55"/>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J30:K30"/>
    <mergeCell ref="J31:K31"/>
    <mergeCell ref="J32:K32"/>
    <mergeCell ref="I23:I24"/>
    <mergeCell ref="J23:K24"/>
    <mergeCell ref="J25:K25"/>
    <mergeCell ref="J26:K26"/>
    <mergeCell ref="J27:K27"/>
    <mergeCell ref="J28:K28"/>
    <mergeCell ref="J29:K29"/>
    <mergeCell ref="J21:K21"/>
    <mergeCell ref="J12:K12"/>
    <mergeCell ref="I13:I14"/>
    <mergeCell ref="J13:K14"/>
    <mergeCell ref="J15:K15"/>
    <mergeCell ref="J16:K16"/>
    <mergeCell ref="J22:K22"/>
    <mergeCell ref="J11:K11"/>
    <mergeCell ref="B1:G1"/>
    <mergeCell ref="H1:K1"/>
    <mergeCell ref="I3:I4"/>
    <mergeCell ref="J3:K4"/>
    <mergeCell ref="J5:K5"/>
    <mergeCell ref="J6:K6"/>
    <mergeCell ref="J7:K7"/>
    <mergeCell ref="J8:K8"/>
    <mergeCell ref="J9:K9"/>
    <mergeCell ref="J10:K10"/>
    <mergeCell ref="J17:K17"/>
    <mergeCell ref="J18:K18"/>
    <mergeCell ref="J19:K19"/>
    <mergeCell ref="J20:K20"/>
  </mergeCells>
  <phoneticPr fontId="13"/>
  <pageMargins left="0.51181102362204722" right="0.51181102362204722" top="0.55118110236220474" bottom="0.55118110236220474" header="0.31496062992125984" footer="0.31496062992125984"/>
  <pageSetup paperSize="9" orientation="portrait"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61985-A892-441C-AF78-4C815F3E0250}">
  <dimension ref="A1:N66"/>
  <sheetViews>
    <sheetView topLeftCell="A24" zoomScaleNormal="100" workbookViewId="0">
      <selection activeCell="O12" sqref="O12"/>
    </sheetView>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1" ht="15" thickBot="1" x14ac:dyDescent="0.2">
      <c r="A1" s="50" t="s">
        <v>59</v>
      </c>
      <c r="B1" s="753" t="s">
        <v>493</v>
      </c>
      <c r="C1" s="753"/>
      <c r="D1" s="753"/>
      <c r="E1" s="753"/>
      <c r="F1" s="753"/>
      <c r="G1" s="754"/>
      <c r="H1" s="832" t="s">
        <v>130</v>
      </c>
      <c r="I1" s="833"/>
      <c r="J1" s="834"/>
      <c r="K1" s="835"/>
    </row>
    <row r="2" spans="1:11" ht="9" customHeight="1" x14ac:dyDescent="0.15">
      <c r="A2" s="152"/>
    </row>
    <row r="3" spans="1:11" s="13" customFormat="1" ht="14.25" customHeight="1" x14ac:dyDescent="0.15">
      <c r="A3" s="153" t="s">
        <v>0</v>
      </c>
      <c r="B3" s="154"/>
      <c r="C3" s="154"/>
      <c r="D3" s="154"/>
      <c r="E3" s="154"/>
      <c r="F3" s="154"/>
      <c r="G3" s="154"/>
      <c r="H3" s="154">
        <v>46054</v>
      </c>
      <c r="I3" s="836" t="s">
        <v>1</v>
      </c>
      <c r="J3" s="817" t="s">
        <v>2</v>
      </c>
      <c r="K3" s="818"/>
    </row>
    <row r="4" spans="1:11" s="159" customFormat="1" ht="14.25" customHeight="1" x14ac:dyDescent="0.15">
      <c r="A4" s="155" t="s">
        <v>3</v>
      </c>
      <c r="B4" s="157"/>
      <c r="C4" s="157"/>
      <c r="D4" s="157"/>
      <c r="E4" s="157"/>
      <c r="F4" s="157"/>
      <c r="G4" s="157"/>
      <c r="H4" s="158" t="s">
        <v>10</v>
      </c>
      <c r="I4" s="837"/>
      <c r="J4" s="819"/>
      <c r="K4" s="820"/>
    </row>
    <row r="5" spans="1:11" s="159" customFormat="1" ht="14.25" customHeight="1" x14ac:dyDescent="0.15">
      <c r="A5" s="179" t="s">
        <v>142</v>
      </c>
      <c r="B5" s="157"/>
      <c r="C5" s="157"/>
      <c r="D5" s="156"/>
      <c r="E5" s="157"/>
      <c r="F5" s="157"/>
      <c r="G5" s="156"/>
      <c r="H5" s="160">
        <v>5</v>
      </c>
      <c r="I5" s="161"/>
      <c r="J5" s="162"/>
      <c r="K5" s="163"/>
    </row>
    <row r="6" spans="1:11" ht="13.5" customHeight="1" x14ac:dyDescent="0.15">
      <c r="A6" s="164" t="s">
        <v>132</v>
      </c>
      <c r="B6" s="180"/>
      <c r="C6" s="180"/>
      <c r="D6" s="165"/>
      <c r="E6" s="180"/>
      <c r="F6" s="180"/>
      <c r="G6" s="180"/>
      <c r="H6" s="238" t="s">
        <v>133</v>
      </c>
      <c r="I6" s="166"/>
      <c r="J6" s="873"/>
      <c r="K6" s="874"/>
    </row>
    <row r="7" spans="1:11" ht="13.5" customHeight="1" x14ac:dyDescent="0.15">
      <c r="A7" s="181" t="s">
        <v>134</v>
      </c>
      <c r="B7" s="137"/>
      <c r="C7" s="137"/>
      <c r="D7" s="234"/>
      <c r="E7" s="137"/>
      <c r="F7" s="137"/>
      <c r="G7" s="137"/>
      <c r="H7" s="40" t="s">
        <v>135</v>
      </c>
      <c r="I7" s="168">
        <f>COUNTA(B7:H7)</f>
        <v>1</v>
      </c>
      <c r="J7" s="838">
        <f>SUM(COUNTIF(B7:H7,"9-15"))*(5.5)+SUM(COUNTIF(B7:H7,"10-15"))*(4.5)+SUM(COUNTIF(B7:H7,"12-15"))*(3)+SUM(COUNTIF(B7:H7,"9-12"))*(3)+SUM(COUNTIF(B7:H7,"9-17"))*(7.25)+SUM(COUNTIF(B7:H7,"13-15"))*(2)</f>
        <v>5.5</v>
      </c>
      <c r="K7" s="838"/>
    </row>
    <row r="8" spans="1:11" ht="13.5" customHeight="1" x14ac:dyDescent="0.15">
      <c r="A8" s="182" t="s">
        <v>137</v>
      </c>
      <c r="B8" s="235"/>
      <c r="C8" s="235"/>
      <c r="D8" s="236"/>
      <c r="E8" s="235"/>
      <c r="F8" s="235"/>
      <c r="G8" s="235"/>
      <c r="H8" s="40"/>
      <c r="I8" s="166">
        <f>COUNTA(B8:H8)</f>
        <v>0</v>
      </c>
      <c r="J8" s="838">
        <f>SUM(COUNTIF(B8:H8,"9-15"))*(5.5)+SUM(COUNTIF(B8:H8,"10-15"))*(4.5)+SUM(COUNTIF(B8:H8,"12-15"))*(3)+SUM(COUNTIF(B8:H8,"9-12"))*(3)+SUM(COUNTIF(B8:H8,"9-17"))*(7.25)+SUM(COUNTIF(B8:H8,"13-15"))*(2)+SUM(COUNTIF(B8:H8,"10-12"))*(2)</f>
        <v>0</v>
      </c>
      <c r="K8" s="838"/>
    </row>
    <row r="9" spans="1:11" ht="13.5" customHeight="1" x14ac:dyDescent="0.15">
      <c r="A9" s="164" t="s">
        <v>138</v>
      </c>
      <c r="B9" s="235"/>
      <c r="C9" s="235"/>
      <c r="D9" s="236"/>
      <c r="E9" s="235"/>
      <c r="F9" s="235"/>
      <c r="G9" s="235"/>
      <c r="H9" s="16" t="s">
        <v>72</v>
      </c>
      <c r="I9" s="166">
        <f>COUNTA(B9:H9)</f>
        <v>1</v>
      </c>
      <c r="J9" s="838">
        <f>SUM(COUNTIF(B9:H9,"9-15"))*(5.5)+SUM(COUNTIF(B9:H9,"10-15"))*(4.5)+SUM(COUNTIF(B9:H9,"12-15"))*(3)+SUM(COUNTIF(B9:H9,"9-12"))*(3)+SUM(COUNTIF(B9:H9,"9-17"))*(7.25)+SUM(COUNTIF(B9:H9,"13-15"))*(2)</f>
        <v>3</v>
      </c>
      <c r="K9" s="838"/>
    </row>
    <row r="10" spans="1:11" ht="13.5" customHeight="1" x14ac:dyDescent="0.15">
      <c r="A10" s="164" t="s">
        <v>39</v>
      </c>
      <c r="B10" s="234"/>
      <c r="C10" s="234"/>
      <c r="D10" s="234"/>
      <c r="E10" s="234"/>
      <c r="F10" s="234"/>
      <c r="G10" s="234"/>
      <c r="H10" s="40" t="s">
        <v>20</v>
      </c>
      <c r="I10" s="166">
        <f>COUNTA(B10:H10)</f>
        <v>1</v>
      </c>
      <c r="J10" s="838">
        <f>SUM(COUNTIF(B10:H10,"9-15"))*(5.5)+SUM(COUNTIF(B10:H10,"10-15"))*(4.5)+SUM(COUNTIF(B10:H10,"12-15"))*(3)+SUM(COUNTIF(B10:H10,"9-12"))*(3)+SUM(COUNTIF(B10:H10,"9-17"))*(7.25)+SUM(COUNTIF(B10:H10,"13-15"))*(2)</f>
        <v>0</v>
      </c>
      <c r="K10" s="838"/>
    </row>
    <row r="11" spans="1:11" ht="13.5" customHeight="1" x14ac:dyDescent="0.15">
      <c r="A11" s="20" t="s">
        <v>447</v>
      </c>
      <c r="B11" s="234"/>
      <c r="C11" s="234"/>
      <c r="D11" s="234"/>
      <c r="E11" s="234"/>
      <c r="F11" s="234"/>
      <c r="G11" s="234"/>
      <c r="H11" s="40"/>
      <c r="I11" s="166">
        <f>COUNTA(B11:H11)</f>
        <v>0</v>
      </c>
      <c r="J11" s="838">
        <f>SUM(COUNTIF(B11:H11,"9-15"))*(5.5)+SUM(COUNTIF(B11:H11,"10-15"))*(4.5)+SUM(COUNTIF(B11:H11,"12-15"))*(3)+SUM(COUNTIF(B11:H11,"9-12"))*(3)+SUM(COUNTIF(B11:H11,"9-17"))*(7.25)+SUM(COUNTIF(B11:H11,"13-15"))*(2)+SUM(COUNTIF(B11:H11,"9-14"))*(4.5)+SUM(COUNTIF(B11:H11,"10-14"))*(4)</f>
        <v>0</v>
      </c>
      <c r="K11" s="838"/>
    </row>
    <row r="12" spans="1:11" ht="13.5" customHeight="1" thickBot="1" x14ac:dyDescent="0.2">
      <c r="A12" s="489" t="s">
        <v>481</v>
      </c>
      <c r="B12" s="234"/>
      <c r="C12" s="234"/>
      <c r="D12" s="234"/>
      <c r="E12" s="234"/>
      <c r="F12" s="234"/>
      <c r="G12" s="234"/>
      <c r="H12" s="40" t="s">
        <v>140</v>
      </c>
      <c r="I12" s="253"/>
      <c r="J12" s="873"/>
      <c r="K12" s="874"/>
    </row>
    <row r="13" spans="1:11" ht="13.5" customHeight="1" x14ac:dyDescent="0.15">
      <c r="A13" s="824" t="s">
        <v>139</v>
      </c>
      <c r="B13" s="237"/>
      <c r="C13" s="237"/>
      <c r="D13" s="237"/>
      <c r="E13" s="237"/>
      <c r="F13" s="237"/>
      <c r="G13" s="237"/>
      <c r="H13" s="233" t="s">
        <v>140</v>
      </c>
      <c r="I13" s="826"/>
      <c r="J13" s="828"/>
      <c r="K13" s="829"/>
    </row>
    <row r="14" spans="1:11" ht="13.5" customHeight="1" thickBot="1" x14ac:dyDescent="0.2">
      <c r="A14" s="825"/>
      <c r="B14" s="170"/>
      <c r="C14" s="170"/>
      <c r="D14" s="171"/>
      <c r="E14" s="170"/>
      <c r="F14" s="170"/>
      <c r="G14" s="170"/>
      <c r="H14" s="174"/>
      <c r="I14" s="827"/>
      <c r="J14" s="830"/>
      <c r="K14" s="831"/>
    </row>
    <row r="15" spans="1:11" s="13" customFormat="1" ht="14.25" customHeight="1" x14ac:dyDescent="0.15">
      <c r="A15" s="175" t="s">
        <v>0</v>
      </c>
      <c r="B15" s="176">
        <v>46055</v>
      </c>
      <c r="C15" s="176">
        <v>46056</v>
      </c>
      <c r="D15" s="176">
        <v>46057</v>
      </c>
      <c r="E15" s="176">
        <v>46058</v>
      </c>
      <c r="F15" s="176">
        <v>46059</v>
      </c>
      <c r="G15" s="176">
        <v>46060</v>
      </c>
      <c r="H15" s="176">
        <v>46061</v>
      </c>
      <c r="I15" s="177"/>
      <c r="J15" s="822" t="s">
        <v>2</v>
      </c>
      <c r="K15" s="823"/>
    </row>
    <row r="16" spans="1:11" s="159" customFormat="1" ht="14.25" customHeight="1" x14ac:dyDescent="0.15">
      <c r="A16" s="155" t="s">
        <v>3</v>
      </c>
      <c r="B16" s="157" t="s">
        <v>4</v>
      </c>
      <c r="C16" s="157" t="s">
        <v>5</v>
      </c>
      <c r="D16" s="157" t="s">
        <v>6</v>
      </c>
      <c r="E16" s="157" t="s">
        <v>7</v>
      </c>
      <c r="F16" s="157" t="s">
        <v>8</v>
      </c>
      <c r="G16" s="157" t="s">
        <v>9</v>
      </c>
      <c r="H16" s="158" t="s">
        <v>10</v>
      </c>
      <c r="I16" s="178"/>
      <c r="J16" s="819"/>
      <c r="K16" s="820"/>
    </row>
    <row r="17" spans="1:11" s="159" customFormat="1" ht="14.25" customHeight="1" x14ac:dyDescent="0.15">
      <c r="A17" s="179" t="s">
        <v>131</v>
      </c>
      <c r="B17" s="160">
        <v>6</v>
      </c>
      <c r="C17" s="157"/>
      <c r="D17" s="156"/>
      <c r="E17" s="160">
        <v>6</v>
      </c>
      <c r="F17" s="160">
        <v>5</v>
      </c>
      <c r="G17" s="160">
        <v>6</v>
      </c>
      <c r="H17" s="160">
        <v>5</v>
      </c>
      <c r="I17" s="161"/>
      <c r="J17" s="162"/>
      <c r="K17" s="163"/>
    </row>
    <row r="18" spans="1:11" ht="13.5" customHeight="1" x14ac:dyDescent="0.15">
      <c r="A18" s="164" t="s">
        <v>132</v>
      </c>
      <c r="B18" s="40" t="s">
        <v>140</v>
      </c>
      <c r="C18" s="180"/>
      <c r="D18" s="165"/>
      <c r="E18" s="40" t="s">
        <v>140</v>
      </c>
      <c r="F18" s="238" t="s">
        <v>133</v>
      </c>
      <c r="G18" s="40" t="s">
        <v>140</v>
      </c>
      <c r="H18" s="238" t="s">
        <v>133</v>
      </c>
      <c r="I18" s="166">
        <f t="shared" ref="I18:I21" si="0">COUNTA(B18:H18)</f>
        <v>5</v>
      </c>
      <c r="J18" s="873"/>
      <c r="K18" s="874"/>
    </row>
    <row r="19" spans="1:11" ht="13.5" customHeight="1" x14ac:dyDescent="0.15">
      <c r="A19" s="181" t="s">
        <v>134</v>
      </c>
      <c r="B19" s="40" t="s">
        <v>135</v>
      </c>
      <c r="C19" s="137"/>
      <c r="D19" s="234"/>
      <c r="E19" s="40" t="s">
        <v>135</v>
      </c>
      <c r="F19" s="40" t="s">
        <v>135</v>
      </c>
      <c r="G19" s="40" t="s">
        <v>136</v>
      </c>
      <c r="H19" s="40" t="s">
        <v>135</v>
      </c>
      <c r="I19" s="168">
        <f t="shared" si="0"/>
        <v>5</v>
      </c>
      <c r="J19" s="838">
        <f>SUM(COUNTIF(B19:H19,"9-15"))*(5.5)+SUM(COUNTIF(B19:H19,"10-15"))*(4.5)+SUM(COUNTIF(B19:H19,"12-15"))*(3)+SUM(COUNTIF(B19:H19,"9-12"))*(3)+SUM(COUNTIF(B19:H19,"9-17"))*(7.25)+SUM(COUNTIF(B19:H19,"13-15"))*(2)</f>
        <v>29.25</v>
      </c>
      <c r="K19" s="838"/>
    </row>
    <row r="20" spans="1:11" ht="13.5" customHeight="1" x14ac:dyDescent="0.15">
      <c r="A20" s="182" t="s">
        <v>137</v>
      </c>
      <c r="B20" s="40"/>
      <c r="C20" s="235"/>
      <c r="D20" s="236"/>
      <c r="E20" s="16" t="s">
        <v>72</v>
      </c>
      <c r="F20" s="16"/>
      <c r="G20" s="16" t="s">
        <v>72</v>
      </c>
      <c r="H20" s="40"/>
      <c r="I20" s="166">
        <f t="shared" si="0"/>
        <v>2</v>
      </c>
      <c r="J20" s="838">
        <f>SUM(COUNTIF(B20:H20,"9-15"))*(5.5)+SUM(COUNTIF(B20:H20,"10-15"))*(4.5)+SUM(COUNTIF(B20:H20,"12-15"))*(3)+SUM(COUNTIF(B20:H20,"9-12"))*(3)+SUM(COUNTIF(B20:H20,"9-17"))*(7.25)+SUM(COUNTIF(B20:H20,"13-15"))*(2)+SUM(COUNTIF(B20:H20,"10-12"))*(2)</f>
        <v>6</v>
      </c>
      <c r="K20" s="838"/>
    </row>
    <row r="21" spans="1:11" ht="13.5" customHeight="1" x14ac:dyDescent="0.15">
      <c r="A21" s="164" t="s">
        <v>138</v>
      </c>
      <c r="B21" s="16" t="s">
        <v>72</v>
      </c>
      <c r="C21" s="235"/>
      <c r="D21" s="236"/>
      <c r="E21" s="16"/>
      <c r="F21" s="16" t="s">
        <v>72</v>
      </c>
      <c r="G21" s="16" t="s">
        <v>72</v>
      </c>
      <c r="H21" s="16" t="s">
        <v>72</v>
      </c>
      <c r="I21" s="166">
        <f t="shared" si="0"/>
        <v>4</v>
      </c>
      <c r="J21" s="838">
        <f>SUM(COUNTIF(B21:H21,"9-15"))*(5.5)+SUM(COUNTIF(B21:H21,"10-15"))*(4.5)+SUM(COUNTIF(B21:H21,"12-15"))*(3)+SUM(COUNTIF(B21:H21,"9-12"))*(3)+SUM(COUNTIF(B21:H21,"9-17"))*(7.25)+SUM(COUNTIF(B21:H21,"13-15"))*(2)</f>
        <v>12</v>
      </c>
      <c r="K21" s="838"/>
    </row>
    <row r="22" spans="1:11" ht="13.5" customHeight="1" x14ac:dyDescent="0.15">
      <c r="A22" s="164" t="s">
        <v>39</v>
      </c>
      <c r="B22" s="40" t="s">
        <v>58</v>
      </c>
      <c r="C22" s="234"/>
      <c r="D22" s="234"/>
      <c r="E22" s="40" t="s">
        <v>58</v>
      </c>
      <c r="F22" s="40" t="s">
        <v>58</v>
      </c>
      <c r="G22" s="40"/>
      <c r="H22" s="40" t="s">
        <v>20</v>
      </c>
      <c r="I22" s="166">
        <f>COUNTA(B22:H22)</f>
        <v>4</v>
      </c>
      <c r="J22" s="838">
        <v>14.75</v>
      </c>
      <c r="K22" s="838"/>
    </row>
    <row r="23" spans="1:11" ht="13.5" customHeight="1" x14ac:dyDescent="0.15">
      <c r="A23" s="20" t="s">
        <v>447</v>
      </c>
      <c r="B23" s="40" t="s">
        <v>20</v>
      </c>
      <c r="C23" s="234"/>
      <c r="D23" s="234"/>
      <c r="E23" s="40" t="s">
        <v>20</v>
      </c>
      <c r="F23" s="40"/>
      <c r="G23" s="40" t="s">
        <v>20</v>
      </c>
      <c r="H23" s="40"/>
      <c r="I23" s="166">
        <f>COUNTA(B23:H23)</f>
        <v>3</v>
      </c>
      <c r="J23" s="838">
        <f>SUM(COUNTIF(B23:H23,"9-15"))*(5.5)+SUM(COUNTIF(B23:H23,"10-15"))*(4.5)+SUM(COUNTIF(B23:H23,"12-15"))*(3)+SUM(COUNTIF(B23:H23,"9-12"))*(3)+SUM(COUNTIF(B23:H23,"9-17"))*(7.25)+SUM(COUNTIF(B23:H23,"13-15"))*(2)+SUM(COUNTIF(B23:H23,"9-14"))*(4.5)+SUM(COUNTIF(B23:H23,"10-14"))*(4)</f>
        <v>13.5</v>
      </c>
      <c r="K23" s="838"/>
    </row>
    <row r="24" spans="1:11" ht="13.5" customHeight="1" thickBot="1" x14ac:dyDescent="0.2">
      <c r="A24" s="489" t="s">
        <v>481</v>
      </c>
      <c r="B24" s="40" t="s">
        <v>140</v>
      </c>
      <c r="C24" s="234"/>
      <c r="D24" s="234"/>
      <c r="E24" s="40" t="s">
        <v>140</v>
      </c>
      <c r="F24" s="396" t="s">
        <v>140</v>
      </c>
      <c r="G24" s="40" t="s">
        <v>140</v>
      </c>
      <c r="H24" s="40" t="s">
        <v>140</v>
      </c>
      <c r="I24" s="253"/>
      <c r="J24" s="873"/>
      <c r="K24" s="874"/>
    </row>
    <row r="25" spans="1:11" ht="13.5" customHeight="1" x14ac:dyDescent="0.15">
      <c r="A25" s="824" t="s">
        <v>139</v>
      </c>
      <c r="B25" s="233" t="s">
        <v>140</v>
      </c>
      <c r="C25" s="237"/>
      <c r="D25" s="237"/>
      <c r="E25" s="233" t="s">
        <v>140</v>
      </c>
      <c r="F25" s="233" t="s">
        <v>140</v>
      </c>
      <c r="G25" s="233" t="s">
        <v>140</v>
      </c>
      <c r="H25" s="233" t="s">
        <v>140</v>
      </c>
      <c r="I25" s="826"/>
      <c r="J25" s="828"/>
      <c r="K25" s="829"/>
    </row>
    <row r="26" spans="1:11" ht="13.5" customHeight="1" thickBot="1" x14ac:dyDescent="0.2">
      <c r="A26" s="825"/>
      <c r="B26" s="173" t="s">
        <v>188</v>
      </c>
      <c r="C26" s="170"/>
      <c r="D26" s="171"/>
      <c r="E26" s="173"/>
      <c r="F26" s="173"/>
      <c r="G26" s="173"/>
      <c r="H26" s="174"/>
      <c r="I26" s="827"/>
      <c r="J26" s="830"/>
      <c r="K26" s="831"/>
    </row>
    <row r="27" spans="1:11" s="13" customFormat="1" ht="14.25" customHeight="1" x14ac:dyDescent="0.15">
      <c r="A27" s="153" t="s">
        <v>0</v>
      </c>
      <c r="B27" s="183">
        <v>46062</v>
      </c>
      <c r="C27" s="183">
        <v>46063</v>
      </c>
      <c r="D27" s="183">
        <v>46064</v>
      </c>
      <c r="E27" s="183">
        <v>46065</v>
      </c>
      <c r="F27" s="183">
        <v>46066</v>
      </c>
      <c r="G27" s="183">
        <v>46067</v>
      </c>
      <c r="H27" s="183">
        <v>46068</v>
      </c>
      <c r="I27" s="177"/>
      <c r="J27" s="822" t="s">
        <v>2</v>
      </c>
      <c r="K27" s="823"/>
    </row>
    <row r="28" spans="1:11" s="159" customFormat="1" ht="14.25" customHeight="1" x14ac:dyDescent="0.15">
      <c r="A28" s="155" t="s">
        <v>3</v>
      </c>
      <c r="B28" s="157" t="s">
        <v>4</v>
      </c>
      <c r="C28" s="157" t="s">
        <v>5</v>
      </c>
      <c r="D28" s="158" t="s">
        <v>6</v>
      </c>
      <c r="E28" s="157" t="s">
        <v>7</v>
      </c>
      <c r="F28" s="157" t="s">
        <v>8</v>
      </c>
      <c r="G28" s="157" t="s">
        <v>9</v>
      </c>
      <c r="H28" s="158" t="s">
        <v>10</v>
      </c>
      <c r="I28" s="178"/>
      <c r="J28" s="819"/>
      <c r="K28" s="820"/>
    </row>
    <row r="29" spans="1:11" s="123" customFormat="1" ht="14.25" customHeight="1" x14ac:dyDescent="0.15">
      <c r="A29" s="179" t="s">
        <v>142</v>
      </c>
      <c r="B29" s="160">
        <v>6</v>
      </c>
      <c r="C29" s="157"/>
      <c r="D29" s="156"/>
      <c r="E29" s="160">
        <v>6</v>
      </c>
      <c r="F29" s="160">
        <v>5</v>
      </c>
      <c r="G29" s="160">
        <v>6</v>
      </c>
      <c r="H29" s="160">
        <v>5</v>
      </c>
      <c r="I29" s="161"/>
      <c r="J29" s="162"/>
      <c r="K29" s="163"/>
    </row>
    <row r="30" spans="1:11" ht="13.5" customHeight="1" x14ac:dyDescent="0.15">
      <c r="A30" s="164" t="s">
        <v>132</v>
      </c>
      <c r="B30" s="40" t="s">
        <v>140</v>
      </c>
      <c r="C30" s="180"/>
      <c r="D30" s="165"/>
      <c r="E30" s="40" t="s">
        <v>140</v>
      </c>
      <c r="F30" s="238" t="s">
        <v>133</v>
      </c>
      <c r="G30" s="40" t="s">
        <v>140</v>
      </c>
      <c r="H30" s="238" t="s">
        <v>133</v>
      </c>
      <c r="I30" s="166">
        <f t="shared" ref="I30:I33" si="1">COUNTA(B30:H30)</f>
        <v>5</v>
      </c>
      <c r="J30" s="873"/>
      <c r="K30" s="874"/>
    </row>
    <row r="31" spans="1:11" ht="13.5" customHeight="1" x14ac:dyDescent="0.15">
      <c r="A31" s="181" t="s">
        <v>134</v>
      </c>
      <c r="B31" s="40" t="s">
        <v>135</v>
      </c>
      <c r="C31" s="137"/>
      <c r="D31" s="234"/>
      <c r="E31" s="40" t="s">
        <v>135</v>
      </c>
      <c r="F31" s="40" t="s">
        <v>135</v>
      </c>
      <c r="G31" s="40" t="s">
        <v>136</v>
      </c>
      <c r="H31" s="40" t="s">
        <v>135</v>
      </c>
      <c r="I31" s="168">
        <f t="shared" si="1"/>
        <v>5</v>
      </c>
      <c r="J31" s="838">
        <f>SUM(COUNTIF(B31:H31,"9-15"))*(5.5)+SUM(COUNTIF(B31:H31,"10-15"))*(4.5)+SUM(COUNTIF(B31:H31,"12-15"))*(3)+SUM(COUNTIF(B31:H31,"9-12"))*(3)+SUM(COUNTIF(B31:H31,"9-17"))*(7.25)+SUM(COUNTIF(B31:H31,"13-15"))*(2)</f>
        <v>29.25</v>
      </c>
      <c r="K31" s="838"/>
    </row>
    <row r="32" spans="1:11" ht="13.5" customHeight="1" x14ac:dyDescent="0.15">
      <c r="A32" s="182" t="s">
        <v>137</v>
      </c>
      <c r="B32" s="40"/>
      <c r="C32" s="235"/>
      <c r="D32" s="236"/>
      <c r="E32" s="16" t="s">
        <v>72</v>
      </c>
      <c r="F32" s="16"/>
      <c r="G32" s="16" t="s">
        <v>72</v>
      </c>
      <c r="H32" s="40"/>
      <c r="I32" s="166">
        <f t="shared" si="1"/>
        <v>2</v>
      </c>
      <c r="J32" s="838">
        <f>SUM(COUNTIF(B32:H32,"9-15"))*(5.5)+SUM(COUNTIF(B32:H32,"10-15"))*(4.5)+SUM(COUNTIF(B32:H32,"12-15"))*(3)+SUM(COUNTIF(B32:H32,"9-12"))*(3)+SUM(COUNTIF(B32:H32,"9-17"))*(7.25)+SUM(COUNTIF(B32:H32,"13-15"))*(2)+SUM(COUNTIF(B32:H32,"10-12"))*(2)</f>
        <v>6</v>
      </c>
      <c r="K32" s="838"/>
    </row>
    <row r="33" spans="1:11" ht="13.5" customHeight="1" x14ac:dyDescent="0.15">
      <c r="A33" s="164" t="s">
        <v>138</v>
      </c>
      <c r="B33" s="16" t="s">
        <v>72</v>
      </c>
      <c r="C33" s="235"/>
      <c r="D33" s="236"/>
      <c r="E33" s="16"/>
      <c r="F33" s="16" t="s">
        <v>72</v>
      </c>
      <c r="G33" s="16" t="s">
        <v>72</v>
      </c>
      <c r="H33" s="16" t="s">
        <v>72</v>
      </c>
      <c r="I33" s="166">
        <f t="shared" si="1"/>
        <v>4</v>
      </c>
      <c r="J33" s="838">
        <f>SUM(COUNTIF(B33:H33,"9-15"))*(5.5)+SUM(COUNTIF(B33:H33,"10-15"))*(4.5)+SUM(COUNTIF(B33:H33,"12-15"))*(3)+SUM(COUNTIF(B33:H33,"9-12"))*(3)+SUM(COUNTIF(B33:H33,"9-17"))*(7.25)+SUM(COUNTIF(B33:H33,"13-15"))*(2)</f>
        <v>12</v>
      </c>
      <c r="K33" s="838"/>
    </row>
    <row r="34" spans="1:11" ht="13.5" customHeight="1" x14ac:dyDescent="0.15">
      <c r="A34" s="164" t="s">
        <v>39</v>
      </c>
      <c r="B34" s="40" t="s">
        <v>58</v>
      </c>
      <c r="C34" s="234"/>
      <c r="D34" s="234"/>
      <c r="E34" s="40" t="s">
        <v>58</v>
      </c>
      <c r="F34" s="40" t="s">
        <v>58</v>
      </c>
      <c r="G34" s="40"/>
      <c r="H34" s="40" t="s">
        <v>20</v>
      </c>
      <c r="I34" s="166">
        <f>COUNTA(B34:H34)</f>
        <v>4</v>
      </c>
      <c r="J34" s="838">
        <f>SUM(COUNTIF(B34:H34,"9-15"))*(5.5)+SUM(COUNTIF(B34:H34,"10-15"))*(4.5)+SUM(COUNTIF(B34:H34,"12-15"))*(3)+SUM(COUNTIF(B34:H34,"9-12"))*(3)+SUM(COUNTIF(B34:H34,"9-17"))*(7.25)+SUM(COUNTIF(B34:H34,"13-15"))*(2)+SUM(COUNTIF(B34:H34,"9-16"))*(6.25)+SUM(COUNTIF(B34:H34,"9-14"))*(4.5)</f>
        <v>23.25</v>
      </c>
      <c r="K34" s="838"/>
    </row>
    <row r="35" spans="1:11" ht="13.5" customHeight="1" x14ac:dyDescent="0.15">
      <c r="A35" s="20" t="s">
        <v>447</v>
      </c>
      <c r="B35" s="40" t="s">
        <v>20</v>
      </c>
      <c r="C35" s="234"/>
      <c r="D35" s="234"/>
      <c r="E35" s="40" t="s">
        <v>20</v>
      </c>
      <c r="F35" s="40"/>
      <c r="G35" s="40" t="s">
        <v>20</v>
      </c>
      <c r="H35" s="40"/>
      <c r="I35" s="166">
        <f>COUNTA(B35:H35)</f>
        <v>3</v>
      </c>
      <c r="J35" s="838">
        <f>SUM(COUNTIF(B35:H35,"9-15"))*(5.5)+SUM(COUNTIF(B35:H35,"10-15"))*(4.5)+SUM(COUNTIF(B35:H35,"12-15"))*(3)+SUM(COUNTIF(B35:H35,"9-12"))*(3)+SUM(COUNTIF(B35:H35,"9-17"))*(7.25)+SUM(COUNTIF(B35:H35,"13-15"))*(2)+SUM(COUNTIF(B35:H35,"9-14"))*(4.5)+SUM(COUNTIF(B35:H35,"10-14"))*(4)</f>
        <v>13.5</v>
      </c>
      <c r="K35" s="838"/>
    </row>
    <row r="36" spans="1:11" ht="13.5" customHeight="1" thickBot="1" x14ac:dyDescent="0.2">
      <c r="A36" s="489" t="s">
        <v>481</v>
      </c>
      <c r="B36" s="40" t="s">
        <v>140</v>
      </c>
      <c r="C36" s="234"/>
      <c r="D36" s="234"/>
      <c r="E36" s="40" t="s">
        <v>140</v>
      </c>
      <c r="F36" s="396" t="s">
        <v>140</v>
      </c>
      <c r="G36" s="40" t="s">
        <v>140</v>
      </c>
      <c r="H36" s="40" t="s">
        <v>140</v>
      </c>
      <c r="I36" s="253"/>
      <c r="J36" s="873"/>
      <c r="K36" s="874"/>
    </row>
    <row r="37" spans="1:11" ht="13.5" customHeight="1" x14ac:dyDescent="0.15">
      <c r="A37" s="824" t="s">
        <v>139</v>
      </c>
      <c r="B37" s="233" t="s">
        <v>140</v>
      </c>
      <c r="C37" s="237"/>
      <c r="D37" s="237"/>
      <c r="E37" s="233" t="s">
        <v>140</v>
      </c>
      <c r="F37" s="233" t="s">
        <v>140</v>
      </c>
      <c r="G37" s="233" t="s">
        <v>140</v>
      </c>
      <c r="H37" s="233" t="s">
        <v>140</v>
      </c>
      <c r="I37" s="826"/>
      <c r="J37" s="828"/>
      <c r="K37" s="829"/>
    </row>
    <row r="38" spans="1:11" ht="13.5" customHeight="1" thickBot="1" x14ac:dyDescent="0.2">
      <c r="A38" s="825"/>
      <c r="B38" s="173" t="s">
        <v>188</v>
      </c>
      <c r="C38" s="170"/>
      <c r="D38" s="171"/>
      <c r="E38" s="173"/>
      <c r="F38" s="173"/>
      <c r="G38" s="173"/>
      <c r="H38" s="174"/>
      <c r="I38" s="827"/>
      <c r="J38" s="830"/>
      <c r="K38" s="831"/>
    </row>
    <row r="39" spans="1:11" s="13" customFormat="1" ht="14.25" customHeight="1" x14ac:dyDescent="0.15">
      <c r="A39" s="153" t="s">
        <v>0</v>
      </c>
      <c r="B39" s="183">
        <v>46069</v>
      </c>
      <c r="C39" s="183">
        <v>46070</v>
      </c>
      <c r="D39" s="183">
        <v>46071</v>
      </c>
      <c r="E39" s="183">
        <v>46072</v>
      </c>
      <c r="F39" s="183">
        <v>46073</v>
      </c>
      <c r="G39" s="183">
        <v>46074</v>
      </c>
      <c r="H39" s="183">
        <v>46075</v>
      </c>
      <c r="I39" s="177"/>
      <c r="J39" s="822" t="s">
        <v>2</v>
      </c>
      <c r="K39" s="823"/>
    </row>
    <row r="40" spans="1:11" s="159" customFormat="1" ht="14.25" customHeight="1" x14ac:dyDescent="0.15">
      <c r="A40" s="155" t="s">
        <v>3</v>
      </c>
      <c r="B40" s="157" t="s">
        <v>4</v>
      </c>
      <c r="C40" s="157" t="s">
        <v>5</v>
      </c>
      <c r="D40" s="157" t="s">
        <v>6</v>
      </c>
      <c r="E40" s="157" t="s">
        <v>7</v>
      </c>
      <c r="F40" s="157" t="s">
        <v>8</v>
      </c>
      <c r="G40" s="157" t="s">
        <v>9</v>
      </c>
      <c r="H40" s="158" t="s">
        <v>10</v>
      </c>
      <c r="I40" s="178"/>
      <c r="J40" s="819"/>
      <c r="K40" s="820"/>
    </row>
    <row r="41" spans="1:11" s="159" customFormat="1" ht="14.25" customHeight="1" x14ac:dyDescent="0.15">
      <c r="A41" s="179" t="s">
        <v>131</v>
      </c>
      <c r="B41" s="160">
        <v>6</v>
      </c>
      <c r="C41" s="157"/>
      <c r="D41" s="156"/>
      <c r="E41" s="160">
        <v>6</v>
      </c>
      <c r="F41" s="160">
        <v>5</v>
      </c>
      <c r="G41" s="160">
        <v>6</v>
      </c>
      <c r="H41" s="160">
        <v>5</v>
      </c>
      <c r="I41" s="161"/>
      <c r="J41" s="162"/>
      <c r="K41" s="163"/>
    </row>
    <row r="42" spans="1:11" ht="13.5" customHeight="1" x14ac:dyDescent="0.15">
      <c r="A42" s="164" t="s">
        <v>132</v>
      </c>
      <c r="B42" s="40" t="s">
        <v>140</v>
      </c>
      <c r="C42" s="180"/>
      <c r="D42" s="165"/>
      <c r="E42" s="40" t="s">
        <v>140</v>
      </c>
      <c r="F42" s="238" t="s">
        <v>133</v>
      </c>
      <c r="G42" s="40" t="s">
        <v>140</v>
      </c>
      <c r="H42" s="238" t="s">
        <v>133</v>
      </c>
      <c r="I42" s="166">
        <f t="shared" ref="I42:I45" si="2">COUNTA(B42:H42)</f>
        <v>5</v>
      </c>
      <c r="J42" s="873"/>
      <c r="K42" s="874"/>
    </row>
    <row r="43" spans="1:11" ht="13.5" customHeight="1" x14ac:dyDescent="0.15">
      <c r="A43" s="181" t="s">
        <v>134</v>
      </c>
      <c r="B43" s="40" t="s">
        <v>135</v>
      </c>
      <c r="C43" s="137"/>
      <c r="D43" s="234"/>
      <c r="E43" s="40" t="s">
        <v>135</v>
      </c>
      <c r="F43" s="40" t="s">
        <v>135</v>
      </c>
      <c r="G43" s="40" t="s">
        <v>136</v>
      </c>
      <c r="H43" s="40" t="s">
        <v>135</v>
      </c>
      <c r="I43" s="168">
        <f t="shared" si="2"/>
        <v>5</v>
      </c>
      <c r="J43" s="838">
        <f>SUM(COUNTIF(B43:H43,"9-15"))*(5.5)+SUM(COUNTIF(B43:H43,"10-15"))*(4.5)+SUM(COUNTIF(B43:H43,"12-15"))*(3)+SUM(COUNTIF(B43:H43,"9-12"))*(3)+SUM(COUNTIF(B43:H43,"9-17"))*(7.25)+SUM(COUNTIF(B43:H43,"13-15"))*(2)</f>
        <v>29.25</v>
      </c>
      <c r="K43" s="838"/>
    </row>
    <row r="44" spans="1:11" ht="13.5" customHeight="1" x14ac:dyDescent="0.15">
      <c r="A44" s="182" t="s">
        <v>137</v>
      </c>
      <c r="B44" s="40"/>
      <c r="C44" s="235"/>
      <c r="D44" s="236"/>
      <c r="E44" s="16" t="s">
        <v>72</v>
      </c>
      <c r="F44" s="16"/>
      <c r="G44" s="16" t="s">
        <v>72</v>
      </c>
      <c r="H44" s="40"/>
      <c r="I44" s="166">
        <f t="shared" si="2"/>
        <v>2</v>
      </c>
      <c r="J44" s="838">
        <f>SUM(COUNTIF(B44:H44,"9-15"))*(5.5)+SUM(COUNTIF(B44:H44,"10-15"))*(4.5)+SUM(COUNTIF(B44:H44,"12-15"))*(3)+SUM(COUNTIF(B44:H44,"9-12"))*(3)+SUM(COUNTIF(B44:H44,"9-17"))*(7.25)+SUM(COUNTIF(B44:H44,"13-15"))*(2)+SUM(COUNTIF(B44:H44,"10-12"))*(2)</f>
        <v>6</v>
      </c>
      <c r="K44" s="838"/>
    </row>
    <row r="45" spans="1:11" ht="13.5" customHeight="1" x14ac:dyDescent="0.15">
      <c r="A45" s="164" t="s">
        <v>138</v>
      </c>
      <c r="B45" s="16" t="s">
        <v>72</v>
      </c>
      <c r="C45" s="235"/>
      <c r="D45" s="236"/>
      <c r="E45" s="16"/>
      <c r="F45" s="16" t="s">
        <v>72</v>
      </c>
      <c r="G45" s="16" t="s">
        <v>72</v>
      </c>
      <c r="H45" s="16" t="s">
        <v>72</v>
      </c>
      <c r="I45" s="166">
        <f t="shared" si="2"/>
        <v>4</v>
      </c>
      <c r="J45" s="838">
        <f>SUM(COUNTIF(B45:H45,"9-15"))*(5.5)+SUM(COUNTIF(B45:H45,"10-15"))*(4.5)+SUM(COUNTIF(B45:H45,"12-15"))*(3)+SUM(COUNTIF(B45:H45,"9-12"))*(3)+SUM(COUNTIF(B45:H45,"9-17"))*(7.25)+SUM(COUNTIF(B45:H45,"13-15"))*(2)</f>
        <v>12</v>
      </c>
      <c r="K45" s="838"/>
    </row>
    <row r="46" spans="1:11" ht="13.5" customHeight="1" x14ac:dyDescent="0.15">
      <c r="A46" s="164" t="s">
        <v>39</v>
      </c>
      <c r="B46" s="40" t="s">
        <v>58</v>
      </c>
      <c r="C46" s="234"/>
      <c r="D46" s="234"/>
      <c r="E46" s="40" t="s">
        <v>58</v>
      </c>
      <c r="F46" s="40" t="s">
        <v>58</v>
      </c>
      <c r="G46" s="40"/>
      <c r="H46" s="40" t="s">
        <v>20</v>
      </c>
      <c r="I46" s="166">
        <f>COUNTA(B46:H46)</f>
        <v>4</v>
      </c>
      <c r="J46" s="838">
        <f>SUM(COUNTIF(B46:H46,"9-15"))*(5.5)+SUM(COUNTIF(B46:H46,"10-15"))*(4.5)+SUM(COUNTIF(B46:H46,"12-15"))*(3)+SUM(COUNTIF(B46:H46,"9-12"))*(3)+SUM(COUNTIF(B46:H46,"9-17"))*(7.25)+SUM(COUNTIF(B46:H46,"13-15"))*(2)+SUM(COUNTIF(B46:H46,"9-16"))*(6.25)+SUM(COUNTIF(B46:H46,"9-14"))*(4.5)</f>
        <v>23.25</v>
      </c>
      <c r="K46" s="838"/>
    </row>
    <row r="47" spans="1:11" ht="13.5" customHeight="1" x14ac:dyDescent="0.15">
      <c r="A47" s="20" t="s">
        <v>447</v>
      </c>
      <c r="B47" s="40" t="s">
        <v>20</v>
      </c>
      <c r="C47" s="234"/>
      <c r="D47" s="234"/>
      <c r="E47" s="40" t="s">
        <v>20</v>
      </c>
      <c r="F47" s="40"/>
      <c r="G47" s="40" t="s">
        <v>20</v>
      </c>
      <c r="H47" s="40"/>
      <c r="I47" s="166">
        <f>COUNTA(B47:H47)</f>
        <v>3</v>
      </c>
      <c r="J47" s="838">
        <f>SUM(COUNTIF(B47:H47,"9-15"))*(5.5)+SUM(COUNTIF(B47:H47,"10-15"))*(4.5)+SUM(COUNTIF(B47:H47,"12-15"))*(3)+SUM(COUNTIF(B47:H47,"9-12"))*(3)+SUM(COUNTIF(B47:H47,"9-17"))*(7.25)+SUM(COUNTIF(B47:H47,"13-15"))*(2)+SUM(COUNTIF(B47:H47,"9-14"))*(4.5)+SUM(COUNTIF(B47:H47,"10-14"))*(4)</f>
        <v>13.5</v>
      </c>
      <c r="K47" s="838"/>
    </row>
    <row r="48" spans="1:11" ht="13.5" customHeight="1" thickBot="1" x14ac:dyDescent="0.2">
      <c r="A48" s="489" t="s">
        <v>481</v>
      </c>
      <c r="B48" s="40" t="s">
        <v>140</v>
      </c>
      <c r="C48" s="234"/>
      <c r="D48" s="234"/>
      <c r="E48" s="40" t="s">
        <v>140</v>
      </c>
      <c r="F48" s="396" t="s">
        <v>140</v>
      </c>
      <c r="G48" s="40" t="s">
        <v>140</v>
      </c>
      <c r="H48" s="40" t="s">
        <v>140</v>
      </c>
      <c r="I48" s="253"/>
      <c r="J48" s="873"/>
      <c r="K48" s="874"/>
    </row>
    <row r="49" spans="1:11" ht="13.5" customHeight="1" x14ac:dyDescent="0.15">
      <c r="A49" s="824" t="s">
        <v>139</v>
      </c>
      <c r="B49" s="233" t="s">
        <v>140</v>
      </c>
      <c r="C49" s="237"/>
      <c r="D49" s="237"/>
      <c r="E49" s="233" t="s">
        <v>140</v>
      </c>
      <c r="F49" s="233" t="s">
        <v>140</v>
      </c>
      <c r="G49" s="233" t="s">
        <v>140</v>
      </c>
      <c r="H49" s="233" t="s">
        <v>140</v>
      </c>
      <c r="I49" s="826"/>
      <c r="J49" s="828"/>
      <c r="K49" s="829"/>
    </row>
    <row r="50" spans="1:11" ht="13.5" customHeight="1" thickBot="1" x14ac:dyDescent="0.2">
      <c r="A50" s="825"/>
      <c r="B50" s="173" t="s">
        <v>188</v>
      </c>
      <c r="C50" s="170"/>
      <c r="D50" s="171"/>
      <c r="E50" s="173"/>
      <c r="F50" s="173"/>
      <c r="G50" s="173"/>
      <c r="H50" s="174"/>
      <c r="I50" s="827"/>
      <c r="J50" s="830"/>
      <c r="K50" s="831"/>
    </row>
    <row r="51" spans="1:11" s="13" customFormat="1" ht="12.75" customHeight="1" x14ac:dyDescent="0.15">
      <c r="A51" s="175" t="s">
        <v>0</v>
      </c>
      <c r="B51" s="176">
        <v>46076</v>
      </c>
      <c r="C51" s="176">
        <v>46077</v>
      </c>
      <c r="D51" s="176">
        <v>46078</v>
      </c>
      <c r="E51" s="176">
        <v>46079</v>
      </c>
      <c r="F51" s="176">
        <v>46080</v>
      </c>
      <c r="G51" s="176">
        <v>46081</v>
      </c>
      <c r="H51" s="176"/>
      <c r="I51" s="177"/>
      <c r="J51" s="822" t="s">
        <v>2</v>
      </c>
      <c r="K51" s="823"/>
    </row>
    <row r="52" spans="1:11" s="159" customFormat="1" ht="12.75" customHeight="1" x14ac:dyDescent="0.15">
      <c r="A52" s="155" t="s">
        <v>3</v>
      </c>
      <c r="B52" s="158" t="s">
        <v>4</v>
      </c>
      <c r="C52" s="157" t="s">
        <v>5</v>
      </c>
      <c r="D52" s="157" t="s">
        <v>6</v>
      </c>
      <c r="E52" s="157" t="s">
        <v>7</v>
      </c>
      <c r="F52" s="157" t="s">
        <v>8</v>
      </c>
      <c r="G52" s="157" t="s">
        <v>9</v>
      </c>
      <c r="H52" s="158"/>
      <c r="I52" s="178"/>
      <c r="J52" s="819"/>
      <c r="K52" s="820"/>
    </row>
    <row r="53" spans="1:11" s="123" customFormat="1" ht="12.75" customHeight="1" x14ac:dyDescent="0.15">
      <c r="A53" s="179" t="s">
        <v>142</v>
      </c>
      <c r="B53" s="160">
        <v>6</v>
      </c>
      <c r="C53" s="157"/>
      <c r="D53" s="156"/>
      <c r="E53" s="160">
        <v>6</v>
      </c>
      <c r="F53" s="160">
        <v>5</v>
      </c>
      <c r="G53" s="160">
        <v>6</v>
      </c>
      <c r="H53" s="156"/>
      <c r="I53" s="161"/>
      <c r="J53" s="162"/>
      <c r="K53" s="163"/>
    </row>
    <row r="54" spans="1:11" ht="13.5" customHeight="1" x14ac:dyDescent="0.15">
      <c r="A54" s="164" t="s">
        <v>132</v>
      </c>
      <c r="B54" s="40" t="s">
        <v>140</v>
      </c>
      <c r="C54" s="180"/>
      <c r="D54" s="165"/>
      <c r="E54" s="40" t="s">
        <v>140</v>
      </c>
      <c r="F54" s="238" t="s">
        <v>133</v>
      </c>
      <c r="G54" s="40" t="s">
        <v>140</v>
      </c>
      <c r="H54" s="165"/>
      <c r="I54" s="166">
        <f t="shared" ref="I54:I57" si="3">COUNTA(B54:H54)</f>
        <v>4</v>
      </c>
      <c r="J54" s="873"/>
      <c r="K54" s="874"/>
    </row>
    <row r="55" spans="1:11" ht="13.5" customHeight="1" x14ac:dyDescent="0.15">
      <c r="A55" s="181" t="s">
        <v>134</v>
      </c>
      <c r="B55" s="40" t="s">
        <v>135</v>
      </c>
      <c r="C55" s="137"/>
      <c r="D55" s="234"/>
      <c r="E55" s="40" t="s">
        <v>135</v>
      </c>
      <c r="F55" s="40" t="s">
        <v>135</v>
      </c>
      <c r="G55" s="40" t="s">
        <v>136</v>
      </c>
      <c r="H55" s="234"/>
      <c r="I55" s="168">
        <f t="shared" si="3"/>
        <v>4</v>
      </c>
      <c r="J55" s="838">
        <f>SUM(COUNTIF(B55:H55,"9-15"))*(5.5)+SUM(COUNTIF(B55:H55,"10-15"))*(4.5)+SUM(COUNTIF(B55:H55,"12-15"))*(3)+SUM(COUNTIF(B55:H55,"9-12"))*(3)+SUM(COUNTIF(B55:H55,"9-17"))*(7.25)+SUM(COUNTIF(B55:H55,"13-15"))*(2)</f>
        <v>23.75</v>
      </c>
      <c r="K55" s="838"/>
    </row>
    <row r="56" spans="1:11" ht="13.5" customHeight="1" x14ac:dyDescent="0.15">
      <c r="A56" s="182" t="s">
        <v>137</v>
      </c>
      <c r="B56" s="40"/>
      <c r="C56" s="235"/>
      <c r="D56" s="236"/>
      <c r="E56" s="16" t="s">
        <v>72</v>
      </c>
      <c r="F56" s="16"/>
      <c r="G56" s="16" t="s">
        <v>72</v>
      </c>
      <c r="H56" s="236"/>
      <c r="I56" s="166">
        <f t="shared" si="3"/>
        <v>2</v>
      </c>
      <c r="J56" s="838">
        <f>SUM(COUNTIF(B56:H56,"9-15"))*(5.5)+SUM(COUNTIF(B56:H56,"10-15"))*(4.5)+SUM(COUNTIF(B56:H56,"12-15"))*(3)+SUM(COUNTIF(B56:H56,"9-12"))*(3)+SUM(COUNTIF(B56:H56,"9-17"))*(7.25)+SUM(COUNTIF(B56:H56,"13-15"))*(2)+SUM(COUNTIF(B56:H56,"10-12"))*(2)</f>
        <v>6</v>
      </c>
      <c r="K56" s="838"/>
    </row>
    <row r="57" spans="1:11" ht="13.5" customHeight="1" x14ac:dyDescent="0.15">
      <c r="A57" s="164" t="s">
        <v>138</v>
      </c>
      <c r="B57" s="16" t="s">
        <v>72</v>
      </c>
      <c r="C57" s="235"/>
      <c r="D57" s="236"/>
      <c r="E57" s="16"/>
      <c r="F57" s="16" t="s">
        <v>72</v>
      </c>
      <c r="G57" s="16" t="s">
        <v>72</v>
      </c>
      <c r="H57" s="236"/>
      <c r="I57" s="166">
        <f t="shared" si="3"/>
        <v>3</v>
      </c>
      <c r="J57" s="838">
        <f>SUM(COUNTIF(B57:H57,"9-15"))*(5.5)+SUM(COUNTIF(B57:H57,"10-15"))*(4.5)+SUM(COUNTIF(B57:H57,"12-15"))*(3)+SUM(COUNTIF(B57:H57,"9-12"))*(3)+SUM(COUNTIF(B57:H57,"9-17"))*(7.25)+SUM(COUNTIF(B57:H57,"13-15"))*(2)</f>
        <v>9</v>
      </c>
      <c r="K57" s="838"/>
    </row>
    <row r="58" spans="1:11" ht="13.5" customHeight="1" x14ac:dyDescent="0.15">
      <c r="A58" s="164" t="s">
        <v>39</v>
      </c>
      <c r="B58" s="40" t="s">
        <v>58</v>
      </c>
      <c r="C58" s="234"/>
      <c r="D58" s="234"/>
      <c r="E58" s="40" t="s">
        <v>58</v>
      </c>
      <c r="F58" s="40" t="s">
        <v>58</v>
      </c>
      <c r="G58" s="40"/>
      <c r="H58" s="234"/>
      <c r="I58" s="166">
        <f>COUNTA(B58:H58)</f>
        <v>3</v>
      </c>
      <c r="J58" s="838">
        <f>SUM(COUNTIF(B58:H58,"9-15"))*(5.5)+SUM(COUNTIF(B58:H58,"10-15"))*(4.5)+SUM(COUNTIF(B58:H58,"12-15"))*(3)+SUM(COUNTIF(B58:H58,"9-12"))*(3)+SUM(COUNTIF(B58:H58,"9-17"))*(7.25)+SUM(COUNTIF(B58:H58,"13-15"))*(2)+SUM(COUNTIF(B58:H58,"9-16"))*(6.25)+SUM(COUNTIF(B58:H58,"9-14"))*(4.5)</f>
        <v>18.75</v>
      </c>
      <c r="K58" s="838"/>
    </row>
    <row r="59" spans="1:11" ht="13.5" customHeight="1" x14ac:dyDescent="0.15">
      <c r="A59" s="20" t="s">
        <v>447</v>
      </c>
      <c r="B59" s="40" t="s">
        <v>20</v>
      </c>
      <c r="C59" s="234"/>
      <c r="D59" s="234"/>
      <c r="E59" s="40" t="s">
        <v>20</v>
      </c>
      <c r="F59" s="40"/>
      <c r="G59" s="40" t="s">
        <v>20</v>
      </c>
      <c r="H59" s="234"/>
      <c r="I59" s="166">
        <f>COUNTA(B59:H59)</f>
        <v>3</v>
      </c>
      <c r="J59" s="838">
        <f>SUM(COUNTIF(B59:H59,"9-15"))*(5.5)+SUM(COUNTIF(B59:H59,"10-15"))*(4.5)+SUM(COUNTIF(B59:H59,"12-15"))*(3)+SUM(COUNTIF(B59:H59,"9-12"))*(3)+SUM(COUNTIF(B59:H59,"9-17"))*(7.25)+SUM(COUNTIF(B59:H59,"13-15"))*(2)+SUM(COUNTIF(B59:H59,"9-14"))*(4.5)+SUM(COUNTIF(B59:H59,"10-14"))*(4)</f>
        <v>13.5</v>
      </c>
      <c r="K59" s="838"/>
    </row>
    <row r="60" spans="1:11" ht="13.5" customHeight="1" thickBot="1" x14ac:dyDescent="0.2">
      <c r="A60" s="489" t="s">
        <v>481</v>
      </c>
      <c r="B60" s="40" t="s">
        <v>140</v>
      </c>
      <c r="C60" s="234"/>
      <c r="D60" s="234"/>
      <c r="E60" s="40" t="s">
        <v>140</v>
      </c>
      <c r="F60" s="396" t="s">
        <v>140</v>
      </c>
      <c r="G60" s="40" t="s">
        <v>140</v>
      </c>
      <c r="H60" s="234"/>
      <c r="I60" s="253"/>
      <c r="J60" s="873"/>
      <c r="K60" s="874"/>
    </row>
    <row r="61" spans="1:11" ht="13.5" customHeight="1" x14ac:dyDescent="0.15">
      <c r="A61" s="824" t="s">
        <v>139</v>
      </c>
      <c r="B61" s="233" t="s">
        <v>140</v>
      </c>
      <c r="C61" s="237"/>
      <c r="D61" s="237"/>
      <c r="E61" s="233" t="s">
        <v>140</v>
      </c>
      <c r="F61" s="233" t="s">
        <v>140</v>
      </c>
      <c r="G61" s="233" t="s">
        <v>140</v>
      </c>
      <c r="H61" s="237"/>
      <c r="I61" s="826"/>
      <c r="J61" s="828"/>
      <c r="K61" s="829"/>
    </row>
    <row r="62" spans="1:11" ht="13.5" customHeight="1" thickBot="1" x14ac:dyDescent="0.2">
      <c r="A62" s="825"/>
      <c r="B62" s="173" t="s">
        <v>188</v>
      </c>
      <c r="C62" s="170"/>
      <c r="D62" s="171"/>
      <c r="E62" s="173"/>
      <c r="F62" s="173"/>
      <c r="G62" s="173"/>
      <c r="H62" s="171"/>
      <c r="I62" s="827"/>
      <c r="J62" s="830"/>
      <c r="K62" s="831"/>
    </row>
    <row r="63" spans="1:11" ht="12.75" customHeight="1" x14ac:dyDescent="0.15">
      <c r="J63" s="736" t="s">
        <v>491</v>
      </c>
      <c r="K63" s="736"/>
    </row>
    <row r="64" spans="1:11" s="1" customFormat="1" x14ac:dyDescent="0.15">
      <c r="A64" s="841" t="s">
        <v>143</v>
      </c>
      <c r="B64" s="842"/>
      <c r="C64" s="842"/>
      <c r="D64" s="843"/>
      <c r="E64" s="372" t="s">
        <v>146</v>
      </c>
      <c r="F64" s="186"/>
      <c r="G64" s="14"/>
      <c r="H64" s="10"/>
      <c r="I64" s="10"/>
      <c r="J64" s="736"/>
      <c r="K64" s="736"/>
    </row>
    <row r="65" spans="1:14" s="1" customFormat="1" ht="15" customHeight="1" x14ac:dyDescent="0.15">
      <c r="A65" s="741" t="s">
        <v>283</v>
      </c>
      <c r="B65" s="742"/>
      <c r="C65" s="742"/>
      <c r="D65" s="743"/>
      <c r="E65" s="371" t="s">
        <v>282</v>
      </c>
      <c r="F65" s="367"/>
      <c r="G65" s="368"/>
      <c r="H65" s="368"/>
      <c r="I65" s="368"/>
      <c r="J65" s="368"/>
      <c r="K65" s="368"/>
      <c r="L65" s="368"/>
      <c r="M65" s="368"/>
      <c r="N65" s="368"/>
    </row>
    <row r="66" spans="1:14" s="1" customFormat="1" ht="15" customHeight="1" x14ac:dyDescent="0.15">
      <c r="A66" s="844" t="s">
        <v>284</v>
      </c>
      <c r="B66" s="845"/>
      <c r="C66" s="845"/>
      <c r="D66" s="846"/>
      <c r="E66" s="373" t="s">
        <v>285</v>
      </c>
      <c r="F66" s="369"/>
      <c r="G66" s="370"/>
      <c r="H66" s="370"/>
      <c r="I66" s="370"/>
      <c r="J66" s="370"/>
      <c r="K66" s="370"/>
      <c r="L66" s="370"/>
      <c r="M66" s="370"/>
      <c r="N66" s="370"/>
    </row>
  </sheetData>
  <mergeCells count="62">
    <mergeCell ref="A66:D66"/>
    <mergeCell ref="A61:A62"/>
    <mergeCell ref="I61:I62"/>
    <mergeCell ref="J61:K62"/>
    <mergeCell ref="J63:K64"/>
    <mergeCell ref="A64:D64"/>
    <mergeCell ref="A65:D65"/>
    <mergeCell ref="J60:K60"/>
    <mergeCell ref="J48:K48"/>
    <mergeCell ref="A49:A50"/>
    <mergeCell ref="I49:I50"/>
    <mergeCell ref="J49:K50"/>
    <mergeCell ref="J51:K52"/>
    <mergeCell ref="J54:K54"/>
    <mergeCell ref="J55:K55"/>
    <mergeCell ref="J56:K56"/>
    <mergeCell ref="J57:K57"/>
    <mergeCell ref="J58:K58"/>
    <mergeCell ref="J59:K59"/>
    <mergeCell ref="J47:K47"/>
    <mergeCell ref="J35:K35"/>
    <mergeCell ref="J36:K36"/>
    <mergeCell ref="A37:A38"/>
    <mergeCell ref="I37:I38"/>
    <mergeCell ref="J37:K38"/>
    <mergeCell ref="J39:K40"/>
    <mergeCell ref="J42:K42"/>
    <mergeCell ref="J43:K43"/>
    <mergeCell ref="J44:K44"/>
    <mergeCell ref="J45:K45"/>
    <mergeCell ref="J46:K46"/>
    <mergeCell ref="J34:K34"/>
    <mergeCell ref="J20:K20"/>
    <mergeCell ref="J21:K21"/>
    <mergeCell ref="J22:K22"/>
    <mergeCell ref="J23:K23"/>
    <mergeCell ref="J24:K24"/>
    <mergeCell ref="J27:K28"/>
    <mergeCell ref="J30:K30"/>
    <mergeCell ref="J31:K31"/>
    <mergeCell ref="J32:K32"/>
    <mergeCell ref="J33:K33"/>
    <mergeCell ref="A25:A26"/>
    <mergeCell ref="I25:I26"/>
    <mergeCell ref="J25:K26"/>
    <mergeCell ref="A13:A14"/>
    <mergeCell ref="I13:I14"/>
    <mergeCell ref="J13:K14"/>
    <mergeCell ref="J15:K16"/>
    <mergeCell ref="J18:K18"/>
    <mergeCell ref="J19:K19"/>
    <mergeCell ref="J12:K12"/>
    <mergeCell ref="B1:G1"/>
    <mergeCell ref="H1:K1"/>
    <mergeCell ref="I3:I4"/>
    <mergeCell ref="J3:K4"/>
    <mergeCell ref="J6:K6"/>
    <mergeCell ref="J7:K7"/>
    <mergeCell ref="J8:K8"/>
    <mergeCell ref="J9:K9"/>
    <mergeCell ref="J10:K10"/>
    <mergeCell ref="J11:K11"/>
  </mergeCells>
  <phoneticPr fontId="13"/>
  <pageMargins left="0.51181102362204722" right="0.51181102362204722" top="0.15748031496062992" bottom="0.15748031496062992" header="0.31496062992125984" footer="0.31496062992125984"/>
  <pageSetup paperSize="9" orientation="portrait"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B1926-CED6-4F39-9B93-61DFD6316691}">
  <sheetPr>
    <tabColor theme="7" tint="0.59999389629810485"/>
    <pageSetUpPr fitToPage="1"/>
  </sheetPr>
  <dimension ref="A1:X52"/>
  <sheetViews>
    <sheetView zoomScale="90" zoomScaleNormal="90" workbookViewId="0"/>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451</v>
      </c>
      <c r="C1" s="683"/>
      <c r="D1" s="683"/>
      <c r="E1" s="683"/>
      <c r="F1" s="683"/>
      <c r="H1" s="723" t="s">
        <v>49</v>
      </c>
      <c r="I1" s="724"/>
      <c r="J1" s="725"/>
      <c r="K1" s="726"/>
    </row>
    <row r="2" spans="1:24" ht="18" customHeight="1" x14ac:dyDescent="0.15">
      <c r="A2" s="14"/>
      <c r="I2" s="14"/>
      <c r="J2" s="3"/>
      <c r="K2" s="4"/>
    </row>
    <row r="3" spans="1:24" ht="18" customHeight="1" x14ac:dyDescent="0.15">
      <c r="A3" s="2" t="s">
        <v>64</v>
      </c>
      <c r="B3" s="90"/>
      <c r="C3" s="90"/>
      <c r="D3" s="90"/>
      <c r="E3" s="90">
        <v>45658</v>
      </c>
      <c r="F3" s="90">
        <v>45659</v>
      </c>
      <c r="G3" s="90">
        <v>45660</v>
      </c>
      <c r="H3" s="90">
        <v>45661</v>
      </c>
      <c r="I3" s="727" t="s">
        <v>1</v>
      </c>
      <c r="J3" s="717" t="s">
        <v>2</v>
      </c>
      <c r="K3" s="718"/>
    </row>
    <row r="4" spans="1:24" ht="18" customHeight="1" x14ac:dyDescent="0.15">
      <c r="A4" s="2" t="s">
        <v>3</v>
      </c>
      <c r="B4" s="2"/>
      <c r="C4" s="21"/>
      <c r="D4" s="21"/>
      <c r="E4" s="24" t="s">
        <v>7</v>
      </c>
      <c r="F4" s="2" t="s">
        <v>8</v>
      </c>
      <c r="G4" s="2" t="s">
        <v>9</v>
      </c>
      <c r="H4" s="24" t="s">
        <v>10</v>
      </c>
      <c r="I4" s="728"/>
      <c r="J4" s="719"/>
      <c r="K4" s="720"/>
    </row>
    <row r="5" spans="1:24" ht="18" customHeight="1" x14ac:dyDescent="0.15">
      <c r="A5" s="17" t="s">
        <v>12</v>
      </c>
      <c r="B5" s="26"/>
      <c r="C5" s="26"/>
      <c r="D5" s="37"/>
      <c r="E5" s="949" t="s">
        <v>453</v>
      </c>
      <c r="F5" s="950"/>
      <c r="G5" s="951"/>
      <c r="H5" s="481" t="s">
        <v>454</v>
      </c>
      <c r="I5" s="5"/>
      <c r="J5" s="682"/>
      <c r="K5" s="692"/>
    </row>
    <row r="6" spans="1:24" ht="18" customHeight="1" x14ac:dyDescent="0.15">
      <c r="A6" s="5" t="s">
        <v>73</v>
      </c>
      <c r="B6" s="127"/>
      <c r="C6" s="127"/>
      <c r="D6" s="32"/>
      <c r="E6" s="32"/>
      <c r="F6" s="32"/>
      <c r="G6" s="32"/>
      <c r="H6" s="29" t="s">
        <v>21</v>
      </c>
      <c r="I6" s="5">
        <f>COUNTIFS(B6:H6,"&lt;&gt;空",B6:H6,"&lt;&gt;休",B6:H6,"&lt;&gt;調",B6:H6,"&lt;&gt;",B6:H6,"&lt;&gt;調整休")</f>
        <v>1</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16-19"))*(3)</f>
        <v>4.5</v>
      </c>
      <c r="K6" s="692"/>
      <c r="N6" s="6"/>
      <c r="O6" s="6"/>
      <c r="P6" s="6"/>
      <c r="Q6" s="6"/>
      <c r="R6" s="6"/>
      <c r="S6" s="6"/>
      <c r="T6" s="6"/>
      <c r="U6" s="6"/>
      <c r="V6" s="6"/>
      <c r="W6" s="6"/>
      <c r="X6" s="6"/>
    </row>
    <row r="7" spans="1:24" ht="18" customHeight="1" x14ac:dyDescent="0.15">
      <c r="A7" s="5" t="s">
        <v>46</v>
      </c>
      <c r="B7" s="21"/>
      <c r="C7" s="21"/>
      <c r="D7" s="32"/>
      <c r="E7" s="32"/>
      <c r="F7" s="32"/>
      <c r="G7" s="32"/>
      <c r="H7" s="12"/>
      <c r="I7" s="5">
        <f>COUNTIFS(B7:H7,"&lt;&gt;空",B7:H7,"&lt;&gt;休",B7:H7,"&lt;&gt;調",B7:H7,"&lt;&gt;",B7:H7,"&lt;&gt;調整休")</f>
        <v>0</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0</v>
      </c>
      <c r="K7" s="692"/>
      <c r="N7" s="6"/>
      <c r="O7" s="6"/>
      <c r="P7" s="6"/>
      <c r="Q7" s="6"/>
      <c r="R7" s="6"/>
      <c r="S7" s="6"/>
      <c r="T7" s="6"/>
      <c r="U7" s="6"/>
      <c r="V7" s="6"/>
      <c r="W7" s="6"/>
      <c r="X7" s="6"/>
    </row>
    <row r="8" spans="1:24" ht="18" customHeight="1" x14ac:dyDescent="0.15">
      <c r="A8" s="5" t="s">
        <v>47</v>
      </c>
      <c r="B8" s="21"/>
      <c r="C8" s="21"/>
      <c r="D8" s="32"/>
      <c r="E8" s="32"/>
      <c r="F8" s="32"/>
      <c r="G8" s="32"/>
      <c r="H8" s="12" t="s">
        <v>20</v>
      </c>
      <c r="I8" s="5">
        <f>COUNTIFS(B8:H8,"&lt;&gt;空",B8:H8,"&lt;&gt;休",B8:H8,"&lt;&gt;調",B8:H8,"&lt;&gt;",B8:H8,"&lt;&gt;調整休")</f>
        <v>1</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4.5</v>
      </c>
      <c r="K8" s="692"/>
    </row>
    <row r="9" spans="1:24" ht="18" customHeight="1" x14ac:dyDescent="0.15">
      <c r="A9" s="5" t="s">
        <v>48</v>
      </c>
      <c r="B9" s="106"/>
      <c r="C9" s="106"/>
      <c r="D9" s="106"/>
      <c r="E9" s="106"/>
      <c r="F9" s="106"/>
      <c r="G9" s="106"/>
      <c r="H9" s="12" t="s">
        <v>41</v>
      </c>
      <c r="I9" s="5">
        <f>COUNTIFS(B9:H9,"&lt;&gt;空",B9:H9,"&lt;&gt;休",B9:H9,"&lt;&gt;調",B9:H9,"&lt;&gt;",B9:H9,"&lt;&gt;調整休")</f>
        <v>1</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6</v>
      </c>
      <c r="K9" s="692"/>
    </row>
    <row r="10" spans="1:24" ht="18" customHeight="1" x14ac:dyDescent="0.15">
      <c r="A10" s="321"/>
      <c r="B10" s="38"/>
      <c r="C10" s="38"/>
      <c r="D10" s="39"/>
      <c r="E10" s="39"/>
      <c r="F10" s="39"/>
      <c r="G10" s="39"/>
      <c r="H10" s="12"/>
      <c r="I10" s="5">
        <f>COUNTIFS(B10:H10,"&lt;&gt;空",B10:H10,"&lt;&gt;休",B10:H10,"&lt;&gt;調",B10:H10,"&lt;&gt;",B10:H10,"&lt;&gt;調整休")</f>
        <v>0</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16-19"))*(3)</f>
        <v>0</v>
      </c>
      <c r="K10" s="692"/>
    </row>
    <row r="11" spans="1:24" ht="18" customHeight="1" x14ac:dyDescent="0.15">
      <c r="A11" s="33" t="s">
        <v>0</v>
      </c>
      <c r="B11" s="90">
        <v>45662</v>
      </c>
      <c r="C11" s="90">
        <v>45663</v>
      </c>
      <c r="D11" s="90">
        <v>45664</v>
      </c>
      <c r="E11" s="90">
        <v>45665</v>
      </c>
      <c r="F11" s="90">
        <v>45666</v>
      </c>
      <c r="G11" s="90">
        <v>45667</v>
      </c>
      <c r="H11" s="90">
        <v>45668</v>
      </c>
      <c r="I11" s="7"/>
      <c r="J11" s="717" t="s">
        <v>2</v>
      </c>
      <c r="K11" s="718"/>
    </row>
    <row r="12" spans="1:24" ht="18" customHeight="1" x14ac:dyDescent="0.15">
      <c r="A12" s="22" t="s">
        <v>3</v>
      </c>
      <c r="B12" s="22" t="s">
        <v>4</v>
      </c>
      <c r="C12" s="2" t="s">
        <v>5</v>
      </c>
      <c r="D12" s="21" t="s">
        <v>6</v>
      </c>
      <c r="E12" s="2" t="s">
        <v>7</v>
      </c>
      <c r="F12" s="2" t="s">
        <v>8</v>
      </c>
      <c r="G12" s="2" t="s">
        <v>9</v>
      </c>
      <c r="H12" s="24" t="s">
        <v>10</v>
      </c>
      <c r="I12" s="8"/>
      <c r="J12" s="719"/>
      <c r="K12" s="720"/>
    </row>
    <row r="13" spans="1:24" ht="18" customHeight="1" x14ac:dyDescent="0.15">
      <c r="A13" s="17" t="s">
        <v>13</v>
      </c>
      <c r="B13" s="481" t="s">
        <v>454</v>
      </c>
      <c r="C13" s="26"/>
      <c r="D13" s="37"/>
      <c r="E13" s="12"/>
      <c r="F13" s="12"/>
      <c r="G13" s="12"/>
      <c r="H13" s="12"/>
      <c r="I13" s="5"/>
      <c r="J13" s="682"/>
      <c r="K13" s="692"/>
    </row>
    <row r="14" spans="1:24" ht="18" customHeight="1" x14ac:dyDescent="0.15">
      <c r="A14" s="5" t="s">
        <v>73</v>
      </c>
      <c r="B14" s="12" t="s">
        <v>20</v>
      </c>
      <c r="C14" s="127"/>
      <c r="D14" s="32"/>
      <c r="E14" s="54"/>
      <c r="F14" s="12" t="s">
        <v>21</v>
      </c>
      <c r="G14" s="12" t="s">
        <v>41</v>
      </c>
      <c r="H14" s="12" t="s">
        <v>41</v>
      </c>
      <c r="I14" s="5">
        <f t="shared" ref="I14:I16" si="0">COUNTIFS(B14:H14,"&lt;&gt;空",B14:H14,"&lt;&gt;休",B14:H14,"&lt;&gt;調",B14:H14,"&lt;&gt;",B14:H14,"&lt;&gt;調整休")</f>
        <v>4</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f>
        <v>21</v>
      </c>
      <c r="K14" s="692"/>
    </row>
    <row r="15" spans="1:24" ht="18" customHeight="1" x14ac:dyDescent="0.15">
      <c r="A15" s="5" t="s">
        <v>46</v>
      </c>
      <c r="B15" s="12" t="s">
        <v>21</v>
      </c>
      <c r="C15" s="21"/>
      <c r="D15" s="32"/>
      <c r="E15" s="54" t="s">
        <v>21</v>
      </c>
      <c r="F15" s="18"/>
      <c r="G15" s="12" t="s">
        <v>21</v>
      </c>
      <c r="H15" s="12" t="s">
        <v>21</v>
      </c>
      <c r="I15" s="5">
        <f t="shared" si="0"/>
        <v>4</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18</v>
      </c>
      <c r="K15" s="692"/>
    </row>
    <row r="16" spans="1:24" ht="18" customHeight="1" x14ac:dyDescent="0.15">
      <c r="A16" s="5" t="s">
        <v>47</v>
      </c>
      <c r="B16" s="12"/>
      <c r="C16" s="21"/>
      <c r="D16" s="32"/>
      <c r="E16" s="58"/>
      <c r="F16" s="12" t="s">
        <v>20</v>
      </c>
      <c r="G16" s="12" t="s">
        <v>20</v>
      </c>
      <c r="H16" s="12" t="s">
        <v>20</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16-19"))*(3)</f>
        <v>13.5</v>
      </c>
      <c r="K16" s="692"/>
    </row>
    <row r="17" spans="1:11" ht="18" customHeight="1" x14ac:dyDescent="0.15">
      <c r="A17" s="5" t="s">
        <v>48</v>
      </c>
      <c r="B17" s="12"/>
      <c r="C17" s="106"/>
      <c r="D17" s="106"/>
      <c r="E17" s="12" t="s">
        <v>20</v>
      </c>
      <c r="F17" s="40"/>
      <c r="G17" s="58"/>
      <c r="H17" s="58"/>
      <c r="I17" s="5">
        <f>COUNTIFS(B17:H17,"&lt;&gt;空",B17:H17,"&lt;&gt;休",B17:H17,"&lt;&gt;調",B17:H17,"&lt;&gt;",B17:H17,"&lt;&gt;調整休")</f>
        <v>1</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4.5</v>
      </c>
      <c r="K17" s="692"/>
    </row>
    <row r="18" spans="1:11" ht="18" customHeight="1" x14ac:dyDescent="0.15">
      <c r="A18" s="321"/>
      <c r="B18" s="12"/>
      <c r="C18" s="38"/>
      <c r="D18" s="39"/>
      <c r="E18" s="12"/>
      <c r="F18" s="40"/>
      <c r="G18" s="29"/>
      <c r="H18" s="12"/>
      <c r="I18" s="5"/>
      <c r="J18" s="682"/>
      <c r="K18" s="692"/>
    </row>
    <row r="19" spans="1:11" ht="18" customHeight="1" x14ac:dyDescent="0.15">
      <c r="A19" s="22" t="s">
        <v>0</v>
      </c>
      <c r="B19" s="23">
        <v>45669</v>
      </c>
      <c r="C19" s="23">
        <v>45670</v>
      </c>
      <c r="D19" s="23">
        <v>45671</v>
      </c>
      <c r="E19" s="23">
        <v>45672</v>
      </c>
      <c r="F19" s="23">
        <v>45673</v>
      </c>
      <c r="G19" s="23">
        <v>45674</v>
      </c>
      <c r="H19" s="23">
        <v>45675</v>
      </c>
      <c r="I19" s="7"/>
      <c r="J19" s="717" t="s">
        <v>2</v>
      </c>
      <c r="K19" s="718"/>
    </row>
    <row r="20" spans="1:11" ht="18" customHeight="1" x14ac:dyDescent="0.15">
      <c r="A20" s="22" t="s">
        <v>3</v>
      </c>
      <c r="B20" s="24" t="s">
        <v>4</v>
      </c>
      <c r="C20" s="21" t="s">
        <v>5</v>
      </c>
      <c r="D20" s="21" t="s">
        <v>6</v>
      </c>
      <c r="E20" s="2" t="s">
        <v>7</v>
      </c>
      <c r="F20" s="2" t="s">
        <v>8</v>
      </c>
      <c r="G20" s="2" t="s">
        <v>9</v>
      </c>
      <c r="H20" s="24" t="s">
        <v>10</v>
      </c>
      <c r="I20" s="8"/>
      <c r="J20" s="719"/>
      <c r="K20" s="720"/>
    </row>
    <row r="21" spans="1:11" ht="18.95" customHeight="1" x14ac:dyDescent="0.15">
      <c r="A21" s="17" t="s">
        <v>12</v>
      </c>
      <c r="B21" s="12"/>
      <c r="C21" s="26"/>
      <c r="D21" s="37"/>
      <c r="E21" s="12"/>
      <c r="F21" s="483" t="s">
        <v>460</v>
      </c>
      <c r="G21" s="12"/>
      <c r="H21" s="12"/>
      <c r="I21" s="51"/>
      <c r="J21" s="721"/>
      <c r="K21" s="722"/>
    </row>
    <row r="22" spans="1:11" ht="18" customHeight="1" x14ac:dyDescent="0.15">
      <c r="A22" s="5" t="s">
        <v>73</v>
      </c>
      <c r="B22" s="54" t="s">
        <v>21</v>
      </c>
      <c r="C22" s="127"/>
      <c r="D22" s="32"/>
      <c r="E22" s="54"/>
      <c r="F22" s="12" t="s">
        <v>21</v>
      </c>
      <c r="G22" s="12" t="s">
        <v>20</v>
      </c>
      <c r="H22" s="29" t="s">
        <v>21</v>
      </c>
      <c r="I22" s="5">
        <f>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18</v>
      </c>
      <c r="K22" s="692"/>
    </row>
    <row r="23" spans="1:11" ht="18" customHeight="1" x14ac:dyDescent="0.15">
      <c r="A23" s="5" t="s">
        <v>46</v>
      </c>
      <c r="B23" s="58"/>
      <c r="C23" s="21"/>
      <c r="D23" s="32"/>
      <c r="E23" s="54" t="s">
        <v>21</v>
      </c>
      <c r="F23" s="93" t="s">
        <v>119</v>
      </c>
      <c r="G23" s="12" t="s">
        <v>21</v>
      </c>
      <c r="H23" s="12"/>
      <c r="I23" s="5">
        <f>COUNTIFS(B23:H23,"&lt;&gt;空",B23:H23,"&lt;&gt;休",B23:H23,"&lt;&gt;調",B23:H23,"&lt;&gt;",B23:H23,"&lt;&gt;調整休")</f>
        <v>3</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9</v>
      </c>
      <c r="K23" s="692"/>
    </row>
    <row r="24" spans="1:11" ht="18" customHeight="1" x14ac:dyDescent="0.15">
      <c r="A24" s="5" t="s">
        <v>47</v>
      </c>
      <c r="B24" s="12"/>
      <c r="C24" s="21"/>
      <c r="D24" s="32"/>
      <c r="E24" s="54" t="s">
        <v>20</v>
      </c>
      <c r="F24" s="12" t="s">
        <v>20</v>
      </c>
      <c r="G24" s="12"/>
      <c r="H24" s="12" t="s">
        <v>20</v>
      </c>
      <c r="I24" s="5">
        <f>COUNTIFS(B24:H24,"&lt;&gt;空",B24:H24,"&lt;&gt;休",B24:H24,"&lt;&gt;調",B24:H24,"&lt;&gt;",B24:H24,"&lt;&gt;調整休")</f>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13.5</v>
      </c>
      <c r="K24" s="692"/>
    </row>
    <row r="25" spans="1:11" ht="18" customHeight="1" x14ac:dyDescent="0.15">
      <c r="A25" s="5" t="s">
        <v>48</v>
      </c>
      <c r="B25" s="54" t="s">
        <v>20</v>
      </c>
      <c r="C25" s="106"/>
      <c r="D25" s="106"/>
      <c r="E25" s="55"/>
      <c r="F25" s="40"/>
      <c r="G25" s="12" t="s">
        <v>41</v>
      </c>
      <c r="H25" s="12" t="s">
        <v>41</v>
      </c>
      <c r="I25" s="5">
        <f>COUNTIFS(B25:H25,"&lt;&gt;空",B25:H25,"&lt;&gt;休",B25:H25,"&lt;&gt;調",B25:H25,"&lt;&gt;",B25:H25,"&lt;&gt;調整休")</f>
        <v>3</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16.5</v>
      </c>
      <c r="K25" s="692"/>
    </row>
    <row r="26" spans="1:11" ht="18" customHeight="1" x14ac:dyDescent="0.15">
      <c r="A26" s="321"/>
      <c r="B26" s="12"/>
      <c r="C26" s="38"/>
      <c r="D26" s="39"/>
      <c r="E26" s="12"/>
      <c r="F26" s="40"/>
      <c r="G26" s="29"/>
      <c r="H26" s="12"/>
      <c r="I26" s="5">
        <f>COUNTIFS(B26:H26,"&lt;&gt;空",B26:H26,"&lt;&gt;休",B26:H26,"&lt;&gt;調",B26:H26,"&lt;&gt;",B26:H26,"&lt;&gt;調整休")</f>
        <v>0</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16-19"))*(3)</f>
        <v>0</v>
      </c>
      <c r="K26" s="692"/>
    </row>
    <row r="27" spans="1:11" ht="18" customHeight="1" x14ac:dyDescent="0.15">
      <c r="A27" s="22" t="s">
        <v>0</v>
      </c>
      <c r="B27" s="90">
        <v>45676</v>
      </c>
      <c r="C27" s="90">
        <v>45677</v>
      </c>
      <c r="D27" s="90">
        <v>45678</v>
      </c>
      <c r="E27" s="90">
        <v>45679</v>
      </c>
      <c r="F27" s="90">
        <v>45680</v>
      </c>
      <c r="G27" s="90">
        <v>45681</v>
      </c>
      <c r="H27" s="90">
        <v>45682</v>
      </c>
      <c r="I27" s="7"/>
      <c r="J27" s="717" t="s">
        <v>2</v>
      </c>
      <c r="K27" s="718"/>
    </row>
    <row r="28" spans="1:11" ht="18" customHeight="1" x14ac:dyDescent="0.15">
      <c r="A28" s="22" t="s">
        <v>3</v>
      </c>
      <c r="B28" s="2" t="s">
        <v>4</v>
      </c>
      <c r="C28" s="21" t="s">
        <v>5</v>
      </c>
      <c r="D28" s="21" t="s">
        <v>6</v>
      </c>
      <c r="E28" s="2" t="s">
        <v>7</v>
      </c>
      <c r="F28" s="2" t="s">
        <v>8</v>
      </c>
      <c r="G28" s="2" t="s">
        <v>9</v>
      </c>
      <c r="H28" s="24" t="s">
        <v>10</v>
      </c>
      <c r="I28" s="8"/>
      <c r="J28" s="719"/>
      <c r="K28" s="720"/>
    </row>
    <row r="29" spans="1:11" ht="18" customHeight="1" x14ac:dyDescent="0.15">
      <c r="A29" s="17" t="s">
        <v>13</v>
      </c>
      <c r="B29" s="12"/>
      <c r="C29" s="37"/>
      <c r="D29" s="37"/>
      <c r="E29" s="12"/>
      <c r="F29" s="691" t="s">
        <v>60</v>
      </c>
      <c r="G29" s="691"/>
      <c r="H29" s="691"/>
      <c r="I29" s="5"/>
      <c r="J29" s="682"/>
      <c r="K29" s="692"/>
    </row>
    <row r="30" spans="1:11" ht="18" customHeight="1" x14ac:dyDescent="0.15">
      <c r="A30" s="5" t="s">
        <v>73</v>
      </c>
      <c r="B30" s="12" t="s">
        <v>20</v>
      </c>
      <c r="C30" s="127"/>
      <c r="D30" s="32"/>
      <c r="E30" s="54"/>
      <c r="F30" s="12" t="s">
        <v>21</v>
      </c>
      <c r="G30" s="12" t="s">
        <v>20</v>
      </c>
      <c r="H30" s="54" t="s">
        <v>21</v>
      </c>
      <c r="I30" s="5">
        <f t="shared" ref="I30:I32" si="1">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16-19"))*(3)</f>
        <v>18</v>
      </c>
      <c r="K30" s="692"/>
    </row>
    <row r="31" spans="1:11" ht="18" customHeight="1" x14ac:dyDescent="0.15">
      <c r="A31" s="5" t="s">
        <v>46</v>
      </c>
      <c r="B31" s="12" t="s">
        <v>21</v>
      </c>
      <c r="C31" s="21"/>
      <c r="D31" s="32"/>
      <c r="E31" s="54" t="s">
        <v>21</v>
      </c>
      <c r="F31" s="18"/>
      <c r="G31" s="12" t="s">
        <v>21</v>
      </c>
      <c r="H31" s="12"/>
      <c r="I31" s="5">
        <f t="shared" si="1"/>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13.5</v>
      </c>
      <c r="K31" s="692"/>
    </row>
    <row r="32" spans="1:11" ht="18" customHeight="1" x14ac:dyDescent="0.15">
      <c r="A32" s="5" t="s">
        <v>47</v>
      </c>
      <c r="B32" s="12"/>
      <c r="C32" s="21"/>
      <c r="D32" s="32"/>
      <c r="E32" s="54" t="s">
        <v>20</v>
      </c>
      <c r="F32" s="12" t="s">
        <v>20</v>
      </c>
      <c r="G32" s="12" t="s">
        <v>20</v>
      </c>
      <c r="H32" s="12" t="s">
        <v>20</v>
      </c>
      <c r="I32" s="5">
        <f t="shared" si="1"/>
        <v>4</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16-19"))*(3)</f>
        <v>18</v>
      </c>
      <c r="K32" s="692"/>
    </row>
    <row r="33" spans="1:14" ht="18" customHeight="1" x14ac:dyDescent="0.15">
      <c r="A33" s="5" t="s">
        <v>48</v>
      </c>
      <c r="B33" s="12"/>
      <c r="C33" s="106"/>
      <c r="D33" s="106"/>
      <c r="E33" s="55"/>
      <c r="F33" s="40"/>
      <c r="G33" s="12" t="s">
        <v>41</v>
      </c>
      <c r="H33" s="12" t="s">
        <v>41</v>
      </c>
      <c r="I33" s="5">
        <f>COUNTIFS(B33:H33,"&lt;&gt;空",B33:H33,"&lt;&gt;休",B33:H33,"&lt;&gt;調",B33:H33,"&lt;&gt;",B33:H33,"&lt;&gt;調整休")</f>
        <v>2</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12</v>
      </c>
      <c r="K33" s="692"/>
    </row>
    <row r="34" spans="1:14" ht="18" customHeight="1" x14ac:dyDescent="0.15">
      <c r="A34" s="321"/>
      <c r="B34" s="12"/>
      <c r="C34" s="38"/>
      <c r="D34" s="39"/>
      <c r="E34" s="12"/>
      <c r="F34" s="40"/>
      <c r="G34" s="29"/>
      <c r="H34" s="12"/>
      <c r="I34" s="5">
        <f>COUNTIFS(B34:H34,"&lt;&gt;空",B34:H34,"&lt;&gt;休",B34:H34,"&lt;&gt;調",B34:H34,"&lt;&gt;",B34:H34,"&lt;&gt;調整休")</f>
        <v>0</v>
      </c>
      <c r="J34" s="682">
        <f>SUM(COUNTIF(B34:H34,"9-14:30"))*(5)+(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16-19"))*(3)</f>
        <v>0</v>
      </c>
      <c r="K34" s="692"/>
    </row>
    <row r="35" spans="1:14" ht="18" customHeight="1" x14ac:dyDescent="0.15">
      <c r="A35" s="22" t="s">
        <v>0</v>
      </c>
      <c r="B35" s="23">
        <v>45683</v>
      </c>
      <c r="C35" s="23">
        <v>45684</v>
      </c>
      <c r="D35" s="23">
        <v>45685</v>
      </c>
      <c r="E35" s="23">
        <v>45686</v>
      </c>
      <c r="F35" s="23">
        <v>45687</v>
      </c>
      <c r="G35" s="23">
        <v>45688</v>
      </c>
      <c r="H35" s="23"/>
      <c r="I35" s="7"/>
      <c r="J35" s="717" t="s">
        <v>2</v>
      </c>
      <c r="K35" s="718"/>
    </row>
    <row r="36" spans="1:14" ht="18" customHeight="1" x14ac:dyDescent="0.15">
      <c r="A36" s="22" t="s">
        <v>3</v>
      </c>
      <c r="B36" s="22" t="s">
        <v>4</v>
      </c>
      <c r="C36" s="316" t="s">
        <v>5</v>
      </c>
      <c r="D36" s="21" t="s">
        <v>6</v>
      </c>
      <c r="E36" s="2" t="s">
        <v>7</v>
      </c>
      <c r="F36" s="2" t="s">
        <v>8</v>
      </c>
      <c r="G36" s="2" t="s">
        <v>9</v>
      </c>
      <c r="H36" s="24"/>
      <c r="I36" s="8"/>
      <c r="J36" s="719"/>
      <c r="K36" s="720"/>
    </row>
    <row r="37" spans="1:14" ht="18.95" customHeight="1" x14ac:dyDescent="0.15">
      <c r="A37" s="17" t="s">
        <v>12</v>
      </c>
      <c r="B37" s="12"/>
      <c r="C37" s="26"/>
      <c r="D37" s="37"/>
      <c r="E37" s="12"/>
      <c r="F37" s="12"/>
      <c r="G37" s="12"/>
      <c r="H37" s="37"/>
      <c r="I37" s="51"/>
      <c r="J37" s="27"/>
      <c r="K37" s="49"/>
    </row>
    <row r="38" spans="1:14" ht="18" customHeight="1" x14ac:dyDescent="0.15">
      <c r="A38" s="5" t="s">
        <v>73</v>
      </c>
      <c r="B38" s="12" t="s">
        <v>20</v>
      </c>
      <c r="C38" s="127"/>
      <c r="D38" s="32"/>
      <c r="E38" s="54"/>
      <c r="F38" s="12" t="s">
        <v>21</v>
      </c>
      <c r="G38" s="12" t="s">
        <v>20</v>
      </c>
      <c r="H38" s="32"/>
      <c r="I38" s="5">
        <f>COUNTIFS(B38:H38,"&lt;&gt;空",B38:H38,"&lt;&gt;休",B38:H38,"&lt;&gt;調",B38:H38,"&lt;&gt;",B38:H38,"&lt;&gt;調整休")</f>
        <v>3</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f>
        <v>13.5</v>
      </c>
      <c r="K38" s="692"/>
    </row>
    <row r="39" spans="1:14" ht="18" customHeight="1" x14ac:dyDescent="0.15">
      <c r="A39" s="5" t="s">
        <v>46</v>
      </c>
      <c r="B39" s="12" t="s">
        <v>21</v>
      </c>
      <c r="C39" s="21"/>
      <c r="D39" s="32"/>
      <c r="E39" s="54" t="s">
        <v>21</v>
      </c>
      <c r="F39" s="18"/>
      <c r="G39" s="12" t="s">
        <v>21</v>
      </c>
      <c r="H39" s="32"/>
      <c r="I39" s="5">
        <f>COUNTIFS(B39:H39,"&lt;&gt;空",B39:H39,"&lt;&gt;休",B39:H39,"&lt;&gt;調",B39:H39,"&lt;&gt;",B39:H39,"&lt;&gt;調整休")</f>
        <v>3</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13.5</v>
      </c>
      <c r="K39" s="692"/>
    </row>
    <row r="40" spans="1:14" ht="18" customHeight="1" x14ac:dyDescent="0.15">
      <c r="A40" s="5" t="s">
        <v>47</v>
      </c>
      <c r="B40" s="12"/>
      <c r="C40" s="21"/>
      <c r="D40" s="32"/>
      <c r="E40" s="54" t="s">
        <v>20</v>
      </c>
      <c r="F40" s="12" t="s">
        <v>20</v>
      </c>
      <c r="G40" s="12"/>
      <c r="H40" s="32"/>
      <c r="I40" s="5">
        <f>COUNTIFS(B40:H40,"&lt;&gt;空",B40:H40,"&lt;&gt;休",B40:H40,"&lt;&gt;調",B40:H40,"&lt;&gt;",B40:H40,"&lt;&gt;調整休")</f>
        <v>2</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9</v>
      </c>
      <c r="K40" s="692"/>
    </row>
    <row r="41" spans="1:14" ht="18" customHeight="1" x14ac:dyDescent="0.15">
      <c r="A41" s="5" t="s">
        <v>48</v>
      </c>
      <c r="B41" s="12"/>
      <c r="C41" s="106"/>
      <c r="D41" s="106"/>
      <c r="E41" s="55"/>
      <c r="F41" s="40"/>
      <c r="G41" s="12" t="s">
        <v>41</v>
      </c>
      <c r="H41" s="106"/>
      <c r="I41" s="5">
        <f>COUNTIFS(B41:H41,"&lt;&gt;空",B41:H41,"&lt;&gt;休",B41:H41,"&lt;&gt;調",B41:H41,"&lt;&gt;",B41:H41,"&lt;&gt;調整休")</f>
        <v>1</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6</v>
      </c>
      <c r="K41" s="692"/>
    </row>
    <row r="42" spans="1:14" ht="18" customHeight="1" x14ac:dyDescent="0.15">
      <c r="A42" s="321"/>
      <c r="B42" s="12"/>
      <c r="C42" s="38"/>
      <c r="D42" s="39"/>
      <c r="E42" s="12"/>
      <c r="F42" s="40"/>
      <c r="G42" s="29"/>
      <c r="H42" s="39"/>
      <c r="I42" s="5">
        <f>COUNTIFS(B42:H42,"&lt;&gt;空",B42:H42,"&lt;&gt;休",B42:H42,"&lt;&gt;調",B42:H42,"&lt;&gt;",B42:H42,"&lt;&gt;調整休")</f>
        <v>0</v>
      </c>
      <c r="J42" s="682">
        <f>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16-19"))*(3)</f>
        <v>0</v>
      </c>
      <c r="K42" s="692"/>
    </row>
    <row r="43" spans="1:14" ht="18" customHeight="1" x14ac:dyDescent="0.15">
      <c r="A43" s="41"/>
      <c r="B43" s="42"/>
      <c r="C43" s="42"/>
      <c r="D43" s="42"/>
      <c r="E43" s="42"/>
      <c r="F43" s="42"/>
      <c r="G43" s="42"/>
      <c r="H43" s="42"/>
      <c r="I43" s="881" t="s">
        <v>465</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4">
    <mergeCell ref="J11:K12"/>
    <mergeCell ref="B1:F1"/>
    <mergeCell ref="H1:K1"/>
    <mergeCell ref="I3:I4"/>
    <mergeCell ref="J3:K4"/>
    <mergeCell ref="E5:G5"/>
    <mergeCell ref="J5:K5"/>
    <mergeCell ref="J6:K6"/>
    <mergeCell ref="J7:K7"/>
    <mergeCell ref="J8:K8"/>
    <mergeCell ref="J9:K9"/>
    <mergeCell ref="J10:K10"/>
    <mergeCell ref="J25:K25"/>
    <mergeCell ref="J13:K13"/>
    <mergeCell ref="J14:K14"/>
    <mergeCell ref="J15:K15"/>
    <mergeCell ref="J16:K16"/>
    <mergeCell ref="J17:K17"/>
    <mergeCell ref="J18:K18"/>
    <mergeCell ref="J19:K20"/>
    <mergeCell ref="J21:K21"/>
    <mergeCell ref="J22:K22"/>
    <mergeCell ref="J23:K23"/>
    <mergeCell ref="J24:K24"/>
    <mergeCell ref="J39:K39"/>
    <mergeCell ref="J26:K26"/>
    <mergeCell ref="J27:K28"/>
    <mergeCell ref="F29:H29"/>
    <mergeCell ref="J29:K29"/>
    <mergeCell ref="J30:K30"/>
    <mergeCell ref="J31:K31"/>
    <mergeCell ref="J32:K32"/>
    <mergeCell ref="J33:K33"/>
    <mergeCell ref="J34:K34"/>
    <mergeCell ref="J35:K36"/>
    <mergeCell ref="J38:K38"/>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1FAA36C-FCAC-4522-8412-49354B8BC604}">
          <x14:formula1>
            <xm:f>'F:\Users\clmiwa-three\Downloads\[《中村》新田・草加 エリア 仮シフト【12月16日～1月15日】.xlsx]参照データベース'!#REF!</xm:f>
          </x14:formula1>
          <xm:sqref>B10:G10 C18:D18 C26:D26 G1 E43:H43 C34:D34 C42:D43 H42</xm:sqref>
        </x14:dataValidation>
      </x14:dataValidations>
    </ext>
  </extLst>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B7053-193E-4DEF-BB88-9415CBA04D8F}">
  <sheetPr>
    <tabColor theme="7" tint="0.59999389629810485"/>
    <pageSetUpPr fitToPage="1"/>
  </sheetPr>
  <dimension ref="A1:N52"/>
  <sheetViews>
    <sheetView topLeftCell="A19" zoomScale="90" zoomScaleNormal="90" workbookViewId="0">
      <selection activeCell="M21" sqref="M21"/>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451</v>
      </c>
      <c r="C1" s="683"/>
      <c r="D1" s="683"/>
      <c r="E1" s="683"/>
      <c r="F1" s="683"/>
      <c r="H1" s="847" t="s">
        <v>110</v>
      </c>
      <c r="I1" s="848"/>
      <c r="J1" s="849"/>
      <c r="K1" s="850"/>
    </row>
    <row r="2" spans="1:11" ht="8.25" customHeight="1" x14ac:dyDescent="0.15">
      <c r="A2" s="14"/>
      <c r="B2" s="764"/>
      <c r="C2" s="764"/>
      <c r="D2" s="764"/>
      <c r="E2" s="764"/>
      <c r="I2" s="119"/>
      <c r="J2" s="3"/>
      <c r="K2" s="4"/>
    </row>
    <row r="3" spans="1:11" ht="19.5" customHeight="1" x14ac:dyDescent="0.15">
      <c r="A3" s="2" t="s">
        <v>64</v>
      </c>
      <c r="B3" s="90"/>
      <c r="C3" s="90"/>
      <c r="D3" s="90"/>
      <c r="E3" s="90">
        <v>45658</v>
      </c>
      <c r="F3" s="90">
        <v>45659</v>
      </c>
      <c r="G3" s="90">
        <v>45660</v>
      </c>
      <c r="H3" s="90">
        <v>45661</v>
      </c>
      <c r="I3" s="851" t="s">
        <v>1</v>
      </c>
      <c r="J3" s="853" t="s">
        <v>2</v>
      </c>
      <c r="K3" s="853"/>
    </row>
    <row r="4" spans="1:11" ht="19.5" customHeight="1" x14ac:dyDescent="0.15">
      <c r="A4" s="2" t="s">
        <v>3</v>
      </c>
      <c r="B4" s="2"/>
      <c r="C4" s="21"/>
      <c r="D4" s="21"/>
      <c r="E4" s="24" t="s">
        <v>7</v>
      </c>
      <c r="F4" s="2" t="s">
        <v>8</v>
      </c>
      <c r="G4" s="2" t="s">
        <v>9</v>
      </c>
      <c r="H4" s="24" t="s">
        <v>10</v>
      </c>
      <c r="I4" s="852"/>
      <c r="J4" s="853"/>
      <c r="K4" s="853"/>
    </row>
    <row r="5" spans="1:11" ht="19.5" customHeight="1" x14ac:dyDescent="0.15">
      <c r="A5" s="17" t="s">
        <v>12</v>
      </c>
      <c r="B5" s="2"/>
      <c r="C5" s="2"/>
      <c r="D5" s="2"/>
      <c r="E5" s="949" t="s">
        <v>453</v>
      </c>
      <c r="F5" s="950"/>
      <c r="G5" s="951"/>
      <c r="H5" s="481" t="s">
        <v>454</v>
      </c>
      <c r="I5" s="5"/>
      <c r="J5" s="682"/>
      <c r="K5" s="692"/>
    </row>
    <row r="6" spans="1:11" ht="19.5" customHeight="1" x14ac:dyDescent="0.15">
      <c r="A6" s="20" t="s">
        <v>108</v>
      </c>
      <c r="B6" s="26"/>
      <c r="C6" s="26"/>
      <c r="D6" s="11"/>
      <c r="E6" s="11"/>
      <c r="F6" s="11"/>
      <c r="G6" s="11"/>
      <c r="H6" s="12" t="s">
        <v>20</v>
      </c>
      <c r="I6" s="5">
        <f>COUNTIFS(B6:H6,"&lt;&gt;空",B6:H6,"&lt;&gt;休",B6:H6,"&lt;&gt;調",B6:H6,"&lt;&gt;",B6:H6,"&lt;&gt;調整休")</f>
        <v>1</v>
      </c>
      <c r="J6" s="682">
        <f>SUM(COUNTIF(B6:H6,"9-19"))*(9)+(COUNTIF(B6:H6,"9-18"))*(8)+(COUNTIF(B6:H6,"9-17"))*(7.25)+(COUNTIF(B6:H6,"9-16"))*(6.25)+(COUNTIF(B6:H6,"9-15"))*(5.5)+(COUNTIF(B6:H6,"9-14"))*(4.5)+(COUNTIF(B6:H6,"9-13"))*(4)+(COUNTIF(B6:H6,"9-12"))*(3)+(COUNTIF(B6:H6,"9-11"))*(2)+(COUNTIF(B6:H6,"15-19"))*(4)+(COUNTIF(B6:H6,"14-19"))*(4.5)+(COUNTIF(B6:H6,"13-19"))*(5.5)+(COUNTIF(B6:H6,"13-18"))*(4.5)+(COUNTIF(B6:H6,"13:30-19"))*(5)+(COUNTIF(B6:H6,"16-19"))*(3)+(COUNTIF(B6:H6,"11-18"))*(6.25)+(COUNTIF(B6:H6,"11-19"))*(7)</f>
        <v>4.5</v>
      </c>
      <c r="K6" s="692"/>
    </row>
    <row r="7" spans="1:11" ht="19.5" customHeight="1" x14ac:dyDescent="0.15">
      <c r="A7" s="20" t="s">
        <v>127</v>
      </c>
      <c r="B7" s="2"/>
      <c r="C7" s="2"/>
      <c r="D7" s="11"/>
      <c r="E7" s="11"/>
      <c r="F7" s="11"/>
      <c r="G7" s="11"/>
      <c r="H7" s="12" t="s">
        <v>184</v>
      </c>
      <c r="I7" s="5">
        <f>COUNTIFS(B7:H7,"&lt;&gt;空",B7:H7,"&lt;&gt;休",B7:H7,"&lt;&gt;調",B7:H7,"&lt;&gt;",B7:H7,"&lt;&gt;調整休")</f>
        <v>1</v>
      </c>
      <c r="J7" s="682">
        <f>SUM(COUNTIF(B7:H7,"9-19"))*(9)+(COUNTIF(B7:H7,"9-18"))*(8)+(COUNTIF(B7:H7,"9-17"))*(7.25)+(COUNTIF(B7:H7,"9-16"))*(6.25)+(COUNTIF(B7:H7,"9-15"))*(5.5)+(COUNTIF(B7:H7,"9-14"))*(4.5)+(COUNTIF(B7:H7,"9-13"))*(4)+(COUNTIF(B7:H7,"9-12"))*(3)+(COUNTIF(B7:H7,"9-11"))*(2)+(COUNTIF(B7:H7,"15-19"))*(4)+(COUNTIF(B7:H7,"14-19"))*(4.5)+(COUNTIF(B7:H7,"13-19"))*(5.5)+(COUNTIF(B7:H7,"13-18"))*(4.5)+(COUNTIF(B7:H7,"13:30-19"))*(5)+(COUNTIF(B7:H7,"16-19"))*(3)+(COUNTIF(B7:H7,"11-18"))*(6.25)+(COUNTIF(B7:H7,"11-19"))*(7)</f>
        <v>7</v>
      </c>
      <c r="K7" s="692"/>
    </row>
    <row r="8" spans="1:11" ht="19.5" customHeight="1" thickBot="1" x14ac:dyDescent="0.2">
      <c r="A8" s="472" t="s">
        <v>430</v>
      </c>
      <c r="B8" s="473"/>
      <c r="C8" s="473"/>
      <c r="D8" s="474"/>
      <c r="E8" s="474"/>
      <c r="F8" s="474"/>
      <c r="G8" s="474"/>
      <c r="H8" s="364" t="s">
        <v>21</v>
      </c>
      <c r="I8" s="5">
        <f>COUNTIFS(B8:H8,"&lt;&gt;空",B8:H8,"&lt;&gt;休",B8:H8,"&lt;&gt;調",B8:H8,"&lt;&gt;",B8:H8,"&lt;&gt;調整休")</f>
        <v>1</v>
      </c>
      <c r="J8" s="682">
        <f>SUM(COUNTIF(B8:H8,"9-19"))*(9)+(COUNTIF(B8:H8,"9-18"))*(8)+(COUNTIF(B8:H8,"9-17"))*(7.25)+(COUNTIF(B8:H8,"9-16"))*(6.25)+(COUNTIF(B8:H8,"9-15"))*(5.5)+(COUNTIF(B8:H8,"9-14"))*(4.5)+(COUNTIF(B8:H8,"9-13"))*(4)+(COUNTIF(B8:H8,"9-12"))*(3)+(COUNTIF(B8:H8,"9-11"))*(2)+(COUNTIF(B8:H8,"9:30-11:30,16-19"))*(5)+(COUNTIF(B8:H8,"15-19"))*(4)+(COUNTIF(B8:H8,"14-19"))*(4.5)+(COUNTIF(B8:H8,"13-19"))*(5.5)+(COUNTIF(B8:H8,"13-18"))*(4.5)+(COUNTIF(B8:H8,"13-17"))*(4)+(COUNTIF(B8:H8,"12-18"))*(5.5)+(COUNTIF(B8:H8,"13:30-19"))*(5)+(COUNTIF(B8:H8,"16-19"))*(3)+(COUNTIF(B8:H8,"11-18"))*(6.25)</f>
        <v>4.5</v>
      </c>
      <c r="K8" s="692"/>
    </row>
    <row r="9" spans="1:11" ht="19.5" customHeight="1" x14ac:dyDescent="0.15">
      <c r="A9" s="930" t="s">
        <v>109</v>
      </c>
      <c r="B9" s="417"/>
      <c r="C9" s="417"/>
      <c r="D9" s="418"/>
      <c r="E9" s="418"/>
      <c r="F9" s="418"/>
      <c r="G9" s="418"/>
      <c r="H9" s="415" t="s">
        <v>486</v>
      </c>
      <c r="I9" s="394"/>
      <c r="J9" s="856"/>
      <c r="K9" s="857"/>
    </row>
    <row r="10" spans="1:11" ht="19.5" customHeight="1" thickBot="1" x14ac:dyDescent="0.2">
      <c r="A10" s="798"/>
      <c r="B10" s="395"/>
      <c r="C10" s="395"/>
      <c r="D10" s="395"/>
      <c r="E10" s="395"/>
      <c r="F10" s="395"/>
      <c r="G10" s="395"/>
      <c r="H10" s="364"/>
      <c r="I10" s="397"/>
      <c r="J10" s="858"/>
      <c r="K10" s="859"/>
    </row>
    <row r="11" spans="1:11" ht="19.5" customHeight="1" x14ac:dyDescent="0.15">
      <c r="A11" s="33" t="s">
        <v>0</v>
      </c>
      <c r="B11" s="90">
        <v>45662</v>
      </c>
      <c r="C11" s="90">
        <v>45663</v>
      </c>
      <c r="D11" s="90">
        <v>45664</v>
      </c>
      <c r="E11" s="90">
        <v>45665</v>
      </c>
      <c r="F11" s="90">
        <v>45666</v>
      </c>
      <c r="G11" s="90">
        <v>45667</v>
      </c>
      <c r="H11" s="90">
        <v>45668</v>
      </c>
      <c r="I11" s="860" t="s">
        <v>1</v>
      </c>
      <c r="J11" s="861" t="s">
        <v>2</v>
      </c>
      <c r="K11" s="861"/>
    </row>
    <row r="12" spans="1:11" ht="19.5" customHeight="1" x14ac:dyDescent="0.15">
      <c r="A12" s="22" t="s">
        <v>3</v>
      </c>
      <c r="B12" s="22" t="s">
        <v>4</v>
      </c>
      <c r="C12" s="2" t="s">
        <v>5</v>
      </c>
      <c r="D12" s="21" t="s">
        <v>6</v>
      </c>
      <c r="E12" s="2" t="s">
        <v>7</v>
      </c>
      <c r="F12" s="2" t="s">
        <v>8</v>
      </c>
      <c r="G12" s="2" t="s">
        <v>9</v>
      </c>
      <c r="H12" s="24" t="s">
        <v>10</v>
      </c>
      <c r="I12" s="852"/>
      <c r="J12" s="853"/>
      <c r="K12" s="853"/>
    </row>
    <row r="13" spans="1:11" ht="19.5" customHeight="1" x14ac:dyDescent="0.15">
      <c r="A13" s="17" t="s">
        <v>13</v>
      </c>
      <c r="B13" s="481" t="s">
        <v>454</v>
      </c>
      <c r="C13" s="2"/>
      <c r="D13" s="2"/>
      <c r="E13" s="12"/>
      <c r="F13" s="12"/>
      <c r="G13" s="12"/>
      <c r="H13" s="12"/>
      <c r="I13" s="5"/>
      <c r="J13" s="682"/>
      <c r="K13" s="692"/>
    </row>
    <row r="14" spans="1:11" ht="19.5" customHeight="1" x14ac:dyDescent="0.15">
      <c r="A14" s="20" t="s">
        <v>108</v>
      </c>
      <c r="B14" s="12" t="s">
        <v>20</v>
      </c>
      <c r="C14" s="26"/>
      <c r="D14" s="11"/>
      <c r="E14" s="12" t="s">
        <v>20</v>
      </c>
      <c r="F14" s="87"/>
      <c r="G14" s="12"/>
      <c r="H14" s="12" t="s">
        <v>20</v>
      </c>
      <c r="I14" s="5">
        <f>COUNTIFS(B14:H14,"&lt;&gt;空",B14:H14,"&lt;&gt;休",B14:H14,"&lt;&gt;調",B14:H14,"&lt;&gt;",B14:H14,"&lt;&gt;調整休")</f>
        <v>3</v>
      </c>
      <c r="J14" s="682">
        <f>SUM(COUNTIF(B14:H14,"9-19"))*(9)+(COUNTIF(B14:H14,"9-18"))*(8)+(COUNTIF(B14:H14,"9-17"))*(7.25)+(COUNTIF(B14:H14,"9-16"))*(6.25)+(COUNTIF(B14:H14,"9-15"))*(5.5)+(COUNTIF(B14:H14,"9-14"))*(4.5)+(COUNTIF(B14:H14,"9-13"))*(4)+(COUNTIF(B14:H14,"9-12"))*(3)+(COUNTIF(B14:H14,"9-11"))*(2)+(COUNTIF(B14:H14,"15-19"))*(4)+(COUNTIF(B14:H14,"14-19"))*(4.5)+(COUNTIF(B14:H14,"13-19"))*(5.5)+(COUNTIF(B14:H14,"13-18"))*(4.5)+(COUNTIF(B14:H14,"13:30-19"))*(5)+(COUNTIF(B14:H14,"16-19"))*(3)+(COUNTIF(B14:H14,"11-18"))*(6.25)+(COUNTIF(B14:H14,"11-19"))*(7)</f>
        <v>13.5</v>
      </c>
      <c r="K14" s="692"/>
    </row>
    <row r="15" spans="1:11" ht="19.5" customHeight="1" x14ac:dyDescent="0.15">
      <c r="A15" s="20" t="s">
        <v>127</v>
      </c>
      <c r="B15" s="12" t="s">
        <v>21</v>
      </c>
      <c r="C15" s="2"/>
      <c r="D15" s="11"/>
      <c r="E15" s="12" t="s">
        <v>21</v>
      </c>
      <c r="F15" s="12" t="s">
        <v>479</v>
      </c>
      <c r="G15" s="12"/>
      <c r="H15" s="12" t="s">
        <v>184</v>
      </c>
      <c r="I15" s="5">
        <f>COUNTIFS(B15:H15,"&lt;&gt;空",B15:H15,"&lt;&gt;休",B15:H15,"&lt;&gt;調",B15:H15,"&lt;&gt;",B15:H15,"&lt;&gt;調整休")</f>
        <v>4</v>
      </c>
      <c r="J15" s="682">
        <v>21</v>
      </c>
      <c r="K15" s="692"/>
    </row>
    <row r="16" spans="1:11" ht="19.5" customHeight="1" thickBot="1" x14ac:dyDescent="0.2">
      <c r="A16" s="472" t="s">
        <v>430</v>
      </c>
      <c r="B16" s="364" t="s">
        <v>21</v>
      </c>
      <c r="C16" s="473"/>
      <c r="D16" s="474"/>
      <c r="E16" s="364"/>
      <c r="F16" s="364" t="s">
        <v>21</v>
      </c>
      <c r="G16" s="364"/>
      <c r="H16" s="364" t="s">
        <v>21</v>
      </c>
      <c r="I16" s="5">
        <f>COUNTIFS(B16:H16,"&lt;&gt;空",B16:H16,"&lt;&gt;休",B16:H16,"&lt;&gt;調",B16:H16,"&lt;&gt;",B16:H16,"&lt;&gt;調整休")</f>
        <v>3</v>
      </c>
      <c r="J16" s="682">
        <f>SUM(COUNTIF(B16:H16,"9-19"))*(9)+(COUNTIF(B16:H16,"9-18"))*(8)+(COUNTIF(B16:H16,"9-17"))*(7.25)+(COUNTIF(B16:H16,"9-16"))*(6.25)+(COUNTIF(B16:H16,"9-15"))*(5.5)+(COUNTIF(B16:H16,"9-14"))*(4.5)+(COUNTIF(B16:H16,"9-13"))*(4)+(COUNTIF(B16:H16,"9-12"))*(3)+(COUNTIF(B16:H16,"9-11"))*(2)+(COUNTIF(B16:H16,"9:30-11:30,16-19"))*(5)+(COUNTIF(B16:H16,"15-19"))*(4)+(COUNTIF(B16:H16,"14-19"))*(4.5)+(COUNTIF(B16:H16,"13-19"))*(5.5)+(COUNTIF(B16:H16,"13-18"))*(4.5)+(COUNTIF(B16:H16,"13-17"))*(4)+(COUNTIF(B16:H16,"12-18"))*(5.5)+(COUNTIF(B16:H16,"13:30-19"))*(5)+(COUNTIF(B16:H16,"16-19"))*(3)+(COUNTIF(B16:H16,"11-18"))*(6.25)</f>
        <v>13.5</v>
      </c>
      <c r="K16" s="692"/>
    </row>
    <row r="17" spans="1:11" ht="19.5" customHeight="1" x14ac:dyDescent="0.15">
      <c r="A17" s="930" t="s">
        <v>109</v>
      </c>
      <c r="B17" s="447"/>
      <c r="C17" s="417"/>
      <c r="D17" s="418"/>
      <c r="E17" s="447"/>
      <c r="F17" s="393" t="s">
        <v>341</v>
      </c>
      <c r="G17" s="773" t="s">
        <v>83</v>
      </c>
      <c r="H17" s="415" t="s">
        <v>486</v>
      </c>
      <c r="I17" s="394"/>
      <c r="J17" s="856"/>
      <c r="K17" s="857"/>
    </row>
    <row r="18" spans="1:11" ht="19.5" customHeight="1" thickBot="1" x14ac:dyDescent="0.2">
      <c r="A18" s="798"/>
      <c r="B18" s="400" t="s">
        <v>483</v>
      </c>
      <c r="C18" s="395"/>
      <c r="D18" s="395"/>
      <c r="E18" s="400" t="s">
        <v>321</v>
      </c>
      <c r="F18" s="364" t="s">
        <v>480</v>
      </c>
      <c r="G18" s="774"/>
      <c r="H18" s="111"/>
      <c r="I18" s="397"/>
      <c r="J18" s="858"/>
      <c r="K18" s="859"/>
    </row>
    <row r="19" spans="1:11" ht="19.5" customHeight="1" x14ac:dyDescent="0.15">
      <c r="A19" s="33" t="s">
        <v>0</v>
      </c>
      <c r="B19" s="23">
        <v>45669</v>
      </c>
      <c r="C19" s="23">
        <v>45670</v>
      </c>
      <c r="D19" s="23">
        <v>45671</v>
      </c>
      <c r="E19" s="23">
        <v>45672</v>
      </c>
      <c r="F19" s="23">
        <v>45673</v>
      </c>
      <c r="G19" s="23">
        <v>45674</v>
      </c>
      <c r="H19" s="23">
        <v>45675</v>
      </c>
      <c r="I19" s="860" t="s">
        <v>1</v>
      </c>
      <c r="J19" s="861" t="s">
        <v>2</v>
      </c>
      <c r="K19" s="861"/>
    </row>
    <row r="20" spans="1:11" ht="19.5" customHeight="1" x14ac:dyDescent="0.15">
      <c r="A20" s="22" t="s">
        <v>3</v>
      </c>
      <c r="B20" s="24" t="s">
        <v>4</v>
      </c>
      <c r="C20" s="21" t="s">
        <v>5</v>
      </c>
      <c r="D20" s="21" t="s">
        <v>6</v>
      </c>
      <c r="E20" s="2" t="s">
        <v>7</v>
      </c>
      <c r="F20" s="2" t="s">
        <v>8</v>
      </c>
      <c r="G20" s="2" t="s">
        <v>9</v>
      </c>
      <c r="H20" s="24" t="s">
        <v>10</v>
      </c>
      <c r="I20" s="852"/>
      <c r="J20" s="853"/>
      <c r="K20" s="853"/>
    </row>
    <row r="21" spans="1:11" ht="17.100000000000001" customHeight="1" x14ac:dyDescent="0.15">
      <c r="A21" s="17" t="s">
        <v>12</v>
      </c>
      <c r="B21" s="12"/>
      <c r="C21" s="2"/>
      <c r="D21" s="2"/>
      <c r="E21" s="12"/>
      <c r="F21" s="691" t="s">
        <v>60</v>
      </c>
      <c r="G21" s="691"/>
      <c r="H21" s="691"/>
      <c r="I21" s="346"/>
      <c r="J21" s="692"/>
      <c r="K21" s="692"/>
    </row>
    <row r="22" spans="1:11" ht="19.5" customHeight="1" x14ac:dyDescent="0.15">
      <c r="A22" s="20" t="s">
        <v>108</v>
      </c>
      <c r="B22" s="59"/>
      <c r="C22" s="26"/>
      <c r="D22" s="11"/>
      <c r="E22" s="12" t="s">
        <v>20</v>
      </c>
      <c r="F22" s="482" t="s">
        <v>119</v>
      </c>
      <c r="G22" s="12" t="s">
        <v>20</v>
      </c>
      <c r="H22" s="12" t="s">
        <v>20</v>
      </c>
      <c r="I22" s="5">
        <f>COUNTIFS(B22:H22,"&lt;&gt;空",B22:H22,"&lt;&gt;休",B22:H22,"&lt;&gt;調",B22:H22,"&lt;&gt;",B22:H22,"&lt;&gt;調整休")</f>
        <v>4</v>
      </c>
      <c r="J22" s="682">
        <v>15.5</v>
      </c>
      <c r="K22" s="692"/>
    </row>
    <row r="23" spans="1:11" ht="19.5" customHeight="1" x14ac:dyDescent="0.15">
      <c r="A23" s="20" t="s">
        <v>127</v>
      </c>
      <c r="B23" s="12" t="s">
        <v>461</v>
      </c>
      <c r="C23" s="2"/>
      <c r="D23" s="11"/>
      <c r="E23" s="12" t="s">
        <v>21</v>
      </c>
      <c r="F23" s="12" t="s">
        <v>78</v>
      </c>
      <c r="G23" s="12" t="s">
        <v>177</v>
      </c>
      <c r="H23" s="12" t="s">
        <v>184</v>
      </c>
      <c r="I23" s="5">
        <f>COUNTIFS(B23:H23,"&lt;&gt;空",B23:H23,"&lt;&gt;休",B23:H23,"&lt;&gt;調",B23:H23,"&lt;&gt;",B23:H23,"&lt;&gt;調整休")</f>
        <v>5</v>
      </c>
      <c r="J23" s="682">
        <v>30.75</v>
      </c>
      <c r="K23" s="692"/>
    </row>
    <row r="24" spans="1:11" ht="19.5" customHeight="1" thickBot="1" x14ac:dyDescent="0.2">
      <c r="A24" s="472" t="s">
        <v>430</v>
      </c>
      <c r="B24" s="364" t="s">
        <v>21</v>
      </c>
      <c r="C24" s="473"/>
      <c r="D24" s="474"/>
      <c r="E24" s="364"/>
      <c r="F24" s="364" t="s">
        <v>21</v>
      </c>
      <c r="G24" s="364"/>
      <c r="H24" s="364" t="s">
        <v>21</v>
      </c>
      <c r="I24" s="5">
        <f>COUNTIFS(B24:H24,"&lt;&gt;空",B24:H24,"&lt;&gt;休",B24:H24,"&lt;&gt;調",B24:H24,"&lt;&gt;",B24:H24,"&lt;&gt;調整休")</f>
        <v>3</v>
      </c>
      <c r="J24" s="682">
        <f>SUM(COUNTIF(B24:H24,"9-19"))*(9)+(COUNTIF(B24:H24,"9-18"))*(8)+(COUNTIF(B24:H24,"9-17"))*(7.25)+(COUNTIF(B24:H24,"9-16"))*(6.25)+(COUNTIF(B24:H24,"9-15"))*(5.5)+(COUNTIF(B24:H24,"9-14"))*(4.5)+(COUNTIF(B24:H24,"9-13"))*(4)+(COUNTIF(B24:H24,"9-12"))*(3)+(COUNTIF(B24:H24,"9-11"))*(2)+(COUNTIF(B24:H24,"9:30-11:30,16-19"))*(5)+(COUNTIF(B24:H24,"15-19"))*(4)+(COUNTIF(B24:H24,"14-19"))*(4.5)+(COUNTIF(B24:H24,"13-19"))*(5.5)+(COUNTIF(B24:H24,"13-18"))*(4.5)+(COUNTIF(B24:H24,"13-17"))*(4)+(COUNTIF(B24:H24,"12-18"))*(5.5)+(COUNTIF(B24:H24,"13:30-19"))*(5)+(COUNTIF(B24:H24,"16-19"))*(3)+(COUNTIF(B24:H24,"11-18"))*(6.25)</f>
        <v>13.5</v>
      </c>
      <c r="K24" s="692"/>
    </row>
    <row r="25" spans="1:11" ht="19.5" customHeight="1" x14ac:dyDescent="0.15">
      <c r="A25" s="930" t="s">
        <v>109</v>
      </c>
      <c r="B25" s="107" t="s">
        <v>462</v>
      </c>
      <c r="C25" s="417"/>
      <c r="D25" s="418"/>
      <c r="E25" s="447"/>
      <c r="F25" s="393" t="s">
        <v>72</v>
      </c>
      <c r="G25" s="110" t="s">
        <v>394</v>
      </c>
      <c r="H25" s="415" t="s">
        <v>486</v>
      </c>
      <c r="I25" s="394"/>
      <c r="J25" s="856"/>
      <c r="K25" s="857"/>
    </row>
    <row r="26" spans="1:11" ht="19.5" customHeight="1" thickBot="1" x14ac:dyDescent="0.2">
      <c r="A26" s="798"/>
      <c r="B26" s="480" t="s">
        <v>484</v>
      </c>
      <c r="C26" s="395"/>
      <c r="D26" s="395"/>
      <c r="E26" s="400" t="s">
        <v>321</v>
      </c>
      <c r="F26" s="400"/>
      <c r="G26" s="364" t="s">
        <v>471</v>
      </c>
      <c r="H26" s="111"/>
      <c r="I26" s="397"/>
      <c r="J26" s="858"/>
      <c r="K26" s="859"/>
    </row>
    <row r="27" spans="1:11" ht="19.5" customHeight="1" x14ac:dyDescent="0.15">
      <c r="A27" s="33" t="s">
        <v>0</v>
      </c>
      <c r="B27" s="53">
        <v>45676</v>
      </c>
      <c r="C27" s="90">
        <v>45677</v>
      </c>
      <c r="D27" s="90">
        <v>45678</v>
      </c>
      <c r="E27" s="90">
        <v>45679</v>
      </c>
      <c r="F27" s="90">
        <v>45680</v>
      </c>
      <c r="G27" s="90">
        <v>45681</v>
      </c>
      <c r="H27" s="90">
        <v>45682</v>
      </c>
      <c r="I27" s="860" t="s">
        <v>1</v>
      </c>
      <c r="J27" s="861" t="s">
        <v>2</v>
      </c>
      <c r="K27" s="861"/>
    </row>
    <row r="28" spans="1:11" ht="19.5" customHeight="1" x14ac:dyDescent="0.15">
      <c r="A28" s="22" t="s">
        <v>3</v>
      </c>
      <c r="B28" s="2" t="s">
        <v>4</v>
      </c>
      <c r="C28" s="21" t="s">
        <v>5</v>
      </c>
      <c r="D28" s="21" t="s">
        <v>6</v>
      </c>
      <c r="E28" s="2" t="s">
        <v>7</v>
      </c>
      <c r="F28" s="2" t="s">
        <v>8</v>
      </c>
      <c r="G28" s="2" t="s">
        <v>9</v>
      </c>
      <c r="H28" s="24" t="s">
        <v>10</v>
      </c>
      <c r="I28" s="852"/>
      <c r="J28" s="853"/>
      <c r="K28" s="853"/>
    </row>
    <row r="29" spans="1:11" ht="19.5" customHeight="1" x14ac:dyDescent="0.15">
      <c r="A29" s="17" t="s">
        <v>13</v>
      </c>
      <c r="B29" s="12"/>
      <c r="C29" s="2"/>
      <c r="D29" s="2"/>
      <c r="E29" s="12"/>
      <c r="F29" s="12"/>
      <c r="G29" s="12"/>
      <c r="H29" s="12"/>
      <c r="I29" s="5"/>
      <c r="J29" s="682"/>
      <c r="K29" s="692"/>
    </row>
    <row r="30" spans="1:11" ht="19.5" customHeight="1" x14ac:dyDescent="0.15">
      <c r="A30" s="20" t="s">
        <v>108</v>
      </c>
      <c r="B30" s="12" t="s">
        <v>20</v>
      </c>
      <c r="C30" s="26"/>
      <c r="D30" s="11"/>
      <c r="E30" s="12" t="s">
        <v>20</v>
      </c>
      <c r="F30" s="12"/>
      <c r="G30" s="12" t="s">
        <v>466</v>
      </c>
      <c r="H30" s="12" t="s">
        <v>20</v>
      </c>
      <c r="I30" s="5">
        <f>COUNTIFS(B30:H30,"&lt;&gt;空",B30:H30,"&lt;&gt;休",B30:H30,"&lt;&gt;調",B30:H30,"&lt;&gt;",B30:H30,"&lt;&gt;調整休")</f>
        <v>4</v>
      </c>
      <c r="J30" s="682">
        <v>18.25</v>
      </c>
      <c r="K30" s="692"/>
    </row>
    <row r="31" spans="1:11" ht="19.5" customHeight="1" x14ac:dyDescent="0.15">
      <c r="A31" s="20" t="s">
        <v>127</v>
      </c>
      <c r="B31" s="12" t="s">
        <v>21</v>
      </c>
      <c r="C31" s="2"/>
      <c r="D31" s="11"/>
      <c r="E31" s="12" t="s">
        <v>21</v>
      </c>
      <c r="F31" s="12" t="s">
        <v>78</v>
      </c>
      <c r="G31" s="12"/>
      <c r="H31" s="12" t="s">
        <v>184</v>
      </c>
      <c r="I31" s="5">
        <f>COUNTIFS(B31:H31,"&lt;&gt;空",B31:H31,"&lt;&gt;休",B31:H31,"&lt;&gt;調",B31:H31,"&lt;&gt;",B31:H31,"&lt;&gt;調整休")</f>
        <v>4</v>
      </c>
      <c r="J31" s="682">
        <v>22.25</v>
      </c>
      <c r="K31" s="692"/>
    </row>
    <row r="32" spans="1:11" ht="19.5" customHeight="1" thickBot="1" x14ac:dyDescent="0.2">
      <c r="A32" s="472" t="s">
        <v>430</v>
      </c>
      <c r="B32" s="364" t="s">
        <v>21</v>
      </c>
      <c r="C32" s="473"/>
      <c r="D32" s="474"/>
      <c r="E32" s="364"/>
      <c r="F32" s="364" t="s">
        <v>21</v>
      </c>
      <c r="G32" s="364"/>
      <c r="H32" s="364" t="s">
        <v>21</v>
      </c>
      <c r="I32" s="5">
        <f>COUNTIFS(B32:H32,"&lt;&gt;空",B32:H32,"&lt;&gt;休",B32:H32,"&lt;&gt;調",B32:H32,"&lt;&gt;",B32:H32,"&lt;&gt;調整休")</f>
        <v>3</v>
      </c>
      <c r="J32" s="682">
        <f>SUM(COUNTIF(B32:H32,"9-19"))*(9)+(COUNTIF(B32:H32,"9-18"))*(8)+(COUNTIF(B32:H32,"9-17"))*(7.25)+(COUNTIF(B32:H32,"9-16"))*(6.25)+(COUNTIF(B32:H32,"9-15"))*(5.5)+(COUNTIF(B32:H32,"9-14"))*(4.5)+(COUNTIF(B32:H32,"9-13"))*(4)+(COUNTIF(B32:H32,"9-12"))*(3)+(COUNTIF(B32:H32,"9-11"))*(2)+(COUNTIF(B32:H32,"9:30-11:30,16-19"))*(5)+(COUNTIF(B32:H32,"15-19"))*(4)+(COUNTIF(B32:H32,"14-19"))*(4.5)+(COUNTIF(B32:H32,"13-19"))*(5.5)+(COUNTIF(B32:H32,"13-18"))*(4.5)+(COUNTIF(B32:H32,"13-17"))*(4)+(COUNTIF(B32:H32,"12-18"))*(5.5)+(COUNTIF(B32:H32,"13:30-19"))*(5)+(COUNTIF(B32:H32,"16-19"))*(3)+(COUNTIF(B32:H32,"11-18"))*(6.25)</f>
        <v>13.5</v>
      </c>
      <c r="K32" s="692"/>
    </row>
    <row r="33" spans="1:14" ht="19.5" customHeight="1" x14ac:dyDescent="0.15">
      <c r="A33" s="930" t="s">
        <v>109</v>
      </c>
      <c r="B33" s="447"/>
      <c r="C33" s="417"/>
      <c r="D33" s="418"/>
      <c r="E33" s="110" t="s">
        <v>394</v>
      </c>
      <c r="F33" s="393" t="s">
        <v>72</v>
      </c>
      <c r="G33" s="110" t="s">
        <v>394</v>
      </c>
      <c r="H33" s="415" t="s">
        <v>486</v>
      </c>
      <c r="I33" s="394"/>
      <c r="J33" s="856"/>
      <c r="K33" s="857"/>
    </row>
    <row r="34" spans="1:14" ht="19.5" customHeight="1" thickBot="1" x14ac:dyDescent="0.2">
      <c r="A34" s="798"/>
      <c r="B34" s="111"/>
      <c r="C34" s="395"/>
      <c r="D34" s="395"/>
      <c r="E34" s="400" t="s">
        <v>321</v>
      </c>
      <c r="F34" s="480" t="s">
        <v>484</v>
      </c>
      <c r="G34" s="364" t="s">
        <v>467</v>
      </c>
      <c r="H34" s="111"/>
      <c r="I34" s="397"/>
      <c r="J34" s="858"/>
      <c r="K34" s="859"/>
    </row>
    <row r="35" spans="1:14" ht="19.5" customHeight="1" x14ac:dyDescent="0.15">
      <c r="A35" s="33" t="s">
        <v>0</v>
      </c>
      <c r="B35" s="23">
        <v>45683</v>
      </c>
      <c r="C35" s="23">
        <v>45684</v>
      </c>
      <c r="D35" s="23">
        <v>45685</v>
      </c>
      <c r="E35" s="23">
        <v>45686</v>
      </c>
      <c r="F35" s="23">
        <v>45687</v>
      </c>
      <c r="G35" s="23">
        <v>45688</v>
      </c>
      <c r="H35" s="23"/>
      <c r="I35" s="860" t="s">
        <v>1</v>
      </c>
      <c r="J35" s="861" t="s">
        <v>2</v>
      </c>
      <c r="K35" s="861"/>
    </row>
    <row r="36" spans="1:14" ht="19.5" customHeight="1" x14ac:dyDescent="0.15">
      <c r="A36" s="22" t="s">
        <v>3</v>
      </c>
      <c r="B36" s="22" t="s">
        <v>4</v>
      </c>
      <c r="C36" s="316" t="s">
        <v>5</v>
      </c>
      <c r="D36" s="21" t="s">
        <v>6</v>
      </c>
      <c r="E36" s="2" t="s">
        <v>7</v>
      </c>
      <c r="F36" s="2" t="s">
        <v>8</v>
      </c>
      <c r="G36" s="2" t="s">
        <v>9</v>
      </c>
      <c r="H36" s="24"/>
      <c r="I36" s="852"/>
      <c r="J36" s="853"/>
      <c r="K36" s="853"/>
    </row>
    <row r="37" spans="1:14" ht="17.100000000000001" customHeight="1" x14ac:dyDescent="0.15">
      <c r="A37" s="17" t="s">
        <v>12</v>
      </c>
      <c r="B37" s="12"/>
      <c r="C37" s="2"/>
      <c r="D37" s="2"/>
      <c r="E37" s="12"/>
      <c r="F37" s="12"/>
      <c r="G37" s="12"/>
      <c r="H37" s="2"/>
      <c r="I37" s="346"/>
      <c r="J37" s="692"/>
      <c r="K37" s="692"/>
    </row>
    <row r="38" spans="1:14" ht="19.5" customHeight="1" x14ac:dyDescent="0.15">
      <c r="A38" s="20" t="s">
        <v>108</v>
      </c>
      <c r="B38" s="12" t="s">
        <v>20</v>
      </c>
      <c r="C38" s="26"/>
      <c r="D38" s="11"/>
      <c r="E38" s="12" t="s">
        <v>20</v>
      </c>
      <c r="F38" s="12"/>
      <c r="G38" s="12" t="s">
        <v>20</v>
      </c>
      <c r="H38" s="11"/>
      <c r="I38" s="5">
        <f>COUNTIFS(B38:H38,"&lt;&gt;空",B38:H38,"&lt;&gt;休",B38:H38,"&lt;&gt;調",B38:H38,"&lt;&gt;",B38:H38,"&lt;&gt;調整休")</f>
        <v>3</v>
      </c>
      <c r="J38" s="682">
        <f>SUM(COUNTIF(B38:H38,"9-19"))*(9)+(COUNTIF(B38:H38,"9-18"))*(8)+(COUNTIF(B38:H38,"9-17"))*(7.25)+(COUNTIF(B38:H38,"9-16"))*(6.25)+(COUNTIF(B38:H38,"9-15"))*(5.5)+(COUNTIF(B38:H38,"9-14"))*(4.5)+(COUNTIF(B38:H38,"9-13"))*(4)+(COUNTIF(B38:H38,"9-12"))*(3)+(COUNTIF(B38:H38,"9-11"))*(2)+(COUNTIF(B38:H38,"15-19"))*(4)+(COUNTIF(B38:H38,"14-19"))*(4.5)+(COUNTIF(B38:H38,"13-19"))*(5.5)+(COUNTIF(B38:H38,"13-18"))*(4.5)+(COUNTIF(B38:H38,"13:30-19"))*(5)+(COUNTIF(B38:H38,"16-19"))*(3)+(COUNTIF(B38:H38,"11-18"))*(6.25)+(COUNTIF(B38:H38,"11-19"))*(7)</f>
        <v>13.5</v>
      </c>
      <c r="K38" s="692"/>
    </row>
    <row r="39" spans="1:14" ht="19.5" customHeight="1" x14ac:dyDescent="0.15">
      <c r="A39" s="20" t="s">
        <v>127</v>
      </c>
      <c r="B39" s="12" t="s">
        <v>21</v>
      </c>
      <c r="C39" s="2"/>
      <c r="D39" s="11"/>
      <c r="E39" s="12" t="s">
        <v>21</v>
      </c>
      <c r="F39" s="12" t="s">
        <v>78</v>
      </c>
      <c r="G39" s="12"/>
      <c r="H39" s="11"/>
      <c r="I39" s="5">
        <f>COUNTIFS(B39:H39,"&lt;&gt;空",B39:H39,"&lt;&gt;休",B39:H39,"&lt;&gt;調",B39:H39,"&lt;&gt;",B39:H39,"&lt;&gt;調整休")</f>
        <v>3</v>
      </c>
      <c r="J39" s="682">
        <v>15.25</v>
      </c>
      <c r="K39" s="692"/>
    </row>
    <row r="40" spans="1:14" ht="19.5" customHeight="1" thickBot="1" x14ac:dyDescent="0.2">
      <c r="A40" s="472" t="s">
        <v>430</v>
      </c>
      <c r="B40" s="364" t="s">
        <v>21</v>
      </c>
      <c r="C40" s="473"/>
      <c r="D40" s="474"/>
      <c r="E40" s="364"/>
      <c r="F40" s="364" t="s">
        <v>21</v>
      </c>
      <c r="G40" s="364"/>
      <c r="H40" s="474"/>
      <c r="I40" s="5">
        <f>COUNTIFS(B40:H40,"&lt;&gt;空",B40:H40,"&lt;&gt;休",B40:H40,"&lt;&gt;調",B40:H40,"&lt;&gt;",B40:H40,"&lt;&gt;調整休")</f>
        <v>2</v>
      </c>
      <c r="J40" s="682">
        <f>SUM(COUNTIF(B40:H40,"9-19"))*(9)+(COUNTIF(B40:H40,"9-18"))*(8)+(COUNTIF(B40:H40,"9-17"))*(7.25)+(COUNTIF(B40:H40,"9-16"))*(6.25)+(COUNTIF(B40:H40,"9-15"))*(5.5)+(COUNTIF(B40:H40,"9-14"))*(4.5)+(COUNTIF(B40:H40,"9-13"))*(4)+(COUNTIF(B40:H40,"9-12"))*(3)+(COUNTIF(B40:H40,"9-11"))*(2)+(COUNTIF(B40:H40,"9:30-11:30,16-19"))*(5)+(COUNTIF(B40:H40,"15-19"))*(4)+(COUNTIF(B40:H40,"14-19"))*(4.5)+(COUNTIF(B40:H40,"13-19"))*(5.5)+(COUNTIF(B40:H40,"13-18"))*(4.5)+(COUNTIF(B40:H40,"13-17"))*(4)+(COUNTIF(B40:H40,"12-18"))*(5.5)+(COUNTIF(B40:H40,"13:30-19"))*(5)+(COUNTIF(B40:H40,"16-19"))*(3)+(COUNTIF(B40:H40,"11-18"))*(6.25)</f>
        <v>9</v>
      </c>
      <c r="K40" s="692"/>
    </row>
    <row r="41" spans="1:14" ht="19.5" customHeight="1" x14ac:dyDescent="0.15">
      <c r="A41" s="930" t="s">
        <v>109</v>
      </c>
      <c r="B41" s="447"/>
      <c r="C41" s="417"/>
      <c r="D41" s="418"/>
      <c r="E41" s="447"/>
      <c r="F41" s="393" t="s">
        <v>72</v>
      </c>
      <c r="G41" s="393"/>
      <c r="H41" s="418"/>
      <c r="I41" s="394"/>
      <c r="J41" s="856"/>
      <c r="K41" s="857"/>
    </row>
    <row r="42" spans="1:14" ht="19.5" customHeight="1" thickBot="1" x14ac:dyDescent="0.2">
      <c r="A42" s="798"/>
      <c r="B42" s="111"/>
      <c r="C42" s="395"/>
      <c r="D42" s="395"/>
      <c r="E42" s="400" t="s">
        <v>321</v>
      </c>
      <c r="F42" s="480" t="s">
        <v>485</v>
      </c>
      <c r="G42" s="364" t="s">
        <v>21</v>
      </c>
      <c r="H42" s="395"/>
      <c r="I42" s="397"/>
      <c r="J42" s="858"/>
      <c r="K42" s="859"/>
    </row>
    <row r="43" spans="1:14" ht="19.5" customHeight="1" x14ac:dyDescent="0.15">
      <c r="A43" s="41"/>
      <c r="B43" s="42"/>
      <c r="C43" s="42"/>
      <c r="D43" s="42"/>
      <c r="E43" s="42"/>
      <c r="F43" s="42"/>
      <c r="G43" s="42"/>
      <c r="H43" s="42"/>
      <c r="I43" s="791" t="s">
        <v>465</v>
      </c>
      <c r="J43" s="791"/>
      <c r="K43" s="79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66">
    <mergeCell ref="E5:G5"/>
    <mergeCell ref="J5:K5"/>
    <mergeCell ref="B1:F1"/>
    <mergeCell ref="H1:K1"/>
    <mergeCell ref="B2:E2"/>
    <mergeCell ref="I3:I4"/>
    <mergeCell ref="J3:K4"/>
    <mergeCell ref="J16:K16"/>
    <mergeCell ref="J6:K6"/>
    <mergeCell ref="J7:K7"/>
    <mergeCell ref="J8:K8"/>
    <mergeCell ref="A9:A10"/>
    <mergeCell ref="J9:K9"/>
    <mergeCell ref="J10:K10"/>
    <mergeCell ref="I11:I12"/>
    <mergeCell ref="J11:K12"/>
    <mergeCell ref="J13:K13"/>
    <mergeCell ref="J14:K14"/>
    <mergeCell ref="J15:K15"/>
    <mergeCell ref="A17:A18"/>
    <mergeCell ref="G17:G18"/>
    <mergeCell ref="J17:K17"/>
    <mergeCell ref="J18:K18"/>
    <mergeCell ref="F21:H21"/>
    <mergeCell ref="J21:K21"/>
    <mergeCell ref="I19:I20"/>
    <mergeCell ref="J19:K20"/>
    <mergeCell ref="J22:K22"/>
    <mergeCell ref="J23:K23"/>
    <mergeCell ref="J24:K24"/>
    <mergeCell ref="A25:A26"/>
    <mergeCell ref="J25:K25"/>
    <mergeCell ref="J26:K26"/>
    <mergeCell ref="I27:I28"/>
    <mergeCell ref="J27:K28"/>
    <mergeCell ref="J29:K29"/>
    <mergeCell ref="J30:K30"/>
    <mergeCell ref="J31:K31"/>
    <mergeCell ref="J32:K32"/>
    <mergeCell ref="A33:A34"/>
    <mergeCell ref="J33:K33"/>
    <mergeCell ref="J34:K34"/>
    <mergeCell ref="I35:I36"/>
    <mergeCell ref="J35:K36"/>
    <mergeCell ref="J37:K37"/>
    <mergeCell ref="J38:K38"/>
    <mergeCell ref="J39:K39"/>
    <mergeCell ref="J40:K40"/>
    <mergeCell ref="A41:A42"/>
    <mergeCell ref="J41:K41"/>
    <mergeCell ref="J42:K42"/>
    <mergeCell ref="I43:K43"/>
    <mergeCell ref="A44:B44"/>
    <mergeCell ref="D44:E44"/>
    <mergeCell ref="A45:B45"/>
    <mergeCell ref="C45:K45"/>
    <mergeCell ref="A46:B46"/>
    <mergeCell ref="C46:K46"/>
    <mergeCell ref="A52:B52"/>
    <mergeCell ref="C52:K52"/>
    <mergeCell ref="C47:K47"/>
    <mergeCell ref="A49:B49"/>
    <mergeCell ref="C49:K49"/>
    <mergeCell ref="A50:B50"/>
    <mergeCell ref="A51:B51"/>
    <mergeCell ref="C51:K51"/>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1AFD1AA-A59F-491B-97C2-882A1CE1DDBE}">
          <x14:formula1>
            <xm:f>'F:\Users\clmiwa-three\Downloads\[《中村》新田・草加 エリア 仮シフト【12月16日～1月15日】.xlsx]参照データベース'!#REF!</xm:f>
          </x14:formula1>
          <xm:sqref>G1 B10:G10 C34:D34 C26:D26 E43:H43 C18:D18 C42:D43 H42</xm:sqref>
        </x14:dataValidation>
      </x14:dataValidations>
    </ext>
  </extLst>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3FE12-0A74-448F-9F0F-472530E00C7E}">
  <sheetPr>
    <tabColor theme="7" tint="0.59999389629810485"/>
    <pageSetUpPr fitToPage="1"/>
  </sheetPr>
  <dimension ref="A1:X57"/>
  <sheetViews>
    <sheetView topLeftCell="A13" zoomScale="85" zoomScaleNormal="85" workbookViewId="0">
      <selection activeCell="G39" sqref="G39"/>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451</v>
      </c>
      <c r="C1" s="683"/>
      <c r="D1" s="683"/>
      <c r="E1" s="683"/>
      <c r="F1" s="683"/>
      <c r="H1" s="767" t="s">
        <v>55</v>
      </c>
      <c r="I1" s="768"/>
      <c r="J1" s="769"/>
      <c r="K1" s="770"/>
    </row>
    <row r="2" spans="1:24" ht="18" customHeight="1" x14ac:dyDescent="0.15">
      <c r="A2" s="14"/>
      <c r="B2" s="764"/>
      <c r="C2" s="764"/>
      <c r="D2" s="764"/>
      <c r="E2" s="764"/>
      <c r="I2" s="14"/>
      <c r="J2" s="3"/>
      <c r="K2" s="4"/>
    </row>
    <row r="3" spans="1:24" ht="18" customHeight="1" x14ac:dyDescent="0.15">
      <c r="A3" s="2" t="s">
        <v>64</v>
      </c>
      <c r="B3" s="90"/>
      <c r="C3" s="90"/>
      <c r="D3" s="90"/>
      <c r="E3" s="90">
        <v>45658</v>
      </c>
      <c r="F3" s="90">
        <v>45659</v>
      </c>
      <c r="G3" s="90">
        <v>45660</v>
      </c>
      <c r="H3" s="90">
        <v>45661</v>
      </c>
      <c r="I3" s="727" t="s">
        <v>1</v>
      </c>
      <c r="J3" s="717" t="s">
        <v>2</v>
      </c>
      <c r="K3" s="718"/>
    </row>
    <row r="4" spans="1:24" ht="18" customHeight="1" x14ac:dyDescent="0.15">
      <c r="A4" s="2" t="s">
        <v>3</v>
      </c>
      <c r="B4" s="2"/>
      <c r="C4" s="21"/>
      <c r="D4" s="21"/>
      <c r="E4" s="24" t="s">
        <v>7</v>
      </c>
      <c r="F4" s="2" t="s">
        <v>8</v>
      </c>
      <c r="G4" s="2" t="s">
        <v>9</v>
      </c>
      <c r="H4" s="24" t="s">
        <v>10</v>
      </c>
      <c r="I4" s="728"/>
      <c r="J4" s="719"/>
      <c r="K4" s="720"/>
    </row>
    <row r="5" spans="1:24" ht="18" customHeight="1" thickBot="1" x14ac:dyDescent="0.2">
      <c r="A5" s="104" t="s">
        <v>12</v>
      </c>
      <c r="B5" s="105"/>
      <c r="C5" s="105"/>
      <c r="D5" s="105"/>
      <c r="E5" s="949" t="s">
        <v>453</v>
      </c>
      <c r="F5" s="950"/>
      <c r="G5" s="951"/>
      <c r="H5" s="481" t="s">
        <v>454</v>
      </c>
      <c r="I5" s="100"/>
      <c r="J5" s="765"/>
      <c r="K5" s="766"/>
    </row>
    <row r="6" spans="1:24" ht="18" customHeight="1" x14ac:dyDescent="0.15">
      <c r="A6" s="771" t="s">
        <v>52</v>
      </c>
      <c r="B6" s="351"/>
      <c r="C6" s="351"/>
      <c r="D6" s="109"/>
      <c r="E6" s="109"/>
      <c r="F6" s="109"/>
      <c r="G6" s="109"/>
      <c r="H6" s="110"/>
      <c r="I6" s="775"/>
      <c r="J6" s="777"/>
      <c r="K6" s="778"/>
      <c r="N6" s="6"/>
      <c r="O6" s="6"/>
      <c r="P6" s="6"/>
      <c r="Q6" s="6"/>
      <c r="R6" s="6"/>
      <c r="S6" s="6"/>
      <c r="T6" s="6"/>
      <c r="U6" s="6"/>
      <c r="V6" s="6"/>
      <c r="W6" s="6"/>
      <c r="X6" s="6"/>
    </row>
    <row r="7" spans="1:24" ht="18" customHeight="1" thickBot="1" x14ac:dyDescent="0.2">
      <c r="A7" s="772"/>
      <c r="B7" s="352"/>
      <c r="C7" s="352"/>
      <c r="D7" s="113"/>
      <c r="E7" s="113"/>
      <c r="F7" s="113"/>
      <c r="G7" s="113"/>
      <c r="H7" s="111" t="s">
        <v>304</v>
      </c>
      <c r="I7" s="776"/>
      <c r="J7" s="779"/>
      <c r="K7" s="780"/>
      <c r="N7" s="6"/>
      <c r="O7" s="6"/>
      <c r="P7" s="6"/>
      <c r="Q7" s="6"/>
      <c r="R7" s="6"/>
      <c r="S7" s="6"/>
      <c r="T7" s="6"/>
      <c r="U7" s="6"/>
      <c r="V7" s="6"/>
      <c r="W7" s="6"/>
      <c r="X7" s="6"/>
    </row>
    <row r="8" spans="1:24" ht="18" customHeight="1" x14ac:dyDescent="0.15">
      <c r="A8" s="43" t="s">
        <v>53</v>
      </c>
      <c r="B8" s="106"/>
      <c r="C8" s="106"/>
      <c r="D8" s="106"/>
      <c r="E8" s="106"/>
      <c r="F8" s="106"/>
      <c r="G8" s="106"/>
      <c r="H8" s="29"/>
      <c r="I8" s="43">
        <f>COUNTIFS(B8:H8,"&lt;&gt;空",B8:H8,"&lt;&gt;休",B8:H8,"&lt;&gt;調",B8:H8,"&lt;&gt;",B8:H8,"&lt;&gt;調整休")</f>
        <v>0</v>
      </c>
      <c r="J8" s="781">
        <f>SUM(COUNTIF(B8:H8,"9-16"))*(6.25)+(COUNTIF(B8:H8,"9-15"))*(5.5)+(COUNTIF(B8:H8,"9-14"))*(4.5)+(COUNTIF(B8:H8,"16-19"))*(3)+(COUNTIF(B8:H8,"15-19"))*(4)+(COUNTIF(B8:H8,"14-19"))*(4.5)+(COUNTIF(B8:H8,"13-19"))*(5.5)+(COUNTIF(B8:H8,"12-19"))*(6.25)</f>
        <v>0</v>
      </c>
      <c r="K8" s="782"/>
      <c r="N8" s="6"/>
      <c r="O8" s="6"/>
      <c r="P8" s="6"/>
      <c r="Q8" s="6"/>
      <c r="R8" s="6"/>
      <c r="S8" s="6"/>
      <c r="T8" s="6"/>
      <c r="U8" s="6"/>
      <c r="V8" s="6"/>
      <c r="W8" s="6"/>
      <c r="X8" s="6"/>
    </row>
    <row r="9" spans="1:24" ht="18" customHeight="1" thickBot="1" x14ac:dyDescent="0.2">
      <c r="A9" s="5" t="s">
        <v>54</v>
      </c>
      <c r="B9" s="45"/>
      <c r="C9" s="45"/>
      <c r="D9" s="46"/>
      <c r="E9" s="46"/>
      <c r="F9" s="46"/>
      <c r="G9" s="46"/>
      <c r="H9" s="12"/>
      <c r="I9" s="5">
        <f>COUNTIFS(B9:H9,"&lt;&gt;空",B9:H9,"&lt;&gt;休",B9:H9,"&lt;&gt;調",B9:H9,"&lt;&gt;",B9:H9,"&lt;&gt;調整休")</f>
        <v>0</v>
      </c>
      <c r="J9" s="682">
        <f>SUM(COUNTIF(B9:H9,"9-16"))*(6.25)+(COUNTIF(B9:H9,"9-15"))*(5.5)+(COUNTIF(B9:H9,"9-14"))*(4.5)+(COUNTIF(B9:H9,"16-19"))*(3)+(COUNTIF(B9:H9,"15-19"))*(4)+(COUNTIF(B9:H9,"14-19"))*(4.5)+(COUNTIF(B9:H9,"13-19"))*(5.5)+(COUNTIF(B9:H9,"12-19"))*(6.25)</f>
        <v>0</v>
      </c>
      <c r="K9" s="692"/>
    </row>
    <row r="10" spans="1:24" ht="18" customHeight="1" x14ac:dyDescent="0.15">
      <c r="A10" s="771" t="s">
        <v>63</v>
      </c>
      <c r="B10" s="141"/>
      <c r="C10" s="141"/>
      <c r="D10" s="109"/>
      <c r="E10" s="109"/>
      <c r="F10" s="109"/>
      <c r="G10" s="109"/>
      <c r="H10" s="773" t="s">
        <v>67</v>
      </c>
      <c r="I10" s="775">
        <v>4</v>
      </c>
      <c r="J10" s="777">
        <v>7.25</v>
      </c>
      <c r="K10" s="778"/>
    </row>
    <row r="11" spans="1:24" ht="18" customHeight="1" thickBot="1" x14ac:dyDescent="0.2">
      <c r="A11" s="772"/>
      <c r="B11" s="142"/>
      <c r="C11" s="142"/>
      <c r="D11" s="113"/>
      <c r="E11" s="113"/>
      <c r="F11" s="113"/>
      <c r="G11" s="113"/>
      <c r="H11" s="774"/>
      <c r="I11" s="776"/>
      <c r="J11" s="779"/>
      <c r="K11" s="780"/>
    </row>
    <row r="12" spans="1:24" ht="18" customHeight="1" x14ac:dyDescent="0.15">
      <c r="A12" s="33" t="s">
        <v>0</v>
      </c>
      <c r="B12" s="90">
        <v>45662</v>
      </c>
      <c r="C12" s="90">
        <v>45663</v>
      </c>
      <c r="D12" s="90">
        <v>45664</v>
      </c>
      <c r="E12" s="90">
        <v>45665</v>
      </c>
      <c r="F12" s="90">
        <v>45666</v>
      </c>
      <c r="G12" s="90">
        <v>45667</v>
      </c>
      <c r="H12" s="90">
        <v>45668</v>
      </c>
      <c r="I12" s="7"/>
      <c r="J12" s="717" t="s">
        <v>2</v>
      </c>
      <c r="K12" s="718"/>
    </row>
    <row r="13" spans="1:24" ht="18" customHeight="1" x14ac:dyDescent="0.15">
      <c r="A13" s="22" t="s">
        <v>3</v>
      </c>
      <c r="B13" s="22" t="s">
        <v>4</v>
      </c>
      <c r="C13" s="2" t="s">
        <v>5</v>
      </c>
      <c r="D13" s="21" t="s">
        <v>6</v>
      </c>
      <c r="E13" s="2" t="s">
        <v>7</v>
      </c>
      <c r="F13" s="2" t="s">
        <v>8</v>
      </c>
      <c r="G13" s="2" t="s">
        <v>9</v>
      </c>
      <c r="H13" s="24" t="s">
        <v>10</v>
      </c>
      <c r="I13" s="8"/>
      <c r="J13" s="719"/>
      <c r="K13" s="720"/>
    </row>
    <row r="14" spans="1:24" ht="18" customHeight="1" thickBot="1" x14ac:dyDescent="0.2">
      <c r="A14" s="104" t="s">
        <v>13</v>
      </c>
      <c r="B14" s="481" t="s">
        <v>454</v>
      </c>
      <c r="C14" s="105"/>
      <c r="D14" s="105"/>
      <c r="E14" s="99"/>
      <c r="F14" s="691" t="s">
        <v>60</v>
      </c>
      <c r="G14" s="691"/>
      <c r="H14" s="691"/>
      <c r="I14" s="100"/>
      <c r="J14" s="765"/>
      <c r="K14" s="766"/>
    </row>
    <row r="15" spans="1:24" ht="20.45" customHeight="1" x14ac:dyDescent="0.15">
      <c r="A15" s="771" t="s">
        <v>52</v>
      </c>
      <c r="B15" s="107"/>
      <c r="C15" s="351"/>
      <c r="D15" s="109"/>
      <c r="E15" s="110"/>
      <c r="F15" s="110"/>
      <c r="G15" s="110"/>
      <c r="H15" s="110"/>
      <c r="I15" s="775"/>
      <c r="J15" s="777"/>
      <c r="K15" s="778"/>
    </row>
    <row r="16" spans="1:24" ht="20.45" customHeight="1" thickBot="1" x14ac:dyDescent="0.2">
      <c r="A16" s="772"/>
      <c r="B16" s="122"/>
      <c r="C16" s="352"/>
      <c r="D16" s="113"/>
      <c r="E16" s="122"/>
      <c r="F16" s="122"/>
      <c r="G16" s="122"/>
      <c r="H16" s="111"/>
      <c r="I16" s="776"/>
      <c r="J16" s="779"/>
      <c r="K16" s="780"/>
    </row>
    <row r="17" spans="1:11" ht="18" customHeight="1" x14ac:dyDescent="0.15">
      <c r="A17" s="43" t="s">
        <v>53</v>
      </c>
      <c r="B17" s="29" t="s">
        <v>20</v>
      </c>
      <c r="C17" s="106"/>
      <c r="D17" s="106"/>
      <c r="E17" s="29" t="s">
        <v>20</v>
      </c>
      <c r="F17" s="29"/>
      <c r="G17" s="29" t="s">
        <v>20</v>
      </c>
      <c r="H17" s="29"/>
      <c r="I17" s="43">
        <f t="shared" ref="I17:I18" si="0">COUNTIFS(B17:H17,"&lt;&gt;空",B17:H17,"&lt;&gt;休",B17:H17,"&lt;&gt;調",B17:H17,"&lt;&gt;",B17:H17,"&lt;&gt;調整休")</f>
        <v>3</v>
      </c>
      <c r="J17" s="781">
        <f>SUM(COUNTIF(B17:H17,"9-16"))*(6.25)+(COUNTIF(B17:H17,"9-15"))*(5.5)+(COUNTIF(B17:H17,"9-14"))*(4.5)+(COUNTIF(B17:H17,"16-19"))*(3)+(COUNTIF(B17:H17,"15-19"))*(4)+(COUNTIF(B17:H17,"14-19"))*(4.5)+(COUNTIF(B17:H17,"13-19"))*(5.5)+(COUNTIF(B17:H17,"12-19"))*(6.25)</f>
        <v>13.5</v>
      </c>
      <c r="K17" s="782"/>
    </row>
    <row r="18" spans="1:11" ht="18" customHeight="1" thickBot="1" x14ac:dyDescent="0.2">
      <c r="A18" s="5" t="s">
        <v>54</v>
      </c>
      <c r="B18" s="111"/>
      <c r="C18" s="45"/>
      <c r="D18" s="46"/>
      <c r="E18" s="111" t="s">
        <v>21</v>
      </c>
      <c r="F18" s="111" t="s">
        <v>20</v>
      </c>
      <c r="G18" s="111"/>
      <c r="H18" s="12"/>
      <c r="I18" s="5">
        <f t="shared" si="0"/>
        <v>2</v>
      </c>
      <c r="J18" s="682">
        <f>SUM(COUNTIF(B18:H18,"9-16"))*(6.25)+(COUNTIF(B18:H18,"9-15"))*(5.5)+(COUNTIF(B18:H18,"9-14"))*(4.5)+(COUNTIF(B18:H18,"16-19"))*(3)+(COUNTIF(B18:H18,"15-19"))*(4)+(COUNTIF(B18:H18,"14-19"))*(4.5)+(COUNTIF(B18:H18,"13-19"))*(5.5)+(COUNTIF(B18:H18,"12-19"))*(6.25)</f>
        <v>9</v>
      </c>
      <c r="K18" s="692"/>
    </row>
    <row r="19" spans="1:11" ht="18" customHeight="1" x14ac:dyDescent="0.15">
      <c r="A19" s="771" t="s">
        <v>63</v>
      </c>
      <c r="B19" s="403"/>
      <c r="C19" s="141"/>
      <c r="D19" s="109"/>
      <c r="E19" s="107"/>
      <c r="F19" s="478"/>
      <c r="G19" s="403" t="s">
        <v>330</v>
      </c>
      <c r="H19" s="773" t="s">
        <v>83</v>
      </c>
      <c r="I19" s="775">
        <v>4</v>
      </c>
      <c r="J19" s="777">
        <v>26.5</v>
      </c>
      <c r="K19" s="778"/>
    </row>
    <row r="20" spans="1:11" ht="18" customHeight="1" thickBot="1" x14ac:dyDescent="0.2">
      <c r="A20" s="772"/>
      <c r="B20" s="111" t="s">
        <v>21</v>
      </c>
      <c r="C20" s="142"/>
      <c r="D20" s="113"/>
      <c r="E20" s="111"/>
      <c r="F20" s="111" t="s">
        <v>21</v>
      </c>
      <c r="G20" s="111" t="s">
        <v>21</v>
      </c>
      <c r="H20" s="774"/>
      <c r="I20" s="776"/>
      <c r="J20" s="779"/>
      <c r="K20" s="780"/>
    </row>
    <row r="21" spans="1:11" ht="18" customHeight="1" x14ac:dyDescent="0.15">
      <c r="A21" s="22" t="s">
        <v>0</v>
      </c>
      <c r="B21" s="23">
        <v>45669</v>
      </c>
      <c r="C21" s="23">
        <v>45670</v>
      </c>
      <c r="D21" s="23">
        <v>45671</v>
      </c>
      <c r="E21" s="23">
        <v>45672</v>
      </c>
      <c r="F21" s="23">
        <v>45673</v>
      </c>
      <c r="G21" s="23">
        <v>45674</v>
      </c>
      <c r="H21" s="23">
        <v>45675</v>
      </c>
      <c r="I21" s="7"/>
      <c r="J21" s="717" t="s">
        <v>2</v>
      </c>
      <c r="K21" s="718"/>
    </row>
    <row r="22" spans="1:11" ht="18" customHeight="1" x14ac:dyDescent="0.15">
      <c r="A22" s="22" t="s">
        <v>3</v>
      </c>
      <c r="B22" s="24" t="s">
        <v>4</v>
      </c>
      <c r="C22" s="21" t="s">
        <v>5</v>
      </c>
      <c r="D22" s="21" t="s">
        <v>6</v>
      </c>
      <c r="E22" s="2" t="s">
        <v>7</v>
      </c>
      <c r="F22" s="2" t="s">
        <v>8</v>
      </c>
      <c r="G22" s="2" t="s">
        <v>9</v>
      </c>
      <c r="H22" s="24" t="s">
        <v>10</v>
      </c>
      <c r="I22" s="8"/>
      <c r="J22" s="719"/>
      <c r="K22" s="720"/>
    </row>
    <row r="23" spans="1:11" ht="18" customHeight="1" thickBot="1" x14ac:dyDescent="0.2">
      <c r="A23" s="104" t="s">
        <v>12</v>
      </c>
      <c r="B23" s="99"/>
      <c r="C23" s="105"/>
      <c r="D23" s="105"/>
      <c r="E23" s="99"/>
      <c r="F23" s="99"/>
      <c r="G23" s="99"/>
      <c r="H23" s="99"/>
      <c r="I23" s="100"/>
      <c r="J23" s="765"/>
      <c r="K23" s="766"/>
    </row>
    <row r="24" spans="1:11" ht="19.5" customHeight="1" x14ac:dyDescent="0.15">
      <c r="A24" s="771" t="s">
        <v>52</v>
      </c>
      <c r="B24" s="107"/>
      <c r="C24" s="351"/>
      <c r="D24" s="109"/>
      <c r="E24" s="110"/>
      <c r="F24" s="110"/>
      <c r="G24" s="110"/>
      <c r="H24" s="110"/>
      <c r="I24" s="775"/>
      <c r="J24" s="777"/>
      <c r="K24" s="778"/>
    </row>
    <row r="25" spans="1:11" ht="19.5" customHeight="1" thickBot="1" x14ac:dyDescent="0.2">
      <c r="A25" s="772"/>
      <c r="B25" s="122" t="s">
        <v>271</v>
      </c>
      <c r="C25" s="352"/>
      <c r="D25" s="113"/>
      <c r="E25" s="122"/>
      <c r="F25" s="122"/>
      <c r="G25" s="122"/>
      <c r="H25" s="111"/>
      <c r="I25" s="776"/>
      <c r="J25" s="779"/>
      <c r="K25" s="780"/>
    </row>
    <row r="26" spans="1:11" ht="18" customHeight="1" x14ac:dyDescent="0.15">
      <c r="A26" s="43" t="s">
        <v>53</v>
      </c>
      <c r="B26" s="29" t="s">
        <v>20</v>
      </c>
      <c r="C26" s="106"/>
      <c r="D26" s="106"/>
      <c r="E26" s="29" t="s">
        <v>20</v>
      </c>
      <c r="F26" s="29"/>
      <c r="G26" s="29" t="s">
        <v>20</v>
      </c>
      <c r="H26" s="29"/>
      <c r="I26" s="43">
        <f>COUNTIFS(B26:H26,"&lt;&gt;空",B26:H26,"&lt;&gt;休",B26:H26,"&lt;&gt;調",B26:H26,"&lt;&gt;",B26:H26,"&lt;&gt;調整休")</f>
        <v>3</v>
      </c>
      <c r="J26" s="781">
        <f>SUM(COUNTIF(B26:H26,"9-16"))*(6.25)+(COUNTIF(B26:H26,"9-15"))*(5.5)+(COUNTIF(B26:H26,"9-14"))*(4.5)+(COUNTIF(B26:H26,"16-19"))*(3)+(COUNTIF(B26:H26,"15-19"))*(4)+(COUNTIF(B26:H26,"14-19"))*(4.5)+(COUNTIF(B26:H26,"13-19"))*(5.5)+(COUNTIF(B26:H26,"12-19"))*(6.25)</f>
        <v>13.5</v>
      </c>
      <c r="K26" s="782"/>
    </row>
    <row r="27" spans="1:11" ht="18" customHeight="1" thickBot="1" x14ac:dyDescent="0.2">
      <c r="A27" s="5" t="s">
        <v>54</v>
      </c>
      <c r="B27" s="111"/>
      <c r="C27" s="45"/>
      <c r="D27" s="46"/>
      <c r="E27" s="111" t="s">
        <v>21</v>
      </c>
      <c r="F27" s="362"/>
      <c r="G27" s="111"/>
      <c r="H27" s="12"/>
      <c r="I27" s="5">
        <f>COUNTIFS(B27:H27,"&lt;&gt;空",B27:H27,"&lt;&gt;休",B27:H27,"&lt;&gt;調",B27:H27,"&lt;&gt;",B27:H27,"&lt;&gt;調整休")</f>
        <v>1</v>
      </c>
      <c r="J27" s="682">
        <f>SUM(COUNTIF(B27:H27,"9-16"))*(6.25)+(COUNTIF(B27:H27,"9-15"))*(5.5)+(COUNTIF(B27:H27,"9-14"))*(4.5)+(COUNTIF(B27:H27,"16-19"))*(3)+(COUNTIF(B27:H27,"15-19"))*(4)+(COUNTIF(B27:H27,"14-19"))*(4.5)+(COUNTIF(B27:H27,"13-19"))*(5.5)+(COUNTIF(B27:H27,"12-19"))*(6.25)</f>
        <v>4.5</v>
      </c>
      <c r="K27" s="692"/>
    </row>
    <row r="28" spans="1:11" ht="18" customHeight="1" x14ac:dyDescent="0.15">
      <c r="A28" s="771" t="s">
        <v>63</v>
      </c>
      <c r="B28" s="403" t="s">
        <v>330</v>
      </c>
      <c r="C28" s="141"/>
      <c r="D28" s="109"/>
      <c r="E28" s="107"/>
      <c r="F28" s="773" t="s">
        <v>83</v>
      </c>
      <c r="G28" s="403" t="s">
        <v>330</v>
      </c>
      <c r="H28" s="773" t="s">
        <v>83</v>
      </c>
      <c r="I28" s="775">
        <v>4</v>
      </c>
      <c r="J28" s="777">
        <v>35</v>
      </c>
      <c r="K28" s="778"/>
    </row>
    <row r="29" spans="1:11" ht="18" customHeight="1" thickBot="1" x14ac:dyDescent="0.2">
      <c r="A29" s="772"/>
      <c r="B29" s="111" t="s">
        <v>21</v>
      </c>
      <c r="C29" s="142"/>
      <c r="D29" s="113"/>
      <c r="E29" s="111"/>
      <c r="F29" s="774"/>
      <c r="G29" s="111" t="s">
        <v>21</v>
      </c>
      <c r="H29" s="774"/>
      <c r="I29" s="776"/>
      <c r="J29" s="779"/>
      <c r="K29" s="780"/>
    </row>
    <row r="30" spans="1:11" ht="18" customHeight="1" x14ac:dyDescent="0.15">
      <c r="A30" s="22" t="s">
        <v>0</v>
      </c>
      <c r="B30" s="90">
        <v>45676</v>
      </c>
      <c r="C30" s="90">
        <v>45677</v>
      </c>
      <c r="D30" s="90">
        <v>45678</v>
      </c>
      <c r="E30" s="90">
        <v>45679</v>
      </c>
      <c r="F30" s="90">
        <v>45680</v>
      </c>
      <c r="G30" s="90">
        <v>45681</v>
      </c>
      <c r="H30" s="90">
        <v>45682</v>
      </c>
      <c r="I30" s="7"/>
      <c r="J30" s="717" t="s">
        <v>2</v>
      </c>
      <c r="K30" s="718"/>
    </row>
    <row r="31" spans="1:11" ht="18" customHeight="1" x14ac:dyDescent="0.15">
      <c r="A31" s="22" t="s">
        <v>3</v>
      </c>
      <c r="B31" s="2" t="s">
        <v>4</v>
      </c>
      <c r="C31" s="21" t="s">
        <v>5</v>
      </c>
      <c r="D31" s="21" t="s">
        <v>6</v>
      </c>
      <c r="E31" s="2" t="s">
        <v>7</v>
      </c>
      <c r="F31" s="2" t="s">
        <v>8</v>
      </c>
      <c r="G31" s="2" t="s">
        <v>9</v>
      </c>
      <c r="H31" s="24" t="s">
        <v>10</v>
      </c>
      <c r="I31" s="8"/>
      <c r="J31" s="719"/>
      <c r="K31" s="720"/>
    </row>
    <row r="32" spans="1:11" ht="18" customHeight="1" thickBot="1" x14ac:dyDescent="0.2">
      <c r="A32" s="104" t="s">
        <v>13</v>
      </c>
      <c r="B32" s="99"/>
      <c r="C32" s="105"/>
      <c r="D32" s="105"/>
      <c r="E32" s="99"/>
      <c r="F32" s="99"/>
      <c r="G32" s="99"/>
      <c r="H32" s="99"/>
      <c r="I32" s="100"/>
      <c r="J32" s="765"/>
      <c r="K32" s="766"/>
    </row>
    <row r="33" spans="1:11" ht="20.45" customHeight="1" x14ac:dyDescent="0.15">
      <c r="A33" s="771" t="s">
        <v>52</v>
      </c>
      <c r="B33" s="107"/>
      <c r="C33" s="351"/>
      <c r="D33" s="109"/>
      <c r="E33" s="110"/>
      <c r="F33" s="110"/>
      <c r="G33" s="110"/>
      <c r="H33" s="110"/>
      <c r="I33" s="775"/>
      <c r="J33" s="777"/>
      <c r="K33" s="778"/>
    </row>
    <row r="34" spans="1:11" ht="20.45" customHeight="1" thickBot="1" x14ac:dyDescent="0.2">
      <c r="A34" s="772"/>
      <c r="B34" s="122"/>
      <c r="C34" s="352"/>
      <c r="D34" s="113"/>
      <c r="E34" s="122" t="s">
        <v>271</v>
      </c>
      <c r="F34" s="122"/>
      <c r="G34" s="111" t="s">
        <v>21</v>
      </c>
      <c r="H34" s="111"/>
      <c r="I34" s="776"/>
      <c r="J34" s="779"/>
      <c r="K34" s="780"/>
    </row>
    <row r="35" spans="1:11" ht="18" customHeight="1" x14ac:dyDescent="0.15">
      <c r="A35" s="43" t="s">
        <v>53</v>
      </c>
      <c r="B35" s="29" t="s">
        <v>20</v>
      </c>
      <c r="C35" s="106"/>
      <c r="D35" s="106"/>
      <c r="E35" s="29" t="s">
        <v>20</v>
      </c>
      <c r="F35" s="29"/>
      <c r="G35" s="29" t="s">
        <v>20</v>
      </c>
      <c r="H35" s="29"/>
      <c r="I35" s="43">
        <f>COUNTIFS(B35:H35,"&lt;&gt;空",B35:H35,"&lt;&gt;休",B35:H35,"&lt;&gt;調",B35:H35,"&lt;&gt;",B35:H35,"&lt;&gt;調整休")</f>
        <v>3</v>
      </c>
      <c r="J35" s="781">
        <f>SUM(COUNTIF(B35:H35,"9-16"))*(6.25)+(COUNTIF(B35:H35,"9-15"))*(5.5)+(COUNTIF(B35:H35,"9-14"))*(4.5)+(COUNTIF(B35:H35,"16-19"))*(3)+(COUNTIF(B35:H35,"15-19"))*(4)+(COUNTIF(B35:H35,"14-19"))*(4.5)+(COUNTIF(B35:H35,"13-19"))*(5.5)+(COUNTIF(B35:H35,"12-19"))*(6.25)</f>
        <v>13.5</v>
      </c>
      <c r="K35" s="782"/>
    </row>
    <row r="36" spans="1:11" ht="18" customHeight="1" thickBot="1" x14ac:dyDescent="0.2">
      <c r="A36" s="5" t="s">
        <v>54</v>
      </c>
      <c r="B36" s="111"/>
      <c r="C36" s="45"/>
      <c r="D36" s="46"/>
      <c r="E36" s="111" t="s">
        <v>21</v>
      </c>
      <c r="F36" s="111" t="s">
        <v>20</v>
      </c>
      <c r="G36" s="111"/>
      <c r="H36" s="12"/>
      <c r="I36" s="5">
        <f>COUNTIFS(B36:H36,"&lt;&gt;空",B36:H36,"&lt;&gt;休",B36:H36,"&lt;&gt;調",B36:H36,"&lt;&gt;",B36:H36,"&lt;&gt;調整休")</f>
        <v>2</v>
      </c>
      <c r="J36" s="682">
        <f>SUM(COUNTIF(B36:H36,"9-16"))*(6.25)+(COUNTIF(B36:H36,"9-15"))*(5.5)+(COUNTIF(B36:H36,"9-14"))*(4.5)+(COUNTIF(B36:H36,"16-19"))*(3)+(COUNTIF(B36:H36,"15-19"))*(4)+(COUNTIF(B36:H36,"14-19"))*(4.5)+(COUNTIF(B36:H36,"13-19"))*(5.5)+(COUNTIF(B36:H36,"12-19"))*(6.25)</f>
        <v>9</v>
      </c>
      <c r="K36" s="692"/>
    </row>
    <row r="37" spans="1:11" ht="18" customHeight="1" x14ac:dyDescent="0.15">
      <c r="A37" s="771" t="s">
        <v>63</v>
      </c>
      <c r="B37" s="403"/>
      <c r="C37" s="141"/>
      <c r="D37" s="109"/>
      <c r="E37" s="107"/>
      <c r="F37" s="403" t="s">
        <v>330</v>
      </c>
      <c r="G37" s="952" t="s">
        <v>482</v>
      </c>
      <c r="H37" s="773" t="s">
        <v>83</v>
      </c>
      <c r="I37" s="775">
        <v>4</v>
      </c>
      <c r="J37" s="777">
        <v>31</v>
      </c>
      <c r="K37" s="778"/>
    </row>
    <row r="38" spans="1:11" ht="18" customHeight="1" thickBot="1" x14ac:dyDescent="0.2">
      <c r="A38" s="772"/>
      <c r="B38" s="111" t="s">
        <v>21</v>
      </c>
      <c r="C38" s="142"/>
      <c r="D38" s="113"/>
      <c r="E38" s="111"/>
      <c r="F38" s="111" t="s">
        <v>21</v>
      </c>
      <c r="G38" s="953"/>
      <c r="H38" s="774"/>
      <c r="I38" s="776"/>
      <c r="J38" s="779"/>
      <c r="K38" s="780"/>
    </row>
    <row r="39" spans="1:11" ht="18" customHeight="1" x14ac:dyDescent="0.15">
      <c r="A39" s="22" t="s">
        <v>0</v>
      </c>
      <c r="B39" s="23">
        <v>45683</v>
      </c>
      <c r="C39" s="23">
        <v>45684</v>
      </c>
      <c r="D39" s="23">
        <v>45685</v>
      </c>
      <c r="E39" s="23">
        <v>45686</v>
      </c>
      <c r="F39" s="23">
        <v>45687</v>
      </c>
      <c r="G39" s="23">
        <v>45688</v>
      </c>
      <c r="H39" s="23"/>
      <c r="I39" s="7"/>
      <c r="J39" s="717" t="s">
        <v>2</v>
      </c>
      <c r="K39" s="718"/>
    </row>
    <row r="40" spans="1:11" ht="18" customHeight="1" x14ac:dyDescent="0.15">
      <c r="A40" s="22" t="s">
        <v>3</v>
      </c>
      <c r="B40" s="22" t="s">
        <v>4</v>
      </c>
      <c r="C40" s="316" t="s">
        <v>5</v>
      </c>
      <c r="D40" s="21" t="s">
        <v>6</v>
      </c>
      <c r="E40" s="2" t="s">
        <v>7</v>
      </c>
      <c r="F40" s="2" t="s">
        <v>8</v>
      </c>
      <c r="G40" s="2" t="s">
        <v>9</v>
      </c>
      <c r="H40" s="24"/>
      <c r="I40" s="8"/>
      <c r="J40" s="719"/>
      <c r="K40" s="720"/>
    </row>
    <row r="41" spans="1:11" ht="18" customHeight="1" thickBot="1" x14ac:dyDescent="0.2">
      <c r="A41" s="104" t="s">
        <v>12</v>
      </c>
      <c r="B41" s="99"/>
      <c r="C41" s="105"/>
      <c r="D41" s="105"/>
      <c r="E41" s="99"/>
      <c r="F41" s="99"/>
      <c r="G41" s="99"/>
      <c r="H41" s="105"/>
      <c r="I41" s="100"/>
      <c r="J41" s="785"/>
      <c r="K41" s="766"/>
    </row>
    <row r="42" spans="1:11" ht="19.5" customHeight="1" x14ac:dyDescent="0.15">
      <c r="A42" s="771" t="s">
        <v>52</v>
      </c>
      <c r="B42" s="107"/>
      <c r="C42" s="351"/>
      <c r="D42" s="109"/>
      <c r="E42" s="110"/>
      <c r="F42" s="110"/>
      <c r="G42" s="110"/>
      <c r="H42" s="109"/>
      <c r="I42" s="775"/>
      <c r="J42" s="777"/>
      <c r="K42" s="778"/>
    </row>
    <row r="43" spans="1:11" ht="19.5" customHeight="1" thickBot="1" x14ac:dyDescent="0.2">
      <c r="A43" s="772"/>
      <c r="B43" s="122"/>
      <c r="C43" s="352"/>
      <c r="D43" s="113"/>
      <c r="E43" s="122"/>
      <c r="F43" s="122"/>
      <c r="G43" s="122"/>
      <c r="H43" s="113"/>
      <c r="I43" s="776"/>
      <c r="J43" s="779"/>
      <c r="K43" s="780"/>
    </row>
    <row r="44" spans="1:11" ht="18" customHeight="1" x14ac:dyDescent="0.15">
      <c r="A44" s="43" t="s">
        <v>53</v>
      </c>
      <c r="B44" s="29" t="s">
        <v>20</v>
      </c>
      <c r="C44" s="106"/>
      <c r="D44" s="106"/>
      <c r="E44" s="29" t="s">
        <v>20</v>
      </c>
      <c r="F44" s="29"/>
      <c r="G44" s="29" t="s">
        <v>20</v>
      </c>
      <c r="H44" s="106"/>
      <c r="I44" s="43">
        <f>COUNTIFS(B44:H44,"&lt;&gt;空",B44:H44,"&lt;&gt;休",B44:H44,"&lt;&gt;調",B44:H44,"&lt;&gt;",B44:H44,"&lt;&gt;調整休")</f>
        <v>3</v>
      </c>
      <c r="J44" s="781">
        <f>SUM(COUNTIF(B44:H44,"9-16"))*(6.25)+(COUNTIF(B44:H44,"9-15"))*(5.5)+(COUNTIF(B44:H44,"9-14"))*(4.5)+(COUNTIF(B44:H44,"16-19"))*(3)+(COUNTIF(B44:H44,"15-19"))*(4)+(COUNTIF(B44:H44,"14-19"))*(4.5)+(COUNTIF(B44:H44,"13-19"))*(5.5)+(COUNTIF(B44:H44,"12-19"))*(6.25)</f>
        <v>13.5</v>
      </c>
      <c r="K44" s="782"/>
    </row>
    <row r="45" spans="1:11" ht="18" customHeight="1" thickBot="1" x14ac:dyDescent="0.2">
      <c r="A45" s="5" t="s">
        <v>54</v>
      </c>
      <c r="B45" s="111"/>
      <c r="C45" s="45"/>
      <c r="D45" s="46"/>
      <c r="E45" s="111" t="s">
        <v>21</v>
      </c>
      <c r="F45" s="111" t="s">
        <v>20</v>
      </c>
      <c r="G45" s="111"/>
      <c r="H45" s="46"/>
      <c r="I45" s="5">
        <f>COUNTIFS(B45:H45,"&lt;&gt;空",B45:H45,"&lt;&gt;休",B45:H45,"&lt;&gt;調",B45:H45,"&lt;&gt;",B45:H45,"&lt;&gt;調整休")</f>
        <v>2</v>
      </c>
      <c r="J45" s="682">
        <f>SUM(COUNTIF(B45:H45,"9-16"))*(6.25)+(COUNTIF(B45:H45,"9-15"))*(5.5)+(COUNTIF(B45:H45,"9-14"))*(4.5)+(COUNTIF(B45:H45,"16-19"))*(3)+(COUNTIF(B45:H45,"15-19"))*(4)+(COUNTIF(B45:H45,"14-19"))*(4.5)+(COUNTIF(B45:H45,"13-19"))*(5.5)+(COUNTIF(B45:H45,"12-19"))*(6.25)</f>
        <v>9</v>
      </c>
      <c r="K45" s="692"/>
    </row>
    <row r="46" spans="1:11" ht="18" customHeight="1" x14ac:dyDescent="0.15">
      <c r="A46" s="771" t="s">
        <v>63</v>
      </c>
      <c r="B46" s="403"/>
      <c r="C46" s="141"/>
      <c r="D46" s="109"/>
      <c r="E46" s="107"/>
      <c r="F46" s="403" t="s">
        <v>330</v>
      </c>
      <c r="G46" s="403" t="s">
        <v>330</v>
      </c>
      <c r="H46" s="109"/>
      <c r="I46" s="775">
        <v>4</v>
      </c>
      <c r="J46" s="777">
        <v>21.5</v>
      </c>
      <c r="K46" s="778"/>
    </row>
    <row r="47" spans="1:11" ht="18" customHeight="1" thickBot="1" x14ac:dyDescent="0.2">
      <c r="A47" s="772"/>
      <c r="B47" s="111" t="s">
        <v>21</v>
      </c>
      <c r="C47" s="142"/>
      <c r="D47" s="113"/>
      <c r="E47" s="111"/>
      <c r="F47" s="111" t="s">
        <v>21</v>
      </c>
      <c r="G47" s="111" t="s">
        <v>21</v>
      </c>
      <c r="H47" s="113"/>
      <c r="I47" s="776"/>
      <c r="J47" s="779"/>
      <c r="K47" s="780"/>
    </row>
    <row r="48" spans="1:11" ht="18" customHeight="1" x14ac:dyDescent="0.15">
      <c r="A48" s="41"/>
      <c r="B48" s="42"/>
      <c r="C48" s="42"/>
      <c r="D48" s="42"/>
      <c r="E48" s="42"/>
      <c r="F48" s="42"/>
      <c r="G48" s="42"/>
      <c r="H48" s="42"/>
      <c r="I48" s="881" t="s">
        <v>465</v>
      </c>
      <c r="J48" s="881"/>
      <c r="K48" s="881"/>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93</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77">
    <mergeCell ref="A10:A11"/>
    <mergeCell ref="H10:H11"/>
    <mergeCell ref="I10:I11"/>
    <mergeCell ref="J10:K11"/>
    <mergeCell ref="B1:F1"/>
    <mergeCell ref="H1:K1"/>
    <mergeCell ref="B2:E2"/>
    <mergeCell ref="I3:I4"/>
    <mergeCell ref="J3:K4"/>
    <mergeCell ref="E5:G5"/>
    <mergeCell ref="J5:K5"/>
    <mergeCell ref="A6:A7"/>
    <mergeCell ref="I6:I7"/>
    <mergeCell ref="J6:K7"/>
    <mergeCell ref="J8:K8"/>
    <mergeCell ref="J9:K9"/>
    <mergeCell ref="J12:K13"/>
    <mergeCell ref="F14:H14"/>
    <mergeCell ref="J14:K14"/>
    <mergeCell ref="A15:A16"/>
    <mergeCell ref="I15:I16"/>
    <mergeCell ref="J15:K16"/>
    <mergeCell ref="J17:K17"/>
    <mergeCell ref="J18:K18"/>
    <mergeCell ref="A19:A20"/>
    <mergeCell ref="H19:H20"/>
    <mergeCell ref="I19:I20"/>
    <mergeCell ref="J19:K20"/>
    <mergeCell ref="J30:K31"/>
    <mergeCell ref="J21:K22"/>
    <mergeCell ref="J23:K23"/>
    <mergeCell ref="A24:A25"/>
    <mergeCell ref="I24:I25"/>
    <mergeCell ref="J24:K25"/>
    <mergeCell ref="J26:K26"/>
    <mergeCell ref="F28:F29"/>
    <mergeCell ref="J27:K27"/>
    <mergeCell ref="A28:A29"/>
    <mergeCell ref="H28:H29"/>
    <mergeCell ref="I28:I29"/>
    <mergeCell ref="J28:K29"/>
    <mergeCell ref="J41:K41"/>
    <mergeCell ref="J32:K32"/>
    <mergeCell ref="A33:A34"/>
    <mergeCell ref="I33:I34"/>
    <mergeCell ref="J33:K34"/>
    <mergeCell ref="J35:K35"/>
    <mergeCell ref="J36:K36"/>
    <mergeCell ref="A37:A38"/>
    <mergeCell ref="H37:H38"/>
    <mergeCell ref="I37:I38"/>
    <mergeCell ref="J37:K38"/>
    <mergeCell ref="J39:K40"/>
    <mergeCell ref="G37:G38"/>
    <mergeCell ref="A51:B51"/>
    <mergeCell ref="C51:K51"/>
    <mergeCell ref="A42:A43"/>
    <mergeCell ref="I42:I43"/>
    <mergeCell ref="J42:K43"/>
    <mergeCell ref="J44:K44"/>
    <mergeCell ref="J45:K45"/>
    <mergeCell ref="A46:A47"/>
    <mergeCell ref="I46:I47"/>
    <mergeCell ref="J46:K47"/>
    <mergeCell ref="I48:K48"/>
    <mergeCell ref="A49:B49"/>
    <mergeCell ref="D49:E49"/>
    <mergeCell ref="A50:B50"/>
    <mergeCell ref="C50:K50"/>
    <mergeCell ref="A57:B57"/>
    <mergeCell ref="C57:K57"/>
    <mergeCell ref="C52:K52"/>
    <mergeCell ref="A54:B54"/>
    <mergeCell ref="C54:K54"/>
    <mergeCell ref="A55:B55"/>
    <mergeCell ref="A56:B56"/>
    <mergeCell ref="C56:K56"/>
  </mergeCells>
  <phoneticPr fontId="13"/>
  <pageMargins left="0.59055118110236227" right="0.27559055118110237" top="0.31496062992125984" bottom="0.11811023622047245" header="0.51181102362204722" footer="0.51181102362204722"/>
  <pageSetup paperSize="9" scale="87"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872E9D8-D3C3-4927-AE8B-E20B1E693C2D}">
          <x14:formula1>
            <xm:f>'F:\Users\clmiwa-three\Downloads\[《中村》新田・草加 エリア 仮シフト【12月16日～1月15日】.xlsx]参照データベース'!#REF!</xm:f>
          </x14:formula1>
          <xm:sqref>G1 C48:H48</xm:sqref>
        </x14:dataValidation>
      </x14:dataValidations>
    </ext>
  </extLst>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6886A-591F-4DBB-856E-CFDD398BEE24}">
  <sheetPr>
    <tabColor theme="7" tint="0.59999389629810485"/>
    <pageSetUpPr fitToPage="1"/>
  </sheetPr>
  <dimension ref="A1:X52"/>
  <sheetViews>
    <sheetView zoomScaleNormal="100" workbookViewId="0">
      <selection activeCell="N14" sqref="N14"/>
    </sheetView>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60" t="s">
        <v>69</v>
      </c>
      <c r="B1" s="683" t="s">
        <v>451</v>
      </c>
      <c r="C1" s="683"/>
      <c r="D1" s="683"/>
      <c r="E1" s="683"/>
      <c r="F1" s="683"/>
      <c r="H1" s="803" t="s">
        <v>42</v>
      </c>
      <c r="I1" s="804"/>
      <c r="J1" s="805"/>
      <c r="K1" s="806"/>
    </row>
    <row r="2" spans="1:24" ht="17.100000000000001" customHeight="1" x14ac:dyDescent="0.15">
      <c r="A2" s="14"/>
      <c r="I2" s="14"/>
      <c r="J2" s="3"/>
      <c r="K2" s="4"/>
    </row>
    <row r="3" spans="1:24" ht="17.100000000000001" customHeight="1" x14ac:dyDescent="0.15">
      <c r="A3" s="2" t="s">
        <v>64</v>
      </c>
      <c r="B3" s="90"/>
      <c r="C3" s="90"/>
      <c r="D3" s="90"/>
      <c r="E3" s="90">
        <v>45658</v>
      </c>
      <c r="F3" s="90">
        <v>45659</v>
      </c>
      <c r="G3" s="90">
        <v>45660</v>
      </c>
      <c r="H3" s="90">
        <v>45661</v>
      </c>
      <c r="I3" s="807" t="s">
        <v>1</v>
      </c>
      <c r="J3" s="799" t="s">
        <v>2</v>
      </c>
      <c r="K3" s="800"/>
    </row>
    <row r="4" spans="1:24" ht="17.100000000000001" customHeight="1" x14ac:dyDescent="0.15">
      <c r="A4" s="2" t="s">
        <v>3</v>
      </c>
      <c r="B4" s="21"/>
      <c r="C4" s="21"/>
      <c r="D4" s="21"/>
      <c r="E4" s="24" t="s">
        <v>7</v>
      </c>
      <c r="F4" s="2" t="s">
        <v>8</v>
      </c>
      <c r="G4" s="2" t="s">
        <v>9</v>
      </c>
      <c r="H4" s="24" t="s">
        <v>10</v>
      </c>
      <c r="I4" s="808"/>
      <c r="J4" s="801"/>
      <c r="K4" s="802"/>
    </row>
    <row r="5" spans="1:24" ht="15.75" customHeight="1" thickBot="1" x14ac:dyDescent="0.2">
      <c r="A5" s="406" t="s">
        <v>12</v>
      </c>
      <c r="B5" s="407"/>
      <c r="C5" s="407"/>
      <c r="D5" s="408"/>
      <c r="E5" s="949" t="s">
        <v>453</v>
      </c>
      <c r="F5" s="950"/>
      <c r="G5" s="951"/>
      <c r="H5" s="481" t="s">
        <v>454</v>
      </c>
      <c r="I5" s="100"/>
      <c r="J5" s="765"/>
      <c r="K5" s="766"/>
    </row>
    <row r="6" spans="1:24" ht="17.100000000000001" customHeight="1" x14ac:dyDescent="0.15">
      <c r="A6" s="797" t="s">
        <v>16</v>
      </c>
      <c r="B6" s="351"/>
      <c r="C6" s="351"/>
      <c r="D6" s="109"/>
      <c r="E6" s="109"/>
      <c r="F6" s="109"/>
      <c r="G6" s="109"/>
      <c r="H6" s="107"/>
      <c r="I6" s="775">
        <f t="shared" ref="I6" si="0">COUNTIFS(B6:H6,"&lt;&gt;空",B6:H6,"&lt;&gt;休",B6:H6,"&lt;&gt;調",B6:H6,"&lt;&gt;",B6:H6,"&lt;&gt;調整休")</f>
        <v>0</v>
      </c>
      <c r="J6" s="777">
        <v>0</v>
      </c>
      <c r="K6" s="778"/>
      <c r="N6" s="6"/>
      <c r="O6" s="6"/>
      <c r="P6" s="6"/>
      <c r="Q6" s="6"/>
      <c r="R6" s="6"/>
      <c r="S6" s="6"/>
      <c r="T6" s="6"/>
      <c r="U6" s="6"/>
      <c r="V6" s="6"/>
      <c r="W6" s="6"/>
      <c r="X6" s="6"/>
    </row>
    <row r="7" spans="1:24" ht="17.100000000000001" customHeight="1" thickBot="1" x14ac:dyDescent="0.2">
      <c r="A7" s="798"/>
      <c r="B7" s="409"/>
      <c r="C7" s="409"/>
      <c r="D7" s="113"/>
      <c r="E7" s="113"/>
      <c r="F7" s="113"/>
      <c r="G7" s="113"/>
      <c r="H7" s="111"/>
      <c r="I7" s="776"/>
      <c r="J7" s="779"/>
      <c r="K7" s="780"/>
      <c r="N7" s="6"/>
      <c r="O7" s="6"/>
      <c r="P7" s="6"/>
      <c r="Q7" s="6"/>
      <c r="R7" s="6"/>
      <c r="S7" s="6"/>
      <c r="T7" s="6"/>
      <c r="U7" s="6"/>
      <c r="V7" s="6"/>
      <c r="W7" s="6"/>
      <c r="X7" s="6"/>
    </row>
    <row r="8" spans="1:24" ht="17.100000000000001" customHeight="1" x14ac:dyDescent="0.15">
      <c r="A8" s="47" t="s">
        <v>17</v>
      </c>
      <c r="B8" s="350"/>
      <c r="C8" s="350"/>
      <c r="D8" s="36"/>
      <c r="E8" s="36"/>
      <c r="F8" s="36"/>
      <c r="G8" s="36"/>
      <c r="H8" s="29" t="s">
        <v>20</v>
      </c>
      <c r="I8" s="43">
        <f t="shared" ref="I8:I9" si="1">COUNTIFS(B8:H8,"&lt;&gt;空",B8:H8,"&lt;&gt;休",B8:H8,"&lt;&gt;調",B8:H8,"&lt;&gt;",B8:H8,"&lt;&gt;調整休")</f>
        <v>1</v>
      </c>
      <c r="J8" s="795">
        <f t="shared" ref="J8:J9" si="2">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4.5</v>
      </c>
      <c r="K8" s="796"/>
    </row>
    <row r="9" spans="1:24" ht="17.100000000000001" customHeight="1" x14ac:dyDescent="0.15">
      <c r="A9" s="20" t="s">
        <v>18</v>
      </c>
      <c r="B9" s="21"/>
      <c r="C9" s="21"/>
      <c r="D9" s="32"/>
      <c r="E9" s="32"/>
      <c r="F9" s="32"/>
      <c r="G9" s="32"/>
      <c r="H9" s="12" t="s">
        <v>21</v>
      </c>
      <c r="I9" s="5">
        <f t="shared" si="1"/>
        <v>1</v>
      </c>
      <c r="J9" s="758">
        <f t="shared" si="2"/>
        <v>4.5</v>
      </c>
      <c r="K9" s="759"/>
    </row>
    <row r="10" spans="1:24" ht="17.100000000000001" customHeight="1" x14ac:dyDescent="0.15">
      <c r="A10" s="44"/>
      <c r="B10" s="106"/>
      <c r="C10" s="106"/>
      <c r="D10" s="36"/>
      <c r="E10" s="36"/>
      <c r="F10" s="36"/>
      <c r="G10" s="36"/>
      <c r="H10" s="40"/>
      <c r="I10" s="5"/>
      <c r="J10" s="758"/>
      <c r="K10" s="759"/>
    </row>
    <row r="11" spans="1:24" ht="17.100000000000001" customHeight="1" x14ac:dyDescent="0.15">
      <c r="A11" s="33" t="s">
        <v>0</v>
      </c>
      <c r="B11" s="90">
        <v>45662</v>
      </c>
      <c r="C11" s="90">
        <v>45663</v>
      </c>
      <c r="D11" s="90">
        <v>45664</v>
      </c>
      <c r="E11" s="90">
        <v>45665</v>
      </c>
      <c r="F11" s="90">
        <v>45666</v>
      </c>
      <c r="G11" s="90">
        <v>45667</v>
      </c>
      <c r="H11" s="90">
        <v>45668</v>
      </c>
      <c r="I11" s="131"/>
      <c r="J11" s="799" t="s">
        <v>2</v>
      </c>
      <c r="K11" s="800"/>
    </row>
    <row r="12" spans="1:24" ht="17.100000000000001" customHeight="1" x14ac:dyDescent="0.15">
      <c r="A12" s="22" t="s">
        <v>3</v>
      </c>
      <c r="B12" s="22" t="s">
        <v>4</v>
      </c>
      <c r="C12" s="2" t="s">
        <v>5</v>
      </c>
      <c r="D12" s="21" t="s">
        <v>6</v>
      </c>
      <c r="E12" s="2" t="s">
        <v>7</v>
      </c>
      <c r="F12" s="2" t="s">
        <v>8</v>
      </c>
      <c r="G12" s="2" t="s">
        <v>9</v>
      </c>
      <c r="H12" s="24" t="s">
        <v>10</v>
      </c>
      <c r="I12" s="133"/>
      <c r="J12" s="801"/>
      <c r="K12" s="802"/>
    </row>
    <row r="13" spans="1:24" ht="17.100000000000001" customHeight="1" thickBot="1" x14ac:dyDescent="0.2">
      <c r="A13" s="406" t="s">
        <v>13</v>
      </c>
      <c r="B13" s="481" t="s">
        <v>454</v>
      </c>
      <c r="C13" s="407"/>
      <c r="D13" s="408"/>
      <c r="E13" s="99"/>
      <c r="F13" s="99"/>
      <c r="G13" s="99"/>
      <c r="H13" s="99"/>
      <c r="I13" s="100"/>
      <c r="J13" s="785"/>
      <c r="K13" s="766"/>
    </row>
    <row r="14" spans="1:24" ht="17.100000000000001" customHeight="1" x14ac:dyDescent="0.15">
      <c r="A14" s="797" t="s">
        <v>16</v>
      </c>
      <c r="B14" s="107" t="s">
        <v>20</v>
      </c>
      <c r="C14" s="351"/>
      <c r="D14" s="109"/>
      <c r="E14" s="233" t="s">
        <v>385</v>
      </c>
      <c r="F14" s="233" t="s">
        <v>385</v>
      </c>
      <c r="G14" s="393" t="s">
        <v>20</v>
      </c>
      <c r="H14" s="107"/>
      <c r="I14" s="775">
        <f t="shared" ref="I14" si="3">COUNTIFS(B14:H14,"&lt;&gt;空",B14:H14,"&lt;&gt;休",B14:H14,"&lt;&gt;調",B14:H14,"&lt;&gt;",B14:H14,"&lt;&gt;調整休")</f>
        <v>4</v>
      </c>
      <c r="J14" s="777">
        <v>13.5</v>
      </c>
      <c r="K14" s="778"/>
    </row>
    <row r="15" spans="1:24" ht="17.100000000000001" customHeight="1" thickBot="1" x14ac:dyDescent="0.2">
      <c r="A15" s="798"/>
      <c r="B15" s="122"/>
      <c r="C15" s="409"/>
      <c r="D15" s="113"/>
      <c r="E15" s="111" t="s">
        <v>21</v>
      </c>
      <c r="F15" s="111" t="s">
        <v>21</v>
      </c>
      <c r="G15" s="410"/>
      <c r="H15" s="111"/>
      <c r="I15" s="776"/>
      <c r="J15" s="779"/>
      <c r="K15" s="780"/>
    </row>
    <row r="16" spans="1:24" ht="17.100000000000001" customHeight="1" x14ac:dyDescent="0.15">
      <c r="A16" s="47" t="s">
        <v>17</v>
      </c>
      <c r="B16" s="29" t="s">
        <v>21</v>
      </c>
      <c r="C16" s="350"/>
      <c r="D16" s="36"/>
      <c r="E16" s="55" t="s">
        <v>20</v>
      </c>
      <c r="F16" s="476"/>
      <c r="G16" s="55"/>
      <c r="H16" s="29" t="s">
        <v>20</v>
      </c>
      <c r="I16" s="43">
        <f t="shared" ref="I16:I17" si="4">COUNTIFS(B16:H16,"&lt;&gt;空",B16:H16,"&lt;&gt;休",B16:H16,"&lt;&gt;調",B16:H16,"&lt;&gt;",B16:H16,"&lt;&gt;調整休")</f>
        <v>3</v>
      </c>
      <c r="J16" s="795">
        <f t="shared" ref="J16" si="5">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13.5</v>
      </c>
      <c r="K16" s="796"/>
    </row>
    <row r="17" spans="1:11" ht="17.100000000000001" customHeight="1" x14ac:dyDescent="0.15">
      <c r="A17" s="20" t="s">
        <v>18</v>
      </c>
      <c r="B17" s="54"/>
      <c r="C17" s="21"/>
      <c r="D17" s="32"/>
      <c r="E17" s="12"/>
      <c r="F17" s="54" t="s">
        <v>20</v>
      </c>
      <c r="G17" s="54" t="s">
        <v>21</v>
      </c>
      <c r="H17" s="12" t="s">
        <v>21</v>
      </c>
      <c r="I17" s="5">
        <f t="shared" si="4"/>
        <v>3</v>
      </c>
      <c r="J17" s="758">
        <f t="shared" ref="J17" si="6">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10-15"))*(4.5)</f>
        <v>13.5</v>
      </c>
      <c r="K17" s="759"/>
    </row>
    <row r="18" spans="1:11" ht="17.100000000000001" customHeight="1" x14ac:dyDescent="0.15">
      <c r="A18" s="44"/>
      <c r="B18" s="29"/>
      <c r="C18" s="106"/>
      <c r="D18" s="36"/>
      <c r="E18" s="12"/>
      <c r="F18" s="16"/>
      <c r="G18" s="16"/>
      <c r="H18" s="40"/>
      <c r="I18" s="5"/>
      <c r="J18" s="758"/>
      <c r="K18" s="759"/>
    </row>
    <row r="19" spans="1:11" ht="17.100000000000001" customHeight="1" x14ac:dyDescent="0.15">
      <c r="A19" s="22" t="s">
        <v>0</v>
      </c>
      <c r="B19" s="23">
        <v>45669</v>
      </c>
      <c r="C19" s="23">
        <v>45670</v>
      </c>
      <c r="D19" s="23">
        <v>45671</v>
      </c>
      <c r="E19" s="23">
        <v>45672</v>
      </c>
      <c r="F19" s="23">
        <v>45673</v>
      </c>
      <c r="G19" s="23">
        <v>45674</v>
      </c>
      <c r="H19" s="23">
        <v>45675</v>
      </c>
      <c r="I19" s="131"/>
      <c r="J19" s="799" t="s">
        <v>2</v>
      </c>
      <c r="K19" s="800"/>
    </row>
    <row r="20" spans="1:11" ht="17.100000000000001" customHeight="1" x14ac:dyDescent="0.15">
      <c r="A20" s="22" t="s">
        <v>3</v>
      </c>
      <c r="B20" s="24" t="s">
        <v>4</v>
      </c>
      <c r="C20" s="21" t="s">
        <v>5</v>
      </c>
      <c r="D20" s="21" t="s">
        <v>6</v>
      </c>
      <c r="E20" s="2" t="s">
        <v>7</v>
      </c>
      <c r="F20" s="2" t="s">
        <v>8</v>
      </c>
      <c r="G20" s="2" t="s">
        <v>9</v>
      </c>
      <c r="H20" s="24" t="s">
        <v>10</v>
      </c>
      <c r="I20" s="133"/>
      <c r="J20" s="801"/>
      <c r="K20" s="802"/>
    </row>
    <row r="21" spans="1:11" ht="17.100000000000001" customHeight="1" thickBot="1" x14ac:dyDescent="0.2">
      <c r="A21" s="406" t="s">
        <v>12</v>
      </c>
      <c r="B21" s="111"/>
      <c r="C21" s="407"/>
      <c r="D21" s="408"/>
      <c r="E21" s="99"/>
      <c r="F21" s="483" t="s">
        <v>460</v>
      </c>
      <c r="G21" s="99"/>
      <c r="H21" s="99"/>
      <c r="I21" s="100"/>
      <c r="J21" s="765"/>
      <c r="K21" s="766"/>
    </row>
    <row r="22" spans="1:11" ht="17.100000000000001" customHeight="1" x14ac:dyDescent="0.15">
      <c r="A22" s="797" t="s">
        <v>16</v>
      </c>
      <c r="B22" s="476"/>
      <c r="C22" s="351"/>
      <c r="D22" s="109"/>
      <c r="E22" s="233" t="s">
        <v>385</v>
      </c>
      <c r="F22" s="365" t="s">
        <v>119</v>
      </c>
      <c r="G22" s="107"/>
      <c r="H22" s="107"/>
      <c r="I22" s="775">
        <f t="shared" ref="I22" si="7">COUNTIFS(B22:H22,"&lt;&gt;空",B22:H22,"&lt;&gt;休",B22:H22,"&lt;&gt;調",B22:H22,"&lt;&gt;",B22:H22,"&lt;&gt;調整休")</f>
        <v>2</v>
      </c>
      <c r="J22" s="777">
        <v>19.5</v>
      </c>
      <c r="K22" s="778"/>
    </row>
    <row r="23" spans="1:11" ht="17.100000000000001" customHeight="1" thickBot="1" x14ac:dyDescent="0.2">
      <c r="A23" s="798"/>
      <c r="B23" s="122"/>
      <c r="C23" s="409"/>
      <c r="D23" s="113"/>
      <c r="E23" s="111" t="s">
        <v>21</v>
      </c>
      <c r="F23" s="111" t="s">
        <v>68</v>
      </c>
      <c r="G23" s="111" t="s">
        <v>21</v>
      </c>
      <c r="H23" s="111"/>
      <c r="I23" s="776"/>
      <c r="J23" s="779"/>
      <c r="K23" s="780"/>
    </row>
    <row r="24" spans="1:11" ht="17.100000000000001" customHeight="1" x14ac:dyDescent="0.15">
      <c r="A24" s="47" t="s">
        <v>17</v>
      </c>
      <c r="B24" s="29" t="s">
        <v>21</v>
      </c>
      <c r="C24" s="350"/>
      <c r="D24" s="36"/>
      <c r="E24" s="55" t="s">
        <v>20</v>
      </c>
      <c r="F24" s="55" t="s">
        <v>22</v>
      </c>
      <c r="G24" s="29"/>
      <c r="H24" s="29" t="s">
        <v>20</v>
      </c>
      <c r="I24" s="43">
        <f t="shared" ref="I24:I25" si="8">COUNTIFS(B24:H24,"&lt;&gt;空",B24:H24,"&lt;&gt;休",B24:H24,"&lt;&gt;調",B24:H24,"&lt;&gt;",B24:H24,"&lt;&gt;調整休")</f>
        <v>4</v>
      </c>
      <c r="J24" s="795">
        <f t="shared" ref="J24:J25" si="9">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19</v>
      </c>
      <c r="K24" s="796"/>
    </row>
    <row r="25" spans="1:11" ht="17.100000000000001" customHeight="1" x14ac:dyDescent="0.15">
      <c r="A25" s="20" t="s">
        <v>18</v>
      </c>
      <c r="B25" s="12" t="s">
        <v>20</v>
      </c>
      <c r="C25" s="21"/>
      <c r="D25" s="32"/>
      <c r="E25" s="12"/>
      <c r="F25" s="54"/>
      <c r="G25" s="12" t="s">
        <v>20</v>
      </c>
      <c r="H25" s="12" t="s">
        <v>21</v>
      </c>
      <c r="I25" s="5">
        <f t="shared" si="8"/>
        <v>3</v>
      </c>
      <c r="J25" s="758">
        <f t="shared" si="9"/>
        <v>13.5</v>
      </c>
      <c r="K25" s="759"/>
    </row>
    <row r="26" spans="1:11" ht="17.100000000000001" customHeight="1" x14ac:dyDescent="0.15">
      <c r="A26" s="44"/>
      <c r="B26" s="29"/>
      <c r="C26" s="106"/>
      <c r="D26" s="36"/>
      <c r="E26" s="12"/>
      <c r="F26" s="16"/>
      <c r="G26" s="16"/>
      <c r="H26" s="40"/>
      <c r="I26" s="5"/>
      <c r="J26" s="758"/>
      <c r="K26" s="759"/>
    </row>
    <row r="27" spans="1:11" ht="17.100000000000001" customHeight="1" x14ac:dyDescent="0.15">
      <c r="A27" s="22" t="s">
        <v>0</v>
      </c>
      <c r="B27" s="90">
        <v>45676</v>
      </c>
      <c r="C27" s="90">
        <v>45677</v>
      </c>
      <c r="D27" s="90">
        <v>45678</v>
      </c>
      <c r="E27" s="90">
        <v>45679</v>
      </c>
      <c r="F27" s="90">
        <v>45680</v>
      </c>
      <c r="G27" s="90">
        <v>45681</v>
      </c>
      <c r="H27" s="90">
        <v>45682</v>
      </c>
      <c r="I27" s="131"/>
      <c r="J27" s="799" t="s">
        <v>2</v>
      </c>
      <c r="K27" s="800"/>
    </row>
    <row r="28" spans="1:11" ht="17.100000000000001" customHeight="1" x14ac:dyDescent="0.15">
      <c r="A28" s="22" t="s">
        <v>3</v>
      </c>
      <c r="B28" s="2" t="s">
        <v>4</v>
      </c>
      <c r="C28" s="21" t="s">
        <v>5</v>
      </c>
      <c r="D28" s="21" t="s">
        <v>6</v>
      </c>
      <c r="E28" s="2" t="s">
        <v>7</v>
      </c>
      <c r="F28" s="2" t="s">
        <v>8</v>
      </c>
      <c r="G28" s="2" t="s">
        <v>9</v>
      </c>
      <c r="H28" s="24" t="s">
        <v>10</v>
      </c>
      <c r="I28" s="133"/>
      <c r="J28" s="801"/>
      <c r="K28" s="802"/>
    </row>
    <row r="29" spans="1:11" ht="17.100000000000001" customHeight="1" thickBot="1" x14ac:dyDescent="0.2">
      <c r="A29" s="406" t="s">
        <v>13</v>
      </c>
      <c r="B29" s="99"/>
      <c r="C29" s="407"/>
      <c r="D29" s="408"/>
      <c r="E29" s="99"/>
      <c r="F29" s="99"/>
      <c r="G29" s="99"/>
      <c r="H29" s="99"/>
      <c r="I29" s="100"/>
      <c r="J29" s="785"/>
      <c r="K29" s="766"/>
    </row>
    <row r="30" spans="1:11" ht="17.100000000000001" customHeight="1" x14ac:dyDescent="0.15">
      <c r="A30" s="797" t="s">
        <v>16</v>
      </c>
      <c r="B30" s="107" t="s">
        <v>20</v>
      </c>
      <c r="C30" s="351"/>
      <c r="D30" s="109"/>
      <c r="E30" s="233" t="s">
        <v>385</v>
      </c>
      <c r="F30" s="233" t="s">
        <v>385</v>
      </c>
      <c r="G30" s="393" t="s">
        <v>20</v>
      </c>
      <c r="H30" s="107"/>
      <c r="I30" s="775">
        <f t="shared" ref="I30" si="10">COUNTIFS(B30:H30,"&lt;&gt;空",B30:H30,"&lt;&gt;休",B30:H30,"&lt;&gt;調",B30:H30,"&lt;&gt;",B30:H30,"&lt;&gt;調整休")</f>
        <v>4</v>
      </c>
      <c r="J30" s="777">
        <v>18</v>
      </c>
      <c r="K30" s="778"/>
    </row>
    <row r="31" spans="1:11" ht="17.100000000000001" customHeight="1" thickBot="1" x14ac:dyDescent="0.2">
      <c r="A31" s="798"/>
      <c r="B31" s="122"/>
      <c r="C31" s="409"/>
      <c r="D31" s="113"/>
      <c r="E31" s="111" t="s">
        <v>21</v>
      </c>
      <c r="F31" s="111" t="s">
        <v>21</v>
      </c>
      <c r="G31" s="410"/>
      <c r="H31" s="111"/>
      <c r="I31" s="776"/>
      <c r="J31" s="779"/>
      <c r="K31" s="780"/>
    </row>
    <row r="32" spans="1:11" ht="17.100000000000001" customHeight="1" x14ac:dyDescent="0.15">
      <c r="A32" s="47" t="s">
        <v>17</v>
      </c>
      <c r="B32" s="29" t="s">
        <v>21</v>
      </c>
      <c r="C32" s="350"/>
      <c r="D32" s="36"/>
      <c r="E32" s="55" t="s">
        <v>20</v>
      </c>
      <c r="F32" s="55" t="s">
        <v>20</v>
      </c>
      <c r="G32" s="55"/>
      <c r="H32" s="29" t="s">
        <v>20</v>
      </c>
      <c r="I32" s="43">
        <f t="shared" ref="I32:I33" si="11">COUNTIFS(B32:H32,"&lt;&gt;空",B32:H32,"&lt;&gt;休",B32:H32,"&lt;&gt;調",B32:H32,"&lt;&gt;",B32:H32,"&lt;&gt;調整休")</f>
        <v>4</v>
      </c>
      <c r="J32" s="795">
        <f t="shared" ref="J32" si="12">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18</v>
      </c>
      <c r="K32" s="796"/>
    </row>
    <row r="33" spans="1:14" ht="17.100000000000001" customHeight="1" x14ac:dyDescent="0.15">
      <c r="A33" s="20" t="s">
        <v>18</v>
      </c>
      <c r="B33" s="12"/>
      <c r="C33" s="21"/>
      <c r="D33" s="32"/>
      <c r="E33" s="12"/>
      <c r="F33" s="54"/>
      <c r="G33" s="54" t="s">
        <v>21</v>
      </c>
      <c r="H33" s="12" t="s">
        <v>21</v>
      </c>
      <c r="I33" s="5">
        <f t="shared" si="11"/>
        <v>2</v>
      </c>
      <c r="J33" s="758">
        <f t="shared" ref="J33" si="13">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10-15"))*(4.5)</f>
        <v>9</v>
      </c>
      <c r="K33" s="759"/>
    </row>
    <row r="34" spans="1:14" ht="17.100000000000001" customHeight="1" x14ac:dyDescent="0.15">
      <c r="A34" s="44"/>
      <c r="B34" s="29"/>
      <c r="C34" s="106"/>
      <c r="D34" s="36"/>
      <c r="E34" s="12"/>
      <c r="F34" s="16"/>
      <c r="G34" s="16"/>
      <c r="H34" s="40"/>
      <c r="I34" s="5"/>
      <c r="J34" s="758"/>
      <c r="K34" s="759"/>
    </row>
    <row r="35" spans="1:14" ht="17.100000000000001" customHeight="1" x14ac:dyDescent="0.15">
      <c r="A35" s="22" t="s">
        <v>0</v>
      </c>
      <c r="B35" s="23">
        <v>45683</v>
      </c>
      <c r="C35" s="23">
        <v>45684</v>
      </c>
      <c r="D35" s="23">
        <v>45685</v>
      </c>
      <c r="E35" s="23">
        <v>45686</v>
      </c>
      <c r="F35" s="23">
        <v>45687</v>
      </c>
      <c r="G35" s="23">
        <v>45688</v>
      </c>
      <c r="H35" s="90"/>
      <c r="I35" s="131"/>
      <c r="J35" s="799" t="s">
        <v>2</v>
      </c>
      <c r="K35" s="800"/>
    </row>
    <row r="36" spans="1:14" ht="17.100000000000001" customHeight="1" x14ac:dyDescent="0.15">
      <c r="A36" s="22" t="s">
        <v>3</v>
      </c>
      <c r="B36" s="22" t="s">
        <v>4</v>
      </c>
      <c r="C36" s="316" t="s">
        <v>5</v>
      </c>
      <c r="D36" s="21" t="s">
        <v>6</v>
      </c>
      <c r="E36" s="2" t="s">
        <v>7</v>
      </c>
      <c r="F36" s="2" t="s">
        <v>8</v>
      </c>
      <c r="G36" s="2" t="s">
        <v>9</v>
      </c>
      <c r="H36" s="21"/>
      <c r="I36" s="133"/>
      <c r="J36" s="801"/>
      <c r="K36" s="802"/>
    </row>
    <row r="37" spans="1:14" ht="17.100000000000001" customHeight="1" thickBot="1" x14ac:dyDescent="0.2">
      <c r="A37" s="406" t="s">
        <v>12</v>
      </c>
      <c r="B37" s="99"/>
      <c r="C37" s="407"/>
      <c r="D37" s="408"/>
      <c r="E37" s="99"/>
      <c r="F37" s="99"/>
      <c r="G37" s="99"/>
      <c r="H37" s="407"/>
      <c r="I37" s="100"/>
      <c r="J37" s="785"/>
      <c r="K37" s="766"/>
    </row>
    <row r="38" spans="1:14" ht="17.100000000000001" customHeight="1" x14ac:dyDescent="0.15">
      <c r="A38" s="797" t="s">
        <v>16</v>
      </c>
      <c r="B38" s="107" t="s">
        <v>20</v>
      </c>
      <c r="C38" s="351"/>
      <c r="D38" s="109"/>
      <c r="E38" s="233" t="s">
        <v>385</v>
      </c>
      <c r="F38" s="233" t="s">
        <v>385</v>
      </c>
      <c r="G38" s="107"/>
      <c r="H38" s="351"/>
      <c r="I38" s="775">
        <f t="shared" ref="I38" si="14">COUNTIFS(B38:H38,"&lt;&gt;空",B38:H38,"&lt;&gt;休",B38:H38,"&lt;&gt;調",B38:H38,"&lt;&gt;",B38:H38,"&lt;&gt;調整休")</f>
        <v>3</v>
      </c>
      <c r="J38" s="777">
        <v>18</v>
      </c>
      <c r="K38" s="778"/>
    </row>
    <row r="39" spans="1:14" ht="17.100000000000001" customHeight="1" thickBot="1" x14ac:dyDescent="0.2">
      <c r="A39" s="798"/>
      <c r="B39" s="122"/>
      <c r="C39" s="409"/>
      <c r="D39" s="113"/>
      <c r="E39" s="111" t="s">
        <v>21</v>
      </c>
      <c r="F39" s="111" t="s">
        <v>21</v>
      </c>
      <c r="G39" s="111" t="s">
        <v>21</v>
      </c>
      <c r="H39" s="409"/>
      <c r="I39" s="776"/>
      <c r="J39" s="779"/>
      <c r="K39" s="780"/>
    </row>
    <row r="40" spans="1:14" ht="17.100000000000001" customHeight="1" x14ac:dyDescent="0.15">
      <c r="A40" s="47" t="s">
        <v>17</v>
      </c>
      <c r="B40" s="29" t="s">
        <v>21</v>
      </c>
      <c r="C40" s="350"/>
      <c r="D40" s="36"/>
      <c r="E40" s="55" t="s">
        <v>20</v>
      </c>
      <c r="F40" s="476"/>
      <c r="G40" s="29"/>
      <c r="H40" s="350"/>
      <c r="I40" s="43">
        <f t="shared" ref="I40:I41" si="15">COUNTIFS(B40:H40,"&lt;&gt;空",B40:H40,"&lt;&gt;休",B40:H40,"&lt;&gt;調",B40:H40,"&lt;&gt;",B40:H40,"&lt;&gt;調整休")</f>
        <v>2</v>
      </c>
      <c r="J40" s="795">
        <v>9</v>
      </c>
      <c r="K40" s="796"/>
    </row>
    <row r="41" spans="1:14" ht="17.100000000000001" customHeight="1" x14ac:dyDescent="0.15">
      <c r="A41" s="20" t="s">
        <v>18</v>
      </c>
      <c r="B41" s="12"/>
      <c r="C41" s="21"/>
      <c r="D41" s="32"/>
      <c r="E41" s="12"/>
      <c r="F41" s="12" t="s">
        <v>20</v>
      </c>
      <c r="G41" s="12" t="s">
        <v>20</v>
      </c>
      <c r="H41" s="21"/>
      <c r="I41" s="5">
        <f t="shared" si="15"/>
        <v>2</v>
      </c>
      <c r="J41" s="758">
        <f t="shared" ref="J41" si="16">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10-15"))*(4.5)</f>
        <v>9</v>
      </c>
      <c r="K41" s="759"/>
    </row>
    <row r="42" spans="1:14" ht="17.100000000000001" customHeight="1" x14ac:dyDescent="0.15">
      <c r="A42" s="44"/>
      <c r="B42" s="29"/>
      <c r="C42" s="106"/>
      <c r="D42" s="36"/>
      <c r="E42" s="12"/>
      <c r="F42" s="16"/>
      <c r="G42" s="16"/>
      <c r="H42" s="106"/>
      <c r="I42" s="5"/>
      <c r="J42" s="758"/>
      <c r="K42" s="759"/>
    </row>
    <row r="43" spans="1:14" ht="17.100000000000001" customHeight="1" x14ac:dyDescent="0.15">
      <c r="A43" s="41"/>
      <c r="B43" s="42"/>
      <c r="C43" s="42"/>
      <c r="D43" s="42"/>
      <c r="E43" s="42"/>
      <c r="F43" s="42"/>
      <c r="G43" s="42"/>
      <c r="H43" s="42"/>
      <c r="I43" s="698" t="s">
        <v>487</v>
      </c>
      <c r="J43" s="698"/>
      <c r="K43" s="698"/>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59">
    <mergeCell ref="B1:F1"/>
    <mergeCell ref="H1:K1"/>
    <mergeCell ref="I3:I4"/>
    <mergeCell ref="J3:K4"/>
    <mergeCell ref="E5:G5"/>
    <mergeCell ref="J5:K5"/>
    <mergeCell ref="J16:K16"/>
    <mergeCell ref="A6:A7"/>
    <mergeCell ref="I6:I7"/>
    <mergeCell ref="J6:K7"/>
    <mergeCell ref="J8:K8"/>
    <mergeCell ref="J9:K9"/>
    <mergeCell ref="J10:K10"/>
    <mergeCell ref="J11:K12"/>
    <mergeCell ref="J13:K13"/>
    <mergeCell ref="A14:A15"/>
    <mergeCell ref="I14:I15"/>
    <mergeCell ref="J14:K15"/>
    <mergeCell ref="J17:K17"/>
    <mergeCell ref="J18:K18"/>
    <mergeCell ref="J19:K20"/>
    <mergeCell ref="J21:K21"/>
    <mergeCell ref="A22:A23"/>
    <mergeCell ref="I22:I23"/>
    <mergeCell ref="J22:K23"/>
    <mergeCell ref="A38:A39"/>
    <mergeCell ref="I38:I39"/>
    <mergeCell ref="J38:K39"/>
    <mergeCell ref="J24:K24"/>
    <mergeCell ref="J25:K25"/>
    <mergeCell ref="J26:K26"/>
    <mergeCell ref="J27:K28"/>
    <mergeCell ref="J29:K29"/>
    <mergeCell ref="A30:A31"/>
    <mergeCell ref="I30:I31"/>
    <mergeCell ref="J30:K31"/>
    <mergeCell ref="J32:K32"/>
    <mergeCell ref="J33:K33"/>
    <mergeCell ref="J34:K34"/>
    <mergeCell ref="J35:K36"/>
    <mergeCell ref="J37:K37"/>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15650-C8C2-44A9-A0FD-A7A08742447B}">
  <sheetPr>
    <tabColor theme="7" tint="0.59999389629810485"/>
    <pageSetUpPr fitToPage="1"/>
  </sheetPr>
  <dimension ref="A1:N52"/>
  <sheetViews>
    <sheetView zoomScale="90" zoomScaleNormal="90" workbookViewId="0"/>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451</v>
      </c>
      <c r="C1" s="683"/>
      <c r="D1" s="683"/>
      <c r="E1" s="683"/>
      <c r="F1" s="683"/>
      <c r="H1" s="867" t="s">
        <v>45</v>
      </c>
      <c r="I1" s="868"/>
      <c r="J1" s="869"/>
      <c r="K1" s="870"/>
    </row>
    <row r="2" spans="1:11" ht="9.9499999999999993" customHeight="1" x14ac:dyDescent="0.15">
      <c r="A2" s="14"/>
      <c r="I2" s="14"/>
      <c r="J2" s="3"/>
      <c r="K2" s="4"/>
    </row>
    <row r="3" spans="1:11" ht="19.5" customHeight="1" x14ac:dyDescent="0.15">
      <c r="A3" s="2" t="s">
        <v>64</v>
      </c>
      <c r="B3" s="90"/>
      <c r="C3" s="90"/>
      <c r="D3" s="90"/>
      <c r="E3" s="90">
        <v>45658</v>
      </c>
      <c r="F3" s="90">
        <v>45659</v>
      </c>
      <c r="G3" s="90">
        <v>45660</v>
      </c>
      <c r="H3" s="90">
        <v>45661</v>
      </c>
      <c r="I3" s="727" t="s">
        <v>1</v>
      </c>
      <c r="J3" s="717" t="s">
        <v>2</v>
      </c>
      <c r="K3" s="718"/>
    </row>
    <row r="4" spans="1:11" ht="19.5" customHeight="1" x14ac:dyDescent="0.15">
      <c r="A4" s="2" t="s">
        <v>3</v>
      </c>
      <c r="B4" s="2"/>
      <c r="C4" s="21"/>
      <c r="D4" s="21"/>
      <c r="E4" s="24" t="s">
        <v>7</v>
      </c>
      <c r="F4" s="2" t="s">
        <v>8</v>
      </c>
      <c r="G4" s="2" t="s">
        <v>9</v>
      </c>
      <c r="H4" s="24" t="s">
        <v>10</v>
      </c>
      <c r="I4" s="728"/>
      <c r="J4" s="719"/>
      <c r="K4" s="720"/>
    </row>
    <row r="5" spans="1:11" ht="19.5" customHeight="1" x14ac:dyDescent="0.15">
      <c r="A5" s="17" t="s">
        <v>12</v>
      </c>
      <c r="B5" s="21"/>
      <c r="C5" s="21"/>
      <c r="D5" s="21"/>
      <c r="E5" s="949" t="s">
        <v>453</v>
      </c>
      <c r="F5" s="950"/>
      <c r="G5" s="951"/>
      <c r="H5" s="481" t="s">
        <v>454</v>
      </c>
      <c r="I5" s="5"/>
      <c r="J5" s="682"/>
      <c r="K5" s="692"/>
    </row>
    <row r="6" spans="1:11" ht="19.5" customHeight="1" x14ac:dyDescent="0.15">
      <c r="A6" s="20" t="s">
        <v>61</v>
      </c>
      <c r="B6" s="32"/>
      <c r="C6" s="127"/>
      <c r="D6" s="32"/>
      <c r="E6" s="32"/>
      <c r="F6" s="32"/>
      <c r="G6" s="32"/>
      <c r="H6" s="54" t="s">
        <v>27</v>
      </c>
      <c r="I6" s="5">
        <f>COUNTIFS(B6:H6,"&lt;&gt;空",B6:H6,"&lt;&gt;休",B6:H6,"&lt;&gt;調",B6:H6,"&lt;&gt;",B6:H6,"&lt;&gt;調整休")</f>
        <v>1</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f>
        <v>4</v>
      </c>
      <c r="K6" s="692"/>
    </row>
    <row r="7" spans="1:11" ht="19.5" customHeight="1" x14ac:dyDescent="0.15">
      <c r="A7" s="20" t="s">
        <v>44</v>
      </c>
      <c r="B7" s="32"/>
      <c r="C7" s="21"/>
      <c r="D7" s="32"/>
      <c r="E7" s="32"/>
      <c r="F7" s="32"/>
      <c r="G7" s="32"/>
      <c r="H7" s="54" t="s">
        <v>58</v>
      </c>
      <c r="I7" s="5">
        <f>COUNTIFS(B7:H7,"&lt;&gt;空",B7:H7,"&lt;&gt;休",B7:H7,"&lt;&gt;調",B7:H7,"&lt;&gt;",B7:H7,"&lt;&gt;調整休")</f>
        <v>1</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f>
        <v>6.25</v>
      </c>
      <c r="K7" s="692"/>
    </row>
    <row r="8" spans="1:11" ht="19.5" customHeight="1" x14ac:dyDescent="0.15">
      <c r="A8" s="20" t="s">
        <v>71</v>
      </c>
      <c r="B8" s="32"/>
      <c r="C8" s="21"/>
      <c r="D8" s="32"/>
      <c r="E8" s="32"/>
      <c r="F8" s="32"/>
      <c r="G8" s="32"/>
      <c r="H8" s="59"/>
      <c r="I8" s="5">
        <f>COUNTIFS(B8:H8,"&lt;&gt;空",B8:H8,"&lt;&gt;休",B8:H8,"&lt;&gt;調",B8:H8,"&lt;&gt;",B8:H8,"&lt;&gt;調整休")</f>
        <v>0</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(3)+(COUNTIF(B8:H8,"16-19"))*(3)</f>
        <v>0</v>
      </c>
      <c r="K8" s="692"/>
    </row>
    <row r="9" spans="1:11" ht="19.5" customHeight="1" x14ac:dyDescent="0.15">
      <c r="A9" s="56" t="s">
        <v>66</v>
      </c>
      <c r="B9" s="32"/>
      <c r="C9" s="21"/>
      <c r="D9" s="32"/>
      <c r="E9" s="32"/>
      <c r="F9" s="32"/>
      <c r="G9" s="32"/>
      <c r="H9" s="57"/>
      <c r="I9" s="5"/>
      <c r="J9" s="682"/>
      <c r="K9" s="692"/>
    </row>
    <row r="10" spans="1:11" ht="19.5" customHeight="1" x14ac:dyDescent="0.15">
      <c r="A10" s="88"/>
      <c r="B10" s="36"/>
      <c r="C10" s="106"/>
      <c r="D10" s="106"/>
      <c r="E10" s="106"/>
      <c r="F10" s="106"/>
      <c r="G10" s="106"/>
      <c r="H10" s="40"/>
      <c r="I10" s="5"/>
      <c r="J10" s="758"/>
      <c r="K10" s="759"/>
    </row>
    <row r="11" spans="1:11" ht="19.5" customHeight="1" x14ac:dyDescent="0.15">
      <c r="A11" s="33" t="s">
        <v>0</v>
      </c>
      <c r="B11" s="90">
        <v>45662</v>
      </c>
      <c r="C11" s="90">
        <v>45663</v>
      </c>
      <c r="D11" s="90">
        <v>45664</v>
      </c>
      <c r="E11" s="90">
        <v>45665</v>
      </c>
      <c r="F11" s="90">
        <v>45666</v>
      </c>
      <c r="G11" s="90">
        <v>45667</v>
      </c>
      <c r="H11" s="90">
        <v>45668</v>
      </c>
      <c r="I11" s="7"/>
      <c r="J11" s="717" t="s">
        <v>2</v>
      </c>
      <c r="K11" s="718"/>
    </row>
    <row r="12" spans="1:11" ht="19.5" customHeight="1" x14ac:dyDescent="0.15">
      <c r="A12" s="22" t="s">
        <v>3</v>
      </c>
      <c r="B12" s="22" t="s">
        <v>4</v>
      </c>
      <c r="C12" s="2" t="s">
        <v>5</v>
      </c>
      <c r="D12" s="21" t="s">
        <v>6</v>
      </c>
      <c r="E12" s="2" t="s">
        <v>7</v>
      </c>
      <c r="F12" s="2" t="s">
        <v>8</v>
      </c>
      <c r="G12" s="2" t="s">
        <v>9</v>
      </c>
      <c r="H12" s="24" t="s">
        <v>10</v>
      </c>
      <c r="I12" s="8"/>
      <c r="J12" s="719"/>
      <c r="K12" s="720"/>
    </row>
    <row r="13" spans="1:11" ht="19.5" customHeight="1" x14ac:dyDescent="0.15">
      <c r="A13" s="17" t="s">
        <v>13</v>
      </c>
      <c r="B13" s="481" t="s">
        <v>454</v>
      </c>
      <c r="C13" s="21"/>
      <c r="D13" s="21"/>
      <c r="E13" s="12"/>
      <c r="F13" s="12"/>
      <c r="G13" s="12"/>
      <c r="H13" s="12"/>
      <c r="I13" s="5"/>
      <c r="J13" s="682"/>
      <c r="K13" s="692"/>
    </row>
    <row r="14" spans="1:11" ht="19.5" customHeight="1" x14ac:dyDescent="0.15">
      <c r="A14" s="19" t="s">
        <v>61</v>
      </c>
      <c r="B14" s="12" t="s">
        <v>58</v>
      </c>
      <c r="C14" s="127"/>
      <c r="D14" s="32"/>
      <c r="E14" s="54" t="s">
        <v>58</v>
      </c>
      <c r="F14" s="54" t="s">
        <v>21</v>
      </c>
      <c r="G14" s="54" t="s">
        <v>20</v>
      </c>
      <c r="H14" s="54" t="s">
        <v>58</v>
      </c>
      <c r="I14" s="5">
        <f t="shared" ref="I14:I16" si="0">COUNTIFS(B14:H14,"&lt;&gt;空",B14:H14,"&lt;&gt;休",B14:H14,"&lt;&gt;調",B14:H14,"&lt;&gt;",B14:H14,"&lt;&gt;調整休")</f>
        <v>5</v>
      </c>
      <c r="J14" s="682">
        <v>27.5</v>
      </c>
      <c r="K14" s="692"/>
    </row>
    <row r="15" spans="1:11" ht="19.5" customHeight="1" x14ac:dyDescent="0.15">
      <c r="A15" s="20" t="s">
        <v>44</v>
      </c>
      <c r="B15" s="16"/>
      <c r="C15" s="21"/>
      <c r="D15" s="32"/>
      <c r="E15" s="59"/>
      <c r="F15" s="54" t="s">
        <v>20</v>
      </c>
      <c r="G15" s="54" t="s">
        <v>21</v>
      </c>
      <c r="H15" s="54"/>
      <c r="I15" s="5">
        <f t="shared" si="0"/>
        <v>2</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13:30-19"))*(5)+(COUNTIF(B15:H15,"14-17"))*(4)+(COUNTIF(B15:H15,"16-19"))*(4)</f>
        <v>9</v>
      </c>
      <c r="K15" s="692"/>
    </row>
    <row r="16" spans="1:11" ht="19.5" customHeight="1" x14ac:dyDescent="0.15">
      <c r="A16" s="19" t="s">
        <v>71</v>
      </c>
      <c r="B16" s="12" t="s">
        <v>27</v>
      </c>
      <c r="C16" s="21"/>
      <c r="D16" s="32"/>
      <c r="E16" s="12" t="s">
        <v>27</v>
      </c>
      <c r="F16" s="54"/>
      <c r="G16" s="54"/>
      <c r="H16" s="12" t="s">
        <v>27</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(3)+(COUNTIF(B16:H16,"16-19"))*(3)</f>
        <v>9</v>
      </c>
      <c r="K16" s="692"/>
    </row>
    <row r="17" spans="1:11" ht="19.5" customHeight="1" x14ac:dyDescent="0.15">
      <c r="A17" s="56" t="s">
        <v>66</v>
      </c>
      <c r="B17" s="16"/>
      <c r="C17" s="21"/>
      <c r="D17" s="32"/>
      <c r="E17" s="16"/>
      <c r="F17" s="54"/>
      <c r="G17" s="54"/>
      <c r="H17" s="57"/>
      <c r="I17" s="5"/>
      <c r="J17" s="682"/>
      <c r="K17" s="692"/>
    </row>
    <row r="18" spans="1:11" ht="19.5" customHeight="1" x14ac:dyDescent="0.15">
      <c r="A18" s="44"/>
      <c r="B18" s="12"/>
      <c r="C18" s="106"/>
      <c r="D18" s="106"/>
      <c r="E18" s="12"/>
      <c r="F18" s="40"/>
      <c r="G18" s="12"/>
      <c r="H18" s="40"/>
      <c r="I18" s="5"/>
      <c r="J18" s="758"/>
      <c r="K18" s="759"/>
    </row>
    <row r="19" spans="1:11" ht="19.5" customHeight="1" x14ac:dyDescent="0.15">
      <c r="A19" s="22" t="s">
        <v>0</v>
      </c>
      <c r="B19" s="23">
        <v>45669</v>
      </c>
      <c r="C19" s="23">
        <v>45670</v>
      </c>
      <c r="D19" s="23">
        <v>45671</v>
      </c>
      <c r="E19" s="23">
        <v>45672</v>
      </c>
      <c r="F19" s="23">
        <v>45673</v>
      </c>
      <c r="G19" s="23">
        <v>45674</v>
      </c>
      <c r="H19" s="23">
        <v>45675</v>
      </c>
      <c r="I19" s="7"/>
      <c r="J19" s="717" t="s">
        <v>2</v>
      </c>
      <c r="K19" s="718"/>
    </row>
    <row r="20" spans="1:11" ht="19.5" customHeight="1" x14ac:dyDescent="0.15">
      <c r="A20" s="22" t="s">
        <v>3</v>
      </c>
      <c r="B20" s="24" t="s">
        <v>4</v>
      </c>
      <c r="C20" s="21" t="s">
        <v>5</v>
      </c>
      <c r="D20" s="21" t="s">
        <v>6</v>
      </c>
      <c r="E20" s="2" t="s">
        <v>7</v>
      </c>
      <c r="F20" s="2" t="s">
        <v>8</v>
      </c>
      <c r="G20" s="2" t="s">
        <v>9</v>
      </c>
      <c r="H20" s="24" t="s">
        <v>10</v>
      </c>
      <c r="I20" s="8"/>
      <c r="J20" s="719"/>
      <c r="K20" s="720"/>
    </row>
    <row r="21" spans="1:11" ht="17.100000000000001" customHeight="1" x14ac:dyDescent="0.15">
      <c r="A21" s="17" t="s">
        <v>12</v>
      </c>
      <c r="B21" s="12"/>
      <c r="C21" s="21"/>
      <c r="D21" s="21"/>
      <c r="E21" s="12"/>
      <c r="F21" s="483" t="s">
        <v>460</v>
      </c>
      <c r="G21" s="12"/>
      <c r="H21" s="12"/>
      <c r="I21" s="51"/>
      <c r="J21" s="721"/>
      <c r="K21" s="722"/>
    </row>
    <row r="22" spans="1:11" ht="19.5" customHeight="1" x14ac:dyDescent="0.15">
      <c r="A22" s="19" t="s">
        <v>61</v>
      </c>
      <c r="B22" s="12"/>
      <c r="C22" s="127"/>
      <c r="D22" s="32"/>
      <c r="E22" s="59"/>
      <c r="F22" s="281" t="s">
        <v>463</v>
      </c>
      <c r="G22" s="54" t="s">
        <v>20</v>
      </c>
      <c r="H22" s="54"/>
      <c r="I22" s="5">
        <f t="shared" ref="I22:I24" si="1">COUNTIFS(B22:H22,"&lt;&gt;空",B22:H22,"&lt;&gt;休",B22:H22,"&lt;&gt;調",B22:H22,"&lt;&gt;",B22:H22,"&lt;&gt;調整休")</f>
        <v>2</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(4)</f>
        <v>4.5</v>
      </c>
      <c r="K22" s="692"/>
    </row>
    <row r="23" spans="1:11" ht="19.5" customHeight="1" x14ac:dyDescent="0.15">
      <c r="A23" s="20" t="s">
        <v>44</v>
      </c>
      <c r="B23" s="54" t="s">
        <v>58</v>
      </c>
      <c r="C23" s="21"/>
      <c r="D23" s="32"/>
      <c r="E23" s="54" t="s">
        <v>20</v>
      </c>
      <c r="F23" s="54" t="s">
        <v>22</v>
      </c>
      <c r="G23" s="54" t="s">
        <v>21</v>
      </c>
      <c r="H23" s="54" t="s">
        <v>58</v>
      </c>
      <c r="I23" s="5">
        <f t="shared" si="1"/>
        <v>5</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(4)</f>
        <v>27</v>
      </c>
      <c r="K23" s="692"/>
    </row>
    <row r="24" spans="1:11" ht="19.5" customHeight="1" x14ac:dyDescent="0.15">
      <c r="A24" s="19" t="s">
        <v>71</v>
      </c>
      <c r="B24" s="12" t="s">
        <v>27</v>
      </c>
      <c r="C24" s="21"/>
      <c r="D24" s="32"/>
      <c r="E24" s="12" t="s">
        <v>27</v>
      </c>
      <c r="F24" s="54"/>
      <c r="G24" s="54"/>
      <c r="H24" s="12" t="s">
        <v>27</v>
      </c>
      <c r="I24" s="5">
        <f t="shared" si="1"/>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13:30-19"))*(5)+(COUNTIF(B24:H24,"14-17"))*(3)+(COUNTIF(B24:H24,"16-19"))*(3)</f>
        <v>9</v>
      </c>
      <c r="K24" s="692"/>
    </row>
    <row r="25" spans="1:11" ht="19.5" customHeight="1" x14ac:dyDescent="0.15">
      <c r="A25" s="56" t="s">
        <v>66</v>
      </c>
      <c r="B25" s="16"/>
      <c r="C25" s="21"/>
      <c r="D25" s="32"/>
      <c r="E25" s="16" t="s">
        <v>367</v>
      </c>
      <c r="F25" s="54"/>
      <c r="G25" s="54"/>
      <c r="H25" s="57"/>
      <c r="I25" s="5"/>
      <c r="J25" s="682"/>
      <c r="K25" s="692"/>
    </row>
    <row r="26" spans="1:11" ht="19.5" customHeight="1" x14ac:dyDescent="0.15">
      <c r="A26" s="44"/>
      <c r="B26" s="12"/>
      <c r="C26" s="106"/>
      <c r="D26" s="106"/>
      <c r="E26" s="12"/>
      <c r="F26" s="40"/>
      <c r="G26" s="12"/>
      <c r="H26" s="40"/>
      <c r="I26" s="5"/>
      <c r="J26" s="758"/>
      <c r="K26" s="759"/>
    </row>
    <row r="27" spans="1:11" ht="19.5" customHeight="1" x14ac:dyDescent="0.15">
      <c r="A27" s="22" t="s">
        <v>0</v>
      </c>
      <c r="B27" s="90">
        <v>45676</v>
      </c>
      <c r="C27" s="90">
        <v>45677</v>
      </c>
      <c r="D27" s="90">
        <v>45678</v>
      </c>
      <c r="E27" s="90">
        <v>45679</v>
      </c>
      <c r="F27" s="90">
        <v>45680</v>
      </c>
      <c r="G27" s="90">
        <v>45681</v>
      </c>
      <c r="H27" s="90">
        <v>45682</v>
      </c>
      <c r="I27" s="7"/>
      <c r="J27" s="717" t="s">
        <v>2</v>
      </c>
      <c r="K27" s="718"/>
    </row>
    <row r="28" spans="1:11" ht="19.5" customHeight="1" x14ac:dyDescent="0.15">
      <c r="A28" s="22" t="s">
        <v>3</v>
      </c>
      <c r="B28" s="2" t="s">
        <v>4</v>
      </c>
      <c r="C28" s="21" t="s">
        <v>5</v>
      </c>
      <c r="D28" s="21" t="s">
        <v>6</v>
      </c>
      <c r="E28" s="2" t="s">
        <v>7</v>
      </c>
      <c r="F28" s="2" t="s">
        <v>8</v>
      </c>
      <c r="G28" s="2" t="s">
        <v>9</v>
      </c>
      <c r="H28" s="24" t="s">
        <v>10</v>
      </c>
      <c r="I28" s="8"/>
      <c r="J28" s="719"/>
      <c r="K28" s="720"/>
    </row>
    <row r="29" spans="1:11" ht="19.5" customHeight="1" x14ac:dyDescent="0.15">
      <c r="A29" s="17" t="s">
        <v>13</v>
      </c>
      <c r="B29" s="12"/>
      <c r="C29" s="21"/>
      <c r="D29" s="21"/>
      <c r="E29" s="12"/>
      <c r="F29" s="691" t="s">
        <v>60</v>
      </c>
      <c r="G29" s="691"/>
      <c r="H29" s="691"/>
      <c r="I29" s="5"/>
      <c r="J29" s="682"/>
      <c r="K29" s="692"/>
    </row>
    <row r="30" spans="1:11" ht="19.5" customHeight="1" x14ac:dyDescent="0.15">
      <c r="A30" s="19" t="s">
        <v>61</v>
      </c>
      <c r="B30" s="12" t="s">
        <v>58</v>
      </c>
      <c r="C30" s="127"/>
      <c r="D30" s="32"/>
      <c r="E30" s="54"/>
      <c r="F30" s="54" t="s">
        <v>21</v>
      </c>
      <c r="G30" s="54" t="s">
        <v>20</v>
      </c>
      <c r="H30" s="54" t="s">
        <v>58</v>
      </c>
      <c r="I30" s="5">
        <f t="shared" ref="I30:I32" si="2">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f>
        <v>21.5</v>
      </c>
      <c r="K30" s="692"/>
    </row>
    <row r="31" spans="1:11" ht="19.5" customHeight="1" x14ac:dyDescent="0.15">
      <c r="A31" s="20" t="s">
        <v>44</v>
      </c>
      <c r="B31" s="16"/>
      <c r="C31" s="21"/>
      <c r="D31" s="32"/>
      <c r="E31" s="54" t="s">
        <v>58</v>
      </c>
      <c r="F31" s="54" t="s">
        <v>20</v>
      </c>
      <c r="G31" s="54" t="s">
        <v>21</v>
      </c>
      <c r="H31" s="54"/>
      <c r="I31" s="5">
        <f t="shared" si="2"/>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COUNTIF(B31:H31,"11-16"))*(4.5)</f>
        <v>15.25</v>
      </c>
      <c r="K31" s="692"/>
    </row>
    <row r="32" spans="1:11" ht="19.5" customHeight="1" x14ac:dyDescent="0.15">
      <c r="A32" s="19" t="s">
        <v>71</v>
      </c>
      <c r="B32" s="12" t="s">
        <v>27</v>
      </c>
      <c r="C32" s="21"/>
      <c r="D32" s="32"/>
      <c r="E32" s="12" t="s">
        <v>27</v>
      </c>
      <c r="F32" s="54"/>
      <c r="G32" s="54"/>
      <c r="H32" s="12" t="s">
        <v>27</v>
      </c>
      <c r="I32" s="5">
        <f t="shared" si="2"/>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13:30-19"))*(5)+(COUNTIF(B32:H32,"14-17"))*(3)+(COUNTIF(B32:H32,"16-19"))*(3)</f>
        <v>9</v>
      </c>
      <c r="K32" s="692"/>
    </row>
    <row r="33" spans="1:14" ht="19.5" customHeight="1" x14ac:dyDescent="0.15">
      <c r="A33" s="56" t="s">
        <v>66</v>
      </c>
      <c r="B33" s="16"/>
      <c r="C33" s="21"/>
      <c r="D33" s="32"/>
      <c r="E33" s="16"/>
      <c r="F33" s="54"/>
      <c r="G33" s="54"/>
      <c r="H33" s="57"/>
      <c r="I33" s="5"/>
      <c r="J33" s="682"/>
      <c r="K33" s="692"/>
    </row>
    <row r="34" spans="1:14" ht="19.5" customHeight="1" x14ac:dyDescent="0.15">
      <c r="A34" s="44"/>
      <c r="B34" s="12"/>
      <c r="C34" s="106"/>
      <c r="D34" s="106"/>
      <c r="E34" s="12"/>
      <c r="F34" s="40"/>
      <c r="G34" s="12"/>
      <c r="H34" s="40"/>
      <c r="I34" s="5"/>
      <c r="J34" s="758"/>
      <c r="K34" s="759"/>
    </row>
    <row r="35" spans="1:14" ht="19.5" customHeight="1" x14ac:dyDescent="0.15">
      <c r="A35" s="22" t="s">
        <v>0</v>
      </c>
      <c r="B35" s="23">
        <v>45683</v>
      </c>
      <c r="C35" s="23">
        <v>45684</v>
      </c>
      <c r="D35" s="23">
        <v>45685</v>
      </c>
      <c r="E35" s="23">
        <v>45686</v>
      </c>
      <c r="F35" s="23">
        <v>45687</v>
      </c>
      <c r="G35" s="23">
        <v>45688</v>
      </c>
      <c r="H35" s="23"/>
      <c r="I35" s="7"/>
      <c r="J35" s="717" t="s">
        <v>2</v>
      </c>
      <c r="K35" s="718"/>
    </row>
    <row r="36" spans="1:14" ht="19.5" customHeight="1" x14ac:dyDescent="0.15">
      <c r="A36" s="22" t="s">
        <v>3</v>
      </c>
      <c r="B36" s="22" t="s">
        <v>4</v>
      </c>
      <c r="C36" s="316" t="s">
        <v>5</v>
      </c>
      <c r="D36" s="21" t="s">
        <v>6</v>
      </c>
      <c r="E36" s="2" t="s">
        <v>7</v>
      </c>
      <c r="F36" s="2" t="s">
        <v>8</v>
      </c>
      <c r="G36" s="2" t="s">
        <v>9</v>
      </c>
      <c r="H36" s="24"/>
      <c r="I36" s="8"/>
      <c r="J36" s="719"/>
      <c r="K36" s="720"/>
    </row>
    <row r="37" spans="1:14" ht="17.100000000000001" customHeight="1" x14ac:dyDescent="0.15">
      <c r="A37" s="17" t="s">
        <v>12</v>
      </c>
      <c r="B37" s="12"/>
      <c r="C37" s="21"/>
      <c r="D37" s="21"/>
      <c r="E37" s="12"/>
      <c r="F37" s="12"/>
      <c r="G37" s="12"/>
      <c r="H37" s="21"/>
      <c r="I37" s="51"/>
      <c r="J37" s="27"/>
      <c r="K37" s="49"/>
    </row>
    <row r="38" spans="1:14" ht="19.5" customHeight="1" x14ac:dyDescent="0.15">
      <c r="A38" s="19" t="s">
        <v>61</v>
      </c>
      <c r="B38" s="12"/>
      <c r="C38" s="127"/>
      <c r="D38" s="32"/>
      <c r="E38" s="54" t="s">
        <v>58</v>
      </c>
      <c r="F38" s="54" t="s">
        <v>20</v>
      </c>
      <c r="G38" s="54" t="s">
        <v>21</v>
      </c>
      <c r="H38" s="32"/>
      <c r="I38" s="5">
        <f t="shared" ref="I38:I40" si="3">COUNTIFS(B38:H38,"&lt;&gt;空",B38:H38,"&lt;&gt;休",B38:H38,"&lt;&gt;調",B38:H38,"&lt;&gt;",B38:H38,"&lt;&gt;調整休")</f>
        <v>3</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f>
        <v>15.25</v>
      </c>
      <c r="K38" s="692"/>
    </row>
    <row r="39" spans="1:14" ht="19.5" customHeight="1" x14ac:dyDescent="0.15">
      <c r="A39" s="20" t="s">
        <v>44</v>
      </c>
      <c r="B39" s="54" t="s">
        <v>58</v>
      </c>
      <c r="C39" s="21"/>
      <c r="D39" s="32"/>
      <c r="E39" s="54"/>
      <c r="F39" s="54" t="s">
        <v>21</v>
      </c>
      <c r="G39" s="54" t="s">
        <v>20</v>
      </c>
      <c r="H39" s="32"/>
      <c r="I39" s="5">
        <f t="shared" si="3"/>
        <v>3</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f>
        <v>15.25</v>
      </c>
      <c r="K39" s="692"/>
    </row>
    <row r="40" spans="1:14" ht="19.5" customHeight="1" x14ac:dyDescent="0.15">
      <c r="A40" s="19" t="s">
        <v>71</v>
      </c>
      <c r="B40" s="12" t="s">
        <v>27</v>
      </c>
      <c r="C40" s="21"/>
      <c r="D40" s="32"/>
      <c r="E40" s="12" t="s">
        <v>27</v>
      </c>
      <c r="F40" s="54"/>
      <c r="G40" s="54"/>
      <c r="H40" s="32"/>
      <c r="I40" s="5">
        <f t="shared" si="3"/>
        <v>2</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(3)+(COUNTIF(B40:H40,"16-19"))*(3)</f>
        <v>6</v>
      </c>
      <c r="K40" s="692"/>
    </row>
    <row r="41" spans="1:14" ht="19.5" customHeight="1" x14ac:dyDescent="0.15">
      <c r="A41" s="56" t="s">
        <v>66</v>
      </c>
      <c r="B41" s="16"/>
      <c r="C41" s="21"/>
      <c r="D41" s="32"/>
      <c r="E41" s="16"/>
      <c r="F41" s="54"/>
      <c r="G41" s="54"/>
      <c r="H41" s="32"/>
      <c r="I41" s="5"/>
      <c r="J41" s="682"/>
      <c r="K41" s="692"/>
    </row>
    <row r="42" spans="1:14" ht="19.5" customHeight="1" x14ac:dyDescent="0.15">
      <c r="A42" s="44"/>
      <c r="B42" s="12"/>
      <c r="C42" s="106"/>
      <c r="D42" s="106"/>
      <c r="E42" s="12"/>
      <c r="F42" s="40"/>
      <c r="G42" s="12"/>
      <c r="H42" s="106"/>
      <c r="I42" s="5"/>
      <c r="J42" s="758"/>
      <c r="K42" s="759"/>
    </row>
    <row r="43" spans="1:14" ht="19.5" customHeight="1" x14ac:dyDescent="0.15">
      <c r="A43" s="41"/>
      <c r="B43" s="42"/>
      <c r="C43" s="42"/>
      <c r="D43" s="42"/>
      <c r="E43" s="42"/>
      <c r="F43" s="42"/>
      <c r="G43" s="42"/>
      <c r="H43" s="42"/>
      <c r="I43" s="882" t="s">
        <v>464</v>
      </c>
      <c r="J43" s="882"/>
      <c r="K43" s="882"/>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4">
    <mergeCell ref="J11:K12"/>
    <mergeCell ref="B1:F1"/>
    <mergeCell ref="H1:K1"/>
    <mergeCell ref="I3:I4"/>
    <mergeCell ref="J3:K4"/>
    <mergeCell ref="E5:G5"/>
    <mergeCell ref="J5:K5"/>
    <mergeCell ref="J6:K6"/>
    <mergeCell ref="J7:K7"/>
    <mergeCell ref="J8:K8"/>
    <mergeCell ref="J9:K9"/>
    <mergeCell ref="J10:K10"/>
    <mergeCell ref="J25:K25"/>
    <mergeCell ref="J13:K13"/>
    <mergeCell ref="J14:K14"/>
    <mergeCell ref="J15:K15"/>
    <mergeCell ref="J16:K16"/>
    <mergeCell ref="J17:K17"/>
    <mergeCell ref="J18:K18"/>
    <mergeCell ref="J19:K20"/>
    <mergeCell ref="J21:K21"/>
    <mergeCell ref="J22:K22"/>
    <mergeCell ref="J23:K23"/>
    <mergeCell ref="J24:K24"/>
    <mergeCell ref="J39:K39"/>
    <mergeCell ref="J26:K26"/>
    <mergeCell ref="J27:K28"/>
    <mergeCell ref="F29:H29"/>
    <mergeCell ref="J29:K29"/>
    <mergeCell ref="J30:K30"/>
    <mergeCell ref="J31:K31"/>
    <mergeCell ref="J32:K32"/>
    <mergeCell ref="J33:K33"/>
    <mergeCell ref="J34:K34"/>
    <mergeCell ref="J35:K36"/>
    <mergeCell ref="J38:K38"/>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31CE1AD-766C-4B5F-ADEB-E38F4AD6E63E}">
          <x14:formula1>
            <xm:f>'F:\Users\clmiwa-three\Downloads\[《中村》新田・草加 エリア 仮シフト【12月16日～1月15日】.xlsx]参照データベース'!#REF!</xm:f>
          </x14:formula1>
          <xm:sqref>G1 C43:H43</xm:sqref>
        </x14:dataValidation>
      </x14:dataValidations>
    </ext>
  </extLst>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4F38F-C3D1-4F81-BFAE-062E99BF3C5A}">
  <sheetPr>
    <tabColor theme="7" tint="0.59999389629810485"/>
    <pageSetUpPr fitToPage="1"/>
  </sheetPr>
  <dimension ref="A1:Q63"/>
  <sheetViews>
    <sheetView topLeftCell="A15" zoomScale="96" zoomScaleNormal="96" workbookViewId="0">
      <selection activeCell="H30" sqref="H30"/>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60" t="s">
        <v>69</v>
      </c>
      <c r="B1" s="883" t="s">
        <v>451</v>
      </c>
      <c r="C1" s="683"/>
      <c r="D1" s="683"/>
      <c r="E1" s="683"/>
      <c r="F1" s="491" t="s">
        <v>489</v>
      </c>
      <c r="H1" s="792" t="s">
        <v>50</v>
      </c>
      <c r="I1" s="793"/>
      <c r="J1" s="793"/>
      <c r="K1" s="794"/>
    </row>
    <row r="2" spans="1:17" ht="8.4499999999999993" customHeight="1" x14ac:dyDescent="0.15">
      <c r="A2" s="14"/>
      <c r="I2" s="14"/>
      <c r="J2" s="3"/>
      <c r="K2" s="4"/>
    </row>
    <row r="3" spans="1:17" ht="16.5" customHeight="1" x14ac:dyDescent="0.15">
      <c r="A3" s="2" t="s">
        <v>64</v>
      </c>
      <c r="B3" s="90"/>
      <c r="C3" s="90"/>
      <c r="D3" s="90"/>
      <c r="E3" s="90">
        <v>45658</v>
      </c>
      <c r="F3" s="90">
        <v>45659</v>
      </c>
      <c r="G3" s="90">
        <v>45660</v>
      </c>
      <c r="H3" s="90">
        <v>45661</v>
      </c>
      <c r="I3" s="727" t="s">
        <v>1</v>
      </c>
      <c r="J3" s="717" t="s">
        <v>2</v>
      </c>
      <c r="K3" s="718"/>
    </row>
    <row r="4" spans="1:17" ht="16.5" customHeight="1" x14ac:dyDescent="0.15">
      <c r="A4" s="2" t="s">
        <v>3</v>
      </c>
      <c r="B4" s="2"/>
      <c r="C4" s="21"/>
      <c r="D4" s="21"/>
      <c r="E4" s="24" t="s">
        <v>7</v>
      </c>
      <c r="F4" s="2" t="s">
        <v>8</v>
      </c>
      <c r="G4" s="2" t="s">
        <v>9</v>
      </c>
      <c r="H4" s="24" t="s">
        <v>10</v>
      </c>
      <c r="I4" s="728"/>
      <c r="J4" s="719"/>
      <c r="K4" s="720"/>
    </row>
    <row r="5" spans="1:17" ht="18" customHeight="1" x14ac:dyDescent="0.15">
      <c r="A5" s="17" t="s">
        <v>12</v>
      </c>
      <c r="B5" s="2"/>
      <c r="C5" s="2"/>
      <c r="D5" s="2"/>
      <c r="E5" s="949" t="s">
        <v>453</v>
      </c>
      <c r="F5" s="950"/>
      <c r="G5" s="951"/>
      <c r="H5" s="481" t="s">
        <v>454</v>
      </c>
      <c r="I5" s="5"/>
      <c r="J5" s="682"/>
      <c r="K5" s="692"/>
    </row>
    <row r="6" spans="1:17" ht="18" customHeight="1" x14ac:dyDescent="0.15">
      <c r="A6" s="5" t="s">
        <v>14</v>
      </c>
      <c r="B6" s="32"/>
      <c r="C6" s="127"/>
      <c r="D6" s="32"/>
      <c r="E6" s="32"/>
      <c r="F6" s="32"/>
      <c r="G6" s="32"/>
      <c r="H6" s="12" t="s">
        <v>21</v>
      </c>
      <c r="I6" s="5">
        <f t="shared" ref="I6:I10" si="0">COUNTIFS(B6:H6,"&lt;&gt;空",B6:H6,"&lt;&gt;休",B6:H6,"&lt;&gt;調",B6:H6,"&lt;&gt;",B6:H6,"&lt;&gt;調整休")</f>
        <v>1</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4.5</v>
      </c>
      <c r="K6" s="759"/>
    </row>
    <row r="7" spans="1:17" ht="18" customHeight="1" x14ac:dyDescent="0.15">
      <c r="A7" s="20" t="s">
        <v>100</v>
      </c>
      <c r="B7" s="36"/>
      <c r="C7" s="350"/>
      <c r="D7" s="36"/>
      <c r="E7" s="36"/>
      <c r="F7" s="36"/>
      <c r="G7" s="36"/>
      <c r="H7" s="12" t="s">
        <v>20</v>
      </c>
      <c r="I7" s="5">
        <f t="shared" si="0"/>
        <v>1</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4.5</v>
      </c>
      <c r="K7" s="759"/>
    </row>
    <row r="8" spans="1:17" ht="18" customHeight="1" x14ac:dyDescent="0.15">
      <c r="A8" s="20" t="s">
        <v>178</v>
      </c>
      <c r="B8" s="46"/>
      <c r="C8" s="45"/>
      <c r="D8" s="46"/>
      <c r="E8" s="46"/>
      <c r="F8" s="46"/>
      <c r="G8" s="46"/>
      <c r="H8" s="12"/>
      <c r="I8" s="5">
        <f t="shared" si="0"/>
        <v>0</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f>
        <v>0</v>
      </c>
      <c r="K8" s="759"/>
    </row>
    <row r="9" spans="1:17" ht="18" customHeight="1" x14ac:dyDescent="0.15">
      <c r="A9" s="20" t="s">
        <v>376</v>
      </c>
      <c r="B9" s="46"/>
      <c r="C9" s="45"/>
      <c r="D9" s="46"/>
      <c r="E9" s="46"/>
      <c r="F9" s="46"/>
      <c r="G9" s="46"/>
      <c r="H9" s="12" t="s">
        <v>21</v>
      </c>
      <c r="I9" s="5">
        <f t="shared" si="0"/>
        <v>1</v>
      </c>
      <c r="J9" s="758">
        <f>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4.5</v>
      </c>
      <c r="K9" s="759"/>
    </row>
    <row r="10" spans="1:17" ht="18" customHeight="1" x14ac:dyDescent="0.15">
      <c r="A10" s="20" t="s">
        <v>377</v>
      </c>
      <c r="B10" s="46"/>
      <c r="C10" s="45"/>
      <c r="D10" s="46"/>
      <c r="E10" s="46"/>
      <c r="F10" s="46"/>
      <c r="G10" s="46"/>
      <c r="H10" s="12" t="s">
        <v>184</v>
      </c>
      <c r="I10" s="5">
        <f t="shared" si="0"/>
        <v>1</v>
      </c>
      <c r="J10" s="758">
        <f>SUM(COUNTIF(B10:H10,"9-11,15-19"))*(6)+(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11-19"))*(7)</f>
        <v>7</v>
      </c>
      <c r="K10" s="759"/>
      <c r="Q10" s="349"/>
    </row>
    <row r="11" spans="1:17" ht="19.5" customHeight="1" x14ac:dyDescent="0.15">
      <c r="A11" s="31" t="s">
        <v>66</v>
      </c>
      <c r="B11" s="46"/>
      <c r="C11" s="45"/>
      <c r="D11" s="46"/>
      <c r="E11" s="46"/>
      <c r="F11" s="46"/>
      <c r="G11" s="46"/>
      <c r="H11" s="16"/>
      <c r="I11" s="5"/>
      <c r="J11" s="758"/>
      <c r="K11" s="759"/>
    </row>
    <row r="12" spans="1:17" ht="18" customHeight="1" x14ac:dyDescent="0.15">
      <c r="A12" s="31" t="s">
        <v>66</v>
      </c>
      <c r="B12" s="46"/>
      <c r="C12" s="45"/>
      <c r="D12" s="46"/>
      <c r="E12" s="46"/>
      <c r="F12" s="46"/>
      <c r="G12" s="46"/>
      <c r="H12" s="16"/>
      <c r="I12" s="5"/>
      <c r="J12" s="682"/>
      <c r="K12" s="692"/>
    </row>
    <row r="13" spans="1:17" ht="16.5" customHeight="1" x14ac:dyDescent="0.15">
      <c r="A13" s="33" t="s">
        <v>0</v>
      </c>
      <c r="B13" s="90">
        <v>45662</v>
      </c>
      <c r="C13" s="90">
        <v>45663</v>
      </c>
      <c r="D13" s="90">
        <v>45664</v>
      </c>
      <c r="E13" s="90">
        <v>45665</v>
      </c>
      <c r="F13" s="90">
        <v>45666</v>
      </c>
      <c r="G13" s="90">
        <v>45667</v>
      </c>
      <c r="H13" s="90">
        <v>45668</v>
      </c>
      <c r="I13" s="727" t="s">
        <v>1</v>
      </c>
      <c r="J13" s="717" t="s">
        <v>2</v>
      </c>
      <c r="K13" s="718"/>
    </row>
    <row r="14" spans="1:17" ht="16.5" customHeight="1" x14ac:dyDescent="0.15">
      <c r="A14" s="22" t="s">
        <v>3</v>
      </c>
      <c r="B14" s="22" t="s">
        <v>4</v>
      </c>
      <c r="C14" s="2" t="s">
        <v>5</v>
      </c>
      <c r="D14" s="21" t="s">
        <v>6</v>
      </c>
      <c r="E14" s="2" t="s">
        <v>7</v>
      </c>
      <c r="F14" s="2" t="s">
        <v>8</v>
      </c>
      <c r="G14" s="2" t="s">
        <v>9</v>
      </c>
      <c r="H14" s="24" t="s">
        <v>10</v>
      </c>
      <c r="I14" s="728"/>
      <c r="J14" s="719"/>
      <c r="K14" s="720"/>
    </row>
    <row r="15" spans="1:17" ht="18" customHeight="1" x14ac:dyDescent="0.15">
      <c r="A15" s="17" t="s">
        <v>13</v>
      </c>
      <c r="B15" s="481" t="s">
        <v>454</v>
      </c>
      <c r="C15" s="2"/>
      <c r="D15" s="2"/>
      <c r="E15" s="12"/>
      <c r="F15" s="691" t="s">
        <v>60</v>
      </c>
      <c r="G15" s="691"/>
      <c r="H15" s="691"/>
      <c r="I15" s="5"/>
      <c r="J15" s="682"/>
      <c r="K15" s="692"/>
    </row>
    <row r="16" spans="1:17" ht="18" customHeight="1" x14ac:dyDescent="0.15">
      <c r="A16" s="5" t="s">
        <v>14</v>
      </c>
      <c r="B16" s="12" t="s">
        <v>21</v>
      </c>
      <c r="C16" s="127"/>
      <c r="D16" s="32"/>
      <c r="E16" s="12" t="s">
        <v>21</v>
      </c>
      <c r="F16" s="12" t="s">
        <v>21</v>
      </c>
      <c r="G16" s="16" t="s">
        <v>221</v>
      </c>
      <c r="H16" s="12" t="s">
        <v>21</v>
      </c>
      <c r="I16" s="5">
        <f t="shared" ref="I16:I20" si="2">COUNTIFS(B16:H16,"&lt;&gt;空",B16:H16,"&lt;&gt;休",B16:H16,"&lt;&gt;調",B16:H16,"&lt;&gt;",B16:H16,"&lt;&gt;調整休")</f>
        <v>5</v>
      </c>
      <c r="J16" s="758">
        <v>30.5</v>
      </c>
      <c r="K16" s="759"/>
    </row>
    <row r="17" spans="1:11" ht="18" customHeight="1" x14ac:dyDescent="0.15">
      <c r="A17" s="20" t="s">
        <v>100</v>
      </c>
      <c r="B17" s="12" t="s">
        <v>20</v>
      </c>
      <c r="C17" s="350"/>
      <c r="D17" s="36"/>
      <c r="E17" s="12"/>
      <c r="F17" s="12" t="s">
        <v>20</v>
      </c>
      <c r="G17" s="12" t="s">
        <v>20</v>
      </c>
      <c r="H17" s="12" t="s">
        <v>20</v>
      </c>
      <c r="I17" s="5">
        <f t="shared" si="2"/>
        <v>4</v>
      </c>
      <c r="J17" s="758">
        <f t="shared" ref="J17" si="3">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f>
        <v>18</v>
      </c>
      <c r="K17" s="759"/>
    </row>
    <row r="18" spans="1:11" ht="18" customHeight="1" x14ac:dyDescent="0.15">
      <c r="A18" s="20" t="s">
        <v>178</v>
      </c>
      <c r="B18" s="12"/>
      <c r="C18" s="45"/>
      <c r="D18" s="46"/>
      <c r="E18" s="16"/>
      <c r="F18" s="12" t="s">
        <v>25</v>
      </c>
      <c r="G18" s="12" t="s">
        <v>25</v>
      </c>
      <c r="H18" s="12" t="s">
        <v>25</v>
      </c>
      <c r="I18" s="5">
        <f t="shared" si="2"/>
        <v>3</v>
      </c>
      <c r="J18" s="758">
        <f>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f>
        <v>13.5</v>
      </c>
      <c r="K18" s="759"/>
    </row>
    <row r="19" spans="1:11" ht="18" customHeight="1" x14ac:dyDescent="0.15">
      <c r="A19" s="20" t="s">
        <v>376</v>
      </c>
      <c r="B19" s="12" t="s">
        <v>21</v>
      </c>
      <c r="C19" s="45"/>
      <c r="D19" s="46"/>
      <c r="E19" s="12" t="s">
        <v>21</v>
      </c>
      <c r="F19" s="12" t="s">
        <v>21</v>
      </c>
      <c r="G19" s="12"/>
      <c r="H19" s="12" t="s">
        <v>21</v>
      </c>
      <c r="I19" s="5">
        <f t="shared" si="2"/>
        <v>4</v>
      </c>
      <c r="J19" s="758">
        <f>SUM(COUNTIF(B19:H19,"9-11,15-19"))*(6)+(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11-19"))*(7)</f>
        <v>18</v>
      </c>
      <c r="K19" s="759"/>
    </row>
    <row r="20" spans="1:11" ht="18" customHeight="1" x14ac:dyDescent="0.15">
      <c r="A20" s="20" t="s">
        <v>377</v>
      </c>
      <c r="B20" s="16"/>
      <c r="C20" s="45"/>
      <c r="D20" s="46"/>
      <c r="E20" s="16"/>
      <c r="F20" s="386" t="s">
        <v>313</v>
      </c>
      <c r="G20" s="12" t="s">
        <v>184</v>
      </c>
      <c r="H20" s="12" t="s">
        <v>184</v>
      </c>
      <c r="I20" s="5">
        <f t="shared" si="2"/>
        <v>3</v>
      </c>
      <c r="J20" s="758">
        <f>SUM(COUNTIF(B20:H20,"9-11,15-19"))*(6)+(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11-19"))*(7)</f>
        <v>14</v>
      </c>
      <c r="K20" s="759"/>
    </row>
    <row r="21" spans="1:11" ht="18" customHeight="1" x14ac:dyDescent="0.15">
      <c r="A21" s="31" t="s">
        <v>66</v>
      </c>
      <c r="B21" s="16" t="s">
        <v>125</v>
      </c>
      <c r="C21" s="45"/>
      <c r="D21" s="46"/>
      <c r="E21" s="16" t="s">
        <v>82</v>
      </c>
      <c r="F21" s="12"/>
      <c r="G21" s="12"/>
      <c r="H21" s="16"/>
      <c r="I21" s="5"/>
      <c r="J21" s="758"/>
      <c r="K21" s="759"/>
    </row>
    <row r="22" spans="1:11" ht="18" customHeight="1" x14ac:dyDescent="0.15">
      <c r="A22" s="31" t="s">
        <v>66</v>
      </c>
      <c r="B22" s="121"/>
      <c r="C22" s="45"/>
      <c r="D22" s="46"/>
      <c r="E22" s="16" t="s">
        <v>125</v>
      </c>
      <c r="F22" s="16"/>
      <c r="G22" s="16"/>
      <c r="H22" s="16"/>
      <c r="I22" s="5"/>
      <c r="J22" s="682"/>
      <c r="K22" s="692"/>
    </row>
    <row r="23" spans="1:11" ht="16.5" customHeight="1" x14ac:dyDescent="0.15">
      <c r="A23" s="22" t="s">
        <v>0</v>
      </c>
      <c r="B23" s="23">
        <v>45669</v>
      </c>
      <c r="C23" s="23">
        <v>45670</v>
      </c>
      <c r="D23" s="23">
        <v>45671</v>
      </c>
      <c r="E23" s="23">
        <v>45672</v>
      </c>
      <c r="F23" s="23">
        <v>45673</v>
      </c>
      <c r="G23" s="23">
        <v>45674</v>
      </c>
      <c r="H23" s="23">
        <v>45675</v>
      </c>
      <c r="I23" s="727" t="s">
        <v>1</v>
      </c>
      <c r="J23" s="717" t="s">
        <v>2</v>
      </c>
      <c r="K23" s="718"/>
    </row>
    <row r="24" spans="1:11" ht="16.5" customHeight="1" x14ac:dyDescent="0.15">
      <c r="A24" s="22" t="s">
        <v>3</v>
      </c>
      <c r="B24" s="24" t="s">
        <v>4</v>
      </c>
      <c r="C24" s="21" t="s">
        <v>5</v>
      </c>
      <c r="D24" s="21" t="s">
        <v>6</v>
      </c>
      <c r="E24" s="2" t="s">
        <v>7</v>
      </c>
      <c r="F24" s="2" t="s">
        <v>8</v>
      </c>
      <c r="G24" s="2" t="s">
        <v>9</v>
      </c>
      <c r="H24" s="24" t="s">
        <v>10</v>
      </c>
      <c r="I24" s="728"/>
      <c r="J24" s="719"/>
      <c r="K24" s="720"/>
    </row>
    <row r="25" spans="1:11" ht="18" customHeight="1" x14ac:dyDescent="0.15">
      <c r="A25" s="17" t="s">
        <v>12</v>
      </c>
      <c r="B25" s="12"/>
      <c r="C25" s="2"/>
      <c r="D25" s="2"/>
      <c r="E25" s="12"/>
      <c r="F25" s="483" t="s">
        <v>460</v>
      </c>
      <c r="G25" s="12"/>
      <c r="H25" s="12"/>
      <c r="I25" s="5"/>
      <c r="J25" s="693"/>
      <c r="K25" s="692"/>
    </row>
    <row r="26" spans="1:11" ht="18" customHeight="1" x14ac:dyDescent="0.15">
      <c r="A26" s="5" t="s">
        <v>14</v>
      </c>
      <c r="B26" s="12" t="s">
        <v>20</v>
      </c>
      <c r="C26" s="127"/>
      <c r="D26" s="32"/>
      <c r="E26" s="12" t="s">
        <v>21</v>
      </c>
      <c r="F26" s="12" t="s">
        <v>21</v>
      </c>
      <c r="G26" s="16" t="s">
        <v>221</v>
      </c>
      <c r="H26" s="12" t="s">
        <v>21</v>
      </c>
      <c r="I26" s="5">
        <f t="shared" ref="I26:I30" si="4">COUNTIFS(B26:H26,"&lt;&gt;空",B26:H26,"&lt;&gt;休",B26:H26,"&lt;&gt;調",B26:H26,"&lt;&gt;",B26:H26,"&lt;&gt;調整休")</f>
        <v>5</v>
      </c>
      <c r="J26" s="758">
        <v>24.5</v>
      </c>
      <c r="K26" s="759"/>
    </row>
    <row r="27" spans="1:11" ht="18" customHeight="1" x14ac:dyDescent="0.15">
      <c r="A27" s="20" t="s">
        <v>100</v>
      </c>
      <c r="B27" s="59"/>
      <c r="C27" s="350"/>
      <c r="D27" s="36"/>
      <c r="E27" s="12"/>
      <c r="F27" s="12" t="s">
        <v>20</v>
      </c>
      <c r="G27" s="12" t="s">
        <v>20</v>
      </c>
      <c r="H27" s="12" t="s">
        <v>20</v>
      </c>
      <c r="I27" s="5">
        <f t="shared" si="4"/>
        <v>3</v>
      </c>
      <c r="J27" s="758">
        <f t="shared" ref="J27" si="5">SUM(COUNTIF(B27:H27,"9-11,15-19"))*(6)+(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f>
        <v>13.5</v>
      </c>
      <c r="K27" s="759"/>
    </row>
    <row r="28" spans="1:11" ht="18" customHeight="1" x14ac:dyDescent="0.15">
      <c r="A28" s="20" t="s">
        <v>178</v>
      </c>
      <c r="B28" s="12" t="s">
        <v>25</v>
      </c>
      <c r="C28" s="45"/>
      <c r="D28" s="46"/>
      <c r="E28" s="16"/>
      <c r="F28" s="12"/>
      <c r="G28" s="12"/>
      <c r="H28" s="12"/>
      <c r="I28" s="5">
        <f t="shared" si="4"/>
        <v>1</v>
      </c>
      <c r="J28" s="758">
        <f>SUM(COUNTIF(B28:H28,"9-11,15-19"))*(6)+(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f>
        <v>4.5</v>
      </c>
      <c r="K28" s="759"/>
    </row>
    <row r="29" spans="1:11" ht="18" customHeight="1" x14ac:dyDescent="0.15">
      <c r="A29" s="20" t="s">
        <v>376</v>
      </c>
      <c r="B29" s="12" t="s">
        <v>21</v>
      </c>
      <c r="C29" s="45"/>
      <c r="D29" s="46"/>
      <c r="E29" s="12" t="s">
        <v>21</v>
      </c>
      <c r="F29" s="12" t="s">
        <v>21</v>
      </c>
      <c r="G29" s="12"/>
      <c r="H29" s="12" t="s">
        <v>21</v>
      </c>
      <c r="I29" s="5">
        <f t="shared" si="4"/>
        <v>4</v>
      </c>
      <c r="J29" s="758">
        <f>SUM(COUNTIF(B29:H29,"9-11,15-19"))*(6)+(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11-19"))*(7)</f>
        <v>18</v>
      </c>
      <c r="K29" s="759"/>
    </row>
    <row r="30" spans="1:11" ht="18" customHeight="1" x14ac:dyDescent="0.15">
      <c r="A30" s="20" t="s">
        <v>377</v>
      </c>
      <c r="B30" s="16"/>
      <c r="C30" s="45"/>
      <c r="D30" s="46"/>
      <c r="E30" s="16"/>
      <c r="F30" s="12"/>
      <c r="G30" s="12" t="s">
        <v>184</v>
      </c>
      <c r="H30" s="121" t="s">
        <v>478</v>
      </c>
      <c r="I30" s="5">
        <f t="shared" si="4"/>
        <v>2</v>
      </c>
      <c r="J30" s="758">
        <v>14</v>
      </c>
      <c r="K30" s="759"/>
    </row>
    <row r="31" spans="1:11" ht="18" customHeight="1" x14ac:dyDescent="0.15">
      <c r="A31" s="31" t="s">
        <v>66</v>
      </c>
      <c r="B31" s="16"/>
      <c r="C31" s="45"/>
      <c r="D31" s="46"/>
      <c r="E31" s="16" t="s">
        <v>82</v>
      </c>
      <c r="F31" s="12"/>
      <c r="G31" s="12"/>
      <c r="H31" s="16"/>
      <c r="I31" s="5"/>
      <c r="J31" s="758"/>
      <c r="K31" s="759"/>
    </row>
    <row r="32" spans="1:11" ht="18" customHeight="1" x14ac:dyDescent="0.15">
      <c r="A32" s="31" t="s">
        <v>66</v>
      </c>
      <c r="B32" s="16" t="s">
        <v>270</v>
      </c>
      <c r="C32" s="45"/>
      <c r="D32" s="46"/>
      <c r="E32" s="16" t="s">
        <v>125</v>
      </c>
      <c r="F32" s="16"/>
      <c r="G32" s="16"/>
      <c r="H32" s="16"/>
      <c r="I32" s="5"/>
      <c r="J32" s="682"/>
      <c r="K32" s="692"/>
    </row>
    <row r="33" spans="1:11" ht="16.5" customHeight="1" x14ac:dyDescent="0.15">
      <c r="A33" s="22" t="s">
        <v>0</v>
      </c>
      <c r="B33" s="90">
        <v>45676</v>
      </c>
      <c r="C33" s="90">
        <v>45677</v>
      </c>
      <c r="D33" s="90">
        <v>45678</v>
      </c>
      <c r="E33" s="90">
        <v>45679</v>
      </c>
      <c r="F33" s="90">
        <v>45680</v>
      </c>
      <c r="G33" s="90">
        <v>45681</v>
      </c>
      <c r="H33" s="90">
        <v>45682</v>
      </c>
      <c r="I33" s="727" t="s">
        <v>1</v>
      </c>
      <c r="J33" s="717" t="s">
        <v>2</v>
      </c>
      <c r="K33" s="718"/>
    </row>
    <row r="34" spans="1:11" ht="16.5" customHeight="1" x14ac:dyDescent="0.15">
      <c r="A34" s="22" t="s">
        <v>3</v>
      </c>
      <c r="B34" s="2" t="s">
        <v>4</v>
      </c>
      <c r="C34" s="21" t="s">
        <v>5</v>
      </c>
      <c r="D34" s="21" t="s">
        <v>6</v>
      </c>
      <c r="E34" s="2" t="s">
        <v>7</v>
      </c>
      <c r="F34" s="2" t="s">
        <v>8</v>
      </c>
      <c r="G34" s="2" t="s">
        <v>9</v>
      </c>
      <c r="H34" s="24" t="s">
        <v>10</v>
      </c>
      <c r="I34" s="728"/>
      <c r="J34" s="719"/>
      <c r="K34" s="720"/>
    </row>
    <row r="35" spans="1:11" ht="18" customHeight="1" x14ac:dyDescent="0.15">
      <c r="A35" s="17" t="s">
        <v>13</v>
      </c>
      <c r="B35" s="12"/>
      <c r="C35" s="2"/>
      <c r="D35" s="2"/>
      <c r="E35" s="12"/>
      <c r="F35" s="12"/>
      <c r="G35" s="12"/>
      <c r="H35" s="12"/>
      <c r="I35" s="5"/>
      <c r="J35" s="682"/>
      <c r="K35" s="692"/>
    </row>
    <row r="36" spans="1:11" ht="18" customHeight="1" x14ac:dyDescent="0.15">
      <c r="A36" s="5" t="s">
        <v>14</v>
      </c>
      <c r="B36" s="12"/>
      <c r="C36" s="127"/>
      <c r="D36" s="32"/>
      <c r="E36" s="59"/>
      <c r="F36" s="12" t="s">
        <v>21</v>
      </c>
      <c r="G36" s="16" t="s">
        <v>221</v>
      </c>
      <c r="H36" s="59"/>
      <c r="I36" s="5">
        <f t="shared" ref="I36:I40" si="6">COUNTIFS(B36:H36,"&lt;&gt;空",B36:H36,"&lt;&gt;休",B36:H36,"&lt;&gt;調",B36:H36,"&lt;&gt;",B36:H36,"&lt;&gt;調整休")</f>
        <v>2</v>
      </c>
      <c r="J36" s="758">
        <f>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9-11・14-19"))*(6.5)</f>
        <v>11</v>
      </c>
      <c r="K36" s="759"/>
    </row>
    <row r="37" spans="1:11" ht="18" customHeight="1" x14ac:dyDescent="0.15">
      <c r="A37" s="20" t="s">
        <v>100</v>
      </c>
      <c r="B37" s="12" t="s">
        <v>20</v>
      </c>
      <c r="C37" s="350"/>
      <c r="D37" s="36"/>
      <c r="E37" s="12"/>
      <c r="F37" s="12" t="s">
        <v>20</v>
      </c>
      <c r="G37" s="12" t="s">
        <v>20</v>
      </c>
      <c r="H37" s="12" t="s">
        <v>20</v>
      </c>
      <c r="I37" s="5">
        <f t="shared" si="6"/>
        <v>4</v>
      </c>
      <c r="J37" s="758">
        <f t="shared" ref="J37" si="7">SUM(COUNTIF(B37:H37,"9-11,15-19"))*(6)+(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f>
        <v>18</v>
      </c>
      <c r="K37" s="759"/>
    </row>
    <row r="38" spans="1:11" ht="18" customHeight="1" x14ac:dyDescent="0.15">
      <c r="A38" s="20" t="s">
        <v>178</v>
      </c>
      <c r="B38" s="12"/>
      <c r="C38" s="45"/>
      <c r="D38" s="46"/>
      <c r="E38" s="16"/>
      <c r="F38" s="12"/>
      <c r="G38" s="12"/>
      <c r="H38" s="12"/>
      <c r="I38" s="5">
        <f t="shared" si="6"/>
        <v>0</v>
      </c>
      <c r="J38" s="758">
        <f>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f>
        <v>0</v>
      </c>
      <c r="K38" s="759"/>
    </row>
    <row r="39" spans="1:11" ht="18" customHeight="1" x14ac:dyDescent="0.15">
      <c r="A39" s="20" t="s">
        <v>376</v>
      </c>
      <c r="B39" s="12" t="s">
        <v>21</v>
      </c>
      <c r="C39" s="45"/>
      <c r="D39" s="46"/>
      <c r="E39" s="12" t="s">
        <v>21</v>
      </c>
      <c r="F39" s="12" t="s">
        <v>21</v>
      </c>
      <c r="G39" s="12"/>
      <c r="H39" s="12" t="s">
        <v>21</v>
      </c>
      <c r="I39" s="5">
        <f t="shared" si="6"/>
        <v>4</v>
      </c>
      <c r="J39" s="758">
        <f>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11-19"))*(7)</f>
        <v>18</v>
      </c>
      <c r="K39" s="759"/>
    </row>
    <row r="40" spans="1:11" ht="18" customHeight="1" x14ac:dyDescent="0.15">
      <c r="A40" s="20" t="s">
        <v>377</v>
      </c>
      <c r="B40" s="12" t="s">
        <v>184</v>
      </c>
      <c r="C40" s="45"/>
      <c r="D40" s="46"/>
      <c r="E40" s="16"/>
      <c r="F40" s="12"/>
      <c r="G40" s="12" t="s">
        <v>184</v>
      </c>
      <c r="H40" s="12" t="s">
        <v>184</v>
      </c>
      <c r="I40" s="5">
        <f t="shared" si="6"/>
        <v>3</v>
      </c>
      <c r="J40" s="758">
        <f>SUM(COUNTIF(B40:H40,"9-11,15-19"))*(6)+(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11-19"))*(7)</f>
        <v>21</v>
      </c>
      <c r="K40" s="759"/>
    </row>
    <row r="41" spans="1:11" ht="18" customHeight="1" x14ac:dyDescent="0.15">
      <c r="A41" s="31" t="s">
        <v>66</v>
      </c>
      <c r="B41" s="16" t="s">
        <v>125</v>
      </c>
      <c r="C41" s="45"/>
      <c r="D41" s="46"/>
      <c r="E41" s="16" t="s">
        <v>82</v>
      </c>
      <c r="F41" s="12"/>
      <c r="G41" s="12"/>
      <c r="H41" s="16"/>
      <c r="I41" s="5"/>
      <c r="J41" s="758"/>
      <c r="K41" s="759"/>
    </row>
    <row r="42" spans="1:11" ht="18" customHeight="1" x14ac:dyDescent="0.15">
      <c r="A42" s="31" t="s">
        <v>66</v>
      </c>
      <c r="B42" s="121"/>
      <c r="C42" s="45"/>
      <c r="D42" s="46"/>
      <c r="E42" s="16" t="s">
        <v>125</v>
      </c>
      <c r="F42" s="16"/>
      <c r="G42" s="16"/>
      <c r="H42" s="16"/>
      <c r="I42" s="5"/>
      <c r="J42" s="682"/>
      <c r="K42" s="692"/>
    </row>
    <row r="43" spans="1:11" ht="18" customHeight="1" x14ac:dyDescent="0.15">
      <c r="A43" s="31" t="s">
        <v>66</v>
      </c>
      <c r="B43" s="121"/>
      <c r="C43" s="45"/>
      <c r="D43" s="46"/>
      <c r="E43" s="16" t="s">
        <v>270</v>
      </c>
      <c r="F43" s="16"/>
      <c r="G43" s="16"/>
      <c r="H43" s="16"/>
      <c r="I43" s="100"/>
      <c r="J43" s="48"/>
      <c r="K43" s="49"/>
    </row>
    <row r="44" spans="1:11" ht="16.5" customHeight="1" x14ac:dyDescent="0.15">
      <c r="A44" s="22" t="s">
        <v>0</v>
      </c>
      <c r="B44" s="23">
        <v>45683</v>
      </c>
      <c r="C44" s="23">
        <v>45684</v>
      </c>
      <c r="D44" s="23">
        <v>45685</v>
      </c>
      <c r="E44" s="23">
        <v>45686</v>
      </c>
      <c r="F44" s="23">
        <v>45687</v>
      </c>
      <c r="G44" s="23">
        <v>45688</v>
      </c>
      <c r="H44" s="23"/>
      <c r="I44" s="727" t="s">
        <v>1</v>
      </c>
      <c r="J44" s="717" t="s">
        <v>2</v>
      </c>
      <c r="K44" s="718"/>
    </row>
    <row r="45" spans="1:11" ht="16.5" customHeight="1" x14ac:dyDescent="0.15">
      <c r="A45" s="22" t="s">
        <v>3</v>
      </c>
      <c r="B45" s="22" t="s">
        <v>4</v>
      </c>
      <c r="C45" s="316" t="s">
        <v>5</v>
      </c>
      <c r="D45" s="21" t="s">
        <v>6</v>
      </c>
      <c r="E45" s="2" t="s">
        <v>7</v>
      </c>
      <c r="F45" s="2" t="s">
        <v>8</v>
      </c>
      <c r="G45" s="2" t="s">
        <v>9</v>
      </c>
      <c r="H45" s="24"/>
      <c r="I45" s="728"/>
      <c r="J45" s="719"/>
      <c r="K45" s="720"/>
    </row>
    <row r="46" spans="1:11" ht="18" customHeight="1" x14ac:dyDescent="0.15">
      <c r="A46" s="17" t="s">
        <v>12</v>
      </c>
      <c r="B46" s="12"/>
      <c r="C46" s="2"/>
      <c r="D46" s="2"/>
      <c r="E46" s="12"/>
      <c r="F46" s="12"/>
      <c r="G46" s="12"/>
      <c r="H46" s="2"/>
      <c r="I46" s="5"/>
      <c r="J46" s="693"/>
      <c r="K46" s="692"/>
    </row>
    <row r="47" spans="1:11" ht="18" customHeight="1" x14ac:dyDescent="0.15">
      <c r="A47" s="5" t="s">
        <v>14</v>
      </c>
      <c r="B47" s="12"/>
      <c r="C47" s="127"/>
      <c r="D47" s="32"/>
      <c r="E47" s="12" t="s">
        <v>21</v>
      </c>
      <c r="F47" s="12" t="s">
        <v>21</v>
      </c>
      <c r="G47" s="16" t="s">
        <v>221</v>
      </c>
      <c r="H47" s="32"/>
      <c r="I47" s="5">
        <f t="shared" ref="I47:I51" si="8">COUNTIFS(B47:H47,"&lt;&gt;空",B47:H47,"&lt;&gt;休",B47:H47,"&lt;&gt;調",B47:H47,"&lt;&gt;",B47:H47,"&lt;&gt;調整休")</f>
        <v>3</v>
      </c>
      <c r="J47" s="758">
        <f>SUM(COUNTIF(B47:H47,"9-11,15-19"))*(6)+(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COUNTIF(B47:H47,"9-11・14-19"))*(6.5)</f>
        <v>15.5</v>
      </c>
      <c r="K47" s="759"/>
    </row>
    <row r="48" spans="1:11" ht="18" customHeight="1" x14ac:dyDescent="0.15">
      <c r="A48" s="20" t="s">
        <v>100</v>
      </c>
      <c r="B48" s="12" t="s">
        <v>20</v>
      </c>
      <c r="C48" s="350"/>
      <c r="D48" s="36"/>
      <c r="E48" s="12"/>
      <c r="F48" s="12" t="s">
        <v>20</v>
      </c>
      <c r="G48" s="12" t="s">
        <v>20</v>
      </c>
      <c r="H48" s="36"/>
      <c r="I48" s="5">
        <f t="shared" si="8"/>
        <v>3</v>
      </c>
      <c r="J48" s="758">
        <f t="shared" ref="J48" si="9">SUM(COUNTIF(B48:H48,"9-11,15-19"))*(6)+(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f>
        <v>13.5</v>
      </c>
      <c r="K48" s="759"/>
    </row>
    <row r="49" spans="1:14" ht="18" customHeight="1" x14ac:dyDescent="0.15">
      <c r="A49" s="20" t="s">
        <v>178</v>
      </c>
      <c r="B49" s="12"/>
      <c r="C49" s="45"/>
      <c r="D49" s="46"/>
      <c r="E49" s="16"/>
      <c r="F49" s="12"/>
      <c r="G49" s="12"/>
      <c r="H49" s="46"/>
      <c r="I49" s="5">
        <f t="shared" si="8"/>
        <v>0</v>
      </c>
      <c r="J49" s="758">
        <f>SUM(COUNTIF(B49:H49,"9-11,15-19"))*(6)+(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f>
        <v>0</v>
      </c>
      <c r="K49" s="759"/>
    </row>
    <row r="50" spans="1:14" ht="18" customHeight="1" x14ac:dyDescent="0.15">
      <c r="A50" s="20" t="s">
        <v>376</v>
      </c>
      <c r="B50" s="12" t="s">
        <v>21</v>
      </c>
      <c r="C50" s="45"/>
      <c r="D50" s="46"/>
      <c r="E50" s="12" t="s">
        <v>21</v>
      </c>
      <c r="F50" s="12" t="s">
        <v>21</v>
      </c>
      <c r="G50" s="12"/>
      <c r="H50" s="46"/>
      <c r="I50" s="5">
        <f t="shared" si="8"/>
        <v>3</v>
      </c>
      <c r="J50" s="758">
        <f>SUM(COUNTIF(B50:H50,"9-11,15-19"))*(6)+(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11-19"))*(7)</f>
        <v>13.5</v>
      </c>
      <c r="K50" s="759"/>
    </row>
    <row r="51" spans="1:14" ht="18" customHeight="1" x14ac:dyDescent="0.15">
      <c r="A51" s="20" t="s">
        <v>377</v>
      </c>
      <c r="B51" s="12" t="s">
        <v>184</v>
      </c>
      <c r="C51" s="45"/>
      <c r="D51" s="46"/>
      <c r="E51" s="16"/>
      <c r="F51" s="12"/>
      <c r="G51" s="12" t="s">
        <v>184</v>
      </c>
      <c r="H51" s="46"/>
      <c r="I51" s="5">
        <f t="shared" si="8"/>
        <v>2</v>
      </c>
      <c r="J51" s="758">
        <f>SUM(COUNTIF(B51:H51,"9-11,15-19"))*(6)+(COUNTIF(B51:H51,"9-20"))*(10)+(COUNTIF(B51:H51,"9-19"))*(9)+(COUNTIF(B51:H51,"9-18"))*(8)+(COUNTIF(B51:H51,"9-17"))*(7.25)+(COUNTIF(B51:H51,"9-16"))*(6.25)+(COUNTIF(B51:H51,"9-15"))*(5.5)+(COUNTIF(B51:H51,"9-14"))*(4.5)+(COUNTIF(B51:H51,"9-13,17-20"))*(7)+(COUNTIF(B51:H51,"9-13"))*(4)+(COUNTIF(B51:H51,"9-12,18-20"))*(5)+(COUNTIF(B51:H51,"9-12,16-20"))*(7)+(COUNTIF(B51:H51,"9-12,16-19"))*(6)+(COUNTIF(B51:H51,"9-13,16-20"))*(6)+(COUNTIF(B51:H51,"9-12"))*(3)+(COUNTIF(B51:H51,"9-11:30"))*(2.5)+(COUNTIF(B51:H51,"9-11,16-19"))*(5)+(COUNTIF(B51:H51,"9-11"))*(2)+(COUNTIF(B51:H51,"9:30-11:30,16-19"))*(5)+(COUNTIF(B51:H51,"19-20"))*(1)+(COUNTIF(B51:H51,"17-20"))*(3)+(COUNTIF(B51:H51,"16-20"))*(4)+(COUNTIF(B51:H51,"15-20"))*(4.5)+(COUNTIF(B51:H51,"15-19"))*(4)+(COUNTIF(B51:H51,"14-20"))*(5.5)+(COUNTIF(B51:H51,"14-19"))*(4.5)+(COUNTIF(B51:H51,"14:30-20"))*(5)+(COUNTIF(B51:H51,"13-20"))*(6.25)+(COUNTIF(B51:H51,"13-19"))*(5.5)+(COUNTIF(B51:H51,"13-18"))*(4.5)+(COUNTIF(B51:H51,"13-17"))*(4)+(COUNTIF(B51:H51,"12-20"))*(7.25)+(COUNTIF(B51:H51,"10-20"))*(9)+(COUNTIF(B51:H51,"10-15"))*(4.5)+(COUNTIF(B51:H51,"12-18"))*(5.5)+(COUNTIF(B51:H51,"10-12,14-19"))*(6.5)+(COUNTIF(B51:H51,"10-14"))*(4)+(COUNTIF(B51:H51,"11-19"))*(7)</f>
        <v>14</v>
      </c>
      <c r="K51" s="759"/>
    </row>
    <row r="52" spans="1:14" ht="18" customHeight="1" x14ac:dyDescent="0.15">
      <c r="A52" s="31" t="s">
        <v>66</v>
      </c>
      <c r="B52" s="16" t="s">
        <v>125</v>
      </c>
      <c r="C52" s="45"/>
      <c r="D52" s="46"/>
      <c r="E52" s="16" t="s">
        <v>82</v>
      </c>
      <c r="F52" s="12"/>
      <c r="G52" s="12"/>
      <c r="H52" s="46"/>
      <c r="I52" s="5"/>
      <c r="J52" s="758"/>
      <c r="K52" s="759"/>
    </row>
    <row r="53" spans="1:14" ht="18" customHeight="1" x14ac:dyDescent="0.15">
      <c r="A53" s="31" t="s">
        <v>66</v>
      </c>
      <c r="B53" s="121"/>
      <c r="C53" s="45"/>
      <c r="D53" s="46"/>
      <c r="E53" s="16" t="s">
        <v>125</v>
      </c>
      <c r="F53" s="16"/>
      <c r="G53" s="16"/>
      <c r="H53" s="46"/>
      <c r="I53" s="5"/>
      <c r="J53" s="682"/>
      <c r="K53" s="692"/>
    </row>
    <row r="54" spans="1:14" ht="16.5" customHeight="1" x14ac:dyDescent="0.15">
      <c r="A54" s="41"/>
      <c r="B54" s="42"/>
      <c r="C54" s="42"/>
      <c r="D54" s="42"/>
      <c r="E54" s="42"/>
      <c r="F54" s="42"/>
      <c r="G54" s="42"/>
      <c r="H54" s="42"/>
      <c r="I54" s="716" t="s">
        <v>488</v>
      </c>
      <c r="J54" s="716"/>
      <c r="K54" s="716"/>
    </row>
    <row r="55" spans="1:14" ht="14.45" customHeight="1" x14ac:dyDescent="0.15">
      <c r="A55" s="699" t="s">
        <v>36</v>
      </c>
      <c r="B55" s="700"/>
      <c r="C55" s="13"/>
      <c r="D55" s="701" t="s">
        <v>31</v>
      </c>
      <c r="E55" s="701"/>
      <c r="H55" s="10"/>
      <c r="I55" s="10"/>
      <c r="M55" s="14"/>
      <c r="N55" s="15"/>
    </row>
    <row r="56" spans="1:14" ht="14.45" customHeight="1" x14ac:dyDescent="0.15">
      <c r="A56" s="702" t="s">
        <v>85</v>
      </c>
      <c r="B56" s="703"/>
      <c r="C56" s="704" t="s">
        <v>89</v>
      </c>
      <c r="D56" s="705"/>
      <c r="E56" s="705"/>
      <c r="F56" s="705"/>
      <c r="G56" s="705"/>
      <c r="H56" s="705"/>
      <c r="I56" s="705"/>
      <c r="J56" s="705"/>
      <c r="K56" s="705"/>
      <c r="M56" s="14"/>
      <c r="N56" s="15"/>
    </row>
    <row r="57" spans="1:14" ht="14.45" customHeight="1" x14ac:dyDescent="0.15">
      <c r="A57" s="702" t="s">
        <v>86</v>
      </c>
      <c r="B57" s="703"/>
      <c r="C57" s="704" t="s">
        <v>90</v>
      </c>
      <c r="D57" s="705"/>
      <c r="E57" s="705"/>
      <c r="F57" s="705"/>
      <c r="G57" s="705"/>
      <c r="H57" s="705"/>
      <c r="I57" s="705"/>
      <c r="J57" s="705"/>
      <c r="K57" s="705"/>
    </row>
    <row r="58" spans="1:14" ht="14.45" customHeight="1" x14ac:dyDescent="0.15">
      <c r="A58" s="95" t="s">
        <v>87</v>
      </c>
      <c r="B58" s="96"/>
      <c r="C58" s="696" t="s">
        <v>30</v>
      </c>
      <c r="D58" s="697"/>
      <c r="E58" s="697"/>
      <c r="F58" s="697"/>
      <c r="G58" s="697"/>
      <c r="H58" s="697"/>
      <c r="I58" s="697"/>
      <c r="J58" s="697"/>
      <c r="K58" s="697"/>
    </row>
    <row r="59" spans="1:14" ht="14.45" customHeight="1" x14ac:dyDescent="0.15">
      <c r="A59" s="95" t="s">
        <v>88</v>
      </c>
      <c r="B59" s="96"/>
      <c r="C59" s="97" t="s">
        <v>32</v>
      </c>
      <c r="D59" s="98"/>
      <c r="E59" s="98"/>
      <c r="F59" s="98"/>
      <c r="G59" s="98"/>
      <c r="H59" s="98"/>
      <c r="I59" s="98"/>
      <c r="J59" s="98"/>
      <c r="K59" s="98"/>
    </row>
    <row r="60" spans="1:14" ht="14.45" customHeight="1" x14ac:dyDescent="0.15">
      <c r="A60" s="694"/>
      <c r="B60" s="695"/>
      <c r="C60" s="696" t="s">
        <v>91</v>
      </c>
      <c r="D60" s="697"/>
      <c r="E60" s="697"/>
      <c r="F60" s="697"/>
      <c r="G60" s="697"/>
      <c r="H60" s="697"/>
      <c r="I60" s="697"/>
      <c r="J60" s="697"/>
      <c r="K60" s="697"/>
    </row>
    <row r="61" spans="1:14" ht="14.45" customHeight="1" x14ac:dyDescent="0.15">
      <c r="A61" s="876"/>
      <c r="B61" s="876"/>
      <c r="C61" s="98" t="s">
        <v>35</v>
      </c>
      <c r="D61" s="98"/>
      <c r="E61" s="98"/>
      <c r="F61" s="98"/>
      <c r="G61" s="98"/>
      <c r="H61" s="98"/>
      <c r="I61" s="98"/>
      <c r="J61" s="98"/>
      <c r="K61" s="98"/>
    </row>
    <row r="62" spans="1:14" ht="14.45" customHeight="1" x14ac:dyDescent="0.15">
      <c r="A62" s="875"/>
      <c r="B62" s="875"/>
      <c r="C62" s="697" t="s">
        <v>92</v>
      </c>
      <c r="D62" s="697"/>
      <c r="E62" s="697"/>
      <c r="F62" s="697"/>
      <c r="G62" s="697"/>
      <c r="H62" s="697"/>
      <c r="I62" s="697"/>
      <c r="J62" s="697"/>
      <c r="K62" s="697"/>
    </row>
    <row r="63" spans="1:14" ht="14.45" customHeight="1" x14ac:dyDescent="0.15">
      <c r="A63" s="875"/>
      <c r="B63" s="875"/>
      <c r="C63" s="697"/>
      <c r="D63" s="697"/>
      <c r="E63" s="697"/>
      <c r="F63" s="697"/>
      <c r="G63" s="697"/>
      <c r="H63" s="697"/>
      <c r="I63" s="697"/>
      <c r="J63" s="697"/>
      <c r="K63" s="697"/>
    </row>
  </sheetData>
  <mergeCells count="69">
    <mergeCell ref="H1:K1"/>
    <mergeCell ref="I3:I4"/>
    <mergeCell ref="J3:K4"/>
    <mergeCell ref="E5:G5"/>
    <mergeCell ref="J5:K5"/>
    <mergeCell ref="B1:E1"/>
    <mergeCell ref="J16:K16"/>
    <mergeCell ref="J6:K6"/>
    <mergeCell ref="J7:K7"/>
    <mergeCell ref="J8:K8"/>
    <mergeCell ref="J9:K9"/>
    <mergeCell ref="J10:K10"/>
    <mergeCell ref="J11:K11"/>
    <mergeCell ref="J12:K12"/>
    <mergeCell ref="I13:I14"/>
    <mergeCell ref="J13:K14"/>
    <mergeCell ref="F15:H15"/>
    <mergeCell ref="J15:K15"/>
    <mergeCell ref="J28:K28"/>
    <mergeCell ref="J17:K17"/>
    <mergeCell ref="J18:K18"/>
    <mergeCell ref="J19:K19"/>
    <mergeCell ref="J20:K20"/>
    <mergeCell ref="J21:K21"/>
    <mergeCell ref="J22:K22"/>
    <mergeCell ref="I23:I24"/>
    <mergeCell ref="J23:K24"/>
    <mergeCell ref="J25:K25"/>
    <mergeCell ref="J26:K26"/>
    <mergeCell ref="J27:K27"/>
    <mergeCell ref="J29:K29"/>
    <mergeCell ref="J30:K30"/>
    <mergeCell ref="J31:K31"/>
    <mergeCell ref="J32:K32"/>
    <mergeCell ref="I33:I34"/>
    <mergeCell ref="J33:K34"/>
    <mergeCell ref="J47:K47"/>
    <mergeCell ref="J35:K35"/>
    <mergeCell ref="J36:K36"/>
    <mergeCell ref="J37:K37"/>
    <mergeCell ref="J38:K38"/>
    <mergeCell ref="J39:K39"/>
    <mergeCell ref="J40:K40"/>
    <mergeCell ref="J41:K41"/>
    <mergeCell ref="J42:K42"/>
    <mergeCell ref="I44:I45"/>
    <mergeCell ref="J44:K45"/>
    <mergeCell ref="J46:K46"/>
    <mergeCell ref="A57:B57"/>
    <mergeCell ref="C57:K57"/>
    <mergeCell ref="J48:K48"/>
    <mergeCell ref="J49:K49"/>
    <mergeCell ref="J50:K50"/>
    <mergeCell ref="J51:K51"/>
    <mergeCell ref="J52:K52"/>
    <mergeCell ref="J53:K53"/>
    <mergeCell ref="I54:K54"/>
    <mergeCell ref="A55:B55"/>
    <mergeCell ref="D55:E55"/>
    <mergeCell ref="A56:B56"/>
    <mergeCell ref="C56:K56"/>
    <mergeCell ref="A63:B63"/>
    <mergeCell ref="C63:K63"/>
    <mergeCell ref="C58:K58"/>
    <mergeCell ref="A60:B60"/>
    <mergeCell ref="C60:K60"/>
    <mergeCell ref="A61:B61"/>
    <mergeCell ref="A62:B62"/>
    <mergeCell ref="C62:K62"/>
  </mergeCells>
  <phoneticPr fontId="13"/>
  <pageMargins left="0.59055118110236227" right="0.27559055118110237" top="0.31496062992125984" bottom="0.11811023622047245" header="0.51181102362204722" footer="0.51181102362204722"/>
  <pageSetup paperSize="9" scale="82"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D56AEF7-363B-4FD1-A304-0D55375EB6DC}">
          <x14:formula1>
            <xm:f>'F:\Users\clmiwa-three\Downloads\[《中村》新田・草加 エリア 仮シフト【12月16日～1月15日】.xlsx]参照データベース'!#REF!</xm:f>
          </x14:formula1>
          <xm:sqref>G1 C54:H54</xm:sqref>
        </x14:dataValidation>
      </x14:dataValidations>
    </ext>
  </extLst>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3A0C5-7DFB-44A7-B16E-D3D6DC5E0B0B}">
  <sheetPr>
    <tabColor theme="7" tint="0.59999389629810485"/>
    <pageSetUpPr fitToPage="1"/>
  </sheetPr>
  <dimension ref="A1:K58"/>
  <sheetViews>
    <sheetView zoomScale="85" zoomScaleNormal="85" workbookViewId="0">
      <selection activeCell="P18" sqref="P18"/>
    </sheetView>
  </sheetViews>
  <sheetFormatPr defaultColWidth="9" defaultRowHeight="16.5" customHeight="1" x14ac:dyDescent="0.15"/>
  <cols>
    <col min="1" max="1" width="11.5" style="1" customWidth="1"/>
    <col min="2" max="8" width="9.625" style="14" customWidth="1"/>
    <col min="9" max="9" width="7.625" style="1" customWidth="1"/>
    <col min="10" max="10" width="8.375" style="1" customWidth="1"/>
    <col min="11" max="11" width="2.375" style="1" customWidth="1"/>
    <col min="12" max="16384" width="9" style="1"/>
  </cols>
  <sheetData>
    <row r="1" spans="1:11" ht="16.5" customHeight="1" thickBot="1" x14ac:dyDescent="0.2">
      <c r="A1" s="60" t="s">
        <v>69</v>
      </c>
      <c r="B1" s="683" t="s">
        <v>451</v>
      </c>
      <c r="C1" s="683"/>
      <c r="D1" s="683"/>
      <c r="E1" s="683"/>
      <c r="F1" s="683"/>
      <c r="H1" s="760" t="s">
        <v>190</v>
      </c>
      <c r="I1" s="761"/>
      <c r="J1" s="761"/>
      <c r="K1" s="762"/>
    </row>
    <row r="2" spans="1:11" ht="8.4499999999999993" customHeight="1" x14ac:dyDescent="0.15">
      <c r="A2" s="14"/>
      <c r="I2" s="14"/>
      <c r="J2" s="3"/>
      <c r="K2" s="4"/>
    </row>
    <row r="3" spans="1:11" ht="16.5" customHeight="1" x14ac:dyDescent="0.15">
      <c r="A3" s="2" t="s">
        <v>64</v>
      </c>
      <c r="B3" s="90"/>
      <c r="C3" s="90"/>
      <c r="D3" s="90"/>
      <c r="E3" s="90">
        <v>45658</v>
      </c>
      <c r="F3" s="90">
        <v>45659</v>
      </c>
      <c r="G3" s="90">
        <v>45660</v>
      </c>
      <c r="H3" s="90">
        <v>45661</v>
      </c>
      <c r="I3" s="727" t="s">
        <v>1</v>
      </c>
      <c r="J3" s="717" t="s">
        <v>2</v>
      </c>
      <c r="K3" s="718"/>
    </row>
    <row r="4" spans="1:11" ht="16.5" customHeight="1" x14ac:dyDescent="0.15">
      <c r="A4" s="2" t="s">
        <v>3</v>
      </c>
      <c r="B4" s="2"/>
      <c r="C4" s="21"/>
      <c r="D4" s="21"/>
      <c r="E4" s="24" t="s">
        <v>7</v>
      </c>
      <c r="F4" s="2" t="s">
        <v>8</v>
      </c>
      <c r="G4" s="2" t="s">
        <v>9</v>
      </c>
      <c r="H4" s="24" t="s">
        <v>10</v>
      </c>
      <c r="I4" s="728"/>
      <c r="J4" s="719"/>
      <c r="K4" s="720"/>
    </row>
    <row r="5" spans="1:11" ht="18" customHeight="1" x14ac:dyDescent="0.15">
      <c r="A5" s="17" t="s">
        <v>12</v>
      </c>
      <c r="B5" s="11"/>
      <c r="C5" s="11"/>
      <c r="D5" s="11"/>
      <c r="E5" s="949" t="s">
        <v>453</v>
      </c>
      <c r="F5" s="950"/>
      <c r="G5" s="951"/>
      <c r="H5" s="481" t="s">
        <v>454</v>
      </c>
      <c r="I5" s="5"/>
      <c r="J5" s="682"/>
      <c r="K5" s="692"/>
    </row>
    <row r="6" spans="1:11" ht="17.25" customHeight="1" x14ac:dyDescent="0.15">
      <c r="A6" s="20" t="s">
        <v>192</v>
      </c>
      <c r="B6" s="357"/>
      <c r="C6" s="357"/>
      <c r="D6" s="357"/>
      <c r="E6" s="357"/>
      <c r="F6" s="357"/>
      <c r="G6" s="357"/>
      <c r="H6" s="355" t="s">
        <v>21</v>
      </c>
      <c r="I6" s="5">
        <f t="shared" ref="I6:I11" si="0">COUNTIFS(B6:H6,"&lt;&gt;空",B6:H6,"&lt;&gt;休",B6:H6,"&lt;&gt;調",B6:H6,"&lt;&gt;",B6:H6,"&lt;&gt;調整休")</f>
        <v>1</v>
      </c>
      <c r="J6" s="758">
        <f t="shared" ref="J6" si="1">SUM(COUNTIF(B6:H6,"9-14"))*(5)+(COUNTIF(B6:H6,"14-19"))*(5)+(COUNTIF(B6:H6,"9-14・17-19"))*(7)</f>
        <v>5</v>
      </c>
      <c r="K6" s="759"/>
    </row>
    <row r="7" spans="1:11" ht="17.25" customHeight="1" x14ac:dyDescent="0.15">
      <c r="A7" s="20" t="s">
        <v>95</v>
      </c>
      <c r="B7" s="357"/>
      <c r="C7" s="357"/>
      <c r="D7" s="357"/>
      <c r="E7" s="357"/>
      <c r="F7" s="357"/>
      <c r="G7" s="357"/>
      <c r="H7" s="355" t="s">
        <v>21</v>
      </c>
      <c r="I7" s="5">
        <f t="shared" si="0"/>
        <v>1</v>
      </c>
      <c r="J7" s="758">
        <f>SUM(COUNTIF(B7:H7,"9-14"))*(4.5)+(COUNTIF(B7:H7,"14-19"))*(4.5)+(COUNTIF(B7:H7,"15-19"))*(4)+(COUNTIF(B7:H7,"9-11"))*(2)</f>
        <v>4.5</v>
      </c>
      <c r="K7" s="759"/>
    </row>
    <row r="8" spans="1:11" ht="17.25" customHeight="1" x14ac:dyDescent="0.15">
      <c r="A8" s="20" t="s">
        <v>427</v>
      </c>
      <c r="B8" s="357"/>
      <c r="C8" s="357"/>
      <c r="D8" s="357"/>
      <c r="E8" s="357"/>
      <c r="F8" s="357"/>
      <c r="G8" s="357"/>
      <c r="H8" s="355" t="s">
        <v>20</v>
      </c>
      <c r="I8" s="5">
        <f t="shared" si="0"/>
        <v>1</v>
      </c>
      <c r="J8" s="758">
        <f>SUM(COUNTIF(B8:H8,"9-14"))*(4.5)+(COUNTIF(B8:H8,"14-19"))*(4.5)+(COUNTIF(B8:H8,"15-19"))*(4)</f>
        <v>4.5</v>
      </c>
      <c r="K8" s="759"/>
    </row>
    <row r="9" spans="1:11" ht="17.25" customHeight="1" x14ac:dyDescent="0.15">
      <c r="A9" s="20" t="s">
        <v>448</v>
      </c>
      <c r="B9" s="357"/>
      <c r="C9" s="357"/>
      <c r="D9" s="357"/>
      <c r="E9" s="357"/>
      <c r="F9" s="357"/>
      <c r="G9" s="357"/>
      <c r="H9" s="355" t="s">
        <v>20</v>
      </c>
      <c r="I9" s="5">
        <f t="shared" si="0"/>
        <v>1</v>
      </c>
      <c r="J9" s="758">
        <f>SUM(COUNTIF(B9:H9,"9-14"))*(4.5)+(COUNTIF(B9:H9,"14-19"))*(4.5)+(COUNTIF(B9:H9,"15-19"))*(4)</f>
        <v>4.5</v>
      </c>
      <c r="K9" s="759"/>
    </row>
    <row r="10" spans="1:11" ht="17.25" customHeight="1" x14ac:dyDescent="0.15">
      <c r="A10" s="20" t="s">
        <v>428</v>
      </c>
      <c r="B10" s="357"/>
      <c r="C10" s="357"/>
      <c r="D10" s="357"/>
      <c r="E10" s="357"/>
      <c r="F10" s="357"/>
      <c r="G10" s="357"/>
      <c r="H10" s="355"/>
      <c r="I10" s="5">
        <f t="shared" si="0"/>
        <v>0</v>
      </c>
      <c r="J10" s="758">
        <f>SUM(COUNTIF(B10:H10,"9-14"))*(4.5)+(COUNTIF(B10:H10,"14-19"))*(4.5)+(COUNTIF(B10:H10,"15-19"))*(4)</f>
        <v>0</v>
      </c>
      <c r="K10" s="759"/>
    </row>
    <row r="11" spans="1:11" ht="17.25" customHeight="1" x14ac:dyDescent="0.15">
      <c r="A11" s="20" t="s">
        <v>355</v>
      </c>
      <c r="B11" s="357"/>
      <c r="C11" s="357"/>
      <c r="D11" s="357"/>
      <c r="E11" s="357"/>
      <c r="F11" s="357"/>
      <c r="G11" s="357"/>
      <c r="H11" s="355"/>
      <c r="I11" s="5">
        <f t="shared" si="0"/>
        <v>0</v>
      </c>
      <c r="J11" s="758">
        <f>SUM(COUNTIF(B11:H11,"9-14"))*(4.5)+(COUNTIF(B11:H11,"14-19"))*(4.5)+(COUNTIF(B11:H11,"15-19"))*(4)+(COUNTIF(B11:H11,"9-13"))*(4)</f>
        <v>0</v>
      </c>
      <c r="K11" s="759"/>
    </row>
    <row r="12" spans="1:11" ht="17.25" customHeight="1" x14ac:dyDescent="0.15">
      <c r="A12" s="20" t="s">
        <v>356</v>
      </c>
      <c r="B12" s="357"/>
      <c r="C12" s="357"/>
      <c r="D12" s="357"/>
      <c r="E12" s="357"/>
      <c r="F12" s="357"/>
      <c r="G12" s="357"/>
      <c r="H12" s="355" t="s">
        <v>20</v>
      </c>
      <c r="I12" s="5"/>
      <c r="J12" s="91"/>
      <c r="K12" s="92"/>
    </row>
    <row r="13" spans="1:11" ht="17.25" customHeight="1" x14ac:dyDescent="0.15">
      <c r="A13" s="31" t="s">
        <v>66</v>
      </c>
      <c r="B13" s="357"/>
      <c r="C13" s="357"/>
      <c r="D13" s="357"/>
      <c r="E13" s="357"/>
      <c r="F13" s="357"/>
      <c r="G13" s="357"/>
      <c r="H13" s="355"/>
      <c r="I13" s="5"/>
      <c r="J13" s="682"/>
      <c r="K13" s="692"/>
    </row>
    <row r="14" spans="1:11" ht="16.5" customHeight="1" x14ac:dyDescent="0.15">
      <c r="A14" s="33" t="s">
        <v>0</v>
      </c>
      <c r="B14" s="90">
        <v>45662</v>
      </c>
      <c r="C14" s="90">
        <v>45663</v>
      </c>
      <c r="D14" s="90">
        <v>45664</v>
      </c>
      <c r="E14" s="90">
        <v>45665</v>
      </c>
      <c r="F14" s="90">
        <v>45666</v>
      </c>
      <c r="G14" s="90">
        <v>45667</v>
      </c>
      <c r="H14" s="90">
        <v>45668</v>
      </c>
      <c r="I14" s="727" t="s">
        <v>1</v>
      </c>
      <c r="J14" s="717" t="s">
        <v>2</v>
      </c>
      <c r="K14" s="718"/>
    </row>
    <row r="15" spans="1:11" ht="16.5" customHeight="1" x14ac:dyDescent="0.15">
      <c r="A15" s="22" t="s">
        <v>3</v>
      </c>
      <c r="B15" s="22" t="s">
        <v>4</v>
      </c>
      <c r="C15" s="2" t="s">
        <v>5</v>
      </c>
      <c r="D15" s="21" t="s">
        <v>6</v>
      </c>
      <c r="E15" s="2" t="s">
        <v>7</v>
      </c>
      <c r="F15" s="2" t="s">
        <v>8</v>
      </c>
      <c r="G15" s="2" t="s">
        <v>9</v>
      </c>
      <c r="H15" s="24" t="s">
        <v>10</v>
      </c>
      <c r="I15" s="728"/>
      <c r="J15" s="719"/>
      <c r="K15" s="720"/>
    </row>
    <row r="16" spans="1:11" ht="18" customHeight="1" x14ac:dyDescent="0.15">
      <c r="A16" s="17" t="s">
        <v>13</v>
      </c>
      <c r="B16" s="481" t="s">
        <v>454</v>
      </c>
      <c r="C16" s="11"/>
      <c r="D16" s="11"/>
      <c r="E16" s="12"/>
      <c r="F16" s="12"/>
      <c r="G16" s="12"/>
      <c r="H16" s="12"/>
      <c r="I16" s="5"/>
      <c r="J16" s="682"/>
      <c r="K16" s="692"/>
    </row>
    <row r="17" spans="1:11" ht="17.25" customHeight="1" x14ac:dyDescent="0.15">
      <c r="A17" s="20" t="s">
        <v>192</v>
      </c>
      <c r="B17" s="355" t="s">
        <v>21</v>
      </c>
      <c r="C17" s="357"/>
      <c r="D17" s="357"/>
      <c r="E17" s="355"/>
      <c r="F17" s="355" t="s">
        <v>21</v>
      </c>
      <c r="G17" s="306"/>
      <c r="H17" s="355" t="s">
        <v>21</v>
      </c>
      <c r="I17" s="5">
        <f t="shared" ref="I17:I22" si="2">COUNTIFS(B17:H17,"&lt;&gt;空",B17:H17,"&lt;&gt;休",B17:H17,"&lt;&gt;調",B17:H17,"&lt;&gt;",B17:H17,"&lt;&gt;調整休")</f>
        <v>3</v>
      </c>
      <c r="J17" s="758">
        <f t="shared" ref="J17" si="3">SUM(COUNTIF(B17:H17,"9-14"))*(5)+(COUNTIF(B17:H17,"14-19"))*(5)+(COUNTIF(B17:H17,"9-14・17-19"))*(7)</f>
        <v>15</v>
      </c>
      <c r="K17" s="759"/>
    </row>
    <row r="18" spans="1:11" ht="17.25" customHeight="1" x14ac:dyDescent="0.15">
      <c r="A18" s="20" t="s">
        <v>95</v>
      </c>
      <c r="B18" s="355"/>
      <c r="C18" s="357"/>
      <c r="D18" s="357"/>
      <c r="E18" s="355" t="s">
        <v>21</v>
      </c>
      <c r="F18" s="355" t="s">
        <v>20</v>
      </c>
      <c r="G18" s="355" t="s">
        <v>51</v>
      </c>
      <c r="H18" s="355" t="s">
        <v>21</v>
      </c>
      <c r="I18" s="5">
        <f t="shared" si="2"/>
        <v>4</v>
      </c>
      <c r="J18" s="758">
        <f>SUM(COUNTIF(B18:H18,"9-14"))*(4.5)+(COUNTIF(B18:H18,"14-19"))*(4.5)+(COUNTIF(B18:H18,"15-19"))*(4)+(COUNTIF(B18:H18,"9-11"))*(2)</f>
        <v>13.5</v>
      </c>
      <c r="K18" s="759"/>
    </row>
    <row r="19" spans="1:11" ht="17.25" customHeight="1" x14ac:dyDescent="0.15">
      <c r="A19" s="20" t="s">
        <v>427</v>
      </c>
      <c r="B19" s="355"/>
      <c r="C19" s="357"/>
      <c r="D19" s="357"/>
      <c r="E19" s="355" t="s">
        <v>21</v>
      </c>
      <c r="F19" s="355"/>
      <c r="G19" s="356"/>
      <c r="H19" s="355" t="s">
        <v>20</v>
      </c>
      <c r="I19" s="5">
        <f t="shared" si="2"/>
        <v>2</v>
      </c>
      <c r="J19" s="758">
        <f>SUM(COUNTIF(B19:H19,"9-14"))*(4.5)+(COUNTIF(B19:H19,"14-19"))*(4.5)+(COUNTIF(B19:H19,"15-19"))*(4)</f>
        <v>9</v>
      </c>
      <c r="K19" s="759"/>
    </row>
    <row r="20" spans="1:11" ht="17.25" customHeight="1" x14ac:dyDescent="0.15">
      <c r="A20" s="20" t="s">
        <v>448</v>
      </c>
      <c r="B20" s="355" t="s">
        <v>21</v>
      </c>
      <c r="C20" s="357"/>
      <c r="D20" s="357"/>
      <c r="E20" s="355"/>
      <c r="F20" s="355" t="s">
        <v>21</v>
      </c>
      <c r="G20" s="355"/>
      <c r="H20" s="355" t="s">
        <v>20</v>
      </c>
      <c r="I20" s="5">
        <f t="shared" si="2"/>
        <v>3</v>
      </c>
      <c r="J20" s="758">
        <f>SUM(COUNTIF(B20:H20,"9-14"))*(4.5)+(COUNTIF(B20:H20,"14-19"))*(4.5)+(COUNTIF(B20:H20,"15-19"))*(4)</f>
        <v>13.5</v>
      </c>
      <c r="K20" s="759"/>
    </row>
    <row r="21" spans="1:11" ht="17.25" customHeight="1" x14ac:dyDescent="0.15">
      <c r="A21" s="20" t="s">
        <v>428</v>
      </c>
      <c r="B21" s="355" t="s">
        <v>20</v>
      </c>
      <c r="C21" s="357"/>
      <c r="D21" s="357"/>
      <c r="E21" s="355" t="s">
        <v>20</v>
      </c>
      <c r="F21" s="355"/>
      <c r="G21" s="355"/>
      <c r="H21" s="355"/>
      <c r="I21" s="5">
        <f t="shared" si="2"/>
        <v>2</v>
      </c>
      <c r="J21" s="758">
        <f>SUM(COUNTIF(B21:H21,"9-14"))*(4.5)+(COUNTIF(B21:H21,"14-19"))*(4.5)+(COUNTIF(B21:H21,"15-19"))*(4)</f>
        <v>9</v>
      </c>
      <c r="K21" s="759"/>
    </row>
    <row r="22" spans="1:11" ht="17.25" customHeight="1" x14ac:dyDescent="0.15">
      <c r="A22" s="20" t="s">
        <v>355</v>
      </c>
      <c r="B22" s="355"/>
      <c r="C22" s="357"/>
      <c r="D22" s="357"/>
      <c r="E22" s="12"/>
      <c r="F22" s="355"/>
      <c r="G22" s="355" t="s">
        <v>23</v>
      </c>
      <c r="H22" s="355"/>
      <c r="I22" s="5">
        <f t="shared" si="2"/>
        <v>1</v>
      </c>
      <c r="J22" s="758">
        <f>SUM(COUNTIF(B22:H22,"9-14"))*(4.5)+(COUNTIF(B22:H22,"14-19"))*(4.5)+(COUNTIF(B22:H22,"15-19"))*(4)+(COUNTIF(B22:H22,"9-13"))*(4)</f>
        <v>4</v>
      </c>
      <c r="K22" s="759"/>
    </row>
    <row r="23" spans="1:11" ht="17.25" customHeight="1" x14ac:dyDescent="0.15">
      <c r="A23" s="20" t="s">
        <v>356</v>
      </c>
      <c r="B23" s="355"/>
      <c r="C23" s="357"/>
      <c r="D23" s="357"/>
      <c r="E23" s="355"/>
      <c r="F23" s="355"/>
      <c r="G23" s="306"/>
      <c r="H23" s="355" t="s">
        <v>20</v>
      </c>
      <c r="I23" s="5"/>
      <c r="J23" s="91"/>
      <c r="K23" s="92"/>
    </row>
    <row r="24" spans="1:11" ht="17.25" customHeight="1" x14ac:dyDescent="0.15">
      <c r="A24" s="31" t="s">
        <v>66</v>
      </c>
      <c r="B24" s="355"/>
      <c r="C24" s="357"/>
      <c r="D24" s="357"/>
      <c r="E24" s="355"/>
      <c r="F24" s="355"/>
      <c r="G24" s="306"/>
      <c r="H24" s="355"/>
      <c r="I24" s="5"/>
      <c r="J24" s="682"/>
      <c r="K24" s="692"/>
    </row>
    <row r="25" spans="1:11" ht="16.5" customHeight="1" x14ac:dyDescent="0.15">
      <c r="A25" s="22" t="s">
        <v>0</v>
      </c>
      <c r="B25" s="23">
        <v>45669</v>
      </c>
      <c r="C25" s="23">
        <v>45670</v>
      </c>
      <c r="D25" s="23">
        <v>45671</v>
      </c>
      <c r="E25" s="23">
        <v>45672</v>
      </c>
      <c r="F25" s="23">
        <v>45673</v>
      </c>
      <c r="G25" s="23">
        <v>45674</v>
      </c>
      <c r="H25" s="23">
        <v>45675</v>
      </c>
      <c r="I25" s="727" t="s">
        <v>1</v>
      </c>
      <c r="J25" s="717" t="s">
        <v>2</v>
      </c>
      <c r="K25" s="718"/>
    </row>
    <row r="26" spans="1:11" ht="16.5" customHeight="1" x14ac:dyDescent="0.15">
      <c r="A26" s="22" t="s">
        <v>3</v>
      </c>
      <c r="B26" s="24" t="s">
        <v>4</v>
      </c>
      <c r="C26" s="21" t="s">
        <v>5</v>
      </c>
      <c r="D26" s="21" t="s">
        <v>6</v>
      </c>
      <c r="E26" s="2" t="s">
        <v>7</v>
      </c>
      <c r="F26" s="2" t="s">
        <v>8</v>
      </c>
      <c r="G26" s="2" t="s">
        <v>9</v>
      </c>
      <c r="H26" s="24" t="s">
        <v>10</v>
      </c>
      <c r="I26" s="728"/>
      <c r="J26" s="719"/>
      <c r="K26" s="720"/>
    </row>
    <row r="27" spans="1:11" ht="18" customHeight="1" x14ac:dyDescent="0.15">
      <c r="A27" s="17" t="s">
        <v>12</v>
      </c>
      <c r="B27" s="12"/>
      <c r="C27" s="11"/>
      <c r="D27" s="11"/>
      <c r="E27" s="12"/>
      <c r="F27" s="691" t="s">
        <v>60</v>
      </c>
      <c r="G27" s="691"/>
      <c r="H27" s="691"/>
      <c r="I27" s="5"/>
      <c r="J27" s="693"/>
      <c r="K27" s="692"/>
    </row>
    <row r="28" spans="1:11" ht="17.25" customHeight="1" x14ac:dyDescent="0.15">
      <c r="A28" s="20" t="s">
        <v>192</v>
      </c>
      <c r="B28" s="355" t="s">
        <v>21</v>
      </c>
      <c r="C28" s="357"/>
      <c r="D28" s="357"/>
      <c r="E28" s="355"/>
      <c r="F28" s="355" t="s">
        <v>21</v>
      </c>
      <c r="G28" s="306"/>
      <c r="H28" s="355" t="s">
        <v>21</v>
      </c>
      <c r="I28" s="5">
        <f t="shared" ref="I28:I33" si="4">COUNTIFS(B28:H28,"&lt;&gt;空",B28:H28,"&lt;&gt;休",B28:H28,"&lt;&gt;調",B28:H28,"&lt;&gt;",B28:H28,"&lt;&gt;調整休")</f>
        <v>3</v>
      </c>
      <c r="J28" s="758">
        <f t="shared" ref="J28" si="5">SUM(COUNTIF(B28:H28,"9-14"))*(5)+(COUNTIF(B28:H28,"14-19"))*(5)+(COUNTIF(B28:H28,"9-14・17-19"))*(7)</f>
        <v>15</v>
      </c>
      <c r="K28" s="759"/>
    </row>
    <row r="29" spans="1:11" ht="17.25" customHeight="1" x14ac:dyDescent="0.15">
      <c r="A29" s="20" t="s">
        <v>95</v>
      </c>
      <c r="B29" s="355"/>
      <c r="C29" s="357"/>
      <c r="D29" s="357"/>
      <c r="E29" s="355" t="s">
        <v>21</v>
      </c>
      <c r="F29" s="355"/>
      <c r="G29" s="355" t="s">
        <v>51</v>
      </c>
      <c r="H29" s="355" t="s">
        <v>21</v>
      </c>
      <c r="I29" s="5">
        <f t="shared" si="4"/>
        <v>3</v>
      </c>
      <c r="J29" s="758">
        <f>SUM(COUNTIF(B29:H29,"9-14"))*(4.5)+(COUNTIF(B29:H29,"14-19"))*(4.5)+(COUNTIF(B29:H29,"15-19"))*(4)+(COUNTIF(B29:H29,"9-11"))*(2)</f>
        <v>9</v>
      </c>
      <c r="K29" s="759"/>
    </row>
    <row r="30" spans="1:11" ht="17.25" customHeight="1" x14ac:dyDescent="0.15">
      <c r="A30" s="20" t="s">
        <v>427</v>
      </c>
      <c r="B30" s="355"/>
      <c r="C30" s="357"/>
      <c r="D30" s="357"/>
      <c r="E30" s="355" t="s">
        <v>21</v>
      </c>
      <c r="F30" s="355" t="s">
        <v>20</v>
      </c>
      <c r="G30" s="355" t="s">
        <v>21</v>
      </c>
      <c r="H30" s="356"/>
      <c r="I30" s="5">
        <f t="shared" si="4"/>
        <v>3</v>
      </c>
      <c r="J30" s="758">
        <f>SUM(COUNTIF(B30:H30,"9-14"))*(4.5)+(COUNTIF(B30:H30,"14-19"))*(4.5)+(COUNTIF(B30:H30,"15-19"))*(4)</f>
        <v>13.5</v>
      </c>
      <c r="K30" s="759"/>
    </row>
    <row r="31" spans="1:11" ht="17.25" customHeight="1" x14ac:dyDescent="0.15">
      <c r="A31" s="20" t="s">
        <v>448</v>
      </c>
      <c r="B31" s="355" t="s">
        <v>21</v>
      </c>
      <c r="C31" s="357"/>
      <c r="D31" s="357"/>
      <c r="E31" s="355"/>
      <c r="F31" s="356"/>
      <c r="G31" s="355"/>
      <c r="H31" s="355" t="s">
        <v>20</v>
      </c>
      <c r="I31" s="5">
        <f t="shared" si="4"/>
        <v>2</v>
      </c>
      <c r="J31" s="758">
        <f>SUM(COUNTIF(B31:H31,"9-14"))*(4.5)+(COUNTIF(B31:H31,"14-19"))*(4.5)+(COUNTIF(B31:H31,"15-19"))*(4)</f>
        <v>9</v>
      </c>
      <c r="K31" s="759"/>
    </row>
    <row r="32" spans="1:11" ht="17.25" customHeight="1" x14ac:dyDescent="0.15">
      <c r="A32" s="20" t="s">
        <v>428</v>
      </c>
      <c r="B32" s="356"/>
      <c r="C32" s="357"/>
      <c r="D32" s="357"/>
      <c r="E32" s="355" t="s">
        <v>20</v>
      </c>
      <c r="F32" s="355"/>
      <c r="G32" s="355"/>
      <c r="H32" s="355"/>
      <c r="I32" s="5">
        <f t="shared" si="4"/>
        <v>1</v>
      </c>
      <c r="J32" s="758">
        <f>SUM(COUNTIF(B32:H32,"9-14"))*(4.5)+(COUNTIF(B32:H32,"14-19"))*(4.5)+(COUNTIF(B32:H32,"15-19"))*(4)</f>
        <v>4.5</v>
      </c>
      <c r="K32" s="759"/>
    </row>
    <row r="33" spans="1:11" ht="17.25" customHeight="1" x14ac:dyDescent="0.15">
      <c r="A33" s="20" t="s">
        <v>355</v>
      </c>
      <c r="B33" s="355" t="s">
        <v>23</v>
      </c>
      <c r="C33" s="357"/>
      <c r="D33" s="357"/>
      <c r="E33" s="12"/>
      <c r="F33" s="355"/>
      <c r="G33" s="355" t="s">
        <v>23</v>
      </c>
      <c r="H33" s="355"/>
      <c r="I33" s="5">
        <f t="shared" si="4"/>
        <v>2</v>
      </c>
      <c r="J33" s="758">
        <f>SUM(COUNTIF(B33:H33,"9-14"))*(4.5)+(COUNTIF(B33:H33,"14-19"))*(4.5)+(COUNTIF(B33:H33,"15-19"))*(4)+(COUNTIF(B33:H33,"9-13"))*(4)</f>
        <v>8</v>
      </c>
      <c r="K33" s="759"/>
    </row>
    <row r="34" spans="1:11" ht="17.25" customHeight="1" x14ac:dyDescent="0.15">
      <c r="A34" s="20" t="s">
        <v>356</v>
      </c>
      <c r="B34" s="355" t="s">
        <v>469</v>
      </c>
      <c r="C34" s="357"/>
      <c r="D34" s="357"/>
      <c r="E34" s="355"/>
      <c r="F34" s="355"/>
      <c r="G34" s="306"/>
      <c r="H34" s="355" t="s">
        <v>20</v>
      </c>
      <c r="I34" s="5"/>
      <c r="J34" s="91"/>
      <c r="K34" s="92"/>
    </row>
    <row r="35" spans="1:11" ht="17.25" customHeight="1" x14ac:dyDescent="0.15">
      <c r="A35" s="31" t="s">
        <v>66</v>
      </c>
      <c r="B35" s="355"/>
      <c r="C35" s="357"/>
      <c r="D35" s="357"/>
      <c r="E35" s="355"/>
      <c r="F35" s="306"/>
      <c r="G35" s="306"/>
      <c r="H35" s="355"/>
      <c r="I35" s="5"/>
      <c r="J35" s="682"/>
      <c r="K35" s="692"/>
    </row>
    <row r="36" spans="1:11" ht="16.5" customHeight="1" x14ac:dyDescent="0.15">
      <c r="A36" s="22" t="s">
        <v>0</v>
      </c>
      <c r="B36" s="90">
        <v>45676</v>
      </c>
      <c r="C36" s="90">
        <v>45677</v>
      </c>
      <c r="D36" s="90">
        <v>45678</v>
      </c>
      <c r="E36" s="90">
        <v>45679</v>
      </c>
      <c r="F36" s="90">
        <v>45680</v>
      </c>
      <c r="G36" s="90">
        <v>45681</v>
      </c>
      <c r="H36" s="90">
        <v>45682</v>
      </c>
      <c r="I36" s="727" t="s">
        <v>1</v>
      </c>
      <c r="J36" s="717" t="s">
        <v>2</v>
      </c>
      <c r="K36" s="718"/>
    </row>
    <row r="37" spans="1:11" ht="16.5" customHeight="1" x14ac:dyDescent="0.15">
      <c r="A37" s="22" t="s">
        <v>3</v>
      </c>
      <c r="B37" s="2" t="s">
        <v>4</v>
      </c>
      <c r="C37" s="21" t="s">
        <v>5</v>
      </c>
      <c r="D37" s="21" t="s">
        <v>6</v>
      </c>
      <c r="E37" s="2" t="s">
        <v>7</v>
      </c>
      <c r="F37" s="2" t="s">
        <v>8</v>
      </c>
      <c r="G37" s="2" t="s">
        <v>9</v>
      </c>
      <c r="H37" s="24" t="s">
        <v>10</v>
      </c>
      <c r="I37" s="728"/>
      <c r="J37" s="719"/>
      <c r="K37" s="720"/>
    </row>
    <row r="38" spans="1:11" ht="18" customHeight="1" x14ac:dyDescent="0.15">
      <c r="A38" s="17" t="s">
        <v>13</v>
      </c>
      <c r="B38" s="12"/>
      <c r="C38" s="11"/>
      <c r="D38" s="11"/>
      <c r="E38" s="12"/>
      <c r="F38" s="12"/>
      <c r="G38" s="12"/>
      <c r="H38" s="12"/>
      <c r="I38" s="5"/>
      <c r="J38" s="682"/>
      <c r="K38" s="692"/>
    </row>
    <row r="39" spans="1:11" ht="17.25" customHeight="1" x14ac:dyDescent="0.15">
      <c r="A39" s="20" t="s">
        <v>192</v>
      </c>
      <c r="B39" s="355" t="s">
        <v>21</v>
      </c>
      <c r="C39" s="357"/>
      <c r="D39" s="357"/>
      <c r="E39" s="355"/>
      <c r="F39" s="355" t="s">
        <v>21</v>
      </c>
      <c r="G39" s="306"/>
      <c r="H39" s="355" t="s">
        <v>21</v>
      </c>
      <c r="I39" s="5">
        <f t="shared" ref="I39:I44" si="6">COUNTIFS(B39:H39,"&lt;&gt;空",B39:H39,"&lt;&gt;休",B39:H39,"&lt;&gt;調",B39:H39,"&lt;&gt;",B39:H39,"&lt;&gt;調整休")</f>
        <v>3</v>
      </c>
      <c r="J39" s="758">
        <f t="shared" ref="J39" si="7">SUM(COUNTIF(B39:H39,"9-14"))*(5)+(COUNTIF(B39:H39,"14-19"))*(5)+(COUNTIF(B39:H39,"9-14・17-19"))*(7)</f>
        <v>15</v>
      </c>
      <c r="K39" s="759"/>
    </row>
    <row r="40" spans="1:11" ht="17.25" customHeight="1" x14ac:dyDescent="0.15">
      <c r="A40" s="20" t="s">
        <v>95</v>
      </c>
      <c r="B40" s="355"/>
      <c r="C40" s="357"/>
      <c r="D40" s="357"/>
      <c r="E40" s="355" t="s">
        <v>21</v>
      </c>
      <c r="F40" s="355"/>
      <c r="G40" s="356"/>
      <c r="H40" s="355" t="s">
        <v>21</v>
      </c>
      <c r="I40" s="5">
        <f t="shared" si="6"/>
        <v>2</v>
      </c>
      <c r="J40" s="758">
        <f>SUM(COUNTIF(B40:H40,"9-14"))*(4.5)+(COUNTIF(B40:H40,"14-19"))*(4.5)+(COUNTIF(B40:H40,"15-19"))*(4)+(COUNTIF(B40:H40,"9-11"))*(2)</f>
        <v>9</v>
      </c>
      <c r="K40" s="759"/>
    </row>
    <row r="41" spans="1:11" ht="17.25" customHeight="1" x14ac:dyDescent="0.15">
      <c r="A41" s="20" t="s">
        <v>427</v>
      </c>
      <c r="B41" s="355"/>
      <c r="C41" s="357"/>
      <c r="D41" s="357"/>
      <c r="E41" s="355" t="s">
        <v>21</v>
      </c>
      <c r="F41" s="355"/>
      <c r="G41" s="356"/>
      <c r="H41" s="355" t="s">
        <v>20</v>
      </c>
      <c r="I41" s="5">
        <f t="shared" si="6"/>
        <v>2</v>
      </c>
      <c r="J41" s="758">
        <f>SUM(COUNTIF(B41:H41,"9-14"))*(4.5)+(COUNTIF(B41:H41,"14-19"))*(4.5)+(COUNTIF(B41:H41,"15-19"))*(4)</f>
        <v>9</v>
      </c>
      <c r="K41" s="759"/>
    </row>
    <row r="42" spans="1:11" ht="17.25" customHeight="1" x14ac:dyDescent="0.15">
      <c r="A42" s="20" t="s">
        <v>448</v>
      </c>
      <c r="B42" s="355" t="s">
        <v>21</v>
      </c>
      <c r="C42" s="357"/>
      <c r="D42" s="357"/>
      <c r="E42" s="355"/>
      <c r="F42" s="355" t="s">
        <v>21</v>
      </c>
      <c r="G42" s="355"/>
      <c r="H42" s="355" t="s">
        <v>20</v>
      </c>
      <c r="I42" s="5">
        <f t="shared" si="6"/>
        <v>3</v>
      </c>
      <c r="J42" s="758">
        <f>SUM(COUNTIF(B42:H42,"9-14"))*(4.5)+(COUNTIF(B42:H42,"14-19"))*(4.5)+(COUNTIF(B42:H42,"15-19"))*(4)</f>
        <v>13.5</v>
      </c>
      <c r="K42" s="759"/>
    </row>
    <row r="43" spans="1:11" ht="17.25" customHeight="1" x14ac:dyDescent="0.15">
      <c r="A43" s="20" t="s">
        <v>428</v>
      </c>
      <c r="B43" s="355" t="s">
        <v>20</v>
      </c>
      <c r="C43" s="357"/>
      <c r="D43" s="357"/>
      <c r="E43" s="355" t="s">
        <v>20</v>
      </c>
      <c r="F43" s="355"/>
      <c r="G43" s="355" t="s">
        <v>23</v>
      </c>
      <c r="H43" s="355"/>
      <c r="I43" s="5">
        <f t="shared" si="6"/>
        <v>3</v>
      </c>
      <c r="J43" s="758">
        <f>SUM(COUNTIF(B43:H43,"9-14"))*(4.5)+(COUNTIF(B43:H43,"14-19"))*(4.5)+(COUNTIF(B43:H43,"15-19"))*(4)</f>
        <v>9</v>
      </c>
      <c r="K43" s="759"/>
    </row>
    <row r="44" spans="1:11" ht="17.25" customHeight="1" x14ac:dyDescent="0.15">
      <c r="A44" s="20" t="s">
        <v>355</v>
      </c>
      <c r="B44" s="355"/>
      <c r="C44" s="357"/>
      <c r="D44" s="357"/>
      <c r="E44" s="12"/>
      <c r="F44" s="355" t="s">
        <v>23</v>
      </c>
      <c r="G44" s="355" t="s">
        <v>184</v>
      </c>
      <c r="H44" s="355"/>
      <c r="I44" s="5">
        <f t="shared" si="6"/>
        <v>2</v>
      </c>
      <c r="J44" s="758">
        <f>SUM(COUNTIF(B44:H44,"9-14"))*(4.5)+(COUNTIF(B44:H44,"14-19"))*(4.5)+(COUNTIF(B44:H44,"15-19"))*(4)+(COUNTIF(B44:H44,"9-13"))*(4)</f>
        <v>4</v>
      </c>
      <c r="K44" s="759"/>
    </row>
    <row r="45" spans="1:11" ht="17.25" customHeight="1" x14ac:dyDescent="0.15">
      <c r="A45" s="20" t="s">
        <v>356</v>
      </c>
      <c r="B45" s="355"/>
      <c r="C45" s="357"/>
      <c r="D45" s="357"/>
      <c r="E45" s="355"/>
      <c r="F45" s="355" t="s">
        <v>469</v>
      </c>
      <c r="G45" s="306"/>
      <c r="H45" s="355" t="s">
        <v>20</v>
      </c>
      <c r="I45" s="5"/>
      <c r="J45" s="91"/>
      <c r="K45" s="92"/>
    </row>
    <row r="46" spans="1:11" ht="17.25" customHeight="1" x14ac:dyDescent="0.15">
      <c r="A46" s="31" t="s">
        <v>66</v>
      </c>
      <c r="B46" s="355"/>
      <c r="C46" s="357"/>
      <c r="D46" s="357"/>
      <c r="E46" s="355"/>
      <c r="F46" s="355"/>
      <c r="G46" s="306"/>
      <c r="H46" s="355"/>
      <c r="I46" s="5"/>
      <c r="J46" s="682"/>
      <c r="K46" s="692"/>
    </row>
    <row r="47" spans="1:11" ht="16.5" customHeight="1" x14ac:dyDescent="0.15">
      <c r="A47" s="22" t="s">
        <v>0</v>
      </c>
      <c r="B47" s="23">
        <v>45683</v>
      </c>
      <c r="C47" s="23">
        <v>45684</v>
      </c>
      <c r="D47" s="23">
        <v>45685</v>
      </c>
      <c r="E47" s="23">
        <v>45686</v>
      </c>
      <c r="F47" s="23">
        <v>45687</v>
      </c>
      <c r="G47" s="23">
        <v>45688</v>
      </c>
      <c r="H47" s="23"/>
      <c r="I47" s="727" t="s">
        <v>1</v>
      </c>
      <c r="J47" s="717" t="s">
        <v>2</v>
      </c>
      <c r="K47" s="718"/>
    </row>
    <row r="48" spans="1:11" ht="16.5" customHeight="1" x14ac:dyDescent="0.15">
      <c r="A48" s="22" t="s">
        <v>3</v>
      </c>
      <c r="B48" s="22" t="s">
        <v>4</v>
      </c>
      <c r="C48" s="316" t="s">
        <v>5</v>
      </c>
      <c r="D48" s="21" t="s">
        <v>6</v>
      </c>
      <c r="E48" s="2" t="s">
        <v>7</v>
      </c>
      <c r="F48" s="2" t="s">
        <v>8</v>
      </c>
      <c r="G48" s="2" t="s">
        <v>9</v>
      </c>
      <c r="H48" s="24"/>
      <c r="I48" s="728"/>
      <c r="J48" s="719"/>
      <c r="K48" s="720"/>
    </row>
    <row r="49" spans="1:11" ht="16.5" customHeight="1" x14ac:dyDescent="0.15">
      <c r="A49" s="17" t="s">
        <v>12</v>
      </c>
      <c r="B49" s="12"/>
      <c r="C49" s="11"/>
      <c r="D49" s="11"/>
      <c r="E49" s="12"/>
      <c r="F49" s="12"/>
      <c r="G49" s="12"/>
      <c r="H49" s="11"/>
      <c r="I49" s="5"/>
      <c r="J49" s="693"/>
      <c r="K49" s="692"/>
    </row>
    <row r="50" spans="1:11" ht="17.25" customHeight="1" x14ac:dyDescent="0.15">
      <c r="A50" s="20" t="s">
        <v>192</v>
      </c>
      <c r="B50" s="355" t="s">
        <v>21</v>
      </c>
      <c r="C50" s="357"/>
      <c r="D50" s="357"/>
      <c r="E50" s="355"/>
      <c r="F50" s="356"/>
      <c r="G50" s="306"/>
      <c r="H50" s="357"/>
      <c r="I50" s="5">
        <f t="shared" ref="I50:I55" si="8">COUNTIFS(B50:H50,"&lt;&gt;空",B50:H50,"&lt;&gt;休",B50:H50,"&lt;&gt;調",B50:H50,"&lt;&gt;",B50:H50,"&lt;&gt;調整休")</f>
        <v>1</v>
      </c>
      <c r="J50" s="758">
        <f t="shared" ref="J50" si="9">SUM(COUNTIF(B50:H50,"9-14"))*(5)+(COUNTIF(B50:H50,"14-19"))*(5)+(COUNTIF(B50:H50,"9-14・17-19"))*(7)</f>
        <v>5</v>
      </c>
      <c r="K50" s="759"/>
    </row>
    <row r="51" spans="1:11" ht="17.25" customHeight="1" x14ac:dyDescent="0.15">
      <c r="A51" s="20" t="s">
        <v>95</v>
      </c>
      <c r="B51" s="355"/>
      <c r="C51" s="357"/>
      <c r="D51" s="357"/>
      <c r="E51" s="355" t="s">
        <v>21</v>
      </c>
      <c r="F51" s="355"/>
      <c r="G51" s="355" t="s">
        <v>77</v>
      </c>
      <c r="H51" s="357"/>
      <c r="I51" s="5">
        <f t="shared" si="8"/>
        <v>2</v>
      </c>
      <c r="J51" s="758">
        <f>SUM(COUNTIF(B51:H51,"9-14"))*(4.5)+(COUNTIF(B51:H51,"14-19"))*(4.5)+(COUNTIF(B51:H51,"15-19"))*(4)+(COUNTIF(B51:H51,"9-11"))*(2)</f>
        <v>4.5</v>
      </c>
      <c r="K51" s="759"/>
    </row>
    <row r="52" spans="1:11" ht="17.25" customHeight="1" x14ac:dyDescent="0.15">
      <c r="A52" s="20" t="s">
        <v>427</v>
      </c>
      <c r="B52" s="355"/>
      <c r="C52" s="357"/>
      <c r="D52" s="357"/>
      <c r="E52" s="355" t="s">
        <v>21</v>
      </c>
      <c r="F52" s="355"/>
      <c r="G52" s="355" t="s">
        <v>21</v>
      </c>
      <c r="H52" s="357"/>
      <c r="I52" s="5">
        <f t="shared" si="8"/>
        <v>2</v>
      </c>
      <c r="J52" s="758">
        <f>SUM(COUNTIF(B52:H52,"9-14"))*(4.5)+(COUNTIF(B52:H52,"14-19"))*(4.5)+(COUNTIF(B52:H52,"15-19"))*(4)</f>
        <v>9</v>
      </c>
      <c r="K52" s="759"/>
    </row>
    <row r="53" spans="1:11" ht="17.25" customHeight="1" x14ac:dyDescent="0.15">
      <c r="A53" s="20" t="s">
        <v>448</v>
      </c>
      <c r="B53" s="355" t="s">
        <v>21</v>
      </c>
      <c r="C53" s="357"/>
      <c r="D53" s="357"/>
      <c r="E53" s="355"/>
      <c r="F53" s="355" t="s">
        <v>21</v>
      </c>
      <c r="G53" s="355"/>
      <c r="H53" s="357"/>
      <c r="I53" s="5">
        <f t="shared" si="8"/>
        <v>2</v>
      </c>
      <c r="J53" s="758">
        <f>SUM(COUNTIF(B53:H53,"9-14"))*(4.5)+(COUNTIF(B53:H53,"14-19"))*(4.5)+(COUNTIF(B53:H53,"15-19"))*(4)</f>
        <v>9</v>
      </c>
      <c r="K53" s="759"/>
    </row>
    <row r="54" spans="1:11" ht="17.25" customHeight="1" x14ac:dyDescent="0.15">
      <c r="A54" s="20" t="s">
        <v>428</v>
      </c>
      <c r="B54" s="355" t="s">
        <v>20</v>
      </c>
      <c r="C54" s="357"/>
      <c r="D54" s="357"/>
      <c r="E54" s="355" t="s">
        <v>20</v>
      </c>
      <c r="F54" s="355"/>
      <c r="G54" s="355"/>
      <c r="H54" s="357"/>
      <c r="I54" s="5">
        <f t="shared" si="8"/>
        <v>2</v>
      </c>
      <c r="J54" s="758">
        <f>SUM(COUNTIF(B54:H54,"9-14"))*(4.5)+(COUNTIF(B54:H54,"14-19"))*(4.5)+(COUNTIF(B54:H54,"15-19"))*(4)</f>
        <v>9</v>
      </c>
      <c r="K54" s="759"/>
    </row>
    <row r="55" spans="1:11" ht="17.25" customHeight="1" x14ac:dyDescent="0.15">
      <c r="A55" s="20" t="s">
        <v>355</v>
      </c>
      <c r="B55" s="355"/>
      <c r="C55" s="357"/>
      <c r="D55" s="357"/>
      <c r="E55" s="12"/>
      <c r="F55" s="355" t="s">
        <v>23</v>
      </c>
      <c r="G55" s="355" t="s">
        <v>23</v>
      </c>
      <c r="H55" s="357"/>
      <c r="I55" s="5">
        <f t="shared" si="8"/>
        <v>2</v>
      </c>
      <c r="J55" s="758">
        <f>SUM(COUNTIF(B55:H55,"9-14"))*(4.5)+(COUNTIF(B55:H55,"14-19"))*(4.5)+(COUNTIF(B55:H55,"15-19"))*(4)+(COUNTIF(B55:H55,"9-13"))*(4)</f>
        <v>8</v>
      </c>
      <c r="K55" s="759"/>
    </row>
    <row r="56" spans="1:11" ht="17.25" customHeight="1" x14ac:dyDescent="0.15">
      <c r="A56" s="20" t="s">
        <v>356</v>
      </c>
      <c r="B56" s="355"/>
      <c r="C56" s="357"/>
      <c r="D56" s="357"/>
      <c r="E56" s="355"/>
      <c r="F56" s="355" t="s">
        <v>51</v>
      </c>
      <c r="G56" s="306"/>
      <c r="H56" s="357"/>
      <c r="I56" s="5"/>
      <c r="J56" s="91"/>
      <c r="K56" s="92"/>
    </row>
    <row r="57" spans="1:11" ht="17.25" customHeight="1" x14ac:dyDescent="0.15">
      <c r="A57" s="31" t="s">
        <v>66</v>
      </c>
      <c r="B57" s="355"/>
      <c r="C57" s="357"/>
      <c r="D57" s="357"/>
      <c r="E57" s="355"/>
      <c r="F57" s="355"/>
      <c r="G57" s="306"/>
      <c r="H57" s="357"/>
      <c r="I57" s="5"/>
      <c r="J57" s="682"/>
      <c r="K57" s="692"/>
    </row>
    <row r="58" spans="1:11" ht="9.75" customHeight="1" x14ac:dyDescent="0.15">
      <c r="A58" s="41"/>
      <c r="B58" s="42"/>
      <c r="C58" s="42"/>
      <c r="D58" s="42"/>
      <c r="E58" s="42"/>
      <c r="F58" s="42"/>
      <c r="G58" s="42"/>
      <c r="H58" s="42"/>
      <c r="I58" s="881" t="s">
        <v>465</v>
      </c>
      <c r="J58" s="881"/>
      <c r="K58" s="881"/>
    </row>
  </sheetData>
  <mergeCells count="55">
    <mergeCell ref="J11:K11"/>
    <mergeCell ref="B1:F1"/>
    <mergeCell ref="H1:K1"/>
    <mergeCell ref="I3:I4"/>
    <mergeCell ref="J3:K4"/>
    <mergeCell ref="E5:G5"/>
    <mergeCell ref="J5:K5"/>
    <mergeCell ref="J6:K6"/>
    <mergeCell ref="J7:K7"/>
    <mergeCell ref="J8:K8"/>
    <mergeCell ref="J9:K9"/>
    <mergeCell ref="J10:K10"/>
    <mergeCell ref="I25:I26"/>
    <mergeCell ref="J25:K26"/>
    <mergeCell ref="J13:K13"/>
    <mergeCell ref="I14:I15"/>
    <mergeCell ref="J14:K15"/>
    <mergeCell ref="J16:K16"/>
    <mergeCell ref="J17:K17"/>
    <mergeCell ref="J18:K18"/>
    <mergeCell ref="J31:K31"/>
    <mergeCell ref="J19:K19"/>
    <mergeCell ref="J20:K20"/>
    <mergeCell ref="J21:K21"/>
    <mergeCell ref="J22:K22"/>
    <mergeCell ref="J24:K24"/>
    <mergeCell ref="F27:H27"/>
    <mergeCell ref="J27:K27"/>
    <mergeCell ref="J28:K28"/>
    <mergeCell ref="J29:K29"/>
    <mergeCell ref="J30:K30"/>
    <mergeCell ref="J44:K44"/>
    <mergeCell ref="J32:K32"/>
    <mergeCell ref="J33:K33"/>
    <mergeCell ref="J35:K35"/>
    <mergeCell ref="I36:I37"/>
    <mergeCell ref="J36:K37"/>
    <mergeCell ref="J38:K38"/>
    <mergeCell ref="J39:K39"/>
    <mergeCell ref="J40:K40"/>
    <mergeCell ref="J41:K41"/>
    <mergeCell ref="J42:K42"/>
    <mergeCell ref="J43:K43"/>
    <mergeCell ref="I58:K58"/>
    <mergeCell ref="J46:K46"/>
    <mergeCell ref="I47:I48"/>
    <mergeCell ref="J47:K48"/>
    <mergeCell ref="J49:K49"/>
    <mergeCell ref="J50:K50"/>
    <mergeCell ref="J51:K51"/>
    <mergeCell ref="J52:K52"/>
    <mergeCell ref="J53:K53"/>
    <mergeCell ref="J54:K54"/>
    <mergeCell ref="J55:K55"/>
    <mergeCell ref="J57:K57"/>
  </mergeCells>
  <phoneticPr fontId="13"/>
  <pageMargins left="0.39370078740157483" right="0.27559055118110237" top="0.31496062992125984" bottom="0.11811023622047245" header="0.51181102362204722" footer="0.51181102362204722"/>
  <pageSetup paperSize="9" scale="91"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9D47B78-6893-48D9-8073-938B4DEF7C75}">
          <x14:formula1>
            <xm:f>'F:\Users\clmiwa-three\Downloads\[《中村》新田・草加 エリア 仮シフト【12月16日～1月15日】.xlsx]参照データベース'!#REF!</xm:f>
          </x14:formula1>
          <xm:sqref>G1 C58:H58</xm:sqref>
        </x14:dataValidation>
      </x14:dataValidations>
    </ext>
  </extLst>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233B9-667F-478B-8E0E-87AC070EE1AE}">
  <sheetPr>
    <tabColor theme="7" tint="0.59999389629810485"/>
    <pageSetUpPr fitToPage="1"/>
  </sheetPr>
  <dimension ref="A1:N67"/>
  <sheetViews>
    <sheetView zoomScaleNormal="100" workbookViewId="0">
      <selection activeCell="F1" sqref="F1"/>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60" t="s">
        <v>69</v>
      </c>
      <c r="B1" s="883" t="s">
        <v>451</v>
      </c>
      <c r="C1" s="683"/>
      <c r="D1" s="683"/>
      <c r="E1" s="683"/>
      <c r="F1" s="491" t="s">
        <v>489</v>
      </c>
      <c r="H1" s="684" t="s">
        <v>43</v>
      </c>
      <c r="I1" s="685"/>
      <c r="J1" s="686"/>
      <c r="K1" s="687"/>
    </row>
    <row r="2" spans="1:11" ht="8.4499999999999993" customHeight="1" x14ac:dyDescent="0.15">
      <c r="A2" s="14"/>
      <c r="I2" s="14"/>
      <c r="J2" s="3"/>
      <c r="K2" s="4"/>
    </row>
    <row r="3" spans="1:11" ht="14.45" customHeight="1" x14ac:dyDescent="0.15">
      <c r="A3" s="2" t="s">
        <v>64</v>
      </c>
      <c r="B3" s="90"/>
      <c r="C3" s="90"/>
      <c r="D3" s="90"/>
      <c r="E3" s="90">
        <v>45658</v>
      </c>
      <c r="F3" s="90">
        <v>45659</v>
      </c>
      <c r="G3" s="90">
        <v>45660</v>
      </c>
      <c r="H3" s="90">
        <v>45661</v>
      </c>
      <c r="I3" s="688" t="s">
        <v>1</v>
      </c>
      <c r="J3" s="690" t="s">
        <v>2</v>
      </c>
      <c r="K3" s="690"/>
    </row>
    <row r="4" spans="1:11" ht="14.45" customHeight="1" x14ac:dyDescent="0.15">
      <c r="A4" s="2" t="s">
        <v>3</v>
      </c>
      <c r="B4" s="2"/>
      <c r="C4" s="21"/>
      <c r="D4" s="21"/>
      <c r="E4" s="24" t="s">
        <v>7</v>
      </c>
      <c r="F4" s="2" t="s">
        <v>8</v>
      </c>
      <c r="G4" s="2" t="s">
        <v>9</v>
      </c>
      <c r="H4" s="24" t="s">
        <v>10</v>
      </c>
      <c r="I4" s="689"/>
      <c r="J4" s="690"/>
      <c r="K4" s="690"/>
    </row>
    <row r="5" spans="1:11" ht="14.45" customHeight="1" x14ac:dyDescent="0.15">
      <c r="A5" s="126" t="s">
        <v>12</v>
      </c>
      <c r="B5" s="21"/>
      <c r="C5" s="21"/>
      <c r="D5" s="21"/>
      <c r="E5" s="949" t="s">
        <v>453</v>
      </c>
      <c r="F5" s="950"/>
      <c r="G5" s="951"/>
      <c r="H5" s="481" t="s">
        <v>454</v>
      </c>
      <c r="I5" s="5"/>
      <c r="J5" s="682"/>
      <c r="K5" s="692"/>
    </row>
    <row r="6" spans="1:11" ht="14.45" customHeight="1" x14ac:dyDescent="0.15">
      <c r="A6" s="20" t="s">
        <v>37</v>
      </c>
      <c r="B6" s="21"/>
      <c r="C6" s="21"/>
      <c r="D6" s="11"/>
      <c r="E6" s="11"/>
      <c r="F6" s="11"/>
      <c r="G6" s="11"/>
      <c r="H6" s="12" t="s">
        <v>20</v>
      </c>
      <c r="I6" s="5">
        <f t="shared" ref="I6:I12" si="0">COUNTIFS(B6:H6,"&lt;&gt;空",B6:H6,"&lt;&gt;休",B6:H6,"&lt;&gt;調",B6:H6,"&lt;&gt;",B6:H6,"&lt;&gt;調整休")</f>
        <v>1</v>
      </c>
      <c r="J6" s="682">
        <f t="shared" ref="J6:J7"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4.5</v>
      </c>
      <c r="K6" s="682"/>
    </row>
    <row r="7" spans="1:11" ht="14.45" customHeight="1" x14ac:dyDescent="0.15">
      <c r="A7" s="20" t="s">
        <v>19</v>
      </c>
      <c r="B7" s="21"/>
      <c r="C7" s="21"/>
      <c r="D7" s="11"/>
      <c r="E7" s="11"/>
      <c r="F7" s="11"/>
      <c r="G7" s="11"/>
      <c r="H7" s="12" t="s">
        <v>21</v>
      </c>
      <c r="I7" s="5">
        <f t="shared" si="0"/>
        <v>1</v>
      </c>
      <c r="J7" s="682">
        <f t="shared" si="1"/>
        <v>4.5</v>
      </c>
      <c r="K7" s="682"/>
    </row>
    <row r="8" spans="1:11" ht="14.45" customHeight="1" x14ac:dyDescent="0.15">
      <c r="A8" s="20" t="s">
        <v>62</v>
      </c>
      <c r="B8" s="21"/>
      <c r="C8" s="21"/>
      <c r="D8" s="32"/>
      <c r="E8" s="32"/>
      <c r="F8" s="32"/>
      <c r="G8" s="32"/>
      <c r="H8" s="12"/>
      <c r="I8" s="5">
        <f t="shared" si="0"/>
        <v>0</v>
      </c>
      <c r="J8" s="682">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草加9-14"))*(4.5)+(COUNTIF(B8:H8,"新田9-14"))*(4.5)+(COUNTIF(B8:H8,"新田14-19"))*(4.5)</f>
        <v>0</v>
      </c>
      <c r="K8" s="682"/>
    </row>
    <row r="9" spans="1:11" ht="14.45" customHeight="1" x14ac:dyDescent="0.15">
      <c r="A9" s="20" t="s">
        <v>124</v>
      </c>
      <c r="B9" s="11"/>
      <c r="C9" s="11"/>
      <c r="D9" s="11"/>
      <c r="E9" s="11"/>
      <c r="F9" s="11"/>
      <c r="G9" s="11"/>
      <c r="H9" s="383"/>
      <c r="I9" s="5">
        <f t="shared" si="0"/>
        <v>0</v>
      </c>
      <c r="J9" s="682">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0</v>
      </c>
      <c r="K9" s="682"/>
    </row>
    <row r="10" spans="1:11" ht="14.45" customHeight="1" x14ac:dyDescent="0.15">
      <c r="A10" s="20" t="s">
        <v>225</v>
      </c>
      <c r="B10" s="32"/>
      <c r="C10" s="32"/>
      <c r="D10" s="32"/>
      <c r="E10" s="32"/>
      <c r="F10" s="32"/>
      <c r="G10" s="32"/>
      <c r="H10" s="12" t="s">
        <v>21</v>
      </c>
      <c r="I10" s="5">
        <f t="shared" si="0"/>
        <v>1</v>
      </c>
      <c r="J10" s="682">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4.5</v>
      </c>
      <c r="K10" s="682"/>
    </row>
    <row r="11" spans="1:11" ht="14.45" customHeight="1" x14ac:dyDescent="0.15">
      <c r="A11" s="20" t="s">
        <v>291</v>
      </c>
      <c r="B11" s="32"/>
      <c r="C11" s="32"/>
      <c r="D11" s="32"/>
      <c r="E11" s="32"/>
      <c r="F11" s="32"/>
      <c r="G11" s="32"/>
      <c r="H11" s="12" t="s">
        <v>20</v>
      </c>
      <c r="I11" s="5">
        <f t="shared" si="0"/>
        <v>1</v>
      </c>
      <c r="J11" s="682">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4.5</v>
      </c>
      <c r="K11" s="682"/>
    </row>
    <row r="12" spans="1:11" ht="14.45" customHeight="1" x14ac:dyDescent="0.15">
      <c r="A12" s="20" t="s">
        <v>38</v>
      </c>
      <c r="B12" s="11"/>
      <c r="C12" s="11"/>
      <c r="D12" s="11"/>
      <c r="E12" s="11"/>
      <c r="F12" s="11"/>
      <c r="G12" s="11"/>
      <c r="H12" s="103" t="s">
        <v>56</v>
      </c>
      <c r="I12" s="5">
        <f t="shared" si="0"/>
        <v>1</v>
      </c>
      <c r="J12" s="682">
        <f>SUM(COUNTIF(B12:H12,"9-11,15-19"))*(6)+(COUNTIF(B12:H12,"9-12,16-19"))*(6)+(COUNTIF(B12:H12,"9-13,17-19"))*(6)+(COUNTIF(B12:H12,"9-19"))*(9)+(COUNTIF(B12:H12,"9-17"))*(7.25)+(COUNTIF(B12:H12,"9-16"))*(6.25)+(COUNTIF(B12:H12,"9-15"))*(5.5)+(COUNTIF(B12:H12,"9-14"))*(4.5)+(COUNTIF(B12:H12,"9-13"))*(4)+(COUNTIF(B12:H12,"9-12"))*(3)+(COUNTIF(B12:H12,"9-11:30"))*(2.5)+(COUNTIF(B12:H12,"13-19"))*(5.5)+(COUNTIF(B12:H12,"14-19"))*(4.5)+(COUNTIF(B12:H12,"15-19"))*(4)+(COUNTIF(B12:H12,"16-19"))*(3)+(COUNTIF(B12:H12,"16:30-19"))*(2.5)+(COUNTIF(B12:H12,"10-14"))*(4)+(COUNTIF(B12:H12,"草加9-14"))*(4.5)+(COUNTIF(B12:H12,"新田9-14"))*(4.5)+(COUNTIF(B12:H12,"新田14-19"))*(4.5)</f>
        <v>4.5</v>
      </c>
      <c r="K12" s="682"/>
    </row>
    <row r="13" spans="1:11" ht="14.45" customHeight="1" x14ac:dyDescent="0.15">
      <c r="A13" s="321" t="s">
        <v>66</v>
      </c>
      <c r="B13" s="11"/>
      <c r="C13" s="11"/>
      <c r="D13" s="11"/>
      <c r="E13" s="11"/>
      <c r="F13" s="11"/>
      <c r="G13" s="11"/>
      <c r="H13" s="386"/>
      <c r="I13" s="5"/>
      <c r="J13" s="682"/>
      <c r="K13" s="682"/>
    </row>
    <row r="14" spans="1:11" ht="14.45" customHeight="1" x14ac:dyDescent="0.15">
      <c r="A14" s="22" t="s">
        <v>0</v>
      </c>
      <c r="B14" s="90">
        <v>45662</v>
      </c>
      <c r="C14" s="90">
        <v>45663</v>
      </c>
      <c r="D14" s="90">
        <v>45664</v>
      </c>
      <c r="E14" s="90">
        <v>45665</v>
      </c>
      <c r="F14" s="90">
        <v>45666</v>
      </c>
      <c r="G14" s="90">
        <v>45667</v>
      </c>
      <c r="H14" s="90">
        <v>45668</v>
      </c>
      <c r="I14" s="688" t="s">
        <v>1</v>
      </c>
      <c r="J14" s="690" t="s">
        <v>2</v>
      </c>
      <c r="K14" s="690"/>
    </row>
    <row r="15" spans="1:11" ht="14.45" customHeight="1" x14ac:dyDescent="0.15">
      <c r="A15" s="22" t="s">
        <v>3</v>
      </c>
      <c r="B15" s="22" t="s">
        <v>4</v>
      </c>
      <c r="C15" s="2" t="s">
        <v>5</v>
      </c>
      <c r="D15" s="21" t="s">
        <v>6</v>
      </c>
      <c r="E15" s="2" t="s">
        <v>7</v>
      </c>
      <c r="F15" s="2" t="s">
        <v>8</v>
      </c>
      <c r="G15" s="2" t="s">
        <v>9</v>
      </c>
      <c r="H15" s="24" t="s">
        <v>10</v>
      </c>
      <c r="I15" s="689"/>
      <c r="J15" s="690"/>
      <c r="K15" s="690"/>
    </row>
    <row r="16" spans="1:11" ht="14.45" customHeight="1" x14ac:dyDescent="0.15">
      <c r="A16" s="126" t="s">
        <v>13</v>
      </c>
      <c r="B16" s="481" t="s">
        <v>454</v>
      </c>
      <c r="C16" s="21"/>
      <c r="D16" s="21"/>
      <c r="E16" s="12"/>
      <c r="F16" s="12"/>
      <c r="G16" s="12"/>
      <c r="H16" s="12"/>
      <c r="I16" s="5"/>
      <c r="J16" s="682"/>
      <c r="K16" s="692"/>
    </row>
    <row r="17" spans="1:11" ht="14.45" customHeight="1" x14ac:dyDescent="0.15">
      <c r="A17" s="20" t="s">
        <v>37</v>
      </c>
      <c r="B17" s="12" t="s">
        <v>21</v>
      </c>
      <c r="C17" s="21"/>
      <c r="D17" s="11"/>
      <c r="E17" s="12" t="s">
        <v>21</v>
      </c>
      <c r="F17" s="12"/>
      <c r="G17" s="12" t="s">
        <v>21</v>
      </c>
      <c r="H17" s="12"/>
      <c r="I17" s="5">
        <f t="shared" ref="I17:I19" si="2">COUNTIFS(B17:H17,"&lt;&gt;空",B17:H17,"&lt;&gt;休",B17:H17,"&lt;&gt;調",B17:H17,"&lt;&gt;",B17:H17,"&lt;&gt;調整休")</f>
        <v>3</v>
      </c>
      <c r="J17" s="682">
        <f t="shared" ref="J17" si="3">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草加9-14"))*(4.5)+(COUNTIF(B17:H17,"新田9-14"))*(4.5)+(COUNTIF(B17:H17,"新田14-19"))*(4.5)</f>
        <v>13.5</v>
      </c>
      <c r="K17" s="682"/>
    </row>
    <row r="18" spans="1:11" ht="14.45" customHeight="1" x14ac:dyDescent="0.15">
      <c r="A18" s="20" t="s">
        <v>19</v>
      </c>
      <c r="B18" s="12" t="s">
        <v>20</v>
      </c>
      <c r="C18" s="21"/>
      <c r="D18" s="11"/>
      <c r="E18" s="12" t="s">
        <v>20</v>
      </c>
      <c r="F18" s="12"/>
      <c r="G18" s="12" t="s">
        <v>20</v>
      </c>
      <c r="H18" s="12" t="s">
        <v>21</v>
      </c>
      <c r="I18" s="5">
        <f t="shared" si="2"/>
        <v>4</v>
      </c>
      <c r="J18" s="682">
        <v>21.25</v>
      </c>
      <c r="K18" s="682"/>
    </row>
    <row r="19" spans="1:11" ht="14.45" customHeight="1" x14ac:dyDescent="0.15">
      <c r="A19" s="20" t="s">
        <v>62</v>
      </c>
      <c r="B19" s="12" t="s">
        <v>20</v>
      </c>
      <c r="C19" s="21"/>
      <c r="D19" s="32"/>
      <c r="E19" s="93" t="s">
        <v>84</v>
      </c>
      <c r="F19" s="12" t="s">
        <v>20</v>
      </c>
      <c r="G19" s="12" t="s">
        <v>27</v>
      </c>
      <c r="H19" s="12"/>
      <c r="I19" s="5">
        <f t="shared" si="2"/>
        <v>4</v>
      </c>
      <c r="J19" s="682">
        <f>SUM(COUNTIF(B19:H19,"9-11,15-19"))*(6)+(COUNTIF(B19:H19,"9-12,16-19"))*(6)+(COUNTIF(B19:H19,"9-13,17-19"))*(6)+(COUNTIF(B19:H19,"9-19"))*(9)+(COUNTIF(B19:H19,"9-17"))*(7.25)+(COUNTIF(B19:H19,"9-16"))*(6.25)+(COUNTIF(B19:H19,"9-15"))*(5.5)+(COUNTIF(B19:H19,"9-14"))*(4.5)+(COUNTIF(B19:H19,"9-13"))*(4)+(COUNTIF(B19:H19,"9-12"))*(3)+(COUNTIF(B19:H19,"9-11:30"))*(2.5)+(COUNTIF(B19:H19,"13-19"))*(5.5)+(COUNTIF(B19:H19,"14-19"))*(4.5)+(COUNTIF(B19:H19,"15-19"))*(4)+(COUNTIF(B19:H19,"16-19"))*(3)+(COUNTIF(B19:H19,"16:30-19"))*(2.5)+(COUNTIF(B19:H19,"10-14"))*(4)+(COUNTIF(B19:H19,"草加9-14"))*(4.5)+(COUNTIF(B19:H19,"新田9-14"))*(4.5)+(COUNTIF(B19:H19,"新田14-19"))*(4.5)</f>
        <v>16.5</v>
      </c>
      <c r="K19" s="682"/>
    </row>
    <row r="20" spans="1:11" ht="14.45" customHeight="1" x14ac:dyDescent="0.15">
      <c r="A20" s="20" t="s">
        <v>124</v>
      </c>
      <c r="B20" s="93" t="s">
        <v>84</v>
      </c>
      <c r="C20" s="11"/>
      <c r="D20" s="11"/>
      <c r="E20" s="93" t="s">
        <v>84</v>
      </c>
      <c r="F20" s="12" t="s">
        <v>20</v>
      </c>
      <c r="G20" s="12" t="s">
        <v>20</v>
      </c>
      <c r="H20" s="12" t="s">
        <v>20</v>
      </c>
      <c r="I20" s="5">
        <f>COUNTIFS(B20:H20,"&lt;&gt;空",B20:H20,"&lt;&gt;休",B20:H20,"&lt;&gt;調",B20:H20,"&lt;&gt;",B20:H20,"&lt;&gt;調整休")</f>
        <v>5</v>
      </c>
      <c r="J20" s="682">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草加9-14"))*(4.5)+(COUNTIF(B20:H20,"新田9-14"))*(4.5)+(COUNTIF(B20:H20,"新田14-19"))*(4.5)</f>
        <v>22.5</v>
      </c>
      <c r="K20" s="682"/>
    </row>
    <row r="21" spans="1:11" ht="14.45" customHeight="1" x14ac:dyDescent="0.15">
      <c r="A21" s="20" t="s">
        <v>225</v>
      </c>
      <c r="B21" s="12" t="s">
        <v>21</v>
      </c>
      <c r="C21" s="32"/>
      <c r="D21" s="32"/>
      <c r="E21" s="12"/>
      <c r="F21" s="12" t="s">
        <v>21</v>
      </c>
      <c r="G21" s="12"/>
      <c r="H21" s="12" t="s">
        <v>21</v>
      </c>
      <c r="I21" s="5">
        <f t="shared" ref="I21:I23" si="4">COUNTIFS(B21:H21,"&lt;&gt;空",B21:H21,"&lt;&gt;休",B21:H21,"&lt;&gt;調",B21:H21,"&lt;&gt;",B21:H21,"&lt;&gt;調整休")</f>
        <v>3</v>
      </c>
      <c r="J21" s="682">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13.5</v>
      </c>
      <c r="K21" s="682"/>
    </row>
    <row r="22" spans="1:11" ht="14.45" customHeight="1" x14ac:dyDescent="0.15">
      <c r="A22" s="20" t="s">
        <v>291</v>
      </c>
      <c r="B22" s="12"/>
      <c r="C22" s="32"/>
      <c r="D22" s="32"/>
      <c r="E22" s="383"/>
      <c r="F22" s="386" t="s">
        <v>314</v>
      </c>
      <c r="G22" s="12" t="s">
        <v>20</v>
      </c>
      <c r="H22" s="12" t="s">
        <v>20</v>
      </c>
      <c r="I22" s="5">
        <f t="shared" si="4"/>
        <v>3</v>
      </c>
      <c r="J22" s="682">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草加9-14"))*(4.5)+(COUNTIF(B22:H22,"新田9-14"))*(4.5)+(COUNTIF(B22:H22,"新田14-19"))*(4.5)</f>
        <v>9</v>
      </c>
      <c r="K22" s="682"/>
    </row>
    <row r="23" spans="1:11" ht="14.45" customHeight="1" x14ac:dyDescent="0.15">
      <c r="A23" s="20" t="s">
        <v>38</v>
      </c>
      <c r="B23" s="12" t="s">
        <v>21</v>
      </c>
      <c r="C23" s="11"/>
      <c r="D23" s="11"/>
      <c r="E23" s="12"/>
      <c r="F23" s="103" t="s">
        <v>57</v>
      </c>
      <c r="G23" s="103" t="s">
        <v>56</v>
      </c>
      <c r="H23" s="103" t="s">
        <v>56</v>
      </c>
      <c r="I23" s="5">
        <f t="shared" si="4"/>
        <v>4</v>
      </c>
      <c r="J23" s="682">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草加9-14"))*(4.5)+(COUNTIF(B23:H23,"新田9-14"))*(4.5)+(COUNTIF(B23:H23,"新田14-19"))*(4.5)</f>
        <v>18</v>
      </c>
      <c r="K23" s="682"/>
    </row>
    <row r="24" spans="1:11" ht="14.45" customHeight="1" x14ac:dyDescent="0.15">
      <c r="A24" s="321" t="s">
        <v>66</v>
      </c>
      <c r="B24" s="12"/>
      <c r="C24" s="11"/>
      <c r="D24" s="11"/>
      <c r="E24" s="12"/>
      <c r="F24" s="12"/>
      <c r="G24" s="12"/>
      <c r="H24" s="386"/>
      <c r="I24" s="5"/>
      <c r="J24" s="682"/>
      <c r="K24" s="682"/>
    </row>
    <row r="25" spans="1:11" ht="14.45" customHeight="1" x14ac:dyDescent="0.15">
      <c r="A25" s="22" t="s">
        <v>0</v>
      </c>
      <c r="B25" s="23">
        <v>45669</v>
      </c>
      <c r="C25" s="23">
        <v>45670</v>
      </c>
      <c r="D25" s="23">
        <v>45671</v>
      </c>
      <c r="E25" s="23">
        <v>45672</v>
      </c>
      <c r="F25" s="23">
        <v>45673</v>
      </c>
      <c r="G25" s="23">
        <v>45674</v>
      </c>
      <c r="H25" s="23">
        <v>45675</v>
      </c>
      <c r="I25" s="688" t="s">
        <v>1</v>
      </c>
      <c r="J25" s="690" t="s">
        <v>2</v>
      </c>
      <c r="K25" s="690"/>
    </row>
    <row r="26" spans="1:11" ht="14.45" customHeight="1" x14ac:dyDescent="0.15">
      <c r="A26" s="22" t="s">
        <v>3</v>
      </c>
      <c r="B26" s="24" t="s">
        <v>4</v>
      </c>
      <c r="C26" s="21" t="s">
        <v>5</v>
      </c>
      <c r="D26" s="21" t="s">
        <v>6</v>
      </c>
      <c r="E26" s="2" t="s">
        <v>7</v>
      </c>
      <c r="F26" s="2" t="s">
        <v>8</v>
      </c>
      <c r="G26" s="2" t="s">
        <v>9</v>
      </c>
      <c r="H26" s="24" t="s">
        <v>10</v>
      </c>
      <c r="I26" s="689"/>
      <c r="J26" s="690"/>
      <c r="K26" s="690"/>
    </row>
    <row r="27" spans="1:11" ht="14.45" customHeight="1" x14ac:dyDescent="0.15">
      <c r="A27" s="126" t="s">
        <v>12</v>
      </c>
      <c r="B27" s="12"/>
      <c r="C27" s="21"/>
      <c r="D27" s="21"/>
      <c r="E27" s="12"/>
      <c r="F27" s="12"/>
      <c r="G27" s="12"/>
      <c r="H27" s="12"/>
      <c r="I27" s="5"/>
      <c r="J27" s="693"/>
      <c r="K27" s="692"/>
    </row>
    <row r="28" spans="1:11" ht="14.45" customHeight="1" x14ac:dyDescent="0.15">
      <c r="A28" s="20" t="s">
        <v>37</v>
      </c>
      <c r="B28" s="12" t="s">
        <v>21</v>
      </c>
      <c r="C28" s="21"/>
      <c r="D28" s="11"/>
      <c r="E28" s="12" t="s">
        <v>21</v>
      </c>
      <c r="F28" s="12"/>
      <c r="G28" s="12" t="s">
        <v>21</v>
      </c>
      <c r="H28" s="12" t="s">
        <v>20</v>
      </c>
      <c r="I28" s="5">
        <f t="shared" ref="I28:I34" si="5">COUNTIFS(B28:H28,"&lt;&gt;空",B28:H28,"&lt;&gt;休",B28:H28,"&lt;&gt;調",B28:H28,"&lt;&gt;",B28:H28,"&lt;&gt;調整休")</f>
        <v>4</v>
      </c>
      <c r="J28" s="682">
        <f t="shared" ref="J28:J29" si="6">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草加9-14"))*(4.5)+(COUNTIF(B28:H28,"新田9-14"))*(4.5)+(COUNTIF(B28:H28,"新田14-19"))*(4.5)</f>
        <v>18</v>
      </c>
      <c r="K28" s="682"/>
    </row>
    <row r="29" spans="1:11" ht="14.45" customHeight="1" x14ac:dyDescent="0.15">
      <c r="A29" s="20" t="s">
        <v>19</v>
      </c>
      <c r="B29" s="12"/>
      <c r="C29" s="21"/>
      <c r="D29" s="11"/>
      <c r="E29" s="12" t="s">
        <v>20</v>
      </c>
      <c r="F29" s="12"/>
      <c r="G29" s="12" t="s">
        <v>20</v>
      </c>
      <c r="H29" s="12" t="s">
        <v>21</v>
      </c>
      <c r="I29" s="5">
        <f t="shared" si="5"/>
        <v>3</v>
      </c>
      <c r="J29" s="682">
        <f t="shared" si="6"/>
        <v>13.5</v>
      </c>
      <c r="K29" s="682"/>
    </row>
    <row r="30" spans="1:11" ht="14.45" customHeight="1" x14ac:dyDescent="0.15">
      <c r="A30" s="20" t="s">
        <v>62</v>
      </c>
      <c r="B30" s="12" t="s">
        <v>20</v>
      </c>
      <c r="C30" s="21"/>
      <c r="D30" s="32"/>
      <c r="E30" s="93" t="s">
        <v>84</v>
      </c>
      <c r="F30" s="12" t="s">
        <v>20</v>
      </c>
      <c r="G30" s="12" t="s">
        <v>27</v>
      </c>
      <c r="H30" s="12"/>
      <c r="I30" s="5">
        <f t="shared" si="5"/>
        <v>4</v>
      </c>
      <c r="J30" s="682">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16.5</v>
      </c>
      <c r="K30" s="682"/>
    </row>
    <row r="31" spans="1:11" ht="14.45" customHeight="1" x14ac:dyDescent="0.15">
      <c r="A31" s="20" t="s">
        <v>124</v>
      </c>
      <c r="B31" s="12" t="s">
        <v>20</v>
      </c>
      <c r="C31" s="11"/>
      <c r="D31" s="11"/>
      <c r="E31" s="93" t="s">
        <v>84</v>
      </c>
      <c r="F31" s="12" t="s">
        <v>20</v>
      </c>
      <c r="G31" s="12" t="s">
        <v>20</v>
      </c>
      <c r="H31" s="383"/>
      <c r="I31" s="5">
        <f t="shared" si="5"/>
        <v>4</v>
      </c>
      <c r="J31" s="682">
        <f>SUM(COUNTIF(B31:H31,"9-11,15-19"))*(6)+(COUNTIF(B31:H31,"9-12,16-19"))*(6)+(COUNTIF(B31:H31,"9-13,17-19"))*(6)+(COUNTIF(B31:H31,"9-19"))*(9)+(COUNTIF(B31:H31,"9-17"))*(7.25)+(COUNTIF(B31:H31,"9-16"))*(6.25)+(COUNTIF(B31:H31,"9-15"))*(5.5)+(COUNTIF(B31:H31,"9-14"))*(4.5)+(COUNTIF(B31:H31,"9-13"))*(4)+(COUNTIF(B31:H31,"9-12"))*(3)+(COUNTIF(B31:H31,"9-11:30"))*(2.5)+(COUNTIF(B31:H31,"13-19"))*(5.5)+(COUNTIF(B31:H31,"14-19"))*(4.5)+(COUNTIF(B31:H31,"15-19"))*(4)+(COUNTIF(B31:H31,"16-19"))*(3)+(COUNTIF(B31:H31,"16:30-19"))*(2.5)+(COUNTIF(B31:H31,"10-14"))*(4)+(COUNTIF(B31:H31,"草加9-14"))*(4.5)+(COUNTIF(B31:H31,"新田9-14"))*(4.5)+(COUNTIF(B31:H31,"新田14-19"))*(4.5)</f>
        <v>18</v>
      </c>
      <c r="K31" s="682"/>
    </row>
    <row r="32" spans="1:11" ht="14.45" customHeight="1" x14ac:dyDescent="0.15">
      <c r="A32" s="20" t="s">
        <v>225</v>
      </c>
      <c r="B32" s="12" t="s">
        <v>21</v>
      </c>
      <c r="C32" s="32"/>
      <c r="D32" s="32"/>
      <c r="E32" s="12"/>
      <c r="F32" s="12" t="s">
        <v>21</v>
      </c>
      <c r="G32" s="12"/>
      <c r="H32" s="383"/>
      <c r="I32" s="5">
        <f>COUNTIFS(B32:H32,"&lt;&gt;空",B32:H32,"&lt;&gt;休",B32:H32,"&lt;&gt;調",B32:H32,"&lt;&gt;",B32:H32,"&lt;&gt;調整休")</f>
        <v>2</v>
      </c>
      <c r="J32" s="682">
        <f>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草加9-14"))*(4.5)+(COUNTIF(B32:H32,"新田9-14"))*(4.5)+(COUNTIF(B32:H32,"新田14-19"))*(4.5)</f>
        <v>9</v>
      </c>
      <c r="K32" s="682"/>
    </row>
    <row r="33" spans="1:11" ht="14.45" customHeight="1" x14ac:dyDescent="0.15">
      <c r="A33" s="20" t="s">
        <v>291</v>
      </c>
      <c r="B33" s="12"/>
      <c r="C33" s="32"/>
      <c r="D33" s="32"/>
      <c r="E33" s="12" t="s">
        <v>20</v>
      </c>
      <c r="F33" s="12"/>
      <c r="G33" s="383"/>
      <c r="H33" s="12" t="s">
        <v>20</v>
      </c>
      <c r="I33" s="5">
        <f t="shared" si="5"/>
        <v>2</v>
      </c>
      <c r="J33" s="682">
        <f>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草加9-14"))*(4.5)+(COUNTIF(B33:H33,"新田9-14"))*(4.5)+(COUNTIF(B33:H33,"新田14-19"))*(4.5)</f>
        <v>9</v>
      </c>
      <c r="K33" s="682"/>
    </row>
    <row r="34" spans="1:11" ht="14.45" customHeight="1" x14ac:dyDescent="0.15">
      <c r="A34" s="20" t="s">
        <v>38</v>
      </c>
      <c r="B34" s="103" t="s">
        <v>57</v>
      </c>
      <c r="C34" s="11"/>
      <c r="D34" s="11"/>
      <c r="E34" s="12"/>
      <c r="F34" s="12" t="s">
        <v>21</v>
      </c>
      <c r="G34" s="103" t="s">
        <v>57</v>
      </c>
      <c r="H34" s="103" t="s">
        <v>56</v>
      </c>
      <c r="I34" s="5">
        <f t="shared" si="5"/>
        <v>4</v>
      </c>
      <c r="J34" s="682">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草加9-14"))*(4.5)+(COUNTIF(B34:H34,"新田9-14"))*(4.5)+(COUNTIF(B34:H34,"新田14-19"))*(4.5)</f>
        <v>18</v>
      </c>
      <c r="K34" s="682"/>
    </row>
    <row r="35" spans="1:11" ht="14.45" customHeight="1" x14ac:dyDescent="0.15">
      <c r="A35" s="321" t="s">
        <v>66</v>
      </c>
      <c r="B35" s="12"/>
      <c r="C35" s="11"/>
      <c r="D35" s="11"/>
      <c r="E35" s="12"/>
      <c r="F35" s="12"/>
      <c r="G35" s="12"/>
      <c r="H35" s="386" t="s">
        <v>477</v>
      </c>
      <c r="I35" s="5"/>
      <c r="J35" s="682"/>
      <c r="K35" s="682"/>
    </row>
    <row r="36" spans="1:11" ht="14.45" customHeight="1" x14ac:dyDescent="0.15">
      <c r="A36" s="22" t="s">
        <v>0</v>
      </c>
      <c r="B36" s="90">
        <v>45676</v>
      </c>
      <c r="C36" s="90">
        <v>45677</v>
      </c>
      <c r="D36" s="90">
        <v>45678</v>
      </c>
      <c r="E36" s="90">
        <v>45679</v>
      </c>
      <c r="F36" s="90">
        <v>45680</v>
      </c>
      <c r="G36" s="90">
        <v>45681</v>
      </c>
      <c r="H36" s="90">
        <v>45682</v>
      </c>
      <c r="I36" s="688" t="s">
        <v>1</v>
      </c>
      <c r="J36" s="690" t="s">
        <v>2</v>
      </c>
      <c r="K36" s="690"/>
    </row>
    <row r="37" spans="1:11" ht="14.45" customHeight="1" x14ac:dyDescent="0.15">
      <c r="A37" s="22" t="s">
        <v>3</v>
      </c>
      <c r="B37" s="2" t="s">
        <v>4</v>
      </c>
      <c r="C37" s="21" t="s">
        <v>5</v>
      </c>
      <c r="D37" s="21" t="s">
        <v>6</v>
      </c>
      <c r="E37" s="2" t="s">
        <v>7</v>
      </c>
      <c r="F37" s="2" t="s">
        <v>8</v>
      </c>
      <c r="G37" s="2" t="s">
        <v>9</v>
      </c>
      <c r="H37" s="24" t="s">
        <v>10</v>
      </c>
      <c r="I37" s="689"/>
      <c r="J37" s="690"/>
      <c r="K37" s="690"/>
    </row>
    <row r="38" spans="1:11" ht="14.45" customHeight="1" x14ac:dyDescent="0.15">
      <c r="A38" s="126" t="s">
        <v>13</v>
      </c>
      <c r="B38" s="12"/>
      <c r="C38" s="21"/>
      <c r="D38" s="21"/>
      <c r="E38" s="12"/>
      <c r="F38" s="12"/>
      <c r="G38" s="12"/>
      <c r="H38" s="12"/>
      <c r="I38" s="5"/>
      <c r="J38" s="682"/>
      <c r="K38" s="692"/>
    </row>
    <row r="39" spans="1:11" ht="14.45" customHeight="1" x14ac:dyDescent="0.15">
      <c r="A39" s="20" t="s">
        <v>37</v>
      </c>
      <c r="B39" s="12" t="s">
        <v>21</v>
      </c>
      <c r="C39" s="21"/>
      <c r="D39" s="11"/>
      <c r="E39" s="12" t="s">
        <v>21</v>
      </c>
      <c r="F39" s="12"/>
      <c r="G39" s="12" t="s">
        <v>21</v>
      </c>
      <c r="H39" s="12"/>
      <c r="I39" s="5">
        <f t="shared" ref="I39:I41" si="7">COUNTIFS(B39:H39,"&lt;&gt;空",B39:H39,"&lt;&gt;休",B39:H39,"&lt;&gt;調",B39:H39,"&lt;&gt;",B39:H39,"&lt;&gt;調整休")</f>
        <v>3</v>
      </c>
      <c r="J39" s="682">
        <f t="shared" ref="J39:J40" si="8">SUM(COUNTIF(B39:H39,"9-11,15-19"))*(6)+(COUNTIF(B39:H39,"9-12,16-19"))*(6)+(COUNTIF(B39:H39,"9-13,17-19"))*(6)+(COUNTIF(B39:H39,"9-19"))*(9)+(COUNTIF(B39:H39,"9-17"))*(7.25)+(COUNTIF(B39:H39,"9-16"))*(6.25)+(COUNTIF(B39:H39,"9-15"))*(5.5)+(COUNTIF(B39:H39,"9-14"))*(4.5)+(COUNTIF(B39:H39,"9-13"))*(4)+(COUNTIF(B39:H39,"9-12"))*(3)+(COUNTIF(B39:H39,"9-11:30"))*(2.5)+(COUNTIF(B39:H39,"13-19"))*(5.5)+(COUNTIF(B39:H39,"14-19"))*(4.5)+(COUNTIF(B39:H39,"15-19"))*(4)+(COUNTIF(B39:H39,"16-19"))*(3)+(COUNTIF(B39:H39,"16:30-19"))*(2.5)+(COUNTIF(B39:H39,"10-14"))*(4)+(COUNTIF(B39:H39,"草加9-14"))*(4.5)+(COUNTIF(B39:H39,"新田9-14"))*(4.5)+(COUNTIF(B39:H39,"新田14-19"))*(4.5)</f>
        <v>13.5</v>
      </c>
      <c r="K39" s="682"/>
    </row>
    <row r="40" spans="1:11" ht="14.45" customHeight="1" x14ac:dyDescent="0.15">
      <c r="A40" s="20" t="s">
        <v>19</v>
      </c>
      <c r="B40" s="383"/>
      <c r="C40" s="21"/>
      <c r="D40" s="11"/>
      <c r="E40" s="12" t="s">
        <v>20</v>
      </c>
      <c r="F40" s="12"/>
      <c r="G40" s="12" t="s">
        <v>20</v>
      </c>
      <c r="H40" s="12" t="s">
        <v>21</v>
      </c>
      <c r="I40" s="5">
        <f t="shared" si="7"/>
        <v>3</v>
      </c>
      <c r="J40" s="682">
        <f t="shared" si="8"/>
        <v>13.5</v>
      </c>
      <c r="K40" s="682"/>
    </row>
    <row r="41" spans="1:11" ht="14.45" customHeight="1" x14ac:dyDescent="0.15">
      <c r="A41" s="20" t="s">
        <v>62</v>
      </c>
      <c r="B41" s="12" t="s">
        <v>20</v>
      </c>
      <c r="C41" s="21"/>
      <c r="D41" s="32"/>
      <c r="E41" s="93" t="s">
        <v>84</v>
      </c>
      <c r="F41" s="12" t="s">
        <v>20</v>
      </c>
      <c r="G41" s="12" t="s">
        <v>27</v>
      </c>
      <c r="H41" s="12"/>
      <c r="I41" s="5">
        <f t="shared" si="7"/>
        <v>4</v>
      </c>
      <c r="J41" s="682">
        <f>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草加9-14"))*(4.5)+(COUNTIF(B41:H41,"新田9-14"))*(4.5)+(COUNTIF(B41:H41,"新田14-19"))*(4.5)</f>
        <v>16.5</v>
      </c>
      <c r="K41" s="682"/>
    </row>
    <row r="42" spans="1:11" ht="14.45" customHeight="1" x14ac:dyDescent="0.15">
      <c r="A42" s="20" t="s">
        <v>124</v>
      </c>
      <c r="B42" s="93" t="s">
        <v>84</v>
      </c>
      <c r="C42" s="11"/>
      <c r="D42" s="11"/>
      <c r="E42" s="93" t="s">
        <v>84</v>
      </c>
      <c r="F42" s="12" t="s">
        <v>20</v>
      </c>
      <c r="G42" s="12" t="s">
        <v>20</v>
      </c>
      <c r="H42" s="12" t="s">
        <v>20</v>
      </c>
      <c r="I42" s="5">
        <f>COUNTIFS(B42:H42,"&lt;&gt;空",B42:H42,"&lt;&gt;休",B42:H42,"&lt;&gt;調",B42:H42,"&lt;&gt;",B42:H42,"&lt;&gt;調整休")</f>
        <v>5</v>
      </c>
      <c r="J42" s="682">
        <f>SUM(COUNTIF(B42:H42,"9-11,15-19"))*(6)+(COUNTIF(B42:H42,"9-12,16-19"))*(6)+(COUNTIF(B42:H42,"9-13,17-19"))*(6)+(COUNTIF(B42:H42,"9-19"))*(9)+(COUNTIF(B42:H42,"9-17"))*(7.25)+(COUNTIF(B42:H42,"9-16"))*(6.25)+(COUNTIF(B42:H42,"9-15"))*(5.5)+(COUNTIF(B42:H42,"9-14"))*(4.5)+(COUNTIF(B42:H42,"9-13"))*(4)+(COUNTIF(B42:H42,"9-12"))*(3)+(COUNTIF(B42:H42,"9-11:30"))*(2.5)+(COUNTIF(B42:H42,"13-19"))*(5.5)+(COUNTIF(B42:H42,"14-19"))*(4.5)+(COUNTIF(B42:H42,"15-19"))*(4)+(COUNTIF(B42:H42,"16-19"))*(3)+(COUNTIF(B42:H42,"16:30-19"))*(2.5)+(COUNTIF(B42:H42,"10-14"))*(4)+(COUNTIF(B42:H42,"草加9-14"))*(4.5)+(COUNTIF(B42:H42,"新田9-14"))*(4.5)+(COUNTIF(B42:H42,"新田14-19"))*(4.5)</f>
        <v>22.5</v>
      </c>
      <c r="K42" s="682"/>
    </row>
    <row r="43" spans="1:11" ht="14.45" customHeight="1" x14ac:dyDescent="0.15">
      <c r="A43" s="20" t="s">
        <v>225</v>
      </c>
      <c r="B43" s="12" t="s">
        <v>25</v>
      </c>
      <c r="C43" s="32"/>
      <c r="D43" s="32"/>
      <c r="E43" s="12"/>
      <c r="F43" s="12" t="s">
        <v>21</v>
      </c>
      <c r="G43" s="12"/>
      <c r="H43" s="12" t="s">
        <v>21</v>
      </c>
      <c r="I43" s="5">
        <f t="shared" ref="I43:I45" si="9">COUNTIFS(B43:H43,"&lt;&gt;空",B43:H43,"&lt;&gt;休",B43:H43,"&lt;&gt;調",B43:H43,"&lt;&gt;",B43:H43,"&lt;&gt;調整休")</f>
        <v>3</v>
      </c>
      <c r="J43" s="682">
        <v>13.5</v>
      </c>
      <c r="K43" s="682"/>
    </row>
    <row r="44" spans="1:11" ht="14.45" customHeight="1" x14ac:dyDescent="0.15">
      <c r="A44" s="20" t="s">
        <v>291</v>
      </c>
      <c r="B44" s="12"/>
      <c r="C44" s="32"/>
      <c r="D44" s="32"/>
      <c r="E44" s="12" t="s">
        <v>20</v>
      </c>
      <c r="F44" s="12"/>
      <c r="G44" s="12" t="s">
        <v>20</v>
      </c>
      <c r="H44" s="12" t="s">
        <v>20</v>
      </c>
      <c r="I44" s="5">
        <f t="shared" si="9"/>
        <v>3</v>
      </c>
      <c r="J44" s="682">
        <f>SUM(COUNTIF(B44:H44,"9-11,15-19"))*(6)+(COUNTIF(B44:H44,"9-12,16-19"))*(6)+(COUNTIF(B44:H44,"9-13,17-19"))*(6)+(COUNTIF(B44:H44,"9-19"))*(9)+(COUNTIF(B44:H44,"9-17"))*(7.25)+(COUNTIF(B44:H44,"9-16"))*(6.25)+(COUNTIF(B44:H44,"9-15"))*(5.5)+(COUNTIF(B44:H44,"9-14"))*(4.5)+(COUNTIF(B44:H44,"9-13"))*(4)+(COUNTIF(B44:H44,"9-12"))*(3)+(COUNTIF(B44:H44,"9-11:30"))*(2.5)+(COUNTIF(B44:H44,"13-19"))*(5.5)+(COUNTIF(B44:H44,"14-19"))*(4.5)+(COUNTIF(B44:H44,"15-19"))*(4)+(COUNTIF(B44:H44,"16-19"))*(3)+(COUNTIF(B44:H44,"16:30-19"))*(2.5)+(COUNTIF(B44:H44,"10-14"))*(4)+(COUNTIF(B44:H44,"草加9-14"))*(4.5)+(COUNTIF(B44:H44,"新田9-14"))*(4.5)+(COUNTIF(B44:H44,"新田14-19"))*(4.5)</f>
        <v>13.5</v>
      </c>
      <c r="K44" s="682"/>
    </row>
    <row r="45" spans="1:11" ht="14.45" customHeight="1" x14ac:dyDescent="0.15">
      <c r="A45" s="20" t="s">
        <v>38</v>
      </c>
      <c r="B45" s="12" t="s">
        <v>21</v>
      </c>
      <c r="C45" s="11"/>
      <c r="D45" s="11"/>
      <c r="E45" s="12"/>
      <c r="F45" s="12" t="s">
        <v>21</v>
      </c>
      <c r="G45" s="103" t="s">
        <v>56</v>
      </c>
      <c r="H45" s="103" t="s">
        <v>56</v>
      </c>
      <c r="I45" s="5">
        <f t="shared" si="9"/>
        <v>4</v>
      </c>
      <c r="J45" s="682">
        <f>SUM(COUNTIF(B45:H45,"9-11,15-19"))*(6)+(COUNTIF(B45:H45,"9-12,16-19"))*(6)+(COUNTIF(B45:H45,"9-13,17-19"))*(6)+(COUNTIF(B45:H45,"9-19"))*(9)+(COUNTIF(B45:H45,"9-17"))*(7.25)+(COUNTIF(B45:H45,"9-16"))*(6.25)+(COUNTIF(B45:H45,"9-15"))*(5.5)+(COUNTIF(B45:H45,"9-14"))*(4.5)+(COUNTIF(B45:H45,"9-13"))*(4)+(COUNTIF(B45:H45,"9-12"))*(3)+(COUNTIF(B45:H45,"9-11:30"))*(2.5)+(COUNTIF(B45:H45,"13-19"))*(5.5)+(COUNTIF(B45:H45,"14-19"))*(4.5)+(COUNTIF(B45:H45,"15-19"))*(4)+(COUNTIF(B45:H45,"16-19"))*(3)+(COUNTIF(B45:H45,"16:30-19"))*(2.5)+(COUNTIF(B45:H45,"10-14"))*(4)+(COUNTIF(B45:H45,"草加9-14"))*(4.5)+(COUNTIF(B45:H45,"新田9-14"))*(4.5)+(COUNTIF(B45:H45,"新田14-19"))*(4.5)</f>
        <v>18</v>
      </c>
      <c r="K45" s="682"/>
    </row>
    <row r="46" spans="1:11" ht="14.45" customHeight="1" x14ac:dyDescent="0.15">
      <c r="A46" s="321" t="s">
        <v>66</v>
      </c>
      <c r="B46" s="12"/>
      <c r="C46" s="11"/>
      <c r="D46" s="11"/>
      <c r="E46" s="12"/>
      <c r="F46" s="12"/>
      <c r="G46" s="12"/>
      <c r="H46" s="386"/>
      <c r="I46" s="5"/>
      <c r="J46" s="682"/>
      <c r="K46" s="682"/>
    </row>
    <row r="47" spans="1:11" ht="14.45" customHeight="1" x14ac:dyDescent="0.15">
      <c r="A47" s="22" t="s">
        <v>0</v>
      </c>
      <c r="B47" s="23">
        <v>45683</v>
      </c>
      <c r="C47" s="23">
        <v>45684</v>
      </c>
      <c r="D47" s="23">
        <v>45685</v>
      </c>
      <c r="E47" s="23">
        <v>45686</v>
      </c>
      <c r="F47" s="23">
        <v>45687</v>
      </c>
      <c r="G47" s="23">
        <v>45688</v>
      </c>
      <c r="H47" s="23"/>
      <c r="I47" s="688" t="s">
        <v>1</v>
      </c>
      <c r="J47" s="690" t="s">
        <v>2</v>
      </c>
      <c r="K47" s="690"/>
    </row>
    <row r="48" spans="1:11" ht="14.45" customHeight="1" x14ac:dyDescent="0.15">
      <c r="A48" s="22" t="s">
        <v>3</v>
      </c>
      <c r="B48" s="22" t="s">
        <v>4</v>
      </c>
      <c r="C48" s="316" t="s">
        <v>5</v>
      </c>
      <c r="D48" s="21" t="s">
        <v>6</v>
      </c>
      <c r="E48" s="2" t="s">
        <v>7</v>
      </c>
      <c r="F48" s="2" t="s">
        <v>8</v>
      </c>
      <c r="G48" s="2" t="s">
        <v>9</v>
      </c>
      <c r="H48" s="24"/>
      <c r="I48" s="689"/>
      <c r="J48" s="690"/>
      <c r="K48" s="690"/>
    </row>
    <row r="49" spans="1:14" ht="14.45" customHeight="1" x14ac:dyDescent="0.15">
      <c r="A49" s="126" t="s">
        <v>12</v>
      </c>
      <c r="B49" s="12"/>
      <c r="C49" s="21"/>
      <c r="D49" s="21"/>
      <c r="E49" s="12"/>
      <c r="F49" s="12"/>
      <c r="G49" s="12"/>
      <c r="H49" s="21"/>
      <c r="I49" s="5"/>
      <c r="J49" s="693"/>
      <c r="K49" s="692"/>
    </row>
    <row r="50" spans="1:14" ht="14.45" customHeight="1" x14ac:dyDescent="0.15">
      <c r="A50" s="20" t="s">
        <v>37</v>
      </c>
      <c r="B50" s="12" t="s">
        <v>21</v>
      </c>
      <c r="C50" s="21"/>
      <c r="D50" s="11"/>
      <c r="E50" s="12" t="s">
        <v>21</v>
      </c>
      <c r="F50" s="12"/>
      <c r="G50" s="12" t="s">
        <v>21</v>
      </c>
      <c r="H50" s="11"/>
      <c r="I50" s="5">
        <f t="shared" ref="I50:I56" si="10">COUNTIFS(B50:H50,"&lt;&gt;空",B50:H50,"&lt;&gt;休",B50:H50,"&lt;&gt;調",B50:H50,"&lt;&gt;",B50:H50,"&lt;&gt;調整休")</f>
        <v>3</v>
      </c>
      <c r="J50" s="682">
        <f t="shared" ref="J50:J51" si="11">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COUNTIF(B50:H50,"草加9-14"))*(4.5)+(COUNTIF(B50:H50,"新田9-14"))*(4.5)+(COUNTIF(B50:H50,"新田14-19"))*(4.5)</f>
        <v>13.5</v>
      </c>
      <c r="K50" s="682"/>
    </row>
    <row r="51" spans="1:14" ht="14.45" customHeight="1" x14ac:dyDescent="0.15">
      <c r="A51" s="20" t="s">
        <v>19</v>
      </c>
      <c r="B51" s="12"/>
      <c r="C51" s="21"/>
      <c r="D51" s="11"/>
      <c r="E51" s="12" t="s">
        <v>20</v>
      </c>
      <c r="F51" s="12"/>
      <c r="G51" s="12" t="s">
        <v>20</v>
      </c>
      <c r="H51" s="11"/>
      <c r="I51" s="5">
        <f t="shared" si="10"/>
        <v>2</v>
      </c>
      <c r="J51" s="682">
        <f t="shared" si="11"/>
        <v>9</v>
      </c>
      <c r="K51" s="682"/>
    </row>
    <row r="52" spans="1:14" ht="14.45" customHeight="1" x14ac:dyDescent="0.15">
      <c r="A52" s="20" t="s">
        <v>62</v>
      </c>
      <c r="B52" s="12" t="s">
        <v>20</v>
      </c>
      <c r="C52" s="21"/>
      <c r="D52" s="32"/>
      <c r="E52" s="93" t="s">
        <v>84</v>
      </c>
      <c r="F52" s="383"/>
      <c r="G52" s="383"/>
      <c r="H52" s="32"/>
      <c r="I52" s="5">
        <f t="shared" si="10"/>
        <v>2</v>
      </c>
      <c r="J52" s="682">
        <f>SUM(COUNTIF(B52:H52,"9-11,15-19"))*(6)+(COUNTIF(B52:H52,"9-12,16-19"))*(6)+(COUNTIF(B52:H52,"9-13,17-19"))*(6)+(COUNTIF(B52:H52,"9-19"))*(9)+(COUNTIF(B52:H52,"9-17"))*(7.25)+(COUNTIF(B52:H52,"9-16"))*(6.25)+(COUNTIF(B52:H52,"9-15"))*(5.5)+(COUNTIF(B52:H52,"9-14"))*(4.5)+(COUNTIF(B52:H52,"9-13"))*(4)+(COUNTIF(B52:H52,"9-12"))*(3)+(COUNTIF(B52:H52,"9-11:30"))*(2.5)+(COUNTIF(B52:H52,"13-19"))*(5.5)+(COUNTIF(B52:H52,"14-19"))*(4.5)+(COUNTIF(B52:H52,"15-19"))*(4)+(COUNTIF(B52:H52,"16-19"))*(3)+(COUNTIF(B52:H52,"16:30-19"))*(2.5)+(COUNTIF(B52:H52,"10-14"))*(4)+(COUNTIF(B52:H52,"草加9-14"))*(4.5)+(COUNTIF(B52:H52,"新田9-14"))*(4.5)+(COUNTIF(B52:H52,"新田14-19"))*(4.5)</f>
        <v>9</v>
      </c>
      <c r="K52" s="682"/>
    </row>
    <row r="53" spans="1:14" ht="14.45" customHeight="1" x14ac:dyDescent="0.15">
      <c r="A53" s="20" t="s">
        <v>124</v>
      </c>
      <c r="B53" s="93" t="s">
        <v>84</v>
      </c>
      <c r="C53" s="11"/>
      <c r="D53" s="11"/>
      <c r="E53" s="93" t="s">
        <v>84</v>
      </c>
      <c r="F53" s="12" t="s">
        <v>20</v>
      </c>
      <c r="G53" s="12" t="s">
        <v>20</v>
      </c>
      <c r="H53" s="11"/>
      <c r="I53" s="5">
        <f t="shared" si="10"/>
        <v>4</v>
      </c>
      <c r="J53" s="682">
        <f>SUM(COUNTIF(B53:H53,"9-11,15-19"))*(6)+(COUNTIF(B53:H53,"9-12,16-19"))*(6)+(COUNTIF(B53:H53,"9-13,17-19"))*(6)+(COUNTIF(B53:H53,"9-19"))*(9)+(COUNTIF(B53:H53,"9-17"))*(7.25)+(COUNTIF(B53:H53,"9-16"))*(6.25)+(COUNTIF(B53:H53,"9-15"))*(5.5)+(COUNTIF(B53:H53,"9-14"))*(4.5)+(COUNTIF(B53:H53,"9-13"))*(4)+(COUNTIF(B53:H53,"9-12"))*(3)+(COUNTIF(B53:H53,"9-11:30"))*(2.5)+(COUNTIF(B53:H53,"13-19"))*(5.5)+(COUNTIF(B53:H53,"14-19"))*(4.5)+(COUNTIF(B53:H53,"15-19"))*(4)+(COUNTIF(B53:H53,"16-19"))*(3)+(COUNTIF(B53:H53,"16:30-19"))*(2.5)+(COUNTIF(B53:H53,"10-14"))*(4)+(COUNTIF(B53:H53,"草加9-14"))*(4.5)+(COUNTIF(B53:H53,"新田9-14"))*(4.5)+(COUNTIF(B53:H53,"新田14-19"))*(4.5)</f>
        <v>18</v>
      </c>
      <c r="K53" s="682"/>
    </row>
    <row r="54" spans="1:14" ht="14.45" customHeight="1" x14ac:dyDescent="0.15">
      <c r="A54" s="20" t="s">
        <v>225</v>
      </c>
      <c r="B54" s="12" t="s">
        <v>21</v>
      </c>
      <c r="C54" s="32"/>
      <c r="D54" s="32"/>
      <c r="E54" s="12"/>
      <c r="F54" s="12" t="s">
        <v>21</v>
      </c>
      <c r="G54" s="12"/>
      <c r="H54" s="32"/>
      <c r="I54" s="5">
        <f t="shared" si="10"/>
        <v>2</v>
      </c>
      <c r="J54" s="682">
        <f>SUM(COUNTIF(B54:H54,"9-11,15-19"))*(6)+(COUNTIF(B54:H54,"9-12,16-19"))*(6)+(COUNTIF(B54:H54,"9-13,17-19"))*(6)+(COUNTIF(B54:H54,"9-19"))*(9)+(COUNTIF(B54:H54,"9-17"))*(7.25)+(COUNTIF(B54:H54,"9-16"))*(6.25)+(COUNTIF(B54:H54,"9-15"))*(5.5)+(COUNTIF(B54:H54,"9-14"))*(4.5)+(COUNTIF(B54:H54,"9-13"))*(4)+(COUNTIF(B54:H54,"9-12"))*(3)+(COUNTIF(B54:H54,"9-11:30"))*(2.5)+(COUNTIF(B54:H54,"13-19"))*(5.5)+(COUNTIF(B54:H54,"14-19"))*(4.5)+(COUNTIF(B54:H54,"15-19"))*(4)+(COUNTIF(B54:H54,"16-19"))*(3)+(COUNTIF(B54:H54,"16:30-19"))*(2.5)+(COUNTIF(B54:H54,"10-14"))*(4)+(COUNTIF(B54:H54,"草加9-14"))*(4.5)+(COUNTIF(B54:H54,"新田9-14"))*(4.5)+(COUNTIF(B54:H54,"新田14-19"))*(4.5)</f>
        <v>9</v>
      </c>
      <c r="K54" s="682"/>
    </row>
    <row r="55" spans="1:14" ht="14.45" customHeight="1" x14ac:dyDescent="0.15">
      <c r="A55" s="20" t="s">
        <v>291</v>
      </c>
      <c r="B55" s="12"/>
      <c r="C55" s="32"/>
      <c r="D55" s="32"/>
      <c r="E55" s="12" t="s">
        <v>20</v>
      </c>
      <c r="F55" s="12"/>
      <c r="G55" s="12" t="s">
        <v>20</v>
      </c>
      <c r="H55" s="32"/>
      <c r="I55" s="5">
        <f t="shared" si="10"/>
        <v>2</v>
      </c>
      <c r="J55" s="682">
        <f>SUM(COUNTIF(B55:H55,"9-11,15-19"))*(6)+(COUNTIF(B55:H55,"9-12,16-19"))*(6)+(COUNTIF(B55:H55,"9-13,17-19"))*(6)+(COUNTIF(B55:H55,"9-19"))*(9)+(COUNTIF(B55:H55,"9-17"))*(7.25)+(COUNTIF(B55:H55,"9-16"))*(6.25)+(COUNTIF(B55:H55,"9-15"))*(5.5)+(COUNTIF(B55:H55,"9-14"))*(4.5)+(COUNTIF(B55:H55,"9-13"))*(4)+(COUNTIF(B55:H55,"9-12"))*(3)+(COUNTIF(B55:H55,"9-11:30"))*(2.5)+(COUNTIF(B55:H55,"13-19"))*(5.5)+(COUNTIF(B55:H55,"14-19"))*(4.5)+(COUNTIF(B55:H55,"15-19"))*(4)+(COUNTIF(B55:H55,"16-19"))*(3)+(COUNTIF(B55:H55,"16:30-19"))*(2.5)+(COUNTIF(B55:H55,"10-14"))*(4)+(COUNTIF(B55:H55,"草加9-14"))*(4.5)+(COUNTIF(B55:H55,"新田9-14"))*(4.5)+(COUNTIF(B55:H55,"新田14-19"))*(4.5)</f>
        <v>9</v>
      </c>
      <c r="K55" s="682"/>
    </row>
    <row r="56" spans="1:14" ht="14.45" customHeight="1" x14ac:dyDescent="0.15">
      <c r="A56" s="20" t="s">
        <v>38</v>
      </c>
      <c r="B56" s="12" t="s">
        <v>20</v>
      </c>
      <c r="C56" s="11"/>
      <c r="D56" s="11"/>
      <c r="E56" s="12"/>
      <c r="F56" s="103" t="s">
        <v>57</v>
      </c>
      <c r="G56" s="103" t="s">
        <v>57</v>
      </c>
      <c r="H56" s="11"/>
      <c r="I56" s="5">
        <f t="shared" si="10"/>
        <v>3</v>
      </c>
      <c r="J56" s="682">
        <f>SUM(COUNTIF(B56:H56,"9-11,15-19"))*(6)+(COUNTIF(B56:H56,"9-12,16-19"))*(6)+(COUNTIF(B56:H56,"9-13,17-19"))*(6)+(COUNTIF(B56:H56,"9-19"))*(9)+(COUNTIF(B56:H56,"9-17"))*(7.25)+(COUNTIF(B56:H56,"9-16"))*(6.25)+(COUNTIF(B56:H56,"9-15"))*(5.5)+(COUNTIF(B56:H56,"9-14"))*(4.5)+(COUNTIF(B56:H56,"9-13"))*(4)+(COUNTIF(B56:H56,"9-12"))*(3)+(COUNTIF(B56:H56,"9-11:30"))*(2.5)+(COUNTIF(B56:H56,"13-19"))*(5.5)+(COUNTIF(B56:H56,"14-19"))*(4.5)+(COUNTIF(B56:H56,"15-19"))*(4)+(COUNTIF(B56:H56,"16-19"))*(3)+(COUNTIF(B56:H56,"16:30-19"))*(2.5)+(COUNTIF(B56:H56,"10-14"))*(4)+(COUNTIF(B56:H56,"草加9-14"))*(4.5)+(COUNTIF(B56:H56,"新田9-14"))*(4.5)+(COUNTIF(B56:H56,"新田14-19"))*(4.5)</f>
        <v>13.5</v>
      </c>
      <c r="K56" s="682"/>
    </row>
    <row r="57" spans="1:14" ht="14.45" customHeight="1" x14ac:dyDescent="0.15">
      <c r="A57" s="321" t="s">
        <v>66</v>
      </c>
      <c r="B57" s="12"/>
      <c r="C57" s="11"/>
      <c r="D57" s="11"/>
      <c r="E57" s="12"/>
      <c r="F57" s="12"/>
      <c r="G57" s="12"/>
      <c r="H57" s="11"/>
      <c r="I57" s="5"/>
      <c r="J57" s="682"/>
      <c r="K57" s="682"/>
    </row>
    <row r="58" spans="1:14" ht="14.45" customHeight="1" x14ac:dyDescent="0.15">
      <c r="A58" s="41"/>
      <c r="B58" s="42"/>
      <c r="C58" s="42"/>
      <c r="D58" s="42"/>
      <c r="E58" s="42"/>
      <c r="F58" s="42"/>
      <c r="G58" s="42"/>
      <c r="H58" s="42"/>
      <c r="I58" s="698" t="s">
        <v>488</v>
      </c>
      <c r="J58" s="698"/>
      <c r="K58" s="698"/>
    </row>
    <row r="59" spans="1:14" ht="14.45" customHeight="1" x14ac:dyDescent="0.15">
      <c r="A59" s="699" t="s">
        <v>36</v>
      </c>
      <c r="B59" s="700"/>
      <c r="C59" s="13"/>
      <c r="D59" s="701" t="s">
        <v>31</v>
      </c>
      <c r="E59" s="701"/>
      <c r="H59" s="10"/>
      <c r="I59" s="10"/>
      <c r="M59" s="14"/>
      <c r="N59" s="15"/>
    </row>
    <row r="60" spans="1:14" ht="14.45" customHeight="1" x14ac:dyDescent="0.15">
      <c r="A60" s="702" t="s">
        <v>85</v>
      </c>
      <c r="B60" s="703"/>
      <c r="C60" s="704" t="s">
        <v>89</v>
      </c>
      <c r="D60" s="705"/>
      <c r="E60" s="705"/>
      <c r="F60" s="705"/>
      <c r="G60" s="705"/>
      <c r="H60" s="705"/>
      <c r="I60" s="705"/>
      <c r="J60" s="705"/>
      <c r="K60" s="705"/>
      <c r="M60" s="14"/>
      <c r="N60" s="15"/>
    </row>
    <row r="61" spans="1:14" ht="14.45" customHeight="1" x14ac:dyDescent="0.15">
      <c r="A61" s="702" t="s">
        <v>86</v>
      </c>
      <c r="B61" s="703"/>
      <c r="C61" s="704" t="s">
        <v>90</v>
      </c>
      <c r="D61" s="705"/>
      <c r="E61" s="705"/>
      <c r="F61" s="705"/>
      <c r="G61" s="705"/>
      <c r="H61" s="705"/>
      <c r="I61" s="705"/>
      <c r="J61" s="705"/>
      <c r="K61" s="705"/>
    </row>
    <row r="62" spans="1:14" ht="14.45" customHeight="1" x14ac:dyDescent="0.15">
      <c r="A62" s="95" t="s">
        <v>87</v>
      </c>
      <c r="B62" s="96"/>
      <c r="C62" s="696" t="s">
        <v>30</v>
      </c>
      <c r="D62" s="697"/>
      <c r="E62" s="697"/>
      <c r="F62" s="697"/>
      <c r="G62" s="697"/>
      <c r="H62" s="697"/>
      <c r="I62" s="697"/>
      <c r="J62" s="697"/>
      <c r="K62" s="697"/>
    </row>
    <row r="63" spans="1:14" ht="14.45" customHeight="1" x14ac:dyDescent="0.15">
      <c r="A63" s="95" t="s">
        <v>88</v>
      </c>
      <c r="B63" s="96"/>
      <c r="C63" s="97" t="s">
        <v>32</v>
      </c>
      <c r="D63" s="98"/>
      <c r="E63" s="98"/>
      <c r="F63" s="98"/>
      <c r="G63" s="98"/>
      <c r="H63" s="98"/>
      <c r="I63" s="98"/>
      <c r="J63" s="98"/>
      <c r="K63" s="98"/>
    </row>
    <row r="64" spans="1:14" ht="14.45" customHeight="1" x14ac:dyDescent="0.15">
      <c r="A64" s="694"/>
      <c r="B64" s="695"/>
      <c r="C64" s="696" t="s">
        <v>91</v>
      </c>
      <c r="D64" s="697"/>
      <c r="E64" s="697"/>
      <c r="F64" s="697"/>
      <c r="G64" s="697"/>
      <c r="H64" s="697"/>
      <c r="I64" s="697"/>
      <c r="J64" s="697"/>
      <c r="K64" s="697"/>
    </row>
    <row r="65" spans="1:11" ht="14.45" customHeight="1" x14ac:dyDescent="0.15">
      <c r="A65" s="876"/>
      <c r="B65" s="876"/>
      <c r="C65" s="98" t="s">
        <v>35</v>
      </c>
      <c r="D65" s="98"/>
      <c r="E65" s="98"/>
      <c r="F65" s="98"/>
      <c r="G65" s="98"/>
      <c r="H65" s="98"/>
      <c r="I65" s="98"/>
      <c r="J65" s="98"/>
      <c r="K65" s="98"/>
    </row>
    <row r="66" spans="1:11" ht="14.45" customHeight="1" x14ac:dyDescent="0.15">
      <c r="A66" s="875"/>
      <c r="B66" s="875"/>
      <c r="C66" s="697" t="s">
        <v>104</v>
      </c>
      <c r="D66" s="697"/>
      <c r="E66" s="697"/>
      <c r="F66" s="697"/>
      <c r="G66" s="697"/>
      <c r="H66" s="697"/>
      <c r="I66" s="697"/>
      <c r="J66" s="697"/>
      <c r="K66" s="697"/>
    </row>
    <row r="67" spans="1:11" ht="14.45" customHeight="1" x14ac:dyDescent="0.15">
      <c r="A67" s="875"/>
      <c r="B67" s="875"/>
      <c r="C67" s="697" t="s">
        <v>106</v>
      </c>
      <c r="D67" s="697"/>
      <c r="E67" s="697"/>
      <c r="F67" s="697"/>
      <c r="G67" s="697"/>
      <c r="H67" s="697"/>
      <c r="I67" s="697"/>
      <c r="J67" s="697"/>
      <c r="K67" s="697"/>
    </row>
  </sheetData>
  <mergeCells count="73">
    <mergeCell ref="J11:K11"/>
    <mergeCell ref="H1:K1"/>
    <mergeCell ref="I3:I4"/>
    <mergeCell ref="J3:K4"/>
    <mergeCell ref="E5:G5"/>
    <mergeCell ref="J5:K5"/>
    <mergeCell ref="J6:K6"/>
    <mergeCell ref="J7:K7"/>
    <mergeCell ref="J8:K8"/>
    <mergeCell ref="J9:K9"/>
    <mergeCell ref="J10:K10"/>
    <mergeCell ref="B1:E1"/>
    <mergeCell ref="J23:K23"/>
    <mergeCell ref="J12:K12"/>
    <mergeCell ref="J13:K13"/>
    <mergeCell ref="I14:I15"/>
    <mergeCell ref="J14:K15"/>
    <mergeCell ref="J16:K16"/>
    <mergeCell ref="J17:K17"/>
    <mergeCell ref="J18:K18"/>
    <mergeCell ref="J19:K19"/>
    <mergeCell ref="J20:K20"/>
    <mergeCell ref="J21:K21"/>
    <mergeCell ref="J22:K22"/>
    <mergeCell ref="J35:K35"/>
    <mergeCell ref="J24:K24"/>
    <mergeCell ref="I25:I26"/>
    <mergeCell ref="J25:K26"/>
    <mergeCell ref="J27:K27"/>
    <mergeCell ref="J28:K28"/>
    <mergeCell ref="J29:K29"/>
    <mergeCell ref="J30:K30"/>
    <mergeCell ref="J31:K31"/>
    <mergeCell ref="J32:K32"/>
    <mergeCell ref="J33:K33"/>
    <mergeCell ref="J34:K34"/>
    <mergeCell ref="I47:I48"/>
    <mergeCell ref="J47:K48"/>
    <mergeCell ref="I36:I37"/>
    <mergeCell ref="J36:K37"/>
    <mergeCell ref="J38:K38"/>
    <mergeCell ref="J39:K39"/>
    <mergeCell ref="J40:K40"/>
    <mergeCell ref="J41:K41"/>
    <mergeCell ref="J54:K54"/>
    <mergeCell ref="J42:K42"/>
    <mergeCell ref="J43:K43"/>
    <mergeCell ref="J44:K44"/>
    <mergeCell ref="J45:K45"/>
    <mergeCell ref="J46:K46"/>
    <mergeCell ref="J49:K49"/>
    <mergeCell ref="J50:K50"/>
    <mergeCell ref="J51:K51"/>
    <mergeCell ref="J52:K52"/>
    <mergeCell ref="J53:K53"/>
    <mergeCell ref="A64:B64"/>
    <mergeCell ref="C64:K64"/>
    <mergeCell ref="J55:K55"/>
    <mergeCell ref="J56:K56"/>
    <mergeCell ref="J57:K57"/>
    <mergeCell ref="I58:K58"/>
    <mergeCell ref="A59:B59"/>
    <mergeCell ref="D59:E59"/>
    <mergeCell ref="A60:B60"/>
    <mergeCell ref="C60:K60"/>
    <mergeCell ref="A61:B61"/>
    <mergeCell ref="C61:K61"/>
    <mergeCell ref="C62:K62"/>
    <mergeCell ref="A65:B65"/>
    <mergeCell ref="A66:B66"/>
    <mergeCell ref="C66:K66"/>
    <mergeCell ref="A67:B67"/>
    <mergeCell ref="C67:K67"/>
  </mergeCells>
  <phoneticPr fontId="13"/>
  <pageMargins left="0.59055118110236227" right="0.27559055118110237" top="0.31496062992125984" bottom="0.11811023622047245" header="0.51181102362204722" footer="0.51181102362204722"/>
  <pageSetup paperSize="9" scale="92" orientation="portrait"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98D22-886D-4943-9908-AB6EFD08D5B8}">
  <sheetPr>
    <tabColor theme="7" tint="0.59999389629810485"/>
    <pageSetUpPr fitToPage="1"/>
  </sheetPr>
  <dimension ref="A1:N62"/>
  <sheetViews>
    <sheetView zoomScale="90" zoomScaleNormal="90" workbookViewId="0">
      <selection activeCell="N28" sqref="N27:N28"/>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883" t="s">
        <v>451</v>
      </c>
      <c r="C1" s="683"/>
      <c r="D1" s="683"/>
      <c r="E1" s="683"/>
      <c r="F1" s="491" t="s">
        <v>490</v>
      </c>
      <c r="H1" s="729" t="s">
        <v>111</v>
      </c>
      <c r="I1" s="730"/>
      <c r="J1" s="731"/>
      <c r="K1" s="732"/>
    </row>
    <row r="2" spans="1:11" ht="9.9499999999999993" customHeight="1" x14ac:dyDescent="0.15">
      <c r="A2" s="14"/>
      <c r="I2" s="14"/>
      <c r="J2" s="3"/>
      <c r="K2" s="4"/>
    </row>
    <row r="3" spans="1:11" ht="15" customHeight="1" x14ac:dyDescent="0.15">
      <c r="A3" s="2" t="s">
        <v>64</v>
      </c>
      <c r="B3" s="90"/>
      <c r="C3" s="90"/>
      <c r="D3" s="90"/>
      <c r="E3" s="90">
        <v>45658</v>
      </c>
      <c r="F3" s="90">
        <v>45659</v>
      </c>
      <c r="G3" s="90">
        <v>45660</v>
      </c>
      <c r="H3" s="90">
        <v>45661</v>
      </c>
      <c r="I3" s="727" t="s">
        <v>1</v>
      </c>
      <c r="J3" s="717" t="s">
        <v>2</v>
      </c>
      <c r="K3" s="718"/>
    </row>
    <row r="4" spans="1:11" ht="15" customHeight="1" x14ac:dyDescent="0.15">
      <c r="A4" s="2" t="s">
        <v>3</v>
      </c>
      <c r="B4" s="2"/>
      <c r="C4" s="21"/>
      <c r="D4" s="21"/>
      <c r="E4" s="24" t="s">
        <v>7</v>
      </c>
      <c r="F4" s="2" t="s">
        <v>8</v>
      </c>
      <c r="G4" s="2" t="s">
        <v>9</v>
      </c>
      <c r="H4" s="24" t="s">
        <v>10</v>
      </c>
      <c r="I4" s="728"/>
      <c r="J4" s="719"/>
      <c r="K4" s="720"/>
    </row>
    <row r="5" spans="1:11" ht="15" customHeight="1" x14ac:dyDescent="0.15">
      <c r="A5" s="17" t="s">
        <v>12</v>
      </c>
      <c r="B5" s="2"/>
      <c r="C5" s="2"/>
      <c r="D5" s="2"/>
      <c r="E5" s="949" t="s">
        <v>453</v>
      </c>
      <c r="F5" s="950"/>
      <c r="G5" s="951"/>
      <c r="H5" s="481" t="s">
        <v>454</v>
      </c>
      <c r="I5" s="5"/>
      <c r="J5" s="682"/>
      <c r="K5" s="692"/>
    </row>
    <row r="6" spans="1:11" ht="15" customHeight="1" x14ac:dyDescent="0.15">
      <c r="A6" s="19" t="s">
        <v>112</v>
      </c>
      <c r="B6" s="26"/>
      <c r="C6" s="26"/>
      <c r="D6" s="32"/>
      <c r="E6" s="32"/>
      <c r="F6" s="32"/>
      <c r="G6" s="32"/>
      <c r="H6" s="54"/>
      <c r="I6" s="5">
        <f>COUNTIFS(B6:H6,"&lt;&gt;空",B6:H6,"&lt;&gt;休",B6:H6,"&lt;&gt;調",B6:H6,"&lt;&gt;",B6:H6,"&lt;&gt;調整休")</f>
        <v>0</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COUNTIF(B6:H6,"13-16"))*(3)+(COUNTIF(B6:H6,"工場9:30-15"))*(5)+(COUNTIF(B6:H6,"工場9-15"))*(5.5)+(COUNTIF(B6:H6,"Y10-・店15-"))*(6.25)+(COUNTIF(B6:H6,"Y9:30-/受-17"))*(6.75)+(COUNTIF(B6:H6,"Y9:30-/受"))*(4.5)</f>
        <v>0</v>
      </c>
      <c r="K6" s="692"/>
    </row>
    <row r="7" spans="1:11" ht="15" customHeight="1" x14ac:dyDescent="0.15">
      <c r="A7" s="20" t="s">
        <v>113</v>
      </c>
      <c r="B7" s="2"/>
      <c r="C7" s="2"/>
      <c r="D7" s="32"/>
      <c r="E7" s="32"/>
      <c r="F7" s="32"/>
      <c r="G7" s="32"/>
      <c r="H7" s="12"/>
      <c r="I7" s="5">
        <f>COUNTIFS(B7:H7,"&lt;&gt;空",B7:H7,"&lt;&gt;休",B7:H7,"&lt;&gt;調",B7:H7,"&lt;&gt;",B7:H7,"&lt;&gt;調整休")</f>
        <v>0</v>
      </c>
      <c r="J7" s="682">
        <v>12.5</v>
      </c>
      <c r="K7" s="692"/>
    </row>
    <row r="8" spans="1:11" ht="15" customHeight="1" x14ac:dyDescent="0.15">
      <c r="A8" s="20" t="s">
        <v>115</v>
      </c>
      <c r="B8" s="38"/>
      <c r="C8" s="38"/>
      <c r="D8" s="38"/>
      <c r="E8" s="38"/>
      <c r="F8" s="38"/>
      <c r="G8" s="38"/>
      <c r="H8" s="12" t="s">
        <v>21</v>
      </c>
      <c r="I8" s="5">
        <f t="shared" ref="I8:I11" si="0">COUNTIFS(B8:H8,"&lt;&gt;空",B8:H8,"&lt;&gt;休",B8:H8,"&lt;&gt;調",B8:H8,"&lt;&gt;",B8:H8,"&lt;&gt;調整休")</f>
        <v>1</v>
      </c>
      <c r="J8" s="682">
        <f t="shared" ref="J8:J9" si="1">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f>
        <v>4.5</v>
      </c>
      <c r="K8" s="692"/>
    </row>
    <row r="9" spans="1:11" ht="15" customHeight="1" x14ac:dyDescent="0.15">
      <c r="A9" s="47" t="s">
        <v>128</v>
      </c>
      <c r="B9" s="38"/>
      <c r="C9" s="38"/>
      <c r="D9" s="38"/>
      <c r="E9" s="38"/>
      <c r="F9" s="38"/>
      <c r="G9" s="38"/>
      <c r="H9" s="12" t="s">
        <v>20</v>
      </c>
      <c r="I9" s="5">
        <f t="shared" si="0"/>
        <v>1</v>
      </c>
      <c r="J9" s="682">
        <f t="shared" si="1"/>
        <v>4.5</v>
      </c>
      <c r="K9" s="692"/>
    </row>
    <row r="10" spans="1:11" ht="15" customHeight="1" x14ac:dyDescent="0.15">
      <c r="A10" s="20" t="s">
        <v>339</v>
      </c>
      <c r="B10" s="38"/>
      <c r="C10" s="38"/>
      <c r="D10" s="38"/>
      <c r="E10" s="38"/>
      <c r="F10" s="38"/>
      <c r="G10" s="38"/>
      <c r="H10" s="12" t="s">
        <v>20</v>
      </c>
      <c r="I10" s="5">
        <f t="shared" si="0"/>
        <v>1</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13:30-19"))*(5)+(COUNTIF(B10:H10,"14-17"))*(4)+(COUNTIF(B10:H10,"16-19"))*(3)+(COUNTIF(B10:H10,"13-16"))*(3)</f>
        <v>4.5</v>
      </c>
      <c r="K10" s="692"/>
    </row>
    <row r="11" spans="1:11" ht="15" customHeight="1" x14ac:dyDescent="0.15">
      <c r="A11" s="20" t="s">
        <v>457</v>
      </c>
      <c r="B11" s="38"/>
      <c r="C11" s="38"/>
      <c r="D11" s="38"/>
      <c r="E11" s="38"/>
      <c r="F11" s="38"/>
      <c r="G11" s="38"/>
      <c r="H11" s="12" t="s">
        <v>21</v>
      </c>
      <c r="I11" s="5">
        <f t="shared" si="0"/>
        <v>1</v>
      </c>
      <c r="J11" s="682">
        <f>SUM(COUNTIF(B11:H11,"9-14:30"))*(5)+(COUNTIF(B11:H11,"9-20"))*(10)+(COUNTIF(B11:H11,"9-19"))*(9)+(COUNTIF(B11:H11,"9-18"))*(8)+(COUNTIF(B11:H11,"9-17"))*(7.25)+(COUNTIF(B11:H11,"9-16"))*(6.25)+(COUNTIF(B11:H11,"9-15"))*(5.5)+(COUNTIF(B11:H11,"9-14"))*(4.5)+(COUNTIF(B11:H11,"9-13,17-20"))*(7)+(COUNTIF(B11:H11,"9-13"))*(4)+(COUNTIF(B11:H11,"9-12,18-20"))*(5)+(COUNTIF(B11:H11,"9-12,16-20"))*(7)+(COUNTIF(B11:H11,"9-12,16-19"))*(6)+(COUNTIF(B11:H11,"9-13,16-20"))*(6)+(COUNTIF(B11:H11,"9-12"))*(3)+(COUNTIF(B11:H11,"9-11:30"))*(2.5)+(COUNTIF(B11:H11,"9-11,16-19"))*(5)+(COUNTIF(B11:H11,"9-11"))*(2)+(COUNTIF(B11:H11,"9:30-11:30,16-19"))*(5)+(COUNTIF(B11:H11,"19-20"))*(1)+(COUNTIF(B11:H11,"17-20"))*(3)+(COUNTIF(B11:H11,"16-20"))*(4)+(COUNTIF(B11:H11,"15-20"))*(4.5)+(COUNTIF(B11:H11,"15-19"))*(4)+(COUNTIF(B11:H11,"14-20"))*(5.5)+(COUNTIF(B11:H11,"14-19"))*(4.5)+(COUNTIF(B11:H11,"14:30-20"))*(5)+(COUNTIF(B11:H11,"13-20"))*(6.25)+(COUNTIF(B11:H11,"13-19"))*(5.5)+(COUNTIF(B11:H11,"13-18"))*(4.5)+(COUNTIF(B11:H11,"13-17"))*(4)+(COUNTIF(B11:H11,"12-20"))*(7.25)+(COUNTIF(B11:H11,"10-20"))*(9)+(COUNTIF(B11:H11,"10-15"))*(4.5)+(COUNTIF(B11:H11,"12-18"))*(5.5)+(COUNTIF(B11:H11,"10-12,14-19"))*(6.5)+(COUNTIF(B11:H11,"10-14"))*(4)+(COUNTIF(B11:H11,"13:30-19"))*(5)+(COUNTIF(B11:H11,"14-17"))*(4)+(COUNTIF(B11:H11,"16-19"))*(3)+(COUNTIF(B11:H11,"13-16"))*(3)</f>
        <v>4.5</v>
      </c>
      <c r="K11" s="692"/>
    </row>
    <row r="12" spans="1:11" ht="15" customHeight="1" x14ac:dyDescent="0.15">
      <c r="A12" s="114" t="s">
        <v>66</v>
      </c>
      <c r="B12" s="38"/>
      <c r="C12" s="38"/>
      <c r="D12" s="38"/>
      <c r="E12" s="38"/>
      <c r="F12" s="38"/>
      <c r="G12" s="38"/>
      <c r="H12" s="117"/>
      <c r="I12" s="27"/>
      <c r="J12" s="48"/>
      <c r="K12" s="102"/>
    </row>
    <row r="13" spans="1:11" ht="15" customHeight="1" x14ac:dyDescent="0.15">
      <c r="A13" s="33" t="s">
        <v>0</v>
      </c>
      <c r="B13" s="90">
        <v>45662</v>
      </c>
      <c r="C13" s="90">
        <v>45663</v>
      </c>
      <c r="D13" s="90">
        <v>45664</v>
      </c>
      <c r="E13" s="90">
        <v>45665</v>
      </c>
      <c r="F13" s="90">
        <v>45666</v>
      </c>
      <c r="G13" s="90">
        <v>45667</v>
      </c>
      <c r="H13" s="90">
        <v>45668</v>
      </c>
      <c r="I13" s="7"/>
      <c r="J13" s="717" t="s">
        <v>2</v>
      </c>
      <c r="K13" s="718"/>
    </row>
    <row r="14" spans="1:11" ht="15" customHeight="1" x14ac:dyDescent="0.15">
      <c r="A14" s="22" t="s">
        <v>3</v>
      </c>
      <c r="B14" s="22" t="s">
        <v>4</v>
      </c>
      <c r="C14" s="2" t="s">
        <v>5</v>
      </c>
      <c r="D14" s="21" t="s">
        <v>6</v>
      </c>
      <c r="E14" s="2" t="s">
        <v>7</v>
      </c>
      <c r="F14" s="2" t="s">
        <v>8</v>
      </c>
      <c r="G14" s="2" t="s">
        <v>9</v>
      </c>
      <c r="H14" s="24" t="s">
        <v>10</v>
      </c>
      <c r="I14" s="8"/>
      <c r="J14" s="719"/>
      <c r="K14" s="720"/>
    </row>
    <row r="15" spans="1:11" ht="15" customHeight="1" x14ac:dyDescent="0.15">
      <c r="A15" s="17" t="s">
        <v>13</v>
      </c>
      <c r="B15" s="481" t="s">
        <v>454</v>
      </c>
      <c r="C15" s="2"/>
      <c r="D15" s="2"/>
      <c r="E15" s="12"/>
      <c r="F15" s="12"/>
      <c r="G15" s="12"/>
      <c r="H15" s="12"/>
      <c r="I15" s="5"/>
      <c r="J15" s="682"/>
      <c r="K15" s="692"/>
    </row>
    <row r="16" spans="1:11" ht="15" customHeight="1" x14ac:dyDescent="0.15">
      <c r="A16" s="19" t="s">
        <v>112</v>
      </c>
      <c r="B16" s="242" t="s">
        <v>492</v>
      </c>
      <c r="C16" s="26"/>
      <c r="D16" s="32"/>
      <c r="E16" s="54" t="s">
        <v>67</v>
      </c>
      <c r="F16" s="492" t="s">
        <v>475</v>
      </c>
      <c r="G16" s="54" t="s">
        <v>20</v>
      </c>
      <c r="H16" s="54"/>
      <c r="I16" s="5">
        <f>COUNTIFS(B16:H16,"&lt;&gt;空",B16:H16,"&lt;&gt;休",B16:H16,"&lt;&gt;調",B16:H16,"&lt;&gt;",B16:H16,"&lt;&gt;調整休")</f>
        <v>4</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(4)+(COUNTIF(B16:H16,"16-19"))*(4)+(COUNTIF(B16:H16,"13-16"))*(3)+(COUNTIF(B16:H16,"工場9:30-15"))*(5)+(COUNTIF(B16:H16,"工場9-15"))*(5.5)+(COUNTIF(B16:H16,"Y10-・店15-"))*(6.25)+(COUNTIF(B16:H16,"Y9:30-/受-17"))*(6.75)+(COUNTIF(B16:H16,"Y9:30-/受"))*(4.5)</f>
        <v>11.75</v>
      </c>
      <c r="K16" s="692"/>
    </row>
    <row r="17" spans="1:11" ht="15" customHeight="1" x14ac:dyDescent="0.15">
      <c r="A17" s="20" t="s">
        <v>113</v>
      </c>
      <c r="B17" s="401" t="s">
        <v>402</v>
      </c>
      <c r="C17" s="2"/>
      <c r="D17" s="32"/>
      <c r="E17" s="401" t="s">
        <v>402</v>
      </c>
      <c r="F17" s="12" t="s">
        <v>20</v>
      </c>
      <c r="G17" s="54"/>
      <c r="H17" s="12"/>
      <c r="I17" s="5">
        <f>COUNTIFS(B17:H17,"&lt;&gt;空",B17:H17,"&lt;&gt;休",B17:H17,"&lt;&gt;調",B17:H17,"&lt;&gt;",B17:H17,"&lt;&gt;調整休")</f>
        <v>3</v>
      </c>
      <c r="J17" s="682">
        <v>17</v>
      </c>
      <c r="K17" s="692"/>
    </row>
    <row r="18" spans="1:11" ht="15" customHeight="1" x14ac:dyDescent="0.15">
      <c r="A18" s="20" t="s">
        <v>115</v>
      </c>
      <c r="B18" s="58"/>
      <c r="C18" s="38"/>
      <c r="D18" s="38"/>
      <c r="E18" s="12"/>
      <c r="F18" s="40"/>
      <c r="G18" s="12" t="s">
        <v>21</v>
      </c>
      <c r="H18" s="12" t="s">
        <v>21</v>
      </c>
      <c r="I18" s="5">
        <f t="shared" ref="I18:I21" si="2">COUNTIFS(B18:H18,"&lt;&gt;空",B18:H18,"&lt;&gt;休",B18:H18,"&lt;&gt;調",B18:H18,"&lt;&gt;",B18:H18,"&lt;&gt;調整休")</f>
        <v>2</v>
      </c>
      <c r="J18" s="682">
        <f t="shared" ref="J18:J19" si="3">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13:30-19"))*(5)+(COUNTIF(B18:H18,"14-17"))*(4)+(COUNTIF(B18:H18,"16-19"))*(4)+(COUNTIF(B18:H18,"13-16"))*(3)</f>
        <v>9</v>
      </c>
      <c r="K18" s="692"/>
    </row>
    <row r="19" spans="1:11" ht="15" customHeight="1" x14ac:dyDescent="0.15">
      <c r="A19" s="47" t="s">
        <v>128</v>
      </c>
      <c r="B19" s="58"/>
      <c r="C19" s="38"/>
      <c r="D19" s="38"/>
      <c r="E19" s="29"/>
      <c r="F19" s="12" t="s">
        <v>20</v>
      </c>
      <c r="G19" s="12"/>
      <c r="H19" s="12" t="s">
        <v>20</v>
      </c>
      <c r="I19" s="5">
        <f t="shared" si="2"/>
        <v>2</v>
      </c>
      <c r="J19" s="682">
        <f t="shared" si="3"/>
        <v>9</v>
      </c>
      <c r="K19" s="692"/>
    </row>
    <row r="20" spans="1:11" ht="15" customHeight="1" x14ac:dyDescent="0.15">
      <c r="A20" s="20" t="s">
        <v>339</v>
      </c>
      <c r="B20" s="12"/>
      <c r="C20" s="38"/>
      <c r="D20" s="38"/>
      <c r="E20" s="58"/>
      <c r="F20" s="29"/>
      <c r="G20" s="12" t="s">
        <v>20</v>
      </c>
      <c r="H20" s="12" t="s">
        <v>20</v>
      </c>
      <c r="I20" s="5">
        <f t="shared" si="2"/>
        <v>2</v>
      </c>
      <c r="J20" s="682">
        <f>SUM(COUNTIF(B20:H20,"9-14:30"))*(5)+(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13:30-19"))*(5)+(COUNTIF(B20:H20,"14-17"))*(4)+(COUNTIF(B20:H20,"16-19"))*(3)+(COUNTIF(B20:H20,"13-16"))*(3)</f>
        <v>9</v>
      </c>
      <c r="K20" s="692"/>
    </row>
    <row r="21" spans="1:11" ht="15" customHeight="1" x14ac:dyDescent="0.15">
      <c r="A21" s="20" t="s">
        <v>457</v>
      </c>
      <c r="B21" s="117"/>
      <c r="C21" s="38"/>
      <c r="D21" s="38"/>
      <c r="E21" s="12"/>
      <c r="F21" s="12" t="s">
        <v>21</v>
      </c>
      <c r="G21" s="12" t="s">
        <v>21</v>
      </c>
      <c r="H21" s="12" t="s">
        <v>21</v>
      </c>
      <c r="I21" s="5">
        <f t="shared" si="2"/>
        <v>3</v>
      </c>
      <c r="J21" s="682">
        <f>SUM(COUNTIF(B21:H21,"9-14:30"))*(5)+(COUNTIF(B21:H21,"9-20"))*(10)+(COUNTIF(B21:H21,"9-19"))*(9)+(COUNTIF(B21:H21,"9-18"))*(8)+(COUNTIF(B21:H21,"9-17"))*(7.25)+(COUNTIF(B21:H21,"9-16"))*(6.25)+(COUNTIF(B21:H21,"9-15"))*(5.5)+(COUNTIF(B21:H21,"9-14"))*(4.5)+(COUNTIF(B21:H21,"9-13,17-20"))*(7)+(COUNTIF(B21:H21,"9-13"))*(4)+(COUNTIF(B21:H21,"9-12,18-20"))*(5)+(COUNTIF(B21:H21,"9-12,16-20"))*(7)+(COUNTIF(B21:H21,"9-12,16-19"))*(6)+(COUNTIF(B21:H21,"9-13,16-20"))*(6)+(COUNTIF(B21:H21,"9-12"))*(3)+(COUNTIF(B21:H21,"9-11:30"))*(2.5)+(COUNTIF(B21:H21,"9-11,16-19"))*(5)+(COUNTIF(B21:H21,"9-11"))*(2)+(COUNTIF(B21:H21,"9:30-11:30,16-19"))*(5)+(COUNTIF(B21:H21,"19-20"))*(1)+(COUNTIF(B21:H21,"17-20"))*(3)+(COUNTIF(B21:H21,"16-20"))*(4)+(COUNTIF(B21:H21,"15-20"))*(4.5)+(COUNTIF(B21:H21,"15-19"))*(4)+(COUNTIF(B21:H21,"14-20"))*(5.5)+(COUNTIF(B21:H21,"14-19"))*(4.5)+(COUNTIF(B21:H21,"14:30-20"))*(5)+(COUNTIF(B21:H21,"13-20"))*(6.25)+(COUNTIF(B21:H21,"13-19"))*(5.5)+(COUNTIF(B21:H21,"13-18"))*(4.5)+(COUNTIF(B21:H21,"13-17"))*(4)+(COUNTIF(B21:H21,"12-20"))*(7.25)+(COUNTIF(B21:H21,"10-20"))*(9)+(COUNTIF(B21:H21,"10-15"))*(4.5)+(COUNTIF(B21:H21,"12-18"))*(5.5)+(COUNTIF(B21:H21,"10-12,14-19"))*(6.5)+(COUNTIF(B21:H21,"10-14"))*(4)+(COUNTIF(B21:H21,"13:30-19"))*(5)+(COUNTIF(B21:H21,"14-17"))*(4)+(COUNTIF(B21:H21,"16-19"))*(3)+(COUNTIF(B21:H21,"13-16"))*(3)</f>
        <v>13.5</v>
      </c>
      <c r="K21" s="692"/>
    </row>
    <row r="22" spans="1:11" ht="15" customHeight="1" x14ac:dyDescent="0.15">
      <c r="A22" s="114" t="s">
        <v>66</v>
      </c>
      <c r="B22" s="385" t="s">
        <v>468</v>
      </c>
      <c r="C22" s="38"/>
      <c r="D22" s="38"/>
      <c r="E22" s="385" t="s">
        <v>182</v>
      </c>
      <c r="F22" s="258"/>
      <c r="G22" s="117"/>
      <c r="H22" s="117"/>
      <c r="I22" s="27"/>
      <c r="J22" s="48"/>
      <c r="K22" s="102"/>
    </row>
    <row r="23" spans="1:11" ht="15" customHeight="1" x14ac:dyDescent="0.15">
      <c r="A23" s="22" t="s">
        <v>0</v>
      </c>
      <c r="B23" s="23">
        <v>45669</v>
      </c>
      <c r="C23" s="23">
        <v>45670</v>
      </c>
      <c r="D23" s="23">
        <v>45671</v>
      </c>
      <c r="E23" s="23">
        <v>45672</v>
      </c>
      <c r="F23" s="23">
        <v>45673</v>
      </c>
      <c r="G23" s="23">
        <v>45674</v>
      </c>
      <c r="H23" s="23">
        <v>45675</v>
      </c>
      <c r="I23" s="7"/>
      <c r="J23" s="717" t="s">
        <v>2</v>
      </c>
      <c r="K23" s="718"/>
    </row>
    <row r="24" spans="1:11" ht="15" customHeight="1" x14ac:dyDescent="0.15">
      <c r="A24" s="22" t="s">
        <v>3</v>
      </c>
      <c r="B24" s="24" t="s">
        <v>4</v>
      </c>
      <c r="C24" s="21" t="s">
        <v>5</v>
      </c>
      <c r="D24" s="21" t="s">
        <v>6</v>
      </c>
      <c r="E24" s="2" t="s">
        <v>7</v>
      </c>
      <c r="F24" s="2" t="s">
        <v>8</v>
      </c>
      <c r="G24" s="2" t="s">
        <v>9</v>
      </c>
      <c r="H24" s="24" t="s">
        <v>10</v>
      </c>
      <c r="I24" s="8"/>
      <c r="J24" s="719"/>
      <c r="K24" s="720"/>
    </row>
    <row r="25" spans="1:11" ht="15" customHeight="1" x14ac:dyDescent="0.15">
      <c r="A25" s="17" t="s">
        <v>12</v>
      </c>
      <c r="B25" s="12"/>
      <c r="C25" s="2"/>
      <c r="D25" s="2"/>
      <c r="E25" s="12"/>
      <c r="F25" s="691" t="s">
        <v>60</v>
      </c>
      <c r="G25" s="691"/>
      <c r="H25" s="691"/>
      <c r="I25" s="51"/>
      <c r="J25" s="721"/>
      <c r="K25" s="722"/>
    </row>
    <row r="26" spans="1:11" ht="15" customHeight="1" x14ac:dyDescent="0.15">
      <c r="A26" s="19" t="s">
        <v>112</v>
      </c>
      <c r="B26" s="242" t="s">
        <v>492</v>
      </c>
      <c r="C26" s="26"/>
      <c r="D26" s="32"/>
      <c r="E26" s="54" t="s">
        <v>67</v>
      </c>
      <c r="F26" s="444" t="s">
        <v>470</v>
      </c>
      <c r="G26" s="58"/>
      <c r="H26" s="54"/>
      <c r="I26" s="5">
        <f>COUNTIFS(B26:H26,"&lt;&gt;空",B26:H26,"&lt;&gt;休",B26:H26,"&lt;&gt;調",B26:H26,"&lt;&gt;",B26:H26,"&lt;&gt;調整休")</f>
        <v>3</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13:30-19"))*(5)+(COUNTIF(B26:H26,"14-17"))*(4)+(COUNTIF(B26:H26,"16-19"))*(4)+(COUNTIF(B26:H26,"13-16"))*(3)+(COUNTIF(B26:H26,"工場9:30-15"))*(5)+(COUNTIF(B26:H26,"工場9-15"))*(5.5)+(COUNTIF(B26:H26,"Y10-・店15-"))*(6.25)+(COUNTIF(B26:H26,"Y9:30-/受-17"))*(6.75)+(COUNTIF(B26:H26,"Y9:30-/受"))*(4.5)</f>
        <v>7.25</v>
      </c>
      <c r="K26" s="692"/>
    </row>
    <row r="27" spans="1:11" ht="15" customHeight="1" x14ac:dyDescent="0.15">
      <c r="A27" s="20" t="s">
        <v>113</v>
      </c>
      <c r="B27" s="58"/>
      <c r="C27" s="2"/>
      <c r="D27" s="32"/>
      <c r="E27" s="401" t="s">
        <v>402</v>
      </c>
      <c r="F27" s="12" t="s">
        <v>20</v>
      </c>
      <c r="G27" s="54"/>
      <c r="H27" s="12"/>
      <c r="I27" s="5">
        <f>COUNTIFS(B27:H27,"&lt;&gt;空",B27:H27,"&lt;&gt;休",B27:H27,"&lt;&gt;調",B27:H27,"&lt;&gt;",B27:H27,"&lt;&gt;調整休")</f>
        <v>2</v>
      </c>
      <c r="J27" s="682">
        <v>12.5</v>
      </c>
      <c r="K27" s="692"/>
    </row>
    <row r="28" spans="1:11" ht="15" customHeight="1" x14ac:dyDescent="0.15">
      <c r="A28" s="20" t="s">
        <v>115</v>
      </c>
      <c r="B28" s="12" t="s">
        <v>21</v>
      </c>
      <c r="C28" s="38"/>
      <c r="D28" s="38"/>
      <c r="E28" s="12"/>
      <c r="F28" s="40"/>
      <c r="G28" s="12" t="s">
        <v>21</v>
      </c>
      <c r="H28" s="12" t="s">
        <v>21</v>
      </c>
      <c r="I28" s="5">
        <f t="shared" ref="I28:I31" si="4">COUNTIFS(B28:H28,"&lt;&gt;空",B28:H28,"&lt;&gt;休",B28:H28,"&lt;&gt;調",B28:H28,"&lt;&gt;",B28:H28,"&lt;&gt;調整休")</f>
        <v>3</v>
      </c>
      <c r="J28" s="682">
        <f t="shared" ref="J28:J29" si="5">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f>
        <v>13.5</v>
      </c>
      <c r="K28" s="692"/>
    </row>
    <row r="29" spans="1:11" ht="15" customHeight="1" x14ac:dyDescent="0.15">
      <c r="A29" s="47" t="s">
        <v>128</v>
      </c>
      <c r="B29" s="12" t="s">
        <v>20</v>
      </c>
      <c r="C29" s="38"/>
      <c r="D29" s="38"/>
      <c r="E29" s="29"/>
      <c r="F29" s="12" t="s">
        <v>20</v>
      </c>
      <c r="G29" s="12"/>
      <c r="H29" s="12" t="s">
        <v>20</v>
      </c>
      <c r="I29" s="5">
        <f t="shared" si="4"/>
        <v>3</v>
      </c>
      <c r="J29" s="682">
        <f t="shared" si="5"/>
        <v>13.5</v>
      </c>
      <c r="K29" s="692"/>
    </row>
    <row r="30" spans="1:11" ht="15" customHeight="1" x14ac:dyDescent="0.15">
      <c r="A30" s="20" t="s">
        <v>339</v>
      </c>
      <c r="B30" s="12" t="s">
        <v>83</v>
      </c>
      <c r="C30" s="38"/>
      <c r="D30" s="38"/>
      <c r="E30" s="58"/>
      <c r="F30" s="29"/>
      <c r="G30" s="12" t="s">
        <v>20</v>
      </c>
      <c r="H30" s="12" t="s">
        <v>20</v>
      </c>
      <c r="I30" s="5">
        <f t="shared" si="4"/>
        <v>3</v>
      </c>
      <c r="J30" s="682">
        <f t="shared" ref="J30:J31" si="6">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(3)+(COUNTIF(B30:H30,"13-16"))*(3)</f>
        <v>18</v>
      </c>
      <c r="K30" s="692"/>
    </row>
    <row r="31" spans="1:11" ht="15" customHeight="1" x14ac:dyDescent="0.15">
      <c r="A31" s="20" t="s">
        <v>457</v>
      </c>
      <c r="B31" s="117"/>
      <c r="C31" s="38"/>
      <c r="D31" s="38"/>
      <c r="E31" s="12"/>
      <c r="F31" s="12" t="s">
        <v>21</v>
      </c>
      <c r="G31" s="12" t="s">
        <v>21</v>
      </c>
      <c r="H31" s="12" t="s">
        <v>21</v>
      </c>
      <c r="I31" s="5">
        <f t="shared" si="4"/>
        <v>3</v>
      </c>
      <c r="J31" s="682">
        <f t="shared" si="6"/>
        <v>13.5</v>
      </c>
      <c r="K31" s="692"/>
    </row>
    <row r="32" spans="1:11" ht="15" customHeight="1" x14ac:dyDescent="0.15">
      <c r="A32" s="114" t="s">
        <v>66</v>
      </c>
      <c r="B32" s="117"/>
      <c r="C32" s="38"/>
      <c r="D32" s="38"/>
      <c r="E32" s="385" t="s">
        <v>182</v>
      </c>
      <c r="F32" s="258"/>
      <c r="G32" s="385" t="s">
        <v>244</v>
      </c>
      <c r="H32" s="117"/>
      <c r="I32" s="27"/>
      <c r="J32" s="48"/>
      <c r="K32" s="102"/>
    </row>
    <row r="33" spans="1:11" ht="15" customHeight="1" x14ac:dyDescent="0.15">
      <c r="A33" s="22" t="s">
        <v>0</v>
      </c>
      <c r="B33" s="90">
        <v>45676</v>
      </c>
      <c r="C33" s="90">
        <v>45677</v>
      </c>
      <c r="D33" s="90">
        <v>45678</v>
      </c>
      <c r="E33" s="90">
        <v>45679</v>
      </c>
      <c r="F33" s="90">
        <v>45680</v>
      </c>
      <c r="G33" s="90">
        <v>45681</v>
      </c>
      <c r="H33" s="90">
        <v>45682</v>
      </c>
      <c r="I33" s="7"/>
      <c r="J33" s="717" t="s">
        <v>2</v>
      </c>
      <c r="K33" s="718"/>
    </row>
    <row r="34" spans="1:11" ht="15" customHeight="1" x14ac:dyDescent="0.15">
      <c r="A34" s="22" t="s">
        <v>3</v>
      </c>
      <c r="B34" s="2" t="s">
        <v>4</v>
      </c>
      <c r="C34" s="21" t="s">
        <v>5</v>
      </c>
      <c r="D34" s="21" t="s">
        <v>6</v>
      </c>
      <c r="E34" s="2" t="s">
        <v>7</v>
      </c>
      <c r="F34" s="2" t="s">
        <v>8</v>
      </c>
      <c r="G34" s="2" t="s">
        <v>9</v>
      </c>
      <c r="H34" s="24" t="s">
        <v>10</v>
      </c>
      <c r="I34" s="8"/>
      <c r="J34" s="719"/>
      <c r="K34" s="720"/>
    </row>
    <row r="35" spans="1:11" ht="15" customHeight="1" x14ac:dyDescent="0.15">
      <c r="A35" s="17" t="s">
        <v>13</v>
      </c>
      <c r="B35" s="12"/>
      <c r="C35" s="2"/>
      <c r="D35" s="2"/>
      <c r="E35" s="12"/>
      <c r="F35" s="12"/>
      <c r="G35" s="12"/>
      <c r="H35" s="12"/>
      <c r="I35" s="5"/>
      <c r="J35" s="682"/>
      <c r="K35" s="692"/>
    </row>
    <row r="36" spans="1:11" ht="15" customHeight="1" x14ac:dyDescent="0.15">
      <c r="A36" s="19" t="s">
        <v>112</v>
      </c>
      <c r="B36" s="242" t="s">
        <v>492</v>
      </c>
      <c r="C36" s="26"/>
      <c r="D36" s="32"/>
      <c r="E36" s="492" t="s">
        <v>475</v>
      </c>
      <c r="F36" s="492" t="s">
        <v>475</v>
      </c>
      <c r="G36" s="58"/>
      <c r="H36" s="54"/>
      <c r="I36" s="5">
        <f>COUNTIFS(B36:H36,"&lt;&gt;空",B36:H36,"&lt;&gt;休",B36:H36,"&lt;&gt;調",B36:H36,"&lt;&gt;",B36:H36,"&lt;&gt;調整休")</f>
        <v>3</v>
      </c>
      <c r="J36" s="682">
        <f>SUM(COUNTIF(B36:H36,"9-14:30"))*(5)+(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13:30-19"))*(5)+(COUNTIF(B36:H36,"14-17"))*(4)+(COUNTIF(B36:H36,"16-19"))*(4)+(COUNTIF(B36:H36,"13-16"))*(3)+(COUNTIF(B36:H36,"工場9:30-15"))*(5)+(COUNTIF(B36:H36,"工場9-15"))*(5.5)+(COUNTIF(B36:H36,"Y10-・店15-"))*(6.25)+(COUNTIF(B36:H36,"Y9:30-/受-17"))*(6.75)+(COUNTIF(B36:H36,"Y9:30-/受"))*(4.5)</f>
        <v>0</v>
      </c>
      <c r="K36" s="692"/>
    </row>
    <row r="37" spans="1:11" ht="15" customHeight="1" x14ac:dyDescent="0.15">
      <c r="A37" s="20" t="s">
        <v>113</v>
      </c>
      <c r="B37" s="401" t="s">
        <v>402</v>
      </c>
      <c r="C37" s="2"/>
      <c r="D37" s="32"/>
      <c r="E37" s="401" t="s">
        <v>402</v>
      </c>
      <c r="F37" s="12" t="s">
        <v>20</v>
      </c>
      <c r="G37" s="401" t="s">
        <v>442</v>
      </c>
      <c r="H37" s="12" t="s">
        <v>23</v>
      </c>
      <c r="I37" s="5">
        <f>COUNTIFS(B37:H37,"&lt;&gt;空",B37:H37,"&lt;&gt;休",B37:H37,"&lt;&gt;調",B37:H37,"&lt;&gt;",B37:H37,"&lt;&gt;調整休")</f>
        <v>5</v>
      </c>
      <c r="J37" s="682">
        <v>12.5</v>
      </c>
      <c r="K37" s="692"/>
    </row>
    <row r="38" spans="1:11" ht="15" customHeight="1" x14ac:dyDescent="0.15">
      <c r="A38" s="20" t="s">
        <v>115</v>
      </c>
      <c r="B38" s="12" t="s">
        <v>21</v>
      </c>
      <c r="C38" s="38"/>
      <c r="D38" s="38"/>
      <c r="E38" s="12"/>
      <c r="F38" s="40"/>
      <c r="G38" s="12" t="s">
        <v>21</v>
      </c>
      <c r="H38" s="12" t="s">
        <v>21</v>
      </c>
      <c r="I38" s="5">
        <f t="shared" ref="I38:I41" si="7">COUNTIFS(B38:H38,"&lt;&gt;空",B38:H38,"&lt;&gt;休",B38:H38,"&lt;&gt;調",B38:H38,"&lt;&gt;",B38:H38,"&lt;&gt;調整休")</f>
        <v>3</v>
      </c>
      <c r="J38" s="682">
        <f t="shared" ref="J38:J39" si="8">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COUNTIF(B38:H38,"13-16"))*(3)</f>
        <v>13.5</v>
      </c>
      <c r="K38" s="692"/>
    </row>
    <row r="39" spans="1:11" ht="15" customHeight="1" x14ac:dyDescent="0.15">
      <c r="A39" s="47" t="s">
        <v>128</v>
      </c>
      <c r="B39" s="12" t="s">
        <v>20</v>
      </c>
      <c r="C39" s="38"/>
      <c r="D39" s="38"/>
      <c r="E39" s="29"/>
      <c r="F39" s="12" t="s">
        <v>20</v>
      </c>
      <c r="G39" s="12"/>
      <c r="H39" s="12" t="s">
        <v>20</v>
      </c>
      <c r="I39" s="5">
        <f t="shared" si="7"/>
        <v>3</v>
      </c>
      <c r="J39" s="682">
        <f t="shared" si="8"/>
        <v>13.5</v>
      </c>
      <c r="K39" s="692"/>
    </row>
    <row r="40" spans="1:11" ht="15" customHeight="1" x14ac:dyDescent="0.15">
      <c r="A40" s="20" t="s">
        <v>339</v>
      </c>
      <c r="B40" s="12"/>
      <c r="C40" s="38"/>
      <c r="D40" s="38"/>
      <c r="E40" s="12" t="s">
        <v>20</v>
      </c>
      <c r="F40" s="29"/>
      <c r="G40" s="58"/>
      <c r="H40" s="58"/>
      <c r="I40" s="5">
        <f t="shared" si="7"/>
        <v>1</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(4)+(COUNTIF(B40:H40,"16-19"))*(3)+(COUNTIF(B40:H40,"13-16"))*(3)</f>
        <v>4.5</v>
      </c>
      <c r="K40" s="692"/>
    </row>
    <row r="41" spans="1:11" ht="15" customHeight="1" x14ac:dyDescent="0.15">
      <c r="A41" s="20" t="s">
        <v>457</v>
      </c>
      <c r="B41" s="117"/>
      <c r="C41" s="38"/>
      <c r="D41" s="38"/>
      <c r="E41" s="12"/>
      <c r="F41" s="12" t="s">
        <v>21</v>
      </c>
      <c r="G41" s="12" t="s">
        <v>21</v>
      </c>
      <c r="H41" s="12" t="s">
        <v>21</v>
      </c>
      <c r="I41" s="5">
        <f t="shared" si="7"/>
        <v>3</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13:30-19"))*(5)+(COUNTIF(B41:H41,"14-17"))*(4)+(COUNTIF(B41:H41,"16-19"))*(3)+(COUNTIF(B41:H41,"13-16"))*(3)</f>
        <v>13.5</v>
      </c>
      <c r="K41" s="692"/>
    </row>
    <row r="42" spans="1:11" ht="15" customHeight="1" x14ac:dyDescent="0.15">
      <c r="A42" s="114" t="s">
        <v>66</v>
      </c>
      <c r="B42" s="117"/>
      <c r="C42" s="38"/>
      <c r="D42" s="38"/>
      <c r="E42" s="385" t="s">
        <v>182</v>
      </c>
      <c r="F42" s="258"/>
      <c r="G42" s="385" t="s">
        <v>244</v>
      </c>
      <c r="H42" s="117"/>
      <c r="I42" s="27"/>
      <c r="J42" s="48"/>
      <c r="K42" s="102"/>
    </row>
    <row r="43" spans="1:11" ht="15" customHeight="1" x14ac:dyDescent="0.15">
      <c r="A43" s="22" t="s">
        <v>0</v>
      </c>
      <c r="B43" s="23">
        <v>45683</v>
      </c>
      <c r="C43" s="23">
        <v>45684</v>
      </c>
      <c r="D43" s="23">
        <v>45685</v>
      </c>
      <c r="E43" s="23">
        <v>45686</v>
      </c>
      <c r="F43" s="23">
        <v>45687</v>
      </c>
      <c r="G43" s="23">
        <v>45688</v>
      </c>
      <c r="H43" s="23"/>
      <c r="I43" s="7"/>
      <c r="J43" s="717" t="s">
        <v>2</v>
      </c>
      <c r="K43" s="718"/>
    </row>
    <row r="44" spans="1:11" ht="15" customHeight="1" x14ac:dyDescent="0.15">
      <c r="A44" s="22" t="s">
        <v>3</v>
      </c>
      <c r="B44" s="22" t="s">
        <v>4</v>
      </c>
      <c r="C44" s="316" t="s">
        <v>5</v>
      </c>
      <c r="D44" s="21" t="s">
        <v>6</v>
      </c>
      <c r="E44" s="2" t="s">
        <v>7</v>
      </c>
      <c r="F44" s="2" t="s">
        <v>8</v>
      </c>
      <c r="G44" s="2" t="s">
        <v>9</v>
      </c>
      <c r="H44" s="24"/>
      <c r="I44" s="8"/>
      <c r="J44" s="719"/>
      <c r="K44" s="720"/>
    </row>
    <row r="45" spans="1:11" ht="15" customHeight="1" x14ac:dyDescent="0.15">
      <c r="A45" s="17" t="s">
        <v>12</v>
      </c>
      <c r="B45" s="12"/>
      <c r="C45" s="2"/>
      <c r="D45" s="2"/>
      <c r="E45" s="12"/>
      <c r="F45" s="12"/>
      <c r="G45" s="12"/>
      <c r="H45" s="2"/>
      <c r="I45" s="51"/>
      <c r="J45" s="721"/>
      <c r="K45" s="722"/>
    </row>
    <row r="46" spans="1:11" ht="15" customHeight="1" x14ac:dyDescent="0.15">
      <c r="A46" s="19" t="s">
        <v>112</v>
      </c>
      <c r="B46" s="242" t="s">
        <v>492</v>
      </c>
      <c r="C46" s="26"/>
      <c r="D46" s="32"/>
      <c r="E46" s="54" t="s">
        <v>67</v>
      </c>
      <c r="F46" s="492" t="s">
        <v>475</v>
      </c>
      <c r="G46" s="54" t="s">
        <v>20</v>
      </c>
      <c r="H46" s="32"/>
      <c r="I46" s="5">
        <f>COUNTIFS(B46:H46,"&lt;&gt;空",B46:H46,"&lt;&gt;休",B46:H46,"&lt;&gt;調",B46:H46,"&lt;&gt;",B46:H46,"&lt;&gt;調整休")</f>
        <v>4</v>
      </c>
      <c r="J46" s="682">
        <f>SUM(COUNTIF(B46:H46,"9-14:30"))*(5)+(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13:30-19"))*(5)+(COUNTIF(B46:H46,"14-17"))*(4)+(COUNTIF(B46:H46,"16-19"))*(4)+(COUNTIF(B46:H46,"13-16"))*(3)+(COUNTIF(B46:H46,"工場9:30-15"))*(5)+(COUNTIF(B46:H46,"工場9-15"))*(5.5)+(COUNTIF(B46:H46,"Y10-・店15-"))*(6.25)+(COUNTIF(B46:H46,"Y9:30-/受-17"))*(6.75)+(COUNTIF(B46:H46,"Y9:30-/受"))*(4.5)</f>
        <v>11.75</v>
      </c>
      <c r="K46" s="692"/>
    </row>
    <row r="47" spans="1:11" ht="15" customHeight="1" x14ac:dyDescent="0.15">
      <c r="A47" s="20" t="s">
        <v>113</v>
      </c>
      <c r="B47" s="401" t="s">
        <v>402</v>
      </c>
      <c r="C47" s="2"/>
      <c r="D47" s="32"/>
      <c r="E47" s="401" t="s">
        <v>402</v>
      </c>
      <c r="F47" s="12" t="s">
        <v>20</v>
      </c>
      <c r="G47" s="54"/>
      <c r="H47" s="32"/>
      <c r="I47" s="5">
        <f>COUNTIFS(B47:H47,"&lt;&gt;空",B47:H47,"&lt;&gt;休",B47:H47,"&lt;&gt;調",B47:H47,"&lt;&gt;",B47:H47,"&lt;&gt;調整休")</f>
        <v>3</v>
      </c>
      <c r="J47" s="682">
        <f t="shared" ref="J47:J49" si="9">SUM(COUNTIF(B47:H47,"9-14:30"))*(5)+(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COUNTIF(B47:H47,"13:30-19"))*(5)+(COUNTIF(B47:H47,"14-17"))*(4)+(COUNTIF(B47:H47,"16-19"))*(4)+(COUNTIF(B47:H47,"13-16"))*(3)</f>
        <v>4.5</v>
      </c>
      <c r="K47" s="692"/>
    </row>
    <row r="48" spans="1:11" ht="15" customHeight="1" x14ac:dyDescent="0.15">
      <c r="A48" s="20" t="s">
        <v>115</v>
      </c>
      <c r="B48" s="12" t="s">
        <v>21</v>
      </c>
      <c r="C48" s="38"/>
      <c r="D48" s="38"/>
      <c r="E48" s="12"/>
      <c r="F48" s="40"/>
      <c r="G48" s="12" t="s">
        <v>21</v>
      </c>
      <c r="H48" s="38"/>
      <c r="I48" s="5">
        <f t="shared" ref="I48:I51" si="10">COUNTIFS(B48:H48,"&lt;&gt;空",B48:H48,"&lt;&gt;休",B48:H48,"&lt;&gt;調",B48:H48,"&lt;&gt;",B48:H48,"&lt;&gt;調整休")</f>
        <v>2</v>
      </c>
      <c r="J48" s="682">
        <f t="shared" si="9"/>
        <v>9</v>
      </c>
      <c r="K48" s="692"/>
    </row>
    <row r="49" spans="1:14" ht="15" customHeight="1" x14ac:dyDescent="0.15">
      <c r="A49" s="47" t="s">
        <v>128</v>
      </c>
      <c r="B49" s="12" t="s">
        <v>20</v>
      </c>
      <c r="C49" s="38"/>
      <c r="D49" s="38"/>
      <c r="E49" s="29"/>
      <c r="F49" s="12" t="s">
        <v>20</v>
      </c>
      <c r="G49" s="12"/>
      <c r="H49" s="38"/>
      <c r="I49" s="5">
        <f t="shared" si="10"/>
        <v>2</v>
      </c>
      <c r="J49" s="682">
        <f t="shared" si="9"/>
        <v>9</v>
      </c>
      <c r="K49" s="692"/>
    </row>
    <row r="50" spans="1:14" ht="15" customHeight="1" x14ac:dyDescent="0.15">
      <c r="A50" s="20" t="s">
        <v>339</v>
      </c>
      <c r="B50" s="12"/>
      <c r="C50" s="38"/>
      <c r="D50" s="38"/>
      <c r="E50" s="58"/>
      <c r="F50" s="29"/>
      <c r="G50" s="12" t="s">
        <v>83</v>
      </c>
      <c r="H50" s="38"/>
      <c r="I50" s="5">
        <f t="shared" si="10"/>
        <v>1</v>
      </c>
      <c r="J50" s="682">
        <f>SUM(COUNTIF(B50:H50,"9-14:30"))*(5)+(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13:30-19"))*(5)+(COUNTIF(B50:H50,"14-17"))*(4)+(COUNTIF(B50:H50,"16-19"))*(3)+(COUNTIF(B50:H50,"13-16"))*(3)</f>
        <v>9</v>
      </c>
      <c r="K50" s="692"/>
    </row>
    <row r="51" spans="1:14" ht="15" customHeight="1" x14ac:dyDescent="0.15">
      <c r="A51" s="20" t="s">
        <v>457</v>
      </c>
      <c r="B51" s="117"/>
      <c r="C51" s="38"/>
      <c r="D51" s="38"/>
      <c r="E51" s="12"/>
      <c r="F51" s="12" t="s">
        <v>21</v>
      </c>
      <c r="G51" s="58"/>
      <c r="H51" s="38"/>
      <c r="I51" s="5">
        <f t="shared" si="10"/>
        <v>1</v>
      </c>
      <c r="J51" s="682">
        <f>SUM(COUNTIF(B51:H51,"9-14:30"))*(5)+(COUNTIF(B51:H51,"9-20"))*(10)+(COUNTIF(B51:H51,"9-19"))*(9)+(COUNTIF(B51:H51,"9-18"))*(8)+(COUNTIF(B51:H51,"9-17"))*(7.25)+(COUNTIF(B51:H51,"9-16"))*(6.25)+(COUNTIF(B51:H51,"9-15"))*(5.5)+(COUNTIF(B51:H51,"9-14"))*(4.5)+(COUNTIF(B51:H51,"9-13,17-20"))*(7)+(COUNTIF(B51:H51,"9-13"))*(4)+(COUNTIF(B51:H51,"9-12,18-20"))*(5)+(COUNTIF(B51:H51,"9-12,16-20"))*(7)+(COUNTIF(B51:H51,"9-12,16-19"))*(6)+(COUNTIF(B51:H51,"9-13,16-20"))*(6)+(COUNTIF(B51:H51,"9-12"))*(3)+(COUNTIF(B51:H51,"9-11:30"))*(2.5)+(COUNTIF(B51:H51,"9-11,16-19"))*(5)+(COUNTIF(B51:H51,"9-11"))*(2)+(COUNTIF(B51:H51,"9:30-11:30,16-19"))*(5)+(COUNTIF(B51:H51,"19-20"))*(1)+(COUNTIF(B51:H51,"17-20"))*(3)+(COUNTIF(B51:H51,"16-20"))*(4)+(COUNTIF(B51:H51,"15-20"))*(4.5)+(COUNTIF(B51:H51,"15-19"))*(4)+(COUNTIF(B51:H51,"14-20"))*(5.5)+(COUNTIF(B51:H51,"14-19"))*(4.5)+(COUNTIF(B51:H51,"14:30-20"))*(5)+(COUNTIF(B51:H51,"13-20"))*(6.25)+(COUNTIF(B51:H51,"13-19"))*(5.5)+(COUNTIF(B51:H51,"13-18"))*(4.5)+(COUNTIF(B51:H51,"13-17"))*(4)+(COUNTIF(B51:H51,"12-20"))*(7.25)+(COUNTIF(B51:H51,"10-20"))*(9)+(COUNTIF(B51:H51,"10-15"))*(4.5)+(COUNTIF(B51:H51,"12-18"))*(5.5)+(COUNTIF(B51:H51,"10-12,14-19"))*(6.5)+(COUNTIF(B51:H51,"10-14"))*(4)+(COUNTIF(B51:H51,"13:30-19"))*(5)+(COUNTIF(B51:H51,"14-17"))*(4)+(COUNTIF(B51:H51,"16-19"))*(3)+(COUNTIF(B51:H51,"13-16"))*(3)</f>
        <v>4.5</v>
      </c>
      <c r="K51" s="692"/>
    </row>
    <row r="52" spans="1:14" ht="15" customHeight="1" x14ac:dyDescent="0.15">
      <c r="A52" s="114" t="s">
        <v>66</v>
      </c>
      <c r="B52" s="117"/>
      <c r="C52" s="38"/>
      <c r="D52" s="38"/>
      <c r="E52" s="385" t="s">
        <v>182</v>
      </c>
      <c r="F52" s="258"/>
      <c r="G52" s="117"/>
      <c r="H52" s="38"/>
      <c r="I52" s="115"/>
      <c r="J52" s="91"/>
      <c r="K52" s="92"/>
    </row>
    <row r="53" spans="1:14" ht="12" customHeight="1" x14ac:dyDescent="0.15">
      <c r="A53" s="41"/>
      <c r="B53" s="42"/>
      <c r="C53" s="42"/>
      <c r="D53" s="42"/>
      <c r="E53" s="42"/>
      <c r="F53" s="42"/>
      <c r="G53" s="42"/>
      <c r="H53" s="42"/>
      <c r="I53" s="881" t="s">
        <v>491</v>
      </c>
      <c r="J53" s="881"/>
      <c r="K53" s="881"/>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60">
    <mergeCell ref="H1:K1"/>
    <mergeCell ref="I3:I4"/>
    <mergeCell ref="J3:K4"/>
    <mergeCell ref="E5:G5"/>
    <mergeCell ref="J5:K5"/>
    <mergeCell ref="B1:E1"/>
    <mergeCell ref="J19:K19"/>
    <mergeCell ref="J6:K6"/>
    <mergeCell ref="J7:K7"/>
    <mergeCell ref="J8:K8"/>
    <mergeCell ref="J9:K9"/>
    <mergeCell ref="J10:K10"/>
    <mergeCell ref="J11:K11"/>
    <mergeCell ref="J13:K14"/>
    <mergeCell ref="J15:K15"/>
    <mergeCell ref="J16:K16"/>
    <mergeCell ref="J17:K17"/>
    <mergeCell ref="J18:K18"/>
    <mergeCell ref="J33:K34"/>
    <mergeCell ref="J20:K20"/>
    <mergeCell ref="J21:K21"/>
    <mergeCell ref="J23:K24"/>
    <mergeCell ref="F25:H25"/>
    <mergeCell ref="J25:K25"/>
    <mergeCell ref="J26:K26"/>
    <mergeCell ref="J27:K27"/>
    <mergeCell ref="J28:K28"/>
    <mergeCell ref="J29:K29"/>
    <mergeCell ref="J30:K30"/>
    <mergeCell ref="J31:K31"/>
    <mergeCell ref="J48:K48"/>
    <mergeCell ref="J35:K35"/>
    <mergeCell ref="J36:K36"/>
    <mergeCell ref="J37:K37"/>
    <mergeCell ref="J38:K38"/>
    <mergeCell ref="J39:K39"/>
    <mergeCell ref="J40:K40"/>
    <mergeCell ref="J41:K41"/>
    <mergeCell ref="J43:K44"/>
    <mergeCell ref="J45:K45"/>
    <mergeCell ref="J46:K46"/>
    <mergeCell ref="J47:K47"/>
    <mergeCell ref="A59:B59"/>
    <mergeCell ref="C59:K59"/>
    <mergeCell ref="J49:K49"/>
    <mergeCell ref="J50:K50"/>
    <mergeCell ref="J51:K51"/>
    <mergeCell ref="I53:K53"/>
    <mergeCell ref="A54:B54"/>
    <mergeCell ref="D54:E54"/>
    <mergeCell ref="A55:B55"/>
    <mergeCell ref="C55:K55"/>
    <mergeCell ref="A56:B56"/>
    <mergeCell ref="C56:K56"/>
    <mergeCell ref="C57:K57"/>
    <mergeCell ref="A60:B60"/>
    <mergeCell ref="A61:B61"/>
    <mergeCell ref="C61:K61"/>
    <mergeCell ref="A62:B62"/>
    <mergeCell ref="C62:K62"/>
  </mergeCells>
  <phoneticPr fontId="13"/>
  <pageMargins left="0.39370078740157483" right="0.27559055118110237" top="0.31496062992125984" bottom="0.11811023622047245" header="0.51181102362204722" footer="0.51181102362204722"/>
  <pageSetup paperSize="9" scale="95"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BDDA1BE-BB6C-4E7B-8596-75159184626D}">
          <x14:formula1>
            <xm:f>'F:\Users\clmiwa-three\Downloads\[《中村》新田・草加 エリア 仮シフト【12月16日～1月15日】.xlsx]参照データベース'!#REF!</xm:f>
          </x14:formula1>
          <xm:sqref>G1 C28:D32 B8:G12 C18:D22 E53:H53 C38:D42 C48:D53 H48:H52</xm:sqref>
        </x14:dataValidation>
      </x14:dataValidations>
    </ext>
  </extLst>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9C444-3DAE-430F-AE24-CA0B872023FA}">
  <sheetPr>
    <tabColor theme="7" tint="0.59999389629810485"/>
  </sheetPr>
  <dimension ref="A1:K55"/>
  <sheetViews>
    <sheetView zoomScaleNormal="100" workbookViewId="0">
      <selection activeCell="A11" sqref="A11:A12"/>
    </sheetView>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60" t="s">
        <v>69</v>
      </c>
      <c r="B1" s="753" t="s">
        <v>451</v>
      </c>
      <c r="C1" s="753"/>
      <c r="D1" s="753"/>
      <c r="E1" s="753"/>
      <c r="F1" s="753"/>
      <c r="G1" s="754"/>
      <c r="H1" s="755" t="s">
        <v>154</v>
      </c>
      <c r="I1" s="756"/>
      <c r="J1" s="756"/>
      <c r="K1" s="757"/>
    </row>
    <row r="2" spans="1:11" ht="9" customHeight="1" x14ac:dyDescent="0.15">
      <c r="A2" s="189"/>
    </row>
    <row r="3" spans="1:11" s="191" customFormat="1" ht="15" customHeight="1" x14ac:dyDescent="0.15">
      <c r="A3" s="153" t="s">
        <v>0</v>
      </c>
      <c r="B3" s="154"/>
      <c r="C3" s="154"/>
      <c r="D3" s="154"/>
      <c r="E3" s="154">
        <v>45658</v>
      </c>
      <c r="F3" s="154">
        <v>45659</v>
      </c>
      <c r="G3" s="154">
        <v>45660</v>
      </c>
      <c r="H3" s="154">
        <v>45661</v>
      </c>
      <c r="I3" s="747" t="s">
        <v>1</v>
      </c>
      <c r="J3" s="749" t="s">
        <v>2</v>
      </c>
      <c r="K3" s="750"/>
    </row>
    <row r="4" spans="1:11" s="192" customFormat="1" ht="15" customHeight="1" x14ac:dyDescent="0.15">
      <c r="A4" s="155" t="s">
        <v>3</v>
      </c>
      <c r="B4" s="157"/>
      <c r="C4" s="157"/>
      <c r="D4" s="157"/>
      <c r="E4" s="158" t="s">
        <v>7</v>
      </c>
      <c r="F4" s="157" t="s">
        <v>8</v>
      </c>
      <c r="G4" s="157" t="s">
        <v>9</v>
      </c>
      <c r="H4" s="158" t="s">
        <v>10</v>
      </c>
      <c r="I4" s="748"/>
      <c r="J4" s="749"/>
      <c r="K4" s="750"/>
    </row>
    <row r="5" spans="1:11" s="151" customFormat="1" ht="15" customHeight="1" x14ac:dyDescent="0.15">
      <c r="A5" s="206" t="s">
        <v>142</v>
      </c>
      <c r="B5" s="195"/>
      <c r="C5" s="195"/>
      <c r="D5" s="195"/>
      <c r="E5" s="956" t="s">
        <v>453</v>
      </c>
      <c r="F5" s="957"/>
      <c r="G5" s="958"/>
      <c r="H5" s="153">
        <v>4</v>
      </c>
      <c r="I5" s="196"/>
      <c r="J5" s="751"/>
      <c r="K5" s="752"/>
    </row>
    <row r="6" spans="1:11" ht="15" customHeight="1" x14ac:dyDescent="0.15">
      <c r="A6" s="197" t="s">
        <v>155</v>
      </c>
      <c r="B6" s="241"/>
      <c r="C6" s="241"/>
      <c r="D6" s="241"/>
      <c r="E6" s="241"/>
      <c r="F6" s="241"/>
      <c r="G6" s="241"/>
      <c r="H6" s="240" t="s">
        <v>368</v>
      </c>
      <c r="I6" s="199">
        <f>COUNTA(B6:H6)</f>
        <v>1</v>
      </c>
      <c r="J6" s="733">
        <f>SUM(COUNTIF(B6:H6,"10-"))*(4.5)+SUM(COUNTIF(B6:H6,"9:30-"))*(5)+SUM(COUNTIF(B6:H6,"9-16"))*(6.25)+SUM(COUNTIF(B6:H6,"9:30-15"))*(5)+SUM(COUNTIF(B6:H6,"10-16"))*(5.5)+SUM(COUNTIF(B6:H6,"10-14"))*(4)</f>
        <v>5</v>
      </c>
      <c r="K6" s="734"/>
    </row>
    <row r="7" spans="1:11" ht="15" customHeight="1" x14ac:dyDescent="0.15">
      <c r="A7" s="197" t="s">
        <v>158</v>
      </c>
      <c r="B7" s="241"/>
      <c r="C7" s="241"/>
      <c r="D7" s="241"/>
      <c r="E7" s="241"/>
      <c r="F7" s="241"/>
      <c r="G7" s="241"/>
      <c r="H7" s="239" t="s">
        <v>369</v>
      </c>
      <c r="I7" s="200">
        <f>COUNTA(B7:H7)</f>
        <v>1</v>
      </c>
      <c r="J7" s="733">
        <f>SUM(COUNTIF(B7:H7,"10-"))*(4.5)+SUM(COUNTIF(B7:H7,"9:30-"))*(5)+SUM(COUNTIF(B7:H7,"9-16"))*(6.25)+SUM(COUNTIF(B7:H7,"9:30-15"))*(5)+SUM(COUNTIF(B7:H7,"10-16"))*(5.5)+SUM(COUNTIF(B7:H7,"10-14"))*(4)</f>
        <v>4.5</v>
      </c>
      <c r="K7" s="734"/>
    </row>
    <row r="8" spans="1:11" ht="15" customHeight="1" x14ac:dyDescent="0.15">
      <c r="A8" s="197" t="s">
        <v>160</v>
      </c>
      <c r="B8" s="241"/>
      <c r="C8" s="241"/>
      <c r="D8" s="241"/>
      <c r="E8" s="241"/>
      <c r="F8" s="241"/>
      <c r="G8" s="241"/>
      <c r="H8" s="239"/>
      <c r="I8" s="200">
        <f>COUNTA(B8:H8)</f>
        <v>0</v>
      </c>
      <c r="J8" s="733">
        <f>SUM(COUNTIF(B8:H8,"10-"))*(4.5)+SUM(COUNTIF(B8:H8,"9:30-"))*(5)+SUM(COUNTIF(B8:H8,"9-16"))*(6.25)+SUM(COUNTIF(B8:H8,"9:30-15"))*(5)+SUM(COUNTIF(B8:H8,"10-16"))*(5.5)+SUM(COUNTIF(B8:H8,"10-14"))*(4)</f>
        <v>0</v>
      </c>
      <c r="K8" s="734"/>
    </row>
    <row r="9" spans="1:11" ht="15" customHeight="1" x14ac:dyDescent="0.15">
      <c r="A9" s="88" t="s">
        <v>183</v>
      </c>
      <c r="B9" s="241"/>
      <c r="C9" s="241"/>
      <c r="D9" s="241"/>
      <c r="E9" s="241"/>
      <c r="F9" s="241"/>
      <c r="G9" s="241"/>
      <c r="H9" s="239" t="s">
        <v>369</v>
      </c>
      <c r="I9" s="200">
        <f>COUNTA(B9:H9)</f>
        <v>1</v>
      </c>
      <c r="J9" s="733">
        <f>SUM(COUNTIF(B9:H9,"10-"))*(4.5)+SUM(COUNTIF(B9:H9,"9:30-"))*(5)+SUM(COUNTIF(B9:H9,"9-16"))*(6.25)+SUM(COUNTIF(B9:H9,"9:30-15"))*(5)+SUM(COUNTIF(B9:H9,"10-16"))*(5.5)+SUM(COUNTIF(B9:H9,"10-14"))*(4)</f>
        <v>4.5</v>
      </c>
      <c r="K9" s="734"/>
    </row>
    <row r="10" spans="1:11" ht="15" customHeight="1" x14ac:dyDescent="0.15">
      <c r="A10" s="88" t="s">
        <v>426</v>
      </c>
      <c r="B10" s="282"/>
      <c r="C10" s="282"/>
      <c r="D10" s="198"/>
      <c r="E10" s="198"/>
      <c r="F10" s="198"/>
      <c r="G10" s="198"/>
      <c r="H10" s="239"/>
      <c r="I10" s="200">
        <f t="shared" ref="I10:I12" si="0">COUNTA(B10:H10)</f>
        <v>0</v>
      </c>
      <c r="J10" s="733">
        <f t="shared" ref="J10" si="1">SUM(COUNTIF(B10:H10,"9-15"))*(5.5)+SUM(COUNTIF(B10:H10,"10-15"))*(4.5)+SUM(COUNTIF(B10:H10,"9-16"))*(6.25)+SUM(COUNTIF(B10:H10,"9:30-15"))*(5)+SUM(COUNTIF(B10:H10,"10-16"))*(5.5)+SUM(COUNTIF(B10:H10,"10-14"))*(4)</f>
        <v>0</v>
      </c>
      <c r="K10" s="734"/>
    </row>
    <row r="11" spans="1:11" ht="15" customHeight="1" x14ac:dyDescent="0.15">
      <c r="A11" s="484" t="s">
        <v>66</v>
      </c>
      <c r="B11" s="282"/>
      <c r="C11" s="282"/>
      <c r="D11" s="198"/>
      <c r="E11" s="198"/>
      <c r="F11" s="198"/>
      <c r="G11" s="198"/>
      <c r="H11" s="120" t="s">
        <v>472</v>
      </c>
      <c r="I11" s="200">
        <f t="shared" si="0"/>
        <v>1</v>
      </c>
      <c r="J11" s="954">
        <f>SUM(COUNTIF(B11:H11,"10-"))*(4.5)+SUM(COUNTIF(B11:H11,"9:30-"))*(5)+SUM(COUNTIF(B11:H11,"9-16"))*(6.25)+SUM(COUNTIF(B11:H11,"9:30-15"))*(5)+SUM(COUNTIF(B11:H11,"10-16"))*(5.5)+SUM(COUNTIF(B11:H11,"10-14"))*(4)</f>
        <v>0</v>
      </c>
      <c r="K11" s="955"/>
    </row>
    <row r="12" spans="1:11" ht="15" customHeight="1" x14ac:dyDescent="0.15">
      <c r="A12" s="484" t="s">
        <v>66</v>
      </c>
      <c r="B12" s="202"/>
      <c r="C12" s="202"/>
      <c r="D12" s="202"/>
      <c r="E12" s="202"/>
      <c r="F12" s="202"/>
      <c r="G12" s="202"/>
      <c r="H12" s="120"/>
      <c r="I12" s="200">
        <f t="shared" si="0"/>
        <v>0</v>
      </c>
      <c r="J12" s="733">
        <f>SUM(COUNTIF(B12:H12,"10-"))*(4.5)+SUM(COUNTIF(B12:H12,"9:30-"))*(5)+SUM(COUNTIF(B12:H12,"10-15:30"))*(5)+SUM(COUNTIF(B12:H12,"9:30-15"))*(5)+SUM(COUNTIF(B12:H12,"10-16"))*(5.5)+SUM(COUNTIF(B12:H12,"10-14"))*(4)</f>
        <v>0</v>
      </c>
      <c r="K12" s="734"/>
    </row>
    <row r="13" spans="1:11" s="191" customFormat="1" ht="15" customHeight="1" x14ac:dyDescent="0.15">
      <c r="A13" s="175" t="s">
        <v>0</v>
      </c>
      <c r="B13" s="176">
        <v>45662</v>
      </c>
      <c r="C13" s="176">
        <v>45663</v>
      </c>
      <c r="D13" s="176">
        <v>45664</v>
      </c>
      <c r="E13" s="176">
        <v>45665</v>
      </c>
      <c r="F13" s="176">
        <v>45666</v>
      </c>
      <c r="G13" s="176">
        <v>45667</v>
      </c>
      <c r="H13" s="176">
        <v>45668</v>
      </c>
      <c r="I13" s="747" t="s">
        <v>1</v>
      </c>
      <c r="J13" s="749" t="s">
        <v>2</v>
      </c>
      <c r="K13" s="750"/>
    </row>
    <row r="14" spans="1:11" s="192" customFormat="1" ht="15" customHeight="1" x14ac:dyDescent="0.15">
      <c r="A14" s="155" t="s">
        <v>3</v>
      </c>
      <c r="B14" s="157" t="s">
        <v>4</v>
      </c>
      <c r="C14" s="157" t="s">
        <v>5</v>
      </c>
      <c r="D14" s="157" t="s">
        <v>6</v>
      </c>
      <c r="E14" s="157" t="s">
        <v>7</v>
      </c>
      <c r="F14" s="157" t="s">
        <v>8</v>
      </c>
      <c r="G14" s="157" t="s">
        <v>9</v>
      </c>
      <c r="H14" s="158" t="s">
        <v>10</v>
      </c>
      <c r="I14" s="748"/>
      <c r="J14" s="749"/>
      <c r="K14" s="750"/>
    </row>
    <row r="15" spans="1:11" s="151" customFormat="1" ht="15" customHeight="1" x14ac:dyDescent="0.15">
      <c r="A15" s="193" t="s">
        <v>131</v>
      </c>
      <c r="B15" s="195">
        <v>3</v>
      </c>
      <c r="C15" s="195"/>
      <c r="D15" s="195"/>
      <c r="E15" s="153">
        <v>2</v>
      </c>
      <c r="F15" s="195">
        <v>3</v>
      </c>
      <c r="G15" s="153">
        <v>3</v>
      </c>
      <c r="H15" s="153">
        <v>3</v>
      </c>
      <c r="I15" s="196"/>
      <c r="J15" s="751"/>
      <c r="K15" s="752"/>
    </row>
    <row r="16" spans="1:11" s="151" customFormat="1" ht="15" customHeight="1" x14ac:dyDescent="0.15">
      <c r="A16" s="197" t="s">
        <v>155</v>
      </c>
      <c r="B16" s="239"/>
      <c r="C16" s="241"/>
      <c r="D16" s="241"/>
      <c r="E16" s="240" t="s">
        <v>368</v>
      </c>
      <c r="F16" s="16"/>
      <c r="G16" s="240" t="s">
        <v>368</v>
      </c>
      <c r="H16" s="240" t="s">
        <v>368</v>
      </c>
      <c r="I16" s="200">
        <f t="shared" ref="I16:I22" si="2">COUNTA(B16:H16)</f>
        <v>3</v>
      </c>
      <c r="J16" s="733">
        <f>SUM(COUNTIF(B16:H16,"10-"))*(4.5)+SUM(COUNTIF(B16:H16,"9:30-"))*(5)+SUM(COUNTIF(B16:H16,"9-16"))*(6.25)+SUM(COUNTIF(B16:H16,"9:30-15"))*(5)+SUM(COUNTIF(B16:H16,"10-16"))*(5.5)+SUM(COUNTIF(B16:H16,"10-14"))*(4)</f>
        <v>15</v>
      </c>
      <c r="K16" s="734"/>
    </row>
    <row r="17" spans="1:11" ht="15" customHeight="1" x14ac:dyDescent="0.15">
      <c r="A17" s="197" t="s">
        <v>158</v>
      </c>
      <c r="B17" s="239" t="s">
        <v>369</v>
      </c>
      <c r="C17" s="241"/>
      <c r="D17" s="241"/>
      <c r="E17" s="239"/>
      <c r="F17" s="239"/>
      <c r="G17" s="239" t="s">
        <v>369</v>
      </c>
      <c r="H17" s="239" t="s">
        <v>369</v>
      </c>
      <c r="I17" s="200">
        <f t="shared" si="2"/>
        <v>3</v>
      </c>
      <c r="J17" s="733">
        <f>SUM(COUNTIF(B17:H17,"10-"))*(4.5)+SUM(COUNTIF(B17:H17,"9:30-"))*(5)+SUM(COUNTIF(B17:H17,"9-16"))*(6.25)+SUM(COUNTIF(B17:H17,"9:30-15"))*(5)+SUM(COUNTIF(B17:H17,"10-16"))*(5.5)+SUM(COUNTIF(B17:H17,"10-14"))*(4)</f>
        <v>13.5</v>
      </c>
      <c r="K17" s="734"/>
    </row>
    <row r="18" spans="1:11" ht="15" customHeight="1" x14ac:dyDescent="0.15">
      <c r="A18" s="197" t="s">
        <v>160</v>
      </c>
      <c r="B18" s="240" t="s">
        <v>368</v>
      </c>
      <c r="C18" s="241"/>
      <c r="D18" s="241"/>
      <c r="E18" s="242" t="s">
        <v>161</v>
      </c>
      <c r="F18" s="240" t="s">
        <v>368</v>
      </c>
      <c r="G18" s="242" t="s">
        <v>176</v>
      </c>
      <c r="H18" s="239"/>
      <c r="I18" s="200">
        <f t="shared" si="2"/>
        <v>4</v>
      </c>
      <c r="J18" s="733">
        <f>SUM(COUNTIF(B18:H18,"10-"))*(4.5)+SUM(COUNTIF(B18:H18,"9:30-"))*(5)+SUM(COUNTIF(B18:H18,"9-16"))*(6.25)+SUM(COUNTIF(B18:H18,"9:30-15"))*(5)+SUM(COUNTIF(B18:H18,"10-16"))*(5.5)+SUM(COUNTIF(B18:H18,"10-14"))*(4)+SUM(COUNTIF(B18:H18,"受付9-17"))*(7.25)+SUM(COUNTIF(B18:H18,"受付9-14"))*(4.5)</f>
        <v>21.75</v>
      </c>
      <c r="K18" s="734"/>
    </row>
    <row r="19" spans="1:11" ht="15" customHeight="1" x14ac:dyDescent="0.15">
      <c r="A19" s="88" t="s">
        <v>183</v>
      </c>
      <c r="B19" s="239"/>
      <c r="C19" s="241"/>
      <c r="D19" s="241"/>
      <c r="E19" s="239" t="s">
        <v>369</v>
      </c>
      <c r="F19" s="239" t="s">
        <v>369</v>
      </c>
      <c r="G19" s="239"/>
      <c r="H19" s="239" t="s">
        <v>369</v>
      </c>
      <c r="I19" s="200">
        <f t="shared" si="2"/>
        <v>3</v>
      </c>
      <c r="J19" s="733">
        <f>SUM(COUNTIF(B19:H19,"10-"))*(4.5)+SUM(COUNTIF(B19:H19,"9:30-"))*(5)+SUM(COUNTIF(B19:H19,"9-16"))*(6.25)+SUM(COUNTIF(B19:H19,"9:30-15"))*(5)+SUM(COUNTIF(B19:H19,"10-16"))*(5.5)+SUM(COUNTIF(B19:H19,"10-14"))*(4)</f>
        <v>13.5</v>
      </c>
      <c r="K19" s="734"/>
    </row>
    <row r="20" spans="1:11" ht="15" customHeight="1" x14ac:dyDescent="0.15">
      <c r="A20" s="88" t="s">
        <v>426</v>
      </c>
      <c r="B20" s="239" t="s">
        <v>369</v>
      </c>
      <c r="C20" s="282"/>
      <c r="D20" s="198"/>
      <c r="E20" s="239"/>
      <c r="F20" s="239" t="s">
        <v>369</v>
      </c>
      <c r="G20" s="239" t="s">
        <v>369</v>
      </c>
      <c r="H20" s="239"/>
      <c r="I20" s="200">
        <f t="shared" si="2"/>
        <v>3</v>
      </c>
      <c r="J20" s="733">
        <f t="shared" ref="J20" si="3">SUM(COUNTIF(B20:H20,"9-15"))*(5.5)+SUM(COUNTIF(B20:H20,"10-15"))*(4.5)+SUM(COUNTIF(B20:H20,"9-16"))*(6.25)+SUM(COUNTIF(B20:H20,"9:30-15"))*(5)+SUM(COUNTIF(B20:H20,"10-16"))*(5.5)+SUM(COUNTIF(B20:H20,"10-14"))*(4)</f>
        <v>0</v>
      </c>
      <c r="K20" s="734"/>
    </row>
    <row r="21" spans="1:11" ht="15" customHeight="1" x14ac:dyDescent="0.15">
      <c r="A21" s="484" t="s">
        <v>66</v>
      </c>
      <c r="B21" s="239"/>
      <c r="C21" s="202"/>
      <c r="D21" s="202"/>
      <c r="E21" s="239"/>
      <c r="F21" s="239"/>
      <c r="G21" s="239"/>
      <c r="H21" s="120"/>
      <c r="I21" s="200">
        <f t="shared" si="2"/>
        <v>0</v>
      </c>
      <c r="J21" s="954">
        <f>SUM(COUNTIF(B21:H21,"10-"))*(4.5)+SUM(COUNTIF(B21:H21,"9:30-"))*(5)+SUM(COUNTIF(B21:H21,"9-16"))*(6.25)+SUM(COUNTIF(B21:H21,"9:30-15"))*(5)+SUM(COUNTIF(B21:H21,"10-16"))*(5.5)+SUM(COUNTIF(B21:H21,"10-14"))*(4)</f>
        <v>0</v>
      </c>
      <c r="K21" s="955"/>
    </row>
    <row r="22" spans="1:11" ht="15" customHeight="1" x14ac:dyDescent="0.15">
      <c r="A22" s="484" t="s">
        <v>66</v>
      </c>
      <c r="B22" s="239"/>
      <c r="C22" s="202"/>
      <c r="D22" s="202"/>
      <c r="E22" s="239"/>
      <c r="F22" s="239"/>
      <c r="G22" s="239"/>
      <c r="H22" s="120"/>
      <c r="I22" s="200">
        <f t="shared" si="2"/>
        <v>0</v>
      </c>
      <c r="J22" s="733">
        <f>SUM(COUNTIF(B22:H22,"10-"))*(4.5)+SUM(COUNTIF(B22:H22,"9:30-"))*(5)+SUM(COUNTIF(B22:H22,"10-15:30"))*(5)+SUM(COUNTIF(B22:H22,"9:30-15"))*(5)+SUM(COUNTIF(B22:H22,"10-16"))*(5.5)+SUM(COUNTIF(B22:H22,"10-14"))*(4)</f>
        <v>0</v>
      </c>
      <c r="K22" s="734"/>
    </row>
    <row r="23" spans="1:11" s="191" customFormat="1" ht="15" customHeight="1" x14ac:dyDescent="0.15">
      <c r="A23" s="153" t="s">
        <v>0</v>
      </c>
      <c r="B23" s="183">
        <v>45669</v>
      </c>
      <c r="C23" s="183">
        <v>45670</v>
      </c>
      <c r="D23" s="183">
        <v>45671</v>
      </c>
      <c r="E23" s="183">
        <v>45672</v>
      </c>
      <c r="F23" s="183">
        <v>45673</v>
      </c>
      <c r="G23" s="183">
        <v>45674</v>
      </c>
      <c r="H23" s="183">
        <v>45675</v>
      </c>
      <c r="I23" s="747" t="s">
        <v>1</v>
      </c>
      <c r="J23" s="749" t="s">
        <v>2</v>
      </c>
      <c r="K23" s="750"/>
    </row>
    <row r="24" spans="1:11" s="192" customFormat="1" ht="15" customHeight="1" x14ac:dyDescent="0.15">
      <c r="A24" s="155" t="s">
        <v>3</v>
      </c>
      <c r="B24" s="158" t="s">
        <v>4</v>
      </c>
      <c r="C24" s="157" t="s">
        <v>5</v>
      </c>
      <c r="D24" s="157" t="s">
        <v>6</v>
      </c>
      <c r="E24" s="157" t="s">
        <v>7</v>
      </c>
      <c r="F24" s="157" t="s">
        <v>8</v>
      </c>
      <c r="G24" s="157" t="s">
        <v>9</v>
      </c>
      <c r="H24" s="158" t="s">
        <v>10</v>
      </c>
      <c r="I24" s="748"/>
      <c r="J24" s="749"/>
      <c r="K24" s="750"/>
    </row>
    <row r="25" spans="1:11" s="151" customFormat="1" ht="15" customHeight="1" x14ac:dyDescent="0.15">
      <c r="A25" s="206" t="s">
        <v>142</v>
      </c>
      <c r="B25" s="195">
        <v>2</v>
      </c>
      <c r="C25" s="195"/>
      <c r="D25" s="195"/>
      <c r="E25" s="153">
        <v>2</v>
      </c>
      <c r="F25" s="195">
        <v>2</v>
      </c>
      <c r="G25" s="153">
        <v>2</v>
      </c>
      <c r="H25" s="153">
        <v>2</v>
      </c>
      <c r="I25" s="196"/>
      <c r="J25" s="751"/>
      <c r="K25" s="752"/>
    </row>
    <row r="26" spans="1:11" ht="15" customHeight="1" x14ac:dyDescent="0.15">
      <c r="A26" s="197" t="s">
        <v>155</v>
      </c>
      <c r="B26" s="239"/>
      <c r="C26" s="241"/>
      <c r="D26" s="241"/>
      <c r="E26" s="240" t="s">
        <v>368</v>
      </c>
      <c r="F26" s="485" t="s">
        <v>474</v>
      </c>
      <c r="G26" s="240" t="s">
        <v>368</v>
      </c>
      <c r="H26" s="240" t="s">
        <v>368</v>
      </c>
      <c r="I26" s="199">
        <f>COUNTA(B26:H26)</f>
        <v>4</v>
      </c>
      <c r="J26" s="733">
        <f>SUM(COUNTIF(B26:H26,"10-"))*(4.5)+SUM(COUNTIF(B26:H26,"9:30-"))*(5)+SUM(COUNTIF(B26:H26,"9-16"))*(6.25)+SUM(COUNTIF(B26:H26,"9:30-15"))*(5)+SUM(COUNTIF(B26:H26,"10-16"))*(5.5)+SUM(COUNTIF(B26:H26,"10-14"))*(4)</f>
        <v>15</v>
      </c>
      <c r="K26" s="734"/>
    </row>
    <row r="27" spans="1:11" ht="15" customHeight="1" x14ac:dyDescent="0.15">
      <c r="A27" s="197" t="s">
        <v>158</v>
      </c>
      <c r="B27" s="435"/>
      <c r="C27" s="241"/>
      <c r="D27" s="241"/>
      <c r="E27" s="239"/>
      <c r="F27" s="486"/>
      <c r="G27" s="239" t="s">
        <v>369</v>
      </c>
      <c r="H27" s="239" t="s">
        <v>369</v>
      </c>
      <c r="I27" s="200">
        <f t="shared" ref="I27:I32" si="4">COUNTA(B27:H27)</f>
        <v>2</v>
      </c>
      <c r="J27" s="733">
        <f>SUM(COUNTIF(B27:H27,"10-"))*(4.5)+SUM(COUNTIF(B27:H27,"9:30-"))*(5)+SUM(COUNTIF(B27:H27,"9-16"))*(6.25)+SUM(COUNTIF(B27:H27,"9:30-15"))*(5)+SUM(COUNTIF(B27:H27,"10-16"))*(5.5)+SUM(COUNTIF(B27:H27,"10-14"))*(4)</f>
        <v>9</v>
      </c>
      <c r="K27" s="734"/>
    </row>
    <row r="28" spans="1:11" ht="15" customHeight="1" x14ac:dyDescent="0.15">
      <c r="A28" s="197" t="s">
        <v>160</v>
      </c>
      <c r="B28" s="240" t="s">
        <v>368</v>
      </c>
      <c r="C28" s="241"/>
      <c r="D28" s="241"/>
      <c r="E28" s="242" t="s">
        <v>161</v>
      </c>
      <c r="F28" s="487" t="s">
        <v>473</v>
      </c>
      <c r="G28" s="435"/>
      <c r="H28" s="239"/>
      <c r="I28" s="200">
        <f t="shared" si="4"/>
        <v>3</v>
      </c>
      <c r="J28" s="733">
        <f>SUM(COUNTIF(B28:H28,"10-"))*(4.5)+SUM(COUNTIF(B28:H28,"9:30-"))*(5)+SUM(COUNTIF(B28:H28,"9-16"))*(6.25)+SUM(COUNTIF(B28:H28,"9:30-15"))*(5)+SUM(COUNTIF(B28:H28,"10-16"))*(5.5)+SUM(COUNTIF(B28:H28,"10-14"))*(4)+SUM(COUNTIF(B28:H28,"受付9-17"))*(7.25)+SUM(COUNTIF(B28:H28,"受付9-14"))*(4.5)</f>
        <v>12.25</v>
      </c>
      <c r="K28" s="734"/>
    </row>
    <row r="29" spans="1:11" ht="15" customHeight="1" x14ac:dyDescent="0.15">
      <c r="A29" s="88" t="s">
        <v>183</v>
      </c>
      <c r="B29" s="239"/>
      <c r="C29" s="241"/>
      <c r="D29" s="241"/>
      <c r="E29" s="239" t="s">
        <v>369</v>
      </c>
      <c r="F29" s="239" t="s">
        <v>369</v>
      </c>
      <c r="G29" s="239"/>
      <c r="H29" s="435"/>
      <c r="I29" s="200">
        <f t="shared" si="4"/>
        <v>2</v>
      </c>
      <c r="J29" s="733">
        <f>SUM(COUNTIF(B29:H29,"10-"))*(4.5)+SUM(COUNTIF(B29:H29,"9:30-"))*(5)+SUM(COUNTIF(B29:H29,"9-16"))*(6.25)+SUM(COUNTIF(B29:H29,"9:30-15"))*(5)+SUM(COUNTIF(B29:H29,"10-16"))*(5.5)+SUM(COUNTIF(B29:H29,"10-14"))*(4)</f>
        <v>9</v>
      </c>
      <c r="K29" s="734"/>
    </row>
    <row r="30" spans="1:11" ht="15" customHeight="1" x14ac:dyDescent="0.15">
      <c r="A30" s="88" t="s">
        <v>426</v>
      </c>
      <c r="B30" s="239" t="s">
        <v>369</v>
      </c>
      <c r="C30" s="282"/>
      <c r="D30" s="198"/>
      <c r="E30" s="239"/>
      <c r="F30" s="239" t="s">
        <v>369</v>
      </c>
      <c r="G30" s="435"/>
      <c r="H30" s="239"/>
      <c r="I30" s="200">
        <f t="shared" si="4"/>
        <v>2</v>
      </c>
      <c r="J30" s="733">
        <f t="shared" ref="J30" si="5">SUM(COUNTIF(B30:H30,"9-15"))*(5.5)+SUM(COUNTIF(B30:H30,"10-15"))*(4.5)+SUM(COUNTIF(B30:H30,"9-16"))*(6.25)+SUM(COUNTIF(B30:H30,"9:30-15"))*(5)+SUM(COUNTIF(B30:H30,"10-16"))*(5.5)+SUM(COUNTIF(B30:H30,"10-14"))*(4)</f>
        <v>0</v>
      </c>
      <c r="K30" s="734"/>
    </row>
    <row r="31" spans="1:11" ht="15" customHeight="1" x14ac:dyDescent="0.15">
      <c r="A31" s="484" t="s">
        <v>66</v>
      </c>
      <c r="B31" s="239"/>
      <c r="C31" s="202"/>
      <c r="D31" s="202"/>
      <c r="E31" s="239"/>
      <c r="F31" s="239"/>
      <c r="G31" s="239"/>
      <c r="H31" s="120"/>
      <c r="I31" s="200">
        <f t="shared" si="4"/>
        <v>0</v>
      </c>
      <c r="J31" s="954">
        <f>SUM(COUNTIF(B31:H31,"10-"))*(4.5)+SUM(COUNTIF(B31:H31,"9:30-"))*(5)+SUM(COUNTIF(B31:H31,"9-16"))*(6.25)+SUM(COUNTIF(B31:H31,"9:30-15"))*(5)+SUM(COUNTIF(B31:H31,"10-16"))*(5.5)+SUM(COUNTIF(B31:H31,"10-14"))*(4)</f>
        <v>0</v>
      </c>
      <c r="K31" s="955"/>
    </row>
    <row r="32" spans="1:11" ht="15" customHeight="1" x14ac:dyDescent="0.15">
      <c r="A32" s="484" t="s">
        <v>66</v>
      </c>
      <c r="B32" s="239"/>
      <c r="C32" s="202"/>
      <c r="D32" s="202"/>
      <c r="E32" s="239"/>
      <c r="F32" s="239"/>
      <c r="G32" s="239"/>
      <c r="H32" s="120"/>
      <c r="I32" s="200">
        <f t="shared" si="4"/>
        <v>0</v>
      </c>
      <c r="J32" s="733">
        <f>SUM(COUNTIF(B32:H32,"10-"))*(4.5)+SUM(COUNTIF(B32:H32,"9:30-"))*(5)+SUM(COUNTIF(B32:H32,"10-15:30"))*(5)+SUM(COUNTIF(B32:H32,"9:30-15"))*(5)+SUM(COUNTIF(B32:H32,"10-16"))*(5.5)+SUM(COUNTIF(B32:H32,"10-14"))*(4)</f>
        <v>0</v>
      </c>
      <c r="K32" s="734"/>
    </row>
    <row r="33" spans="1:11" s="191" customFormat="1" ht="15" customHeight="1" x14ac:dyDescent="0.15">
      <c r="A33" s="153" t="s">
        <v>0</v>
      </c>
      <c r="B33" s="183">
        <v>45676</v>
      </c>
      <c r="C33" s="183">
        <v>45677</v>
      </c>
      <c r="D33" s="183">
        <v>45678</v>
      </c>
      <c r="E33" s="183">
        <v>45679</v>
      </c>
      <c r="F33" s="183">
        <v>45680</v>
      </c>
      <c r="G33" s="183">
        <v>45681</v>
      </c>
      <c r="H33" s="183">
        <v>45682</v>
      </c>
      <c r="I33" s="747" t="s">
        <v>1</v>
      </c>
      <c r="J33" s="749" t="s">
        <v>2</v>
      </c>
      <c r="K33" s="750"/>
    </row>
    <row r="34" spans="1:11" s="192" customFormat="1" ht="15" customHeight="1" x14ac:dyDescent="0.15">
      <c r="A34" s="155" t="s">
        <v>3</v>
      </c>
      <c r="B34" s="157" t="s">
        <v>4</v>
      </c>
      <c r="C34" s="157" t="s">
        <v>5</v>
      </c>
      <c r="D34" s="157" t="s">
        <v>6</v>
      </c>
      <c r="E34" s="157" t="s">
        <v>7</v>
      </c>
      <c r="F34" s="157" t="s">
        <v>8</v>
      </c>
      <c r="G34" s="157" t="s">
        <v>9</v>
      </c>
      <c r="H34" s="158" t="s">
        <v>10</v>
      </c>
      <c r="I34" s="748"/>
      <c r="J34" s="749"/>
      <c r="K34" s="750"/>
    </row>
    <row r="35" spans="1:11" s="151" customFormat="1" ht="15" customHeight="1" x14ac:dyDescent="0.15">
      <c r="A35" s="193" t="s">
        <v>131</v>
      </c>
      <c r="B35" s="195">
        <v>3</v>
      </c>
      <c r="C35" s="195"/>
      <c r="D35" s="195"/>
      <c r="E35" s="153">
        <v>2</v>
      </c>
      <c r="F35" s="195">
        <v>3</v>
      </c>
      <c r="G35" s="153">
        <v>3</v>
      </c>
      <c r="H35" s="153">
        <v>3</v>
      </c>
      <c r="I35" s="196"/>
      <c r="J35" s="751"/>
      <c r="K35" s="752"/>
    </row>
    <row r="36" spans="1:11" ht="15" customHeight="1" x14ac:dyDescent="0.15">
      <c r="A36" s="197" t="s">
        <v>155</v>
      </c>
      <c r="B36" s="239"/>
      <c r="C36" s="241"/>
      <c r="D36" s="241"/>
      <c r="E36" s="435"/>
      <c r="F36" s="16"/>
      <c r="G36" s="240" t="s">
        <v>368</v>
      </c>
      <c r="H36" s="240" t="s">
        <v>368</v>
      </c>
      <c r="I36" s="199">
        <f>COUNTA(B36:H36)</f>
        <v>2</v>
      </c>
      <c r="J36" s="733">
        <f>SUM(COUNTIF(B36:H36,"10-"))*(4.5)+SUM(COUNTIF(B36:H36,"9:30-"))*(5)+SUM(COUNTIF(B36:H36,"9-16"))*(6.25)+SUM(COUNTIF(B36:H36,"9:30-15"))*(5)+SUM(COUNTIF(B36:H36,"10-16"))*(5.5)+SUM(COUNTIF(B36:H36,"10-14"))*(4)</f>
        <v>10</v>
      </c>
      <c r="K36" s="734"/>
    </row>
    <row r="37" spans="1:11" s="151" customFormat="1" ht="15" customHeight="1" x14ac:dyDescent="0.15">
      <c r="A37" s="197" t="s">
        <v>158</v>
      </c>
      <c r="B37" s="239" t="s">
        <v>369</v>
      </c>
      <c r="C37" s="241"/>
      <c r="D37" s="241"/>
      <c r="E37" s="239"/>
      <c r="F37" s="239"/>
      <c r="G37" s="239" t="s">
        <v>369</v>
      </c>
      <c r="H37" s="239" t="s">
        <v>369</v>
      </c>
      <c r="I37" s="200">
        <f t="shared" ref="I37:I42" si="6">COUNTA(B37:H37)</f>
        <v>3</v>
      </c>
      <c r="J37" s="733">
        <f>SUM(COUNTIF(B37:H37,"10-"))*(4.5)+SUM(COUNTIF(B37:H37,"9:30-"))*(5)+SUM(COUNTIF(B37:H37,"9-16"))*(6.25)+SUM(COUNTIF(B37:H37,"9:30-15"))*(5)+SUM(COUNTIF(B37:H37,"10-16"))*(5.5)+SUM(COUNTIF(B37:H37,"10-14"))*(4)</f>
        <v>13.5</v>
      </c>
      <c r="K37" s="734"/>
    </row>
    <row r="38" spans="1:11" ht="15" customHeight="1" x14ac:dyDescent="0.15">
      <c r="A38" s="197" t="s">
        <v>160</v>
      </c>
      <c r="B38" s="240" t="s">
        <v>368</v>
      </c>
      <c r="C38" s="241"/>
      <c r="D38" s="241"/>
      <c r="E38" s="240" t="s">
        <v>368</v>
      </c>
      <c r="F38" s="240" t="s">
        <v>368</v>
      </c>
      <c r="G38" s="435"/>
      <c r="H38" s="239"/>
      <c r="I38" s="200">
        <f t="shared" si="6"/>
        <v>3</v>
      </c>
      <c r="J38" s="733">
        <f>SUM(COUNTIF(B38:H38,"10-"))*(4.5)+SUM(COUNTIF(B38:H38,"9:30-"))*(5)+SUM(COUNTIF(B38:H38,"9-16"))*(6.25)+SUM(COUNTIF(B38:H38,"9:30-15"))*(5)+SUM(COUNTIF(B38:H38,"10-16"))*(5.5)+SUM(COUNTIF(B38:H38,"10-14"))*(4)+SUM(COUNTIF(B38:H38,"受付9-17"))*(7.25)+SUM(COUNTIF(B38:H38,"受付9-14"))*(4.5)</f>
        <v>15</v>
      </c>
      <c r="K38" s="734"/>
    </row>
    <row r="39" spans="1:11" ht="15" customHeight="1" x14ac:dyDescent="0.15">
      <c r="A39" s="88" t="s">
        <v>183</v>
      </c>
      <c r="B39" s="239"/>
      <c r="C39" s="241"/>
      <c r="D39" s="241"/>
      <c r="E39" s="239" t="s">
        <v>369</v>
      </c>
      <c r="F39" s="239" t="s">
        <v>369</v>
      </c>
      <c r="G39" s="239"/>
      <c r="H39" s="239" t="s">
        <v>369</v>
      </c>
      <c r="I39" s="200">
        <f t="shared" si="6"/>
        <v>3</v>
      </c>
      <c r="J39" s="733">
        <f>SUM(COUNTIF(B39:H39,"10-"))*(4.5)+SUM(COUNTIF(B39:H39,"9:30-"))*(5)+SUM(COUNTIF(B39:H39,"9-16"))*(6.25)+SUM(COUNTIF(B39:H39,"9:30-15"))*(5)+SUM(COUNTIF(B39:H39,"10-16"))*(5.5)+SUM(COUNTIF(B39:H39,"10-14"))*(4)</f>
        <v>13.5</v>
      </c>
      <c r="K39" s="734"/>
    </row>
    <row r="40" spans="1:11" ht="15" customHeight="1" x14ac:dyDescent="0.15">
      <c r="A40" s="88" t="s">
        <v>426</v>
      </c>
      <c r="B40" s="239" t="s">
        <v>369</v>
      </c>
      <c r="C40" s="282"/>
      <c r="D40" s="198"/>
      <c r="E40" s="239"/>
      <c r="F40" s="239" t="s">
        <v>369</v>
      </c>
      <c r="G40" s="239" t="s">
        <v>369</v>
      </c>
      <c r="H40" s="239"/>
      <c r="I40" s="200">
        <f t="shared" si="6"/>
        <v>3</v>
      </c>
      <c r="J40" s="733">
        <f t="shared" ref="J40" si="7">SUM(COUNTIF(B40:H40,"9-15"))*(5.5)+SUM(COUNTIF(B40:H40,"10-15"))*(4.5)+SUM(COUNTIF(B40:H40,"9-16"))*(6.25)+SUM(COUNTIF(B40:H40,"9:30-15"))*(5)+SUM(COUNTIF(B40:H40,"10-16"))*(5.5)+SUM(COUNTIF(B40:H40,"10-14"))*(4)</f>
        <v>0</v>
      </c>
      <c r="K40" s="734"/>
    </row>
    <row r="41" spans="1:11" ht="15" customHeight="1" x14ac:dyDescent="0.15">
      <c r="A41" s="484" t="s">
        <v>66</v>
      </c>
      <c r="B41" s="239"/>
      <c r="C41" s="202"/>
      <c r="D41" s="202"/>
      <c r="E41" s="239"/>
      <c r="F41" s="239"/>
      <c r="G41" s="239"/>
      <c r="H41" s="120"/>
      <c r="I41" s="200">
        <f t="shared" si="6"/>
        <v>0</v>
      </c>
      <c r="J41" s="954">
        <f>SUM(COUNTIF(B41:H41,"10-"))*(4.5)+SUM(COUNTIF(B41:H41,"9:30-"))*(5)+SUM(COUNTIF(B41:H41,"9-16"))*(6.25)+SUM(COUNTIF(B41:H41,"9:30-15"))*(5)+SUM(COUNTIF(B41:H41,"10-16"))*(5.5)+SUM(COUNTIF(B41:H41,"10-14"))*(4)</f>
        <v>0</v>
      </c>
      <c r="K41" s="955"/>
    </row>
    <row r="42" spans="1:11" ht="15" customHeight="1" x14ac:dyDescent="0.15">
      <c r="A42" s="484" t="s">
        <v>66</v>
      </c>
      <c r="B42" s="239"/>
      <c r="C42" s="202"/>
      <c r="D42" s="202"/>
      <c r="E42" s="239"/>
      <c r="F42" s="239"/>
      <c r="G42" s="239"/>
      <c r="H42" s="120"/>
      <c r="I42" s="200">
        <f t="shared" si="6"/>
        <v>0</v>
      </c>
      <c r="J42" s="733">
        <f>SUM(COUNTIF(B42:H42,"10-"))*(4.5)+SUM(COUNTIF(B42:H42,"9:30-"))*(5)+SUM(COUNTIF(B42:H42,"10-15:30"))*(5)+SUM(COUNTIF(B42:H42,"10-12"))*(2)+SUM(COUNTIF(B42:H42,"10-16"))*(5.5)+SUM(COUNTIF(B42:H42,"10-14"))*(4)</f>
        <v>0</v>
      </c>
      <c r="K42" s="734"/>
    </row>
    <row r="43" spans="1:11" s="191" customFormat="1" ht="15" customHeight="1" x14ac:dyDescent="0.15">
      <c r="A43" s="175" t="s">
        <v>0</v>
      </c>
      <c r="B43" s="176">
        <v>45683</v>
      </c>
      <c r="C43" s="176">
        <v>45684</v>
      </c>
      <c r="D43" s="176">
        <v>45685</v>
      </c>
      <c r="E43" s="176">
        <v>45686</v>
      </c>
      <c r="F43" s="176">
        <v>45687</v>
      </c>
      <c r="G43" s="176">
        <v>45688</v>
      </c>
      <c r="H43" s="176"/>
      <c r="I43" s="747" t="s">
        <v>1</v>
      </c>
      <c r="J43" s="749" t="s">
        <v>2</v>
      </c>
      <c r="K43" s="750"/>
    </row>
    <row r="44" spans="1:11" s="192" customFormat="1" ht="15" customHeight="1" x14ac:dyDescent="0.15">
      <c r="A44" s="155" t="s">
        <v>3</v>
      </c>
      <c r="B44" s="157" t="s">
        <v>4</v>
      </c>
      <c r="C44" s="157" t="s">
        <v>5</v>
      </c>
      <c r="D44" s="157" t="s">
        <v>6</v>
      </c>
      <c r="E44" s="157" t="s">
        <v>7</v>
      </c>
      <c r="F44" s="157" t="s">
        <v>8</v>
      </c>
      <c r="G44" s="157" t="s">
        <v>9</v>
      </c>
      <c r="H44" s="158"/>
      <c r="I44" s="748"/>
      <c r="J44" s="749"/>
      <c r="K44" s="750"/>
    </row>
    <row r="45" spans="1:11" s="151" customFormat="1" ht="15" customHeight="1" x14ac:dyDescent="0.15">
      <c r="A45" s="206" t="s">
        <v>142</v>
      </c>
      <c r="B45" s="195">
        <v>3</v>
      </c>
      <c r="C45" s="195"/>
      <c r="D45" s="195"/>
      <c r="E45" s="153">
        <v>2</v>
      </c>
      <c r="F45" s="195">
        <v>3</v>
      </c>
      <c r="G45" s="153">
        <v>3</v>
      </c>
      <c r="H45" s="153"/>
      <c r="I45" s="196"/>
      <c r="J45" s="751"/>
      <c r="K45" s="752"/>
    </row>
    <row r="46" spans="1:11" ht="15" customHeight="1" x14ac:dyDescent="0.15">
      <c r="A46" s="197" t="s">
        <v>155</v>
      </c>
      <c r="B46" s="239"/>
      <c r="C46" s="241"/>
      <c r="D46" s="241"/>
      <c r="E46" s="240" t="s">
        <v>368</v>
      </c>
      <c r="F46" s="16"/>
      <c r="G46" s="240" t="s">
        <v>368</v>
      </c>
      <c r="H46" s="241"/>
      <c r="I46" s="199">
        <f>COUNTA(B46:H46)</f>
        <v>2</v>
      </c>
      <c r="J46" s="733">
        <f>SUM(COUNTIF(B46:H46,"10-"))*(4.5)+SUM(COUNTIF(B46:H46,"9:30-"))*(5)+SUM(COUNTIF(B46:H46,"9-16"))*(6.25)+SUM(COUNTIF(B46:H46,"9:30-15"))*(5)+SUM(COUNTIF(B46:H46,"10-16"))*(5.5)+SUM(COUNTIF(B46:H46,"10-14"))*(4)</f>
        <v>10</v>
      </c>
      <c r="K46" s="734"/>
    </row>
    <row r="47" spans="1:11" ht="15" customHeight="1" x14ac:dyDescent="0.15">
      <c r="A47" s="197" t="s">
        <v>158</v>
      </c>
      <c r="B47" s="239" t="s">
        <v>369</v>
      </c>
      <c r="C47" s="241"/>
      <c r="D47" s="241"/>
      <c r="E47" s="239"/>
      <c r="F47" s="239"/>
      <c r="G47" s="239" t="s">
        <v>369</v>
      </c>
      <c r="H47" s="241"/>
      <c r="I47" s="200">
        <f t="shared" ref="I47:I48" si="8">COUNTA(B47:H47)</f>
        <v>2</v>
      </c>
      <c r="J47" s="733">
        <f>SUM(COUNTIF(B47:H47,"10-"))*(4.5)+SUM(COUNTIF(B47:H47,"9:30-"))*(5)+SUM(COUNTIF(B47:H47,"9-16"))*(6.25)+SUM(COUNTIF(B47:H47,"9:30-15"))*(5)+SUM(COUNTIF(B47:H47,"10-16"))*(5.5)+SUM(COUNTIF(B47:H47,"10-14"))*(4)</f>
        <v>9</v>
      </c>
      <c r="K47" s="734"/>
    </row>
    <row r="48" spans="1:11" ht="15" customHeight="1" x14ac:dyDescent="0.15">
      <c r="A48" s="197" t="s">
        <v>160</v>
      </c>
      <c r="B48" s="240" t="s">
        <v>368</v>
      </c>
      <c r="C48" s="241"/>
      <c r="D48" s="241"/>
      <c r="E48" s="242" t="s">
        <v>161</v>
      </c>
      <c r="F48" s="240" t="s">
        <v>368</v>
      </c>
      <c r="G48" s="242" t="s">
        <v>176</v>
      </c>
      <c r="H48" s="241"/>
      <c r="I48" s="200">
        <f t="shared" si="8"/>
        <v>4</v>
      </c>
      <c r="J48" s="733">
        <f>SUM(COUNTIF(B48:H48,"10-"))*(4.5)+SUM(COUNTIF(B48:H48,"9:30-"))*(5)+SUM(COUNTIF(B48:H48,"9-16"))*(6.25)+SUM(COUNTIF(B48:H48,"9:30-15"))*(5)+SUM(COUNTIF(B48:H48,"10-16"))*(5.5)+SUM(COUNTIF(B48:H48,"10-14"))*(4)+SUM(COUNTIF(B48:H48,"受付9-17"))*(7.25)+SUM(COUNTIF(B48:H48,"受付9-14"))*(4.5)</f>
        <v>21.75</v>
      </c>
      <c r="K48" s="734"/>
    </row>
    <row r="49" spans="1:11" ht="15" customHeight="1" x14ac:dyDescent="0.15">
      <c r="A49" s="88" t="s">
        <v>183</v>
      </c>
      <c r="B49" s="239"/>
      <c r="C49" s="241"/>
      <c r="D49" s="241"/>
      <c r="E49" s="239" t="s">
        <v>369</v>
      </c>
      <c r="F49" s="239" t="s">
        <v>369</v>
      </c>
      <c r="G49" s="239"/>
      <c r="H49" s="241"/>
      <c r="I49" s="200">
        <f>COUNTA(B49:H49)</f>
        <v>2</v>
      </c>
      <c r="J49" s="733">
        <f>SUM(COUNTIF(B49:H49,"10-"))*(4.5)+SUM(COUNTIF(B49:H49,"9:30-"))*(5)+SUM(COUNTIF(B49:H49,"10-15:30"))*(5)+SUM(COUNTIF(B49:H49,"9:30-15"))*(5)+SUM(COUNTIF(B49:H49,"10-16"))*(5.5)+SUM(COUNTIF(B49:H49,"10-14"))*(4)</f>
        <v>9</v>
      </c>
      <c r="K49" s="734"/>
    </row>
    <row r="50" spans="1:11" ht="15" customHeight="1" x14ac:dyDescent="0.15">
      <c r="A50" s="88" t="s">
        <v>426</v>
      </c>
      <c r="B50" s="239" t="s">
        <v>369</v>
      </c>
      <c r="C50" s="282"/>
      <c r="D50" s="198"/>
      <c r="E50" s="239"/>
      <c r="F50" s="239" t="s">
        <v>369</v>
      </c>
      <c r="G50" s="239" t="s">
        <v>369</v>
      </c>
      <c r="H50" s="198"/>
      <c r="I50" s="200">
        <f t="shared" ref="I50:I52" si="9">COUNTA(B50:H50)</f>
        <v>3</v>
      </c>
      <c r="J50" s="733">
        <f t="shared" ref="J50" si="10">SUM(COUNTIF(B50:H50,"9-15"))*(5.5)+SUM(COUNTIF(B50:H50,"10-15"))*(4.5)+SUM(COUNTIF(B50:H50,"9-16"))*(6.25)+SUM(COUNTIF(B50:H50,"9:30-15"))*(5)+SUM(COUNTIF(B50:H50,"10-16"))*(5.5)+SUM(COUNTIF(B50:H50,"10-14"))*(4)</f>
        <v>0</v>
      </c>
      <c r="K50" s="734"/>
    </row>
    <row r="51" spans="1:11" ht="15" customHeight="1" x14ac:dyDescent="0.15">
      <c r="A51" s="484" t="s">
        <v>66</v>
      </c>
      <c r="B51" s="239"/>
      <c r="C51" s="202"/>
      <c r="D51" s="202"/>
      <c r="E51" s="239"/>
      <c r="F51" s="239"/>
      <c r="G51" s="239"/>
      <c r="H51" s="202"/>
      <c r="I51" s="200">
        <f t="shared" si="9"/>
        <v>0</v>
      </c>
      <c r="J51" s="733">
        <f>SUM(COUNTIF(B51:H51,"10-"))*(4.5)+SUM(COUNTIF(B51:H51,"9:30-"))*(5)+SUM(COUNTIF(B51:H51,"9-16"))*(6.25)+SUM(COUNTIF(B51:H51,"9:30-15"))*(5)+SUM(COUNTIF(B51:H51,"10-16"))*(5.5)+SUM(COUNTIF(B51:H51,"10-14"))*(4)</f>
        <v>0</v>
      </c>
      <c r="K51" s="734"/>
    </row>
    <row r="52" spans="1:11" ht="15" customHeight="1" x14ac:dyDescent="0.15">
      <c r="A52" s="484" t="s">
        <v>66</v>
      </c>
      <c r="B52" s="239"/>
      <c r="C52" s="202"/>
      <c r="D52" s="202"/>
      <c r="E52" s="239"/>
      <c r="F52" s="239"/>
      <c r="G52" s="239"/>
      <c r="H52" s="202"/>
      <c r="I52" s="200">
        <f t="shared" si="9"/>
        <v>0</v>
      </c>
      <c r="J52" s="733">
        <f>SUM(COUNTIF(B52:H52,"10-"))*(4.5)+SUM(COUNTIF(B52:H52,"9:30-"))*(5)+SUM(COUNTIF(B52:H52,"10-15:30"))*(5)+SUM(COUNTIF(B52:H52,"9:30-15"))*(5)+SUM(COUNTIF(B52:H52,"10-16"))*(5.5)+SUM(COUNTIF(B52:H52,"10-14"))*(4)</f>
        <v>0</v>
      </c>
      <c r="K52" s="734"/>
    </row>
    <row r="53" spans="1:11" ht="7.5" customHeight="1" x14ac:dyDescent="0.15">
      <c r="A53" s="207"/>
      <c r="B53" s="208"/>
      <c r="C53" s="208"/>
      <c r="D53" s="208"/>
      <c r="E53" s="208"/>
      <c r="F53" s="208"/>
      <c r="G53" s="208"/>
      <c r="H53" s="208"/>
      <c r="I53" s="209"/>
      <c r="J53" s="735" t="s">
        <v>465</v>
      </c>
      <c r="K53" s="735"/>
    </row>
    <row r="54" spans="1:11" s="1" customFormat="1" ht="18" customHeight="1" x14ac:dyDescent="0.15">
      <c r="A54" s="737" t="s">
        <v>143</v>
      </c>
      <c r="B54" s="738"/>
      <c r="C54" s="741" t="s">
        <v>162</v>
      </c>
      <c r="D54" s="742"/>
      <c r="E54" s="742"/>
      <c r="F54" s="742" t="s">
        <v>149</v>
      </c>
      <c r="G54" s="742"/>
      <c r="H54" s="743"/>
      <c r="I54" s="10"/>
      <c r="J54" s="736"/>
      <c r="K54" s="736"/>
    </row>
    <row r="55" spans="1:11" s="1" customFormat="1" ht="18" customHeight="1" x14ac:dyDescent="0.15">
      <c r="A55" s="739"/>
      <c r="B55" s="740"/>
      <c r="C55" s="744" t="s">
        <v>163</v>
      </c>
      <c r="D55" s="745"/>
      <c r="E55" s="745"/>
      <c r="F55" s="745" t="s">
        <v>164</v>
      </c>
      <c r="G55" s="745"/>
      <c r="H55" s="746"/>
      <c r="I55" s="210"/>
      <c r="J55" s="210"/>
      <c r="K55" s="210"/>
    </row>
  </sheetData>
  <mergeCells count="59">
    <mergeCell ref="J22:K22"/>
    <mergeCell ref="J11:K11"/>
    <mergeCell ref="B1:G1"/>
    <mergeCell ref="H1:K1"/>
    <mergeCell ref="I3:I4"/>
    <mergeCell ref="J3:K4"/>
    <mergeCell ref="E5:G5"/>
    <mergeCell ref="J5:K5"/>
    <mergeCell ref="J6:K6"/>
    <mergeCell ref="J7:K7"/>
    <mergeCell ref="J8:K8"/>
    <mergeCell ref="J9:K9"/>
    <mergeCell ref="J10:K10"/>
    <mergeCell ref="J21:K21"/>
    <mergeCell ref="J17:K17"/>
    <mergeCell ref="J18:K18"/>
    <mergeCell ref="J19:K19"/>
    <mergeCell ref="J20:K20"/>
    <mergeCell ref="J12:K12"/>
    <mergeCell ref="I13:I14"/>
    <mergeCell ref="J13:K14"/>
    <mergeCell ref="J15:K15"/>
    <mergeCell ref="J16:K16"/>
    <mergeCell ref="J30:K30"/>
    <mergeCell ref="J31:K31"/>
    <mergeCell ref="J32:K32"/>
    <mergeCell ref="I23:I24"/>
    <mergeCell ref="J23:K24"/>
    <mergeCell ref="J25:K25"/>
    <mergeCell ref="J26:K26"/>
    <mergeCell ref="J27:K27"/>
    <mergeCell ref="J28:K28"/>
    <mergeCell ref="J29:K29"/>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A54:B55"/>
    <mergeCell ref="C54:E54"/>
    <mergeCell ref="F54:H54"/>
    <mergeCell ref="C55:E55"/>
    <mergeCell ref="F55:H55"/>
    <mergeCell ref="J49:K49"/>
    <mergeCell ref="J50:K50"/>
    <mergeCell ref="J51:K51"/>
    <mergeCell ref="J52:K52"/>
    <mergeCell ref="J53:K54"/>
  </mergeCells>
  <phoneticPr fontId="13"/>
  <pageMargins left="0.51181102362204722" right="0.51181102362204722" top="0.35433070866141736" bottom="0.15748031496062992" header="0.31496062992125984" footer="0.31496062992125984"/>
  <pageSetup paperSize="9" orientation="portrait"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3E04-7D42-4788-A4B6-2481EC6D7D91}">
  <sheetPr>
    <tabColor theme="7" tint="0.59999389629810485"/>
  </sheetPr>
  <dimension ref="A1:K55"/>
  <sheetViews>
    <sheetView zoomScaleNormal="100" workbookViewId="0">
      <selection activeCell="J17" sqref="J17:K17"/>
    </sheetView>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60" t="s">
        <v>69</v>
      </c>
      <c r="B1" s="753" t="s">
        <v>451</v>
      </c>
      <c r="C1" s="753"/>
      <c r="D1" s="753"/>
      <c r="E1" s="753"/>
      <c r="F1" s="753"/>
      <c r="G1" s="754"/>
      <c r="H1" s="812" t="s">
        <v>165</v>
      </c>
      <c r="I1" s="813"/>
      <c r="J1" s="813"/>
      <c r="K1" s="814"/>
    </row>
    <row r="2" spans="1:11" x14ac:dyDescent="0.15">
      <c r="A2" s="212"/>
    </row>
    <row r="3" spans="1:11" s="214" customFormat="1" ht="11.25" x14ac:dyDescent="0.15">
      <c r="A3" s="153" t="s">
        <v>0</v>
      </c>
      <c r="B3" s="154"/>
      <c r="C3" s="154"/>
      <c r="D3" s="154"/>
      <c r="E3" s="154">
        <v>45658</v>
      </c>
      <c r="F3" s="154">
        <v>45659</v>
      </c>
      <c r="G3" s="154">
        <v>45660</v>
      </c>
      <c r="H3" s="154">
        <v>45661</v>
      </c>
      <c r="I3" s="815" t="s">
        <v>1</v>
      </c>
      <c r="J3" s="817" t="s">
        <v>2</v>
      </c>
      <c r="K3" s="818"/>
    </row>
    <row r="4" spans="1:11" s="213" customFormat="1" x14ac:dyDescent="0.15">
      <c r="A4" s="155" t="s">
        <v>3</v>
      </c>
      <c r="B4" s="157"/>
      <c r="C4" s="157"/>
      <c r="D4" s="157"/>
      <c r="E4" s="158" t="s">
        <v>7</v>
      </c>
      <c r="F4" s="157" t="s">
        <v>8</v>
      </c>
      <c r="G4" s="157" t="s">
        <v>9</v>
      </c>
      <c r="H4" s="158" t="s">
        <v>10</v>
      </c>
      <c r="I4" s="816"/>
      <c r="J4" s="819"/>
      <c r="K4" s="820"/>
    </row>
    <row r="5" spans="1:11" x14ac:dyDescent="0.15">
      <c r="A5" s="193" t="s">
        <v>142</v>
      </c>
      <c r="B5" s="218"/>
      <c r="C5" s="226"/>
      <c r="D5" s="216"/>
      <c r="E5" s="956" t="s">
        <v>453</v>
      </c>
      <c r="F5" s="957"/>
      <c r="G5" s="958"/>
      <c r="H5" s="218"/>
      <c r="I5" s="219"/>
      <c r="J5" s="821"/>
      <c r="K5" s="821"/>
    </row>
    <row r="6" spans="1:11" ht="15.75" customHeight="1" x14ac:dyDescent="0.15">
      <c r="A6" s="225" t="s">
        <v>167</v>
      </c>
      <c r="B6" s="247"/>
      <c r="C6" s="247"/>
      <c r="D6" s="247"/>
      <c r="E6" s="247"/>
      <c r="F6" s="247"/>
      <c r="G6" s="247"/>
      <c r="H6" s="224" t="s">
        <v>431</v>
      </c>
      <c r="I6" s="221">
        <f>COUNTA(B6:H6)</f>
        <v>1</v>
      </c>
      <c r="J6" s="811">
        <f>SUM(COUNTIF(B6:H6,"D 10:30-17"))*(6)+(COUNTIF(B6:H6,"Y 10:30-17"))*(6)+(COUNTIF(B6:H6,"Y工場10-"))*(4.5)</f>
        <v>6</v>
      </c>
      <c r="K6" s="811"/>
    </row>
    <row r="7" spans="1:11" ht="15.75" customHeight="1" x14ac:dyDescent="0.15">
      <c r="A7" s="225" t="s">
        <v>169</v>
      </c>
      <c r="B7" s="247"/>
      <c r="C7" s="247"/>
      <c r="D7" s="247"/>
      <c r="E7" s="247"/>
      <c r="F7" s="247"/>
      <c r="G7" s="247"/>
      <c r="H7" s="244" t="s">
        <v>476</v>
      </c>
      <c r="I7" s="221">
        <f t="shared" ref="I7:I8" si="0">COUNTA(B7:H7)</f>
        <v>1</v>
      </c>
      <c r="J7" s="811">
        <f>SUM(COUNTIF(B7:H7,"D 10:30-17"))*(6)+(COUNTIF(B7:H7,"Y 10:30-17"))*(6)+(COUNTIF(B7:H7,"Y工場10-"))*(4.5)+(COUNTIF(B7:H7,"Y 10-17"))*(6.25)</f>
        <v>4.5</v>
      </c>
      <c r="K7" s="811"/>
    </row>
    <row r="8" spans="1:11" ht="15.75" customHeight="1" x14ac:dyDescent="0.15">
      <c r="A8" s="225" t="s">
        <v>186</v>
      </c>
      <c r="B8" s="247"/>
      <c r="C8" s="247"/>
      <c r="D8" s="247"/>
      <c r="E8" s="247"/>
      <c r="F8" s="247"/>
      <c r="G8" s="247"/>
      <c r="H8" s="244"/>
      <c r="I8" s="221">
        <f t="shared" si="0"/>
        <v>0</v>
      </c>
      <c r="J8" s="811">
        <f>SUM(COUNTIF(B8:H8,"D 10:30-17"))*(6)+(COUNTIF(B8:H8,"Y 10:30-17"))*(6)+(COUNTIF(B8:H8,"Y工場10-"))*(4.5)+(COUNTIF(B8:H8,"D 10:30-13"))*(2.5)</f>
        <v>0</v>
      </c>
      <c r="K8" s="811"/>
    </row>
    <row r="9" spans="1:11" ht="15.75" customHeight="1" x14ac:dyDescent="0.15">
      <c r="A9" s="225"/>
      <c r="B9" s="247"/>
      <c r="C9" s="247"/>
      <c r="D9" s="247"/>
      <c r="E9" s="247"/>
      <c r="F9" s="247"/>
      <c r="G9" s="247"/>
      <c r="H9" s="244"/>
      <c r="I9" s="221"/>
      <c r="J9" s="811"/>
      <c r="K9" s="811"/>
    </row>
    <row r="10" spans="1:11" ht="15.75" customHeight="1" x14ac:dyDescent="0.15">
      <c r="A10" s="193"/>
      <c r="B10" s="215"/>
      <c r="C10" s="215"/>
      <c r="D10" s="215"/>
      <c r="E10" s="215"/>
      <c r="F10" s="215"/>
      <c r="G10" s="215"/>
      <c r="H10" s="226"/>
      <c r="I10" s="219"/>
      <c r="J10" s="821"/>
      <c r="K10" s="821"/>
    </row>
    <row r="11" spans="1:11" ht="15.75" customHeight="1" x14ac:dyDescent="0.15">
      <c r="A11" s="220" t="s">
        <v>433</v>
      </c>
      <c r="B11" s="223"/>
      <c r="C11" s="223"/>
      <c r="D11" s="223"/>
      <c r="E11" s="223"/>
      <c r="F11" s="223"/>
      <c r="G11" s="223"/>
      <c r="H11" s="220" t="s">
        <v>172</v>
      </c>
      <c r="I11" s="227"/>
      <c r="J11" s="810"/>
      <c r="K11" s="810"/>
    </row>
    <row r="12" spans="1:11" ht="15.75" customHeight="1" x14ac:dyDescent="0.15">
      <c r="A12" s="224" t="s">
        <v>434</v>
      </c>
      <c r="B12" s="223"/>
      <c r="C12" s="223"/>
      <c r="D12" s="223"/>
      <c r="E12" s="223"/>
      <c r="F12" s="223"/>
      <c r="G12" s="223"/>
      <c r="H12" s="220"/>
      <c r="I12" s="221"/>
      <c r="J12" s="810"/>
      <c r="K12" s="810"/>
    </row>
    <row r="13" spans="1:11" s="214" customFormat="1" ht="11.25" x14ac:dyDescent="0.15">
      <c r="A13" s="175" t="s">
        <v>0</v>
      </c>
      <c r="B13" s="176">
        <v>45662</v>
      </c>
      <c r="C13" s="176">
        <v>45663</v>
      </c>
      <c r="D13" s="176">
        <v>45664</v>
      </c>
      <c r="E13" s="176">
        <v>45665</v>
      </c>
      <c r="F13" s="176">
        <v>45666</v>
      </c>
      <c r="G13" s="176">
        <v>45667</v>
      </c>
      <c r="H13" s="176">
        <v>45668</v>
      </c>
      <c r="I13" s="815" t="s">
        <v>1</v>
      </c>
      <c r="J13" s="822" t="s">
        <v>2</v>
      </c>
      <c r="K13" s="823"/>
    </row>
    <row r="14" spans="1:11" s="213" customFormat="1" x14ac:dyDescent="0.15">
      <c r="A14" s="155" t="s">
        <v>3</v>
      </c>
      <c r="B14" s="157" t="s">
        <v>4</v>
      </c>
      <c r="C14" s="157" t="s">
        <v>5</v>
      </c>
      <c r="D14" s="157" t="s">
        <v>6</v>
      </c>
      <c r="E14" s="157" t="s">
        <v>7</v>
      </c>
      <c r="F14" s="157" t="s">
        <v>8</v>
      </c>
      <c r="G14" s="157" t="s">
        <v>9</v>
      </c>
      <c r="H14" s="158" t="s">
        <v>10</v>
      </c>
      <c r="I14" s="816"/>
      <c r="J14" s="819"/>
      <c r="K14" s="820"/>
    </row>
    <row r="15" spans="1:11" x14ac:dyDescent="0.15">
      <c r="A15" s="217" t="s">
        <v>131</v>
      </c>
      <c r="B15" s="218"/>
      <c r="C15" s="226"/>
      <c r="D15" s="216"/>
      <c r="E15" s="226"/>
      <c r="F15" s="228"/>
      <c r="G15" s="218"/>
      <c r="H15" s="218"/>
      <c r="I15" s="219"/>
      <c r="J15" s="821"/>
      <c r="K15" s="821"/>
    </row>
    <row r="16" spans="1:11" ht="15.75" customHeight="1" x14ac:dyDescent="0.15">
      <c r="A16" s="225" t="s">
        <v>167</v>
      </c>
      <c r="B16" s="246"/>
      <c r="C16" s="247"/>
      <c r="D16" s="247"/>
      <c r="E16" s="246"/>
      <c r="F16" s="244"/>
      <c r="G16" s="224" t="s">
        <v>431</v>
      </c>
      <c r="H16" s="224" t="s">
        <v>431</v>
      </c>
      <c r="I16" s="221">
        <f>COUNTA(B16:H16)</f>
        <v>2</v>
      </c>
      <c r="J16" s="811">
        <f t="shared" ref="J16" si="1">SUM(COUNTIF(B16:H16,"D 10:30-17"))*(6)+(COUNTIF(B16:H16,"Y 10:30-17"))*(6)+(COUNTIF(B16:H16,"Y工場10-"))*(4.5)</f>
        <v>12</v>
      </c>
      <c r="K16" s="811"/>
    </row>
    <row r="17" spans="1:11" ht="15.75" customHeight="1" x14ac:dyDescent="0.15">
      <c r="A17" s="225" t="s">
        <v>169</v>
      </c>
      <c r="B17" s="224" t="s">
        <v>168</v>
      </c>
      <c r="C17" s="247"/>
      <c r="D17" s="247"/>
      <c r="E17" s="224" t="s">
        <v>168</v>
      </c>
      <c r="F17" s="224" t="s">
        <v>168</v>
      </c>
      <c r="G17" s="244"/>
      <c r="H17" s="244"/>
      <c r="I17" s="221">
        <f t="shared" ref="I17:I18" si="2">COUNTA(B17:H17)</f>
        <v>3</v>
      </c>
      <c r="J17" s="811">
        <f>SUM(COUNTIF(B17:H17,"D 10:30-17"))*(6)+(COUNTIF(B17:H17,"Y 10:30-17"))*(6)+(COUNTIF(B17:H17,"Y工場10-"))*(4.5)+(COUNTIF(B17:H17,"Y 10-17"))*(6.25)</f>
        <v>18.75</v>
      </c>
      <c r="K17" s="811"/>
    </row>
    <row r="18" spans="1:11" ht="15.75" customHeight="1" x14ac:dyDescent="0.15">
      <c r="A18" s="225" t="s">
        <v>186</v>
      </c>
      <c r="B18" s="220" t="s">
        <v>432</v>
      </c>
      <c r="C18" s="247"/>
      <c r="D18" s="247"/>
      <c r="E18" s="220" t="s">
        <v>432</v>
      </c>
      <c r="F18" s="245"/>
      <c r="G18" s="220" t="s">
        <v>432</v>
      </c>
      <c r="H18" s="244"/>
      <c r="I18" s="221">
        <f t="shared" si="2"/>
        <v>3</v>
      </c>
      <c r="J18" s="811">
        <f>SUM(COUNTIF(B18:H18,"D 10:30-17"))*(6)+(COUNTIF(B18:H18,"Y 10:30-17"))*(6)+(COUNTIF(B18:H18,"Y工場10-"))*(4.5)+(COUNTIF(B18:H18,"D 10:30-13"))*(2.5)</f>
        <v>7.5</v>
      </c>
      <c r="K18" s="811"/>
    </row>
    <row r="19" spans="1:11" ht="15.75" customHeight="1" x14ac:dyDescent="0.15">
      <c r="A19" s="225"/>
      <c r="B19" s="245"/>
      <c r="C19" s="247"/>
      <c r="D19" s="247"/>
      <c r="E19" s="245"/>
      <c r="F19" s="245"/>
      <c r="G19" s="243"/>
      <c r="H19" s="244"/>
      <c r="I19" s="221"/>
      <c r="J19" s="811"/>
      <c r="K19" s="811"/>
    </row>
    <row r="20" spans="1:11" ht="15.75" customHeight="1" x14ac:dyDescent="0.15">
      <c r="A20" s="193"/>
      <c r="B20" s="215"/>
      <c r="C20" s="215"/>
      <c r="D20" s="215"/>
      <c r="E20" s="226"/>
      <c r="F20" s="226"/>
      <c r="G20" s="226"/>
      <c r="H20" s="226"/>
      <c r="I20" s="219"/>
      <c r="J20" s="821"/>
      <c r="K20" s="821"/>
    </row>
    <row r="21" spans="1:11" ht="15.75" customHeight="1" x14ac:dyDescent="0.15">
      <c r="A21" s="220" t="s">
        <v>433</v>
      </c>
      <c r="B21" s="336" t="s">
        <v>242</v>
      </c>
      <c r="C21" s="223"/>
      <c r="D21" s="223"/>
      <c r="E21" s="336" t="s">
        <v>242</v>
      </c>
      <c r="F21" s="220" t="s">
        <v>172</v>
      </c>
      <c r="G21" s="336" t="s">
        <v>242</v>
      </c>
      <c r="H21" s="220" t="s">
        <v>172</v>
      </c>
      <c r="I21" s="227"/>
      <c r="J21" s="810"/>
      <c r="K21" s="810"/>
    </row>
    <row r="22" spans="1:11" ht="15.75" customHeight="1" x14ac:dyDescent="0.15">
      <c r="A22" s="224" t="s">
        <v>434</v>
      </c>
      <c r="B22" s="220"/>
      <c r="C22" s="223"/>
      <c r="D22" s="223"/>
      <c r="E22" s="220"/>
      <c r="F22" s="224"/>
      <c r="G22" s="220"/>
      <c r="H22" s="220"/>
      <c r="I22" s="221"/>
      <c r="J22" s="810"/>
      <c r="K22" s="810"/>
    </row>
    <row r="23" spans="1:11" s="214" customFormat="1" ht="11.25" x14ac:dyDescent="0.15">
      <c r="A23" s="153" t="s">
        <v>0</v>
      </c>
      <c r="B23" s="183">
        <v>45669</v>
      </c>
      <c r="C23" s="183">
        <v>45670</v>
      </c>
      <c r="D23" s="183">
        <v>45671</v>
      </c>
      <c r="E23" s="183">
        <v>45672</v>
      </c>
      <c r="F23" s="183">
        <v>45673</v>
      </c>
      <c r="G23" s="183">
        <v>45674</v>
      </c>
      <c r="H23" s="183">
        <v>45675</v>
      </c>
      <c r="I23" s="815" t="s">
        <v>1</v>
      </c>
      <c r="J23" s="822" t="s">
        <v>2</v>
      </c>
      <c r="K23" s="823"/>
    </row>
    <row r="24" spans="1:11" s="213" customFormat="1" x14ac:dyDescent="0.15">
      <c r="A24" s="155" t="s">
        <v>3</v>
      </c>
      <c r="B24" s="158" t="s">
        <v>4</v>
      </c>
      <c r="C24" s="157" t="s">
        <v>5</v>
      </c>
      <c r="D24" s="157" t="s">
        <v>6</v>
      </c>
      <c r="E24" s="157" t="s">
        <v>7</v>
      </c>
      <c r="F24" s="157" t="s">
        <v>8</v>
      </c>
      <c r="G24" s="157" t="s">
        <v>9</v>
      </c>
      <c r="H24" s="158" t="s">
        <v>10</v>
      </c>
      <c r="I24" s="816"/>
      <c r="J24" s="819"/>
      <c r="K24" s="820"/>
    </row>
    <row r="25" spans="1:11" x14ac:dyDescent="0.15">
      <c r="A25" s="193" t="s">
        <v>142</v>
      </c>
      <c r="B25" s="218"/>
      <c r="C25" s="226"/>
      <c r="D25" s="216"/>
      <c r="E25" s="226"/>
      <c r="F25" s="228"/>
      <c r="G25" s="218"/>
      <c r="H25" s="218"/>
      <c r="I25" s="219"/>
      <c r="J25" s="821"/>
      <c r="K25" s="821"/>
    </row>
    <row r="26" spans="1:11" ht="15.75" customHeight="1" x14ac:dyDescent="0.15">
      <c r="A26" s="225" t="s">
        <v>167</v>
      </c>
      <c r="B26" s="246"/>
      <c r="C26" s="247"/>
      <c r="D26" s="247"/>
      <c r="E26" s="246"/>
      <c r="F26" s="244"/>
      <c r="G26" s="224" t="s">
        <v>431</v>
      </c>
      <c r="H26" s="224" t="s">
        <v>431</v>
      </c>
      <c r="I26" s="221">
        <f>COUNTA(B26:H26)</f>
        <v>2</v>
      </c>
      <c r="J26" s="811">
        <f t="shared" ref="J26" si="3">SUM(COUNTIF(B26:H26,"D 10:30-17"))*(6)+(COUNTIF(B26:H26,"Y 10:30-17"))*(6)+(COUNTIF(B26:H26,"Y工場10-"))*(4.5)</f>
        <v>12</v>
      </c>
      <c r="K26" s="811"/>
    </row>
    <row r="27" spans="1:11" ht="15.75" customHeight="1" x14ac:dyDescent="0.15">
      <c r="A27" s="225" t="s">
        <v>169</v>
      </c>
      <c r="B27" s="224" t="s">
        <v>168</v>
      </c>
      <c r="C27" s="247"/>
      <c r="D27" s="247"/>
      <c r="E27" s="224" t="s">
        <v>168</v>
      </c>
      <c r="F27" s="224" t="s">
        <v>168</v>
      </c>
      <c r="G27" s="244"/>
      <c r="H27" s="244"/>
      <c r="I27" s="221">
        <f t="shared" ref="I27:I28" si="4">COUNTA(B27:H27)</f>
        <v>3</v>
      </c>
      <c r="J27" s="811">
        <f>SUM(COUNTIF(B27:H27,"D 10:30-17"))*(6)+(COUNTIF(B27:H27,"Y 10:30-17"))*(6)+(COUNTIF(B27:H27,"Y工場10-"))*(4.5)+(COUNTIF(B27:H27,"Y 10-17"))*(6.25)</f>
        <v>18.75</v>
      </c>
      <c r="K27" s="811"/>
    </row>
    <row r="28" spans="1:11" ht="15.75" customHeight="1" x14ac:dyDescent="0.15">
      <c r="A28" s="225" t="s">
        <v>186</v>
      </c>
      <c r="B28" s="220" t="s">
        <v>432</v>
      </c>
      <c r="C28" s="247"/>
      <c r="D28" s="247"/>
      <c r="E28" s="220" t="s">
        <v>432</v>
      </c>
      <c r="F28" s="245"/>
      <c r="G28" s="220" t="s">
        <v>432</v>
      </c>
      <c r="H28" s="244"/>
      <c r="I28" s="221">
        <f t="shared" si="4"/>
        <v>3</v>
      </c>
      <c r="J28" s="811">
        <f>SUM(COUNTIF(B28:H28,"D 10:30-17"))*(6)+(COUNTIF(B28:H28,"Y 10:30-17"))*(6)+(COUNTIF(B28:H28,"Y工場10-"))*(4.5)+(COUNTIF(B28:H28,"D 10:30-13"))*(2.5)</f>
        <v>7.5</v>
      </c>
      <c r="K28" s="811"/>
    </row>
    <row r="29" spans="1:11" ht="15.75" customHeight="1" x14ac:dyDescent="0.15">
      <c r="A29" s="225"/>
      <c r="B29" s="245"/>
      <c r="C29" s="247"/>
      <c r="D29" s="247"/>
      <c r="E29" s="245"/>
      <c r="F29" s="245"/>
      <c r="G29" s="243"/>
      <c r="H29" s="244"/>
      <c r="I29" s="221"/>
      <c r="J29" s="811"/>
      <c r="K29" s="811"/>
    </row>
    <row r="30" spans="1:11" ht="15.75" customHeight="1" x14ac:dyDescent="0.15">
      <c r="A30" s="193"/>
      <c r="B30" s="215"/>
      <c r="C30" s="215"/>
      <c r="D30" s="215"/>
      <c r="E30" s="226"/>
      <c r="F30" s="226"/>
      <c r="G30" s="226"/>
      <c r="H30" s="226"/>
      <c r="I30" s="219"/>
      <c r="J30" s="821"/>
      <c r="K30" s="821"/>
    </row>
    <row r="31" spans="1:11" ht="15.75" customHeight="1" x14ac:dyDescent="0.15">
      <c r="A31" s="220" t="s">
        <v>433</v>
      </c>
      <c r="B31" s="336" t="s">
        <v>242</v>
      </c>
      <c r="C31" s="223"/>
      <c r="D31" s="223"/>
      <c r="E31" s="336" t="s">
        <v>242</v>
      </c>
      <c r="F31" s="220" t="s">
        <v>172</v>
      </c>
      <c r="G31" s="336" t="s">
        <v>242</v>
      </c>
      <c r="H31" s="220" t="s">
        <v>172</v>
      </c>
      <c r="I31" s="227"/>
      <c r="J31" s="810"/>
      <c r="K31" s="810"/>
    </row>
    <row r="32" spans="1:11" ht="15.75" customHeight="1" x14ac:dyDescent="0.15">
      <c r="A32" s="224" t="s">
        <v>434</v>
      </c>
      <c r="B32" s="220"/>
      <c r="C32" s="223"/>
      <c r="D32" s="223"/>
      <c r="E32" s="220"/>
      <c r="F32" s="224"/>
      <c r="G32" s="220"/>
      <c r="H32" s="220"/>
      <c r="I32" s="229"/>
      <c r="J32" s="810"/>
      <c r="K32" s="810"/>
    </row>
    <row r="33" spans="1:11" s="214" customFormat="1" ht="11.25" x14ac:dyDescent="0.15">
      <c r="A33" s="153" t="s">
        <v>0</v>
      </c>
      <c r="B33" s="183">
        <v>45676</v>
      </c>
      <c r="C33" s="183">
        <v>45677</v>
      </c>
      <c r="D33" s="183">
        <v>45678</v>
      </c>
      <c r="E33" s="183">
        <v>45679</v>
      </c>
      <c r="F33" s="183">
        <v>45680</v>
      </c>
      <c r="G33" s="183">
        <v>45681</v>
      </c>
      <c r="H33" s="183">
        <v>45682</v>
      </c>
      <c r="I33" s="815" t="s">
        <v>1</v>
      </c>
      <c r="J33" s="817" t="s">
        <v>2</v>
      </c>
      <c r="K33" s="818"/>
    </row>
    <row r="34" spans="1:11" s="213" customFormat="1" x14ac:dyDescent="0.15">
      <c r="A34" s="155" t="s">
        <v>3</v>
      </c>
      <c r="B34" s="157" t="s">
        <v>4</v>
      </c>
      <c r="C34" s="157" t="s">
        <v>5</v>
      </c>
      <c r="D34" s="157" t="s">
        <v>6</v>
      </c>
      <c r="E34" s="157" t="s">
        <v>7</v>
      </c>
      <c r="F34" s="157" t="s">
        <v>8</v>
      </c>
      <c r="G34" s="157" t="s">
        <v>9</v>
      </c>
      <c r="H34" s="158" t="s">
        <v>10</v>
      </c>
      <c r="I34" s="816"/>
      <c r="J34" s="819"/>
      <c r="K34" s="820"/>
    </row>
    <row r="35" spans="1:11" x14ac:dyDescent="0.15">
      <c r="A35" s="217" t="s">
        <v>131</v>
      </c>
      <c r="B35" s="218"/>
      <c r="C35" s="216"/>
      <c r="D35" s="216"/>
      <c r="E35" s="226"/>
      <c r="F35" s="228"/>
      <c r="G35" s="218"/>
      <c r="H35" s="218"/>
      <c r="I35" s="219"/>
      <c r="J35" s="821"/>
      <c r="K35" s="821"/>
    </row>
    <row r="36" spans="1:11" ht="15.75" customHeight="1" x14ac:dyDescent="0.15">
      <c r="A36" s="225" t="s">
        <v>167</v>
      </c>
      <c r="B36" s="246"/>
      <c r="C36" s="247"/>
      <c r="D36" s="247"/>
      <c r="E36" s="246"/>
      <c r="F36" s="244"/>
      <c r="G36" s="224" t="s">
        <v>431</v>
      </c>
      <c r="H36" s="224" t="s">
        <v>431</v>
      </c>
      <c r="I36" s="221">
        <f>COUNTA(B36:H36)</f>
        <v>2</v>
      </c>
      <c r="J36" s="811">
        <f t="shared" ref="J36" si="5">SUM(COUNTIF(B36:H36,"D 10:30-17"))*(6)+(COUNTIF(B36:H36,"Y 10:30-17"))*(6)+(COUNTIF(B36:H36,"Y工場10-"))*(4.5)</f>
        <v>12</v>
      </c>
      <c r="K36" s="811"/>
    </row>
    <row r="37" spans="1:11" ht="15.75" customHeight="1" x14ac:dyDescent="0.15">
      <c r="A37" s="225" t="s">
        <v>169</v>
      </c>
      <c r="B37" s="224" t="s">
        <v>168</v>
      </c>
      <c r="C37" s="247"/>
      <c r="D37" s="247"/>
      <c r="E37" s="224" t="s">
        <v>168</v>
      </c>
      <c r="F37" s="224" t="s">
        <v>168</v>
      </c>
      <c r="G37" s="244"/>
      <c r="H37" s="244"/>
      <c r="I37" s="221">
        <f t="shared" ref="I37:I38" si="6">COUNTA(B37:H37)</f>
        <v>3</v>
      </c>
      <c r="J37" s="811">
        <f>SUM(COUNTIF(B37:H37,"D 10:30-17"))*(6)+(COUNTIF(B37:H37,"Y 10:30-17"))*(6)+(COUNTIF(B37:H37,"Y工場10-"))*(4.5)+(COUNTIF(B37:H37,"Y 10-17"))*(6.25)</f>
        <v>18.75</v>
      </c>
      <c r="K37" s="811"/>
    </row>
    <row r="38" spans="1:11" ht="15.75" customHeight="1" x14ac:dyDescent="0.15">
      <c r="A38" s="225" t="s">
        <v>186</v>
      </c>
      <c r="B38" s="220" t="s">
        <v>432</v>
      </c>
      <c r="C38" s="247"/>
      <c r="D38" s="247"/>
      <c r="E38" s="220" t="s">
        <v>432</v>
      </c>
      <c r="F38" s="245"/>
      <c r="G38" s="220" t="s">
        <v>432</v>
      </c>
      <c r="H38" s="244"/>
      <c r="I38" s="221">
        <f t="shared" si="6"/>
        <v>3</v>
      </c>
      <c r="J38" s="811">
        <f>SUM(COUNTIF(B38:H38,"D 10:30-17"))*(6)+(COUNTIF(B38:H38,"Y 10:30-17"))*(6)+(COUNTIF(B38:H38,"Y工場10-"))*(4.5)+(COUNTIF(B38:H38,"D 10:30-13"))*(2.5)</f>
        <v>7.5</v>
      </c>
      <c r="K38" s="811"/>
    </row>
    <row r="39" spans="1:11" ht="15.75" customHeight="1" x14ac:dyDescent="0.15">
      <c r="A39" s="225"/>
      <c r="B39" s="245"/>
      <c r="C39" s="247"/>
      <c r="D39" s="247"/>
      <c r="E39" s="245"/>
      <c r="F39" s="245"/>
      <c r="G39" s="243"/>
      <c r="H39" s="244"/>
      <c r="I39" s="221"/>
      <c r="J39" s="811"/>
      <c r="K39" s="811"/>
    </row>
    <row r="40" spans="1:11" ht="15.75" customHeight="1" x14ac:dyDescent="0.15">
      <c r="A40" s="193"/>
      <c r="B40" s="215"/>
      <c r="C40" s="215"/>
      <c r="D40" s="215"/>
      <c r="E40" s="226"/>
      <c r="F40" s="226"/>
      <c r="G40" s="226"/>
      <c r="H40" s="226"/>
      <c r="I40" s="219"/>
      <c r="J40" s="821"/>
      <c r="K40" s="821"/>
    </row>
    <row r="41" spans="1:11" ht="15.75" customHeight="1" x14ac:dyDescent="0.15">
      <c r="A41" s="220" t="s">
        <v>433</v>
      </c>
      <c r="B41" s="336" t="s">
        <v>242</v>
      </c>
      <c r="C41" s="223"/>
      <c r="D41" s="223"/>
      <c r="E41" s="336" t="s">
        <v>242</v>
      </c>
      <c r="F41" s="220" t="s">
        <v>172</v>
      </c>
      <c r="G41" s="336" t="s">
        <v>242</v>
      </c>
      <c r="H41" s="220" t="s">
        <v>172</v>
      </c>
      <c r="I41" s="227"/>
      <c r="J41" s="810"/>
      <c r="K41" s="810"/>
    </row>
    <row r="42" spans="1:11" ht="15.75" customHeight="1" x14ac:dyDescent="0.15">
      <c r="A42" s="224" t="s">
        <v>434</v>
      </c>
      <c r="B42" s="220"/>
      <c r="C42" s="223"/>
      <c r="D42" s="223"/>
      <c r="E42" s="220"/>
      <c r="F42" s="224"/>
      <c r="G42" s="220"/>
      <c r="H42" s="220"/>
      <c r="I42" s="221"/>
      <c r="J42" s="810"/>
      <c r="K42" s="810"/>
    </row>
    <row r="43" spans="1:11" s="214" customFormat="1" ht="11.25" x14ac:dyDescent="0.15">
      <c r="A43" s="175" t="s">
        <v>0</v>
      </c>
      <c r="B43" s="176">
        <v>45683</v>
      </c>
      <c r="C43" s="176">
        <v>45684</v>
      </c>
      <c r="D43" s="176">
        <v>45685</v>
      </c>
      <c r="E43" s="176">
        <v>45686</v>
      </c>
      <c r="F43" s="176">
        <v>45687</v>
      </c>
      <c r="G43" s="176">
        <v>45688</v>
      </c>
      <c r="H43" s="176"/>
      <c r="I43" s="815" t="s">
        <v>1</v>
      </c>
      <c r="J43" s="822" t="s">
        <v>2</v>
      </c>
      <c r="K43" s="823"/>
    </row>
    <row r="44" spans="1:11" s="213" customFormat="1" x14ac:dyDescent="0.15">
      <c r="A44" s="155" t="s">
        <v>3</v>
      </c>
      <c r="B44" s="157" t="s">
        <v>4</v>
      </c>
      <c r="C44" s="157" t="s">
        <v>5</v>
      </c>
      <c r="D44" s="157" t="s">
        <v>6</v>
      </c>
      <c r="E44" s="157" t="s">
        <v>7</v>
      </c>
      <c r="F44" s="157" t="s">
        <v>8</v>
      </c>
      <c r="G44" s="157" t="s">
        <v>9</v>
      </c>
      <c r="H44" s="158"/>
      <c r="I44" s="816"/>
      <c r="J44" s="819"/>
      <c r="K44" s="820"/>
    </row>
    <row r="45" spans="1:11" x14ac:dyDescent="0.15">
      <c r="A45" s="193" t="s">
        <v>142</v>
      </c>
      <c r="B45" s="218"/>
      <c r="C45" s="216"/>
      <c r="D45" s="216"/>
      <c r="E45" s="226"/>
      <c r="F45" s="228"/>
      <c r="G45" s="218"/>
      <c r="H45" s="218"/>
      <c r="I45" s="219"/>
      <c r="J45" s="821"/>
      <c r="K45" s="821"/>
    </row>
    <row r="46" spans="1:11" ht="15.75" customHeight="1" x14ac:dyDescent="0.15">
      <c r="A46" s="225" t="s">
        <v>167</v>
      </c>
      <c r="B46" s="246"/>
      <c r="C46" s="247"/>
      <c r="D46" s="247"/>
      <c r="E46" s="246"/>
      <c r="F46" s="244"/>
      <c r="G46" s="224" t="s">
        <v>431</v>
      </c>
      <c r="H46" s="247"/>
      <c r="I46" s="221">
        <f>COUNTA(B46:H46)</f>
        <v>1</v>
      </c>
      <c r="J46" s="811">
        <f t="shared" ref="J46" si="7">SUM(COUNTIF(B46:H46,"D 10:30-17"))*(6)+(COUNTIF(B46:H46,"Y 10:30-17"))*(6)+(COUNTIF(B46:H46,"Y工場10-"))*(4.5)</f>
        <v>6</v>
      </c>
      <c r="K46" s="811"/>
    </row>
    <row r="47" spans="1:11" ht="15.75" customHeight="1" x14ac:dyDescent="0.15">
      <c r="A47" s="225" t="s">
        <v>169</v>
      </c>
      <c r="B47" s="224" t="s">
        <v>168</v>
      </c>
      <c r="C47" s="247"/>
      <c r="D47" s="247"/>
      <c r="E47" s="224" t="s">
        <v>168</v>
      </c>
      <c r="F47" s="224" t="s">
        <v>168</v>
      </c>
      <c r="G47" s="244"/>
      <c r="H47" s="247"/>
      <c r="I47" s="221">
        <f t="shared" ref="I47:I48" si="8">COUNTA(B47:H47)</f>
        <v>3</v>
      </c>
      <c r="J47" s="811">
        <f>SUM(COUNTIF(B47:H47,"D 10:30-17"))*(6)+(COUNTIF(B47:H47,"Y 10:30-17"))*(6)+(COUNTIF(B47:H47,"Y工場10-"))*(4.5)+(COUNTIF(B47:H47,"Y 10-17"))*(6.25)</f>
        <v>18.75</v>
      </c>
      <c r="K47" s="811"/>
    </row>
    <row r="48" spans="1:11" ht="15.75" customHeight="1" x14ac:dyDescent="0.15">
      <c r="A48" s="225" t="s">
        <v>186</v>
      </c>
      <c r="B48" s="220" t="s">
        <v>432</v>
      </c>
      <c r="C48" s="247"/>
      <c r="D48" s="247"/>
      <c r="E48" s="220" t="s">
        <v>432</v>
      </c>
      <c r="F48" s="245"/>
      <c r="G48" s="220" t="s">
        <v>432</v>
      </c>
      <c r="H48" s="247"/>
      <c r="I48" s="221">
        <f t="shared" si="8"/>
        <v>3</v>
      </c>
      <c r="J48" s="811">
        <f>SUM(COUNTIF(B48:H48,"D 10:30-17"))*(6)+(COUNTIF(B48:H48,"Y 10:30-17"))*(6)+(COUNTIF(B48:H48,"Y工場10-"))*(4.5)+(COUNTIF(B48:H48,"D 10:30-13"))*(2.5)</f>
        <v>7.5</v>
      </c>
      <c r="K48" s="811"/>
    </row>
    <row r="49" spans="1:11" ht="15.75" customHeight="1" x14ac:dyDescent="0.15">
      <c r="A49" s="225"/>
      <c r="B49" s="245"/>
      <c r="C49" s="247"/>
      <c r="D49" s="247"/>
      <c r="E49" s="245"/>
      <c r="F49" s="245"/>
      <c r="G49" s="243"/>
      <c r="H49" s="247"/>
      <c r="I49" s="221"/>
      <c r="J49" s="811"/>
      <c r="K49" s="811"/>
    </row>
    <row r="50" spans="1:11" ht="15.75" customHeight="1" x14ac:dyDescent="0.15">
      <c r="A50" s="193"/>
      <c r="B50" s="215"/>
      <c r="C50" s="215"/>
      <c r="D50" s="215"/>
      <c r="E50" s="226"/>
      <c r="F50" s="226"/>
      <c r="G50" s="226"/>
      <c r="H50" s="215"/>
      <c r="I50" s="219"/>
      <c r="J50" s="821"/>
      <c r="K50" s="821"/>
    </row>
    <row r="51" spans="1:11" ht="15.75" customHeight="1" x14ac:dyDescent="0.15">
      <c r="A51" s="220" t="s">
        <v>433</v>
      </c>
      <c r="B51" s="336" t="s">
        <v>242</v>
      </c>
      <c r="C51" s="223"/>
      <c r="D51" s="223"/>
      <c r="E51" s="336" t="s">
        <v>242</v>
      </c>
      <c r="F51" s="220" t="s">
        <v>172</v>
      </c>
      <c r="G51" s="336" t="s">
        <v>242</v>
      </c>
      <c r="H51" s="223"/>
      <c r="I51" s="227"/>
      <c r="J51" s="810"/>
      <c r="K51" s="810"/>
    </row>
    <row r="52" spans="1:11" ht="15.75" customHeight="1" x14ac:dyDescent="0.15">
      <c r="A52" s="224" t="s">
        <v>434</v>
      </c>
      <c r="B52" s="220"/>
      <c r="C52" s="223"/>
      <c r="D52" s="223"/>
      <c r="E52" s="220"/>
      <c r="F52" s="224"/>
      <c r="G52" s="220"/>
      <c r="H52" s="223"/>
      <c r="I52" s="221"/>
      <c r="J52" s="810"/>
      <c r="K52" s="810"/>
    </row>
    <row r="53" spans="1:11" x14ac:dyDescent="0.15">
      <c r="A53" s="230"/>
      <c r="B53" s="230"/>
      <c r="C53" s="230"/>
      <c r="D53" s="230"/>
      <c r="E53" s="231"/>
      <c r="F53" s="231"/>
      <c r="G53" s="232"/>
      <c r="H53" s="232"/>
      <c r="I53" s="230"/>
      <c r="J53" s="735" t="s">
        <v>465</v>
      </c>
      <c r="K53" s="735"/>
    </row>
    <row r="54" spans="1:11" s="1" customFormat="1" ht="17.25" customHeight="1" x14ac:dyDescent="0.15">
      <c r="A54" s="737" t="s">
        <v>143</v>
      </c>
      <c r="B54" s="738"/>
      <c r="C54" s="741" t="s">
        <v>162</v>
      </c>
      <c r="D54" s="742"/>
      <c r="E54" s="742"/>
      <c r="F54" s="742" t="s">
        <v>149</v>
      </c>
      <c r="G54" s="742"/>
      <c r="H54" s="743"/>
      <c r="I54" s="10"/>
      <c r="J54" s="736"/>
      <c r="K54" s="736"/>
    </row>
    <row r="55" spans="1:11" s="1" customFormat="1" ht="17.25" customHeight="1" x14ac:dyDescent="0.15">
      <c r="A55" s="739"/>
      <c r="B55" s="740"/>
      <c r="C55" s="744" t="s">
        <v>163</v>
      </c>
      <c r="D55" s="745"/>
      <c r="E55" s="745"/>
      <c r="F55" s="745" t="s">
        <v>164</v>
      </c>
      <c r="G55" s="745"/>
      <c r="H55" s="746"/>
      <c r="I55" s="210"/>
      <c r="J55" s="210"/>
      <c r="K55" s="210"/>
    </row>
  </sheetData>
  <mergeCells count="59">
    <mergeCell ref="J22:K22"/>
    <mergeCell ref="J11:K11"/>
    <mergeCell ref="B1:G1"/>
    <mergeCell ref="H1:K1"/>
    <mergeCell ref="I3:I4"/>
    <mergeCell ref="J3:K4"/>
    <mergeCell ref="E5:G5"/>
    <mergeCell ref="J5:K5"/>
    <mergeCell ref="J6:K6"/>
    <mergeCell ref="J7:K7"/>
    <mergeCell ref="J8:K8"/>
    <mergeCell ref="J9:K9"/>
    <mergeCell ref="J10:K10"/>
    <mergeCell ref="J17:K17"/>
    <mergeCell ref="J18:K18"/>
    <mergeCell ref="J19:K19"/>
    <mergeCell ref="J20:K20"/>
    <mergeCell ref="J21:K21"/>
    <mergeCell ref="J12:K12"/>
    <mergeCell ref="I13:I14"/>
    <mergeCell ref="J13:K14"/>
    <mergeCell ref="J15:K15"/>
    <mergeCell ref="J16:K16"/>
    <mergeCell ref="J30:K30"/>
    <mergeCell ref="J31:K31"/>
    <mergeCell ref="J32:K32"/>
    <mergeCell ref="I23:I24"/>
    <mergeCell ref="J23:K24"/>
    <mergeCell ref="J25:K25"/>
    <mergeCell ref="J26:K26"/>
    <mergeCell ref="J27:K27"/>
    <mergeCell ref="J28:K28"/>
    <mergeCell ref="J29:K29"/>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A54:B55"/>
    <mergeCell ref="C54:E54"/>
    <mergeCell ref="F54:H54"/>
    <mergeCell ref="C55:E55"/>
    <mergeCell ref="F55:H55"/>
    <mergeCell ref="J49:K49"/>
    <mergeCell ref="J50:K50"/>
    <mergeCell ref="J51:K51"/>
    <mergeCell ref="J52:K52"/>
    <mergeCell ref="J53:K54"/>
  </mergeCells>
  <phoneticPr fontId="13"/>
  <pageMargins left="0.51181102362204722" right="0.51181102362204722" top="0.55118110236220474" bottom="0.55118110236220474" header="0.31496062992125984" footer="0.31496062992125984"/>
  <pageSetup paperSize="9" orientation="portrait"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1FA1C-D30E-4E93-A7F6-A8D31D103754}">
  <sheetPr>
    <tabColor theme="7" tint="0.59999389629810485"/>
  </sheetPr>
  <dimension ref="A1:N66"/>
  <sheetViews>
    <sheetView zoomScaleNormal="100" workbookViewId="0">
      <selection activeCell="C13" sqref="C13"/>
    </sheetView>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1" ht="15" thickBot="1" x14ac:dyDescent="0.2">
      <c r="A1" s="60" t="s">
        <v>69</v>
      </c>
      <c r="B1" s="753" t="s">
        <v>451</v>
      </c>
      <c r="C1" s="753"/>
      <c r="D1" s="753"/>
      <c r="E1" s="753"/>
      <c r="F1" s="753"/>
      <c r="G1" s="754"/>
      <c r="H1" s="832" t="s">
        <v>130</v>
      </c>
      <c r="I1" s="833"/>
      <c r="J1" s="834"/>
      <c r="K1" s="835"/>
    </row>
    <row r="2" spans="1:11" ht="9" customHeight="1" x14ac:dyDescent="0.15">
      <c r="A2" s="152"/>
    </row>
    <row r="3" spans="1:11" s="13" customFormat="1" ht="14.25" customHeight="1" x14ac:dyDescent="0.15">
      <c r="A3" s="153" t="s">
        <v>0</v>
      </c>
      <c r="B3" s="154"/>
      <c r="C3" s="154"/>
      <c r="D3" s="154"/>
      <c r="E3" s="154">
        <v>45658</v>
      </c>
      <c r="F3" s="154">
        <v>45659</v>
      </c>
      <c r="G3" s="154">
        <v>45660</v>
      </c>
      <c r="H3" s="154">
        <v>45661</v>
      </c>
      <c r="I3" s="836" t="s">
        <v>1</v>
      </c>
      <c r="J3" s="817" t="s">
        <v>2</v>
      </c>
      <c r="K3" s="818"/>
    </row>
    <row r="4" spans="1:11" s="159" customFormat="1" ht="14.25" customHeight="1" x14ac:dyDescent="0.15">
      <c r="A4" s="155" t="s">
        <v>3</v>
      </c>
      <c r="B4" s="157"/>
      <c r="C4" s="157"/>
      <c r="D4" s="157"/>
      <c r="E4" s="158" t="s">
        <v>7</v>
      </c>
      <c r="F4" s="157" t="s">
        <v>8</v>
      </c>
      <c r="G4" s="157" t="s">
        <v>9</v>
      </c>
      <c r="H4" s="158" t="s">
        <v>10</v>
      </c>
      <c r="I4" s="837"/>
      <c r="J4" s="819"/>
      <c r="K4" s="820"/>
    </row>
    <row r="5" spans="1:11" s="159" customFormat="1" ht="14.25" customHeight="1" x14ac:dyDescent="0.15">
      <c r="A5" s="179" t="s">
        <v>142</v>
      </c>
      <c r="B5" s="157"/>
      <c r="C5" s="157"/>
      <c r="D5" s="156"/>
      <c r="E5" s="956" t="s">
        <v>453</v>
      </c>
      <c r="F5" s="957"/>
      <c r="G5" s="958"/>
      <c r="H5" s="160">
        <v>5</v>
      </c>
      <c r="I5" s="161"/>
      <c r="J5" s="162"/>
      <c r="K5" s="163"/>
    </row>
    <row r="6" spans="1:11" ht="13.5" customHeight="1" x14ac:dyDescent="0.15">
      <c r="A6" s="164" t="s">
        <v>132</v>
      </c>
      <c r="B6" s="180"/>
      <c r="C6" s="180"/>
      <c r="D6" s="165"/>
      <c r="E6" s="180"/>
      <c r="F6" s="180"/>
      <c r="G6" s="180"/>
      <c r="H6" s="238" t="s">
        <v>133</v>
      </c>
      <c r="I6" s="166"/>
      <c r="J6" s="873"/>
      <c r="K6" s="874"/>
    </row>
    <row r="7" spans="1:11" ht="13.5" customHeight="1" x14ac:dyDescent="0.15">
      <c r="A7" s="181" t="s">
        <v>134</v>
      </c>
      <c r="B7" s="137"/>
      <c r="C7" s="137"/>
      <c r="D7" s="234"/>
      <c r="E7" s="137"/>
      <c r="F7" s="137"/>
      <c r="G7" s="137"/>
      <c r="H7" s="40" t="s">
        <v>135</v>
      </c>
      <c r="I7" s="168">
        <f>COUNTA(B7:H7)</f>
        <v>1</v>
      </c>
      <c r="J7" s="838">
        <f>SUM(COUNTIF(B7:H7,"9-15"))*(5.5)+SUM(COUNTIF(B7:H7,"10-15"))*(4.5)+SUM(COUNTIF(B7:H7,"12-15"))*(3)+SUM(COUNTIF(B7:H7,"9-12"))*(3)+SUM(COUNTIF(B7:H7,"9-17"))*(7.25)+SUM(COUNTIF(B7:H7,"13-15"))*(2)</f>
        <v>5.5</v>
      </c>
      <c r="K7" s="838"/>
    </row>
    <row r="8" spans="1:11" ht="13.5" customHeight="1" x14ac:dyDescent="0.15">
      <c r="A8" s="182" t="s">
        <v>137</v>
      </c>
      <c r="B8" s="235"/>
      <c r="C8" s="235"/>
      <c r="D8" s="236"/>
      <c r="E8" s="235"/>
      <c r="F8" s="235"/>
      <c r="G8" s="235"/>
      <c r="H8" s="40"/>
      <c r="I8" s="166">
        <f>COUNTA(B8:H8)</f>
        <v>0</v>
      </c>
      <c r="J8" s="838">
        <f>SUM(COUNTIF(B8:H8,"9-15"))*(5.5)+SUM(COUNTIF(B8:H8,"10-15"))*(4.5)+SUM(COUNTIF(B8:H8,"12-15"))*(3)+SUM(COUNTIF(B8:H8,"9-12"))*(3)+SUM(COUNTIF(B8:H8,"9-17"))*(7.25)+SUM(COUNTIF(B8:H8,"13-15"))*(2)+SUM(COUNTIF(B8:H8,"10-12"))*(2)</f>
        <v>0</v>
      </c>
      <c r="K8" s="838"/>
    </row>
    <row r="9" spans="1:11" ht="13.5" customHeight="1" x14ac:dyDescent="0.15">
      <c r="A9" s="164" t="s">
        <v>138</v>
      </c>
      <c r="B9" s="235"/>
      <c r="C9" s="235"/>
      <c r="D9" s="236"/>
      <c r="E9" s="235"/>
      <c r="F9" s="235"/>
      <c r="G9" s="235"/>
      <c r="H9" s="16" t="s">
        <v>72</v>
      </c>
      <c r="I9" s="166">
        <f>COUNTA(B9:H9)</f>
        <v>1</v>
      </c>
      <c r="J9" s="838">
        <f>SUM(COUNTIF(B9:H9,"9-15"))*(5.5)+SUM(COUNTIF(B9:H9,"10-15"))*(4.5)+SUM(COUNTIF(B9:H9,"12-15"))*(3)+SUM(COUNTIF(B9:H9,"9-12"))*(3)+SUM(COUNTIF(B9:H9,"9-17"))*(7.25)+SUM(COUNTIF(B9:H9,"13-15"))*(2)</f>
        <v>3</v>
      </c>
      <c r="K9" s="838"/>
    </row>
    <row r="10" spans="1:11" ht="13.5" customHeight="1" x14ac:dyDescent="0.15">
      <c r="A10" s="164" t="s">
        <v>39</v>
      </c>
      <c r="B10" s="234"/>
      <c r="C10" s="234"/>
      <c r="D10" s="234"/>
      <c r="E10" s="234"/>
      <c r="F10" s="234"/>
      <c r="G10" s="234"/>
      <c r="H10" s="40" t="s">
        <v>20</v>
      </c>
      <c r="I10" s="166">
        <f>COUNTA(B10:H10)</f>
        <v>1</v>
      </c>
      <c r="J10" s="838">
        <f>SUM(COUNTIF(B10:H10,"9-15"))*(5.5)+SUM(COUNTIF(B10:H10,"10-15"))*(4.5)+SUM(COUNTIF(B10:H10,"12-15"))*(3)+SUM(COUNTIF(B10:H10,"9-12"))*(3)+SUM(COUNTIF(B10:H10,"9-17"))*(7.25)+SUM(COUNTIF(B10:H10,"13-15"))*(2)</f>
        <v>0</v>
      </c>
      <c r="K10" s="838"/>
    </row>
    <row r="11" spans="1:11" ht="13.5" customHeight="1" x14ac:dyDescent="0.15">
      <c r="A11" s="20" t="s">
        <v>447</v>
      </c>
      <c r="B11" s="234"/>
      <c r="C11" s="234"/>
      <c r="D11" s="234"/>
      <c r="E11" s="234"/>
      <c r="F11" s="234"/>
      <c r="G11" s="234"/>
      <c r="H11" s="40"/>
      <c r="I11" s="166">
        <f>COUNTA(B11:H11)</f>
        <v>0</v>
      </c>
      <c r="J11" s="838">
        <f>SUM(COUNTIF(B11:H11,"9-15"))*(5.5)+SUM(COUNTIF(B11:H11,"10-15"))*(4.5)+SUM(COUNTIF(B11:H11,"12-15"))*(3)+SUM(COUNTIF(B11:H11,"9-12"))*(3)+SUM(COUNTIF(B11:H11,"9-17"))*(7.25)+SUM(COUNTIF(B11:H11,"13-15"))*(2)+SUM(COUNTIF(B11:H11,"9-14"))*(4.5)+SUM(COUNTIF(B11:H11,"10-14"))*(4)</f>
        <v>0</v>
      </c>
      <c r="K11" s="838"/>
    </row>
    <row r="12" spans="1:11" ht="13.5" customHeight="1" thickBot="1" x14ac:dyDescent="0.2">
      <c r="A12" s="489" t="s">
        <v>481</v>
      </c>
      <c r="B12" s="234"/>
      <c r="C12" s="234"/>
      <c r="D12" s="234"/>
      <c r="E12" s="234"/>
      <c r="F12" s="234"/>
      <c r="G12" s="234"/>
      <c r="H12" s="40" t="s">
        <v>140</v>
      </c>
      <c r="I12" s="253"/>
      <c r="J12" s="873"/>
      <c r="K12" s="874"/>
    </row>
    <row r="13" spans="1:11" ht="13.5" customHeight="1" x14ac:dyDescent="0.15">
      <c r="A13" s="824" t="s">
        <v>139</v>
      </c>
      <c r="B13" s="237"/>
      <c r="C13" s="237"/>
      <c r="D13" s="237"/>
      <c r="E13" s="237"/>
      <c r="F13" s="237"/>
      <c r="G13" s="237"/>
      <c r="H13" s="233" t="s">
        <v>140</v>
      </c>
      <c r="I13" s="826"/>
      <c r="J13" s="828"/>
      <c r="K13" s="829"/>
    </row>
    <row r="14" spans="1:11" ht="13.5" customHeight="1" thickBot="1" x14ac:dyDescent="0.2">
      <c r="A14" s="825"/>
      <c r="B14" s="170"/>
      <c r="C14" s="170"/>
      <c r="D14" s="171"/>
      <c r="E14" s="170"/>
      <c r="F14" s="170"/>
      <c r="G14" s="170"/>
      <c r="H14" s="174" t="s">
        <v>411</v>
      </c>
      <c r="I14" s="827"/>
      <c r="J14" s="830"/>
      <c r="K14" s="831"/>
    </row>
    <row r="15" spans="1:11" s="13" customFormat="1" ht="14.25" customHeight="1" x14ac:dyDescent="0.15">
      <c r="A15" s="175" t="s">
        <v>0</v>
      </c>
      <c r="B15" s="176">
        <v>45662</v>
      </c>
      <c r="C15" s="176">
        <v>45663</v>
      </c>
      <c r="D15" s="176">
        <v>45664</v>
      </c>
      <c r="E15" s="176">
        <v>45665</v>
      </c>
      <c r="F15" s="176">
        <v>45666</v>
      </c>
      <c r="G15" s="176">
        <v>45667</v>
      </c>
      <c r="H15" s="176">
        <v>45668</v>
      </c>
      <c r="I15" s="177"/>
      <c r="J15" s="822" t="s">
        <v>2</v>
      </c>
      <c r="K15" s="823"/>
    </row>
    <row r="16" spans="1:11" s="159" customFormat="1" ht="14.25" customHeight="1" x14ac:dyDescent="0.15">
      <c r="A16" s="155" t="s">
        <v>3</v>
      </c>
      <c r="B16" s="157" t="s">
        <v>4</v>
      </c>
      <c r="C16" s="157" t="s">
        <v>5</v>
      </c>
      <c r="D16" s="157" t="s">
        <v>6</v>
      </c>
      <c r="E16" s="157" t="s">
        <v>7</v>
      </c>
      <c r="F16" s="157" t="s">
        <v>8</v>
      </c>
      <c r="G16" s="157" t="s">
        <v>9</v>
      </c>
      <c r="H16" s="158" t="s">
        <v>10</v>
      </c>
      <c r="I16" s="178"/>
      <c r="J16" s="819"/>
      <c r="K16" s="820"/>
    </row>
    <row r="17" spans="1:11" s="159" customFormat="1" ht="14.25" customHeight="1" x14ac:dyDescent="0.15">
      <c r="A17" s="179" t="s">
        <v>131</v>
      </c>
      <c r="B17" s="160">
        <v>6</v>
      </c>
      <c r="C17" s="157"/>
      <c r="D17" s="156"/>
      <c r="E17" s="160">
        <v>7</v>
      </c>
      <c r="F17" s="160">
        <v>5</v>
      </c>
      <c r="G17" s="160">
        <v>7</v>
      </c>
      <c r="H17" s="160">
        <v>5</v>
      </c>
      <c r="I17" s="161"/>
      <c r="J17" s="162"/>
      <c r="K17" s="163"/>
    </row>
    <row r="18" spans="1:11" ht="13.5" customHeight="1" x14ac:dyDescent="0.15">
      <c r="A18" s="164" t="s">
        <v>132</v>
      </c>
      <c r="B18" s="40" t="s">
        <v>140</v>
      </c>
      <c r="C18" s="180"/>
      <c r="D18" s="165"/>
      <c r="E18" s="40" t="s">
        <v>140</v>
      </c>
      <c r="F18" s="238" t="s">
        <v>133</v>
      </c>
      <c r="G18" s="40" t="s">
        <v>140</v>
      </c>
      <c r="H18" s="238" t="s">
        <v>133</v>
      </c>
      <c r="I18" s="166">
        <f t="shared" ref="I18:I21" si="0">COUNTA(B18:H18)</f>
        <v>5</v>
      </c>
      <c r="J18" s="873"/>
      <c r="K18" s="874"/>
    </row>
    <row r="19" spans="1:11" ht="13.5" customHeight="1" x14ac:dyDescent="0.15">
      <c r="A19" s="181" t="s">
        <v>134</v>
      </c>
      <c r="B19" s="40" t="s">
        <v>135</v>
      </c>
      <c r="C19" s="137"/>
      <c r="D19" s="234"/>
      <c r="E19" s="40" t="s">
        <v>135</v>
      </c>
      <c r="F19" s="40" t="s">
        <v>135</v>
      </c>
      <c r="G19" s="40" t="s">
        <v>136</v>
      </c>
      <c r="H19" s="40" t="s">
        <v>135</v>
      </c>
      <c r="I19" s="168">
        <f t="shared" si="0"/>
        <v>5</v>
      </c>
      <c r="J19" s="838">
        <f>SUM(COUNTIF(B19:H19,"9-15"))*(5.5)+SUM(COUNTIF(B19:H19,"10-15"))*(4.5)+SUM(COUNTIF(B19:H19,"12-15"))*(3)+SUM(COUNTIF(B19:H19,"9-12"))*(3)+SUM(COUNTIF(B19:H19,"9-17"))*(7.25)+SUM(COUNTIF(B19:H19,"13-15"))*(2)</f>
        <v>29.25</v>
      </c>
      <c r="K19" s="838"/>
    </row>
    <row r="20" spans="1:11" ht="13.5" customHeight="1" x14ac:dyDescent="0.15">
      <c r="A20" s="182" t="s">
        <v>137</v>
      </c>
      <c r="B20" s="40"/>
      <c r="C20" s="235"/>
      <c r="D20" s="236"/>
      <c r="E20" s="16" t="s">
        <v>72</v>
      </c>
      <c r="F20" s="16"/>
      <c r="G20" s="16" t="s">
        <v>72</v>
      </c>
      <c r="H20" s="40"/>
      <c r="I20" s="166">
        <f t="shared" si="0"/>
        <v>2</v>
      </c>
      <c r="J20" s="838">
        <f>SUM(COUNTIF(B20:H20,"9-15"))*(5.5)+SUM(COUNTIF(B20:H20,"10-15"))*(4.5)+SUM(COUNTIF(B20:H20,"12-15"))*(3)+SUM(COUNTIF(B20:H20,"9-12"))*(3)+SUM(COUNTIF(B20:H20,"9-17"))*(7.25)+SUM(COUNTIF(B20:H20,"13-15"))*(2)+SUM(COUNTIF(B20:H20,"10-12"))*(2)</f>
        <v>6</v>
      </c>
      <c r="K20" s="838"/>
    </row>
    <row r="21" spans="1:11" ht="13.5" customHeight="1" x14ac:dyDescent="0.15">
      <c r="A21" s="164" t="s">
        <v>138</v>
      </c>
      <c r="B21" s="16" t="s">
        <v>72</v>
      </c>
      <c r="C21" s="235"/>
      <c r="D21" s="236"/>
      <c r="E21" s="16"/>
      <c r="F21" s="16" t="s">
        <v>72</v>
      </c>
      <c r="G21" s="16" t="s">
        <v>72</v>
      </c>
      <c r="H21" s="16" t="s">
        <v>72</v>
      </c>
      <c r="I21" s="166">
        <f t="shared" si="0"/>
        <v>4</v>
      </c>
      <c r="J21" s="838">
        <f>SUM(COUNTIF(B21:H21,"9-15"))*(5.5)+SUM(COUNTIF(B21:H21,"10-15"))*(4.5)+SUM(COUNTIF(B21:H21,"12-15"))*(3)+SUM(COUNTIF(B21:H21,"9-12"))*(3)+SUM(COUNTIF(B21:H21,"9-17"))*(7.25)+SUM(COUNTIF(B21:H21,"13-15"))*(2)</f>
        <v>12</v>
      </c>
      <c r="K21" s="838"/>
    </row>
    <row r="22" spans="1:11" ht="13.5" customHeight="1" x14ac:dyDescent="0.15">
      <c r="A22" s="164" t="s">
        <v>39</v>
      </c>
      <c r="B22" s="40" t="s">
        <v>58</v>
      </c>
      <c r="C22" s="234"/>
      <c r="D22" s="234"/>
      <c r="E22" s="40" t="s">
        <v>58</v>
      </c>
      <c r="F22" s="40" t="s">
        <v>58</v>
      </c>
      <c r="G22" s="40"/>
      <c r="H22" s="40" t="s">
        <v>72</v>
      </c>
      <c r="I22" s="166">
        <f>COUNTA(B22:H22)</f>
        <v>4</v>
      </c>
      <c r="J22" s="838">
        <v>21.75</v>
      </c>
      <c r="K22" s="838"/>
    </row>
    <row r="23" spans="1:11" ht="13.5" customHeight="1" x14ac:dyDescent="0.15">
      <c r="A23" s="20" t="s">
        <v>447</v>
      </c>
      <c r="B23" s="40" t="s">
        <v>20</v>
      </c>
      <c r="C23" s="234"/>
      <c r="D23" s="234"/>
      <c r="E23" s="40" t="s">
        <v>20</v>
      </c>
      <c r="F23" s="40"/>
      <c r="G23" s="40" t="s">
        <v>20</v>
      </c>
      <c r="H23" s="40"/>
      <c r="I23" s="166">
        <f>COUNTA(B23:H23)</f>
        <v>3</v>
      </c>
      <c r="J23" s="838">
        <f>SUM(COUNTIF(B23:H23,"9-15"))*(5.5)+SUM(COUNTIF(B23:H23,"10-15"))*(4.5)+SUM(COUNTIF(B23:H23,"12-15"))*(3)+SUM(COUNTIF(B23:H23,"9-12"))*(3)+SUM(COUNTIF(B23:H23,"9-17"))*(7.25)+SUM(COUNTIF(B23:H23,"13-15"))*(2)+SUM(COUNTIF(B23:H23,"9-14"))*(4.5)+SUM(COUNTIF(B23:H23,"10-14"))*(4)</f>
        <v>13.5</v>
      </c>
      <c r="K23" s="838"/>
    </row>
    <row r="24" spans="1:11" ht="13.5" customHeight="1" thickBot="1" x14ac:dyDescent="0.2">
      <c r="A24" s="489" t="s">
        <v>481</v>
      </c>
      <c r="B24" s="40" t="s">
        <v>140</v>
      </c>
      <c r="C24" s="234"/>
      <c r="D24" s="234"/>
      <c r="E24" s="40" t="s">
        <v>140</v>
      </c>
      <c r="F24" s="396" t="s">
        <v>140</v>
      </c>
      <c r="G24" s="40" t="s">
        <v>140</v>
      </c>
      <c r="H24" s="40" t="s">
        <v>140</v>
      </c>
      <c r="I24" s="253"/>
      <c r="J24" s="873"/>
      <c r="K24" s="874"/>
    </row>
    <row r="25" spans="1:11" ht="13.5" customHeight="1" x14ac:dyDescent="0.15">
      <c r="A25" s="824" t="s">
        <v>139</v>
      </c>
      <c r="B25" s="233" t="s">
        <v>140</v>
      </c>
      <c r="C25" s="237"/>
      <c r="D25" s="237"/>
      <c r="E25" s="233" t="s">
        <v>140</v>
      </c>
      <c r="F25" s="233" t="s">
        <v>140</v>
      </c>
      <c r="G25" s="233" t="s">
        <v>140</v>
      </c>
      <c r="H25" s="233" t="s">
        <v>140</v>
      </c>
      <c r="I25" s="826"/>
      <c r="J25" s="828"/>
      <c r="K25" s="829"/>
    </row>
    <row r="26" spans="1:11" ht="13.5" customHeight="1" thickBot="1" x14ac:dyDescent="0.2">
      <c r="A26" s="825"/>
      <c r="B26" s="173"/>
      <c r="C26" s="170"/>
      <c r="D26" s="171"/>
      <c r="E26" s="173"/>
      <c r="F26" s="173"/>
      <c r="G26" s="173"/>
      <c r="H26" s="174"/>
      <c r="I26" s="827"/>
      <c r="J26" s="830"/>
      <c r="K26" s="831"/>
    </row>
    <row r="27" spans="1:11" s="13" customFormat="1" ht="14.25" customHeight="1" x14ac:dyDescent="0.15">
      <c r="A27" s="153" t="s">
        <v>0</v>
      </c>
      <c r="B27" s="183">
        <v>45669</v>
      </c>
      <c r="C27" s="183">
        <v>45670</v>
      </c>
      <c r="D27" s="183">
        <v>45671</v>
      </c>
      <c r="E27" s="183">
        <v>45672</v>
      </c>
      <c r="F27" s="183">
        <v>45673</v>
      </c>
      <c r="G27" s="183">
        <v>45674</v>
      </c>
      <c r="H27" s="183">
        <v>45675</v>
      </c>
      <c r="I27" s="177"/>
      <c r="J27" s="822" t="s">
        <v>2</v>
      </c>
      <c r="K27" s="823"/>
    </row>
    <row r="28" spans="1:11" s="159" customFormat="1" ht="14.25" customHeight="1" x14ac:dyDescent="0.15">
      <c r="A28" s="155" t="s">
        <v>3</v>
      </c>
      <c r="B28" s="158" t="s">
        <v>4</v>
      </c>
      <c r="C28" s="157" t="s">
        <v>5</v>
      </c>
      <c r="D28" s="157" t="s">
        <v>6</v>
      </c>
      <c r="E28" s="157" t="s">
        <v>7</v>
      </c>
      <c r="F28" s="157" t="s">
        <v>8</v>
      </c>
      <c r="G28" s="157" t="s">
        <v>9</v>
      </c>
      <c r="H28" s="158" t="s">
        <v>10</v>
      </c>
      <c r="I28" s="178"/>
      <c r="J28" s="819"/>
      <c r="K28" s="820"/>
    </row>
    <row r="29" spans="1:11" s="123" customFormat="1" ht="14.25" customHeight="1" x14ac:dyDescent="0.15">
      <c r="A29" s="179" t="s">
        <v>142</v>
      </c>
      <c r="B29" s="160">
        <v>6</v>
      </c>
      <c r="C29" s="157"/>
      <c r="D29" s="156"/>
      <c r="E29" s="160">
        <v>6</v>
      </c>
      <c r="F29" s="160">
        <v>5</v>
      </c>
      <c r="G29" s="160">
        <v>7</v>
      </c>
      <c r="H29" s="160">
        <v>5</v>
      </c>
      <c r="I29" s="161"/>
      <c r="J29" s="162"/>
      <c r="K29" s="163"/>
    </row>
    <row r="30" spans="1:11" ht="13.5" customHeight="1" x14ac:dyDescent="0.15">
      <c r="A30" s="164" t="s">
        <v>132</v>
      </c>
      <c r="B30" s="40" t="s">
        <v>140</v>
      </c>
      <c r="C30" s="180"/>
      <c r="D30" s="165"/>
      <c r="E30" s="40" t="s">
        <v>140</v>
      </c>
      <c r="F30" s="238" t="s">
        <v>133</v>
      </c>
      <c r="G30" s="40" t="s">
        <v>140</v>
      </c>
      <c r="H30" s="238" t="s">
        <v>133</v>
      </c>
      <c r="I30" s="166">
        <f t="shared" ref="I30:I33" si="1">COUNTA(B30:H30)</f>
        <v>5</v>
      </c>
      <c r="J30" s="873"/>
      <c r="K30" s="874"/>
    </row>
    <row r="31" spans="1:11" ht="13.5" customHeight="1" x14ac:dyDescent="0.15">
      <c r="A31" s="181" t="s">
        <v>134</v>
      </c>
      <c r="B31" s="40" t="s">
        <v>135</v>
      </c>
      <c r="C31" s="137"/>
      <c r="D31" s="234"/>
      <c r="E31" s="40" t="s">
        <v>135</v>
      </c>
      <c r="F31" s="40" t="s">
        <v>135</v>
      </c>
      <c r="G31" s="40" t="s">
        <v>136</v>
      </c>
      <c r="H31" s="40" t="s">
        <v>135</v>
      </c>
      <c r="I31" s="168">
        <f t="shared" si="1"/>
        <v>5</v>
      </c>
      <c r="J31" s="838">
        <f>SUM(COUNTIF(B31:H31,"9-15"))*(5.5)+SUM(COUNTIF(B31:H31,"10-15"))*(4.5)+SUM(COUNTIF(B31:H31,"12-15"))*(3)+SUM(COUNTIF(B31:H31,"9-12"))*(3)+SUM(COUNTIF(B31:H31,"9-17"))*(7.25)+SUM(COUNTIF(B31:H31,"13-15"))*(2)</f>
        <v>29.25</v>
      </c>
      <c r="K31" s="838"/>
    </row>
    <row r="32" spans="1:11" ht="13.5" customHeight="1" x14ac:dyDescent="0.15">
      <c r="A32" s="182" t="s">
        <v>137</v>
      </c>
      <c r="B32" s="40"/>
      <c r="C32" s="235"/>
      <c r="D32" s="236"/>
      <c r="E32" s="488"/>
      <c r="F32" s="16"/>
      <c r="G32" s="16" t="s">
        <v>72</v>
      </c>
      <c r="H32" s="40"/>
      <c r="I32" s="166">
        <f t="shared" si="1"/>
        <v>1</v>
      </c>
      <c r="J32" s="838">
        <f>SUM(COUNTIF(B32:H32,"9-15"))*(5.5)+SUM(COUNTIF(B32:H32,"10-15"))*(4.5)+SUM(COUNTIF(B32:H32,"12-15"))*(3)+SUM(COUNTIF(B32:H32,"9-12"))*(3)+SUM(COUNTIF(B32:H32,"9-17"))*(7.25)+SUM(COUNTIF(B32:H32,"13-15"))*(2)+SUM(COUNTIF(B32:H32,"10-12"))*(2)</f>
        <v>3</v>
      </c>
      <c r="K32" s="838"/>
    </row>
    <row r="33" spans="1:11" ht="13.5" customHeight="1" x14ac:dyDescent="0.15">
      <c r="A33" s="164" t="s">
        <v>138</v>
      </c>
      <c r="B33" s="16" t="s">
        <v>72</v>
      </c>
      <c r="C33" s="235"/>
      <c r="D33" s="236"/>
      <c r="E33" s="16"/>
      <c r="F33" s="16" t="s">
        <v>72</v>
      </c>
      <c r="G33" s="16" t="s">
        <v>72</v>
      </c>
      <c r="H33" s="16" t="s">
        <v>72</v>
      </c>
      <c r="I33" s="166">
        <f t="shared" si="1"/>
        <v>4</v>
      </c>
      <c r="J33" s="838">
        <f>SUM(COUNTIF(B33:H33,"9-15"))*(5.5)+SUM(COUNTIF(B33:H33,"10-15"))*(4.5)+SUM(COUNTIF(B33:H33,"12-15"))*(3)+SUM(COUNTIF(B33:H33,"9-12"))*(3)+SUM(COUNTIF(B33:H33,"9-17"))*(7.25)+SUM(COUNTIF(B33:H33,"13-15"))*(2)</f>
        <v>12</v>
      </c>
      <c r="K33" s="838"/>
    </row>
    <row r="34" spans="1:11" ht="13.5" customHeight="1" x14ac:dyDescent="0.15">
      <c r="A34" s="164" t="s">
        <v>39</v>
      </c>
      <c r="B34" s="40" t="s">
        <v>58</v>
      </c>
      <c r="C34" s="234"/>
      <c r="D34" s="234"/>
      <c r="E34" s="40" t="s">
        <v>58</v>
      </c>
      <c r="F34" s="40" t="s">
        <v>58</v>
      </c>
      <c r="G34" s="40"/>
      <c r="H34" s="40" t="s">
        <v>20</v>
      </c>
      <c r="I34" s="166">
        <f>COUNTA(B34:H34)</f>
        <v>4</v>
      </c>
      <c r="J34" s="838">
        <f>SUM(COUNTIF(B34:H34,"9-15"))*(5.5)+SUM(COUNTIF(B34:H34,"10-15"))*(4.5)+SUM(COUNTIF(B34:H34,"12-15"))*(3)+SUM(COUNTIF(B34:H34,"9-12"))*(3)+SUM(COUNTIF(B34:H34,"9-17"))*(7.25)+SUM(COUNTIF(B34:H34,"13-15"))*(2)+SUM(COUNTIF(B34:H34,"9-16"))*(6.25)+SUM(COUNTIF(B34:H34,"9-14"))*(4.5)</f>
        <v>23.25</v>
      </c>
      <c r="K34" s="838"/>
    </row>
    <row r="35" spans="1:11" ht="13.5" customHeight="1" x14ac:dyDescent="0.15">
      <c r="A35" s="20" t="s">
        <v>447</v>
      </c>
      <c r="B35" s="40" t="s">
        <v>20</v>
      </c>
      <c r="C35" s="234"/>
      <c r="D35" s="234"/>
      <c r="E35" s="40" t="s">
        <v>20</v>
      </c>
      <c r="F35" s="40"/>
      <c r="G35" s="40" t="s">
        <v>20</v>
      </c>
      <c r="H35" s="40"/>
      <c r="I35" s="166">
        <f>COUNTA(B35:H35)</f>
        <v>3</v>
      </c>
      <c r="J35" s="838">
        <f>SUM(COUNTIF(B35:H35,"9-15"))*(5.5)+SUM(COUNTIF(B35:H35,"10-15"))*(4.5)+SUM(COUNTIF(B35:H35,"12-15"))*(3)+SUM(COUNTIF(B35:H35,"9-12"))*(3)+SUM(COUNTIF(B35:H35,"9-17"))*(7.25)+SUM(COUNTIF(B35:H35,"13-15"))*(2)+SUM(COUNTIF(B35:H35,"9-14"))*(4.5)+SUM(COUNTIF(B35:H35,"10-14"))*(4)</f>
        <v>13.5</v>
      </c>
      <c r="K35" s="838"/>
    </row>
    <row r="36" spans="1:11" ht="13.5" customHeight="1" thickBot="1" x14ac:dyDescent="0.2">
      <c r="A36" s="489" t="s">
        <v>481</v>
      </c>
      <c r="B36" s="40" t="s">
        <v>140</v>
      </c>
      <c r="C36" s="234"/>
      <c r="D36" s="234"/>
      <c r="E36" s="40" t="s">
        <v>140</v>
      </c>
      <c r="F36" s="396" t="s">
        <v>140</v>
      </c>
      <c r="G36" s="40" t="s">
        <v>140</v>
      </c>
      <c r="H36" s="40" t="s">
        <v>140</v>
      </c>
      <c r="I36" s="253"/>
      <c r="J36" s="873"/>
      <c r="K36" s="874"/>
    </row>
    <row r="37" spans="1:11" ht="13.5" customHeight="1" x14ac:dyDescent="0.15">
      <c r="A37" s="824" t="s">
        <v>139</v>
      </c>
      <c r="B37" s="233" t="s">
        <v>140</v>
      </c>
      <c r="C37" s="237"/>
      <c r="D37" s="237"/>
      <c r="E37" s="233" t="s">
        <v>140</v>
      </c>
      <c r="F37" s="490" t="s">
        <v>119</v>
      </c>
      <c r="G37" s="233" t="s">
        <v>140</v>
      </c>
      <c r="H37" s="233" t="s">
        <v>140</v>
      </c>
      <c r="I37" s="826"/>
      <c r="J37" s="828"/>
      <c r="K37" s="829"/>
    </row>
    <row r="38" spans="1:11" ht="13.5" customHeight="1" thickBot="1" x14ac:dyDescent="0.2">
      <c r="A38" s="825"/>
      <c r="B38" s="173" t="s">
        <v>279</v>
      </c>
      <c r="C38" s="170"/>
      <c r="D38" s="171"/>
      <c r="E38" s="173"/>
      <c r="F38" s="173"/>
      <c r="G38" s="173"/>
      <c r="H38" s="174"/>
      <c r="I38" s="827"/>
      <c r="J38" s="830"/>
      <c r="K38" s="831"/>
    </row>
    <row r="39" spans="1:11" s="13" customFormat="1" ht="14.25" customHeight="1" x14ac:dyDescent="0.15">
      <c r="A39" s="153" t="s">
        <v>0</v>
      </c>
      <c r="B39" s="183">
        <v>45676</v>
      </c>
      <c r="C39" s="183">
        <v>45677</v>
      </c>
      <c r="D39" s="183">
        <v>45678</v>
      </c>
      <c r="E39" s="183">
        <v>45679</v>
      </c>
      <c r="F39" s="183">
        <v>45680</v>
      </c>
      <c r="G39" s="183">
        <v>45681</v>
      </c>
      <c r="H39" s="183">
        <v>45682</v>
      </c>
      <c r="I39" s="177"/>
      <c r="J39" s="822" t="s">
        <v>2</v>
      </c>
      <c r="K39" s="823"/>
    </row>
    <row r="40" spans="1:11" s="159" customFormat="1" ht="14.25" customHeight="1" x14ac:dyDescent="0.15">
      <c r="A40" s="155" t="s">
        <v>3</v>
      </c>
      <c r="B40" s="157" t="s">
        <v>4</v>
      </c>
      <c r="C40" s="157" t="s">
        <v>5</v>
      </c>
      <c r="D40" s="157" t="s">
        <v>6</v>
      </c>
      <c r="E40" s="157" t="s">
        <v>7</v>
      </c>
      <c r="F40" s="157" t="s">
        <v>8</v>
      </c>
      <c r="G40" s="157" t="s">
        <v>9</v>
      </c>
      <c r="H40" s="158" t="s">
        <v>10</v>
      </c>
      <c r="I40" s="178"/>
      <c r="J40" s="819"/>
      <c r="K40" s="820"/>
    </row>
    <row r="41" spans="1:11" s="159" customFormat="1" ht="14.25" customHeight="1" x14ac:dyDescent="0.15">
      <c r="A41" s="179" t="s">
        <v>131</v>
      </c>
      <c r="B41" s="160">
        <v>7</v>
      </c>
      <c r="C41" s="157"/>
      <c r="D41" s="156"/>
      <c r="E41" s="160">
        <v>7</v>
      </c>
      <c r="F41" s="160">
        <v>5</v>
      </c>
      <c r="G41" s="160">
        <v>6</v>
      </c>
      <c r="H41" s="160">
        <v>5</v>
      </c>
      <c r="I41" s="161"/>
      <c r="J41" s="162"/>
      <c r="K41" s="163"/>
    </row>
    <row r="42" spans="1:11" ht="13.5" customHeight="1" x14ac:dyDescent="0.15">
      <c r="A42" s="164" t="s">
        <v>132</v>
      </c>
      <c r="B42" s="40" t="s">
        <v>140</v>
      </c>
      <c r="C42" s="180"/>
      <c r="D42" s="165"/>
      <c r="E42" s="40" t="s">
        <v>140</v>
      </c>
      <c r="F42" s="238" t="s">
        <v>133</v>
      </c>
      <c r="G42" s="40" t="s">
        <v>140</v>
      </c>
      <c r="H42" s="238" t="s">
        <v>133</v>
      </c>
      <c r="I42" s="166">
        <f t="shared" ref="I42:I45" si="2">COUNTA(B42:H42)</f>
        <v>5</v>
      </c>
      <c r="J42" s="873"/>
      <c r="K42" s="874"/>
    </row>
    <row r="43" spans="1:11" ht="13.5" customHeight="1" x14ac:dyDescent="0.15">
      <c r="A43" s="181" t="s">
        <v>134</v>
      </c>
      <c r="B43" s="40" t="s">
        <v>135</v>
      </c>
      <c r="C43" s="137"/>
      <c r="D43" s="234"/>
      <c r="E43" s="40" t="s">
        <v>135</v>
      </c>
      <c r="F43" s="40" t="s">
        <v>135</v>
      </c>
      <c r="G43" s="40" t="s">
        <v>136</v>
      </c>
      <c r="H43" s="40" t="s">
        <v>135</v>
      </c>
      <c r="I43" s="168">
        <f t="shared" si="2"/>
        <v>5</v>
      </c>
      <c r="J43" s="838">
        <f>SUM(COUNTIF(B43:H43,"9-15"))*(5.5)+SUM(COUNTIF(B43:H43,"10-15"))*(4.5)+SUM(COUNTIF(B43:H43,"12-15"))*(3)+SUM(COUNTIF(B43:H43,"9-12"))*(3)+SUM(COUNTIF(B43:H43,"9-17"))*(7.25)+SUM(COUNTIF(B43:H43,"13-15"))*(2)</f>
        <v>29.25</v>
      </c>
      <c r="K43" s="838"/>
    </row>
    <row r="44" spans="1:11" ht="13.5" customHeight="1" x14ac:dyDescent="0.15">
      <c r="A44" s="182" t="s">
        <v>137</v>
      </c>
      <c r="B44" s="40"/>
      <c r="C44" s="235"/>
      <c r="D44" s="236"/>
      <c r="E44" s="16" t="s">
        <v>72</v>
      </c>
      <c r="F44" s="16"/>
      <c r="G44" s="16" t="s">
        <v>72</v>
      </c>
      <c r="H44" s="40"/>
      <c r="I44" s="166">
        <f t="shared" si="2"/>
        <v>2</v>
      </c>
      <c r="J44" s="838">
        <f>SUM(COUNTIF(B44:H44,"9-15"))*(5.5)+SUM(COUNTIF(B44:H44,"10-15"))*(4.5)+SUM(COUNTIF(B44:H44,"12-15"))*(3)+SUM(COUNTIF(B44:H44,"9-12"))*(3)+SUM(COUNTIF(B44:H44,"9-17"))*(7.25)+SUM(COUNTIF(B44:H44,"13-15"))*(2)+SUM(COUNTIF(B44:H44,"10-12"))*(2)</f>
        <v>6</v>
      </c>
      <c r="K44" s="838"/>
    </row>
    <row r="45" spans="1:11" ht="13.5" customHeight="1" x14ac:dyDescent="0.15">
      <c r="A45" s="164" t="s">
        <v>138</v>
      </c>
      <c r="B45" s="16" t="s">
        <v>72</v>
      </c>
      <c r="C45" s="235"/>
      <c r="D45" s="236"/>
      <c r="E45" s="16"/>
      <c r="F45" s="16" t="s">
        <v>72</v>
      </c>
      <c r="G45" s="16" t="s">
        <v>72</v>
      </c>
      <c r="H45" s="16" t="s">
        <v>72</v>
      </c>
      <c r="I45" s="166">
        <f t="shared" si="2"/>
        <v>4</v>
      </c>
      <c r="J45" s="838">
        <f>SUM(COUNTIF(B45:H45,"9-15"))*(5.5)+SUM(COUNTIF(B45:H45,"10-15"))*(4.5)+SUM(COUNTIF(B45:H45,"12-15"))*(3)+SUM(COUNTIF(B45:H45,"9-12"))*(3)+SUM(COUNTIF(B45:H45,"9-17"))*(7.25)+SUM(COUNTIF(B45:H45,"13-15"))*(2)</f>
        <v>12</v>
      </c>
      <c r="K45" s="838"/>
    </row>
    <row r="46" spans="1:11" ht="13.5" customHeight="1" x14ac:dyDescent="0.15">
      <c r="A46" s="164" t="s">
        <v>39</v>
      </c>
      <c r="B46" s="40" t="s">
        <v>58</v>
      </c>
      <c r="C46" s="234"/>
      <c r="D46" s="234"/>
      <c r="E46" s="40" t="s">
        <v>22</v>
      </c>
      <c r="F46" s="40" t="s">
        <v>58</v>
      </c>
      <c r="G46" s="40"/>
      <c r="H46" s="40" t="s">
        <v>20</v>
      </c>
      <c r="I46" s="166">
        <f>COUNTA(B46:H46)</f>
        <v>4</v>
      </c>
      <c r="J46" s="838">
        <f>SUM(COUNTIF(B46:H46,"9-15"))*(5.5)+SUM(COUNTIF(B46:H46,"10-15"))*(4.5)+SUM(COUNTIF(B46:H46,"12-15"))*(3)+SUM(COUNTIF(B46:H46,"9-12"))*(3)+SUM(COUNTIF(B46:H46,"9-17"))*(7.25)+SUM(COUNTIF(B46:H46,"13-15"))*(2)+SUM(COUNTIF(B46:H46,"9-16"))*(6.25)+SUM(COUNTIF(B46:H46,"9-14"))*(4.5)</f>
        <v>22.5</v>
      </c>
      <c r="K46" s="838"/>
    </row>
    <row r="47" spans="1:11" ht="13.5" customHeight="1" x14ac:dyDescent="0.15">
      <c r="A47" s="20" t="s">
        <v>447</v>
      </c>
      <c r="B47" s="40" t="s">
        <v>20</v>
      </c>
      <c r="C47" s="234"/>
      <c r="D47" s="234"/>
      <c r="E47" s="40" t="s">
        <v>20</v>
      </c>
      <c r="F47" s="40"/>
      <c r="G47" s="40" t="s">
        <v>20</v>
      </c>
      <c r="H47" s="40"/>
      <c r="I47" s="166">
        <f>COUNTA(B47:H47)</f>
        <v>3</v>
      </c>
      <c r="J47" s="838">
        <f>SUM(COUNTIF(B47:H47,"9-15"))*(5.5)+SUM(COUNTIF(B47:H47,"10-15"))*(4.5)+SUM(COUNTIF(B47:H47,"12-15"))*(3)+SUM(COUNTIF(B47:H47,"9-12"))*(3)+SUM(COUNTIF(B47:H47,"9-17"))*(7.25)+SUM(COUNTIF(B47:H47,"13-15"))*(2)+SUM(COUNTIF(B47:H47,"9-14"))*(4.5)+SUM(COUNTIF(B47:H47,"10-14"))*(4)</f>
        <v>13.5</v>
      </c>
      <c r="K47" s="838"/>
    </row>
    <row r="48" spans="1:11" ht="13.5" customHeight="1" thickBot="1" x14ac:dyDescent="0.2">
      <c r="A48" s="489" t="s">
        <v>481</v>
      </c>
      <c r="B48" s="40" t="s">
        <v>140</v>
      </c>
      <c r="C48" s="234"/>
      <c r="D48" s="234"/>
      <c r="E48" s="40" t="s">
        <v>140</v>
      </c>
      <c r="F48" s="396" t="s">
        <v>140</v>
      </c>
      <c r="G48" s="40" t="s">
        <v>140</v>
      </c>
      <c r="H48" s="40" t="s">
        <v>140</v>
      </c>
      <c r="I48" s="253"/>
      <c r="J48" s="873"/>
      <c r="K48" s="874"/>
    </row>
    <row r="49" spans="1:11" ht="13.5" customHeight="1" x14ac:dyDescent="0.15">
      <c r="A49" s="824" t="s">
        <v>139</v>
      </c>
      <c r="B49" s="233" t="s">
        <v>140</v>
      </c>
      <c r="C49" s="237"/>
      <c r="D49" s="237"/>
      <c r="E49" s="233" t="s">
        <v>140</v>
      </c>
      <c r="F49" s="233" t="s">
        <v>140</v>
      </c>
      <c r="G49" s="233" t="s">
        <v>140</v>
      </c>
      <c r="H49" s="233" t="s">
        <v>140</v>
      </c>
      <c r="I49" s="826"/>
      <c r="J49" s="828"/>
      <c r="K49" s="829"/>
    </row>
    <row r="50" spans="1:11" ht="13.5" customHeight="1" thickBot="1" x14ac:dyDescent="0.2">
      <c r="A50" s="825"/>
      <c r="B50" s="173"/>
      <c r="C50" s="170"/>
      <c r="D50" s="171"/>
      <c r="E50" s="173" t="s">
        <v>279</v>
      </c>
      <c r="F50" s="173"/>
      <c r="G50" s="174" t="s">
        <v>371</v>
      </c>
      <c r="H50" s="174"/>
      <c r="I50" s="827"/>
      <c r="J50" s="830"/>
      <c r="K50" s="831"/>
    </row>
    <row r="51" spans="1:11" s="13" customFormat="1" ht="12.75" customHeight="1" x14ac:dyDescent="0.15">
      <c r="A51" s="175" t="s">
        <v>0</v>
      </c>
      <c r="B51" s="176">
        <v>45683</v>
      </c>
      <c r="C51" s="176">
        <v>45684</v>
      </c>
      <c r="D51" s="176">
        <v>45685</v>
      </c>
      <c r="E51" s="176">
        <v>45686</v>
      </c>
      <c r="F51" s="176">
        <v>45687</v>
      </c>
      <c r="G51" s="176">
        <v>45688</v>
      </c>
      <c r="H51" s="176"/>
      <c r="I51" s="177"/>
      <c r="J51" s="822" t="s">
        <v>2</v>
      </c>
      <c r="K51" s="823"/>
    </row>
    <row r="52" spans="1:11" s="159" customFormat="1" ht="12.75" customHeight="1" x14ac:dyDescent="0.15">
      <c r="A52" s="155" t="s">
        <v>3</v>
      </c>
      <c r="B52" s="157" t="s">
        <v>4</v>
      </c>
      <c r="C52" s="157" t="s">
        <v>5</v>
      </c>
      <c r="D52" s="157" t="s">
        <v>6</v>
      </c>
      <c r="E52" s="157" t="s">
        <v>7</v>
      </c>
      <c r="F52" s="157" t="s">
        <v>8</v>
      </c>
      <c r="G52" s="157" t="s">
        <v>9</v>
      </c>
      <c r="H52" s="158"/>
      <c r="I52" s="178"/>
      <c r="J52" s="819"/>
      <c r="K52" s="820"/>
    </row>
    <row r="53" spans="1:11" s="123" customFormat="1" ht="12.75" customHeight="1" x14ac:dyDescent="0.15">
      <c r="A53" s="179" t="s">
        <v>142</v>
      </c>
      <c r="B53" s="160">
        <v>7</v>
      </c>
      <c r="C53" s="157"/>
      <c r="D53" s="156"/>
      <c r="E53" s="160">
        <v>7</v>
      </c>
      <c r="F53" s="160">
        <v>5</v>
      </c>
      <c r="G53" s="160">
        <v>6</v>
      </c>
      <c r="H53" s="156"/>
      <c r="I53" s="161"/>
      <c r="J53" s="162"/>
      <c r="K53" s="163"/>
    </row>
    <row r="54" spans="1:11" ht="13.5" customHeight="1" x14ac:dyDescent="0.15">
      <c r="A54" s="164" t="s">
        <v>132</v>
      </c>
      <c r="B54" s="40" t="s">
        <v>140</v>
      </c>
      <c r="C54" s="180"/>
      <c r="D54" s="165"/>
      <c r="E54" s="40" t="s">
        <v>140</v>
      </c>
      <c r="F54" s="238" t="s">
        <v>133</v>
      </c>
      <c r="G54" s="40" t="s">
        <v>140</v>
      </c>
      <c r="H54" s="165"/>
      <c r="I54" s="166">
        <f t="shared" ref="I54:I57" si="3">COUNTA(B54:H54)</f>
        <v>4</v>
      </c>
      <c r="J54" s="873"/>
      <c r="K54" s="874"/>
    </row>
    <row r="55" spans="1:11" ht="13.5" customHeight="1" x14ac:dyDescent="0.15">
      <c r="A55" s="181" t="s">
        <v>134</v>
      </c>
      <c r="B55" s="40" t="s">
        <v>135</v>
      </c>
      <c r="C55" s="137"/>
      <c r="D55" s="234"/>
      <c r="E55" s="40" t="s">
        <v>135</v>
      </c>
      <c r="F55" s="40" t="s">
        <v>135</v>
      </c>
      <c r="G55" s="40" t="s">
        <v>136</v>
      </c>
      <c r="H55" s="234"/>
      <c r="I55" s="168">
        <f t="shared" si="3"/>
        <v>4</v>
      </c>
      <c r="J55" s="838">
        <f>SUM(COUNTIF(B55:H55,"9-15"))*(5.5)+SUM(COUNTIF(B55:H55,"10-15"))*(4.5)+SUM(COUNTIF(B55:H55,"12-15"))*(3)+SUM(COUNTIF(B55:H55,"9-12"))*(3)+SUM(COUNTIF(B55:H55,"9-17"))*(7.25)+SUM(COUNTIF(B55:H55,"13-15"))*(2)</f>
        <v>23.75</v>
      </c>
      <c r="K55" s="838"/>
    </row>
    <row r="56" spans="1:11" ht="13.5" customHeight="1" x14ac:dyDescent="0.15">
      <c r="A56" s="182" t="s">
        <v>137</v>
      </c>
      <c r="B56" s="40"/>
      <c r="C56" s="235"/>
      <c r="D56" s="236"/>
      <c r="E56" s="16" t="s">
        <v>72</v>
      </c>
      <c r="F56" s="16"/>
      <c r="G56" s="16" t="s">
        <v>72</v>
      </c>
      <c r="H56" s="236"/>
      <c r="I56" s="166">
        <f t="shared" si="3"/>
        <v>2</v>
      </c>
      <c r="J56" s="838">
        <f>SUM(COUNTIF(B56:H56,"9-15"))*(5.5)+SUM(COUNTIF(B56:H56,"10-15"))*(4.5)+SUM(COUNTIF(B56:H56,"12-15"))*(3)+SUM(COUNTIF(B56:H56,"9-12"))*(3)+SUM(COUNTIF(B56:H56,"9-17"))*(7.25)+SUM(COUNTIF(B56:H56,"13-15"))*(2)+SUM(COUNTIF(B56:H56,"10-12"))*(2)</f>
        <v>6</v>
      </c>
      <c r="K56" s="838"/>
    </row>
    <row r="57" spans="1:11" ht="13.5" customHeight="1" x14ac:dyDescent="0.15">
      <c r="A57" s="164" t="s">
        <v>138</v>
      </c>
      <c r="B57" s="16" t="s">
        <v>72</v>
      </c>
      <c r="C57" s="235"/>
      <c r="D57" s="236"/>
      <c r="E57" s="16"/>
      <c r="F57" s="16" t="s">
        <v>72</v>
      </c>
      <c r="G57" s="16" t="s">
        <v>72</v>
      </c>
      <c r="H57" s="236"/>
      <c r="I57" s="166">
        <f t="shared" si="3"/>
        <v>3</v>
      </c>
      <c r="J57" s="838">
        <f>SUM(COUNTIF(B57:H57,"9-15"))*(5.5)+SUM(COUNTIF(B57:H57,"10-15"))*(4.5)+SUM(COUNTIF(B57:H57,"12-15"))*(3)+SUM(COUNTIF(B57:H57,"9-12"))*(3)+SUM(COUNTIF(B57:H57,"9-17"))*(7.25)+SUM(COUNTIF(B57:H57,"13-15"))*(2)</f>
        <v>9</v>
      </c>
      <c r="K57" s="838"/>
    </row>
    <row r="58" spans="1:11" ht="13.5" customHeight="1" x14ac:dyDescent="0.15">
      <c r="A58" s="164" t="s">
        <v>39</v>
      </c>
      <c r="B58" s="40" t="s">
        <v>58</v>
      </c>
      <c r="C58" s="234"/>
      <c r="D58" s="234"/>
      <c r="E58" s="40" t="s">
        <v>58</v>
      </c>
      <c r="F58" s="40" t="s">
        <v>58</v>
      </c>
      <c r="G58" s="40"/>
      <c r="H58" s="234"/>
      <c r="I58" s="166">
        <f>COUNTA(B58:H58)</f>
        <v>3</v>
      </c>
      <c r="J58" s="838">
        <f>SUM(COUNTIF(B58:H58,"9-15"))*(5.5)+SUM(COUNTIF(B58:H58,"10-15"))*(4.5)+SUM(COUNTIF(B58:H58,"12-15"))*(3)+SUM(COUNTIF(B58:H58,"9-12"))*(3)+SUM(COUNTIF(B58:H58,"9-17"))*(7.25)+SUM(COUNTIF(B58:H58,"13-15"))*(2)+SUM(COUNTIF(B58:H58,"9-16"))*(6.25)+SUM(COUNTIF(B58:H58,"9-14"))*(4.5)</f>
        <v>18.75</v>
      </c>
      <c r="K58" s="838"/>
    </row>
    <row r="59" spans="1:11" ht="13.5" customHeight="1" x14ac:dyDescent="0.15">
      <c r="A59" s="20" t="s">
        <v>447</v>
      </c>
      <c r="B59" s="40" t="s">
        <v>20</v>
      </c>
      <c r="C59" s="234"/>
      <c r="D59" s="234"/>
      <c r="E59" s="40" t="s">
        <v>20</v>
      </c>
      <c r="F59" s="40"/>
      <c r="G59" s="40" t="s">
        <v>20</v>
      </c>
      <c r="H59" s="234"/>
      <c r="I59" s="166">
        <f>COUNTA(B59:H59)</f>
        <v>3</v>
      </c>
      <c r="J59" s="838">
        <f>SUM(COUNTIF(B59:H59,"9-15"))*(5.5)+SUM(COUNTIF(B59:H59,"10-15"))*(4.5)+SUM(COUNTIF(B59:H59,"12-15"))*(3)+SUM(COUNTIF(B59:H59,"9-12"))*(3)+SUM(COUNTIF(B59:H59,"9-17"))*(7.25)+SUM(COUNTIF(B59:H59,"13-15"))*(2)+SUM(COUNTIF(B59:H59,"9-14"))*(4.5)+SUM(COUNTIF(B59:H59,"10-14"))*(4)</f>
        <v>13.5</v>
      </c>
      <c r="K59" s="838"/>
    </row>
    <row r="60" spans="1:11" ht="13.5" customHeight="1" thickBot="1" x14ac:dyDescent="0.2">
      <c r="A60" s="489" t="s">
        <v>481</v>
      </c>
      <c r="B60" s="40" t="s">
        <v>140</v>
      </c>
      <c r="C60" s="234"/>
      <c r="D60" s="234"/>
      <c r="E60" s="40" t="s">
        <v>140</v>
      </c>
      <c r="F60" s="396" t="s">
        <v>140</v>
      </c>
      <c r="G60" s="40" t="s">
        <v>140</v>
      </c>
      <c r="H60" s="234"/>
      <c r="I60" s="253"/>
      <c r="J60" s="873"/>
      <c r="K60" s="874"/>
    </row>
    <row r="61" spans="1:11" ht="13.5" customHeight="1" x14ac:dyDescent="0.15">
      <c r="A61" s="824" t="s">
        <v>139</v>
      </c>
      <c r="B61" s="233" t="s">
        <v>140</v>
      </c>
      <c r="C61" s="237"/>
      <c r="D61" s="237"/>
      <c r="E61" s="233" t="s">
        <v>140</v>
      </c>
      <c r="F61" s="233" t="s">
        <v>140</v>
      </c>
      <c r="G61" s="233" t="s">
        <v>140</v>
      </c>
      <c r="H61" s="237"/>
      <c r="I61" s="826"/>
      <c r="J61" s="828"/>
      <c r="K61" s="829"/>
    </row>
    <row r="62" spans="1:11" ht="13.5" customHeight="1" thickBot="1" x14ac:dyDescent="0.2">
      <c r="A62" s="825"/>
      <c r="B62" s="173"/>
      <c r="C62" s="170"/>
      <c r="D62" s="171"/>
      <c r="E62" s="173"/>
      <c r="F62" s="173"/>
      <c r="G62" s="173"/>
      <c r="H62" s="171"/>
      <c r="I62" s="827"/>
      <c r="J62" s="830"/>
      <c r="K62" s="831"/>
    </row>
    <row r="63" spans="1:11" ht="12.75" customHeight="1" x14ac:dyDescent="0.15">
      <c r="J63" s="736" t="s">
        <v>465</v>
      </c>
      <c r="K63" s="736"/>
    </row>
    <row r="64" spans="1:11" s="1" customFormat="1" x14ac:dyDescent="0.15">
      <c r="A64" s="841" t="s">
        <v>143</v>
      </c>
      <c r="B64" s="842"/>
      <c r="C64" s="842"/>
      <c r="D64" s="843"/>
      <c r="E64" s="372" t="s">
        <v>146</v>
      </c>
      <c r="F64" s="186"/>
      <c r="G64" s="14"/>
      <c r="H64" s="10"/>
      <c r="I64" s="10"/>
      <c r="J64" s="736"/>
      <c r="K64" s="736"/>
    </row>
    <row r="65" spans="1:14" s="1" customFormat="1" ht="15" customHeight="1" x14ac:dyDescent="0.15">
      <c r="A65" s="741" t="s">
        <v>283</v>
      </c>
      <c r="B65" s="742"/>
      <c r="C65" s="742"/>
      <c r="D65" s="743"/>
      <c r="E65" s="371" t="s">
        <v>282</v>
      </c>
      <c r="F65" s="367"/>
      <c r="G65" s="368"/>
      <c r="H65" s="368"/>
      <c r="I65" s="368"/>
      <c r="J65" s="368"/>
      <c r="K65" s="368"/>
      <c r="L65" s="368"/>
      <c r="M65" s="368"/>
      <c r="N65" s="368"/>
    </row>
    <row r="66" spans="1:14" s="1" customFormat="1" ht="15" customHeight="1" x14ac:dyDescent="0.15">
      <c r="A66" s="844" t="s">
        <v>284</v>
      </c>
      <c r="B66" s="845"/>
      <c r="C66" s="845"/>
      <c r="D66" s="846"/>
      <c r="E66" s="373" t="s">
        <v>285</v>
      </c>
      <c r="F66" s="369"/>
      <c r="G66" s="370"/>
      <c r="H66" s="370"/>
      <c r="I66" s="370"/>
      <c r="J66" s="370"/>
      <c r="K66" s="370"/>
      <c r="L66" s="370"/>
      <c r="M66" s="370"/>
      <c r="N66" s="370"/>
    </row>
  </sheetData>
  <mergeCells count="63">
    <mergeCell ref="J12:K12"/>
    <mergeCell ref="B1:G1"/>
    <mergeCell ref="H1:K1"/>
    <mergeCell ref="I3:I4"/>
    <mergeCell ref="J3:K4"/>
    <mergeCell ref="E5:G5"/>
    <mergeCell ref="J6:K6"/>
    <mergeCell ref="J7:K7"/>
    <mergeCell ref="J8:K8"/>
    <mergeCell ref="J9:K9"/>
    <mergeCell ref="J10:K10"/>
    <mergeCell ref="J11:K11"/>
    <mergeCell ref="A25:A26"/>
    <mergeCell ref="I25:I26"/>
    <mergeCell ref="J25:K26"/>
    <mergeCell ref="A13:A14"/>
    <mergeCell ref="I13:I14"/>
    <mergeCell ref="J13:K14"/>
    <mergeCell ref="J15:K16"/>
    <mergeCell ref="J18:K18"/>
    <mergeCell ref="J19:K19"/>
    <mergeCell ref="J34:K34"/>
    <mergeCell ref="J20:K20"/>
    <mergeCell ref="J21:K21"/>
    <mergeCell ref="J22:K22"/>
    <mergeCell ref="J23:K23"/>
    <mergeCell ref="J24:K24"/>
    <mergeCell ref="J27:K28"/>
    <mergeCell ref="J30:K30"/>
    <mergeCell ref="J31:K31"/>
    <mergeCell ref="J32:K32"/>
    <mergeCell ref="J33:K33"/>
    <mergeCell ref="J47:K47"/>
    <mergeCell ref="J35:K35"/>
    <mergeCell ref="J36:K36"/>
    <mergeCell ref="A37:A38"/>
    <mergeCell ref="I37:I38"/>
    <mergeCell ref="J37:K38"/>
    <mergeCell ref="J39:K40"/>
    <mergeCell ref="J42:K42"/>
    <mergeCell ref="J43:K43"/>
    <mergeCell ref="J44:K44"/>
    <mergeCell ref="J45:K45"/>
    <mergeCell ref="J46:K46"/>
    <mergeCell ref="J60:K60"/>
    <mergeCell ref="J48:K48"/>
    <mergeCell ref="A49:A50"/>
    <mergeCell ref="I49:I50"/>
    <mergeCell ref="J49:K50"/>
    <mergeCell ref="J51:K52"/>
    <mergeCell ref="J54:K54"/>
    <mergeCell ref="J55:K55"/>
    <mergeCell ref="J56:K56"/>
    <mergeCell ref="J57:K57"/>
    <mergeCell ref="J58:K58"/>
    <mergeCell ref="J59:K59"/>
    <mergeCell ref="A66:D66"/>
    <mergeCell ref="A61:A62"/>
    <mergeCell ref="I61:I62"/>
    <mergeCell ref="J61:K62"/>
    <mergeCell ref="J63:K64"/>
    <mergeCell ref="A64:D64"/>
    <mergeCell ref="A65:D65"/>
  </mergeCells>
  <phoneticPr fontId="13"/>
  <pageMargins left="0.51181102362204722" right="0.51181102362204722" top="0.15748031496062992" bottom="0.15748031496062992" header="0.31496062992125984" footer="0.31496062992125984"/>
  <pageSetup paperSize="9" orientation="portrait"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245FE-7802-4211-A917-D400EC045EDF}">
  <sheetPr>
    <pageSetUpPr fitToPage="1"/>
  </sheetPr>
  <dimension ref="A1:X47"/>
  <sheetViews>
    <sheetView zoomScale="85" zoomScaleNormal="85" workbookViewId="0">
      <selection activeCell="D25" sqref="D25"/>
    </sheetView>
  </sheetViews>
  <sheetFormatPr defaultColWidth="9" defaultRowHeight="20.100000000000001" customHeight="1" x14ac:dyDescent="0.15"/>
  <cols>
    <col min="1" max="1" width="11.875" customWidth="1"/>
    <col min="2" max="8" width="10.25" style="123" customWidth="1"/>
    <col min="9" max="9" width="7.625" customWidth="1"/>
    <col min="11" max="11" width="3.125" customWidth="1"/>
  </cols>
  <sheetData>
    <row r="1" spans="1:24" ht="20.100000000000001" customHeight="1" thickBot="1" x14ac:dyDescent="0.2">
      <c r="A1" s="60" t="s">
        <v>69</v>
      </c>
      <c r="B1" s="683" t="s">
        <v>289</v>
      </c>
      <c r="C1" s="683"/>
      <c r="D1" s="683"/>
      <c r="E1" s="683"/>
      <c r="F1" s="683"/>
      <c r="H1" s="916" t="s">
        <v>103</v>
      </c>
      <c r="I1" s="917"/>
      <c r="J1" s="918"/>
      <c r="K1" s="919"/>
    </row>
    <row r="2" spans="1:24" ht="20.100000000000001" customHeight="1" x14ac:dyDescent="0.15">
      <c r="A2" s="123"/>
      <c r="I2" s="123"/>
      <c r="J2" s="124"/>
      <c r="K2" s="125"/>
    </row>
    <row r="3" spans="1:24" ht="20.100000000000001" customHeight="1" x14ac:dyDescent="0.15">
      <c r="A3" s="21" t="s">
        <v>64</v>
      </c>
      <c r="B3" s="90">
        <v>45901</v>
      </c>
      <c r="C3" s="90">
        <v>45902</v>
      </c>
      <c r="D3" s="90">
        <v>45903</v>
      </c>
      <c r="E3" s="90">
        <v>45904</v>
      </c>
      <c r="F3" s="90">
        <v>45905</v>
      </c>
      <c r="G3" s="90">
        <v>45906</v>
      </c>
      <c r="H3" s="90">
        <v>45907</v>
      </c>
      <c r="I3" s="807" t="s">
        <v>1</v>
      </c>
      <c r="J3" s="906" t="s">
        <v>2</v>
      </c>
      <c r="K3" s="907"/>
    </row>
    <row r="4" spans="1:24" ht="20.100000000000001" customHeight="1" x14ac:dyDescent="0.15">
      <c r="A4" s="21" t="s">
        <v>3</v>
      </c>
      <c r="B4" s="2" t="s">
        <v>4</v>
      </c>
      <c r="C4" s="2" t="s">
        <v>5</v>
      </c>
      <c r="D4" s="21" t="s">
        <v>6</v>
      </c>
      <c r="E4" s="2" t="s">
        <v>7</v>
      </c>
      <c r="F4" s="2" t="s">
        <v>8</v>
      </c>
      <c r="G4" s="2" t="s">
        <v>9</v>
      </c>
      <c r="H4" s="24" t="s">
        <v>10</v>
      </c>
      <c r="I4" s="808"/>
      <c r="J4" s="908"/>
      <c r="K4" s="909"/>
    </row>
    <row r="5" spans="1:24" ht="20.100000000000001" customHeight="1" x14ac:dyDescent="0.15">
      <c r="A5" s="126" t="s">
        <v>12</v>
      </c>
      <c r="B5" s="128"/>
      <c r="C5" s="128"/>
      <c r="D5" s="128"/>
      <c r="E5" s="12"/>
      <c r="F5" s="12"/>
      <c r="G5" s="12"/>
      <c r="H5" s="12"/>
      <c r="I5" s="129"/>
      <c r="J5" s="914"/>
      <c r="K5" s="915"/>
    </row>
    <row r="6" spans="1:24" ht="20.100000000000001" customHeight="1" x14ac:dyDescent="0.15">
      <c r="A6" s="20" t="s">
        <v>24</v>
      </c>
      <c r="B6" s="128"/>
      <c r="C6" s="128"/>
      <c r="D6" s="32"/>
      <c r="E6" s="18"/>
      <c r="F6" s="12" t="s">
        <v>25</v>
      </c>
      <c r="G6" s="12" t="s">
        <v>25</v>
      </c>
      <c r="H6" s="12" t="s">
        <v>25</v>
      </c>
      <c r="I6" s="129">
        <f>COUNTIFS(B6:H6,"&lt;&gt;空",B6:H6,"&lt;&gt;休",B6:H6,"&lt;&gt;調",B6:H6,"&lt;&gt;",B6:H6,"&lt;&gt;調整休")</f>
        <v>3</v>
      </c>
      <c r="J6" s="904">
        <f>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10-15"))*(4.5)</f>
        <v>13.5</v>
      </c>
      <c r="K6" s="905"/>
      <c r="N6" s="6"/>
      <c r="O6" s="6"/>
      <c r="P6" s="6"/>
      <c r="Q6" s="6"/>
      <c r="R6" s="6"/>
      <c r="S6" s="6"/>
      <c r="T6" s="6"/>
      <c r="U6" s="6"/>
      <c r="V6" s="6"/>
      <c r="W6" s="6"/>
      <c r="X6" s="6"/>
    </row>
    <row r="7" spans="1:24" ht="20.100000000000001" customHeight="1" x14ac:dyDescent="0.15">
      <c r="A7" s="20" t="s">
        <v>15</v>
      </c>
      <c r="B7" s="63"/>
      <c r="C7" s="63"/>
      <c r="D7" s="32"/>
      <c r="E7" s="383"/>
      <c r="F7" s="18"/>
      <c r="G7" s="12" t="s">
        <v>25</v>
      </c>
      <c r="H7" s="18"/>
      <c r="I7" s="129">
        <f>COUNTIFS(B7:H7,"&lt;&gt;空",B7:H7,"&lt;&gt;休",B7:H7,"&lt;&gt;調",B7:H7,"&lt;&gt;",B7:H7,"&lt;&gt;調整休")</f>
        <v>1</v>
      </c>
      <c r="J7" s="904">
        <f>SUM(COUNTIF(B7:H7,"9-11,15-19"))*(6)+(COUNTIF(B7:H7,"9-12,16-19"))*(6)+(COUNTIF(B7:H7,"9-13,17-19"))*(6)+(COUNTIF(B7:H7,"9-19"))*(9)+(COUNTIF(B7:H7,"9-17"))*(7.25)+(COUNTIF(B7:H7,"9-16"))*(6.25)+(COUNTIF(B7:H7,"9-15"))*(5.5)+(COUNTIF(B7:H7,"9-14"))*(4.5)+(COUNTIF(B7:H7,"9-13"))*(4)+(COUNTIF(B7:H7,"9-12"))*(3)+(COUNTIF(B7:H7,"9-11:30"))*(2.5)+(COUNTIF(B7:H7,"13-19"))*(5.5)+(COUNTIF(B7:H7,"14-19"))*(4.5)+(COUNTIF(B7:H7,"15-19"))*(4)+(COUNTIF(B7:H7,"16-19"))*(3)+(COUNTIF(B7:H7,"16:30-19"))*(2.5)+(COUNTIF(B7:H7,"10-14"))*(4)+(COUNTIF(B7:H7,"10-15"))*(4.5)</f>
        <v>4.5</v>
      </c>
      <c r="K7" s="905"/>
      <c r="N7" s="6"/>
      <c r="O7" s="6"/>
      <c r="P7" s="6"/>
      <c r="Q7" s="6"/>
      <c r="R7" s="6"/>
      <c r="S7" s="6"/>
      <c r="T7" s="6"/>
      <c r="U7" s="6"/>
      <c r="V7" s="6"/>
      <c r="W7" s="6"/>
      <c r="X7" s="6"/>
    </row>
    <row r="8" spans="1:24" ht="20.100000000000001" customHeight="1" x14ac:dyDescent="0.15">
      <c r="A8" s="20" t="s">
        <v>28</v>
      </c>
      <c r="B8" s="63"/>
      <c r="C8" s="63"/>
      <c r="D8" s="32"/>
      <c r="E8" s="12" t="s">
        <v>20</v>
      </c>
      <c r="F8" s="12" t="s">
        <v>20</v>
      </c>
      <c r="G8" s="12"/>
      <c r="H8" s="12"/>
      <c r="I8" s="129">
        <f>COUNTIFS(B8:H8,"&lt;&gt;空",B8:H8,"&lt;&gt;休",B8:H8,"&lt;&gt;調",B8:H8,"&lt;&gt;",B8:H8,"&lt;&gt;調整休")</f>
        <v>2</v>
      </c>
      <c r="J8" s="904">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9</v>
      </c>
      <c r="K8" s="905"/>
    </row>
    <row r="9" spans="1:24" ht="20.100000000000001" customHeight="1" x14ac:dyDescent="0.15">
      <c r="A9" s="20"/>
      <c r="B9" s="63"/>
      <c r="C9" s="63"/>
      <c r="D9" s="32"/>
      <c r="E9" s="12"/>
      <c r="F9" s="12"/>
      <c r="G9" s="40"/>
      <c r="H9" s="12"/>
      <c r="I9" s="129">
        <f>COUNTIFS(B9:H9,"&lt;&gt;空",B9:H9,"&lt;&gt;休",B9:H9,"&lt;&gt;調",B9:H9,"&lt;&gt;",B9:H9,"&lt;&gt;調整休")</f>
        <v>0</v>
      </c>
      <c r="J9" s="904">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10-15"))*(4.5)</f>
        <v>0</v>
      </c>
      <c r="K9" s="905"/>
    </row>
    <row r="10" spans="1:24" ht="20.100000000000001" customHeight="1" x14ac:dyDescent="0.15">
      <c r="A10" s="130" t="s">
        <v>0</v>
      </c>
      <c r="B10" s="90">
        <v>45908</v>
      </c>
      <c r="C10" s="90">
        <v>45909</v>
      </c>
      <c r="D10" s="90">
        <v>45910</v>
      </c>
      <c r="E10" s="90">
        <v>45911</v>
      </c>
      <c r="F10" s="90">
        <v>45912</v>
      </c>
      <c r="G10" s="90">
        <v>45913</v>
      </c>
      <c r="H10" s="90">
        <v>45914</v>
      </c>
      <c r="I10" s="131"/>
      <c r="J10" s="906" t="s">
        <v>2</v>
      </c>
      <c r="K10" s="907"/>
    </row>
    <row r="11" spans="1:24" ht="20.100000000000001" customHeight="1" x14ac:dyDescent="0.15">
      <c r="A11" s="132" t="s">
        <v>3</v>
      </c>
      <c r="B11" s="2" t="s">
        <v>4</v>
      </c>
      <c r="C11" s="2" t="s">
        <v>5</v>
      </c>
      <c r="D11" s="21" t="s">
        <v>6</v>
      </c>
      <c r="E11" s="2" t="s">
        <v>7</v>
      </c>
      <c r="F11" s="2" t="s">
        <v>8</v>
      </c>
      <c r="G11" s="2" t="s">
        <v>9</v>
      </c>
      <c r="H11" s="24" t="s">
        <v>10</v>
      </c>
      <c r="I11" s="133"/>
      <c r="J11" s="908"/>
      <c r="K11" s="909"/>
    </row>
    <row r="12" spans="1:24" ht="20.100000000000001" customHeight="1" x14ac:dyDescent="0.15">
      <c r="A12" s="126" t="s">
        <v>13</v>
      </c>
      <c r="B12" s="12"/>
      <c r="C12" s="21"/>
      <c r="D12" s="21"/>
      <c r="E12" s="12"/>
      <c r="F12" s="12"/>
      <c r="G12" s="12"/>
      <c r="H12" s="12"/>
      <c r="I12" s="129"/>
      <c r="J12" s="914"/>
      <c r="K12" s="915"/>
    </row>
    <row r="13" spans="1:24" ht="20.100000000000001" customHeight="1" x14ac:dyDescent="0.15">
      <c r="A13" s="20" t="s">
        <v>24</v>
      </c>
      <c r="B13" s="12"/>
      <c r="C13" s="127"/>
      <c r="D13" s="32"/>
      <c r="E13" s="18"/>
      <c r="F13" s="12" t="s">
        <v>25</v>
      </c>
      <c r="G13" s="12" t="s">
        <v>25</v>
      </c>
      <c r="H13" s="12" t="s">
        <v>25</v>
      </c>
      <c r="I13" s="129">
        <f>COUNTIFS(B13:H13,"&lt;&gt;空",B13:H13,"&lt;&gt;休",B13:H13,"&lt;&gt;調",B13:H13,"&lt;&gt;",B13:H13,"&lt;&gt;調整休")</f>
        <v>3</v>
      </c>
      <c r="J13" s="904" t="s">
        <v>81</v>
      </c>
      <c r="K13" s="905"/>
    </row>
    <row r="14" spans="1:24" ht="20.100000000000001" customHeight="1" x14ac:dyDescent="0.15">
      <c r="A14" s="20" t="s">
        <v>15</v>
      </c>
      <c r="B14" s="12" t="s">
        <v>25</v>
      </c>
      <c r="C14" s="21"/>
      <c r="D14" s="32"/>
      <c r="E14" s="12" t="s">
        <v>25</v>
      </c>
      <c r="F14" s="18"/>
      <c r="G14" s="12" t="s">
        <v>25</v>
      </c>
      <c r="H14" s="18"/>
      <c r="I14" s="129">
        <f>COUNTIFS(B14:H14,"&lt;&gt;空",B14:H14,"&lt;&gt;休",B14:H14,"&lt;&gt;調",B14:H14,"&lt;&gt;",B14:H14,"&lt;&gt;調整休")</f>
        <v>3</v>
      </c>
      <c r="J14" s="904" t="s">
        <v>81</v>
      </c>
      <c r="K14" s="905"/>
    </row>
    <row r="15" spans="1:24" ht="20.100000000000001" customHeight="1" x14ac:dyDescent="0.15">
      <c r="A15" s="20" t="s">
        <v>28</v>
      </c>
      <c r="B15" s="12" t="s">
        <v>20</v>
      </c>
      <c r="C15" s="21"/>
      <c r="D15" s="32"/>
      <c r="E15" s="12" t="s">
        <v>20</v>
      </c>
      <c r="F15" s="12" t="s">
        <v>20</v>
      </c>
      <c r="G15" s="12"/>
      <c r="H15" s="12"/>
      <c r="I15" s="129">
        <f>COUNTIFS(B15:H15,"&lt;&gt;空",B15:H15,"&lt;&gt;休",B15:H15,"&lt;&gt;調",B15:H15,"&lt;&gt;",B15:H15,"&lt;&gt;調整休")</f>
        <v>3</v>
      </c>
      <c r="J15" s="904">
        <v>9</v>
      </c>
      <c r="K15" s="905"/>
    </row>
    <row r="16" spans="1:24" ht="20.100000000000001" customHeight="1" x14ac:dyDescent="0.15">
      <c r="A16" s="20"/>
      <c r="B16" s="12"/>
      <c r="C16" s="106"/>
      <c r="D16" s="36"/>
      <c r="E16" s="12"/>
      <c r="F16" s="12"/>
      <c r="G16" s="40"/>
      <c r="H16" s="12"/>
      <c r="I16" s="129">
        <f>COUNTIFS(B16:H16,"&lt;&gt;空",B16:H16,"&lt;&gt;休",B16:H16,"&lt;&gt;調",B16:H16,"&lt;&gt;",B16:H16,"&lt;&gt;調整休")</f>
        <v>0</v>
      </c>
      <c r="J16" s="904">
        <f>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0</v>
      </c>
      <c r="K16" s="905"/>
    </row>
    <row r="17" spans="1:11" ht="20.100000000000001" customHeight="1" x14ac:dyDescent="0.15">
      <c r="A17" s="130" t="s">
        <v>0</v>
      </c>
      <c r="B17" s="23">
        <v>45915</v>
      </c>
      <c r="C17" s="23">
        <v>45916</v>
      </c>
      <c r="D17" s="23">
        <v>45917</v>
      </c>
      <c r="E17" s="23">
        <v>45918</v>
      </c>
      <c r="F17" s="23">
        <v>45919</v>
      </c>
      <c r="G17" s="23">
        <v>45920</v>
      </c>
      <c r="H17" s="23">
        <v>45921</v>
      </c>
      <c r="I17" s="131"/>
      <c r="J17" s="906" t="s">
        <v>2</v>
      </c>
      <c r="K17" s="907"/>
    </row>
    <row r="18" spans="1:11" ht="20.100000000000001" customHeight="1" x14ac:dyDescent="0.15">
      <c r="A18" s="134" t="s">
        <v>3</v>
      </c>
      <c r="B18" s="24" t="s">
        <v>4</v>
      </c>
      <c r="C18" s="21" t="s">
        <v>5</v>
      </c>
      <c r="D18" s="21" t="s">
        <v>6</v>
      </c>
      <c r="E18" s="2" t="s">
        <v>7</v>
      </c>
      <c r="F18" s="2" t="s">
        <v>8</v>
      </c>
      <c r="G18" s="2" t="s">
        <v>9</v>
      </c>
      <c r="H18" s="24" t="s">
        <v>10</v>
      </c>
      <c r="I18" s="133"/>
      <c r="J18" s="908"/>
      <c r="K18" s="909"/>
    </row>
    <row r="19" spans="1:11" ht="20.100000000000001" customHeight="1" x14ac:dyDescent="0.15">
      <c r="A19" s="126" t="s">
        <v>12</v>
      </c>
      <c r="B19" s="12"/>
      <c r="C19" s="21"/>
      <c r="D19" s="21"/>
      <c r="E19" s="12"/>
      <c r="F19" s="12"/>
      <c r="G19" s="12"/>
      <c r="H19" s="12"/>
      <c r="I19" s="129"/>
      <c r="J19" s="838"/>
      <c r="K19" s="915"/>
    </row>
    <row r="20" spans="1:11" ht="20.100000000000001" customHeight="1" x14ac:dyDescent="0.15">
      <c r="A20" s="20" t="s">
        <v>24</v>
      </c>
      <c r="B20" s="12"/>
      <c r="C20" s="127"/>
      <c r="D20" s="32"/>
      <c r="E20" s="18"/>
      <c r="F20" s="12" t="s">
        <v>25</v>
      </c>
      <c r="G20" s="12" t="s">
        <v>25</v>
      </c>
      <c r="H20" s="12" t="s">
        <v>25</v>
      </c>
      <c r="I20" s="129">
        <f>COUNTIFS(B20:H20,"&lt;&gt;空",B20:H20,"&lt;&gt;休",B20:H20,"&lt;&gt;調",B20:H20,"&lt;&gt;",B20:H20,"&lt;&gt;調整休")</f>
        <v>3</v>
      </c>
      <c r="J20" s="904">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10-15"))*(4.5)</f>
        <v>13.5</v>
      </c>
      <c r="K20" s="905"/>
    </row>
    <row r="21" spans="1:11" ht="20.100000000000001" customHeight="1" x14ac:dyDescent="0.15">
      <c r="A21" s="20" t="s">
        <v>15</v>
      </c>
      <c r="B21" s="12" t="s">
        <v>25</v>
      </c>
      <c r="C21" s="21"/>
      <c r="D21" s="32"/>
      <c r="E21" s="12" t="s">
        <v>25</v>
      </c>
      <c r="F21" s="18"/>
      <c r="G21" s="12" t="s">
        <v>25</v>
      </c>
      <c r="H21" s="18"/>
      <c r="I21" s="129">
        <f>COUNTIFS(B21:H21,"&lt;&gt;空",B21:H21,"&lt;&gt;休",B21:H21,"&lt;&gt;調",B21:H21,"&lt;&gt;",B21:H21,"&lt;&gt;調整休")</f>
        <v>3</v>
      </c>
      <c r="J21" s="904">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10-15"))*(4.5)</f>
        <v>13.5</v>
      </c>
      <c r="K21" s="905"/>
    </row>
    <row r="22" spans="1:11" ht="20.100000000000001" customHeight="1" x14ac:dyDescent="0.15">
      <c r="A22" s="20" t="s">
        <v>28</v>
      </c>
      <c r="B22" s="12" t="s">
        <v>20</v>
      </c>
      <c r="C22" s="21"/>
      <c r="D22" s="32"/>
      <c r="E22" s="12" t="s">
        <v>20</v>
      </c>
      <c r="F22" s="12" t="s">
        <v>20</v>
      </c>
      <c r="G22" s="12"/>
      <c r="H22" s="12"/>
      <c r="I22" s="129">
        <f>COUNTIFS(B22:H22,"&lt;&gt;空",B22:H22,"&lt;&gt;休",B22:H22,"&lt;&gt;調",B22:H22,"&lt;&gt;",B22:H22,"&lt;&gt;調整休")</f>
        <v>3</v>
      </c>
      <c r="J22" s="904">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10-15"))*(4.5)</f>
        <v>13.5</v>
      </c>
      <c r="K22" s="905"/>
    </row>
    <row r="23" spans="1:11" ht="20.100000000000001" customHeight="1" x14ac:dyDescent="0.15">
      <c r="A23" s="20"/>
      <c r="B23" s="12"/>
      <c r="C23" s="106"/>
      <c r="D23" s="36"/>
      <c r="E23" s="12"/>
      <c r="F23" s="12"/>
      <c r="G23" s="40"/>
      <c r="H23" s="12"/>
      <c r="I23" s="129">
        <f>COUNTIFS(B23:H23,"&lt;&gt;空",B23:H23,"&lt;&gt;休",B23:H23,"&lt;&gt;調",B23:H23,"&lt;&gt;",B23:H23,"&lt;&gt;調整休")</f>
        <v>0</v>
      </c>
      <c r="J23" s="904">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10-15"))*(4.5)</f>
        <v>0</v>
      </c>
      <c r="K23" s="905"/>
    </row>
    <row r="24" spans="1:11" ht="20.100000000000001" customHeight="1" x14ac:dyDescent="0.15">
      <c r="A24" s="130" t="s">
        <v>0</v>
      </c>
      <c r="B24" s="90">
        <v>45922</v>
      </c>
      <c r="C24" s="90">
        <v>45923</v>
      </c>
      <c r="D24" s="90">
        <v>45924</v>
      </c>
      <c r="E24" s="90">
        <v>45925</v>
      </c>
      <c r="F24" s="90">
        <v>45926</v>
      </c>
      <c r="G24" s="90">
        <v>45927</v>
      </c>
      <c r="H24" s="90">
        <v>45928</v>
      </c>
      <c r="I24" s="131"/>
      <c r="J24" s="906" t="s">
        <v>2</v>
      </c>
      <c r="K24" s="907"/>
    </row>
    <row r="25" spans="1:11" ht="20.100000000000001" customHeight="1" x14ac:dyDescent="0.15">
      <c r="A25" s="132" t="s">
        <v>3</v>
      </c>
      <c r="B25" s="2" t="s">
        <v>4</v>
      </c>
      <c r="C25" s="376" t="s">
        <v>5</v>
      </c>
      <c r="D25" s="21" t="s">
        <v>6</v>
      </c>
      <c r="E25" s="2" t="s">
        <v>7</v>
      </c>
      <c r="F25" s="2" t="s">
        <v>8</v>
      </c>
      <c r="G25" s="2" t="s">
        <v>9</v>
      </c>
      <c r="H25" s="24" t="s">
        <v>10</v>
      </c>
      <c r="I25" s="133"/>
      <c r="J25" s="908"/>
      <c r="K25" s="909"/>
    </row>
    <row r="26" spans="1:11" ht="20.100000000000001" customHeight="1" x14ac:dyDescent="0.15">
      <c r="A26" s="126" t="s">
        <v>13</v>
      </c>
      <c r="B26" s="12"/>
      <c r="C26" s="127"/>
      <c r="D26" s="128"/>
      <c r="E26" s="52"/>
      <c r="F26" s="12"/>
      <c r="G26" s="12"/>
      <c r="H26" s="12"/>
      <c r="I26" s="129"/>
      <c r="J26" s="910"/>
      <c r="K26" s="911"/>
    </row>
    <row r="27" spans="1:11" ht="20.100000000000001" customHeight="1" x14ac:dyDescent="0.15">
      <c r="A27" s="20" t="s">
        <v>24</v>
      </c>
      <c r="B27" s="12"/>
      <c r="C27" s="127"/>
      <c r="D27" s="32"/>
      <c r="E27" s="18"/>
      <c r="F27" s="12" t="s">
        <v>25</v>
      </c>
      <c r="G27" s="12" t="s">
        <v>25</v>
      </c>
      <c r="H27" s="12" t="s">
        <v>25</v>
      </c>
      <c r="I27" s="129">
        <f>COUNTIFS(B27:H27,"&lt;&gt;空",B27:H27,"&lt;&gt;休",B27:H27,"&lt;&gt;調",B27:H27,"&lt;&gt;",B27:H27,"&lt;&gt;調整休")</f>
        <v>3</v>
      </c>
      <c r="J27" s="904">
        <f>SUM(COUNTIF(B27:H27,"9-11,15-19"))*(6)+(COUNTIF(B27:H27,"9-12,16-19"))*(6)+(COUNTIF(B27:H27,"9-13,17-19"))*(6)+(COUNTIF(B27:H27,"9-19"))*(9)+(COUNTIF(B27:H27,"9-17"))*(7.25)+(COUNTIF(B27:H27,"9-16"))*(6.25)+(COUNTIF(B27:H27,"9-15"))*(5.5)+(COUNTIF(B27:H27,"9-14"))*(4.5)+(COUNTIF(B27:H27,"9-13"))*(4)+(COUNTIF(B27:H27,"9-12"))*(3)+(COUNTIF(B27:H27,"9-11:30"))*(2.5)+(COUNTIF(B27:H27,"13-19"))*(5.5)+(COUNTIF(B27:H27,"14-19"))*(4.5)+(COUNTIF(B27:H27,"15-19"))*(4)+(COUNTIF(B27:H27,"16-19"))*(3)+(COUNTIF(B27:H27,"16:30-19"))*(2.5)+(COUNTIF(B27:H27,"10-14"))*(4)+(COUNTIF(B27:H27,"10-15"))*(4.5)</f>
        <v>13.5</v>
      </c>
      <c r="K27" s="905"/>
    </row>
    <row r="28" spans="1:11" ht="20.100000000000001" customHeight="1" x14ac:dyDescent="0.15">
      <c r="A28" s="20" t="s">
        <v>15</v>
      </c>
      <c r="B28" s="12" t="s">
        <v>25</v>
      </c>
      <c r="C28" s="21"/>
      <c r="D28" s="32"/>
      <c r="E28" s="12" t="s">
        <v>25</v>
      </c>
      <c r="F28" s="18"/>
      <c r="G28" s="12" t="s">
        <v>25</v>
      </c>
      <c r="H28" s="18"/>
      <c r="I28" s="129">
        <f>COUNTIFS(B28:H28,"&lt;&gt;空",B28:H28,"&lt;&gt;休",B28:H28,"&lt;&gt;調",B28:H28,"&lt;&gt;",B28:H28,"&lt;&gt;調整休")</f>
        <v>3</v>
      </c>
      <c r="J28" s="904">
        <f>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10-15"))*(4.5)</f>
        <v>13.5</v>
      </c>
      <c r="K28" s="905"/>
    </row>
    <row r="29" spans="1:11" ht="20.100000000000001" customHeight="1" x14ac:dyDescent="0.15">
      <c r="A29" s="20" t="s">
        <v>28</v>
      </c>
      <c r="B29" s="12" t="s">
        <v>20</v>
      </c>
      <c r="C29" s="21"/>
      <c r="D29" s="32"/>
      <c r="E29" s="12" t="s">
        <v>20</v>
      </c>
      <c r="F29" s="12" t="s">
        <v>20</v>
      </c>
      <c r="G29" s="12"/>
      <c r="H29" s="12"/>
      <c r="I29" s="129">
        <f>COUNTIFS(B29:H29,"&lt;&gt;空",B29:H29,"&lt;&gt;休",B29:H29,"&lt;&gt;調",B29:H29,"&lt;&gt;",B29:H29,"&lt;&gt;調整休")</f>
        <v>3</v>
      </c>
      <c r="J29" s="904">
        <f>SUM(COUNTIF(B29:H29,"9-11,15-19"))*(6)+(COUNTIF(B29:H29,"9-12,16-19"))*(6)+(COUNTIF(B29:H29,"9-13,17-19"))*(6)+(COUNTIF(B29:H29,"9-19"))*(9)+(COUNTIF(B29:H29,"9-17"))*(7.25)+(COUNTIF(B29:H29,"9-16"))*(6.25)+(COUNTIF(B29:H29,"9-15"))*(5.5)+(COUNTIF(B29:H29,"9-14"))*(4.5)+(COUNTIF(B29:H29,"9-13"))*(4)+(COUNTIF(B29:H29,"9-12"))*(3)+(COUNTIF(B29:H29,"9-11:30"))*(2.5)+(COUNTIF(B29:H29,"13-19"))*(5.5)+(COUNTIF(B29:H29,"14-19"))*(4.5)+(COUNTIF(B29:H29,"15-19"))*(4)+(COUNTIF(B29:H29,"16-19"))*(3)+(COUNTIF(B29:H29,"16:30-19"))*(2.5)+(COUNTIF(B29:H29,"10-14"))*(4)+(COUNTIF(B29:H29,"10-15"))*(4.5)</f>
        <v>13.5</v>
      </c>
      <c r="K29" s="905"/>
    </row>
    <row r="30" spans="1:11" ht="20.100000000000001" customHeight="1" x14ac:dyDescent="0.15">
      <c r="A30" s="20"/>
      <c r="B30" s="12"/>
      <c r="C30" s="106"/>
      <c r="D30" s="36"/>
      <c r="E30" s="12"/>
      <c r="F30" s="12"/>
      <c r="G30" s="40"/>
      <c r="H30" s="12"/>
      <c r="I30" s="129">
        <f>COUNTIFS(B30:H30,"&lt;&gt;空",B30:H30,"&lt;&gt;休",B30:H30,"&lt;&gt;調",B30:H30,"&lt;&gt;",B30:H30,"&lt;&gt;調整休")</f>
        <v>0</v>
      </c>
      <c r="J30" s="904">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10-15"))*(4.5)</f>
        <v>0</v>
      </c>
      <c r="K30" s="905"/>
    </row>
    <row r="31" spans="1:11" ht="20.100000000000001" customHeight="1" x14ac:dyDescent="0.15">
      <c r="A31" s="130" t="s">
        <v>0</v>
      </c>
      <c r="B31" s="23">
        <v>45929</v>
      </c>
      <c r="C31" s="23">
        <v>45930</v>
      </c>
      <c r="D31" s="23"/>
      <c r="E31" s="23"/>
      <c r="F31" s="23"/>
      <c r="G31" s="23"/>
      <c r="H31" s="23"/>
      <c r="I31" s="131"/>
      <c r="J31" s="906" t="s">
        <v>2</v>
      </c>
      <c r="K31" s="907"/>
    </row>
    <row r="32" spans="1:11" ht="20.100000000000001" customHeight="1" x14ac:dyDescent="0.15">
      <c r="A32" s="134" t="s">
        <v>3</v>
      </c>
      <c r="B32" s="2" t="s">
        <v>4</v>
      </c>
      <c r="C32" s="316" t="s">
        <v>5</v>
      </c>
      <c r="D32" s="21"/>
      <c r="E32" s="2"/>
      <c r="F32" s="2"/>
      <c r="G32" s="2"/>
      <c r="H32" s="24"/>
      <c r="I32" s="133"/>
      <c r="J32" s="908"/>
      <c r="K32" s="909"/>
    </row>
    <row r="33" spans="1:14" ht="20.100000000000001" customHeight="1" x14ac:dyDescent="0.15">
      <c r="A33" s="126" t="s">
        <v>12</v>
      </c>
      <c r="B33" s="52"/>
      <c r="C33" s="127"/>
      <c r="D33" s="128"/>
      <c r="E33" s="52"/>
      <c r="F33" s="11"/>
      <c r="G33" s="11"/>
      <c r="H33" s="11"/>
      <c r="I33" s="9"/>
      <c r="J33" s="912"/>
      <c r="K33" s="913"/>
    </row>
    <row r="34" spans="1:14" ht="20.100000000000001" customHeight="1" x14ac:dyDescent="0.15">
      <c r="A34" s="20" t="s">
        <v>24</v>
      </c>
      <c r="B34" s="12"/>
      <c r="C34" s="127"/>
      <c r="D34" s="32"/>
      <c r="E34" s="18"/>
      <c r="F34" s="11"/>
      <c r="G34" s="11"/>
      <c r="H34" s="11"/>
      <c r="I34" s="129">
        <f>COUNTIFS(B34:H34,"&lt;&gt;空",B34:H34,"&lt;&gt;休",B34:H34,"&lt;&gt;調",B34:H34,"&lt;&gt;",B34:H34,"&lt;&gt;調整休")</f>
        <v>0</v>
      </c>
      <c r="J34" s="904">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10-15"))*(4.5)</f>
        <v>0</v>
      </c>
      <c r="K34" s="905"/>
    </row>
    <row r="35" spans="1:14" ht="20.100000000000001" customHeight="1" x14ac:dyDescent="0.15">
      <c r="A35" s="20" t="s">
        <v>15</v>
      </c>
      <c r="B35" s="12" t="s">
        <v>25</v>
      </c>
      <c r="C35" s="21"/>
      <c r="D35" s="32"/>
      <c r="E35" s="12" t="s">
        <v>25</v>
      </c>
      <c r="F35" s="136"/>
      <c r="G35" s="136"/>
      <c r="H35" s="136"/>
      <c r="I35" s="129">
        <f>COUNTIFS(B35:H35,"&lt;&gt;空",B35:H35,"&lt;&gt;休",B35:H35,"&lt;&gt;調",B35:H35,"&lt;&gt;",B35:H35,"&lt;&gt;調整休")</f>
        <v>2</v>
      </c>
      <c r="J35" s="904">
        <f>SUM(COUNTIF(B35:H35,"9-11,15-19"))*(6)+(COUNTIF(B35:H35,"9-12,16-19"))*(6)+(COUNTIF(B35:H35,"9-13,17-19"))*(6)+(COUNTIF(B35:H35,"9-19"))*(9)+(COUNTIF(B35:H35,"9-17"))*(7.25)+(COUNTIF(B35:H35,"9-16"))*(6.25)+(COUNTIF(B35:H35,"9-15"))*(5.5)+(COUNTIF(B35:H35,"9-14"))*(4.5)+(COUNTIF(B35:H35,"9-13"))*(4)+(COUNTIF(B35:H35,"9-12"))*(3)+(COUNTIF(B35:H35,"9-11:30"))*(2.5)+(COUNTIF(B35:H35,"13-19"))*(5.5)+(COUNTIF(B35:H35,"14-19"))*(4.5)+(COUNTIF(B35:H35,"15-19"))*(4)+(COUNTIF(B35:H35,"16-19"))*(3)+(COUNTIF(B35:H35,"16:30-19"))*(2.5)+(COUNTIF(B35:H35,"10-14"))*(4)+(COUNTIF(B35:H35,"10-15"))*(4.5)</f>
        <v>9</v>
      </c>
      <c r="K35" s="905"/>
    </row>
    <row r="36" spans="1:14" ht="20.100000000000001" customHeight="1" x14ac:dyDescent="0.15">
      <c r="A36" s="20" t="s">
        <v>28</v>
      </c>
      <c r="B36" s="12" t="s">
        <v>20</v>
      </c>
      <c r="C36" s="21"/>
      <c r="D36" s="32"/>
      <c r="E36" s="12" t="s">
        <v>20</v>
      </c>
      <c r="F36" s="11"/>
      <c r="G36" s="11"/>
      <c r="H36" s="11"/>
      <c r="I36" s="129">
        <f>COUNTIFS(B36:H36,"&lt;&gt;空",B36:H36,"&lt;&gt;休",B36:H36,"&lt;&gt;調",B36:H36,"&lt;&gt;",B36:H36,"&lt;&gt;調整休")</f>
        <v>2</v>
      </c>
      <c r="J36" s="904">
        <f>SUM(COUNTIF(B36:H36,"9-11,15-19"))*(6)+(COUNTIF(B36:H36,"9-12,16-19"))*(6)+(COUNTIF(B36:H36,"9-13,17-19"))*(6)+(COUNTIF(B36:H36,"9-19"))*(9)+(COUNTIF(B36:H36,"9-17"))*(7.25)+(COUNTIF(B36:H36,"9-16"))*(6.25)+(COUNTIF(B36:H36,"9-15"))*(5.5)+(COUNTIF(B36:H36,"9-14"))*(4.5)+(COUNTIF(B36:H36,"9-13"))*(4)+(COUNTIF(B36:H36,"9-12"))*(3)+(COUNTIF(B36:H36,"9-11:30"))*(2.5)+(COUNTIF(B36:H36,"13-19"))*(5.5)+(COUNTIF(B36:H36,"14-19"))*(4.5)+(COUNTIF(B36:H36,"15-19"))*(4)+(COUNTIF(B36:H36,"16-19"))*(3)+(COUNTIF(B36:H36,"16:30-19"))*(2.5)+(COUNTIF(B36:H36,"10-14"))*(4)+(COUNTIF(B36:H36,"10-15"))*(4.5)</f>
        <v>9</v>
      </c>
      <c r="K36" s="905"/>
    </row>
    <row r="37" spans="1:14" ht="20.100000000000001" customHeight="1" x14ac:dyDescent="0.15">
      <c r="A37" s="20"/>
      <c r="B37" s="12"/>
      <c r="C37" s="106"/>
      <c r="D37" s="36"/>
      <c r="E37" s="12"/>
      <c r="F37" s="137"/>
      <c r="G37" s="137"/>
      <c r="H37" s="137"/>
      <c r="I37" s="129">
        <f>COUNTIFS(B37:H37,"&lt;&gt;空",B37:H37,"&lt;&gt;休",B37:H37,"&lt;&gt;調",B37:H37,"&lt;&gt;",B37:H37,"&lt;&gt;調整休")</f>
        <v>0</v>
      </c>
      <c r="J37" s="904">
        <f>SUM(COUNTIF(B37:H37,"9-11,15-19"))*(6)+(COUNTIF(B37:H37,"9-12,16-19"))*(6)+(COUNTIF(B37:H37,"9-13,17-19"))*(6)+(COUNTIF(B37:H37,"9-19"))*(9)+(COUNTIF(B37:H37,"9-17"))*(7.25)+(COUNTIF(B37:H37,"9-16"))*(6.25)+(COUNTIF(B37:H37,"9-15"))*(5.5)+(COUNTIF(B37:H37,"9-14"))*(4.5)+(COUNTIF(B37:H37,"9-13"))*(4)+(COUNTIF(B37:H37,"9-12"))*(3)+(COUNTIF(B37:H37,"9-11:30"))*(2.5)+(COUNTIF(B37:H37,"13-19"))*(5.5)+(COUNTIF(B37:H37,"14-19"))*(4.5)+(COUNTIF(B37:H37,"15-19"))*(4)+(COUNTIF(B37:H37,"16-19"))*(3)+(COUNTIF(B37:H37,"16:30-19"))*(2.5)+(COUNTIF(B37:H37,"10-14"))*(4)+(COUNTIF(B37:H37,"10-15"))*(4.5)</f>
        <v>0</v>
      </c>
      <c r="K37" s="905"/>
      <c r="M37" s="10"/>
      <c r="N37" s="10"/>
    </row>
    <row r="38" spans="1:14" ht="20.100000000000001" customHeight="1" x14ac:dyDescent="0.15">
      <c r="A38" s="41"/>
      <c r="B38" s="42"/>
      <c r="C38" s="42"/>
      <c r="D38" s="42"/>
      <c r="E38" s="42"/>
      <c r="F38" s="42"/>
      <c r="G38" s="42"/>
      <c r="H38" s="42"/>
      <c r="I38" s="959" t="s">
        <v>251</v>
      </c>
      <c r="J38" s="959"/>
      <c r="K38" s="959"/>
    </row>
    <row r="39" spans="1:14" ht="20.100000000000001" customHeight="1" x14ac:dyDescent="0.15">
      <c r="A39" s="699" t="s">
        <v>36</v>
      </c>
      <c r="B39" s="700"/>
      <c r="C39" s="13"/>
      <c r="D39" s="897" t="s">
        <v>31</v>
      </c>
      <c r="E39" s="897"/>
      <c r="H39" s="10"/>
      <c r="I39" s="10"/>
      <c r="M39" s="123"/>
      <c r="N39" s="135"/>
    </row>
    <row r="40" spans="1:14" ht="20.100000000000001" customHeight="1" x14ac:dyDescent="0.15">
      <c r="A40" s="702" t="s">
        <v>85</v>
      </c>
      <c r="B40" s="703"/>
      <c r="C40" s="903" t="s">
        <v>34</v>
      </c>
      <c r="D40" s="899"/>
      <c r="E40" s="899"/>
      <c r="F40" s="899"/>
      <c r="G40" s="899"/>
      <c r="H40" s="899"/>
      <c r="I40" s="899"/>
      <c r="J40" s="899"/>
      <c r="K40" s="899"/>
      <c r="M40" s="123"/>
      <c r="N40" s="135"/>
    </row>
    <row r="41" spans="1:14" ht="20.100000000000001" customHeight="1" x14ac:dyDescent="0.15">
      <c r="A41" s="702" t="s">
        <v>86</v>
      </c>
      <c r="B41" s="703"/>
      <c r="C41" s="903" t="s">
        <v>30</v>
      </c>
      <c r="D41" s="899"/>
      <c r="E41" s="899"/>
      <c r="F41" s="899"/>
      <c r="G41" s="899"/>
      <c r="H41" s="899"/>
      <c r="I41" s="899"/>
      <c r="J41" s="899"/>
      <c r="K41" s="899"/>
    </row>
    <row r="42" spans="1:14" ht="20.100000000000001" customHeight="1" x14ac:dyDescent="0.15">
      <c r="A42" s="95" t="s">
        <v>87</v>
      </c>
      <c r="B42" s="96"/>
      <c r="C42" s="34" t="s">
        <v>32</v>
      </c>
      <c r="D42" s="35"/>
      <c r="E42" s="35"/>
      <c r="F42" s="35"/>
      <c r="G42" s="35"/>
      <c r="H42" s="35"/>
      <c r="I42" s="35"/>
      <c r="J42" s="35"/>
      <c r="K42" s="35"/>
    </row>
    <row r="43" spans="1:14" ht="20.100000000000001" customHeight="1" x14ac:dyDescent="0.15">
      <c r="A43" s="95" t="s">
        <v>88</v>
      </c>
      <c r="B43" s="96"/>
      <c r="C43" s="903" t="s">
        <v>65</v>
      </c>
      <c r="D43" s="899"/>
      <c r="E43" s="899"/>
      <c r="F43" s="899"/>
      <c r="G43" s="899"/>
      <c r="H43" s="899"/>
      <c r="I43" s="899"/>
      <c r="J43" s="899"/>
      <c r="K43" s="899"/>
    </row>
    <row r="44" spans="1:14" ht="20.100000000000001" customHeight="1" x14ac:dyDescent="0.15">
      <c r="A44" s="694"/>
      <c r="B44" s="695"/>
      <c r="C44" s="903" t="s">
        <v>33</v>
      </c>
      <c r="D44" s="899"/>
      <c r="E44" s="899"/>
      <c r="F44" s="899"/>
      <c r="G44" s="899"/>
      <c r="H44" s="899"/>
      <c r="I44" s="899"/>
      <c r="J44" s="899"/>
      <c r="K44" s="899"/>
    </row>
    <row r="45" spans="1:14" ht="20.100000000000001" customHeight="1" x14ac:dyDescent="0.15">
      <c r="A45" s="896"/>
      <c r="B45" s="896"/>
      <c r="C45" s="35" t="s">
        <v>35</v>
      </c>
      <c r="D45" s="35"/>
      <c r="E45" s="35"/>
      <c r="F45" s="35"/>
      <c r="G45" s="35"/>
      <c r="H45" s="35"/>
      <c r="I45" s="35"/>
      <c r="J45" s="35"/>
      <c r="K45" s="35"/>
    </row>
    <row r="46" spans="1:14" ht="20.100000000000001" customHeight="1" x14ac:dyDescent="0.15">
      <c r="A46" s="898"/>
      <c r="B46" s="898"/>
      <c r="C46" s="899" t="s">
        <v>104</v>
      </c>
      <c r="D46" s="899"/>
      <c r="E46" s="899"/>
      <c r="F46" s="899"/>
      <c r="G46" s="899"/>
      <c r="H46" s="899"/>
      <c r="I46" s="899"/>
      <c r="J46" s="899"/>
      <c r="K46" s="899"/>
    </row>
    <row r="47" spans="1:14" ht="20.100000000000001" customHeight="1" x14ac:dyDescent="0.15">
      <c r="A47" s="898"/>
      <c r="B47" s="898"/>
      <c r="C47" s="899" t="s">
        <v>105</v>
      </c>
      <c r="D47" s="899"/>
      <c r="E47" s="899"/>
      <c r="F47" s="899"/>
      <c r="G47" s="899"/>
      <c r="H47" s="899"/>
      <c r="I47" s="899"/>
      <c r="J47" s="899"/>
      <c r="K47" s="899"/>
    </row>
  </sheetData>
  <mergeCells count="48">
    <mergeCell ref="J6:K6"/>
    <mergeCell ref="B1:F1"/>
    <mergeCell ref="H1:K1"/>
    <mergeCell ref="I3:I4"/>
    <mergeCell ref="J3:K4"/>
    <mergeCell ref="J5:K5"/>
    <mergeCell ref="J20:K20"/>
    <mergeCell ref="J7:K7"/>
    <mergeCell ref="J8:K8"/>
    <mergeCell ref="J9:K9"/>
    <mergeCell ref="J10:K11"/>
    <mergeCell ref="J12:K12"/>
    <mergeCell ref="J13:K13"/>
    <mergeCell ref="J14:K14"/>
    <mergeCell ref="J15:K15"/>
    <mergeCell ref="J16:K16"/>
    <mergeCell ref="J17:K18"/>
    <mergeCell ref="J19:K19"/>
    <mergeCell ref="J34:K34"/>
    <mergeCell ref="J21:K21"/>
    <mergeCell ref="J22:K22"/>
    <mergeCell ref="J23:K23"/>
    <mergeCell ref="J24:K25"/>
    <mergeCell ref="J26:K26"/>
    <mergeCell ref="J27:K27"/>
    <mergeCell ref="J28:K28"/>
    <mergeCell ref="J29:K29"/>
    <mergeCell ref="J30:K30"/>
    <mergeCell ref="J31:K32"/>
    <mergeCell ref="J33:K33"/>
    <mergeCell ref="A44:B44"/>
    <mergeCell ref="C44:K44"/>
    <mergeCell ref="J35:K35"/>
    <mergeCell ref="J36:K36"/>
    <mergeCell ref="J37:K37"/>
    <mergeCell ref="I38:K38"/>
    <mergeCell ref="A39:B39"/>
    <mergeCell ref="D39:E39"/>
    <mergeCell ref="A40:B40"/>
    <mergeCell ref="C40:K40"/>
    <mergeCell ref="A41:B41"/>
    <mergeCell ref="C41:K41"/>
    <mergeCell ref="C43:K43"/>
    <mergeCell ref="A45:B45"/>
    <mergeCell ref="A46:B46"/>
    <mergeCell ref="C46:K46"/>
    <mergeCell ref="A47:B47"/>
    <mergeCell ref="C47:K47"/>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3251F3C7-1685-49C7-A3CC-78C4F6AE0398}">
          <x14:formula1>
            <xm:f>'F:\Users\clmiwa-three\Downloads\[《中村》新田・草加 エリア 仮シフト【12月16日～1月15日】.xlsx]参照データベース'!#REF!</xm:f>
          </x14:formula1>
          <xm:sqref>G1 D38:H38 D37 C23:D23 C30:D30 E26 B33 C16:D16 C37:C38 E33 B9:D9</xm:sqref>
        </x14:dataValidation>
      </x14:dataValidations>
    </ext>
  </extLst>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53555-B06B-40E5-8F40-83AB88B7EA9F}">
  <sheetPr>
    <pageSetUpPr fitToPage="1"/>
  </sheetPr>
  <dimension ref="A1:N52"/>
  <sheetViews>
    <sheetView topLeftCell="A16" zoomScale="90" zoomScaleNormal="90" workbookViewId="0">
      <selection activeCell="D25" sqref="D25"/>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451</v>
      </c>
      <c r="C1" s="683"/>
      <c r="D1" s="683"/>
      <c r="E1" s="683"/>
      <c r="F1" s="683"/>
      <c r="H1" s="867" t="s">
        <v>45</v>
      </c>
      <c r="I1" s="868"/>
      <c r="J1" s="869"/>
      <c r="K1" s="870"/>
    </row>
    <row r="2" spans="1:11" ht="9.9499999999999993" customHeight="1" x14ac:dyDescent="0.15">
      <c r="A2" s="14"/>
      <c r="I2" s="14"/>
      <c r="J2" s="3"/>
      <c r="K2" s="4"/>
    </row>
    <row r="3" spans="1:11" ht="19.5" customHeight="1" x14ac:dyDescent="0.15">
      <c r="A3" s="2" t="s">
        <v>64</v>
      </c>
      <c r="B3" s="90"/>
      <c r="C3" s="90"/>
      <c r="D3" s="90"/>
      <c r="E3" s="90">
        <v>45658</v>
      </c>
      <c r="F3" s="90">
        <v>45659</v>
      </c>
      <c r="G3" s="90">
        <v>45660</v>
      </c>
      <c r="H3" s="90">
        <v>45661</v>
      </c>
      <c r="I3" s="727" t="s">
        <v>1</v>
      </c>
      <c r="J3" s="717" t="s">
        <v>2</v>
      </c>
      <c r="K3" s="718"/>
    </row>
    <row r="4" spans="1:11" ht="19.5" customHeight="1" x14ac:dyDescent="0.15">
      <c r="A4" s="2" t="s">
        <v>3</v>
      </c>
      <c r="B4" s="2"/>
      <c r="C4" s="21"/>
      <c r="D4" s="21"/>
      <c r="E4" s="24" t="s">
        <v>7</v>
      </c>
      <c r="F4" s="2" t="s">
        <v>8</v>
      </c>
      <c r="G4" s="2" t="s">
        <v>9</v>
      </c>
      <c r="H4" s="24" t="s">
        <v>10</v>
      </c>
      <c r="I4" s="728"/>
      <c r="J4" s="719"/>
      <c r="K4" s="720"/>
    </row>
    <row r="5" spans="1:11" ht="19.5" customHeight="1" x14ac:dyDescent="0.15">
      <c r="A5" s="17" t="s">
        <v>12</v>
      </c>
      <c r="B5" s="21"/>
      <c r="C5" s="21"/>
      <c r="D5" s="21"/>
      <c r="E5" s="949" t="s">
        <v>453</v>
      </c>
      <c r="F5" s="950"/>
      <c r="G5" s="951"/>
      <c r="H5" s="481" t="s">
        <v>454</v>
      </c>
      <c r="I5" s="5"/>
      <c r="J5" s="682"/>
      <c r="K5" s="692"/>
    </row>
    <row r="6" spans="1:11" ht="19.5" customHeight="1" x14ac:dyDescent="0.15">
      <c r="A6" s="20" t="s">
        <v>61</v>
      </c>
      <c r="B6" s="32"/>
      <c r="C6" s="127"/>
      <c r="D6" s="32"/>
      <c r="E6" s="32"/>
      <c r="F6" s="32"/>
      <c r="G6" s="32"/>
      <c r="H6" s="54"/>
      <c r="I6" s="5">
        <f>COUNTIFS(B6:H6,"&lt;&gt;空",B6:H6,"&lt;&gt;休",B6:H6,"&lt;&gt;調",B6:H6,"&lt;&gt;",B6:H6,"&lt;&gt;調整休")</f>
        <v>0</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f>
        <v>0</v>
      </c>
      <c r="K6" s="692"/>
    </row>
    <row r="7" spans="1:11" ht="19.5" customHeight="1" x14ac:dyDescent="0.15">
      <c r="A7" s="20" t="s">
        <v>44</v>
      </c>
      <c r="B7" s="32"/>
      <c r="C7" s="21"/>
      <c r="D7" s="32"/>
      <c r="E7" s="32"/>
      <c r="F7" s="32"/>
      <c r="G7" s="32"/>
      <c r="H7" s="54" t="s">
        <v>58</v>
      </c>
      <c r="I7" s="5">
        <f>COUNTIFS(B7:H7,"&lt;&gt;空",B7:H7,"&lt;&gt;休",B7:H7,"&lt;&gt;調",B7:H7,"&lt;&gt;",B7:H7,"&lt;&gt;調整休")</f>
        <v>1</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f>
        <v>6.25</v>
      </c>
      <c r="K7" s="692"/>
    </row>
    <row r="8" spans="1:11" ht="19.5" customHeight="1" x14ac:dyDescent="0.15">
      <c r="A8" s="20" t="s">
        <v>71</v>
      </c>
      <c r="B8" s="32"/>
      <c r="C8" s="21"/>
      <c r="D8" s="32"/>
      <c r="E8" s="32"/>
      <c r="F8" s="32"/>
      <c r="G8" s="32"/>
      <c r="H8" s="12" t="s">
        <v>27</v>
      </c>
      <c r="I8" s="5">
        <f>COUNTIFS(B8:H8,"&lt;&gt;空",B8:H8,"&lt;&gt;休",B8:H8,"&lt;&gt;調",B8:H8,"&lt;&gt;",B8:H8,"&lt;&gt;調整休")</f>
        <v>1</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(3)+(COUNTIF(B8:H8,"16-19"))*(3)</f>
        <v>3</v>
      </c>
      <c r="K8" s="692"/>
    </row>
    <row r="9" spans="1:11" ht="19.5" customHeight="1" x14ac:dyDescent="0.15">
      <c r="A9" s="56" t="s">
        <v>66</v>
      </c>
      <c r="B9" s="32"/>
      <c r="C9" s="21"/>
      <c r="D9" s="32"/>
      <c r="E9" s="32"/>
      <c r="F9" s="32"/>
      <c r="G9" s="32"/>
      <c r="H9" s="57"/>
      <c r="I9" s="5"/>
      <c r="J9" s="682"/>
      <c r="K9" s="692"/>
    </row>
    <row r="10" spans="1:11" ht="19.5" customHeight="1" x14ac:dyDescent="0.15">
      <c r="A10" s="88"/>
      <c r="B10" s="36"/>
      <c r="C10" s="106"/>
      <c r="D10" s="106"/>
      <c r="E10" s="106"/>
      <c r="F10" s="106"/>
      <c r="G10" s="106"/>
      <c r="H10" s="40"/>
      <c r="I10" s="5"/>
      <c r="J10" s="758"/>
      <c r="K10" s="759"/>
    </row>
    <row r="11" spans="1:11" ht="19.5" customHeight="1" x14ac:dyDescent="0.15">
      <c r="A11" s="33" t="s">
        <v>0</v>
      </c>
      <c r="B11" s="90">
        <v>45662</v>
      </c>
      <c r="C11" s="90">
        <v>45663</v>
      </c>
      <c r="D11" s="90">
        <v>45664</v>
      </c>
      <c r="E11" s="90">
        <v>45665</v>
      </c>
      <c r="F11" s="90">
        <v>45666</v>
      </c>
      <c r="G11" s="90">
        <v>45667</v>
      </c>
      <c r="H11" s="90">
        <v>45668</v>
      </c>
      <c r="I11" s="7"/>
      <c r="J11" s="717" t="s">
        <v>2</v>
      </c>
      <c r="K11" s="718"/>
    </row>
    <row r="12" spans="1:11" ht="19.5" customHeight="1" x14ac:dyDescent="0.15">
      <c r="A12" s="22" t="s">
        <v>3</v>
      </c>
      <c r="B12" s="22" t="s">
        <v>4</v>
      </c>
      <c r="C12" s="2" t="s">
        <v>5</v>
      </c>
      <c r="D12" s="21" t="s">
        <v>6</v>
      </c>
      <c r="E12" s="2" t="s">
        <v>7</v>
      </c>
      <c r="F12" s="2" t="s">
        <v>8</v>
      </c>
      <c r="G12" s="2" t="s">
        <v>9</v>
      </c>
      <c r="H12" s="24" t="s">
        <v>10</v>
      </c>
      <c r="I12" s="8"/>
      <c r="J12" s="719"/>
      <c r="K12" s="720"/>
    </row>
    <row r="13" spans="1:11" ht="19.5" customHeight="1" x14ac:dyDescent="0.15">
      <c r="A13" s="17" t="s">
        <v>13</v>
      </c>
      <c r="B13" s="481" t="s">
        <v>454</v>
      </c>
      <c r="C13" s="21"/>
      <c r="D13" s="21"/>
      <c r="E13" s="12"/>
      <c r="F13" s="12"/>
      <c r="G13" s="12"/>
      <c r="H13" s="12"/>
      <c r="I13" s="5"/>
      <c r="J13" s="682"/>
      <c r="K13" s="692"/>
    </row>
    <row r="14" spans="1:11" ht="19.5" customHeight="1" x14ac:dyDescent="0.15">
      <c r="A14" s="19" t="s">
        <v>61</v>
      </c>
      <c r="B14" s="12" t="s">
        <v>58</v>
      </c>
      <c r="C14" s="127"/>
      <c r="D14" s="32"/>
      <c r="E14" s="54"/>
      <c r="F14" s="54" t="s">
        <v>21</v>
      </c>
      <c r="G14" s="54" t="s">
        <v>20</v>
      </c>
      <c r="H14" s="54" t="s">
        <v>58</v>
      </c>
      <c r="I14" s="5">
        <f t="shared" ref="I14:I16" si="0">COUNTIFS(B14:H14,"&lt;&gt;空",B14:H14,"&lt;&gt;休",B14:H14,"&lt;&gt;調",B14:H14,"&lt;&gt;",B14:H14,"&lt;&gt;調整休")</f>
        <v>4</v>
      </c>
      <c r="J14" s="682">
        <v>27.5</v>
      </c>
      <c r="K14" s="692"/>
    </row>
    <row r="15" spans="1:11" ht="19.5" customHeight="1" x14ac:dyDescent="0.15">
      <c r="A15" s="20" t="s">
        <v>44</v>
      </c>
      <c r="B15" s="16"/>
      <c r="C15" s="21"/>
      <c r="D15" s="32"/>
      <c r="E15" s="54" t="s">
        <v>20</v>
      </c>
      <c r="F15" s="54" t="s">
        <v>20</v>
      </c>
      <c r="G15" s="54" t="s">
        <v>21</v>
      </c>
      <c r="H15" s="54"/>
      <c r="I15" s="5">
        <f t="shared" si="0"/>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13:30-19"))*(5)+(COUNTIF(B15:H15,"14-17"))*(4)+(COUNTIF(B15:H15,"16-19"))*(4)</f>
        <v>13.5</v>
      </c>
      <c r="K15" s="692"/>
    </row>
    <row r="16" spans="1:11" ht="19.5" customHeight="1" x14ac:dyDescent="0.15">
      <c r="A16" s="19" t="s">
        <v>71</v>
      </c>
      <c r="B16" s="12" t="s">
        <v>27</v>
      </c>
      <c r="C16" s="21"/>
      <c r="D16" s="32"/>
      <c r="E16" s="12" t="s">
        <v>27</v>
      </c>
      <c r="F16" s="54"/>
      <c r="G16" s="54"/>
      <c r="H16" s="12" t="s">
        <v>27</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(3)+(COUNTIF(B16:H16,"16-19"))*(3)</f>
        <v>9</v>
      </c>
      <c r="K16" s="692"/>
    </row>
    <row r="17" spans="1:11" ht="19.5" customHeight="1" x14ac:dyDescent="0.15">
      <c r="A17" s="56" t="s">
        <v>66</v>
      </c>
      <c r="B17" s="16"/>
      <c r="C17" s="21"/>
      <c r="D17" s="32"/>
      <c r="E17" s="16" t="s">
        <v>367</v>
      </c>
      <c r="F17" s="54"/>
      <c r="G17" s="54"/>
      <c r="H17" s="57"/>
      <c r="I17" s="5"/>
      <c r="J17" s="682"/>
      <c r="K17" s="692"/>
    </row>
    <row r="18" spans="1:11" ht="19.5" customHeight="1" x14ac:dyDescent="0.15">
      <c r="A18" s="44"/>
      <c r="B18" s="12"/>
      <c r="C18" s="106"/>
      <c r="D18" s="106"/>
      <c r="E18" s="12"/>
      <c r="F18" s="40"/>
      <c r="G18" s="12"/>
      <c r="H18" s="40"/>
      <c r="I18" s="5"/>
      <c r="J18" s="758"/>
      <c r="K18" s="759"/>
    </row>
    <row r="19" spans="1:11" ht="19.5" customHeight="1" x14ac:dyDescent="0.15">
      <c r="A19" s="22" t="s">
        <v>0</v>
      </c>
      <c r="B19" s="23">
        <v>45669</v>
      </c>
      <c r="C19" s="23">
        <v>45670</v>
      </c>
      <c r="D19" s="23">
        <v>45671</v>
      </c>
      <c r="E19" s="23">
        <v>45672</v>
      </c>
      <c r="F19" s="23">
        <v>45673</v>
      </c>
      <c r="G19" s="23">
        <v>45674</v>
      </c>
      <c r="H19" s="23">
        <v>45675</v>
      </c>
      <c r="I19" s="7"/>
      <c r="J19" s="717" t="s">
        <v>2</v>
      </c>
      <c r="K19" s="718"/>
    </row>
    <row r="20" spans="1:11" ht="19.5" customHeight="1" x14ac:dyDescent="0.15">
      <c r="A20" s="22" t="s">
        <v>3</v>
      </c>
      <c r="B20" s="24" t="s">
        <v>4</v>
      </c>
      <c r="C20" s="21" t="s">
        <v>5</v>
      </c>
      <c r="D20" s="21" t="s">
        <v>6</v>
      </c>
      <c r="E20" s="2" t="s">
        <v>7</v>
      </c>
      <c r="F20" s="2" t="s">
        <v>8</v>
      </c>
      <c r="G20" s="2" t="s">
        <v>9</v>
      </c>
      <c r="H20" s="24" t="s">
        <v>10</v>
      </c>
      <c r="I20" s="8"/>
      <c r="J20" s="719"/>
      <c r="K20" s="720"/>
    </row>
    <row r="21" spans="1:11" ht="17.100000000000001" customHeight="1" x14ac:dyDescent="0.15">
      <c r="A21" s="17" t="s">
        <v>12</v>
      </c>
      <c r="B21" s="12"/>
      <c r="C21" s="21"/>
      <c r="D21" s="21"/>
      <c r="E21" s="12"/>
      <c r="F21" s="12"/>
      <c r="G21" s="12"/>
      <c r="H21" s="12"/>
      <c r="I21" s="51"/>
      <c r="J21" s="721"/>
      <c r="K21" s="722"/>
    </row>
    <row r="22" spans="1:11" ht="19.5" customHeight="1" x14ac:dyDescent="0.15">
      <c r="A22" s="19" t="s">
        <v>61</v>
      </c>
      <c r="B22" s="12"/>
      <c r="C22" s="127"/>
      <c r="D22" s="32"/>
      <c r="E22" s="54" t="s">
        <v>20</v>
      </c>
      <c r="F22" s="54" t="s">
        <v>20</v>
      </c>
      <c r="G22" s="54" t="s">
        <v>21</v>
      </c>
      <c r="H22" s="54"/>
      <c r="I22" s="5">
        <f t="shared" ref="I22:I24" si="1">COUNTIFS(B22:H22,"&lt;&gt;空",B22:H22,"&lt;&gt;休",B22:H22,"&lt;&gt;調",B22:H22,"&lt;&gt;",B22:H22,"&lt;&gt;調整休")</f>
        <v>3</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(4)</f>
        <v>13.5</v>
      </c>
      <c r="K22" s="692"/>
    </row>
    <row r="23" spans="1:11" ht="19.5" customHeight="1" x14ac:dyDescent="0.15">
      <c r="A23" s="20" t="s">
        <v>44</v>
      </c>
      <c r="B23" s="54" t="s">
        <v>58</v>
      </c>
      <c r="C23" s="21"/>
      <c r="D23" s="32"/>
      <c r="E23" s="54"/>
      <c r="F23" s="54" t="s">
        <v>21</v>
      </c>
      <c r="G23" s="54" t="s">
        <v>20</v>
      </c>
      <c r="H23" s="54" t="s">
        <v>58</v>
      </c>
      <c r="I23" s="5">
        <f t="shared" si="1"/>
        <v>4</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(4)</f>
        <v>21.5</v>
      </c>
      <c r="K23" s="692"/>
    </row>
    <row r="24" spans="1:11" ht="19.5" customHeight="1" x14ac:dyDescent="0.15">
      <c r="A24" s="19" t="s">
        <v>71</v>
      </c>
      <c r="B24" s="12" t="s">
        <v>27</v>
      </c>
      <c r="C24" s="21"/>
      <c r="D24" s="32"/>
      <c r="E24" s="12" t="s">
        <v>27</v>
      </c>
      <c r="F24" s="54"/>
      <c r="G24" s="54"/>
      <c r="H24" s="12" t="s">
        <v>27</v>
      </c>
      <c r="I24" s="5">
        <f t="shared" si="1"/>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13:30-19"))*(5)+(COUNTIF(B24:H24,"14-17"))*(3)+(COUNTIF(B24:H24,"16-19"))*(3)</f>
        <v>9</v>
      </c>
      <c r="K24" s="692"/>
    </row>
    <row r="25" spans="1:11" ht="19.5" customHeight="1" x14ac:dyDescent="0.15">
      <c r="A25" s="56" t="s">
        <v>66</v>
      </c>
      <c r="B25" s="16"/>
      <c r="C25" s="21"/>
      <c r="D25" s="32"/>
      <c r="E25" s="16" t="s">
        <v>367</v>
      </c>
      <c r="F25" s="54"/>
      <c r="G25" s="54"/>
      <c r="H25" s="57"/>
      <c r="I25" s="5"/>
      <c r="J25" s="682"/>
      <c r="K25" s="692"/>
    </row>
    <row r="26" spans="1:11" ht="19.5" customHeight="1" x14ac:dyDescent="0.15">
      <c r="A26" s="44"/>
      <c r="B26" s="12"/>
      <c r="C26" s="106"/>
      <c r="D26" s="106"/>
      <c r="E26" s="12"/>
      <c r="F26" s="40"/>
      <c r="G26" s="12"/>
      <c r="H26" s="40"/>
      <c r="I26" s="5"/>
      <c r="J26" s="758"/>
      <c r="K26" s="759"/>
    </row>
    <row r="27" spans="1:11" ht="19.5" customHeight="1" x14ac:dyDescent="0.15">
      <c r="A27" s="22" t="s">
        <v>0</v>
      </c>
      <c r="B27" s="90">
        <v>45676</v>
      </c>
      <c r="C27" s="90">
        <v>45677</v>
      </c>
      <c r="D27" s="90">
        <v>45678</v>
      </c>
      <c r="E27" s="90">
        <v>45679</v>
      </c>
      <c r="F27" s="90">
        <v>45680</v>
      </c>
      <c r="G27" s="90">
        <v>45681</v>
      </c>
      <c r="H27" s="90">
        <v>45682</v>
      </c>
      <c r="I27" s="7"/>
      <c r="J27" s="717" t="s">
        <v>2</v>
      </c>
      <c r="K27" s="718"/>
    </row>
    <row r="28" spans="1:11" ht="19.5" customHeight="1" x14ac:dyDescent="0.15">
      <c r="A28" s="22" t="s">
        <v>3</v>
      </c>
      <c r="B28" s="2" t="s">
        <v>4</v>
      </c>
      <c r="C28" s="21" t="s">
        <v>5</v>
      </c>
      <c r="D28" s="21" t="s">
        <v>6</v>
      </c>
      <c r="E28" s="2" t="s">
        <v>7</v>
      </c>
      <c r="F28" s="2" t="s">
        <v>8</v>
      </c>
      <c r="G28" s="2" t="s">
        <v>9</v>
      </c>
      <c r="H28" s="24" t="s">
        <v>10</v>
      </c>
      <c r="I28" s="8"/>
      <c r="J28" s="719"/>
      <c r="K28" s="720"/>
    </row>
    <row r="29" spans="1:11" ht="19.5" customHeight="1" x14ac:dyDescent="0.15">
      <c r="A29" s="17" t="s">
        <v>13</v>
      </c>
      <c r="B29" s="12"/>
      <c r="C29" s="21"/>
      <c r="D29" s="21"/>
      <c r="E29" s="12"/>
      <c r="F29" s="691" t="s">
        <v>60</v>
      </c>
      <c r="G29" s="691"/>
      <c r="H29" s="691"/>
      <c r="I29" s="5"/>
      <c r="J29" s="682"/>
      <c r="K29" s="692"/>
    </row>
    <row r="30" spans="1:11" ht="19.5" customHeight="1" x14ac:dyDescent="0.15">
      <c r="A30" s="19" t="s">
        <v>61</v>
      </c>
      <c r="B30" s="12" t="s">
        <v>58</v>
      </c>
      <c r="C30" s="127"/>
      <c r="D30" s="32"/>
      <c r="E30" s="54"/>
      <c r="F30" s="54" t="s">
        <v>21</v>
      </c>
      <c r="G30" s="54" t="s">
        <v>20</v>
      </c>
      <c r="H30" s="54" t="s">
        <v>58</v>
      </c>
      <c r="I30" s="5">
        <f t="shared" ref="I30:I32" si="2">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f>
        <v>21.5</v>
      </c>
      <c r="K30" s="692"/>
    </row>
    <row r="31" spans="1:11" ht="19.5" customHeight="1" x14ac:dyDescent="0.15">
      <c r="A31" s="20" t="s">
        <v>44</v>
      </c>
      <c r="B31" s="16"/>
      <c r="C31" s="21"/>
      <c r="D31" s="32"/>
      <c r="E31" s="54" t="s">
        <v>20</v>
      </c>
      <c r="F31" s="54" t="s">
        <v>20</v>
      </c>
      <c r="G31" s="54" t="s">
        <v>21</v>
      </c>
      <c r="H31" s="54"/>
      <c r="I31" s="5">
        <f t="shared" si="2"/>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COUNTIF(B31:H31,"11-16"))*(4.5)</f>
        <v>13.5</v>
      </c>
      <c r="K31" s="692"/>
    </row>
    <row r="32" spans="1:11" ht="19.5" customHeight="1" x14ac:dyDescent="0.15">
      <c r="A32" s="19" t="s">
        <v>71</v>
      </c>
      <c r="B32" s="12" t="s">
        <v>27</v>
      </c>
      <c r="C32" s="21"/>
      <c r="D32" s="32"/>
      <c r="E32" s="12" t="s">
        <v>27</v>
      </c>
      <c r="F32" s="54"/>
      <c r="G32" s="54"/>
      <c r="H32" s="12" t="s">
        <v>27</v>
      </c>
      <c r="I32" s="5">
        <f t="shared" si="2"/>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13:30-19"))*(5)+(COUNTIF(B32:H32,"14-17"))*(3)+(COUNTIF(B32:H32,"16-19"))*(3)</f>
        <v>9</v>
      </c>
      <c r="K32" s="692"/>
    </row>
    <row r="33" spans="1:14" ht="19.5" customHeight="1" x14ac:dyDescent="0.15">
      <c r="A33" s="56" t="s">
        <v>66</v>
      </c>
      <c r="B33" s="16"/>
      <c r="C33" s="21"/>
      <c r="D33" s="32"/>
      <c r="E33" s="16" t="s">
        <v>367</v>
      </c>
      <c r="F33" s="54"/>
      <c r="G33" s="54"/>
      <c r="H33" s="57"/>
      <c r="I33" s="5"/>
      <c r="J33" s="682"/>
      <c r="K33" s="692"/>
    </row>
    <row r="34" spans="1:14" ht="19.5" customHeight="1" x14ac:dyDescent="0.15">
      <c r="A34" s="44"/>
      <c r="B34" s="12"/>
      <c r="C34" s="106"/>
      <c r="D34" s="106"/>
      <c r="E34" s="12"/>
      <c r="F34" s="40"/>
      <c r="G34" s="12"/>
      <c r="H34" s="40"/>
      <c r="I34" s="5"/>
      <c r="J34" s="758"/>
      <c r="K34" s="759"/>
    </row>
    <row r="35" spans="1:14" ht="19.5" customHeight="1" x14ac:dyDescent="0.15">
      <c r="A35" s="22" t="s">
        <v>0</v>
      </c>
      <c r="B35" s="23">
        <v>45683</v>
      </c>
      <c r="C35" s="23">
        <v>45684</v>
      </c>
      <c r="D35" s="23">
        <v>45685</v>
      </c>
      <c r="E35" s="23">
        <v>45686</v>
      </c>
      <c r="F35" s="23">
        <v>45687</v>
      </c>
      <c r="G35" s="23">
        <v>45688</v>
      </c>
      <c r="H35" s="23"/>
      <c r="I35" s="7"/>
      <c r="J35" s="717" t="s">
        <v>2</v>
      </c>
      <c r="K35" s="718"/>
    </row>
    <row r="36" spans="1:14" ht="19.5" customHeight="1" x14ac:dyDescent="0.15">
      <c r="A36" s="22" t="s">
        <v>3</v>
      </c>
      <c r="B36" s="22" t="s">
        <v>4</v>
      </c>
      <c r="C36" s="316" t="s">
        <v>5</v>
      </c>
      <c r="D36" s="21" t="s">
        <v>6</v>
      </c>
      <c r="E36" s="2" t="s">
        <v>7</v>
      </c>
      <c r="F36" s="2" t="s">
        <v>8</v>
      </c>
      <c r="G36" s="2" t="s">
        <v>9</v>
      </c>
      <c r="H36" s="24"/>
      <c r="I36" s="8"/>
      <c r="J36" s="719"/>
      <c r="K36" s="720"/>
    </row>
    <row r="37" spans="1:14" ht="17.100000000000001" customHeight="1" x14ac:dyDescent="0.15">
      <c r="A37" s="17" t="s">
        <v>12</v>
      </c>
      <c r="B37" s="12"/>
      <c r="C37" s="21"/>
      <c r="D37" s="21"/>
      <c r="E37" s="12"/>
      <c r="F37" s="12"/>
      <c r="G37" s="12"/>
      <c r="H37" s="21"/>
      <c r="I37" s="51"/>
      <c r="J37" s="27"/>
      <c r="K37" s="49"/>
    </row>
    <row r="38" spans="1:14" ht="19.5" customHeight="1" x14ac:dyDescent="0.15">
      <c r="A38" s="19" t="s">
        <v>61</v>
      </c>
      <c r="B38" s="12"/>
      <c r="C38" s="127"/>
      <c r="D38" s="32"/>
      <c r="E38" s="54" t="s">
        <v>20</v>
      </c>
      <c r="F38" s="54" t="s">
        <v>20</v>
      </c>
      <c r="G38" s="54" t="s">
        <v>21</v>
      </c>
      <c r="H38" s="32"/>
      <c r="I38" s="5">
        <f t="shared" ref="I38:I40" si="3">COUNTIFS(B38:H38,"&lt;&gt;空",B38:H38,"&lt;&gt;休",B38:H38,"&lt;&gt;調",B38:H38,"&lt;&gt;",B38:H38,"&lt;&gt;調整休")</f>
        <v>3</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f>
        <v>13.5</v>
      </c>
      <c r="K38" s="692"/>
    </row>
    <row r="39" spans="1:14" ht="19.5" customHeight="1" x14ac:dyDescent="0.15">
      <c r="A39" s="20" t="s">
        <v>44</v>
      </c>
      <c r="B39" s="54" t="s">
        <v>58</v>
      </c>
      <c r="C39" s="21"/>
      <c r="D39" s="32"/>
      <c r="E39" s="54"/>
      <c r="F39" s="54" t="s">
        <v>21</v>
      </c>
      <c r="G39" s="54" t="s">
        <v>20</v>
      </c>
      <c r="H39" s="32"/>
      <c r="I39" s="5">
        <f t="shared" si="3"/>
        <v>3</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f>
        <v>15.25</v>
      </c>
      <c r="K39" s="692"/>
    </row>
    <row r="40" spans="1:14" ht="19.5" customHeight="1" x14ac:dyDescent="0.15">
      <c r="A40" s="19" t="s">
        <v>71</v>
      </c>
      <c r="B40" s="12" t="s">
        <v>27</v>
      </c>
      <c r="C40" s="21"/>
      <c r="D40" s="32"/>
      <c r="E40" s="12" t="s">
        <v>27</v>
      </c>
      <c r="F40" s="54"/>
      <c r="G40" s="54"/>
      <c r="H40" s="32"/>
      <c r="I40" s="5">
        <f t="shared" si="3"/>
        <v>2</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(3)+(COUNTIF(B40:H40,"16-19"))*(3)</f>
        <v>6</v>
      </c>
      <c r="K40" s="692"/>
    </row>
    <row r="41" spans="1:14" ht="19.5" customHeight="1" x14ac:dyDescent="0.15">
      <c r="A41" s="56" t="s">
        <v>66</v>
      </c>
      <c r="B41" s="16"/>
      <c r="C41" s="21"/>
      <c r="D41" s="32"/>
      <c r="E41" s="16" t="s">
        <v>367</v>
      </c>
      <c r="F41" s="54"/>
      <c r="G41" s="54"/>
      <c r="H41" s="32"/>
      <c r="I41" s="5"/>
      <c r="J41" s="682"/>
      <c r="K41" s="692"/>
    </row>
    <row r="42" spans="1:14" ht="19.5" customHeight="1" x14ac:dyDescent="0.15">
      <c r="A42" s="44"/>
      <c r="B42" s="12"/>
      <c r="C42" s="106"/>
      <c r="D42" s="106"/>
      <c r="E42" s="12"/>
      <c r="F42" s="40"/>
      <c r="G42" s="12"/>
      <c r="H42" s="106"/>
      <c r="I42" s="5"/>
      <c r="J42" s="758"/>
      <c r="K42" s="759"/>
    </row>
    <row r="43" spans="1:14" ht="19.5" customHeight="1" x14ac:dyDescent="0.15">
      <c r="A43" s="41"/>
      <c r="B43" s="42"/>
      <c r="C43" s="42"/>
      <c r="D43" s="42"/>
      <c r="E43" s="42"/>
      <c r="F43" s="42"/>
      <c r="G43" s="42"/>
      <c r="H43" s="42"/>
      <c r="I43" s="882" t="s">
        <v>452</v>
      </c>
      <c r="J43" s="882"/>
      <c r="K43" s="882"/>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4">
    <mergeCell ref="A51:B51"/>
    <mergeCell ref="C51:K51"/>
    <mergeCell ref="A52:B52"/>
    <mergeCell ref="C52:K52"/>
    <mergeCell ref="J32:K32"/>
    <mergeCell ref="J33:K33"/>
    <mergeCell ref="J34:K34"/>
    <mergeCell ref="J35:K36"/>
    <mergeCell ref="J38:K38"/>
    <mergeCell ref="C47:K47"/>
    <mergeCell ref="A49:B49"/>
    <mergeCell ref="C49:K49"/>
    <mergeCell ref="J39:K39"/>
    <mergeCell ref="J40:K40"/>
    <mergeCell ref="J30:K30"/>
    <mergeCell ref="J31:K31"/>
    <mergeCell ref="A50:B50"/>
    <mergeCell ref="A45:B45"/>
    <mergeCell ref="C45:K45"/>
    <mergeCell ref="A46:B46"/>
    <mergeCell ref="C46:K46"/>
    <mergeCell ref="J41:K41"/>
    <mergeCell ref="J42:K42"/>
    <mergeCell ref="I43:K43"/>
    <mergeCell ref="A44:B44"/>
    <mergeCell ref="D44:E44"/>
    <mergeCell ref="J23:K23"/>
    <mergeCell ref="J24:K24"/>
    <mergeCell ref="J25:K25"/>
    <mergeCell ref="F29:H29"/>
    <mergeCell ref="J29:K29"/>
    <mergeCell ref="J26:K26"/>
    <mergeCell ref="J27:K28"/>
    <mergeCell ref="J14:K14"/>
    <mergeCell ref="J15:K15"/>
    <mergeCell ref="J16:K16"/>
    <mergeCell ref="J17:K17"/>
    <mergeCell ref="J18:K18"/>
    <mergeCell ref="J21:K21"/>
    <mergeCell ref="J22:K22"/>
    <mergeCell ref="J6:K6"/>
    <mergeCell ref="B1:F1"/>
    <mergeCell ref="H1:K1"/>
    <mergeCell ref="I3:I4"/>
    <mergeCell ref="J3:K4"/>
    <mergeCell ref="J5:K5"/>
    <mergeCell ref="E5:G5"/>
    <mergeCell ref="J19:K20"/>
    <mergeCell ref="J7:K7"/>
    <mergeCell ref="J8:K8"/>
    <mergeCell ref="J9:K9"/>
    <mergeCell ref="J10:K10"/>
    <mergeCell ref="J11:K12"/>
    <mergeCell ref="J13:K13"/>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72BB1B0-CF9F-492A-9CA4-B9518489ABC0}">
          <x14:formula1>
            <xm:f>'F:\Users\clmiwa-three\Downloads\[《中村》新田・草加 エリア 仮シフト【12月16日～1月15日】.xlsx]参照データベース'!#REF!</xm:f>
          </x14:formula1>
          <xm:sqref>G1 C43:H43</xm:sqref>
        </x14:dataValidation>
      </x14:dataValidations>
    </ext>
  </extLst>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691DB-A842-405C-994D-14698346606E}">
  <sheetPr>
    <pageSetUpPr fitToPage="1"/>
  </sheetPr>
  <dimension ref="A1:X52"/>
  <sheetViews>
    <sheetView zoomScale="90" zoomScaleNormal="90" workbookViewId="0">
      <selection activeCell="D25" sqref="D25"/>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451</v>
      </c>
      <c r="C1" s="683"/>
      <c r="D1" s="683"/>
      <c r="E1" s="683"/>
      <c r="F1" s="683"/>
      <c r="H1" s="723" t="s">
        <v>49</v>
      </c>
      <c r="I1" s="724"/>
      <c r="J1" s="725"/>
      <c r="K1" s="726"/>
    </row>
    <row r="2" spans="1:24" ht="18" customHeight="1" x14ac:dyDescent="0.15">
      <c r="A2" s="14"/>
      <c r="I2" s="14"/>
      <c r="J2" s="3"/>
      <c r="K2" s="4"/>
    </row>
    <row r="3" spans="1:24" ht="18" customHeight="1" x14ac:dyDescent="0.15">
      <c r="A3" s="2" t="s">
        <v>64</v>
      </c>
      <c r="B3" s="90"/>
      <c r="C3" s="90"/>
      <c r="D3" s="90"/>
      <c r="E3" s="90">
        <v>45658</v>
      </c>
      <c r="F3" s="90">
        <v>45659</v>
      </c>
      <c r="G3" s="90">
        <v>45660</v>
      </c>
      <c r="H3" s="90">
        <v>45661</v>
      </c>
      <c r="I3" s="727" t="s">
        <v>1</v>
      </c>
      <c r="J3" s="717" t="s">
        <v>2</v>
      </c>
      <c r="K3" s="718"/>
    </row>
    <row r="4" spans="1:24" ht="18" customHeight="1" x14ac:dyDescent="0.15">
      <c r="A4" s="2" t="s">
        <v>3</v>
      </c>
      <c r="B4" s="2"/>
      <c r="C4" s="21"/>
      <c r="D4" s="21"/>
      <c r="E4" s="24" t="s">
        <v>7</v>
      </c>
      <c r="F4" s="2" t="s">
        <v>8</v>
      </c>
      <c r="G4" s="2" t="s">
        <v>9</v>
      </c>
      <c r="H4" s="24" t="s">
        <v>10</v>
      </c>
      <c r="I4" s="728"/>
      <c r="J4" s="719"/>
      <c r="K4" s="720"/>
    </row>
    <row r="5" spans="1:24" ht="18" customHeight="1" x14ac:dyDescent="0.15">
      <c r="A5" s="17" t="s">
        <v>12</v>
      </c>
      <c r="B5" s="26"/>
      <c r="C5" s="26"/>
      <c r="D5" s="37"/>
      <c r="E5" s="949" t="s">
        <v>453</v>
      </c>
      <c r="F5" s="950"/>
      <c r="G5" s="951"/>
      <c r="H5" s="481" t="s">
        <v>454</v>
      </c>
      <c r="I5" s="5"/>
      <c r="J5" s="682"/>
      <c r="K5" s="692"/>
    </row>
    <row r="6" spans="1:24" ht="18" customHeight="1" x14ac:dyDescent="0.15">
      <c r="A6" s="5" t="s">
        <v>73</v>
      </c>
      <c r="B6" s="127"/>
      <c r="C6" s="127"/>
      <c r="D6" s="32"/>
      <c r="E6" s="32"/>
      <c r="F6" s="32"/>
      <c r="G6" s="32"/>
      <c r="H6" s="12" t="s">
        <v>41</v>
      </c>
      <c r="I6" s="5">
        <f>COUNTIFS(B6:H6,"&lt;&gt;空",B6:H6,"&lt;&gt;休",B6:H6,"&lt;&gt;調",B6:H6,"&lt;&gt;",B6:H6,"&lt;&gt;調整休")</f>
        <v>1</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16-19"))*(3)</f>
        <v>6</v>
      </c>
      <c r="K6" s="692"/>
      <c r="N6" s="6"/>
      <c r="O6" s="6"/>
      <c r="P6" s="6"/>
      <c r="Q6" s="6"/>
      <c r="R6" s="6"/>
      <c r="S6" s="6"/>
      <c r="T6" s="6"/>
      <c r="U6" s="6"/>
      <c r="V6" s="6"/>
      <c r="W6" s="6"/>
      <c r="X6" s="6"/>
    </row>
    <row r="7" spans="1:24" ht="18" customHeight="1" x14ac:dyDescent="0.15">
      <c r="A7" s="5" t="s">
        <v>46</v>
      </c>
      <c r="B7" s="21"/>
      <c r="C7" s="21"/>
      <c r="D7" s="32"/>
      <c r="E7" s="32"/>
      <c r="F7" s="32"/>
      <c r="G7" s="32"/>
      <c r="H7" s="12"/>
      <c r="I7" s="5">
        <f>COUNTIFS(B7:H7,"&lt;&gt;空",B7:H7,"&lt;&gt;休",B7:H7,"&lt;&gt;調",B7:H7,"&lt;&gt;",B7:H7,"&lt;&gt;調整休")</f>
        <v>0</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0</v>
      </c>
      <c r="K7" s="692"/>
      <c r="N7" s="6"/>
      <c r="O7" s="6"/>
      <c r="P7" s="6"/>
      <c r="Q7" s="6"/>
      <c r="R7" s="6"/>
      <c r="S7" s="6"/>
      <c r="T7" s="6"/>
      <c r="U7" s="6"/>
      <c r="V7" s="6"/>
      <c r="W7" s="6"/>
      <c r="X7" s="6"/>
    </row>
    <row r="8" spans="1:24" ht="18" customHeight="1" x14ac:dyDescent="0.15">
      <c r="A8" s="5" t="s">
        <v>47</v>
      </c>
      <c r="B8" s="21"/>
      <c r="C8" s="21"/>
      <c r="D8" s="32"/>
      <c r="E8" s="32"/>
      <c r="F8" s="32"/>
      <c r="G8" s="32"/>
      <c r="H8" s="12" t="s">
        <v>20</v>
      </c>
      <c r="I8" s="5">
        <f>COUNTIFS(B8:H8,"&lt;&gt;空",B8:H8,"&lt;&gt;休",B8:H8,"&lt;&gt;調",B8:H8,"&lt;&gt;",B8:H8,"&lt;&gt;調整休")</f>
        <v>1</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4.5</v>
      </c>
      <c r="K8" s="692"/>
    </row>
    <row r="9" spans="1:24" ht="18" customHeight="1" x14ac:dyDescent="0.15">
      <c r="A9" s="5" t="s">
        <v>48</v>
      </c>
      <c r="B9" s="106"/>
      <c r="C9" s="106"/>
      <c r="D9" s="106"/>
      <c r="E9" s="106"/>
      <c r="F9" s="106"/>
      <c r="G9" s="106"/>
      <c r="H9" s="29" t="s">
        <v>21</v>
      </c>
      <c r="I9" s="5">
        <f>COUNTIFS(B9:H9,"&lt;&gt;空",B9:H9,"&lt;&gt;休",B9:H9,"&lt;&gt;調",B9:H9,"&lt;&gt;",B9:H9,"&lt;&gt;調整休")</f>
        <v>1</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4.5</v>
      </c>
      <c r="K9" s="692"/>
    </row>
    <row r="10" spans="1:24" ht="18" customHeight="1" x14ac:dyDescent="0.15">
      <c r="A10" s="321"/>
      <c r="B10" s="38"/>
      <c r="C10" s="38"/>
      <c r="D10" s="39"/>
      <c r="E10" s="39"/>
      <c r="F10" s="39"/>
      <c r="G10" s="39"/>
      <c r="H10" s="12"/>
      <c r="I10" s="5">
        <f>COUNTIFS(B10:H10,"&lt;&gt;空",B10:H10,"&lt;&gt;休",B10:H10,"&lt;&gt;調",B10:H10,"&lt;&gt;",B10:H10,"&lt;&gt;調整休")</f>
        <v>0</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16-19"))*(3)</f>
        <v>0</v>
      </c>
      <c r="K10" s="692"/>
    </row>
    <row r="11" spans="1:24" ht="18" customHeight="1" x14ac:dyDescent="0.15">
      <c r="A11" s="33" t="s">
        <v>0</v>
      </c>
      <c r="B11" s="90">
        <v>45662</v>
      </c>
      <c r="C11" s="90">
        <v>45663</v>
      </c>
      <c r="D11" s="90">
        <v>45664</v>
      </c>
      <c r="E11" s="90">
        <v>45665</v>
      </c>
      <c r="F11" s="90">
        <v>45666</v>
      </c>
      <c r="G11" s="90">
        <v>45667</v>
      </c>
      <c r="H11" s="90">
        <v>45668</v>
      </c>
      <c r="I11" s="7"/>
      <c r="J11" s="717" t="s">
        <v>2</v>
      </c>
      <c r="K11" s="718"/>
    </row>
    <row r="12" spans="1:24" ht="18" customHeight="1" x14ac:dyDescent="0.15">
      <c r="A12" s="22" t="s">
        <v>3</v>
      </c>
      <c r="B12" s="22" t="s">
        <v>4</v>
      </c>
      <c r="C12" s="2" t="s">
        <v>5</v>
      </c>
      <c r="D12" s="21" t="s">
        <v>6</v>
      </c>
      <c r="E12" s="2" t="s">
        <v>7</v>
      </c>
      <c r="F12" s="2" t="s">
        <v>8</v>
      </c>
      <c r="G12" s="2" t="s">
        <v>9</v>
      </c>
      <c r="H12" s="24" t="s">
        <v>10</v>
      </c>
      <c r="I12" s="8"/>
      <c r="J12" s="719"/>
      <c r="K12" s="720"/>
    </row>
    <row r="13" spans="1:24" ht="18" customHeight="1" x14ac:dyDescent="0.15">
      <c r="A13" s="17" t="s">
        <v>13</v>
      </c>
      <c r="B13" s="481" t="s">
        <v>454</v>
      </c>
      <c r="C13" s="26"/>
      <c r="D13" s="37"/>
      <c r="E13" s="12"/>
      <c r="F13" s="12"/>
      <c r="G13" s="12"/>
      <c r="H13" s="12"/>
      <c r="I13" s="5"/>
      <c r="J13" s="682"/>
      <c r="K13" s="692"/>
    </row>
    <row r="14" spans="1:24" ht="18" customHeight="1" x14ac:dyDescent="0.15">
      <c r="A14" s="5" t="s">
        <v>73</v>
      </c>
      <c r="B14" s="12" t="s">
        <v>20</v>
      </c>
      <c r="C14" s="127"/>
      <c r="D14" s="32"/>
      <c r="E14" s="54"/>
      <c r="F14" s="12" t="s">
        <v>21</v>
      </c>
      <c r="G14" s="12" t="s">
        <v>20</v>
      </c>
      <c r="H14" s="12" t="s">
        <v>41</v>
      </c>
      <c r="I14" s="5">
        <f t="shared" ref="I14:I16" si="0">COUNTIFS(B14:H14,"&lt;&gt;空",B14:H14,"&lt;&gt;休",B14:H14,"&lt;&gt;調",B14:H14,"&lt;&gt;",B14:H14,"&lt;&gt;調整休")</f>
        <v>4</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f>
        <v>19.5</v>
      </c>
      <c r="K14" s="692"/>
    </row>
    <row r="15" spans="1:24" ht="18" customHeight="1" x14ac:dyDescent="0.15">
      <c r="A15" s="5" t="s">
        <v>46</v>
      </c>
      <c r="B15" s="12" t="s">
        <v>21</v>
      </c>
      <c r="C15" s="21"/>
      <c r="D15" s="32"/>
      <c r="E15" s="54" t="s">
        <v>21</v>
      </c>
      <c r="F15" s="18"/>
      <c r="G15" s="12" t="s">
        <v>21</v>
      </c>
      <c r="H15" s="12"/>
      <c r="I15" s="5">
        <f t="shared" si="0"/>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13.5</v>
      </c>
      <c r="K15" s="692"/>
    </row>
    <row r="16" spans="1:24" ht="18" customHeight="1" x14ac:dyDescent="0.15">
      <c r="A16" s="5" t="s">
        <v>47</v>
      </c>
      <c r="B16" s="12"/>
      <c r="C16" s="21"/>
      <c r="D16" s="32"/>
      <c r="E16" s="54" t="s">
        <v>20</v>
      </c>
      <c r="F16" s="12" t="s">
        <v>20</v>
      </c>
      <c r="G16" s="12"/>
      <c r="H16" s="12" t="s">
        <v>20</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16-19"))*(3)</f>
        <v>13.5</v>
      </c>
      <c r="K16" s="692"/>
    </row>
    <row r="17" spans="1:11" ht="18" customHeight="1" x14ac:dyDescent="0.15">
      <c r="A17" s="5" t="s">
        <v>48</v>
      </c>
      <c r="B17" s="12"/>
      <c r="C17" s="106"/>
      <c r="D17" s="106"/>
      <c r="E17" s="55"/>
      <c r="F17" s="40"/>
      <c r="G17" s="12" t="s">
        <v>41</v>
      </c>
      <c r="H17" s="29" t="s">
        <v>21</v>
      </c>
      <c r="I17" s="5">
        <f>COUNTIFS(B17:H17,"&lt;&gt;空",B17:H17,"&lt;&gt;休",B17:H17,"&lt;&gt;調",B17:H17,"&lt;&gt;",B17:H17,"&lt;&gt;調整休")</f>
        <v>2</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10.5</v>
      </c>
      <c r="K17" s="692"/>
    </row>
    <row r="18" spans="1:11" ht="18" customHeight="1" x14ac:dyDescent="0.15">
      <c r="A18" s="321"/>
      <c r="B18" s="12"/>
      <c r="C18" s="38"/>
      <c r="D18" s="39"/>
      <c r="E18" s="12"/>
      <c r="F18" s="40"/>
      <c r="G18" s="29"/>
      <c r="H18" s="12"/>
      <c r="I18" s="5"/>
      <c r="J18" s="682"/>
      <c r="K18" s="692"/>
    </row>
    <row r="19" spans="1:11" ht="18" customHeight="1" x14ac:dyDescent="0.15">
      <c r="A19" s="22" t="s">
        <v>0</v>
      </c>
      <c r="B19" s="23">
        <v>45669</v>
      </c>
      <c r="C19" s="23">
        <v>45670</v>
      </c>
      <c r="D19" s="23">
        <v>45671</v>
      </c>
      <c r="E19" s="23">
        <v>45672</v>
      </c>
      <c r="F19" s="23">
        <v>45673</v>
      </c>
      <c r="G19" s="23">
        <v>45674</v>
      </c>
      <c r="H19" s="23">
        <v>45675</v>
      </c>
      <c r="I19" s="7"/>
      <c r="J19" s="717" t="s">
        <v>2</v>
      </c>
      <c r="K19" s="718"/>
    </row>
    <row r="20" spans="1:11" ht="18" customHeight="1" x14ac:dyDescent="0.15">
      <c r="A20" s="22" t="s">
        <v>3</v>
      </c>
      <c r="B20" s="24" t="s">
        <v>4</v>
      </c>
      <c r="C20" s="21" t="s">
        <v>5</v>
      </c>
      <c r="D20" s="21" t="s">
        <v>6</v>
      </c>
      <c r="E20" s="2" t="s">
        <v>7</v>
      </c>
      <c r="F20" s="2" t="s">
        <v>8</v>
      </c>
      <c r="G20" s="2" t="s">
        <v>9</v>
      </c>
      <c r="H20" s="24" t="s">
        <v>10</v>
      </c>
      <c r="I20" s="8"/>
      <c r="J20" s="719"/>
      <c r="K20" s="720"/>
    </row>
    <row r="21" spans="1:11" ht="18.95" customHeight="1" x14ac:dyDescent="0.15">
      <c r="A21" s="17" t="s">
        <v>12</v>
      </c>
      <c r="B21" s="12"/>
      <c r="C21" s="26"/>
      <c r="D21" s="37"/>
      <c r="E21" s="12"/>
      <c r="F21" s="12"/>
      <c r="G21" s="12"/>
      <c r="H21" s="12"/>
      <c r="I21" s="51"/>
      <c r="J21" s="721"/>
      <c r="K21" s="722"/>
    </row>
    <row r="22" spans="1:11" ht="18" customHeight="1" x14ac:dyDescent="0.15">
      <c r="A22" s="5" t="s">
        <v>73</v>
      </c>
      <c r="B22" s="12" t="s">
        <v>20</v>
      </c>
      <c r="C22" s="127"/>
      <c r="D22" s="32"/>
      <c r="E22" s="54"/>
      <c r="F22" s="12" t="s">
        <v>21</v>
      </c>
      <c r="G22" s="12" t="s">
        <v>20</v>
      </c>
      <c r="H22" s="12" t="s">
        <v>41</v>
      </c>
      <c r="I22" s="5">
        <f>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19.5</v>
      </c>
      <c r="K22" s="692"/>
    </row>
    <row r="23" spans="1:11" ht="18" customHeight="1" x14ac:dyDescent="0.15">
      <c r="A23" s="5" t="s">
        <v>46</v>
      </c>
      <c r="B23" s="12" t="s">
        <v>21</v>
      </c>
      <c r="C23" s="21"/>
      <c r="D23" s="32"/>
      <c r="E23" s="54" t="s">
        <v>21</v>
      </c>
      <c r="F23" s="18"/>
      <c r="G23" s="12" t="s">
        <v>21</v>
      </c>
      <c r="H23" s="12"/>
      <c r="I23" s="5">
        <f>COUNTIFS(B23:H23,"&lt;&gt;空",B23:H23,"&lt;&gt;休",B23:H23,"&lt;&gt;調",B23:H23,"&lt;&gt;",B23:H23,"&lt;&gt;調整休")</f>
        <v>3</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13.5</v>
      </c>
      <c r="K23" s="692"/>
    </row>
    <row r="24" spans="1:11" ht="18" customHeight="1" x14ac:dyDescent="0.15">
      <c r="A24" s="5" t="s">
        <v>47</v>
      </c>
      <c r="B24" s="12"/>
      <c r="C24" s="21"/>
      <c r="D24" s="32"/>
      <c r="E24" s="54" t="s">
        <v>20</v>
      </c>
      <c r="F24" s="12" t="s">
        <v>20</v>
      </c>
      <c r="G24" s="12"/>
      <c r="H24" s="12" t="s">
        <v>20</v>
      </c>
      <c r="I24" s="5">
        <f>COUNTIFS(B24:H24,"&lt;&gt;空",B24:H24,"&lt;&gt;休",B24:H24,"&lt;&gt;調",B24:H24,"&lt;&gt;",B24:H24,"&lt;&gt;調整休")</f>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13.5</v>
      </c>
      <c r="K24" s="692"/>
    </row>
    <row r="25" spans="1:11" ht="18" customHeight="1" x14ac:dyDescent="0.15">
      <c r="A25" s="5" t="s">
        <v>48</v>
      </c>
      <c r="B25" s="12"/>
      <c r="C25" s="106"/>
      <c r="D25" s="106"/>
      <c r="E25" s="55"/>
      <c r="F25" s="40"/>
      <c r="G25" s="12" t="s">
        <v>41</v>
      </c>
      <c r="H25" s="29" t="s">
        <v>21</v>
      </c>
      <c r="I25" s="5">
        <f>COUNTIFS(B25:H25,"&lt;&gt;空",B25:H25,"&lt;&gt;休",B25:H25,"&lt;&gt;調",B25:H25,"&lt;&gt;",B25:H25,"&lt;&gt;調整休")</f>
        <v>2</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10.5</v>
      </c>
      <c r="K25" s="692"/>
    </row>
    <row r="26" spans="1:11" ht="18" customHeight="1" x14ac:dyDescent="0.15">
      <c r="A26" s="321"/>
      <c r="B26" s="12"/>
      <c r="C26" s="38"/>
      <c r="D26" s="39"/>
      <c r="E26" s="12"/>
      <c r="F26" s="40"/>
      <c r="G26" s="29"/>
      <c r="H26" s="12"/>
      <c r="I26" s="5">
        <f>COUNTIFS(B26:H26,"&lt;&gt;空",B26:H26,"&lt;&gt;休",B26:H26,"&lt;&gt;調",B26:H26,"&lt;&gt;",B26:H26,"&lt;&gt;調整休")</f>
        <v>0</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16-19"))*(3)</f>
        <v>0</v>
      </c>
      <c r="K26" s="692"/>
    </row>
    <row r="27" spans="1:11" ht="18" customHeight="1" x14ac:dyDescent="0.15">
      <c r="A27" s="22" t="s">
        <v>0</v>
      </c>
      <c r="B27" s="90">
        <v>45676</v>
      </c>
      <c r="C27" s="90">
        <v>45677</v>
      </c>
      <c r="D27" s="90">
        <v>45678</v>
      </c>
      <c r="E27" s="90">
        <v>45679</v>
      </c>
      <c r="F27" s="90">
        <v>45680</v>
      </c>
      <c r="G27" s="90">
        <v>45681</v>
      </c>
      <c r="H27" s="90">
        <v>45682</v>
      </c>
      <c r="I27" s="7"/>
      <c r="J27" s="717" t="s">
        <v>2</v>
      </c>
      <c r="K27" s="718"/>
    </row>
    <row r="28" spans="1:11" ht="18" customHeight="1" x14ac:dyDescent="0.15">
      <c r="A28" s="22" t="s">
        <v>3</v>
      </c>
      <c r="B28" s="2" t="s">
        <v>4</v>
      </c>
      <c r="C28" s="21" t="s">
        <v>5</v>
      </c>
      <c r="D28" s="21" t="s">
        <v>6</v>
      </c>
      <c r="E28" s="2" t="s">
        <v>7</v>
      </c>
      <c r="F28" s="2" t="s">
        <v>8</v>
      </c>
      <c r="G28" s="2" t="s">
        <v>9</v>
      </c>
      <c r="H28" s="24" t="s">
        <v>10</v>
      </c>
      <c r="I28" s="8"/>
      <c r="J28" s="719"/>
      <c r="K28" s="720"/>
    </row>
    <row r="29" spans="1:11" ht="18" customHeight="1" x14ac:dyDescent="0.15">
      <c r="A29" s="17" t="s">
        <v>13</v>
      </c>
      <c r="B29" s="12"/>
      <c r="C29" s="37"/>
      <c r="D29" s="37"/>
      <c r="E29" s="12"/>
      <c r="F29" s="691" t="s">
        <v>60</v>
      </c>
      <c r="G29" s="691"/>
      <c r="H29" s="691"/>
      <c r="I29" s="5"/>
      <c r="J29" s="682"/>
      <c r="K29" s="692"/>
    </row>
    <row r="30" spans="1:11" ht="18" customHeight="1" x14ac:dyDescent="0.15">
      <c r="A30" s="5" t="s">
        <v>73</v>
      </c>
      <c r="B30" s="12" t="s">
        <v>20</v>
      </c>
      <c r="C30" s="127"/>
      <c r="D30" s="32"/>
      <c r="E30" s="54"/>
      <c r="F30" s="12" t="s">
        <v>21</v>
      </c>
      <c r="G30" s="12" t="s">
        <v>20</v>
      </c>
      <c r="H30" s="12" t="s">
        <v>41</v>
      </c>
      <c r="I30" s="5">
        <f t="shared" ref="I30:I32" si="1">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16-19"))*(3)</f>
        <v>19.5</v>
      </c>
      <c r="K30" s="692"/>
    </row>
    <row r="31" spans="1:11" ht="18" customHeight="1" x14ac:dyDescent="0.15">
      <c r="A31" s="5" t="s">
        <v>46</v>
      </c>
      <c r="B31" s="12" t="s">
        <v>21</v>
      </c>
      <c r="C31" s="21"/>
      <c r="D31" s="32"/>
      <c r="E31" s="54" t="s">
        <v>21</v>
      </c>
      <c r="F31" s="18"/>
      <c r="G31" s="12" t="s">
        <v>21</v>
      </c>
      <c r="H31" s="12"/>
      <c r="I31" s="5">
        <f t="shared" si="1"/>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13.5</v>
      </c>
      <c r="K31" s="692"/>
    </row>
    <row r="32" spans="1:11" ht="18" customHeight="1" x14ac:dyDescent="0.15">
      <c r="A32" s="5" t="s">
        <v>47</v>
      </c>
      <c r="B32" s="12"/>
      <c r="C32" s="21"/>
      <c r="D32" s="32"/>
      <c r="E32" s="54" t="s">
        <v>20</v>
      </c>
      <c r="F32" s="12" t="s">
        <v>20</v>
      </c>
      <c r="G32" s="12"/>
      <c r="H32" s="12" t="s">
        <v>20</v>
      </c>
      <c r="I32" s="5">
        <f t="shared" si="1"/>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16-19"))*(3)</f>
        <v>13.5</v>
      </c>
      <c r="K32" s="692"/>
    </row>
    <row r="33" spans="1:14" ht="18" customHeight="1" x14ac:dyDescent="0.15">
      <c r="A33" s="5" t="s">
        <v>48</v>
      </c>
      <c r="B33" s="12"/>
      <c r="C33" s="106"/>
      <c r="D33" s="106"/>
      <c r="E33" s="55"/>
      <c r="F33" s="40"/>
      <c r="G33" s="12" t="s">
        <v>41</v>
      </c>
      <c r="H33" s="29" t="s">
        <v>21</v>
      </c>
      <c r="I33" s="5">
        <f>COUNTIFS(B33:H33,"&lt;&gt;空",B33:H33,"&lt;&gt;休",B33:H33,"&lt;&gt;調",B33:H33,"&lt;&gt;",B33:H33,"&lt;&gt;調整休")</f>
        <v>2</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10.5</v>
      </c>
      <c r="K33" s="692"/>
    </row>
    <row r="34" spans="1:14" ht="18" customHeight="1" x14ac:dyDescent="0.15">
      <c r="A34" s="321"/>
      <c r="B34" s="12"/>
      <c r="C34" s="38"/>
      <c r="D34" s="39"/>
      <c r="E34" s="12"/>
      <c r="F34" s="40"/>
      <c r="G34" s="29"/>
      <c r="H34" s="12"/>
      <c r="I34" s="5">
        <f>COUNTIFS(B34:H34,"&lt;&gt;空",B34:H34,"&lt;&gt;休",B34:H34,"&lt;&gt;調",B34:H34,"&lt;&gt;",B34:H34,"&lt;&gt;調整休")</f>
        <v>0</v>
      </c>
      <c r="J34" s="682">
        <f>SUM(COUNTIF(B34:H34,"9-14:30"))*(5)+(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16-19"))*(3)</f>
        <v>0</v>
      </c>
      <c r="K34" s="692"/>
    </row>
    <row r="35" spans="1:14" ht="18" customHeight="1" x14ac:dyDescent="0.15">
      <c r="A35" s="22" t="s">
        <v>0</v>
      </c>
      <c r="B35" s="23">
        <v>45683</v>
      </c>
      <c r="C35" s="23">
        <v>45684</v>
      </c>
      <c r="D35" s="23">
        <v>45685</v>
      </c>
      <c r="E35" s="23">
        <v>45686</v>
      </c>
      <c r="F35" s="23">
        <v>45687</v>
      </c>
      <c r="G35" s="23">
        <v>45688</v>
      </c>
      <c r="H35" s="23"/>
      <c r="I35" s="7"/>
      <c r="J35" s="717" t="s">
        <v>2</v>
      </c>
      <c r="K35" s="718"/>
    </row>
    <row r="36" spans="1:14" ht="18" customHeight="1" x14ac:dyDescent="0.15">
      <c r="A36" s="22" t="s">
        <v>3</v>
      </c>
      <c r="B36" s="22" t="s">
        <v>4</v>
      </c>
      <c r="C36" s="316" t="s">
        <v>5</v>
      </c>
      <c r="D36" s="21" t="s">
        <v>6</v>
      </c>
      <c r="E36" s="2" t="s">
        <v>7</v>
      </c>
      <c r="F36" s="2" t="s">
        <v>8</v>
      </c>
      <c r="G36" s="2" t="s">
        <v>9</v>
      </c>
      <c r="H36" s="24"/>
      <c r="I36" s="8"/>
      <c r="J36" s="719"/>
      <c r="K36" s="720"/>
    </row>
    <row r="37" spans="1:14" ht="18.95" customHeight="1" x14ac:dyDescent="0.15">
      <c r="A37" s="17" t="s">
        <v>12</v>
      </c>
      <c r="B37" s="12"/>
      <c r="C37" s="26"/>
      <c r="D37" s="37"/>
      <c r="E37" s="12"/>
      <c r="F37" s="12"/>
      <c r="G37" s="12"/>
      <c r="H37" s="37"/>
      <c r="I37" s="51"/>
      <c r="J37" s="27"/>
      <c r="K37" s="49"/>
    </row>
    <row r="38" spans="1:14" ht="18" customHeight="1" x14ac:dyDescent="0.15">
      <c r="A38" s="5" t="s">
        <v>73</v>
      </c>
      <c r="B38" s="12" t="s">
        <v>20</v>
      </c>
      <c r="C38" s="127"/>
      <c r="D38" s="32"/>
      <c r="E38" s="54"/>
      <c r="F38" s="12" t="s">
        <v>21</v>
      </c>
      <c r="G38" s="12" t="s">
        <v>20</v>
      </c>
      <c r="H38" s="32"/>
      <c r="I38" s="5">
        <f>COUNTIFS(B38:H38,"&lt;&gt;空",B38:H38,"&lt;&gt;休",B38:H38,"&lt;&gt;調",B38:H38,"&lt;&gt;",B38:H38,"&lt;&gt;調整休")</f>
        <v>3</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f>
        <v>13.5</v>
      </c>
      <c r="K38" s="692"/>
    </row>
    <row r="39" spans="1:14" ht="18" customHeight="1" x14ac:dyDescent="0.15">
      <c r="A39" s="5" t="s">
        <v>46</v>
      </c>
      <c r="B39" s="12" t="s">
        <v>21</v>
      </c>
      <c r="C39" s="21"/>
      <c r="D39" s="32"/>
      <c r="E39" s="54" t="s">
        <v>21</v>
      </c>
      <c r="F39" s="18"/>
      <c r="G39" s="12" t="s">
        <v>21</v>
      </c>
      <c r="H39" s="32"/>
      <c r="I39" s="5">
        <f>COUNTIFS(B39:H39,"&lt;&gt;空",B39:H39,"&lt;&gt;休",B39:H39,"&lt;&gt;調",B39:H39,"&lt;&gt;",B39:H39,"&lt;&gt;調整休")</f>
        <v>3</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13.5</v>
      </c>
      <c r="K39" s="692"/>
    </row>
    <row r="40" spans="1:14" ht="18" customHeight="1" x14ac:dyDescent="0.15">
      <c r="A40" s="5" t="s">
        <v>47</v>
      </c>
      <c r="B40" s="12"/>
      <c r="C40" s="21"/>
      <c r="D40" s="32"/>
      <c r="E40" s="54" t="s">
        <v>20</v>
      </c>
      <c r="F40" s="12" t="s">
        <v>20</v>
      </c>
      <c r="G40" s="12"/>
      <c r="H40" s="32"/>
      <c r="I40" s="5">
        <f>COUNTIFS(B40:H40,"&lt;&gt;空",B40:H40,"&lt;&gt;休",B40:H40,"&lt;&gt;調",B40:H40,"&lt;&gt;",B40:H40,"&lt;&gt;調整休")</f>
        <v>2</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9</v>
      </c>
      <c r="K40" s="692"/>
    </row>
    <row r="41" spans="1:14" ht="18" customHeight="1" x14ac:dyDescent="0.15">
      <c r="A41" s="5" t="s">
        <v>48</v>
      </c>
      <c r="B41" s="12"/>
      <c r="C41" s="106"/>
      <c r="D41" s="106"/>
      <c r="E41" s="55"/>
      <c r="F41" s="40"/>
      <c r="G41" s="12" t="s">
        <v>41</v>
      </c>
      <c r="H41" s="106"/>
      <c r="I41" s="5">
        <f>COUNTIFS(B41:H41,"&lt;&gt;空",B41:H41,"&lt;&gt;休",B41:H41,"&lt;&gt;調",B41:H41,"&lt;&gt;",B41:H41,"&lt;&gt;調整休")</f>
        <v>1</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6</v>
      </c>
      <c r="K41" s="692"/>
    </row>
    <row r="42" spans="1:14" ht="18" customHeight="1" x14ac:dyDescent="0.15">
      <c r="A42" s="321"/>
      <c r="B42" s="12"/>
      <c r="C42" s="38"/>
      <c r="D42" s="39"/>
      <c r="E42" s="12"/>
      <c r="F42" s="40"/>
      <c r="G42" s="29"/>
      <c r="H42" s="39"/>
      <c r="I42" s="5">
        <f>COUNTIFS(B42:H42,"&lt;&gt;空",B42:H42,"&lt;&gt;休",B42:H42,"&lt;&gt;調",B42:H42,"&lt;&gt;",B42:H42,"&lt;&gt;調整休")</f>
        <v>0</v>
      </c>
      <c r="J42" s="682">
        <f>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16-19"))*(3)</f>
        <v>0</v>
      </c>
      <c r="K42" s="692"/>
    </row>
    <row r="43" spans="1:14" ht="18" customHeight="1" x14ac:dyDescent="0.15">
      <c r="A43" s="41"/>
      <c r="B43" s="42"/>
      <c r="C43" s="42"/>
      <c r="D43" s="42"/>
      <c r="E43" s="42"/>
      <c r="F43" s="42"/>
      <c r="G43" s="42"/>
      <c r="H43" s="42"/>
      <c r="I43" s="881" t="s">
        <v>452</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4">
    <mergeCell ref="A51:B51"/>
    <mergeCell ref="C51:K51"/>
    <mergeCell ref="A52:B52"/>
    <mergeCell ref="C52:K52"/>
    <mergeCell ref="J32:K32"/>
    <mergeCell ref="J33:K33"/>
    <mergeCell ref="J34:K34"/>
    <mergeCell ref="J35:K36"/>
    <mergeCell ref="J38:K38"/>
    <mergeCell ref="C47:K47"/>
    <mergeCell ref="A49:B49"/>
    <mergeCell ref="C49:K49"/>
    <mergeCell ref="J39:K39"/>
    <mergeCell ref="J40:K40"/>
    <mergeCell ref="J30:K30"/>
    <mergeCell ref="J31:K31"/>
    <mergeCell ref="A50:B50"/>
    <mergeCell ref="A45:B45"/>
    <mergeCell ref="C45:K45"/>
    <mergeCell ref="A46:B46"/>
    <mergeCell ref="C46:K46"/>
    <mergeCell ref="J41:K41"/>
    <mergeCell ref="J42:K42"/>
    <mergeCell ref="I43:K43"/>
    <mergeCell ref="A44:B44"/>
    <mergeCell ref="D44:E44"/>
    <mergeCell ref="J23:K23"/>
    <mergeCell ref="J24:K24"/>
    <mergeCell ref="J25:K25"/>
    <mergeCell ref="F29:H29"/>
    <mergeCell ref="J29:K29"/>
    <mergeCell ref="J26:K26"/>
    <mergeCell ref="J27:K28"/>
    <mergeCell ref="J14:K14"/>
    <mergeCell ref="J15:K15"/>
    <mergeCell ref="J16:K16"/>
    <mergeCell ref="J17:K17"/>
    <mergeCell ref="J18:K18"/>
    <mergeCell ref="J21:K21"/>
    <mergeCell ref="J22:K22"/>
    <mergeCell ref="J6:K6"/>
    <mergeCell ref="B1:F1"/>
    <mergeCell ref="H1:K1"/>
    <mergeCell ref="I3:I4"/>
    <mergeCell ref="J3:K4"/>
    <mergeCell ref="J5:K5"/>
    <mergeCell ref="E5:G5"/>
    <mergeCell ref="J19:K20"/>
    <mergeCell ref="J7:K7"/>
    <mergeCell ref="J8:K8"/>
    <mergeCell ref="J9:K9"/>
    <mergeCell ref="J10:K10"/>
    <mergeCell ref="J11:K12"/>
    <mergeCell ref="J13:K13"/>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EA0EEB8-3144-44A3-89A8-B9F94E32B0CB}">
          <x14:formula1>
            <xm:f>'F:\Users\clmiwa-three\Downloads\[《中村》新田・草加 エリア 仮シフト【12月16日～1月15日】.xlsx]参照データベース'!#REF!</xm:f>
          </x14:formula1>
          <xm:sqref>B10:G10 C18:D18 C26:D26 G1 E43:H43 C34:D34 C42:D43 H42</xm:sqref>
        </x14:dataValidation>
      </x14:dataValidations>
    </ext>
  </extLst>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52F50-8E75-4462-A3EA-67D09683EA74}">
  <sheetPr>
    <pageSetUpPr fitToPage="1"/>
  </sheetPr>
  <dimension ref="A1:N57"/>
  <sheetViews>
    <sheetView zoomScale="90" zoomScaleNormal="90" workbookViewId="0">
      <selection activeCell="D25" sqref="D25"/>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451</v>
      </c>
      <c r="C1" s="683"/>
      <c r="D1" s="683"/>
      <c r="E1" s="683"/>
      <c r="F1" s="683"/>
      <c r="H1" s="847" t="s">
        <v>110</v>
      </c>
      <c r="I1" s="848"/>
      <c r="J1" s="849"/>
      <c r="K1" s="850"/>
    </row>
    <row r="2" spans="1:11" ht="8.25" customHeight="1" x14ac:dyDescent="0.15">
      <c r="A2" s="14"/>
      <c r="B2" s="764"/>
      <c r="C2" s="764"/>
      <c r="D2" s="764"/>
      <c r="E2" s="764"/>
      <c r="I2" s="119"/>
      <c r="J2" s="3"/>
      <c r="K2" s="4"/>
    </row>
    <row r="3" spans="1:11" ht="19.5" customHeight="1" x14ac:dyDescent="0.15">
      <c r="A3" s="2" t="s">
        <v>64</v>
      </c>
      <c r="B3" s="90"/>
      <c r="C3" s="90"/>
      <c r="D3" s="90"/>
      <c r="E3" s="90">
        <v>45658</v>
      </c>
      <c r="F3" s="90">
        <v>45659</v>
      </c>
      <c r="G3" s="90">
        <v>45660</v>
      </c>
      <c r="H3" s="90">
        <v>45661</v>
      </c>
      <c r="I3" s="851" t="s">
        <v>1</v>
      </c>
      <c r="J3" s="853" t="s">
        <v>2</v>
      </c>
      <c r="K3" s="853"/>
    </row>
    <row r="4" spans="1:11" ht="19.5" customHeight="1" x14ac:dyDescent="0.15">
      <c r="A4" s="2" t="s">
        <v>3</v>
      </c>
      <c r="B4" s="2"/>
      <c r="C4" s="21"/>
      <c r="D4" s="21"/>
      <c r="E4" s="24" t="s">
        <v>7</v>
      </c>
      <c r="F4" s="2" t="s">
        <v>8</v>
      </c>
      <c r="G4" s="2" t="s">
        <v>9</v>
      </c>
      <c r="H4" s="24" t="s">
        <v>10</v>
      </c>
      <c r="I4" s="852"/>
      <c r="J4" s="853"/>
      <c r="K4" s="853"/>
    </row>
    <row r="5" spans="1:11" ht="19.5" customHeight="1" x14ac:dyDescent="0.15">
      <c r="A5" s="17" t="s">
        <v>12</v>
      </c>
      <c r="B5" s="2"/>
      <c r="C5" s="2"/>
      <c r="D5" s="2"/>
      <c r="E5" s="949" t="s">
        <v>453</v>
      </c>
      <c r="F5" s="950"/>
      <c r="G5" s="951"/>
      <c r="H5" s="481" t="s">
        <v>454</v>
      </c>
      <c r="I5" s="5"/>
      <c r="J5" s="682"/>
      <c r="K5" s="692"/>
    </row>
    <row r="6" spans="1:11" ht="19.5" customHeight="1" x14ac:dyDescent="0.15">
      <c r="A6" s="20" t="s">
        <v>108</v>
      </c>
      <c r="B6" s="26"/>
      <c r="C6" s="26"/>
      <c r="D6" s="11"/>
      <c r="E6" s="11"/>
      <c r="F6" s="11"/>
      <c r="G6" s="11"/>
      <c r="H6" s="12" t="s">
        <v>20</v>
      </c>
      <c r="I6" s="5">
        <f>COUNTIFS(B6:H6,"&lt;&gt;空",B6:H6,"&lt;&gt;休",B6:H6,"&lt;&gt;調",B6:H6,"&lt;&gt;",B6:H6,"&lt;&gt;調整休")</f>
        <v>1</v>
      </c>
      <c r="J6" s="682">
        <f>SUM(COUNTIF(B6:H6,"9-19"))*(9)+(COUNTIF(B6:H6,"9-18"))*(8)+(COUNTIF(B6:H6,"9-17"))*(7.25)+(COUNTIF(B6:H6,"9-16"))*(6.25)+(COUNTIF(B6:H6,"9-15"))*(5.5)+(COUNTIF(B6:H6,"9-14"))*(4.5)+(COUNTIF(B6:H6,"9-13"))*(4)+(COUNTIF(B6:H6,"9-12"))*(3)+(COUNTIF(B6:H6,"9-11"))*(2)+(COUNTIF(B6:H6,"15-19"))*(4)+(COUNTIF(B6:H6,"14-19"))*(4.5)+(COUNTIF(B6:H6,"13-19"))*(5.5)+(COUNTIF(B6:H6,"13-18"))*(4.5)+(COUNTIF(B6:H6,"13:30-19"))*(5)+(COUNTIF(B6:H6,"16-19"))*(3)+(COUNTIF(B6:H6,"11-18"))*(6.25)+(COUNTIF(B6:H6,"11-19"))*(7)</f>
        <v>4.5</v>
      </c>
      <c r="K6" s="692"/>
    </row>
    <row r="7" spans="1:11" ht="19.5" customHeight="1" x14ac:dyDescent="0.15">
      <c r="A7" s="20" t="s">
        <v>127</v>
      </c>
      <c r="B7" s="2"/>
      <c r="C7" s="2"/>
      <c r="D7" s="11"/>
      <c r="E7" s="11"/>
      <c r="F7" s="11"/>
      <c r="G7" s="11"/>
      <c r="H7" s="12" t="s">
        <v>184</v>
      </c>
      <c r="I7" s="5">
        <f>COUNTIFS(B7:H7,"&lt;&gt;空",B7:H7,"&lt;&gt;休",B7:H7,"&lt;&gt;調",B7:H7,"&lt;&gt;",B7:H7,"&lt;&gt;調整休")</f>
        <v>1</v>
      </c>
      <c r="J7" s="682">
        <f>SUM(COUNTIF(B7:H7,"9-19"))*(9)+(COUNTIF(B7:H7,"9-18"))*(8)+(COUNTIF(B7:H7,"9-17"))*(7.25)+(COUNTIF(B7:H7,"9-16"))*(6.25)+(COUNTIF(B7:H7,"9-15"))*(5.5)+(COUNTIF(B7:H7,"9-14"))*(4.5)+(COUNTIF(B7:H7,"9-13"))*(4)+(COUNTIF(B7:H7,"9-12"))*(3)+(COUNTIF(B7:H7,"9-11"))*(2)+(COUNTIF(B7:H7,"15-19"))*(4)+(COUNTIF(B7:H7,"14-19"))*(4.5)+(COUNTIF(B7:H7,"13-19"))*(5.5)+(COUNTIF(B7:H7,"13-18"))*(4.5)+(COUNTIF(B7:H7,"13:30-19"))*(5)+(COUNTIF(B7:H7,"16-19"))*(3)+(COUNTIF(B7:H7,"11-18"))*(6.25)+(COUNTIF(B7:H7,"11-19"))*(7)</f>
        <v>7</v>
      </c>
      <c r="K7" s="692"/>
    </row>
    <row r="8" spans="1:11" ht="19.5" customHeight="1" x14ac:dyDescent="0.15">
      <c r="A8" s="20" t="s">
        <v>344</v>
      </c>
      <c r="B8" s="2"/>
      <c r="C8" s="2"/>
      <c r="D8" s="11"/>
      <c r="E8" s="11"/>
      <c r="F8" s="11"/>
      <c r="G8" s="11"/>
      <c r="H8" s="12"/>
      <c r="I8" s="5">
        <f>COUNTIFS(B8:H8,"&lt;&gt;空",B8:H8,"&lt;&gt;休",B8:H8,"&lt;&gt;調",B8:H8,"&lt;&gt;",B8:H8,"&lt;&gt;調整休")</f>
        <v>0</v>
      </c>
      <c r="J8" s="682">
        <f>SUM(COUNTIF(B8:H8,"9-19"))*(9)+(COUNTIF(B8:H8,"9-18"))*(8)+(COUNTIF(B8:H8,"9-17"))*(7.25)+(COUNTIF(B8:H8,"9-16"))*(6.25)+(COUNTIF(B8:H8,"9-15"))*(5.5)+(COUNTIF(B8:H8,"9-14"))*(4.5)+(COUNTIF(B8:H8,"9-13"))*(4)+(COUNTIF(B8:H8,"9-12"))*(3)+(COUNTIF(B8:H8,"9-11"))*(2)+(COUNTIF(B8:H8,"9:30-11:30,16-19"))*(5)+(COUNTIF(B8:H8,"15-19"))*(4)+(COUNTIF(B8:H8,"14-19"))*(4.5)+(COUNTIF(B8:H8,"13-19"))*(5.5)+(COUNTIF(B8:H8,"13-18"))*(4.5)+(COUNTIF(B8:H8,"13-17"))*(4)+(COUNTIF(B8:H8,"12-18"))*(5.5)+(COUNTIF(B8:H8,"13:30-19"))*(5)+(COUNTIF(B8:H8,"16-19"))*(3)+(COUNTIF(B8:H8,"11-18"))*(6.25)</f>
        <v>0</v>
      </c>
      <c r="K8" s="692"/>
    </row>
    <row r="9" spans="1:11" ht="19.5" customHeight="1" thickBot="1" x14ac:dyDescent="0.2">
      <c r="A9" s="472" t="s">
        <v>430</v>
      </c>
      <c r="B9" s="473"/>
      <c r="C9" s="473"/>
      <c r="D9" s="474"/>
      <c r="E9" s="474"/>
      <c r="F9" s="474"/>
      <c r="G9" s="474"/>
      <c r="H9" s="364" t="s">
        <v>21</v>
      </c>
      <c r="I9" s="5">
        <f>COUNTIFS(B9:H9,"&lt;&gt;空",B9:H9,"&lt;&gt;休",B9:H9,"&lt;&gt;調",B9:H9,"&lt;&gt;",B9:H9,"&lt;&gt;調整休")</f>
        <v>1</v>
      </c>
      <c r="J9" s="682">
        <f>SUM(COUNTIF(B9:H9,"9-19"))*(9)+(COUNTIF(B9:H9,"9-18"))*(8)+(COUNTIF(B9:H9,"9-17"))*(7.25)+(COUNTIF(B9:H9,"9-16"))*(6.25)+(COUNTIF(B9:H9,"9-15"))*(5.5)+(COUNTIF(B9:H9,"9-14"))*(4.5)+(COUNTIF(B9:H9,"9-13"))*(4)+(COUNTIF(B9:H9,"9-12"))*(3)+(COUNTIF(B9:H9,"9-11"))*(2)+(COUNTIF(B9:H9,"9:30-11:30,16-19"))*(5)+(COUNTIF(B9:H9,"15-19"))*(4)+(COUNTIF(B9:H9,"14-19"))*(4.5)+(COUNTIF(B9:H9,"13-19"))*(5.5)+(COUNTIF(B9:H9,"13-18"))*(4.5)+(COUNTIF(B9:H9,"13-17"))*(4)+(COUNTIF(B9:H9,"12-18"))*(5.5)+(COUNTIF(B9:H9,"13:30-19"))*(5)+(COUNTIF(B9:H9,"16-19"))*(3)+(COUNTIF(B9:H9,"11-18"))*(6.25)</f>
        <v>4.5</v>
      </c>
      <c r="K9" s="692"/>
    </row>
    <row r="10" spans="1:11" ht="19.5" customHeight="1" x14ac:dyDescent="0.15">
      <c r="A10" s="930" t="s">
        <v>109</v>
      </c>
      <c r="B10" s="417"/>
      <c r="C10" s="417"/>
      <c r="D10" s="418"/>
      <c r="E10" s="418"/>
      <c r="F10" s="418"/>
      <c r="G10" s="418"/>
      <c r="H10" s="447" t="s">
        <v>380</v>
      </c>
      <c r="I10" s="394"/>
      <c r="J10" s="856"/>
      <c r="K10" s="857"/>
    </row>
    <row r="11" spans="1:11" ht="19.5" customHeight="1" thickBot="1" x14ac:dyDescent="0.2">
      <c r="A11" s="798"/>
      <c r="B11" s="395"/>
      <c r="C11" s="395"/>
      <c r="D11" s="395"/>
      <c r="E11" s="395"/>
      <c r="F11" s="395"/>
      <c r="G11" s="395"/>
      <c r="H11" s="111"/>
      <c r="I11" s="397"/>
      <c r="J11" s="858"/>
      <c r="K11" s="859"/>
    </row>
    <row r="12" spans="1:11" ht="19.5" customHeight="1" x14ac:dyDescent="0.15">
      <c r="A12" s="33" t="s">
        <v>0</v>
      </c>
      <c r="B12" s="90">
        <v>45662</v>
      </c>
      <c r="C12" s="90">
        <v>45663</v>
      </c>
      <c r="D12" s="90">
        <v>45664</v>
      </c>
      <c r="E12" s="90">
        <v>45665</v>
      </c>
      <c r="F12" s="90">
        <v>45666</v>
      </c>
      <c r="G12" s="90">
        <v>45667</v>
      </c>
      <c r="H12" s="90">
        <v>45668</v>
      </c>
      <c r="I12" s="860" t="s">
        <v>1</v>
      </c>
      <c r="J12" s="861" t="s">
        <v>2</v>
      </c>
      <c r="K12" s="861"/>
    </row>
    <row r="13" spans="1:11" ht="19.5" customHeight="1" x14ac:dyDescent="0.15">
      <c r="A13" s="22" t="s">
        <v>3</v>
      </c>
      <c r="B13" s="22" t="s">
        <v>4</v>
      </c>
      <c r="C13" s="2" t="s">
        <v>5</v>
      </c>
      <c r="D13" s="21" t="s">
        <v>6</v>
      </c>
      <c r="E13" s="2" t="s">
        <v>7</v>
      </c>
      <c r="F13" s="2" t="s">
        <v>8</v>
      </c>
      <c r="G13" s="2" t="s">
        <v>9</v>
      </c>
      <c r="H13" s="24" t="s">
        <v>10</v>
      </c>
      <c r="I13" s="852"/>
      <c r="J13" s="853"/>
      <c r="K13" s="853"/>
    </row>
    <row r="14" spans="1:11" ht="19.5" customHeight="1" x14ac:dyDescent="0.15">
      <c r="A14" s="17" t="s">
        <v>13</v>
      </c>
      <c r="B14" s="481" t="s">
        <v>454</v>
      </c>
      <c r="C14" s="2"/>
      <c r="D14" s="2"/>
      <c r="E14" s="12"/>
      <c r="F14" s="12"/>
      <c r="G14" s="12"/>
      <c r="H14" s="12"/>
      <c r="I14" s="5"/>
      <c r="J14" s="682"/>
      <c r="K14" s="692"/>
    </row>
    <row r="15" spans="1:11" ht="19.5" customHeight="1" x14ac:dyDescent="0.15">
      <c r="A15" s="20" t="s">
        <v>108</v>
      </c>
      <c r="B15" s="12" t="s">
        <v>20</v>
      </c>
      <c r="C15" s="26"/>
      <c r="D15" s="11"/>
      <c r="E15" s="12" t="s">
        <v>20</v>
      </c>
      <c r="F15" s="12"/>
      <c r="G15" s="12"/>
      <c r="H15" s="12" t="s">
        <v>20</v>
      </c>
      <c r="I15" s="5">
        <f>COUNTIFS(B15:H15,"&lt;&gt;空",B15:H15,"&lt;&gt;休",B15:H15,"&lt;&gt;調",B15:H15,"&lt;&gt;",B15:H15,"&lt;&gt;調整休")</f>
        <v>3</v>
      </c>
      <c r="J15" s="682">
        <f>SUM(COUNTIF(B15:H15,"9-19"))*(9)+(COUNTIF(B15:H15,"9-18"))*(8)+(COUNTIF(B15:H15,"9-17"))*(7.25)+(COUNTIF(B15:H15,"9-16"))*(6.25)+(COUNTIF(B15:H15,"9-15"))*(5.5)+(COUNTIF(B15:H15,"9-14"))*(4.5)+(COUNTIF(B15:H15,"9-13"))*(4)+(COUNTIF(B15:H15,"9-12"))*(3)+(COUNTIF(B15:H15,"9-11"))*(2)+(COUNTIF(B15:H15,"15-19"))*(4)+(COUNTIF(B15:H15,"14-19"))*(4.5)+(COUNTIF(B15:H15,"13-19"))*(5.5)+(COUNTIF(B15:H15,"13-18"))*(4.5)+(COUNTIF(B15:H15,"13:30-19"))*(5)+(COUNTIF(B15:H15,"16-19"))*(3)+(COUNTIF(B15:H15,"11-18"))*(6.25)+(COUNTIF(B15:H15,"11-19"))*(7)</f>
        <v>13.5</v>
      </c>
      <c r="K15" s="692"/>
    </row>
    <row r="16" spans="1:11" ht="19.5" customHeight="1" x14ac:dyDescent="0.15">
      <c r="A16" s="20" t="s">
        <v>127</v>
      </c>
      <c r="B16" s="12" t="s">
        <v>21</v>
      </c>
      <c r="C16" s="2"/>
      <c r="D16" s="11"/>
      <c r="E16" s="12" t="s">
        <v>21</v>
      </c>
      <c r="F16" s="12" t="s">
        <v>21</v>
      </c>
      <c r="G16" s="12"/>
      <c r="H16" s="12" t="s">
        <v>184</v>
      </c>
      <c r="I16" s="5">
        <f>COUNTIFS(B16:H16,"&lt;&gt;空",B16:H16,"&lt;&gt;休",B16:H16,"&lt;&gt;調",B16:H16,"&lt;&gt;",B16:H16,"&lt;&gt;調整休")</f>
        <v>4</v>
      </c>
      <c r="J16" s="682">
        <f>SUM(COUNTIF(B16:H16,"9-19"))*(9)+(COUNTIF(B16:H16,"9-18"))*(8)+(COUNTIF(B16:H16,"9-17"))*(7.25)+(COUNTIF(B16:H16,"9-16"))*(6.25)+(COUNTIF(B16:H16,"9-15"))*(5.5)+(COUNTIF(B16:H16,"9-14"))*(4.5)+(COUNTIF(B16:H16,"9-13"))*(4)+(COUNTIF(B16:H16,"9-12"))*(3)+(COUNTIF(B16:H16,"9-11"))*(2)+(COUNTIF(B16:H16,"15-19"))*(4)+(COUNTIF(B16:H16,"14-19"))*(4.5)+(COUNTIF(B16:H16,"13-19"))*(5.5)+(COUNTIF(B16:H16,"13-18"))*(4.5)+(COUNTIF(B16:H16,"13:30-19"))*(5)+(COUNTIF(B16:H16,"16-19"))*(3)+(COUNTIF(B16:H16,"11-18"))*(6.25)+(COUNTIF(B16:H16,"11-19"))*(7)</f>
        <v>20.5</v>
      </c>
      <c r="K16" s="692"/>
    </row>
    <row r="17" spans="1:11" ht="19.5" customHeight="1" x14ac:dyDescent="0.15">
      <c r="A17" s="20" t="s">
        <v>344</v>
      </c>
      <c r="B17" s="12"/>
      <c r="C17" s="2"/>
      <c r="D17" s="11"/>
      <c r="E17" s="12" t="s">
        <v>21</v>
      </c>
      <c r="F17" s="12"/>
      <c r="G17" s="12" t="s">
        <v>21</v>
      </c>
      <c r="H17" s="12"/>
      <c r="I17" s="5">
        <f>COUNTIFS(B17:H17,"&lt;&gt;空",B17:H17,"&lt;&gt;休",B17:H17,"&lt;&gt;調",B17:H17,"&lt;&gt;",B17:H17,"&lt;&gt;調整休")</f>
        <v>2</v>
      </c>
      <c r="J17" s="682">
        <f>SUM(COUNTIF(B17:H17,"9-19"))*(9)+(COUNTIF(B17:H17,"9-18"))*(8)+(COUNTIF(B17:H17,"9-17"))*(7.25)+(COUNTIF(B17:H17,"9-16"))*(6.25)+(COUNTIF(B17:H17,"9-15"))*(5.5)+(COUNTIF(B17:H17,"9-14"))*(4.5)+(COUNTIF(B17:H17,"9-13"))*(4)+(COUNTIF(B17:H17,"9-12"))*(3)+(COUNTIF(B17:H17,"9-11"))*(2)+(COUNTIF(B17:H17,"9:30-11:30,16-19"))*(5)+(COUNTIF(B17:H17,"15-19"))*(4)+(COUNTIF(B17:H17,"14-19"))*(4.5)+(COUNTIF(B17:H17,"13-19"))*(5.5)+(COUNTIF(B17:H17,"13-18"))*(4.5)+(COUNTIF(B17:H17,"13-17"))*(4)+(COUNTIF(B17:H17,"12-18"))*(5.5)+(COUNTIF(B17:H17,"13:30-19"))*(5)+(COUNTIF(B17:H17,"16-19"))*(3)+(COUNTIF(B17:H17,"11-18"))*(6.25)</f>
        <v>9</v>
      </c>
      <c r="K17" s="692"/>
    </row>
    <row r="18" spans="1:11" ht="19.5" customHeight="1" thickBot="1" x14ac:dyDescent="0.2">
      <c r="A18" s="472" t="s">
        <v>430</v>
      </c>
      <c r="B18" s="364"/>
      <c r="C18" s="473"/>
      <c r="D18" s="474"/>
      <c r="E18" s="364"/>
      <c r="F18" s="364" t="s">
        <v>21</v>
      </c>
      <c r="G18" s="364"/>
      <c r="H18" s="364" t="s">
        <v>21</v>
      </c>
      <c r="I18" s="5">
        <f>COUNTIFS(B18:H18,"&lt;&gt;空",B18:H18,"&lt;&gt;休",B18:H18,"&lt;&gt;調",B18:H18,"&lt;&gt;",B18:H18,"&lt;&gt;調整休")</f>
        <v>2</v>
      </c>
      <c r="J18" s="682">
        <f>SUM(COUNTIF(B18:H18,"9-19"))*(9)+(COUNTIF(B18:H18,"9-18"))*(8)+(COUNTIF(B18:H18,"9-17"))*(7.25)+(COUNTIF(B18:H18,"9-16"))*(6.25)+(COUNTIF(B18:H18,"9-15"))*(5.5)+(COUNTIF(B18:H18,"9-14"))*(4.5)+(COUNTIF(B18:H18,"9-13"))*(4)+(COUNTIF(B18:H18,"9-12"))*(3)+(COUNTIF(B18:H18,"9-11"))*(2)+(COUNTIF(B18:H18,"9:30-11:30,16-19"))*(5)+(COUNTIF(B18:H18,"15-19"))*(4)+(COUNTIF(B18:H18,"14-19"))*(4.5)+(COUNTIF(B18:H18,"13-19"))*(5.5)+(COUNTIF(B18:H18,"13-18"))*(4.5)+(COUNTIF(B18:H18,"13-17"))*(4)+(COUNTIF(B18:H18,"12-18"))*(5.5)+(COUNTIF(B18:H18,"13:30-19"))*(5)+(COUNTIF(B18:H18,"16-19"))*(3)+(COUNTIF(B18:H18,"11-18"))*(6.25)</f>
        <v>9</v>
      </c>
      <c r="K18" s="692"/>
    </row>
    <row r="19" spans="1:11" ht="19.5" customHeight="1" x14ac:dyDescent="0.15">
      <c r="A19" s="930" t="s">
        <v>109</v>
      </c>
      <c r="B19" s="447"/>
      <c r="C19" s="417"/>
      <c r="D19" s="418"/>
      <c r="E19" s="447"/>
      <c r="F19" s="393" t="s">
        <v>20</v>
      </c>
      <c r="G19" s="773" t="s">
        <v>83</v>
      </c>
      <c r="H19" s="447" t="s">
        <v>380</v>
      </c>
      <c r="I19" s="394"/>
      <c r="J19" s="856"/>
      <c r="K19" s="857"/>
    </row>
    <row r="20" spans="1:11" ht="19.5" customHeight="1" thickBot="1" x14ac:dyDescent="0.2">
      <c r="A20" s="798"/>
      <c r="B20" s="111"/>
      <c r="C20" s="395"/>
      <c r="D20" s="395"/>
      <c r="E20" s="400" t="s">
        <v>321</v>
      </c>
      <c r="F20" s="400"/>
      <c r="G20" s="774"/>
      <c r="H20" s="111"/>
      <c r="I20" s="397"/>
      <c r="J20" s="858"/>
      <c r="K20" s="859"/>
    </row>
    <row r="21" spans="1:11" ht="19.5" customHeight="1" x14ac:dyDescent="0.15">
      <c r="A21" s="33" t="s">
        <v>0</v>
      </c>
      <c r="B21" s="23">
        <v>45669</v>
      </c>
      <c r="C21" s="23">
        <v>45670</v>
      </c>
      <c r="D21" s="23">
        <v>45671</v>
      </c>
      <c r="E21" s="23">
        <v>45672</v>
      </c>
      <c r="F21" s="23">
        <v>45673</v>
      </c>
      <c r="G21" s="23">
        <v>45674</v>
      </c>
      <c r="H21" s="23">
        <v>45675</v>
      </c>
      <c r="I21" s="860" t="s">
        <v>1</v>
      </c>
      <c r="J21" s="861" t="s">
        <v>2</v>
      </c>
      <c r="K21" s="861"/>
    </row>
    <row r="22" spans="1:11" ht="19.5" customHeight="1" x14ac:dyDescent="0.15">
      <c r="A22" s="22" t="s">
        <v>3</v>
      </c>
      <c r="B22" s="24" t="s">
        <v>4</v>
      </c>
      <c r="C22" s="21" t="s">
        <v>5</v>
      </c>
      <c r="D22" s="21" t="s">
        <v>6</v>
      </c>
      <c r="E22" s="2" t="s">
        <v>7</v>
      </c>
      <c r="F22" s="2" t="s">
        <v>8</v>
      </c>
      <c r="G22" s="2" t="s">
        <v>9</v>
      </c>
      <c r="H22" s="24" t="s">
        <v>10</v>
      </c>
      <c r="I22" s="852"/>
      <c r="J22" s="853"/>
      <c r="K22" s="853"/>
    </row>
    <row r="23" spans="1:11" ht="17.100000000000001" customHeight="1" x14ac:dyDescent="0.15">
      <c r="A23" s="17" t="s">
        <v>12</v>
      </c>
      <c r="B23" s="12"/>
      <c r="C23" s="2"/>
      <c r="D23" s="2"/>
      <c r="E23" s="12"/>
      <c r="F23" s="691" t="s">
        <v>60</v>
      </c>
      <c r="G23" s="691"/>
      <c r="H23" s="691"/>
      <c r="I23" s="346"/>
      <c r="J23" s="692"/>
      <c r="K23" s="692"/>
    </row>
    <row r="24" spans="1:11" ht="19.5" customHeight="1" x14ac:dyDescent="0.15">
      <c r="A24" s="20" t="s">
        <v>108</v>
      </c>
      <c r="B24" s="12" t="s">
        <v>20</v>
      </c>
      <c r="C24" s="26"/>
      <c r="D24" s="11"/>
      <c r="E24" s="12" t="s">
        <v>20</v>
      </c>
      <c r="F24" s="12"/>
      <c r="G24" s="12"/>
      <c r="H24" s="12" t="s">
        <v>20</v>
      </c>
      <c r="I24" s="5">
        <f>COUNTIFS(B24:H24,"&lt;&gt;空",B24:H24,"&lt;&gt;休",B24:H24,"&lt;&gt;調",B24:H24,"&lt;&gt;",B24:H24,"&lt;&gt;調整休")</f>
        <v>3</v>
      </c>
      <c r="J24" s="682">
        <f>SUM(COUNTIF(B24:H24,"9-19"))*(9)+(COUNTIF(B24:H24,"9-18"))*(8)+(COUNTIF(B24:H24,"9-17"))*(7.25)+(COUNTIF(B24:H24,"9-16"))*(6.25)+(COUNTIF(B24:H24,"9-15"))*(5.5)+(COUNTIF(B24:H24,"9-14"))*(4.5)+(COUNTIF(B24:H24,"9-13"))*(4)+(COUNTIF(B24:H24,"9-12"))*(3)+(COUNTIF(B24:H24,"9-11"))*(2)+(COUNTIF(B24:H24,"15-19"))*(4)+(COUNTIF(B24:H24,"14-19"))*(4.5)+(COUNTIF(B24:H24,"13-19"))*(5.5)+(COUNTIF(B24:H24,"13-18"))*(4.5)+(COUNTIF(B24:H24,"13:30-19"))*(5)+(COUNTIF(B24:H24,"16-19"))*(3)+(COUNTIF(B24:H24,"11-18"))*(6.25)+(COUNTIF(B24:H24,"11-19"))*(7)</f>
        <v>13.5</v>
      </c>
      <c r="K24" s="692"/>
    </row>
    <row r="25" spans="1:11" ht="19.5" customHeight="1" x14ac:dyDescent="0.15">
      <c r="A25" s="20" t="s">
        <v>127</v>
      </c>
      <c r="B25" s="12" t="s">
        <v>21</v>
      </c>
      <c r="C25" s="2"/>
      <c r="D25" s="11"/>
      <c r="E25" s="12" t="s">
        <v>21</v>
      </c>
      <c r="F25" s="12" t="s">
        <v>21</v>
      </c>
      <c r="G25" s="12"/>
      <c r="H25" s="12" t="s">
        <v>184</v>
      </c>
      <c r="I25" s="5">
        <f>COUNTIFS(B25:H25,"&lt;&gt;空",B25:H25,"&lt;&gt;休",B25:H25,"&lt;&gt;調",B25:H25,"&lt;&gt;",B25:H25,"&lt;&gt;調整休")</f>
        <v>4</v>
      </c>
      <c r="J25" s="682">
        <f>SUM(COUNTIF(B25:H25,"9-19"))*(9)+(COUNTIF(B25:H25,"9-18"))*(8)+(COUNTIF(B25:H25,"9-17"))*(7.25)+(COUNTIF(B25:H25,"9-16"))*(6.25)+(COUNTIF(B25:H25,"9-15"))*(5.5)+(COUNTIF(B25:H25,"9-14"))*(4.5)+(COUNTIF(B25:H25,"9-13"))*(4)+(COUNTIF(B25:H25,"9-12"))*(3)+(COUNTIF(B25:H25,"9-11"))*(2)+(COUNTIF(B25:H25,"15-19"))*(4)+(COUNTIF(B25:H25,"14-19"))*(4.5)+(COUNTIF(B25:H25,"13-19"))*(5.5)+(COUNTIF(B25:H25,"13-18"))*(4.5)+(COUNTIF(B25:H25,"13:30-19"))*(5)+(COUNTIF(B25:H25,"16-19"))*(3)+(COUNTIF(B25:H25,"11-18"))*(6.25)+(COUNTIF(B25:H25,"11-19"))*(7)</f>
        <v>20.5</v>
      </c>
      <c r="K25" s="692"/>
    </row>
    <row r="26" spans="1:11" ht="19.5" customHeight="1" x14ac:dyDescent="0.15">
      <c r="A26" s="20" t="s">
        <v>344</v>
      </c>
      <c r="B26" s="12"/>
      <c r="C26" s="2"/>
      <c r="D26" s="11"/>
      <c r="E26" s="12" t="s">
        <v>21</v>
      </c>
      <c r="F26" s="12"/>
      <c r="G26" s="12" t="s">
        <v>21</v>
      </c>
      <c r="H26" s="12"/>
      <c r="I26" s="5">
        <f>COUNTIFS(B26:H26,"&lt;&gt;空",B26:H26,"&lt;&gt;休",B26:H26,"&lt;&gt;調",B26:H26,"&lt;&gt;",B26:H26,"&lt;&gt;調整休")</f>
        <v>2</v>
      </c>
      <c r="J26" s="682">
        <f>SUM(COUNTIF(B26:H26,"9-19"))*(9)+(COUNTIF(B26:H26,"9-18"))*(8)+(COUNTIF(B26:H26,"9-17"))*(7.25)+(COUNTIF(B26:H26,"9-16"))*(6.25)+(COUNTIF(B26:H26,"9-15"))*(5.5)+(COUNTIF(B26:H26,"9-14"))*(4.5)+(COUNTIF(B26:H26,"9-13"))*(4)+(COUNTIF(B26:H26,"9-12"))*(3)+(COUNTIF(B26:H26,"9-11"))*(2)+(COUNTIF(B26:H26,"9:30-11:30,16-19"))*(5)+(COUNTIF(B26:H26,"15-19"))*(4)+(COUNTIF(B26:H26,"14-19"))*(4.5)+(COUNTIF(B26:H26,"13-19"))*(5.5)+(COUNTIF(B26:H26,"13-18"))*(4.5)+(COUNTIF(B26:H26,"13-17"))*(4)+(COUNTIF(B26:H26,"12-18"))*(5.5)+(COUNTIF(B26:H26,"13:30-19"))*(5)+(COUNTIF(B26:H26,"16-19"))*(3)+(COUNTIF(B26:H26,"11-18"))*(6.25)</f>
        <v>9</v>
      </c>
      <c r="K26" s="692"/>
    </row>
    <row r="27" spans="1:11" ht="19.5" customHeight="1" thickBot="1" x14ac:dyDescent="0.2">
      <c r="A27" s="472" t="s">
        <v>430</v>
      </c>
      <c r="B27" s="364"/>
      <c r="C27" s="473"/>
      <c r="D27" s="474"/>
      <c r="E27" s="364"/>
      <c r="F27" s="364" t="s">
        <v>21</v>
      </c>
      <c r="G27" s="364"/>
      <c r="H27" s="364" t="s">
        <v>21</v>
      </c>
      <c r="I27" s="5">
        <f>COUNTIFS(B27:H27,"&lt;&gt;空",B27:H27,"&lt;&gt;休",B27:H27,"&lt;&gt;調",B27:H27,"&lt;&gt;",B27:H27,"&lt;&gt;調整休")</f>
        <v>2</v>
      </c>
      <c r="J27" s="682">
        <f>SUM(COUNTIF(B27:H27,"9-19"))*(9)+(COUNTIF(B27:H27,"9-18"))*(8)+(COUNTIF(B27:H27,"9-17"))*(7.25)+(COUNTIF(B27:H27,"9-16"))*(6.25)+(COUNTIF(B27:H27,"9-15"))*(5.5)+(COUNTIF(B27:H27,"9-14"))*(4.5)+(COUNTIF(B27:H27,"9-13"))*(4)+(COUNTIF(B27:H27,"9-12"))*(3)+(COUNTIF(B27:H27,"9-11"))*(2)+(COUNTIF(B27:H27,"9:30-11:30,16-19"))*(5)+(COUNTIF(B27:H27,"15-19"))*(4)+(COUNTIF(B27:H27,"14-19"))*(4.5)+(COUNTIF(B27:H27,"13-19"))*(5.5)+(COUNTIF(B27:H27,"13-18"))*(4.5)+(COUNTIF(B27:H27,"13-17"))*(4)+(COUNTIF(B27:H27,"12-18"))*(5.5)+(COUNTIF(B27:H27,"13:30-19"))*(5)+(COUNTIF(B27:H27,"16-19"))*(3)+(COUNTIF(B27:H27,"11-18"))*(6.25)</f>
        <v>9</v>
      </c>
      <c r="K27" s="692"/>
    </row>
    <row r="28" spans="1:11" ht="19.5" customHeight="1" x14ac:dyDescent="0.15">
      <c r="A28" s="930" t="s">
        <v>109</v>
      </c>
      <c r="B28" s="447"/>
      <c r="C28" s="417"/>
      <c r="D28" s="418"/>
      <c r="E28" s="447"/>
      <c r="F28" s="393" t="s">
        <v>20</v>
      </c>
      <c r="G28" s="773" t="s">
        <v>83</v>
      </c>
      <c r="H28" s="447" t="s">
        <v>380</v>
      </c>
      <c r="I28" s="394"/>
      <c r="J28" s="856"/>
      <c r="K28" s="857"/>
    </row>
    <row r="29" spans="1:11" ht="19.5" customHeight="1" thickBot="1" x14ac:dyDescent="0.2">
      <c r="A29" s="798"/>
      <c r="B29" s="111"/>
      <c r="C29" s="395"/>
      <c r="D29" s="395"/>
      <c r="E29" s="400" t="s">
        <v>321</v>
      </c>
      <c r="F29" s="400"/>
      <c r="G29" s="774"/>
      <c r="H29" s="111"/>
      <c r="I29" s="397"/>
      <c r="J29" s="858"/>
      <c r="K29" s="859"/>
    </row>
    <row r="30" spans="1:11" ht="19.5" customHeight="1" x14ac:dyDescent="0.15">
      <c r="A30" s="33" t="s">
        <v>0</v>
      </c>
      <c r="B30" s="90">
        <v>45676</v>
      </c>
      <c r="C30" s="90">
        <v>45677</v>
      </c>
      <c r="D30" s="90">
        <v>45678</v>
      </c>
      <c r="E30" s="90">
        <v>45679</v>
      </c>
      <c r="F30" s="90">
        <v>45680</v>
      </c>
      <c r="G30" s="90">
        <v>45681</v>
      </c>
      <c r="H30" s="90">
        <v>45682</v>
      </c>
      <c r="I30" s="860" t="s">
        <v>1</v>
      </c>
      <c r="J30" s="861" t="s">
        <v>2</v>
      </c>
      <c r="K30" s="861"/>
    </row>
    <row r="31" spans="1:11" ht="19.5" customHeight="1" x14ac:dyDescent="0.15">
      <c r="A31" s="22" t="s">
        <v>3</v>
      </c>
      <c r="B31" s="2" t="s">
        <v>4</v>
      </c>
      <c r="C31" s="21" t="s">
        <v>5</v>
      </c>
      <c r="D31" s="21" t="s">
        <v>6</v>
      </c>
      <c r="E31" s="2" t="s">
        <v>7</v>
      </c>
      <c r="F31" s="2" t="s">
        <v>8</v>
      </c>
      <c r="G31" s="2" t="s">
        <v>9</v>
      </c>
      <c r="H31" s="24" t="s">
        <v>10</v>
      </c>
      <c r="I31" s="852"/>
      <c r="J31" s="853"/>
      <c r="K31" s="853"/>
    </row>
    <row r="32" spans="1:11" ht="19.5" customHeight="1" x14ac:dyDescent="0.15">
      <c r="A32" s="17" t="s">
        <v>13</v>
      </c>
      <c r="B32" s="12"/>
      <c r="C32" s="2"/>
      <c r="D32" s="2"/>
      <c r="E32" s="12"/>
      <c r="F32" s="12"/>
      <c r="G32" s="12"/>
      <c r="H32" s="12"/>
      <c r="I32" s="5"/>
      <c r="J32" s="682"/>
      <c r="K32" s="692"/>
    </row>
    <row r="33" spans="1:11" ht="19.5" customHeight="1" x14ac:dyDescent="0.15">
      <c r="A33" s="20" t="s">
        <v>108</v>
      </c>
      <c r="B33" s="12" t="s">
        <v>20</v>
      </c>
      <c r="C33" s="26"/>
      <c r="D33" s="11"/>
      <c r="E33" s="12" t="s">
        <v>20</v>
      </c>
      <c r="F33" s="12"/>
      <c r="G33" s="12"/>
      <c r="H33" s="12" t="s">
        <v>20</v>
      </c>
      <c r="I33" s="5">
        <f>COUNTIFS(B33:H33,"&lt;&gt;空",B33:H33,"&lt;&gt;休",B33:H33,"&lt;&gt;調",B33:H33,"&lt;&gt;",B33:H33,"&lt;&gt;調整休")</f>
        <v>3</v>
      </c>
      <c r="J33" s="682">
        <f>SUM(COUNTIF(B33:H33,"9-19"))*(9)+(COUNTIF(B33:H33,"9-18"))*(8)+(COUNTIF(B33:H33,"9-17"))*(7.25)+(COUNTIF(B33:H33,"9-16"))*(6.25)+(COUNTIF(B33:H33,"9-15"))*(5.5)+(COUNTIF(B33:H33,"9-14"))*(4.5)+(COUNTIF(B33:H33,"9-13"))*(4)+(COUNTIF(B33:H33,"9-12"))*(3)+(COUNTIF(B33:H33,"9-11"))*(2)+(COUNTIF(B33:H33,"15-19"))*(4)+(COUNTIF(B33:H33,"14-19"))*(4.5)+(COUNTIF(B33:H33,"13-19"))*(5.5)+(COUNTIF(B33:H33,"13-18"))*(4.5)+(COUNTIF(B33:H33,"13:30-19"))*(5)+(COUNTIF(B33:H33,"16-19"))*(3)+(COUNTIF(B33:H33,"11-18"))*(6.25)+(COUNTIF(B33:H33,"11-19"))*(7)</f>
        <v>13.5</v>
      </c>
      <c r="K33" s="692"/>
    </row>
    <row r="34" spans="1:11" ht="19.5" customHeight="1" x14ac:dyDescent="0.15">
      <c r="A34" s="20" t="s">
        <v>127</v>
      </c>
      <c r="B34" s="12" t="s">
        <v>21</v>
      </c>
      <c r="C34" s="2"/>
      <c r="D34" s="11"/>
      <c r="E34" s="12" t="s">
        <v>21</v>
      </c>
      <c r="F34" s="12" t="s">
        <v>21</v>
      </c>
      <c r="G34" s="12"/>
      <c r="H34" s="12" t="s">
        <v>184</v>
      </c>
      <c r="I34" s="5">
        <f>COUNTIFS(B34:H34,"&lt;&gt;空",B34:H34,"&lt;&gt;休",B34:H34,"&lt;&gt;調",B34:H34,"&lt;&gt;",B34:H34,"&lt;&gt;調整休")</f>
        <v>4</v>
      </c>
      <c r="J34" s="682">
        <f>SUM(COUNTIF(B34:H34,"9-19"))*(9)+(COUNTIF(B34:H34,"9-18"))*(8)+(COUNTIF(B34:H34,"9-17"))*(7.25)+(COUNTIF(B34:H34,"9-16"))*(6.25)+(COUNTIF(B34:H34,"9-15"))*(5.5)+(COUNTIF(B34:H34,"9-14"))*(4.5)+(COUNTIF(B34:H34,"9-13"))*(4)+(COUNTIF(B34:H34,"9-12"))*(3)+(COUNTIF(B34:H34,"9-11"))*(2)+(COUNTIF(B34:H34,"15-19"))*(4)+(COUNTIF(B34:H34,"14-19"))*(4.5)+(COUNTIF(B34:H34,"13-19"))*(5.5)+(COUNTIF(B34:H34,"13-18"))*(4.5)+(COUNTIF(B34:H34,"13:30-19"))*(5)+(COUNTIF(B34:H34,"16-19"))*(3)+(COUNTIF(B34:H34,"11-18"))*(6.25)+(COUNTIF(B34:H34,"11-19"))*(7)</f>
        <v>20.5</v>
      </c>
      <c r="K34" s="692"/>
    </row>
    <row r="35" spans="1:11" ht="19.5" customHeight="1" x14ac:dyDescent="0.15">
      <c r="A35" s="20" t="s">
        <v>344</v>
      </c>
      <c r="B35" s="12"/>
      <c r="C35" s="2"/>
      <c r="D35" s="11"/>
      <c r="E35" s="12" t="s">
        <v>21</v>
      </c>
      <c r="F35" s="12"/>
      <c r="G35" s="12" t="s">
        <v>21</v>
      </c>
      <c r="H35" s="12"/>
      <c r="I35" s="5">
        <f>COUNTIFS(B35:H35,"&lt;&gt;空",B35:H35,"&lt;&gt;休",B35:H35,"&lt;&gt;調",B35:H35,"&lt;&gt;",B35:H35,"&lt;&gt;調整休")</f>
        <v>2</v>
      </c>
      <c r="J35" s="682">
        <f>SUM(COUNTIF(B35:H35,"9-19"))*(9)+(COUNTIF(B35:H35,"9-18"))*(8)+(COUNTIF(B35:H35,"9-17"))*(7.25)+(COUNTIF(B35:H35,"9-16"))*(6.25)+(COUNTIF(B35:H35,"9-15"))*(5.5)+(COUNTIF(B35:H35,"9-14"))*(4.5)+(COUNTIF(B35:H35,"9-13"))*(4)+(COUNTIF(B35:H35,"9-12"))*(3)+(COUNTIF(B35:H35,"9-11"))*(2)+(COUNTIF(B35:H35,"9:30-11:30,16-19"))*(5)+(COUNTIF(B35:H35,"15-19"))*(4)+(COUNTIF(B35:H35,"14-19"))*(4.5)+(COUNTIF(B35:H35,"13-19"))*(5.5)+(COUNTIF(B35:H35,"13-18"))*(4.5)+(COUNTIF(B35:H35,"13-17"))*(4)+(COUNTIF(B35:H35,"12-18"))*(5.5)+(COUNTIF(B35:H35,"13:30-19"))*(5)+(COUNTIF(B35:H35,"16-19"))*(3)+(COUNTIF(B35:H35,"11-18"))*(6.25)</f>
        <v>9</v>
      </c>
      <c r="K35" s="692"/>
    </row>
    <row r="36" spans="1:11" ht="19.5" customHeight="1" thickBot="1" x14ac:dyDescent="0.2">
      <c r="A36" s="472" t="s">
        <v>430</v>
      </c>
      <c r="B36" s="364"/>
      <c r="C36" s="473"/>
      <c r="D36" s="474"/>
      <c r="E36" s="364"/>
      <c r="F36" s="364" t="s">
        <v>21</v>
      </c>
      <c r="G36" s="364"/>
      <c r="H36" s="364" t="s">
        <v>21</v>
      </c>
      <c r="I36" s="5">
        <f>COUNTIFS(B36:H36,"&lt;&gt;空",B36:H36,"&lt;&gt;休",B36:H36,"&lt;&gt;調",B36:H36,"&lt;&gt;",B36:H36,"&lt;&gt;調整休")</f>
        <v>2</v>
      </c>
      <c r="J36" s="682">
        <f>SUM(COUNTIF(B36:H36,"9-19"))*(9)+(COUNTIF(B36:H36,"9-18"))*(8)+(COUNTIF(B36:H36,"9-17"))*(7.25)+(COUNTIF(B36:H36,"9-16"))*(6.25)+(COUNTIF(B36:H36,"9-15"))*(5.5)+(COUNTIF(B36:H36,"9-14"))*(4.5)+(COUNTIF(B36:H36,"9-13"))*(4)+(COUNTIF(B36:H36,"9-12"))*(3)+(COUNTIF(B36:H36,"9-11"))*(2)+(COUNTIF(B36:H36,"9:30-11:30,16-19"))*(5)+(COUNTIF(B36:H36,"15-19"))*(4)+(COUNTIF(B36:H36,"14-19"))*(4.5)+(COUNTIF(B36:H36,"13-19"))*(5.5)+(COUNTIF(B36:H36,"13-18"))*(4.5)+(COUNTIF(B36:H36,"13-17"))*(4)+(COUNTIF(B36:H36,"12-18"))*(5.5)+(COUNTIF(B36:H36,"13:30-19"))*(5)+(COUNTIF(B36:H36,"16-19"))*(3)+(COUNTIF(B36:H36,"11-18"))*(6.25)</f>
        <v>9</v>
      </c>
      <c r="K36" s="692"/>
    </row>
    <row r="37" spans="1:11" ht="19.5" customHeight="1" x14ac:dyDescent="0.15">
      <c r="A37" s="930" t="s">
        <v>109</v>
      </c>
      <c r="B37" s="447"/>
      <c r="C37" s="417"/>
      <c r="D37" s="418"/>
      <c r="E37" s="447"/>
      <c r="F37" s="393" t="s">
        <v>20</v>
      </c>
      <c r="G37" s="773" t="s">
        <v>83</v>
      </c>
      <c r="H37" s="447" t="s">
        <v>380</v>
      </c>
      <c r="I37" s="394"/>
      <c r="J37" s="856"/>
      <c r="K37" s="857"/>
    </row>
    <row r="38" spans="1:11" ht="19.5" customHeight="1" thickBot="1" x14ac:dyDescent="0.2">
      <c r="A38" s="798"/>
      <c r="B38" s="111"/>
      <c r="C38" s="395"/>
      <c r="D38" s="395"/>
      <c r="E38" s="400" t="s">
        <v>321</v>
      </c>
      <c r="F38" s="400"/>
      <c r="G38" s="774"/>
      <c r="H38" s="111"/>
      <c r="I38" s="397"/>
      <c r="J38" s="858"/>
      <c r="K38" s="859"/>
    </row>
    <row r="39" spans="1:11" ht="19.5" customHeight="1" x14ac:dyDescent="0.15">
      <c r="A39" s="33" t="s">
        <v>0</v>
      </c>
      <c r="B39" s="23">
        <v>45683</v>
      </c>
      <c r="C39" s="23">
        <v>45684</v>
      </c>
      <c r="D39" s="23">
        <v>45685</v>
      </c>
      <c r="E39" s="23">
        <v>45686</v>
      </c>
      <c r="F39" s="23">
        <v>45687</v>
      </c>
      <c r="G39" s="23">
        <v>45688</v>
      </c>
      <c r="H39" s="23"/>
      <c r="I39" s="860" t="s">
        <v>1</v>
      </c>
      <c r="J39" s="861" t="s">
        <v>2</v>
      </c>
      <c r="K39" s="861"/>
    </row>
    <row r="40" spans="1:11" ht="19.5" customHeight="1" x14ac:dyDescent="0.15">
      <c r="A40" s="22" t="s">
        <v>3</v>
      </c>
      <c r="B40" s="22" t="s">
        <v>4</v>
      </c>
      <c r="C40" s="316" t="s">
        <v>5</v>
      </c>
      <c r="D40" s="21" t="s">
        <v>6</v>
      </c>
      <c r="E40" s="2" t="s">
        <v>7</v>
      </c>
      <c r="F40" s="2" t="s">
        <v>8</v>
      </c>
      <c r="G40" s="2" t="s">
        <v>9</v>
      </c>
      <c r="H40" s="24"/>
      <c r="I40" s="852"/>
      <c r="J40" s="853"/>
      <c r="K40" s="853"/>
    </row>
    <row r="41" spans="1:11" ht="17.100000000000001" customHeight="1" x14ac:dyDescent="0.15">
      <c r="A41" s="17" t="s">
        <v>12</v>
      </c>
      <c r="B41" s="12"/>
      <c r="C41" s="2"/>
      <c r="D41" s="2"/>
      <c r="E41" s="12"/>
      <c r="F41" s="12"/>
      <c r="G41" s="12"/>
      <c r="H41" s="2"/>
      <c r="I41" s="346"/>
      <c r="J41" s="692"/>
      <c r="K41" s="692"/>
    </row>
    <row r="42" spans="1:11" ht="19.5" customHeight="1" x14ac:dyDescent="0.15">
      <c r="A42" s="20" t="s">
        <v>108</v>
      </c>
      <c r="B42" s="12" t="s">
        <v>20</v>
      </c>
      <c r="C42" s="26"/>
      <c r="D42" s="11"/>
      <c r="E42" s="12" t="s">
        <v>20</v>
      </c>
      <c r="F42" s="12"/>
      <c r="G42" s="12"/>
      <c r="H42" s="11"/>
      <c r="I42" s="5">
        <f>COUNTIFS(B42:H42,"&lt;&gt;空",B42:H42,"&lt;&gt;休",B42:H42,"&lt;&gt;調",B42:H42,"&lt;&gt;",B42:H42,"&lt;&gt;調整休")</f>
        <v>2</v>
      </c>
      <c r="J42" s="682">
        <f>SUM(COUNTIF(B42:H42,"9-19"))*(9)+(COUNTIF(B42:H42,"9-18"))*(8)+(COUNTIF(B42:H42,"9-17"))*(7.25)+(COUNTIF(B42:H42,"9-16"))*(6.25)+(COUNTIF(B42:H42,"9-15"))*(5.5)+(COUNTIF(B42:H42,"9-14"))*(4.5)+(COUNTIF(B42:H42,"9-13"))*(4)+(COUNTIF(B42:H42,"9-12"))*(3)+(COUNTIF(B42:H42,"9-11"))*(2)+(COUNTIF(B42:H42,"15-19"))*(4)+(COUNTIF(B42:H42,"14-19"))*(4.5)+(COUNTIF(B42:H42,"13-19"))*(5.5)+(COUNTIF(B42:H42,"13-18"))*(4.5)+(COUNTIF(B42:H42,"13:30-19"))*(5)+(COUNTIF(B42:H42,"16-19"))*(3)+(COUNTIF(B42:H42,"11-18"))*(6.25)+(COUNTIF(B42:H42,"11-19"))*(7)</f>
        <v>9</v>
      </c>
      <c r="K42" s="692"/>
    </row>
    <row r="43" spans="1:11" ht="19.5" customHeight="1" x14ac:dyDescent="0.15">
      <c r="A43" s="20" t="s">
        <v>127</v>
      </c>
      <c r="B43" s="12" t="s">
        <v>21</v>
      </c>
      <c r="C43" s="2"/>
      <c r="D43" s="11"/>
      <c r="E43" s="12" t="s">
        <v>21</v>
      </c>
      <c r="F43" s="12" t="s">
        <v>21</v>
      </c>
      <c r="G43" s="12"/>
      <c r="H43" s="11"/>
      <c r="I43" s="5">
        <f>COUNTIFS(B43:H43,"&lt;&gt;空",B43:H43,"&lt;&gt;休",B43:H43,"&lt;&gt;調",B43:H43,"&lt;&gt;",B43:H43,"&lt;&gt;調整休")</f>
        <v>3</v>
      </c>
      <c r="J43" s="682">
        <f>SUM(COUNTIF(B43:H43,"9-19"))*(9)+(COUNTIF(B43:H43,"9-18"))*(8)+(COUNTIF(B43:H43,"9-17"))*(7.25)+(COUNTIF(B43:H43,"9-16"))*(6.25)+(COUNTIF(B43:H43,"9-15"))*(5.5)+(COUNTIF(B43:H43,"9-14"))*(4.5)+(COUNTIF(B43:H43,"9-13"))*(4)+(COUNTIF(B43:H43,"9-12"))*(3)+(COUNTIF(B43:H43,"9-11"))*(2)+(COUNTIF(B43:H43,"15-19"))*(4)+(COUNTIF(B43:H43,"14-19"))*(4.5)+(COUNTIF(B43:H43,"13-19"))*(5.5)+(COUNTIF(B43:H43,"13-18"))*(4.5)+(COUNTIF(B43:H43,"13:30-19"))*(5)+(COUNTIF(B43:H43,"16-19"))*(3)+(COUNTIF(B43:H43,"11-18"))*(6.25)+(COUNTIF(B43:H43,"11-19"))*(7)</f>
        <v>13.5</v>
      </c>
      <c r="K43" s="692"/>
    </row>
    <row r="44" spans="1:11" ht="19.5" customHeight="1" x14ac:dyDescent="0.15">
      <c r="A44" s="20" t="s">
        <v>344</v>
      </c>
      <c r="B44" s="12"/>
      <c r="C44" s="2"/>
      <c r="D44" s="11"/>
      <c r="E44" s="12" t="s">
        <v>21</v>
      </c>
      <c r="F44" s="12"/>
      <c r="G44" s="12" t="s">
        <v>21</v>
      </c>
      <c r="H44" s="11"/>
      <c r="I44" s="5">
        <f>COUNTIFS(B44:H44,"&lt;&gt;空",B44:H44,"&lt;&gt;休",B44:H44,"&lt;&gt;調",B44:H44,"&lt;&gt;",B44:H44,"&lt;&gt;調整休")</f>
        <v>2</v>
      </c>
      <c r="J44" s="682">
        <f>SUM(COUNTIF(B44:H44,"9-19"))*(9)+(COUNTIF(B44:H44,"9-18"))*(8)+(COUNTIF(B44:H44,"9-17"))*(7.25)+(COUNTIF(B44:H44,"9-16"))*(6.25)+(COUNTIF(B44:H44,"9-15"))*(5.5)+(COUNTIF(B44:H44,"9-14"))*(4.5)+(COUNTIF(B44:H44,"9-13"))*(4)+(COUNTIF(B44:H44,"9-12"))*(3)+(COUNTIF(B44:H44,"9-11"))*(2)+(COUNTIF(B44:H44,"9:30-11:30,16-19"))*(5)+(COUNTIF(B44:H44,"15-19"))*(4)+(COUNTIF(B44:H44,"14-19"))*(4.5)+(COUNTIF(B44:H44,"13-19"))*(5.5)+(COUNTIF(B44:H44,"13-18"))*(4.5)+(COUNTIF(B44:H44,"13-17"))*(4)+(COUNTIF(B44:H44,"12-18"))*(5.5)+(COUNTIF(B44:H44,"13:30-19"))*(5)+(COUNTIF(B44:H44,"16-19"))*(3)+(COUNTIF(B44:H44,"11-18"))*(6.25)</f>
        <v>9</v>
      </c>
      <c r="K44" s="692"/>
    </row>
    <row r="45" spans="1:11" ht="19.5" customHeight="1" thickBot="1" x14ac:dyDescent="0.2">
      <c r="A45" s="472" t="s">
        <v>430</v>
      </c>
      <c r="B45" s="364"/>
      <c r="C45" s="473"/>
      <c r="D45" s="474"/>
      <c r="E45" s="364"/>
      <c r="F45" s="364" t="s">
        <v>21</v>
      </c>
      <c r="G45" s="364"/>
      <c r="H45" s="474"/>
      <c r="I45" s="5">
        <f>COUNTIFS(B45:H45,"&lt;&gt;空",B45:H45,"&lt;&gt;休",B45:H45,"&lt;&gt;調",B45:H45,"&lt;&gt;",B45:H45,"&lt;&gt;調整休")</f>
        <v>1</v>
      </c>
      <c r="J45" s="682">
        <f>SUM(COUNTIF(B45:H45,"9-19"))*(9)+(COUNTIF(B45:H45,"9-18"))*(8)+(COUNTIF(B45:H45,"9-17"))*(7.25)+(COUNTIF(B45:H45,"9-16"))*(6.25)+(COUNTIF(B45:H45,"9-15"))*(5.5)+(COUNTIF(B45:H45,"9-14"))*(4.5)+(COUNTIF(B45:H45,"9-13"))*(4)+(COUNTIF(B45:H45,"9-12"))*(3)+(COUNTIF(B45:H45,"9-11"))*(2)+(COUNTIF(B45:H45,"9:30-11:30,16-19"))*(5)+(COUNTIF(B45:H45,"15-19"))*(4)+(COUNTIF(B45:H45,"14-19"))*(4.5)+(COUNTIF(B45:H45,"13-19"))*(5.5)+(COUNTIF(B45:H45,"13-18"))*(4.5)+(COUNTIF(B45:H45,"13-17"))*(4)+(COUNTIF(B45:H45,"12-18"))*(5.5)+(COUNTIF(B45:H45,"13:30-19"))*(5)+(COUNTIF(B45:H45,"16-19"))*(3)+(COUNTIF(B45:H45,"11-18"))*(6.25)</f>
        <v>4.5</v>
      </c>
      <c r="K45" s="692"/>
    </row>
    <row r="46" spans="1:11" ht="19.5" customHeight="1" x14ac:dyDescent="0.15">
      <c r="A46" s="930" t="s">
        <v>109</v>
      </c>
      <c r="B46" s="447"/>
      <c r="C46" s="417"/>
      <c r="D46" s="418"/>
      <c r="E46" s="447"/>
      <c r="F46" s="393" t="s">
        <v>20</v>
      </c>
      <c r="G46" s="773" t="s">
        <v>83</v>
      </c>
      <c r="H46" s="418"/>
      <c r="I46" s="394"/>
      <c r="J46" s="856"/>
      <c r="K46" s="857"/>
    </row>
    <row r="47" spans="1:11" ht="19.5" customHeight="1" thickBot="1" x14ac:dyDescent="0.2">
      <c r="A47" s="798"/>
      <c r="B47" s="111"/>
      <c r="C47" s="395"/>
      <c r="D47" s="395"/>
      <c r="E47" s="400" t="s">
        <v>321</v>
      </c>
      <c r="F47" s="400"/>
      <c r="G47" s="774"/>
      <c r="H47" s="395"/>
      <c r="I47" s="397"/>
      <c r="J47" s="858"/>
      <c r="K47" s="859"/>
    </row>
    <row r="48" spans="1:11" ht="19.5" customHeight="1" x14ac:dyDescent="0.15">
      <c r="A48" s="41"/>
      <c r="B48" s="42"/>
      <c r="C48" s="42"/>
      <c r="D48" s="42"/>
      <c r="E48" s="42"/>
      <c r="F48" s="42"/>
      <c r="G48" s="42"/>
      <c r="H48" s="42"/>
      <c r="I48" s="791" t="s">
        <v>459</v>
      </c>
      <c r="J48" s="791"/>
      <c r="K48" s="791"/>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92</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74">
    <mergeCell ref="A55:B55"/>
    <mergeCell ref="A56:B56"/>
    <mergeCell ref="C56:K56"/>
    <mergeCell ref="A57:B57"/>
    <mergeCell ref="C57:K57"/>
    <mergeCell ref="A54:B54"/>
    <mergeCell ref="C54:K54"/>
    <mergeCell ref="A46:A47"/>
    <mergeCell ref="J46:K46"/>
    <mergeCell ref="J47:K47"/>
    <mergeCell ref="I48:K48"/>
    <mergeCell ref="A49:B49"/>
    <mergeCell ref="D49:E49"/>
    <mergeCell ref="G46:G47"/>
    <mergeCell ref="A50:B50"/>
    <mergeCell ref="C50:K50"/>
    <mergeCell ref="A51:B51"/>
    <mergeCell ref="C51:K51"/>
    <mergeCell ref="J42:K42"/>
    <mergeCell ref="J43:K43"/>
    <mergeCell ref="J44:K44"/>
    <mergeCell ref="J45:K45"/>
    <mergeCell ref="C52:K52"/>
    <mergeCell ref="A37:A38"/>
    <mergeCell ref="G37:G38"/>
    <mergeCell ref="J37:K37"/>
    <mergeCell ref="J38:K38"/>
    <mergeCell ref="J41:K41"/>
    <mergeCell ref="I39:I40"/>
    <mergeCell ref="J39:K40"/>
    <mergeCell ref="I30:I31"/>
    <mergeCell ref="J30:K31"/>
    <mergeCell ref="J32:K32"/>
    <mergeCell ref="J33:K33"/>
    <mergeCell ref="J34:K34"/>
    <mergeCell ref="J35:K35"/>
    <mergeCell ref="J36:K36"/>
    <mergeCell ref="J24:K24"/>
    <mergeCell ref="J25:K25"/>
    <mergeCell ref="J26:K26"/>
    <mergeCell ref="J27:K27"/>
    <mergeCell ref="A19:A20"/>
    <mergeCell ref="G19:G20"/>
    <mergeCell ref="J19:K19"/>
    <mergeCell ref="J20:K20"/>
    <mergeCell ref="A28:A29"/>
    <mergeCell ref="G28:G29"/>
    <mergeCell ref="J28:K28"/>
    <mergeCell ref="J29:K29"/>
    <mergeCell ref="F23:H23"/>
    <mergeCell ref="I21:I22"/>
    <mergeCell ref="J21:K22"/>
    <mergeCell ref="J23:K23"/>
    <mergeCell ref="I12:I13"/>
    <mergeCell ref="J12:K13"/>
    <mergeCell ref="J14:K14"/>
    <mergeCell ref="J15:K15"/>
    <mergeCell ref="J16:K16"/>
    <mergeCell ref="J17:K17"/>
    <mergeCell ref="J18:K18"/>
    <mergeCell ref="J6:K6"/>
    <mergeCell ref="J7:K7"/>
    <mergeCell ref="J8:K8"/>
    <mergeCell ref="J9:K9"/>
    <mergeCell ref="A10:A11"/>
    <mergeCell ref="J10:K10"/>
    <mergeCell ref="J11:K11"/>
    <mergeCell ref="J5:K5"/>
    <mergeCell ref="E5:G5"/>
    <mergeCell ref="B1:F1"/>
    <mergeCell ref="H1:K1"/>
    <mergeCell ref="B2:E2"/>
    <mergeCell ref="I3:I4"/>
    <mergeCell ref="J3:K4"/>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7A2DFA7-80FA-4350-80A0-E118534E66F0}">
          <x14:formula1>
            <xm:f>'F:\Users\clmiwa-three\Downloads\[《中村》新田・草加 エリア 仮シフト【12月16日～1月15日】.xlsx]参照データベース'!#REF!</xm:f>
          </x14:formula1>
          <xm:sqref>G1 B11:G11 C38:D38 C29:D29 E48:H48 C20:D20 C47:D48 H47</xm:sqref>
        </x14:dataValidation>
      </x14:dataValidations>
    </ext>
  </extLst>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3F4CA-A854-4B8C-8447-57DED149E384}">
  <sheetPr>
    <pageSetUpPr fitToPage="1"/>
  </sheetPr>
  <dimension ref="A1:X57"/>
  <sheetViews>
    <sheetView zoomScale="85" zoomScaleNormal="85" workbookViewId="0">
      <selection activeCell="D25" sqref="D25"/>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451</v>
      </c>
      <c r="C1" s="683"/>
      <c r="D1" s="683"/>
      <c r="E1" s="683"/>
      <c r="F1" s="683"/>
      <c r="H1" s="767" t="s">
        <v>55</v>
      </c>
      <c r="I1" s="768"/>
      <c r="J1" s="769"/>
      <c r="K1" s="770"/>
    </row>
    <row r="2" spans="1:24" ht="18" customHeight="1" x14ac:dyDescent="0.15">
      <c r="A2" s="14"/>
      <c r="B2" s="764" t="s">
        <v>455</v>
      </c>
      <c r="C2" s="764"/>
      <c r="D2" s="764"/>
      <c r="E2" s="764"/>
      <c r="I2" s="14"/>
      <c r="J2" s="3"/>
      <c r="K2" s="4"/>
    </row>
    <row r="3" spans="1:24" ht="18" customHeight="1" x14ac:dyDescent="0.15">
      <c r="A3" s="2" t="s">
        <v>64</v>
      </c>
      <c r="B3" s="90"/>
      <c r="C3" s="90"/>
      <c r="D3" s="90"/>
      <c r="E3" s="90">
        <v>45658</v>
      </c>
      <c r="F3" s="90">
        <v>45659</v>
      </c>
      <c r="G3" s="90">
        <v>45660</v>
      </c>
      <c r="H3" s="90">
        <v>45661</v>
      </c>
      <c r="I3" s="727" t="s">
        <v>1</v>
      </c>
      <c r="J3" s="717" t="s">
        <v>2</v>
      </c>
      <c r="K3" s="718"/>
    </row>
    <row r="4" spans="1:24" ht="18" customHeight="1" x14ac:dyDescent="0.15">
      <c r="A4" s="2" t="s">
        <v>3</v>
      </c>
      <c r="B4" s="2"/>
      <c r="C4" s="21"/>
      <c r="D4" s="21"/>
      <c r="E4" s="24" t="s">
        <v>7</v>
      </c>
      <c r="F4" s="2" t="s">
        <v>8</v>
      </c>
      <c r="G4" s="2" t="s">
        <v>9</v>
      </c>
      <c r="H4" s="24" t="s">
        <v>10</v>
      </c>
      <c r="I4" s="728"/>
      <c r="J4" s="719"/>
      <c r="K4" s="720"/>
    </row>
    <row r="5" spans="1:24" ht="18" customHeight="1" thickBot="1" x14ac:dyDescent="0.2">
      <c r="A5" s="104" t="s">
        <v>12</v>
      </c>
      <c r="B5" s="105"/>
      <c r="C5" s="105"/>
      <c r="D5" s="105"/>
      <c r="E5" s="949" t="s">
        <v>453</v>
      </c>
      <c r="F5" s="950"/>
      <c r="G5" s="951"/>
      <c r="H5" s="481" t="s">
        <v>454</v>
      </c>
      <c r="I5" s="100"/>
      <c r="J5" s="765"/>
      <c r="K5" s="766"/>
    </row>
    <row r="6" spans="1:24" ht="18" customHeight="1" x14ac:dyDescent="0.15">
      <c r="A6" s="771" t="s">
        <v>52</v>
      </c>
      <c r="B6" s="351"/>
      <c r="C6" s="351"/>
      <c r="D6" s="109"/>
      <c r="E6" s="109"/>
      <c r="F6" s="109"/>
      <c r="G6" s="109"/>
      <c r="H6" s="110"/>
      <c r="I6" s="775"/>
      <c r="J6" s="777"/>
      <c r="K6" s="778"/>
      <c r="N6" s="6"/>
      <c r="O6" s="6"/>
      <c r="P6" s="6"/>
      <c r="Q6" s="6"/>
      <c r="R6" s="6"/>
      <c r="S6" s="6"/>
      <c r="T6" s="6"/>
      <c r="U6" s="6"/>
      <c r="V6" s="6"/>
      <c r="W6" s="6"/>
      <c r="X6" s="6"/>
    </row>
    <row r="7" spans="1:24" ht="18" customHeight="1" thickBot="1" x14ac:dyDescent="0.2">
      <c r="A7" s="772"/>
      <c r="B7" s="352"/>
      <c r="C7" s="352"/>
      <c r="D7" s="113"/>
      <c r="E7" s="113"/>
      <c r="F7" s="113"/>
      <c r="G7" s="113"/>
      <c r="H7" s="111"/>
      <c r="I7" s="776"/>
      <c r="J7" s="779"/>
      <c r="K7" s="780"/>
      <c r="N7" s="6"/>
      <c r="O7" s="6"/>
      <c r="P7" s="6"/>
      <c r="Q7" s="6"/>
      <c r="R7" s="6"/>
      <c r="S7" s="6"/>
      <c r="T7" s="6"/>
      <c r="U7" s="6"/>
      <c r="V7" s="6"/>
      <c r="W7" s="6"/>
      <c r="X7" s="6"/>
    </row>
    <row r="8" spans="1:24" ht="18" customHeight="1" x14ac:dyDescent="0.15">
      <c r="A8" s="43" t="s">
        <v>53</v>
      </c>
      <c r="B8" s="106"/>
      <c r="C8" s="106"/>
      <c r="D8" s="106"/>
      <c r="E8" s="106"/>
      <c r="F8" s="106"/>
      <c r="G8" s="106"/>
      <c r="H8" s="29"/>
      <c r="I8" s="43">
        <f>COUNTIFS(B8:H8,"&lt;&gt;空",B8:H8,"&lt;&gt;休",B8:H8,"&lt;&gt;調",B8:H8,"&lt;&gt;",B8:H8,"&lt;&gt;調整休")</f>
        <v>0</v>
      </c>
      <c r="J8" s="781">
        <f>SUM(COUNTIF(B8:H8,"9-16"))*(6.25)+(COUNTIF(B8:H8,"9-15"))*(5.5)+(COUNTIF(B8:H8,"9-14"))*(4.5)+(COUNTIF(B8:H8,"16-19"))*(3)+(COUNTIF(B8:H8,"15-19"))*(4)+(COUNTIF(B8:H8,"14-19"))*(4.5)+(COUNTIF(B8:H8,"13-19"))*(5.5)+(COUNTIF(B8:H8,"12-19"))*(6.25)</f>
        <v>0</v>
      </c>
      <c r="K8" s="782"/>
      <c r="N8" s="6"/>
      <c r="O8" s="6"/>
      <c r="P8" s="6"/>
      <c r="Q8" s="6"/>
      <c r="R8" s="6"/>
      <c r="S8" s="6"/>
      <c r="T8" s="6"/>
      <c r="U8" s="6"/>
      <c r="V8" s="6"/>
      <c r="W8" s="6"/>
      <c r="X8" s="6"/>
    </row>
    <row r="9" spans="1:24" ht="18" customHeight="1" thickBot="1" x14ac:dyDescent="0.2">
      <c r="A9" s="5" t="s">
        <v>54</v>
      </c>
      <c r="B9" s="45"/>
      <c r="C9" s="45"/>
      <c r="D9" s="46"/>
      <c r="E9" s="46"/>
      <c r="F9" s="46"/>
      <c r="G9" s="46"/>
      <c r="H9" s="12"/>
      <c r="I9" s="5">
        <f>COUNTIFS(B9:H9,"&lt;&gt;空",B9:H9,"&lt;&gt;休",B9:H9,"&lt;&gt;調",B9:H9,"&lt;&gt;",B9:H9,"&lt;&gt;調整休")</f>
        <v>0</v>
      </c>
      <c r="J9" s="682">
        <f>SUM(COUNTIF(B9:H9,"9-16"))*(6.25)+(COUNTIF(B9:H9,"9-15"))*(5.5)+(COUNTIF(B9:H9,"9-14"))*(4.5)+(COUNTIF(B9:H9,"16-19"))*(3)+(COUNTIF(B9:H9,"15-19"))*(4)+(COUNTIF(B9:H9,"14-19"))*(4.5)+(COUNTIF(B9:H9,"13-19"))*(5.5)+(COUNTIF(B9:H9,"12-19"))*(6.25)</f>
        <v>0</v>
      </c>
      <c r="K9" s="692"/>
    </row>
    <row r="10" spans="1:24" ht="18" customHeight="1" x14ac:dyDescent="0.15">
      <c r="A10" s="771" t="s">
        <v>63</v>
      </c>
      <c r="B10" s="141"/>
      <c r="C10" s="141"/>
      <c r="D10" s="109"/>
      <c r="E10" s="109"/>
      <c r="F10" s="109"/>
      <c r="G10" s="109"/>
      <c r="H10" s="773" t="s">
        <v>83</v>
      </c>
      <c r="I10" s="775">
        <v>4</v>
      </c>
      <c r="J10" s="777"/>
      <c r="K10" s="778"/>
    </row>
    <row r="11" spans="1:24" ht="18" customHeight="1" thickBot="1" x14ac:dyDescent="0.2">
      <c r="A11" s="772"/>
      <c r="B11" s="142"/>
      <c r="C11" s="142"/>
      <c r="D11" s="113"/>
      <c r="E11" s="113"/>
      <c r="F11" s="113"/>
      <c r="G11" s="113"/>
      <c r="H11" s="774"/>
      <c r="I11" s="776"/>
      <c r="J11" s="779"/>
      <c r="K11" s="780"/>
    </row>
    <row r="12" spans="1:24" ht="18" customHeight="1" x14ac:dyDescent="0.15">
      <c r="A12" s="33" t="s">
        <v>0</v>
      </c>
      <c r="B12" s="90">
        <v>45662</v>
      </c>
      <c r="C12" s="90">
        <v>45663</v>
      </c>
      <c r="D12" s="90">
        <v>45664</v>
      </c>
      <c r="E12" s="90">
        <v>45665</v>
      </c>
      <c r="F12" s="90">
        <v>45666</v>
      </c>
      <c r="G12" s="90">
        <v>45667</v>
      </c>
      <c r="H12" s="90">
        <v>45668</v>
      </c>
      <c r="I12" s="7"/>
      <c r="J12" s="717" t="s">
        <v>2</v>
      </c>
      <c r="K12" s="718"/>
    </row>
    <row r="13" spans="1:24" ht="18" customHeight="1" x14ac:dyDescent="0.15">
      <c r="A13" s="22" t="s">
        <v>3</v>
      </c>
      <c r="B13" s="22" t="s">
        <v>4</v>
      </c>
      <c r="C13" s="2" t="s">
        <v>5</v>
      </c>
      <c r="D13" s="21" t="s">
        <v>6</v>
      </c>
      <c r="E13" s="2" t="s">
        <v>7</v>
      </c>
      <c r="F13" s="2" t="s">
        <v>8</v>
      </c>
      <c r="G13" s="2" t="s">
        <v>9</v>
      </c>
      <c r="H13" s="24" t="s">
        <v>10</v>
      </c>
      <c r="I13" s="8"/>
      <c r="J13" s="719"/>
      <c r="K13" s="720"/>
    </row>
    <row r="14" spans="1:24" ht="18" customHeight="1" thickBot="1" x14ac:dyDescent="0.2">
      <c r="A14" s="104" t="s">
        <v>13</v>
      </c>
      <c r="B14" s="481" t="s">
        <v>454</v>
      </c>
      <c r="C14" s="105"/>
      <c r="D14" s="105"/>
      <c r="E14" s="99"/>
      <c r="F14" s="691" t="s">
        <v>60</v>
      </c>
      <c r="G14" s="691"/>
      <c r="H14" s="691"/>
      <c r="I14" s="100"/>
      <c r="J14" s="765"/>
      <c r="K14" s="766"/>
    </row>
    <row r="15" spans="1:24" ht="20.45" customHeight="1" x14ac:dyDescent="0.15">
      <c r="A15" s="771" t="s">
        <v>52</v>
      </c>
      <c r="B15" s="107"/>
      <c r="C15" s="351"/>
      <c r="D15" s="109"/>
      <c r="E15" s="110"/>
      <c r="F15" s="110"/>
      <c r="G15" s="110"/>
      <c r="H15" s="110"/>
      <c r="I15" s="775"/>
      <c r="J15" s="777"/>
      <c r="K15" s="778"/>
    </row>
    <row r="16" spans="1:24" ht="20.45" customHeight="1" thickBot="1" x14ac:dyDescent="0.2">
      <c r="A16" s="772"/>
      <c r="B16" s="122" t="s">
        <v>188</v>
      </c>
      <c r="C16" s="352"/>
      <c r="D16" s="113"/>
      <c r="E16" s="122"/>
      <c r="F16" s="122"/>
      <c r="G16" s="122"/>
      <c r="H16" s="111"/>
      <c r="I16" s="776"/>
      <c r="J16" s="779"/>
      <c r="K16" s="780"/>
    </row>
    <row r="17" spans="1:11" ht="18" customHeight="1" x14ac:dyDescent="0.15">
      <c r="A17" s="43" t="s">
        <v>53</v>
      </c>
      <c r="B17" s="29" t="s">
        <v>20</v>
      </c>
      <c r="C17" s="106"/>
      <c r="D17" s="106"/>
      <c r="E17" s="29" t="s">
        <v>20</v>
      </c>
      <c r="F17" s="29"/>
      <c r="G17" s="29" t="s">
        <v>20</v>
      </c>
      <c r="H17" s="29"/>
      <c r="I17" s="43">
        <f t="shared" ref="I17:I18" si="0">COUNTIFS(B17:H17,"&lt;&gt;空",B17:H17,"&lt;&gt;休",B17:H17,"&lt;&gt;調",B17:H17,"&lt;&gt;",B17:H17,"&lt;&gt;調整休")</f>
        <v>3</v>
      </c>
      <c r="J17" s="781">
        <f>SUM(COUNTIF(B17:H17,"9-16"))*(6.25)+(COUNTIF(B17:H17,"9-15"))*(5.5)+(COUNTIF(B17:H17,"9-14"))*(4.5)+(COUNTIF(B17:H17,"16-19"))*(3)+(COUNTIF(B17:H17,"15-19"))*(4)+(COUNTIF(B17:H17,"14-19"))*(4.5)+(COUNTIF(B17:H17,"13-19"))*(5.5)+(COUNTIF(B17:H17,"12-19"))*(6.25)</f>
        <v>13.5</v>
      </c>
      <c r="K17" s="782"/>
    </row>
    <row r="18" spans="1:11" ht="18" customHeight="1" thickBot="1" x14ac:dyDescent="0.2">
      <c r="A18" s="5" t="s">
        <v>54</v>
      </c>
      <c r="B18" s="111"/>
      <c r="C18" s="45"/>
      <c r="D18" s="46"/>
      <c r="E18" s="111" t="s">
        <v>21</v>
      </c>
      <c r="F18" s="111" t="s">
        <v>20</v>
      </c>
      <c r="G18" s="111"/>
      <c r="H18" s="12"/>
      <c r="I18" s="5">
        <f t="shared" si="0"/>
        <v>2</v>
      </c>
      <c r="J18" s="682">
        <f>SUM(COUNTIF(B18:H18,"9-16"))*(6.25)+(COUNTIF(B18:H18,"9-15"))*(5.5)+(COUNTIF(B18:H18,"9-14"))*(4.5)+(COUNTIF(B18:H18,"16-19"))*(3)+(COUNTIF(B18:H18,"15-19"))*(4)+(COUNTIF(B18:H18,"14-19"))*(4.5)+(COUNTIF(B18:H18,"13-19"))*(5.5)+(COUNTIF(B18:H18,"12-19"))*(6.25)</f>
        <v>9</v>
      </c>
      <c r="K18" s="692"/>
    </row>
    <row r="19" spans="1:11" ht="18" customHeight="1" x14ac:dyDescent="0.15">
      <c r="A19" s="771" t="s">
        <v>63</v>
      </c>
      <c r="B19" s="403"/>
      <c r="C19" s="141"/>
      <c r="D19" s="109"/>
      <c r="E19" s="107"/>
      <c r="F19" s="403" t="s">
        <v>364</v>
      </c>
      <c r="G19" s="403" t="s">
        <v>330</v>
      </c>
      <c r="H19" s="773" t="s">
        <v>83</v>
      </c>
      <c r="I19" s="775">
        <v>4</v>
      </c>
      <c r="J19" s="777"/>
      <c r="K19" s="778"/>
    </row>
    <row r="20" spans="1:11" ht="18" customHeight="1" thickBot="1" x14ac:dyDescent="0.2">
      <c r="A20" s="772"/>
      <c r="B20" s="111" t="s">
        <v>21</v>
      </c>
      <c r="C20" s="142"/>
      <c r="D20" s="113"/>
      <c r="E20" s="111"/>
      <c r="F20" s="111" t="s">
        <v>68</v>
      </c>
      <c r="G20" s="111" t="s">
        <v>21</v>
      </c>
      <c r="H20" s="774"/>
      <c r="I20" s="776"/>
      <c r="J20" s="779"/>
      <c r="K20" s="780"/>
    </row>
    <row r="21" spans="1:11" ht="18" customHeight="1" x14ac:dyDescent="0.15">
      <c r="A21" s="22" t="s">
        <v>0</v>
      </c>
      <c r="B21" s="23">
        <v>45669</v>
      </c>
      <c r="C21" s="23">
        <v>45670</v>
      </c>
      <c r="D21" s="23">
        <v>45671</v>
      </c>
      <c r="E21" s="23">
        <v>45672</v>
      </c>
      <c r="F21" s="23">
        <v>45673</v>
      </c>
      <c r="G21" s="23">
        <v>45674</v>
      </c>
      <c r="H21" s="23">
        <v>45675</v>
      </c>
      <c r="I21" s="7"/>
      <c r="J21" s="717" t="s">
        <v>2</v>
      </c>
      <c r="K21" s="718"/>
    </row>
    <row r="22" spans="1:11" ht="18" customHeight="1" x14ac:dyDescent="0.15">
      <c r="A22" s="22" t="s">
        <v>3</v>
      </c>
      <c r="B22" s="24" t="s">
        <v>4</v>
      </c>
      <c r="C22" s="21" t="s">
        <v>5</v>
      </c>
      <c r="D22" s="21" t="s">
        <v>6</v>
      </c>
      <c r="E22" s="2" t="s">
        <v>7</v>
      </c>
      <c r="F22" s="2" t="s">
        <v>8</v>
      </c>
      <c r="G22" s="2" t="s">
        <v>9</v>
      </c>
      <c r="H22" s="24" t="s">
        <v>10</v>
      </c>
      <c r="I22" s="8"/>
      <c r="J22" s="719"/>
      <c r="K22" s="720"/>
    </row>
    <row r="23" spans="1:11" ht="18" customHeight="1" thickBot="1" x14ac:dyDescent="0.2">
      <c r="A23" s="104" t="s">
        <v>12</v>
      </c>
      <c r="B23" s="99"/>
      <c r="C23" s="105"/>
      <c r="D23" s="105"/>
      <c r="E23" s="99"/>
      <c r="F23" s="99"/>
      <c r="G23" s="99"/>
      <c r="H23" s="99"/>
      <c r="I23" s="100"/>
      <c r="J23" s="765"/>
      <c r="K23" s="766"/>
    </row>
    <row r="24" spans="1:11" ht="19.5" customHeight="1" x14ac:dyDescent="0.15">
      <c r="A24" s="771" t="s">
        <v>52</v>
      </c>
      <c r="B24" s="107"/>
      <c r="C24" s="351"/>
      <c r="D24" s="109"/>
      <c r="E24" s="110"/>
      <c r="F24" s="110"/>
      <c r="G24" s="110"/>
      <c r="H24" s="110"/>
      <c r="I24" s="775"/>
      <c r="J24" s="777"/>
      <c r="K24" s="778"/>
    </row>
    <row r="25" spans="1:11" ht="19.5" customHeight="1" thickBot="1" x14ac:dyDescent="0.2">
      <c r="A25" s="772"/>
      <c r="B25" s="122" t="s">
        <v>188</v>
      </c>
      <c r="C25" s="352"/>
      <c r="D25" s="113"/>
      <c r="E25" s="122"/>
      <c r="F25" s="122"/>
      <c r="G25" s="122"/>
      <c r="H25" s="111"/>
      <c r="I25" s="776"/>
      <c r="J25" s="779"/>
      <c r="K25" s="780"/>
    </row>
    <row r="26" spans="1:11" ht="18" customHeight="1" x14ac:dyDescent="0.15">
      <c r="A26" s="43" t="s">
        <v>53</v>
      </c>
      <c r="B26" s="29" t="s">
        <v>20</v>
      </c>
      <c r="C26" s="106"/>
      <c r="D26" s="106"/>
      <c r="E26" s="29" t="s">
        <v>20</v>
      </c>
      <c r="F26" s="29"/>
      <c r="G26" s="29" t="s">
        <v>20</v>
      </c>
      <c r="H26" s="29"/>
      <c r="I26" s="43">
        <f>COUNTIFS(B26:H26,"&lt;&gt;空",B26:H26,"&lt;&gt;休",B26:H26,"&lt;&gt;調",B26:H26,"&lt;&gt;",B26:H26,"&lt;&gt;調整休")</f>
        <v>3</v>
      </c>
      <c r="J26" s="781">
        <f>SUM(COUNTIF(B26:H26,"9-16"))*(6.25)+(COUNTIF(B26:H26,"9-15"))*(5.5)+(COUNTIF(B26:H26,"9-14"))*(4.5)+(COUNTIF(B26:H26,"16-19"))*(3)+(COUNTIF(B26:H26,"15-19"))*(4)+(COUNTIF(B26:H26,"14-19"))*(4.5)+(COUNTIF(B26:H26,"13-19"))*(5.5)+(COUNTIF(B26:H26,"12-19"))*(6.25)</f>
        <v>13.5</v>
      </c>
      <c r="K26" s="782"/>
    </row>
    <row r="27" spans="1:11" ht="18" customHeight="1" thickBot="1" x14ac:dyDescent="0.2">
      <c r="A27" s="5" t="s">
        <v>54</v>
      </c>
      <c r="B27" s="111"/>
      <c r="C27" s="45"/>
      <c r="D27" s="46"/>
      <c r="E27" s="111" t="s">
        <v>21</v>
      </c>
      <c r="F27" s="111" t="s">
        <v>20</v>
      </c>
      <c r="G27" s="111"/>
      <c r="H27" s="12"/>
      <c r="I27" s="5">
        <f>COUNTIFS(B27:H27,"&lt;&gt;空",B27:H27,"&lt;&gt;休",B27:H27,"&lt;&gt;調",B27:H27,"&lt;&gt;",B27:H27,"&lt;&gt;調整休")</f>
        <v>2</v>
      </c>
      <c r="J27" s="682">
        <f>SUM(COUNTIF(B27:H27,"9-16"))*(6.25)+(COUNTIF(B27:H27,"9-15"))*(5.5)+(COUNTIF(B27:H27,"9-14"))*(4.5)+(COUNTIF(B27:H27,"16-19"))*(3)+(COUNTIF(B27:H27,"15-19"))*(4)+(COUNTIF(B27:H27,"14-19"))*(4.5)+(COUNTIF(B27:H27,"13-19"))*(5.5)+(COUNTIF(B27:H27,"12-19"))*(6.25)</f>
        <v>9</v>
      </c>
      <c r="K27" s="692"/>
    </row>
    <row r="28" spans="1:11" ht="18" customHeight="1" x14ac:dyDescent="0.15">
      <c r="A28" s="771" t="s">
        <v>63</v>
      </c>
      <c r="B28" s="403"/>
      <c r="C28" s="141"/>
      <c r="D28" s="109"/>
      <c r="E28" s="107"/>
      <c r="F28" s="403" t="s">
        <v>364</v>
      </c>
      <c r="G28" s="403" t="s">
        <v>330</v>
      </c>
      <c r="H28" s="773" t="s">
        <v>83</v>
      </c>
      <c r="I28" s="775">
        <v>4</v>
      </c>
      <c r="J28" s="777"/>
      <c r="K28" s="778"/>
    </row>
    <row r="29" spans="1:11" ht="18" customHeight="1" thickBot="1" x14ac:dyDescent="0.2">
      <c r="A29" s="772"/>
      <c r="B29" s="111" t="s">
        <v>21</v>
      </c>
      <c r="C29" s="142"/>
      <c r="D29" s="113"/>
      <c r="E29" s="111"/>
      <c r="F29" s="111" t="s">
        <v>68</v>
      </c>
      <c r="G29" s="111" t="s">
        <v>21</v>
      </c>
      <c r="H29" s="774"/>
      <c r="I29" s="776"/>
      <c r="J29" s="779"/>
      <c r="K29" s="780"/>
    </row>
    <row r="30" spans="1:11" ht="18" customHeight="1" x14ac:dyDescent="0.15">
      <c r="A30" s="22" t="s">
        <v>0</v>
      </c>
      <c r="B30" s="90">
        <v>45676</v>
      </c>
      <c r="C30" s="90">
        <v>45677</v>
      </c>
      <c r="D30" s="90">
        <v>45678</v>
      </c>
      <c r="E30" s="90">
        <v>45679</v>
      </c>
      <c r="F30" s="90">
        <v>45680</v>
      </c>
      <c r="G30" s="90">
        <v>45681</v>
      </c>
      <c r="H30" s="90">
        <v>45682</v>
      </c>
      <c r="I30" s="7"/>
      <c r="J30" s="717" t="s">
        <v>2</v>
      </c>
      <c r="K30" s="718"/>
    </row>
    <row r="31" spans="1:11" ht="18" customHeight="1" x14ac:dyDescent="0.15">
      <c r="A31" s="22" t="s">
        <v>3</v>
      </c>
      <c r="B31" s="2" t="s">
        <v>4</v>
      </c>
      <c r="C31" s="21" t="s">
        <v>5</v>
      </c>
      <c r="D31" s="21" t="s">
        <v>6</v>
      </c>
      <c r="E31" s="2" t="s">
        <v>7</v>
      </c>
      <c r="F31" s="2" t="s">
        <v>8</v>
      </c>
      <c r="G31" s="2" t="s">
        <v>9</v>
      </c>
      <c r="H31" s="24" t="s">
        <v>10</v>
      </c>
      <c r="I31" s="8"/>
      <c r="J31" s="719"/>
      <c r="K31" s="720"/>
    </row>
    <row r="32" spans="1:11" ht="18" customHeight="1" thickBot="1" x14ac:dyDescent="0.2">
      <c r="A32" s="104" t="s">
        <v>13</v>
      </c>
      <c r="B32" s="99"/>
      <c r="C32" s="105"/>
      <c r="D32" s="105"/>
      <c r="E32" s="99"/>
      <c r="F32" s="99"/>
      <c r="G32" s="99"/>
      <c r="H32" s="99"/>
      <c r="I32" s="100"/>
      <c r="J32" s="765"/>
      <c r="K32" s="766"/>
    </row>
    <row r="33" spans="1:11" ht="20.45" customHeight="1" x14ac:dyDescent="0.15">
      <c r="A33" s="771" t="s">
        <v>52</v>
      </c>
      <c r="B33" s="107"/>
      <c r="C33" s="351"/>
      <c r="D33" s="109"/>
      <c r="E33" s="110"/>
      <c r="F33" s="110"/>
      <c r="G33" s="110"/>
      <c r="H33" s="110"/>
      <c r="I33" s="775"/>
      <c r="J33" s="777"/>
      <c r="K33" s="778"/>
    </row>
    <row r="34" spans="1:11" ht="20.45" customHeight="1" thickBot="1" x14ac:dyDescent="0.2">
      <c r="A34" s="772"/>
      <c r="B34" s="122" t="s">
        <v>188</v>
      </c>
      <c r="C34" s="352"/>
      <c r="D34" s="113"/>
      <c r="E34" s="122"/>
      <c r="F34" s="122"/>
      <c r="G34" s="122"/>
      <c r="H34" s="111"/>
      <c r="I34" s="776"/>
      <c r="J34" s="779"/>
      <c r="K34" s="780"/>
    </row>
    <row r="35" spans="1:11" ht="18" customHeight="1" x14ac:dyDescent="0.15">
      <c r="A35" s="43" t="s">
        <v>53</v>
      </c>
      <c r="B35" s="29" t="s">
        <v>20</v>
      </c>
      <c r="C35" s="106"/>
      <c r="D35" s="106"/>
      <c r="E35" s="29" t="s">
        <v>20</v>
      </c>
      <c r="F35" s="29"/>
      <c r="G35" s="29" t="s">
        <v>20</v>
      </c>
      <c r="H35" s="29"/>
      <c r="I35" s="43">
        <f>COUNTIFS(B35:H35,"&lt;&gt;空",B35:H35,"&lt;&gt;休",B35:H35,"&lt;&gt;調",B35:H35,"&lt;&gt;",B35:H35,"&lt;&gt;調整休")</f>
        <v>3</v>
      </c>
      <c r="J35" s="781">
        <f>SUM(COUNTIF(B35:H35,"9-16"))*(6.25)+(COUNTIF(B35:H35,"9-15"))*(5.5)+(COUNTIF(B35:H35,"9-14"))*(4.5)+(COUNTIF(B35:H35,"16-19"))*(3)+(COUNTIF(B35:H35,"15-19"))*(4)+(COUNTIF(B35:H35,"14-19"))*(4.5)+(COUNTIF(B35:H35,"13-19"))*(5.5)+(COUNTIF(B35:H35,"12-19"))*(6.25)</f>
        <v>13.5</v>
      </c>
      <c r="K35" s="782"/>
    </row>
    <row r="36" spans="1:11" ht="18" customHeight="1" thickBot="1" x14ac:dyDescent="0.2">
      <c r="A36" s="5" t="s">
        <v>54</v>
      </c>
      <c r="B36" s="111"/>
      <c r="C36" s="45"/>
      <c r="D36" s="46"/>
      <c r="E36" s="111" t="s">
        <v>21</v>
      </c>
      <c r="F36" s="111" t="s">
        <v>20</v>
      </c>
      <c r="G36" s="111"/>
      <c r="H36" s="12"/>
      <c r="I36" s="5">
        <f>COUNTIFS(B36:H36,"&lt;&gt;空",B36:H36,"&lt;&gt;休",B36:H36,"&lt;&gt;調",B36:H36,"&lt;&gt;",B36:H36,"&lt;&gt;調整休")</f>
        <v>2</v>
      </c>
      <c r="J36" s="682">
        <f>SUM(COUNTIF(B36:H36,"9-16"))*(6.25)+(COUNTIF(B36:H36,"9-15"))*(5.5)+(COUNTIF(B36:H36,"9-14"))*(4.5)+(COUNTIF(B36:H36,"16-19"))*(3)+(COUNTIF(B36:H36,"15-19"))*(4)+(COUNTIF(B36:H36,"14-19"))*(4.5)+(COUNTIF(B36:H36,"13-19"))*(5.5)+(COUNTIF(B36:H36,"12-19"))*(6.25)</f>
        <v>9</v>
      </c>
      <c r="K36" s="692"/>
    </row>
    <row r="37" spans="1:11" ht="18" customHeight="1" x14ac:dyDescent="0.15">
      <c r="A37" s="771" t="s">
        <v>63</v>
      </c>
      <c r="B37" s="403"/>
      <c r="C37" s="141"/>
      <c r="D37" s="109"/>
      <c r="E37" s="107"/>
      <c r="F37" s="403" t="s">
        <v>364</v>
      </c>
      <c r="G37" s="403" t="s">
        <v>330</v>
      </c>
      <c r="H37" s="773" t="s">
        <v>83</v>
      </c>
      <c r="I37" s="775">
        <v>4</v>
      </c>
      <c r="J37" s="777"/>
      <c r="K37" s="778"/>
    </row>
    <row r="38" spans="1:11" ht="18" customHeight="1" thickBot="1" x14ac:dyDescent="0.2">
      <c r="A38" s="772"/>
      <c r="B38" s="111" t="s">
        <v>21</v>
      </c>
      <c r="C38" s="142"/>
      <c r="D38" s="113"/>
      <c r="E38" s="111"/>
      <c r="F38" s="111" t="s">
        <v>68</v>
      </c>
      <c r="G38" s="111" t="s">
        <v>21</v>
      </c>
      <c r="H38" s="774"/>
      <c r="I38" s="776"/>
      <c r="J38" s="779"/>
      <c r="K38" s="780"/>
    </row>
    <row r="39" spans="1:11" ht="18" customHeight="1" x14ac:dyDescent="0.15">
      <c r="A39" s="22" t="s">
        <v>0</v>
      </c>
      <c r="B39" s="23">
        <v>45683</v>
      </c>
      <c r="C39" s="23">
        <v>45684</v>
      </c>
      <c r="D39" s="23">
        <v>45685</v>
      </c>
      <c r="E39" s="23">
        <v>45686</v>
      </c>
      <c r="F39" s="23">
        <v>45687</v>
      </c>
      <c r="G39" s="23">
        <v>45688</v>
      </c>
      <c r="H39" s="23"/>
      <c r="I39" s="7"/>
      <c r="J39" s="717" t="s">
        <v>2</v>
      </c>
      <c r="K39" s="718"/>
    </row>
    <row r="40" spans="1:11" ht="18" customHeight="1" x14ac:dyDescent="0.15">
      <c r="A40" s="22" t="s">
        <v>3</v>
      </c>
      <c r="B40" s="22" t="s">
        <v>4</v>
      </c>
      <c r="C40" s="316" t="s">
        <v>5</v>
      </c>
      <c r="D40" s="21" t="s">
        <v>6</v>
      </c>
      <c r="E40" s="2" t="s">
        <v>7</v>
      </c>
      <c r="F40" s="2" t="s">
        <v>8</v>
      </c>
      <c r="G40" s="2" t="s">
        <v>9</v>
      </c>
      <c r="H40" s="24"/>
      <c r="I40" s="8"/>
      <c r="J40" s="719"/>
      <c r="K40" s="720"/>
    </row>
    <row r="41" spans="1:11" ht="18" customHeight="1" thickBot="1" x14ac:dyDescent="0.2">
      <c r="A41" s="104" t="s">
        <v>12</v>
      </c>
      <c r="B41" s="99"/>
      <c r="C41" s="105"/>
      <c r="D41" s="105"/>
      <c r="E41" s="99"/>
      <c r="F41" s="99"/>
      <c r="G41" s="99"/>
      <c r="H41" s="105"/>
      <c r="I41" s="100"/>
      <c r="J41" s="785"/>
      <c r="K41" s="766"/>
    </row>
    <row r="42" spans="1:11" ht="19.5" customHeight="1" x14ac:dyDescent="0.15">
      <c r="A42" s="771" t="s">
        <v>52</v>
      </c>
      <c r="B42" s="107"/>
      <c r="C42" s="351"/>
      <c r="D42" s="109"/>
      <c r="E42" s="110"/>
      <c r="F42" s="110"/>
      <c r="G42" s="110"/>
      <c r="H42" s="109"/>
      <c r="I42" s="775"/>
      <c r="J42" s="777"/>
      <c r="K42" s="778"/>
    </row>
    <row r="43" spans="1:11" ht="19.5" customHeight="1" thickBot="1" x14ac:dyDescent="0.2">
      <c r="A43" s="772"/>
      <c r="B43" s="122" t="s">
        <v>188</v>
      </c>
      <c r="C43" s="352"/>
      <c r="D43" s="113"/>
      <c r="E43" s="122"/>
      <c r="F43" s="122"/>
      <c r="G43" s="122"/>
      <c r="H43" s="113"/>
      <c r="I43" s="776"/>
      <c r="J43" s="779"/>
      <c r="K43" s="780"/>
    </row>
    <row r="44" spans="1:11" ht="18" customHeight="1" x14ac:dyDescent="0.15">
      <c r="A44" s="43" t="s">
        <v>53</v>
      </c>
      <c r="B44" s="29" t="s">
        <v>20</v>
      </c>
      <c r="C44" s="106"/>
      <c r="D44" s="106"/>
      <c r="E44" s="29" t="s">
        <v>20</v>
      </c>
      <c r="F44" s="29"/>
      <c r="G44" s="29" t="s">
        <v>20</v>
      </c>
      <c r="H44" s="106"/>
      <c r="I44" s="43">
        <f>COUNTIFS(B44:H44,"&lt;&gt;空",B44:H44,"&lt;&gt;休",B44:H44,"&lt;&gt;調",B44:H44,"&lt;&gt;",B44:H44,"&lt;&gt;調整休")</f>
        <v>3</v>
      </c>
      <c r="J44" s="781">
        <f>SUM(COUNTIF(B44:H44,"9-16"))*(6.25)+(COUNTIF(B44:H44,"9-15"))*(5.5)+(COUNTIF(B44:H44,"9-14"))*(4.5)+(COUNTIF(B44:H44,"16-19"))*(3)+(COUNTIF(B44:H44,"15-19"))*(4)+(COUNTIF(B44:H44,"14-19"))*(4.5)+(COUNTIF(B44:H44,"13-19"))*(5.5)+(COUNTIF(B44:H44,"12-19"))*(6.25)</f>
        <v>13.5</v>
      </c>
      <c r="K44" s="782"/>
    </row>
    <row r="45" spans="1:11" ht="18" customHeight="1" thickBot="1" x14ac:dyDescent="0.2">
      <c r="A45" s="5" t="s">
        <v>54</v>
      </c>
      <c r="B45" s="111"/>
      <c r="C45" s="45"/>
      <c r="D45" s="46"/>
      <c r="E45" s="111" t="s">
        <v>21</v>
      </c>
      <c r="F45" s="111" t="s">
        <v>20</v>
      </c>
      <c r="G45" s="111"/>
      <c r="H45" s="46"/>
      <c r="I45" s="5">
        <f>COUNTIFS(B45:H45,"&lt;&gt;空",B45:H45,"&lt;&gt;休",B45:H45,"&lt;&gt;調",B45:H45,"&lt;&gt;",B45:H45,"&lt;&gt;調整休")</f>
        <v>2</v>
      </c>
      <c r="J45" s="682">
        <f>SUM(COUNTIF(B45:H45,"9-16"))*(6.25)+(COUNTIF(B45:H45,"9-15"))*(5.5)+(COUNTIF(B45:H45,"9-14"))*(4.5)+(COUNTIF(B45:H45,"16-19"))*(3)+(COUNTIF(B45:H45,"15-19"))*(4)+(COUNTIF(B45:H45,"14-19"))*(4.5)+(COUNTIF(B45:H45,"13-19"))*(5.5)+(COUNTIF(B45:H45,"12-19"))*(6.25)</f>
        <v>9</v>
      </c>
      <c r="K45" s="692"/>
    </row>
    <row r="46" spans="1:11" ht="18" customHeight="1" x14ac:dyDescent="0.15">
      <c r="A46" s="771" t="s">
        <v>63</v>
      </c>
      <c r="B46" s="403"/>
      <c r="C46" s="141"/>
      <c r="D46" s="109"/>
      <c r="E46" s="107"/>
      <c r="F46" s="403" t="s">
        <v>364</v>
      </c>
      <c r="G46" s="403" t="s">
        <v>330</v>
      </c>
      <c r="H46" s="109"/>
      <c r="I46" s="775">
        <v>4</v>
      </c>
      <c r="J46" s="777"/>
      <c r="K46" s="778"/>
    </row>
    <row r="47" spans="1:11" ht="18" customHeight="1" thickBot="1" x14ac:dyDescent="0.2">
      <c r="A47" s="772"/>
      <c r="B47" s="111" t="s">
        <v>21</v>
      </c>
      <c r="C47" s="142"/>
      <c r="D47" s="113"/>
      <c r="E47" s="111"/>
      <c r="F47" s="111" t="s">
        <v>68</v>
      </c>
      <c r="G47" s="111" t="s">
        <v>21</v>
      </c>
      <c r="H47" s="113"/>
      <c r="I47" s="776"/>
      <c r="J47" s="779"/>
      <c r="K47" s="780"/>
    </row>
    <row r="48" spans="1:11" ht="18" customHeight="1" x14ac:dyDescent="0.15">
      <c r="A48" s="41"/>
      <c r="B48" s="42"/>
      <c r="C48" s="42"/>
      <c r="D48" s="42"/>
      <c r="E48" s="42"/>
      <c r="F48" s="42"/>
      <c r="G48" s="42"/>
      <c r="H48" s="42"/>
      <c r="I48" s="881" t="s">
        <v>452</v>
      </c>
      <c r="J48" s="881"/>
      <c r="K48" s="881"/>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93</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75">
    <mergeCell ref="A57:B57"/>
    <mergeCell ref="C57:K57"/>
    <mergeCell ref="F14:H14"/>
    <mergeCell ref="E5:G5"/>
    <mergeCell ref="C52:K52"/>
    <mergeCell ref="A54:B54"/>
    <mergeCell ref="C54:K54"/>
    <mergeCell ref="A55:B55"/>
    <mergeCell ref="A56:B56"/>
    <mergeCell ref="C56:K56"/>
    <mergeCell ref="A49:B49"/>
    <mergeCell ref="D49:E49"/>
    <mergeCell ref="A50:B50"/>
    <mergeCell ref="C50:K50"/>
    <mergeCell ref="A51:B51"/>
    <mergeCell ref="C51:K51"/>
    <mergeCell ref="J45:K45"/>
    <mergeCell ref="A46:A47"/>
    <mergeCell ref="I46:I47"/>
    <mergeCell ref="J46:K47"/>
    <mergeCell ref="I48:K48"/>
    <mergeCell ref="J41:K41"/>
    <mergeCell ref="A42:A43"/>
    <mergeCell ref="I42:I43"/>
    <mergeCell ref="J42:K43"/>
    <mergeCell ref="J44:K44"/>
    <mergeCell ref="J39:K40"/>
    <mergeCell ref="J30:K31"/>
    <mergeCell ref="J32:K32"/>
    <mergeCell ref="A33:A34"/>
    <mergeCell ref="I33:I34"/>
    <mergeCell ref="J33:K34"/>
    <mergeCell ref="J35:K35"/>
    <mergeCell ref="J36:K36"/>
    <mergeCell ref="A37:A38"/>
    <mergeCell ref="H37:H38"/>
    <mergeCell ref="I37:I38"/>
    <mergeCell ref="J37:K38"/>
    <mergeCell ref="J26:K26"/>
    <mergeCell ref="J27:K27"/>
    <mergeCell ref="A28:A29"/>
    <mergeCell ref="H28:H29"/>
    <mergeCell ref="I28:I29"/>
    <mergeCell ref="J28:K29"/>
    <mergeCell ref="J21:K22"/>
    <mergeCell ref="J23:K23"/>
    <mergeCell ref="A24:A25"/>
    <mergeCell ref="I24:I25"/>
    <mergeCell ref="J24:K25"/>
    <mergeCell ref="J17:K17"/>
    <mergeCell ref="J18:K18"/>
    <mergeCell ref="A19:A20"/>
    <mergeCell ref="H19:H20"/>
    <mergeCell ref="I19:I20"/>
    <mergeCell ref="J19:K20"/>
    <mergeCell ref="J12:K13"/>
    <mergeCell ref="J14:K14"/>
    <mergeCell ref="A15:A16"/>
    <mergeCell ref="I15:I16"/>
    <mergeCell ref="J15:K16"/>
    <mergeCell ref="A10:A11"/>
    <mergeCell ref="H10:H11"/>
    <mergeCell ref="I10:I11"/>
    <mergeCell ref="J10:K11"/>
    <mergeCell ref="B1:F1"/>
    <mergeCell ref="H1:K1"/>
    <mergeCell ref="B2:E2"/>
    <mergeCell ref="I3:I4"/>
    <mergeCell ref="J3:K4"/>
    <mergeCell ref="J5:K5"/>
    <mergeCell ref="A6:A7"/>
    <mergeCell ref="I6:I7"/>
    <mergeCell ref="J6:K7"/>
    <mergeCell ref="J8:K8"/>
    <mergeCell ref="J9:K9"/>
  </mergeCells>
  <phoneticPr fontId="13"/>
  <pageMargins left="0.59055118110236227" right="0.27559055118110237" top="0.31496062992125984" bottom="0.11811023622047245" header="0.51181102362204722" footer="0.51181102362204722"/>
  <pageSetup paperSize="9" scale="87"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30AF92D0-DCA2-4261-A8BD-AB46EE34A5CB}">
          <x14:formula1>
            <xm:f>'F:\Users\clmiwa-three\Downloads\[《中村》新田・草加 エリア 仮シフト【12月16日～1月15日】.xlsx]参照データベース'!#REF!</xm:f>
          </x14:formula1>
          <xm:sqref>G1 C48:H48</xm:sqref>
        </x14:dataValidation>
      </x14:dataValidations>
    </ext>
  </extLst>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58CD0-119A-4506-9FD3-6D2C1D217984}">
  <sheetPr>
    <pageSetUpPr fitToPage="1"/>
  </sheetPr>
  <dimension ref="A1:K58"/>
  <sheetViews>
    <sheetView zoomScale="85" zoomScaleNormal="85" workbookViewId="0">
      <selection activeCell="D25" sqref="D25"/>
    </sheetView>
  </sheetViews>
  <sheetFormatPr defaultColWidth="9" defaultRowHeight="16.5" customHeight="1" x14ac:dyDescent="0.15"/>
  <cols>
    <col min="1" max="1" width="11.5" style="1" customWidth="1"/>
    <col min="2" max="8" width="9.625" style="14" customWidth="1"/>
    <col min="9" max="9" width="7.625" style="1" customWidth="1"/>
    <col min="10" max="10" width="8.375" style="1" customWidth="1"/>
    <col min="11" max="11" width="2.375" style="1" customWidth="1"/>
    <col min="12" max="16384" width="9" style="1"/>
  </cols>
  <sheetData>
    <row r="1" spans="1:11" ht="16.5" customHeight="1" thickBot="1" x14ac:dyDescent="0.2">
      <c r="A1" s="50" t="s">
        <v>59</v>
      </c>
      <c r="B1" s="683" t="s">
        <v>451</v>
      </c>
      <c r="C1" s="683"/>
      <c r="D1" s="683"/>
      <c r="E1" s="683"/>
      <c r="F1" s="683"/>
      <c r="H1" s="760" t="s">
        <v>190</v>
      </c>
      <c r="I1" s="761"/>
      <c r="J1" s="761"/>
      <c r="K1" s="762"/>
    </row>
    <row r="2" spans="1:11" ht="8.4499999999999993" customHeight="1" x14ac:dyDescent="0.15">
      <c r="A2" s="14"/>
      <c r="I2" s="14"/>
      <c r="J2" s="3"/>
      <c r="K2" s="4"/>
    </row>
    <row r="3" spans="1:11" ht="16.5" customHeight="1" x14ac:dyDescent="0.15">
      <c r="A3" s="2" t="s">
        <v>64</v>
      </c>
      <c r="B3" s="90"/>
      <c r="C3" s="90"/>
      <c r="D3" s="90"/>
      <c r="E3" s="90">
        <v>45658</v>
      </c>
      <c r="F3" s="90">
        <v>45659</v>
      </c>
      <c r="G3" s="90">
        <v>45660</v>
      </c>
      <c r="H3" s="90">
        <v>45661</v>
      </c>
      <c r="I3" s="727" t="s">
        <v>1</v>
      </c>
      <c r="J3" s="717" t="s">
        <v>2</v>
      </c>
      <c r="K3" s="718"/>
    </row>
    <row r="4" spans="1:11" ht="16.5" customHeight="1" x14ac:dyDescent="0.15">
      <c r="A4" s="2" t="s">
        <v>3</v>
      </c>
      <c r="B4" s="2"/>
      <c r="C4" s="21"/>
      <c r="D4" s="21"/>
      <c r="E4" s="24" t="s">
        <v>7</v>
      </c>
      <c r="F4" s="2" t="s">
        <v>8</v>
      </c>
      <c r="G4" s="2" t="s">
        <v>9</v>
      </c>
      <c r="H4" s="24" t="s">
        <v>10</v>
      </c>
      <c r="I4" s="728"/>
      <c r="J4" s="719"/>
      <c r="K4" s="720"/>
    </row>
    <row r="5" spans="1:11" ht="18" customHeight="1" x14ac:dyDescent="0.15">
      <c r="A5" s="17" t="s">
        <v>12</v>
      </c>
      <c r="B5" s="11"/>
      <c r="C5" s="11"/>
      <c r="D5" s="11"/>
      <c r="E5" s="949" t="s">
        <v>453</v>
      </c>
      <c r="F5" s="950"/>
      <c r="G5" s="951"/>
      <c r="H5" s="481" t="s">
        <v>454</v>
      </c>
      <c r="I5" s="5"/>
      <c r="J5" s="682"/>
      <c r="K5" s="692"/>
    </row>
    <row r="6" spans="1:11" ht="17.25" customHeight="1" x14ac:dyDescent="0.15">
      <c r="A6" s="20" t="s">
        <v>192</v>
      </c>
      <c r="B6" s="357"/>
      <c r="C6" s="357"/>
      <c r="D6" s="357"/>
      <c r="E6" s="357"/>
      <c r="F6" s="357"/>
      <c r="G6" s="357"/>
      <c r="H6" s="355" t="s">
        <v>21</v>
      </c>
      <c r="I6" s="5">
        <f t="shared" ref="I6:I11" si="0">COUNTIFS(B6:H6,"&lt;&gt;空",B6:H6,"&lt;&gt;休",B6:H6,"&lt;&gt;調",B6:H6,"&lt;&gt;",B6:H6,"&lt;&gt;調整休")</f>
        <v>1</v>
      </c>
      <c r="J6" s="758">
        <f t="shared" ref="J6" si="1">SUM(COUNTIF(B6:H6,"9-14"))*(5)+(COUNTIF(B6:H6,"14-19"))*(5)+(COUNTIF(B6:H6,"9-14・17-19"))*(7)</f>
        <v>5</v>
      </c>
      <c r="K6" s="759"/>
    </row>
    <row r="7" spans="1:11" ht="17.25" customHeight="1" x14ac:dyDescent="0.15">
      <c r="A7" s="20" t="s">
        <v>95</v>
      </c>
      <c r="B7" s="357"/>
      <c r="C7" s="357"/>
      <c r="D7" s="357"/>
      <c r="E7" s="357"/>
      <c r="F7" s="357"/>
      <c r="G7" s="357"/>
      <c r="H7" s="355" t="s">
        <v>21</v>
      </c>
      <c r="I7" s="5">
        <f t="shared" si="0"/>
        <v>1</v>
      </c>
      <c r="J7" s="758">
        <f>SUM(COUNTIF(B7:H7,"9-14"))*(4.5)+(COUNTIF(B7:H7,"14-19"))*(4.5)+(COUNTIF(B7:H7,"15-19"))*(4)+(COUNTIF(B7:H7,"9-11"))*(2)</f>
        <v>4.5</v>
      </c>
      <c r="K7" s="759"/>
    </row>
    <row r="8" spans="1:11" ht="17.25" customHeight="1" x14ac:dyDescent="0.15">
      <c r="A8" s="20" t="s">
        <v>456</v>
      </c>
      <c r="B8" s="357"/>
      <c r="C8" s="357"/>
      <c r="D8" s="357"/>
      <c r="E8" s="357"/>
      <c r="F8" s="357"/>
      <c r="G8" s="357"/>
      <c r="H8" s="355" t="s">
        <v>20</v>
      </c>
      <c r="I8" s="5">
        <f t="shared" si="0"/>
        <v>1</v>
      </c>
      <c r="J8" s="758">
        <f>SUM(COUNTIF(B8:H8,"9-14"))*(4.5)+(COUNTIF(B8:H8,"14-19"))*(4.5)+(COUNTIF(B8:H8,"15-19"))*(4)</f>
        <v>4.5</v>
      </c>
      <c r="K8" s="759"/>
    </row>
    <row r="9" spans="1:11" ht="17.25" customHeight="1" x14ac:dyDescent="0.15">
      <c r="A9" s="20" t="s">
        <v>448</v>
      </c>
      <c r="B9" s="357"/>
      <c r="C9" s="357"/>
      <c r="D9" s="357"/>
      <c r="E9" s="357"/>
      <c r="F9" s="357"/>
      <c r="G9" s="357"/>
      <c r="H9" s="355" t="s">
        <v>20</v>
      </c>
      <c r="I9" s="5">
        <f t="shared" ref="I9" si="2">COUNTIFS(B9:H9,"&lt;&gt;空",B9:H9,"&lt;&gt;休",B9:H9,"&lt;&gt;調",B9:H9,"&lt;&gt;",B9:H9,"&lt;&gt;調整休")</f>
        <v>1</v>
      </c>
      <c r="J9" s="758">
        <f>SUM(COUNTIF(B9:H9,"9-14"))*(4.5)+(COUNTIF(B9:H9,"14-19"))*(4.5)+(COUNTIF(B9:H9,"15-19"))*(4)</f>
        <v>4.5</v>
      </c>
      <c r="K9" s="759"/>
    </row>
    <row r="10" spans="1:11" ht="17.25" customHeight="1" x14ac:dyDescent="0.15">
      <c r="A10" s="20" t="s">
        <v>428</v>
      </c>
      <c r="B10" s="357"/>
      <c r="C10" s="357"/>
      <c r="D10" s="357"/>
      <c r="E10" s="357"/>
      <c r="F10" s="357"/>
      <c r="G10" s="357"/>
      <c r="H10" s="355"/>
      <c r="I10" s="5">
        <f t="shared" si="0"/>
        <v>0</v>
      </c>
      <c r="J10" s="758">
        <f>SUM(COUNTIF(B10:H10,"9-14"))*(4.5)+(COUNTIF(B10:H10,"14-19"))*(4.5)+(COUNTIF(B10:H10,"15-19"))*(4)</f>
        <v>0</v>
      </c>
      <c r="K10" s="759"/>
    </row>
    <row r="11" spans="1:11" ht="17.25" customHeight="1" x14ac:dyDescent="0.15">
      <c r="A11" s="20" t="s">
        <v>355</v>
      </c>
      <c r="B11" s="357"/>
      <c r="C11" s="357"/>
      <c r="D11" s="357"/>
      <c r="E11" s="357"/>
      <c r="F11" s="357"/>
      <c r="G11" s="357"/>
      <c r="H11" s="355"/>
      <c r="I11" s="5">
        <f t="shared" si="0"/>
        <v>0</v>
      </c>
      <c r="J11" s="758">
        <f>SUM(COUNTIF(B11:H11,"9-14"))*(4.5)+(COUNTIF(B11:H11,"14-19"))*(4.5)+(COUNTIF(B11:H11,"15-19"))*(4)+(COUNTIF(B11:H11,"9-13"))*(4)</f>
        <v>0</v>
      </c>
      <c r="K11" s="759"/>
    </row>
    <row r="12" spans="1:11" ht="17.25" customHeight="1" x14ac:dyDescent="0.15">
      <c r="A12" s="20" t="s">
        <v>356</v>
      </c>
      <c r="B12" s="357"/>
      <c r="C12" s="357"/>
      <c r="D12" s="357"/>
      <c r="E12" s="357"/>
      <c r="F12" s="357"/>
      <c r="G12" s="357"/>
      <c r="H12" s="355" t="s">
        <v>20</v>
      </c>
      <c r="I12" s="5"/>
      <c r="J12" s="91"/>
      <c r="K12" s="92"/>
    </row>
    <row r="13" spans="1:11" ht="17.25" customHeight="1" x14ac:dyDescent="0.15">
      <c r="A13" s="31" t="s">
        <v>66</v>
      </c>
      <c r="B13" s="357"/>
      <c r="C13" s="357"/>
      <c r="D13" s="357"/>
      <c r="E13" s="357"/>
      <c r="F13" s="357"/>
      <c r="G13" s="357"/>
      <c r="H13" s="355"/>
      <c r="I13" s="5"/>
      <c r="J13" s="682"/>
      <c r="K13" s="692"/>
    </row>
    <row r="14" spans="1:11" ht="16.5" customHeight="1" x14ac:dyDescent="0.15">
      <c r="A14" s="33" t="s">
        <v>0</v>
      </c>
      <c r="B14" s="90">
        <v>45662</v>
      </c>
      <c r="C14" s="90">
        <v>45663</v>
      </c>
      <c r="D14" s="90">
        <v>45664</v>
      </c>
      <c r="E14" s="90">
        <v>45665</v>
      </c>
      <c r="F14" s="90">
        <v>45666</v>
      </c>
      <c r="G14" s="90">
        <v>45667</v>
      </c>
      <c r="H14" s="90">
        <v>45668</v>
      </c>
      <c r="I14" s="727" t="s">
        <v>1</v>
      </c>
      <c r="J14" s="717" t="s">
        <v>2</v>
      </c>
      <c r="K14" s="718"/>
    </row>
    <row r="15" spans="1:11" ht="16.5" customHeight="1" x14ac:dyDescent="0.15">
      <c r="A15" s="22" t="s">
        <v>3</v>
      </c>
      <c r="B15" s="22" t="s">
        <v>4</v>
      </c>
      <c r="C15" s="2" t="s">
        <v>5</v>
      </c>
      <c r="D15" s="21" t="s">
        <v>6</v>
      </c>
      <c r="E15" s="2" t="s">
        <v>7</v>
      </c>
      <c r="F15" s="2" t="s">
        <v>8</v>
      </c>
      <c r="G15" s="2" t="s">
        <v>9</v>
      </c>
      <c r="H15" s="24" t="s">
        <v>10</v>
      </c>
      <c r="I15" s="728"/>
      <c r="J15" s="719"/>
      <c r="K15" s="720"/>
    </row>
    <row r="16" spans="1:11" ht="18" customHeight="1" x14ac:dyDescent="0.15">
      <c r="A16" s="17" t="s">
        <v>13</v>
      </c>
      <c r="B16" s="481" t="s">
        <v>454</v>
      </c>
      <c r="C16" s="11"/>
      <c r="D16" s="11"/>
      <c r="E16" s="12"/>
      <c r="F16" s="12"/>
      <c r="G16" s="12"/>
      <c r="H16" s="12"/>
      <c r="I16" s="5"/>
      <c r="J16" s="682"/>
      <c r="K16" s="692"/>
    </row>
    <row r="17" spans="1:11" ht="17.25" customHeight="1" x14ac:dyDescent="0.15">
      <c r="A17" s="20" t="s">
        <v>192</v>
      </c>
      <c r="B17" s="355" t="s">
        <v>21</v>
      </c>
      <c r="C17" s="357"/>
      <c r="D17" s="357"/>
      <c r="E17" s="355"/>
      <c r="F17" s="355" t="s">
        <v>21</v>
      </c>
      <c r="G17" s="306"/>
      <c r="H17" s="355" t="s">
        <v>21</v>
      </c>
      <c r="I17" s="5">
        <f t="shared" ref="I17:I22" si="3">COUNTIFS(B17:H17,"&lt;&gt;空",B17:H17,"&lt;&gt;休",B17:H17,"&lt;&gt;調",B17:H17,"&lt;&gt;",B17:H17,"&lt;&gt;調整休")</f>
        <v>3</v>
      </c>
      <c r="J17" s="758">
        <f t="shared" ref="J17" si="4">SUM(COUNTIF(B17:H17,"9-14"))*(5)+(COUNTIF(B17:H17,"14-19"))*(5)+(COUNTIF(B17:H17,"9-14・17-19"))*(7)</f>
        <v>15</v>
      </c>
      <c r="K17" s="759"/>
    </row>
    <row r="18" spans="1:11" ht="17.25" customHeight="1" x14ac:dyDescent="0.15">
      <c r="A18" s="20" t="s">
        <v>95</v>
      </c>
      <c r="B18" s="355"/>
      <c r="C18" s="357"/>
      <c r="D18" s="357"/>
      <c r="E18" s="355" t="s">
        <v>21</v>
      </c>
      <c r="F18" s="355"/>
      <c r="G18" s="355" t="s">
        <v>341</v>
      </c>
      <c r="H18" s="355" t="s">
        <v>21</v>
      </c>
      <c r="I18" s="5">
        <f t="shared" si="3"/>
        <v>3</v>
      </c>
      <c r="J18" s="758">
        <f>SUM(COUNTIF(B18:H18,"9-14"))*(4.5)+(COUNTIF(B18:H18,"14-19"))*(4.5)+(COUNTIF(B18:H18,"15-19"))*(4)+(COUNTIF(B18:H18,"9-11"))*(2)</f>
        <v>11</v>
      </c>
      <c r="K18" s="759"/>
    </row>
    <row r="19" spans="1:11" ht="17.25" customHeight="1" x14ac:dyDescent="0.15">
      <c r="A19" s="20" t="s">
        <v>456</v>
      </c>
      <c r="B19" s="355"/>
      <c r="C19" s="357"/>
      <c r="D19" s="357"/>
      <c r="E19" s="355" t="s">
        <v>21</v>
      </c>
      <c r="F19" s="355"/>
      <c r="G19" s="355" t="s">
        <v>21</v>
      </c>
      <c r="H19" s="355" t="s">
        <v>20</v>
      </c>
      <c r="I19" s="5">
        <f t="shared" si="3"/>
        <v>3</v>
      </c>
      <c r="J19" s="758">
        <f>SUM(COUNTIF(B19:H19,"9-14"))*(4.5)+(COUNTIF(B19:H19,"14-19"))*(4.5)+(COUNTIF(B19:H19,"15-19"))*(4)</f>
        <v>13.5</v>
      </c>
      <c r="K19" s="759"/>
    </row>
    <row r="20" spans="1:11" ht="17.25" customHeight="1" x14ac:dyDescent="0.15">
      <c r="A20" s="20" t="s">
        <v>448</v>
      </c>
      <c r="B20" s="355" t="s">
        <v>21</v>
      </c>
      <c r="C20" s="357"/>
      <c r="D20" s="357"/>
      <c r="E20" s="355"/>
      <c r="F20" s="355" t="s">
        <v>21</v>
      </c>
      <c r="G20" s="355"/>
      <c r="H20" s="355" t="s">
        <v>20</v>
      </c>
      <c r="I20" s="5">
        <f t="shared" ref="I20" si="5">COUNTIFS(B20:H20,"&lt;&gt;空",B20:H20,"&lt;&gt;休",B20:H20,"&lt;&gt;調",B20:H20,"&lt;&gt;",B20:H20,"&lt;&gt;調整休")</f>
        <v>3</v>
      </c>
      <c r="J20" s="758">
        <f>SUM(COUNTIF(B20:H20,"9-14"))*(4.5)+(COUNTIF(B20:H20,"14-19"))*(4.5)+(COUNTIF(B20:H20,"15-19"))*(4)</f>
        <v>13.5</v>
      </c>
      <c r="K20" s="759"/>
    </row>
    <row r="21" spans="1:11" ht="17.25" customHeight="1" x14ac:dyDescent="0.15">
      <c r="A21" s="20" t="s">
        <v>428</v>
      </c>
      <c r="B21" s="355" t="s">
        <v>20</v>
      </c>
      <c r="C21" s="357"/>
      <c r="D21" s="357"/>
      <c r="E21" s="355" t="s">
        <v>20</v>
      </c>
      <c r="F21" s="355"/>
      <c r="G21" s="355"/>
      <c r="H21" s="355"/>
      <c r="I21" s="5">
        <f t="shared" si="3"/>
        <v>2</v>
      </c>
      <c r="J21" s="758">
        <f>SUM(COUNTIF(B21:H21,"9-14"))*(4.5)+(COUNTIF(B21:H21,"14-19"))*(4.5)+(COUNTIF(B21:H21,"15-19"))*(4)</f>
        <v>9</v>
      </c>
      <c r="K21" s="759"/>
    </row>
    <row r="22" spans="1:11" ht="17.25" customHeight="1" x14ac:dyDescent="0.15">
      <c r="A22" s="20" t="s">
        <v>355</v>
      </c>
      <c r="B22" s="355"/>
      <c r="C22" s="357"/>
      <c r="D22" s="357"/>
      <c r="E22" s="12"/>
      <c r="F22" s="355" t="s">
        <v>20</v>
      </c>
      <c r="G22" s="355" t="s">
        <v>23</v>
      </c>
      <c r="H22" s="355"/>
      <c r="I22" s="5">
        <f t="shared" si="3"/>
        <v>2</v>
      </c>
      <c r="J22" s="758">
        <f>SUM(COUNTIF(B22:H22,"9-14"))*(4.5)+(COUNTIF(B22:H22,"14-19"))*(4.5)+(COUNTIF(B22:H22,"15-19"))*(4)+(COUNTIF(B22:H22,"9-13"))*(4)</f>
        <v>8.5</v>
      </c>
      <c r="K22" s="759"/>
    </row>
    <row r="23" spans="1:11" ht="17.25" customHeight="1" x14ac:dyDescent="0.15">
      <c r="A23" s="20" t="s">
        <v>356</v>
      </c>
      <c r="B23" s="355"/>
      <c r="C23" s="357"/>
      <c r="D23" s="357"/>
      <c r="E23" s="355"/>
      <c r="F23" s="355"/>
      <c r="G23" s="306"/>
      <c r="H23" s="355" t="s">
        <v>20</v>
      </c>
      <c r="I23" s="5"/>
      <c r="J23" s="91"/>
      <c r="K23" s="92"/>
    </row>
    <row r="24" spans="1:11" ht="17.25" customHeight="1" x14ac:dyDescent="0.15">
      <c r="A24" s="31" t="s">
        <v>66</v>
      </c>
      <c r="B24" s="355"/>
      <c r="C24" s="357"/>
      <c r="D24" s="357"/>
      <c r="E24" s="355"/>
      <c r="F24" s="355"/>
      <c r="G24" s="306"/>
      <c r="H24" s="355"/>
      <c r="I24" s="5"/>
      <c r="J24" s="682"/>
      <c r="K24" s="692"/>
    </row>
    <row r="25" spans="1:11" ht="16.5" customHeight="1" x14ac:dyDescent="0.15">
      <c r="A25" s="22" t="s">
        <v>0</v>
      </c>
      <c r="B25" s="23">
        <v>45669</v>
      </c>
      <c r="C25" s="23">
        <v>45670</v>
      </c>
      <c r="D25" s="23">
        <v>45671</v>
      </c>
      <c r="E25" s="23">
        <v>45672</v>
      </c>
      <c r="F25" s="23">
        <v>45673</v>
      </c>
      <c r="G25" s="23">
        <v>45674</v>
      </c>
      <c r="H25" s="23">
        <v>45675</v>
      </c>
      <c r="I25" s="727" t="s">
        <v>1</v>
      </c>
      <c r="J25" s="717" t="s">
        <v>2</v>
      </c>
      <c r="K25" s="718"/>
    </row>
    <row r="26" spans="1:11" ht="16.5" customHeight="1" x14ac:dyDescent="0.15">
      <c r="A26" s="22" t="s">
        <v>3</v>
      </c>
      <c r="B26" s="24" t="s">
        <v>4</v>
      </c>
      <c r="C26" s="21" t="s">
        <v>5</v>
      </c>
      <c r="D26" s="21" t="s">
        <v>6</v>
      </c>
      <c r="E26" s="2" t="s">
        <v>7</v>
      </c>
      <c r="F26" s="2" t="s">
        <v>8</v>
      </c>
      <c r="G26" s="2" t="s">
        <v>9</v>
      </c>
      <c r="H26" s="24" t="s">
        <v>10</v>
      </c>
      <c r="I26" s="728"/>
      <c r="J26" s="719"/>
      <c r="K26" s="720"/>
    </row>
    <row r="27" spans="1:11" ht="18" customHeight="1" x14ac:dyDescent="0.15">
      <c r="A27" s="17" t="s">
        <v>12</v>
      </c>
      <c r="B27" s="12"/>
      <c r="C27" s="11"/>
      <c r="D27" s="11"/>
      <c r="E27" s="12"/>
      <c r="F27" s="691" t="s">
        <v>60</v>
      </c>
      <c r="G27" s="691"/>
      <c r="H27" s="691"/>
      <c r="I27" s="5"/>
      <c r="J27" s="693"/>
      <c r="K27" s="692"/>
    </row>
    <row r="28" spans="1:11" ht="17.25" customHeight="1" x14ac:dyDescent="0.15">
      <c r="A28" s="20" t="s">
        <v>192</v>
      </c>
      <c r="B28" s="355" t="s">
        <v>21</v>
      </c>
      <c r="C28" s="357"/>
      <c r="D28" s="357"/>
      <c r="E28" s="355"/>
      <c r="F28" s="355" t="s">
        <v>21</v>
      </c>
      <c r="G28" s="306"/>
      <c r="H28" s="355" t="s">
        <v>21</v>
      </c>
      <c r="I28" s="5">
        <f t="shared" ref="I28:I33" si="6">COUNTIFS(B28:H28,"&lt;&gt;空",B28:H28,"&lt;&gt;休",B28:H28,"&lt;&gt;調",B28:H28,"&lt;&gt;",B28:H28,"&lt;&gt;調整休")</f>
        <v>3</v>
      </c>
      <c r="J28" s="758">
        <f t="shared" ref="J28" si="7">SUM(COUNTIF(B28:H28,"9-14"))*(5)+(COUNTIF(B28:H28,"14-19"))*(5)+(COUNTIF(B28:H28,"9-14・17-19"))*(7)</f>
        <v>15</v>
      </c>
      <c r="K28" s="759"/>
    </row>
    <row r="29" spans="1:11" ht="17.25" customHeight="1" x14ac:dyDescent="0.15">
      <c r="A29" s="20" t="s">
        <v>95</v>
      </c>
      <c r="B29" s="355"/>
      <c r="C29" s="357"/>
      <c r="D29" s="357"/>
      <c r="E29" s="355" t="s">
        <v>21</v>
      </c>
      <c r="F29" s="355"/>
      <c r="G29" s="355" t="s">
        <v>341</v>
      </c>
      <c r="H29" s="355" t="s">
        <v>21</v>
      </c>
      <c r="I29" s="5">
        <f t="shared" si="6"/>
        <v>3</v>
      </c>
      <c r="J29" s="758">
        <f>SUM(COUNTIF(B29:H29,"9-14"))*(4.5)+(COUNTIF(B29:H29,"14-19"))*(4.5)+(COUNTIF(B29:H29,"15-19"))*(4)+(COUNTIF(B29:H29,"9-11"))*(2)</f>
        <v>11</v>
      </c>
      <c r="K29" s="759"/>
    </row>
    <row r="30" spans="1:11" ht="17.25" customHeight="1" x14ac:dyDescent="0.15">
      <c r="A30" s="20" t="s">
        <v>456</v>
      </c>
      <c r="B30" s="355"/>
      <c r="C30" s="357"/>
      <c r="D30" s="357"/>
      <c r="E30" s="355" t="s">
        <v>21</v>
      </c>
      <c r="F30" s="355"/>
      <c r="G30" s="355" t="s">
        <v>21</v>
      </c>
      <c r="H30" s="355" t="s">
        <v>20</v>
      </c>
      <c r="I30" s="5">
        <f t="shared" si="6"/>
        <v>3</v>
      </c>
      <c r="J30" s="758">
        <f>SUM(COUNTIF(B30:H30,"9-14"))*(4.5)+(COUNTIF(B30:H30,"14-19"))*(4.5)+(COUNTIF(B30:H30,"15-19"))*(4)</f>
        <v>13.5</v>
      </c>
      <c r="K30" s="759"/>
    </row>
    <row r="31" spans="1:11" ht="17.25" customHeight="1" x14ac:dyDescent="0.15">
      <c r="A31" s="20" t="s">
        <v>448</v>
      </c>
      <c r="B31" s="355" t="s">
        <v>21</v>
      </c>
      <c r="C31" s="357"/>
      <c r="D31" s="357"/>
      <c r="E31" s="355"/>
      <c r="F31" s="355" t="s">
        <v>21</v>
      </c>
      <c r="G31" s="355"/>
      <c r="H31" s="355" t="s">
        <v>20</v>
      </c>
      <c r="I31" s="5">
        <f t="shared" si="6"/>
        <v>3</v>
      </c>
      <c r="J31" s="758">
        <f>SUM(COUNTIF(B31:H31,"9-14"))*(4.5)+(COUNTIF(B31:H31,"14-19"))*(4.5)+(COUNTIF(B31:H31,"15-19"))*(4)</f>
        <v>13.5</v>
      </c>
      <c r="K31" s="759"/>
    </row>
    <row r="32" spans="1:11" ht="17.25" customHeight="1" x14ac:dyDescent="0.15">
      <c r="A32" s="20" t="s">
        <v>428</v>
      </c>
      <c r="B32" s="355" t="s">
        <v>20</v>
      </c>
      <c r="C32" s="357"/>
      <c r="D32" s="357"/>
      <c r="E32" s="355" t="s">
        <v>20</v>
      </c>
      <c r="F32" s="355"/>
      <c r="G32" s="355"/>
      <c r="H32" s="355"/>
      <c r="I32" s="5">
        <f t="shared" si="6"/>
        <v>2</v>
      </c>
      <c r="J32" s="758">
        <f>SUM(COUNTIF(B32:H32,"9-14"))*(4.5)+(COUNTIF(B32:H32,"14-19"))*(4.5)+(COUNTIF(B32:H32,"15-19"))*(4)</f>
        <v>9</v>
      </c>
      <c r="K32" s="759"/>
    </row>
    <row r="33" spans="1:11" ht="17.25" customHeight="1" x14ac:dyDescent="0.15">
      <c r="A33" s="20" t="s">
        <v>355</v>
      </c>
      <c r="B33" s="355"/>
      <c r="C33" s="357"/>
      <c r="D33" s="357"/>
      <c r="E33" s="12"/>
      <c r="F33" s="355" t="s">
        <v>20</v>
      </c>
      <c r="G33" s="355" t="s">
        <v>23</v>
      </c>
      <c r="H33" s="355"/>
      <c r="I33" s="5">
        <f t="shared" si="6"/>
        <v>2</v>
      </c>
      <c r="J33" s="758">
        <f>SUM(COUNTIF(B33:H33,"9-14"))*(4.5)+(COUNTIF(B33:H33,"14-19"))*(4.5)+(COUNTIF(B33:H33,"15-19"))*(4)+(COUNTIF(B33:H33,"9-13"))*(4)</f>
        <v>8.5</v>
      </c>
      <c r="K33" s="759"/>
    </row>
    <row r="34" spans="1:11" ht="17.25" customHeight="1" x14ac:dyDescent="0.15">
      <c r="A34" s="20" t="s">
        <v>356</v>
      </c>
      <c r="B34" s="355"/>
      <c r="C34" s="357"/>
      <c r="D34" s="357"/>
      <c r="E34" s="355"/>
      <c r="F34" s="355"/>
      <c r="G34" s="306"/>
      <c r="H34" s="355" t="s">
        <v>20</v>
      </c>
      <c r="I34" s="5"/>
      <c r="J34" s="91"/>
      <c r="K34" s="92"/>
    </row>
    <row r="35" spans="1:11" ht="17.25" customHeight="1" x14ac:dyDescent="0.15">
      <c r="A35" s="31" t="s">
        <v>66</v>
      </c>
      <c r="B35" s="355"/>
      <c r="C35" s="357"/>
      <c r="D35" s="357"/>
      <c r="E35" s="355"/>
      <c r="F35" s="355"/>
      <c r="G35" s="306"/>
      <c r="H35" s="355"/>
      <c r="I35" s="5"/>
      <c r="J35" s="682"/>
      <c r="K35" s="692"/>
    </row>
    <row r="36" spans="1:11" ht="16.5" customHeight="1" x14ac:dyDescent="0.15">
      <c r="A36" s="22" t="s">
        <v>0</v>
      </c>
      <c r="B36" s="90">
        <v>45676</v>
      </c>
      <c r="C36" s="90">
        <v>45677</v>
      </c>
      <c r="D36" s="90">
        <v>45678</v>
      </c>
      <c r="E36" s="90">
        <v>45679</v>
      </c>
      <c r="F36" s="90">
        <v>45680</v>
      </c>
      <c r="G36" s="90">
        <v>45681</v>
      </c>
      <c r="H36" s="90">
        <v>45682</v>
      </c>
      <c r="I36" s="727" t="s">
        <v>1</v>
      </c>
      <c r="J36" s="717" t="s">
        <v>2</v>
      </c>
      <c r="K36" s="718"/>
    </row>
    <row r="37" spans="1:11" ht="16.5" customHeight="1" x14ac:dyDescent="0.15">
      <c r="A37" s="22" t="s">
        <v>3</v>
      </c>
      <c r="B37" s="2" t="s">
        <v>4</v>
      </c>
      <c r="C37" s="21" t="s">
        <v>5</v>
      </c>
      <c r="D37" s="21" t="s">
        <v>6</v>
      </c>
      <c r="E37" s="2" t="s">
        <v>7</v>
      </c>
      <c r="F37" s="2" t="s">
        <v>8</v>
      </c>
      <c r="G37" s="2" t="s">
        <v>9</v>
      </c>
      <c r="H37" s="24" t="s">
        <v>10</v>
      </c>
      <c r="I37" s="728"/>
      <c r="J37" s="719"/>
      <c r="K37" s="720"/>
    </row>
    <row r="38" spans="1:11" ht="18" customHeight="1" x14ac:dyDescent="0.15">
      <c r="A38" s="17" t="s">
        <v>13</v>
      </c>
      <c r="B38" s="12"/>
      <c r="C38" s="11"/>
      <c r="D38" s="11"/>
      <c r="E38" s="12"/>
      <c r="F38" s="12"/>
      <c r="G38" s="12"/>
      <c r="H38" s="12"/>
      <c r="I38" s="5"/>
      <c r="J38" s="682"/>
      <c r="K38" s="692"/>
    </row>
    <row r="39" spans="1:11" ht="17.25" customHeight="1" x14ac:dyDescent="0.15">
      <c r="A39" s="20" t="s">
        <v>192</v>
      </c>
      <c r="B39" s="355" t="s">
        <v>21</v>
      </c>
      <c r="C39" s="357"/>
      <c r="D39" s="357"/>
      <c r="E39" s="355"/>
      <c r="F39" s="355" t="s">
        <v>21</v>
      </c>
      <c r="G39" s="306"/>
      <c r="H39" s="355" t="s">
        <v>21</v>
      </c>
      <c r="I39" s="5">
        <f t="shared" ref="I39:I44" si="8">COUNTIFS(B39:H39,"&lt;&gt;空",B39:H39,"&lt;&gt;休",B39:H39,"&lt;&gt;調",B39:H39,"&lt;&gt;",B39:H39,"&lt;&gt;調整休")</f>
        <v>3</v>
      </c>
      <c r="J39" s="758">
        <f t="shared" ref="J39" si="9">SUM(COUNTIF(B39:H39,"9-14"))*(5)+(COUNTIF(B39:H39,"14-19"))*(5)+(COUNTIF(B39:H39,"9-14・17-19"))*(7)</f>
        <v>15</v>
      </c>
      <c r="K39" s="759"/>
    </row>
    <row r="40" spans="1:11" ht="17.25" customHeight="1" x14ac:dyDescent="0.15">
      <c r="A40" s="20" t="s">
        <v>95</v>
      </c>
      <c r="B40" s="355"/>
      <c r="C40" s="357"/>
      <c r="D40" s="357"/>
      <c r="E40" s="355" t="s">
        <v>21</v>
      </c>
      <c r="F40" s="355"/>
      <c r="G40" s="355" t="s">
        <v>341</v>
      </c>
      <c r="H40" s="355" t="s">
        <v>21</v>
      </c>
      <c r="I40" s="5">
        <f t="shared" si="8"/>
        <v>3</v>
      </c>
      <c r="J40" s="758">
        <f>SUM(COUNTIF(B40:H40,"9-14"))*(4.5)+(COUNTIF(B40:H40,"14-19"))*(4.5)+(COUNTIF(B40:H40,"15-19"))*(4)+(COUNTIF(B40:H40,"9-11"))*(2)</f>
        <v>11</v>
      </c>
      <c r="K40" s="759"/>
    </row>
    <row r="41" spans="1:11" ht="17.25" customHeight="1" x14ac:dyDescent="0.15">
      <c r="A41" s="20" t="s">
        <v>456</v>
      </c>
      <c r="B41" s="355"/>
      <c r="C41" s="357"/>
      <c r="D41" s="357"/>
      <c r="E41" s="355" t="s">
        <v>21</v>
      </c>
      <c r="F41" s="355"/>
      <c r="G41" s="355" t="s">
        <v>21</v>
      </c>
      <c r="H41" s="355" t="s">
        <v>20</v>
      </c>
      <c r="I41" s="5">
        <f t="shared" si="8"/>
        <v>3</v>
      </c>
      <c r="J41" s="758">
        <f>SUM(COUNTIF(B41:H41,"9-14"))*(4.5)+(COUNTIF(B41:H41,"14-19"))*(4.5)+(COUNTIF(B41:H41,"15-19"))*(4)</f>
        <v>13.5</v>
      </c>
      <c r="K41" s="759"/>
    </row>
    <row r="42" spans="1:11" ht="17.25" customHeight="1" x14ac:dyDescent="0.15">
      <c r="A42" s="20" t="s">
        <v>448</v>
      </c>
      <c r="B42" s="355" t="s">
        <v>21</v>
      </c>
      <c r="C42" s="357"/>
      <c r="D42" s="357"/>
      <c r="E42" s="355"/>
      <c r="F42" s="355" t="s">
        <v>21</v>
      </c>
      <c r="G42" s="355"/>
      <c r="H42" s="355" t="s">
        <v>20</v>
      </c>
      <c r="I42" s="5">
        <f t="shared" si="8"/>
        <v>3</v>
      </c>
      <c r="J42" s="758">
        <f>SUM(COUNTIF(B42:H42,"9-14"))*(4.5)+(COUNTIF(B42:H42,"14-19"))*(4.5)+(COUNTIF(B42:H42,"15-19"))*(4)</f>
        <v>13.5</v>
      </c>
      <c r="K42" s="759"/>
    </row>
    <row r="43" spans="1:11" ht="17.25" customHeight="1" x14ac:dyDescent="0.15">
      <c r="A43" s="20" t="s">
        <v>428</v>
      </c>
      <c r="B43" s="355" t="s">
        <v>20</v>
      </c>
      <c r="C43" s="357"/>
      <c r="D43" s="357"/>
      <c r="E43" s="355" t="s">
        <v>20</v>
      </c>
      <c r="F43" s="355"/>
      <c r="G43" s="355"/>
      <c r="H43" s="355"/>
      <c r="I43" s="5">
        <f t="shared" si="8"/>
        <v>2</v>
      </c>
      <c r="J43" s="758">
        <f>SUM(COUNTIF(B43:H43,"9-14"))*(4.5)+(COUNTIF(B43:H43,"14-19"))*(4.5)+(COUNTIF(B43:H43,"15-19"))*(4)</f>
        <v>9</v>
      </c>
      <c r="K43" s="759"/>
    </row>
    <row r="44" spans="1:11" ht="17.25" customHeight="1" x14ac:dyDescent="0.15">
      <c r="A44" s="20" t="s">
        <v>355</v>
      </c>
      <c r="B44" s="355"/>
      <c r="C44" s="357"/>
      <c r="D44" s="357"/>
      <c r="E44" s="12"/>
      <c r="F44" s="355" t="s">
        <v>20</v>
      </c>
      <c r="G44" s="355" t="s">
        <v>23</v>
      </c>
      <c r="H44" s="355"/>
      <c r="I44" s="5">
        <f t="shared" si="8"/>
        <v>2</v>
      </c>
      <c r="J44" s="758">
        <f>SUM(COUNTIF(B44:H44,"9-14"))*(4.5)+(COUNTIF(B44:H44,"14-19"))*(4.5)+(COUNTIF(B44:H44,"15-19"))*(4)+(COUNTIF(B44:H44,"9-13"))*(4)</f>
        <v>8.5</v>
      </c>
      <c r="K44" s="759"/>
    </row>
    <row r="45" spans="1:11" ht="17.25" customHeight="1" x14ac:dyDescent="0.15">
      <c r="A45" s="20" t="s">
        <v>356</v>
      </c>
      <c r="B45" s="355"/>
      <c r="C45" s="357"/>
      <c r="D45" s="357"/>
      <c r="E45" s="355"/>
      <c r="F45" s="355"/>
      <c r="G45" s="306"/>
      <c r="H45" s="355" t="s">
        <v>20</v>
      </c>
      <c r="I45" s="5"/>
      <c r="J45" s="91"/>
      <c r="K45" s="92"/>
    </row>
    <row r="46" spans="1:11" ht="17.25" customHeight="1" x14ac:dyDescent="0.15">
      <c r="A46" s="31" t="s">
        <v>66</v>
      </c>
      <c r="B46" s="355"/>
      <c r="C46" s="357"/>
      <c r="D46" s="357"/>
      <c r="E46" s="355"/>
      <c r="F46" s="355"/>
      <c r="G46" s="306"/>
      <c r="H46" s="355"/>
      <c r="I46" s="5"/>
      <c r="J46" s="682"/>
      <c r="K46" s="692"/>
    </row>
    <row r="47" spans="1:11" ht="16.5" customHeight="1" x14ac:dyDescent="0.15">
      <c r="A47" s="22" t="s">
        <v>0</v>
      </c>
      <c r="B47" s="23">
        <v>45683</v>
      </c>
      <c r="C47" s="23">
        <v>45684</v>
      </c>
      <c r="D47" s="23">
        <v>45685</v>
      </c>
      <c r="E47" s="23">
        <v>45686</v>
      </c>
      <c r="F47" s="23">
        <v>45687</v>
      </c>
      <c r="G47" s="23">
        <v>45688</v>
      </c>
      <c r="H47" s="23"/>
      <c r="I47" s="727" t="s">
        <v>1</v>
      </c>
      <c r="J47" s="717" t="s">
        <v>2</v>
      </c>
      <c r="K47" s="718"/>
    </row>
    <row r="48" spans="1:11" ht="16.5" customHeight="1" x14ac:dyDescent="0.15">
      <c r="A48" s="22" t="s">
        <v>3</v>
      </c>
      <c r="B48" s="22" t="s">
        <v>4</v>
      </c>
      <c r="C48" s="316" t="s">
        <v>5</v>
      </c>
      <c r="D48" s="21" t="s">
        <v>6</v>
      </c>
      <c r="E48" s="2" t="s">
        <v>7</v>
      </c>
      <c r="F48" s="2" t="s">
        <v>8</v>
      </c>
      <c r="G48" s="2" t="s">
        <v>9</v>
      </c>
      <c r="H48" s="24"/>
      <c r="I48" s="728"/>
      <c r="J48" s="719"/>
      <c r="K48" s="720"/>
    </row>
    <row r="49" spans="1:11" ht="16.5" customHeight="1" x14ac:dyDescent="0.15">
      <c r="A49" s="17" t="s">
        <v>12</v>
      </c>
      <c r="B49" s="12"/>
      <c r="C49" s="11"/>
      <c r="D49" s="11"/>
      <c r="E49" s="12"/>
      <c r="F49" s="12"/>
      <c r="G49" s="12"/>
      <c r="H49" s="11"/>
      <c r="I49" s="5"/>
      <c r="J49" s="693"/>
      <c r="K49" s="692"/>
    </row>
    <row r="50" spans="1:11" ht="17.25" customHeight="1" x14ac:dyDescent="0.15">
      <c r="A50" s="20" t="s">
        <v>192</v>
      </c>
      <c r="B50" s="355" t="s">
        <v>21</v>
      </c>
      <c r="C50" s="357"/>
      <c r="D50" s="357"/>
      <c r="E50" s="355"/>
      <c r="F50" s="355" t="s">
        <v>21</v>
      </c>
      <c r="G50" s="306"/>
      <c r="H50" s="357"/>
      <c r="I50" s="5">
        <f t="shared" ref="I50:I55" si="10">COUNTIFS(B50:H50,"&lt;&gt;空",B50:H50,"&lt;&gt;休",B50:H50,"&lt;&gt;調",B50:H50,"&lt;&gt;",B50:H50,"&lt;&gt;調整休")</f>
        <v>2</v>
      </c>
      <c r="J50" s="758">
        <f t="shared" ref="J50" si="11">SUM(COUNTIF(B50:H50,"9-14"))*(5)+(COUNTIF(B50:H50,"14-19"))*(5)+(COUNTIF(B50:H50,"9-14・17-19"))*(7)</f>
        <v>10</v>
      </c>
      <c r="K50" s="759"/>
    </row>
    <row r="51" spans="1:11" ht="17.25" customHeight="1" x14ac:dyDescent="0.15">
      <c r="A51" s="20" t="s">
        <v>95</v>
      </c>
      <c r="B51" s="355"/>
      <c r="C51" s="357"/>
      <c r="D51" s="357"/>
      <c r="E51" s="355" t="s">
        <v>21</v>
      </c>
      <c r="F51" s="355"/>
      <c r="G51" s="355" t="s">
        <v>341</v>
      </c>
      <c r="H51" s="357"/>
      <c r="I51" s="5">
        <f t="shared" si="10"/>
        <v>2</v>
      </c>
      <c r="J51" s="758">
        <f>SUM(COUNTIF(B51:H51,"9-14"))*(4.5)+(COUNTIF(B51:H51,"14-19"))*(4.5)+(COUNTIF(B51:H51,"15-19"))*(4)+(COUNTIF(B51:H51,"9-11"))*(2)</f>
        <v>6.5</v>
      </c>
      <c r="K51" s="759"/>
    </row>
    <row r="52" spans="1:11" ht="17.25" customHeight="1" x14ac:dyDescent="0.15">
      <c r="A52" s="20" t="s">
        <v>456</v>
      </c>
      <c r="B52" s="355"/>
      <c r="C52" s="357"/>
      <c r="D52" s="357"/>
      <c r="E52" s="355" t="s">
        <v>21</v>
      </c>
      <c r="F52" s="355"/>
      <c r="G52" s="355" t="s">
        <v>21</v>
      </c>
      <c r="H52" s="357"/>
      <c r="I52" s="5">
        <f t="shared" si="10"/>
        <v>2</v>
      </c>
      <c r="J52" s="758">
        <f>SUM(COUNTIF(B52:H52,"9-14"))*(4.5)+(COUNTIF(B52:H52,"14-19"))*(4.5)+(COUNTIF(B52:H52,"15-19"))*(4)</f>
        <v>9</v>
      </c>
      <c r="K52" s="759"/>
    </row>
    <row r="53" spans="1:11" ht="17.25" customHeight="1" x14ac:dyDescent="0.15">
      <c r="A53" s="20" t="s">
        <v>448</v>
      </c>
      <c r="B53" s="355" t="s">
        <v>21</v>
      </c>
      <c r="C53" s="357"/>
      <c r="D53" s="357"/>
      <c r="E53" s="355"/>
      <c r="F53" s="355" t="s">
        <v>21</v>
      </c>
      <c r="G53" s="355"/>
      <c r="H53" s="357"/>
      <c r="I53" s="5">
        <f t="shared" si="10"/>
        <v>2</v>
      </c>
      <c r="J53" s="758">
        <f>SUM(COUNTIF(B53:H53,"9-14"))*(4.5)+(COUNTIF(B53:H53,"14-19"))*(4.5)+(COUNTIF(B53:H53,"15-19"))*(4)</f>
        <v>9</v>
      </c>
      <c r="K53" s="759"/>
    </row>
    <row r="54" spans="1:11" ht="17.25" customHeight="1" x14ac:dyDescent="0.15">
      <c r="A54" s="20" t="s">
        <v>428</v>
      </c>
      <c r="B54" s="355" t="s">
        <v>20</v>
      </c>
      <c r="C54" s="357"/>
      <c r="D54" s="357"/>
      <c r="E54" s="355" t="s">
        <v>20</v>
      </c>
      <c r="F54" s="355"/>
      <c r="G54" s="355"/>
      <c r="H54" s="357"/>
      <c r="I54" s="5">
        <f t="shared" si="10"/>
        <v>2</v>
      </c>
      <c r="J54" s="758">
        <f>SUM(COUNTIF(B54:H54,"9-14"))*(4.5)+(COUNTIF(B54:H54,"14-19"))*(4.5)+(COUNTIF(B54:H54,"15-19"))*(4)</f>
        <v>9</v>
      </c>
      <c r="K54" s="759"/>
    </row>
    <row r="55" spans="1:11" ht="17.25" customHeight="1" x14ac:dyDescent="0.15">
      <c r="A55" s="20" t="s">
        <v>355</v>
      </c>
      <c r="B55" s="355"/>
      <c r="C55" s="357"/>
      <c r="D55" s="357"/>
      <c r="E55" s="12"/>
      <c r="F55" s="355" t="s">
        <v>20</v>
      </c>
      <c r="G55" s="355" t="s">
        <v>23</v>
      </c>
      <c r="H55" s="357"/>
      <c r="I55" s="5">
        <f t="shared" si="10"/>
        <v>2</v>
      </c>
      <c r="J55" s="758">
        <f>SUM(COUNTIF(B55:H55,"9-14"))*(4.5)+(COUNTIF(B55:H55,"14-19"))*(4.5)+(COUNTIF(B55:H55,"15-19"))*(4)+(COUNTIF(B55:H55,"9-13"))*(4)</f>
        <v>8.5</v>
      </c>
      <c r="K55" s="759"/>
    </row>
    <row r="56" spans="1:11" ht="17.25" customHeight="1" x14ac:dyDescent="0.15">
      <c r="A56" s="20" t="s">
        <v>356</v>
      </c>
      <c r="B56" s="355"/>
      <c r="C56" s="357"/>
      <c r="D56" s="357"/>
      <c r="E56" s="355"/>
      <c r="F56" s="355"/>
      <c r="G56" s="306"/>
      <c r="H56" s="357"/>
      <c r="I56" s="5"/>
      <c r="J56" s="91"/>
      <c r="K56" s="92"/>
    </row>
    <row r="57" spans="1:11" ht="17.25" customHeight="1" x14ac:dyDescent="0.15">
      <c r="A57" s="31" t="s">
        <v>66</v>
      </c>
      <c r="B57" s="355"/>
      <c r="C57" s="357"/>
      <c r="D57" s="357"/>
      <c r="E57" s="355"/>
      <c r="F57" s="355"/>
      <c r="G57" s="306"/>
      <c r="H57" s="357"/>
      <c r="I57" s="5"/>
      <c r="J57" s="682"/>
      <c r="K57" s="692"/>
    </row>
    <row r="58" spans="1:11" ht="9.75" customHeight="1" x14ac:dyDescent="0.15">
      <c r="A58" s="41"/>
      <c r="B58" s="42"/>
      <c r="C58" s="42"/>
      <c r="D58" s="42"/>
      <c r="E58" s="42"/>
      <c r="F58" s="42"/>
      <c r="G58" s="42"/>
      <c r="H58" s="42"/>
      <c r="I58" s="881" t="s">
        <v>458</v>
      </c>
      <c r="J58" s="881"/>
      <c r="K58" s="881"/>
    </row>
  </sheetData>
  <mergeCells count="55">
    <mergeCell ref="F27:H27"/>
    <mergeCell ref="I58:K58"/>
    <mergeCell ref="J54:K54"/>
    <mergeCell ref="J55:K55"/>
    <mergeCell ref="J57:K57"/>
    <mergeCell ref="J38:K38"/>
    <mergeCell ref="J39:K39"/>
    <mergeCell ref="I47:I48"/>
    <mergeCell ref="J47:K48"/>
    <mergeCell ref="J49:K49"/>
    <mergeCell ref="I36:I37"/>
    <mergeCell ref="J36:K37"/>
    <mergeCell ref="J42:K42"/>
    <mergeCell ref="J53:K53"/>
    <mergeCell ref="J50:K50"/>
    <mergeCell ref="J51:K51"/>
    <mergeCell ref="J52:K52"/>
    <mergeCell ref="J43:K43"/>
    <mergeCell ref="J44:K44"/>
    <mergeCell ref="J46:K46"/>
    <mergeCell ref="J40:K40"/>
    <mergeCell ref="J41:K41"/>
    <mergeCell ref="J35:K35"/>
    <mergeCell ref="J31:K31"/>
    <mergeCell ref="J22:K22"/>
    <mergeCell ref="J24:K24"/>
    <mergeCell ref="I25:I26"/>
    <mergeCell ref="J25:K26"/>
    <mergeCell ref="J27:K27"/>
    <mergeCell ref="J28:K28"/>
    <mergeCell ref="J29:K29"/>
    <mergeCell ref="J30:K30"/>
    <mergeCell ref="J32:K32"/>
    <mergeCell ref="J33:K33"/>
    <mergeCell ref="J16:K16"/>
    <mergeCell ref="J17:K17"/>
    <mergeCell ref="J18:K18"/>
    <mergeCell ref="J19:K19"/>
    <mergeCell ref="J21:K21"/>
    <mergeCell ref="J20:K20"/>
    <mergeCell ref="I14:I15"/>
    <mergeCell ref="J14:K15"/>
    <mergeCell ref="J9:K9"/>
    <mergeCell ref="B1:F1"/>
    <mergeCell ref="H1:K1"/>
    <mergeCell ref="I3:I4"/>
    <mergeCell ref="J3:K4"/>
    <mergeCell ref="J5:K5"/>
    <mergeCell ref="J6:K6"/>
    <mergeCell ref="J7:K7"/>
    <mergeCell ref="J8:K8"/>
    <mergeCell ref="J10:K10"/>
    <mergeCell ref="J11:K11"/>
    <mergeCell ref="J13:K13"/>
    <mergeCell ref="E5:G5"/>
  </mergeCells>
  <phoneticPr fontId="13"/>
  <pageMargins left="0.39370078740157483" right="0.27559055118110237" top="0.31496062992125984" bottom="0.11811023622047245" header="0.51181102362204722" footer="0.51181102362204722"/>
  <pageSetup paperSize="9" scale="91"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204A113-B369-4B82-B424-B1430F7CBE21}">
          <x14:formula1>
            <xm:f>'F:\Users\clmiwa-three\Downloads\[《中村》新田・草加 エリア 仮シフト【12月16日～1月15日】.xlsx]参照データベース'!#REF!</xm:f>
          </x14:formula1>
          <xm:sqref>G1 C58:H58</xm:sqref>
        </x14:dataValidation>
      </x14:dataValidations>
    </ext>
  </extLst>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7E8B3-7E16-4028-9907-E37622311600}">
  <sheetPr>
    <pageSetUpPr fitToPage="1"/>
  </sheetPr>
  <dimension ref="A1:N62"/>
  <sheetViews>
    <sheetView zoomScale="90" zoomScaleNormal="90" workbookViewId="0">
      <selection activeCell="D25" sqref="D25"/>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451</v>
      </c>
      <c r="C1" s="683"/>
      <c r="D1" s="683"/>
      <c r="E1" s="683"/>
      <c r="F1" s="683"/>
      <c r="H1" s="729" t="s">
        <v>111</v>
      </c>
      <c r="I1" s="730"/>
      <c r="J1" s="731"/>
      <c r="K1" s="732"/>
    </row>
    <row r="2" spans="1:11" ht="9.9499999999999993" customHeight="1" x14ac:dyDescent="0.15">
      <c r="A2" s="14"/>
      <c r="I2" s="14"/>
      <c r="J2" s="3"/>
      <c r="K2" s="4"/>
    </row>
    <row r="3" spans="1:11" ht="15" customHeight="1" x14ac:dyDescent="0.15">
      <c r="A3" s="2" t="s">
        <v>64</v>
      </c>
      <c r="B3" s="90"/>
      <c r="C3" s="90"/>
      <c r="D3" s="90"/>
      <c r="E3" s="90">
        <v>45658</v>
      </c>
      <c r="F3" s="90">
        <v>45659</v>
      </c>
      <c r="G3" s="90">
        <v>45660</v>
      </c>
      <c r="H3" s="90">
        <v>45661</v>
      </c>
      <c r="I3" s="727" t="s">
        <v>1</v>
      </c>
      <c r="J3" s="717" t="s">
        <v>2</v>
      </c>
      <c r="K3" s="718"/>
    </row>
    <row r="4" spans="1:11" ht="15" customHeight="1" x14ac:dyDescent="0.15">
      <c r="A4" s="2" t="s">
        <v>3</v>
      </c>
      <c r="B4" s="2"/>
      <c r="C4" s="21"/>
      <c r="D4" s="21"/>
      <c r="E4" s="24" t="s">
        <v>7</v>
      </c>
      <c r="F4" s="2" t="s">
        <v>8</v>
      </c>
      <c r="G4" s="2" t="s">
        <v>9</v>
      </c>
      <c r="H4" s="24" t="s">
        <v>10</v>
      </c>
      <c r="I4" s="728"/>
      <c r="J4" s="719"/>
      <c r="K4" s="720"/>
    </row>
    <row r="5" spans="1:11" ht="15" customHeight="1" x14ac:dyDescent="0.15">
      <c r="A5" s="17" t="s">
        <v>12</v>
      </c>
      <c r="B5" s="2"/>
      <c r="C5" s="2"/>
      <c r="D5" s="2"/>
      <c r="E5" s="949" t="s">
        <v>453</v>
      </c>
      <c r="F5" s="950"/>
      <c r="G5" s="951"/>
      <c r="H5" s="481" t="s">
        <v>454</v>
      </c>
      <c r="I5" s="5"/>
      <c r="J5" s="682"/>
      <c r="K5" s="692"/>
    </row>
    <row r="6" spans="1:11" ht="15" customHeight="1" x14ac:dyDescent="0.15">
      <c r="A6" s="19" t="s">
        <v>112</v>
      </c>
      <c r="B6" s="26"/>
      <c r="C6" s="26"/>
      <c r="D6" s="32"/>
      <c r="E6" s="32"/>
      <c r="F6" s="32"/>
      <c r="G6" s="32"/>
      <c r="H6" s="54"/>
      <c r="I6" s="5">
        <f>COUNTIFS(B6:H6,"&lt;&gt;空",B6:H6,"&lt;&gt;休",B6:H6,"&lt;&gt;調",B6:H6,"&lt;&gt;",B6:H6,"&lt;&gt;調整休")</f>
        <v>0</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COUNTIF(B6:H6,"13-16"))*(3)+(COUNTIF(B6:H6,"工場9:30-15"))*(5)+(COUNTIF(B6:H6,"工場9-15"))*(5.5)+(COUNTIF(B6:H6,"Y10-・店15-"))*(6.25)+(COUNTIF(B6:H6,"Y9:30-/受-17"))*(6.75)+(COUNTIF(B6:H6,"Y9:30-/受"))*(4.5)</f>
        <v>0</v>
      </c>
      <c r="K6" s="692"/>
    </row>
    <row r="7" spans="1:11" ht="15" customHeight="1" x14ac:dyDescent="0.15">
      <c r="A7" s="20" t="s">
        <v>113</v>
      </c>
      <c r="B7" s="2"/>
      <c r="C7" s="2"/>
      <c r="D7" s="32"/>
      <c r="E7" s="32"/>
      <c r="F7" s="32"/>
      <c r="G7" s="32"/>
      <c r="H7" s="12"/>
      <c r="I7" s="5">
        <f>COUNTIFS(B7:H7,"&lt;&gt;空",B7:H7,"&lt;&gt;休",B7:H7,"&lt;&gt;調",B7:H7,"&lt;&gt;",B7:H7,"&lt;&gt;調整休")</f>
        <v>0</v>
      </c>
      <c r="J7" s="682">
        <v>12.5</v>
      </c>
      <c r="K7" s="692"/>
    </row>
    <row r="8" spans="1:11" ht="15" customHeight="1" x14ac:dyDescent="0.15">
      <c r="A8" s="20" t="s">
        <v>115</v>
      </c>
      <c r="B8" s="38"/>
      <c r="C8" s="38"/>
      <c r="D8" s="38"/>
      <c r="E8" s="38"/>
      <c r="F8" s="38"/>
      <c r="G8" s="38"/>
      <c r="H8" s="12" t="s">
        <v>21</v>
      </c>
      <c r="I8" s="5">
        <f t="shared" ref="I8:I11" si="0">COUNTIFS(B8:H8,"&lt;&gt;空",B8:H8,"&lt;&gt;休",B8:H8,"&lt;&gt;調",B8:H8,"&lt;&gt;",B8:H8,"&lt;&gt;調整休")</f>
        <v>1</v>
      </c>
      <c r="J8" s="682">
        <f t="shared" ref="J8:J9" si="1">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f>
        <v>4.5</v>
      </c>
      <c r="K8" s="692"/>
    </row>
    <row r="9" spans="1:11" ht="15" customHeight="1" x14ac:dyDescent="0.15">
      <c r="A9" s="47" t="s">
        <v>128</v>
      </c>
      <c r="B9" s="38"/>
      <c r="C9" s="38"/>
      <c r="D9" s="38"/>
      <c r="E9" s="38"/>
      <c r="F9" s="38"/>
      <c r="G9" s="38"/>
      <c r="H9" s="12" t="s">
        <v>20</v>
      </c>
      <c r="I9" s="5">
        <f t="shared" si="0"/>
        <v>1</v>
      </c>
      <c r="J9" s="682">
        <f t="shared" si="1"/>
        <v>4.5</v>
      </c>
      <c r="K9" s="692"/>
    </row>
    <row r="10" spans="1:11" ht="15" customHeight="1" x14ac:dyDescent="0.15">
      <c r="A10" s="20" t="s">
        <v>339</v>
      </c>
      <c r="B10" s="38"/>
      <c r="C10" s="38"/>
      <c r="D10" s="38"/>
      <c r="E10" s="38"/>
      <c r="F10" s="38"/>
      <c r="G10" s="38"/>
      <c r="H10" s="12" t="s">
        <v>20</v>
      </c>
      <c r="I10" s="5">
        <f t="shared" si="0"/>
        <v>1</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13:30-19"))*(5)+(COUNTIF(B10:H10,"14-17"))*(4)+(COUNTIF(B10:H10,"16-19"))*(3)+(COUNTIF(B10:H10,"13-16"))*(3)</f>
        <v>4.5</v>
      </c>
      <c r="K10" s="692"/>
    </row>
    <row r="11" spans="1:11" ht="15" customHeight="1" x14ac:dyDescent="0.15">
      <c r="A11" s="20" t="s">
        <v>457</v>
      </c>
      <c r="B11" s="38"/>
      <c r="C11" s="38"/>
      <c r="D11" s="38"/>
      <c r="E11" s="38"/>
      <c r="F11" s="38"/>
      <c r="G11" s="38"/>
      <c r="H11" s="12" t="s">
        <v>21</v>
      </c>
      <c r="I11" s="5">
        <f t="shared" si="0"/>
        <v>1</v>
      </c>
      <c r="J11" s="682">
        <f>SUM(COUNTIF(B11:H11,"9-14:30"))*(5)+(COUNTIF(B11:H11,"9-20"))*(10)+(COUNTIF(B11:H11,"9-19"))*(9)+(COUNTIF(B11:H11,"9-18"))*(8)+(COUNTIF(B11:H11,"9-17"))*(7.25)+(COUNTIF(B11:H11,"9-16"))*(6.25)+(COUNTIF(B11:H11,"9-15"))*(5.5)+(COUNTIF(B11:H11,"9-14"))*(4.5)+(COUNTIF(B11:H11,"9-13,17-20"))*(7)+(COUNTIF(B11:H11,"9-13"))*(4)+(COUNTIF(B11:H11,"9-12,18-20"))*(5)+(COUNTIF(B11:H11,"9-12,16-20"))*(7)+(COUNTIF(B11:H11,"9-12,16-19"))*(6)+(COUNTIF(B11:H11,"9-13,16-20"))*(6)+(COUNTIF(B11:H11,"9-12"))*(3)+(COUNTIF(B11:H11,"9-11:30"))*(2.5)+(COUNTIF(B11:H11,"9-11,16-19"))*(5)+(COUNTIF(B11:H11,"9-11"))*(2)+(COUNTIF(B11:H11,"9:30-11:30,16-19"))*(5)+(COUNTIF(B11:H11,"19-20"))*(1)+(COUNTIF(B11:H11,"17-20"))*(3)+(COUNTIF(B11:H11,"16-20"))*(4)+(COUNTIF(B11:H11,"15-20"))*(4.5)+(COUNTIF(B11:H11,"15-19"))*(4)+(COUNTIF(B11:H11,"14-20"))*(5.5)+(COUNTIF(B11:H11,"14-19"))*(4.5)+(COUNTIF(B11:H11,"14:30-20"))*(5)+(COUNTIF(B11:H11,"13-20"))*(6.25)+(COUNTIF(B11:H11,"13-19"))*(5.5)+(COUNTIF(B11:H11,"13-18"))*(4.5)+(COUNTIF(B11:H11,"13-17"))*(4)+(COUNTIF(B11:H11,"12-20"))*(7.25)+(COUNTIF(B11:H11,"10-20"))*(9)+(COUNTIF(B11:H11,"10-15"))*(4.5)+(COUNTIF(B11:H11,"12-18"))*(5.5)+(COUNTIF(B11:H11,"10-12,14-19"))*(6.5)+(COUNTIF(B11:H11,"10-14"))*(4)+(COUNTIF(B11:H11,"13:30-19"))*(5)+(COUNTIF(B11:H11,"14-17"))*(4)+(COUNTIF(B11:H11,"16-19"))*(3)+(COUNTIF(B11:H11,"13-16"))*(3)</f>
        <v>4.5</v>
      </c>
      <c r="K11" s="692"/>
    </row>
    <row r="12" spans="1:11" ht="15" customHeight="1" x14ac:dyDescent="0.15">
      <c r="A12" s="114" t="s">
        <v>66</v>
      </c>
      <c r="B12" s="38"/>
      <c r="C12" s="38"/>
      <c r="D12" s="38"/>
      <c r="E12" s="38"/>
      <c r="F12" s="38"/>
      <c r="G12" s="38"/>
      <c r="H12" s="117"/>
      <c r="I12" s="27"/>
      <c r="J12" s="48"/>
      <c r="K12" s="102"/>
    </row>
    <row r="13" spans="1:11" ht="15" customHeight="1" x14ac:dyDescent="0.15">
      <c r="A13" s="33" t="s">
        <v>0</v>
      </c>
      <c r="B13" s="90">
        <v>45662</v>
      </c>
      <c r="C13" s="90">
        <v>45663</v>
      </c>
      <c r="D13" s="90">
        <v>45664</v>
      </c>
      <c r="E13" s="90">
        <v>45665</v>
      </c>
      <c r="F13" s="90">
        <v>45666</v>
      </c>
      <c r="G13" s="90">
        <v>45667</v>
      </c>
      <c r="H13" s="90">
        <v>45668</v>
      </c>
      <c r="I13" s="7"/>
      <c r="J13" s="717" t="s">
        <v>2</v>
      </c>
      <c r="K13" s="718"/>
    </row>
    <row r="14" spans="1:11" ht="15" customHeight="1" x14ac:dyDescent="0.15">
      <c r="A14" s="22" t="s">
        <v>3</v>
      </c>
      <c r="B14" s="22" t="s">
        <v>4</v>
      </c>
      <c r="C14" s="2" t="s">
        <v>5</v>
      </c>
      <c r="D14" s="21" t="s">
        <v>6</v>
      </c>
      <c r="E14" s="2" t="s">
        <v>7</v>
      </c>
      <c r="F14" s="2" t="s">
        <v>8</v>
      </c>
      <c r="G14" s="2" t="s">
        <v>9</v>
      </c>
      <c r="H14" s="24" t="s">
        <v>10</v>
      </c>
      <c r="I14" s="8"/>
      <c r="J14" s="719"/>
      <c r="K14" s="720"/>
    </row>
    <row r="15" spans="1:11" ht="15" customHeight="1" x14ac:dyDescent="0.15">
      <c r="A15" s="17" t="s">
        <v>13</v>
      </c>
      <c r="B15" s="481" t="s">
        <v>454</v>
      </c>
      <c r="C15" s="2"/>
      <c r="D15" s="2"/>
      <c r="E15" s="12"/>
      <c r="F15" s="12"/>
      <c r="G15" s="12"/>
      <c r="H15" s="12"/>
      <c r="I15" s="5"/>
      <c r="J15" s="682"/>
      <c r="K15" s="692"/>
    </row>
    <row r="16" spans="1:11" ht="15" customHeight="1" x14ac:dyDescent="0.15">
      <c r="A16" s="19" t="s">
        <v>112</v>
      </c>
      <c r="B16" s="242" t="s">
        <v>361</v>
      </c>
      <c r="C16" s="26"/>
      <c r="D16" s="32"/>
      <c r="E16" s="54" t="s">
        <v>67</v>
      </c>
      <c r="F16" s="444" t="s">
        <v>379</v>
      </c>
      <c r="G16" s="54" t="s">
        <v>67</v>
      </c>
      <c r="H16" s="54"/>
      <c r="I16" s="5">
        <f>COUNTIFS(B16:H16,"&lt;&gt;空",B16:H16,"&lt;&gt;休",B16:H16,"&lt;&gt;調",B16:H16,"&lt;&gt;",B16:H16,"&lt;&gt;調整休")</f>
        <v>4</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(4)+(COUNTIF(B16:H16,"16-19"))*(4)+(COUNTIF(B16:H16,"13-16"))*(3)+(COUNTIF(B16:H16,"工場9:30-15"))*(5)+(COUNTIF(B16:H16,"工場9-15"))*(5.5)+(COUNTIF(B16:H16,"Y10-・店15-"))*(6.25)+(COUNTIF(B16:H16,"Y9:30-/受-17"))*(6.75)+(COUNTIF(B16:H16,"Y9:30-/受"))*(4.5)</f>
        <v>25.75</v>
      </c>
      <c r="K16" s="692"/>
    </row>
    <row r="17" spans="1:11" ht="15" customHeight="1" x14ac:dyDescent="0.15">
      <c r="A17" s="20" t="s">
        <v>113</v>
      </c>
      <c r="B17" s="401" t="s">
        <v>402</v>
      </c>
      <c r="C17" s="2"/>
      <c r="D17" s="32"/>
      <c r="E17" s="401" t="s">
        <v>402</v>
      </c>
      <c r="F17" s="12" t="s">
        <v>20</v>
      </c>
      <c r="G17" s="54"/>
      <c r="H17" s="12"/>
      <c r="I17" s="5">
        <f>COUNTIFS(B17:H17,"&lt;&gt;空",B17:H17,"&lt;&gt;休",B17:H17,"&lt;&gt;調",B17:H17,"&lt;&gt;",B17:H17,"&lt;&gt;調整休")</f>
        <v>3</v>
      </c>
      <c r="J17" s="682">
        <v>17</v>
      </c>
      <c r="K17" s="692"/>
    </row>
    <row r="18" spans="1:11" ht="15" customHeight="1" x14ac:dyDescent="0.15">
      <c r="A18" s="20" t="s">
        <v>115</v>
      </c>
      <c r="B18" s="12" t="s">
        <v>21</v>
      </c>
      <c r="C18" s="38"/>
      <c r="D18" s="38"/>
      <c r="E18" s="12"/>
      <c r="F18" s="40"/>
      <c r="G18" s="12" t="s">
        <v>21</v>
      </c>
      <c r="H18" s="12" t="s">
        <v>21</v>
      </c>
      <c r="I18" s="5">
        <f t="shared" ref="I18:I21" si="2">COUNTIFS(B18:H18,"&lt;&gt;空",B18:H18,"&lt;&gt;休",B18:H18,"&lt;&gt;調",B18:H18,"&lt;&gt;",B18:H18,"&lt;&gt;調整休")</f>
        <v>3</v>
      </c>
      <c r="J18" s="682">
        <f t="shared" ref="J18:J19" si="3">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13:30-19"))*(5)+(COUNTIF(B18:H18,"14-17"))*(4)+(COUNTIF(B18:H18,"16-19"))*(4)+(COUNTIF(B18:H18,"13-16"))*(3)</f>
        <v>13.5</v>
      </c>
      <c r="K18" s="692"/>
    </row>
    <row r="19" spans="1:11" ht="15" customHeight="1" x14ac:dyDescent="0.15">
      <c r="A19" s="47" t="s">
        <v>128</v>
      </c>
      <c r="B19" s="12" t="s">
        <v>20</v>
      </c>
      <c r="C19" s="38"/>
      <c r="D19" s="38"/>
      <c r="E19" s="29"/>
      <c r="F19" s="12" t="s">
        <v>20</v>
      </c>
      <c r="G19" s="12"/>
      <c r="H19" s="12" t="s">
        <v>20</v>
      </c>
      <c r="I19" s="5">
        <f t="shared" si="2"/>
        <v>3</v>
      </c>
      <c r="J19" s="682">
        <f t="shared" si="3"/>
        <v>13.5</v>
      </c>
      <c r="K19" s="692"/>
    </row>
    <row r="20" spans="1:11" ht="15" customHeight="1" x14ac:dyDescent="0.15">
      <c r="A20" s="20" t="s">
        <v>339</v>
      </c>
      <c r="B20" s="12"/>
      <c r="C20" s="38"/>
      <c r="D20" s="38"/>
      <c r="E20" s="12" t="s">
        <v>20</v>
      </c>
      <c r="F20" s="29"/>
      <c r="G20" s="12" t="s">
        <v>20</v>
      </c>
      <c r="H20" s="12" t="s">
        <v>20</v>
      </c>
      <c r="I20" s="5">
        <f t="shared" si="2"/>
        <v>3</v>
      </c>
      <c r="J20" s="682">
        <f>SUM(COUNTIF(B20:H20,"9-14:30"))*(5)+(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13:30-19"))*(5)+(COUNTIF(B20:H20,"14-17"))*(4)+(COUNTIF(B20:H20,"16-19"))*(3)+(COUNTIF(B20:H20,"13-16"))*(3)</f>
        <v>13.5</v>
      </c>
      <c r="K20" s="692"/>
    </row>
    <row r="21" spans="1:11" ht="15" customHeight="1" x14ac:dyDescent="0.15">
      <c r="A21" s="20" t="s">
        <v>457</v>
      </c>
      <c r="B21" s="117"/>
      <c r="C21" s="38"/>
      <c r="D21" s="38"/>
      <c r="E21" s="12"/>
      <c r="F21" s="12" t="s">
        <v>21</v>
      </c>
      <c r="G21" s="12" t="s">
        <v>21</v>
      </c>
      <c r="H21" s="12" t="s">
        <v>21</v>
      </c>
      <c r="I21" s="5">
        <f t="shared" si="2"/>
        <v>3</v>
      </c>
      <c r="J21" s="682">
        <f>SUM(COUNTIF(B21:H21,"9-14:30"))*(5)+(COUNTIF(B21:H21,"9-20"))*(10)+(COUNTIF(B21:H21,"9-19"))*(9)+(COUNTIF(B21:H21,"9-18"))*(8)+(COUNTIF(B21:H21,"9-17"))*(7.25)+(COUNTIF(B21:H21,"9-16"))*(6.25)+(COUNTIF(B21:H21,"9-15"))*(5.5)+(COUNTIF(B21:H21,"9-14"))*(4.5)+(COUNTIF(B21:H21,"9-13,17-20"))*(7)+(COUNTIF(B21:H21,"9-13"))*(4)+(COUNTIF(B21:H21,"9-12,18-20"))*(5)+(COUNTIF(B21:H21,"9-12,16-20"))*(7)+(COUNTIF(B21:H21,"9-12,16-19"))*(6)+(COUNTIF(B21:H21,"9-13,16-20"))*(6)+(COUNTIF(B21:H21,"9-12"))*(3)+(COUNTIF(B21:H21,"9-11:30"))*(2.5)+(COUNTIF(B21:H21,"9-11,16-19"))*(5)+(COUNTIF(B21:H21,"9-11"))*(2)+(COUNTIF(B21:H21,"9:30-11:30,16-19"))*(5)+(COUNTIF(B21:H21,"19-20"))*(1)+(COUNTIF(B21:H21,"17-20"))*(3)+(COUNTIF(B21:H21,"16-20"))*(4)+(COUNTIF(B21:H21,"15-20"))*(4.5)+(COUNTIF(B21:H21,"15-19"))*(4)+(COUNTIF(B21:H21,"14-20"))*(5.5)+(COUNTIF(B21:H21,"14-19"))*(4.5)+(COUNTIF(B21:H21,"14:30-20"))*(5)+(COUNTIF(B21:H21,"13-20"))*(6.25)+(COUNTIF(B21:H21,"13-19"))*(5.5)+(COUNTIF(B21:H21,"13-18"))*(4.5)+(COUNTIF(B21:H21,"13-17"))*(4)+(COUNTIF(B21:H21,"12-20"))*(7.25)+(COUNTIF(B21:H21,"10-20"))*(9)+(COUNTIF(B21:H21,"10-15"))*(4.5)+(COUNTIF(B21:H21,"12-18"))*(5.5)+(COUNTIF(B21:H21,"10-12,14-19"))*(6.5)+(COUNTIF(B21:H21,"10-14"))*(4)+(COUNTIF(B21:H21,"13:30-19"))*(5)+(COUNTIF(B21:H21,"14-17"))*(4)+(COUNTIF(B21:H21,"16-19"))*(3)+(COUNTIF(B21:H21,"13-16"))*(3)</f>
        <v>13.5</v>
      </c>
      <c r="K21" s="692"/>
    </row>
    <row r="22" spans="1:11" ht="15" customHeight="1" x14ac:dyDescent="0.15">
      <c r="A22" s="114" t="s">
        <v>66</v>
      </c>
      <c r="B22" s="117"/>
      <c r="C22" s="38"/>
      <c r="D22" s="38"/>
      <c r="E22" s="385" t="s">
        <v>182</v>
      </c>
      <c r="F22" s="258"/>
      <c r="G22" s="117"/>
      <c r="H22" s="117"/>
      <c r="I22" s="27"/>
      <c r="J22" s="48"/>
      <c r="K22" s="102"/>
    </row>
    <row r="23" spans="1:11" ht="15" customHeight="1" x14ac:dyDescent="0.15">
      <c r="A23" s="22" t="s">
        <v>0</v>
      </c>
      <c r="B23" s="23">
        <v>45669</v>
      </c>
      <c r="C23" s="23">
        <v>45670</v>
      </c>
      <c r="D23" s="23">
        <v>45671</v>
      </c>
      <c r="E23" s="23">
        <v>45672</v>
      </c>
      <c r="F23" s="23">
        <v>45673</v>
      </c>
      <c r="G23" s="23">
        <v>45674</v>
      </c>
      <c r="H23" s="23">
        <v>45675</v>
      </c>
      <c r="I23" s="7"/>
      <c r="J23" s="717" t="s">
        <v>2</v>
      </c>
      <c r="K23" s="718"/>
    </row>
    <row r="24" spans="1:11" ht="15" customHeight="1" x14ac:dyDescent="0.15">
      <c r="A24" s="22" t="s">
        <v>3</v>
      </c>
      <c r="B24" s="24" t="s">
        <v>4</v>
      </c>
      <c r="C24" s="21" t="s">
        <v>5</v>
      </c>
      <c r="D24" s="21" t="s">
        <v>6</v>
      </c>
      <c r="E24" s="2" t="s">
        <v>7</v>
      </c>
      <c r="F24" s="2" t="s">
        <v>8</v>
      </c>
      <c r="G24" s="2" t="s">
        <v>9</v>
      </c>
      <c r="H24" s="24" t="s">
        <v>10</v>
      </c>
      <c r="I24" s="8"/>
      <c r="J24" s="719"/>
      <c r="K24" s="720"/>
    </row>
    <row r="25" spans="1:11" ht="15" customHeight="1" x14ac:dyDescent="0.15">
      <c r="A25" s="17" t="s">
        <v>12</v>
      </c>
      <c r="B25" s="12"/>
      <c r="C25" s="2"/>
      <c r="D25" s="2"/>
      <c r="E25" s="12"/>
      <c r="F25" s="691" t="s">
        <v>60</v>
      </c>
      <c r="G25" s="691"/>
      <c r="H25" s="691"/>
      <c r="I25" s="51"/>
      <c r="J25" s="721"/>
      <c r="K25" s="722"/>
    </row>
    <row r="26" spans="1:11" ht="15" customHeight="1" x14ac:dyDescent="0.15">
      <c r="A26" s="19" t="s">
        <v>112</v>
      </c>
      <c r="B26" s="242" t="s">
        <v>361</v>
      </c>
      <c r="C26" s="26"/>
      <c r="D26" s="32"/>
      <c r="E26" s="54" t="s">
        <v>67</v>
      </c>
      <c r="F26" s="444" t="s">
        <v>379</v>
      </c>
      <c r="G26" s="54" t="s">
        <v>67</v>
      </c>
      <c r="H26" s="54"/>
      <c r="I26" s="5">
        <f>COUNTIFS(B26:H26,"&lt;&gt;空",B26:H26,"&lt;&gt;休",B26:H26,"&lt;&gt;調",B26:H26,"&lt;&gt;",B26:H26,"&lt;&gt;調整休")</f>
        <v>4</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13:30-19"))*(5)+(COUNTIF(B26:H26,"14-17"))*(4)+(COUNTIF(B26:H26,"16-19"))*(4)+(COUNTIF(B26:H26,"13-16"))*(3)+(COUNTIF(B26:H26,"工場9:30-15"))*(5)+(COUNTIF(B26:H26,"工場9-15"))*(5.5)+(COUNTIF(B26:H26,"Y10-・店15-"))*(6.25)+(COUNTIF(B26:H26,"Y9:30-/受-17"))*(6.75)+(COUNTIF(B26:H26,"Y9:30-/受"))*(4.5)</f>
        <v>25.75</v>
      </c>
      <c r="K26" s="692"/>
    </row>
    <row r="27" spans="1:11" ht="15" customHeight="1" x14ac:dyDescent="0.15">
      <c r="A27" s="20" t="s">
        <v>113</v>
      </c>
      <c r="B27" s="401" t="s">
        <v>402</v>
      </c>
      <c r="C27" s="2"/>
      <c r="D27" s="32"/>
      <c r="E27" s="401" t="s">
        <v>402</v>
      </c>
      <c r="F27" s="12" t="s">
        <v>20</v>
      </c>
      <c r="G27" s="54"/>
      <c r="H27" s="12"/>
      <c r="I27" s="5">
        <f>COUNTIFS(B27:H27,"&lt;&gt;空",B27:H27,"&lt;&gt;休",B27:H27,"&lt;&gt;調",B27:H27,"&lt;&gt;",B27:H27,"&lt;&gt;調整休")</f>
        <v>3</v>
      </c>
      <c r="J27" s="682">
        <v>12.5</v>
      </c>
      <c r="K27" s="692"/>
    </row>
    <row r="28" spans="1:11" ht="15" customHeight="1" x14ac:dyDescent="0.15">
      <c r="A28" s="20" t="s">
        <v>115</v>
      </c>
      <c r="B28" s="12" t="s">
        <v>21</v>
      </c>
      <c r="C28" s="38"/>
      <c r="D28" s="38"/>
      <c r="E28" s="12"/>
      <c r="F28" s="40"/>
      <c r="G28" s="12" t="s">
        <v>21</v>
      </c>
      <c r="H28" s="12" t="s">
        <v>21</v>
      </c>
      <c r="I28" s="5">
        <f t="shared" ref="I28:I31" si="4">COUNTIFS(B28:H28,"&lt;&gt;空",B28:H28,"&lt;&gt;休",B28:H28,"&lt;&gt;調",B28:H28,"&lt;&gt;",B28:H28,"&lt;&gt;調整休")</f>
        <v>3</v>
      </c>
      <c r="J28" s="682">
        <f t="shared" ref="J28:J29" si="5">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f>
        <v>13.5</v>
      </c>
      <c r="K28" s="692"/>
    </row>
    <row r="29" spans="1:11" ht="15" customHeight="1" x14ac:dyDescent="0.15">
      <c r="A29" s="47" t="s">
        <v>128</v>
      </c>
      <c r="B29" s="12" t="s">
        <v>20</v>
      </c>
      <c r="C29" s="38"/>
      <c r="D29" s="38"/>
      <c r="E29" s="29"/>
      <c r="F29" s="12" t="s">
        <v>20</v>
      </c>
      <c r="G29" s="12"/>
      <c r="H29" s="12" t="s">
        <v>20</v>
      </c>
      <c r="I29" s="5">
        <f t="shared" si="4"/>
        <v>3</v>
      </c>
      <c r="J29" s="682">
        <f t="shared" si="5"/>
        <v>13.5</v>
      </c>
      <c r="K29" s="692"/>
    </row>
    <row r="30" spans="1:11" ht="15" customHeight="1" x14ac:dyDescent="0.15">
      <c r="A30" s="20" t="s">
        <v>339</v>
      </c>
      <c r="B30" s="12"/>
      <c r="C30" s="38"/>
      <c r="D30" s="38"/>
      <c r="E30" s="12" t="s">
        <v>20</v>
      </c>
      <c r="F30" s="29"/>
      <c r="G30" s="12" t="s">
        <v>20</v>
      </c>
      <c r="H30" s="12" t="s">
        <v>20</v>
      </c>
      <c r="I30" s="5">
        <f t="shared" si="4"/>
        <v>3</v>
      </c>
      <c r="J30" s="682">
        <f t="shared" ref="J30:J31" si="6">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(3)+(COUNTIF(B30:H30,"13-16"))*(3)</f>
        <v>13.5</v>
      </c>
      <c r="K30" s="692"/>
    </row>
    <row r="31" spans="1:11" ht="15" customHeight="1" x14ac:dyDescent="0.15">
      <c r="A31" s="20" t="s">
        <v>457</v>
      </c>
      <c r="B31" s="117"/>
      <c r="C31" s="38"/>
      <c r="D31" s="38"/>
      <c r="E31" s="12"/>
      <c r="F31" s="12" t="s">
        <v>21</v>
      </c>
      <c r="G31" s="12" t="s">
        <v>21</v>
      </c>
      <c r="H31" s="12" t="s">
        <v>21</v>
      </c>
      <c r="I31" s="5">
        <f t="shared" si="4"/>
        <v>3</v>
      </c>
      <c r="J31" s="682">
        <f t="shared" si="6"/>
        <v>13.5</v>
      </c>
      <c r="K31" s="692"/>
    </row>
    <row r="32" spans="1:11" ht="15" customHeight="1" x14ac:dyDescent="0.15">
      <c r="A32" s="114" t="s">
        <v>66</v>
      </c>
      <c r="B32" s="117"/>
      <c r="C32" s="38"/>
      <c r="D32" s="38"/>
      <c r="E32" s="385" t="s">
        <v>182</v>
      </c>
      <c r="F32" s="258"/>
      <c r="G32" s="117"/>
      <c r="H32" s="117"/>
      <c r="I32" s="27"/>
      <c r="J32" s="48"/>
      <c r="K32" s="102"/>
    </row>
    <row r="33" spans="1:11" ht="15" customHeight="1" x14ac:dyDescent="0.15">
      <c r="A33" s="22" t="s">
        <v>0</v>
      </c>
      <c r="B33" s="90">
        <v>45676</v>
      </c>
      <c r="C33" s="90">
        <v>45677</v>
      </c>
      <c r="D33" s="90">
        <v>45678</v>
      </c>
      <c r="E33" s="90">
        <v>45679</v>
      </c>
      <c r="F33" s="90">
        <v>45680</v>
      </c>
      <c r="G33" s="90">
        <v>45681</v>
      </c>
      <c r="H33" s="90">
        <v>45682</v>
      </c>
      <c r="I33" s="7"/>
      <c r="J33" s="717" t="s">
        <v>2</v>
      </c>
      <c r="K33" s="718"/>
    </row>
    <row r="34" spans="1:11" ht="15" customHeight="1" x14ac:dyDescent="0.15">
      <c r="A34" s="22" t="s">
        <v>3</v>
      </c>
      <c r="B34" s="2" t="s">
        <v>4</v>
      </c>
      <c r="C34" s="21" t="s">
        <v>5</v>
      </c>
      <c r="D34" s="21" t="s">
        <v>6</v>
      </c>
      <c r="E34" s="2" t="s">
        <v>7</v>
      </c>
      <c r="F34" s="2" t="s">
        <v>8</v>
      </c>
      <c r="G34" s="2" t="s">
        <v>9</v>
      </c>
      <c r="H34" s="24" t="s">
        <v>10</v>
      </c>
      <c r="I34" s="8"/>
      <c r="J34" s="719"/>
      <c r="K34" s="720"/>
    </row>
    <row r="35" spans="1:11" ht="15" customHeight="1" x14ac:dyDescent="0.15">
      <c r="A35" s="17" t="s">
        <v>13</v>
      </c>
      <c r="B35" s="12"/>
      <c r="C35" s="2"/>
      <c r="D35" s="2"/>
      <c r="E35" s="12"/>
      <c r="F35" s="12"/>
      <c r="G35" s="12"/>
      <c r="H35" s="12"/>
      <c r="I35" s="5"/>
      <c r="J35" s="682"/>
      <c r="K35" s="692"/>
    </row>
    <row r="36" spans="1:11" ht="15" customHeight="1" x14ac:dyDescent="0.15">
      <c r="A36" s="19" t="s">
        <v>112</v>
      </c>
      <c r="B36" s="242" t="s">
        <v>361</v>
      </c>
      <c r="C36" s="26"/>
      <c r="D36" s="32"/>
      <c r="E36" s="54" t="s">
        <v>67</v>
      </c>
      <c r="F36" s="444" t="s">
        <v>379</v>
      </c>
      <c r="G36" s="54" t="s">
        <v>67</v>
      </c>
      <c r="H36" s="54"/>
      <c r="I36" s="5">
        <f>COUNTIFS(B36:H36,"&lt;&gt;空",B36:H36,"&lt;&gt;休",B36:H36,"&lt;&gt;調",B36:H36,"&lt;&gt;",B36:H36,"&lt;&gt;調整休")</f>
        <v>4</v>
      </c>
      <c r="J36" s="682">
        <f>SUM(COUNTIF(B36:H36,"9-14:30"))*(5)+(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13:30-19"))*(5)+(COUNTIF(B36:H36,"14-17"))*(4)+(COUNTIF(B36:H36,"16-19"))*(4)+(COUNTIF(B36:H36,"13-16"))*(3)+(COUNTIF(B36:H36,"工場9:30-15"))*(5)+(COUNTIF(B36:H36,"工場9-15"))*(5.5)+(COUNTIF(B36:H36,"Y10-・店15-"))*(6.25)+(COUNTIF(B36:H36,"Y9:30-/受-17"))*(6.75)+(COUNTIF(B36:H36,"Y9:30-/受"))*(4.5)</f>
        <v>25.75</v>
      </c>
      <c r="K36" s="692"/>
    </row>
    <row r="37" spans="1:11" ht="15" customHeight="1" x14ac:dyDescent="0.15">
      <c r="A37" s="20" t="s">
        <v>113</v>
      </c>
      <c r="B37" s="401" t="s">
        <v>402</v>
      </c>
      <c r="C37" s="2"/>
      <c r="D37" s="32"/>
      <c r="E37" s="401" t="s">
        <v>402</v>
      </c>
      <c r="F37" s="12" t="s">
        <v>20</v>
      </c>
      <c r="G37" s="54"/>
      <c r="H37" s="12"/>
      <c r="I37" s="5">
        <f>COUNTIFS(B37:H37,"&lt;&gt;空",B37:H37,"&lt;&gt;休",B37:H37,"&lt;&gt;調",B37:H37,"&lt;&gt;",B37:H37,"&lt;&gt;調整休")</f>
        <v>3</v>
      </c>
      <c r="J37" s="682">
        <v>12.5</v>
      </c>
      <c r="K37" s="692"/>
    </row>
    <row r="38" spans="1:11" ht="15" customHeight="1" x14ac:dyDescent="0.15">
      <c r="A38" s="20" t="s">
        <v>115</v>
      </c>
      <c r="B38" s="12" t="s">
        <v>21</v>
      </c>
      <c r="C38" s="38"/>
      <c r="D38" s="38"/>
      <c r="E38" s="12"/>
      <c r="F38" s="40"/>
      <c r="G38" s="12" t="s">
        <v>21</v>
      </c>
      <c r="H38" s="12" t="s">
        <v>21</v>
      </c>
      <c r="I38" s="5">
        <f t="shared" ref="I38:I41" si="7">COUNTIFS(B38:H38,"&lt;&gt;空",B38:H38,"&lt;&gt;休",B38:H38,"&lt;&gt;調",B38:H38,"&lt;&gt;",B38:H38,"&lt;&gt;調整休")</f>
        <v>3</v>
      </c>
      <c r="J38" s="682">
        <f t="shared" ref="J38:J39" si="8">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COUNTIF(B38:H38,"13-16"))*(3)</f>
        <v>13.5</v>
      </c>
      <c r="K38" s="692"/>
    </row>
    <row r="39" spans="1:11" ht="15" customHeight="1" x14ac:dyDescent="0.15">
      <c r="A39" s="47" t="s">
        <v>128</v>
      </c>
      <c r="B39" s="12" t="s">
        <v>20</v>
      </c>
      <c r="C39" s="38"/>
      <c r="D39" s="38"/>
      <c r="E39" s="29"/>
      <c r="F39" s="12" t="s">
        <v>20</v>
      </c>
      <c r="G39" s="12"/>
      <c r="H39" s="12" t="s">
        <v>20</v>
      </c>
      <c r="I39" s="5">
        <f t="shared" si="7"/>
        <v>3</v>
      </c>
      <c r="J39" s="682">
        <f t="shared" si="8"/>
        <v>13.5</v>
      </c>
      <c r="K39" s="692"/>
    </row>
    <row r="40" spans="1:11" ht="15" customHeight="1" x14ac:dyDescent="0.15">
      <c r="A40" s="20" t="s">
        <v>339</v>
      </c>
      <c r="B40" s="12"/>
      <c r="C40" s="38"/>
      <c r="D40" s="38"/>
      <c r="E40" s="12" t="s">
        <v>20</v>
      </c>
      <c r="F40" s="29"/>
      <c r="G40" s="12" t="s">
        <v>20</v>
      </c>
      <c r="H40" s="12" t="s">
        <v>20</v>
      </c>
      <c r="I40" s="5">
        <f t="shared" si="7"/>
        <v>3</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(4)+(COUNTIF(B40:H40,"16-19"))*(3)+(COUNTIF(B40:H40,"13-16"))*(3)</f>
        <v>13.5</v>
      </c>
      <c r="K40" s="692"/>
    </row>
    <row r="41" spans="1:11" ht="15" customHeight="1" x14ac:dyDescent="0.15">
      <c r="A41" s="20" t="s">
        <v>457</v>
      </c>
      <c r="B41" s="117"/>
      <c r="C41" s="38"/>
      <c r="D41" s="38"/>
      <c r="E41" s="12"/>
      <c r="F41" s="12" t="s">
        <v>21</v>
      </c>
      <c r="G41" s="12" t="s">
        <v>21</v>
      </c>
      <c r="H41" s="12" t="s">
        <v>21</v>
      </c>
      <c r="I41" s="5">
        <f t="shared" si="7"/>
        <v>3</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13:30-19"))*(5)+(COUNTIF(B41:H41,"14-17"))*(4)+(COUNTIF(B41:H41,"16-19"))*(3)+(COUNTIF(B41:H41,"13-16"))*(3)</f>
        <v>13.5</v>
      </c>
      <c r="K41" s="692"/>
    </row>
    <row r="42" spans="1:11" ht="15" customHeight="1" x14ac:dyDescent="0.15">
      <c r="A42" s="114" t="s">
        <v>66</v>
      </c>
      <c r="B42" s="117"/>
      <c r="C42" s="38"/>
      <c r="D42" s="38"/>
      <c r="E42" s="385" t="s">
        <v>182</v>
      </c>
      <c r="F42" s="258"/>
      <c r="G42" s="117"/>
      <c r="H42" s="117"/>
      <c r="I42" s="27"/>
      <c r="J42" s="48"/>
      <c r="K42" s="102"/>
    </row>
    <row r="43" spans="1:11" ht="15" customHeight="1" x14ac:dyDescent="0.15">
      <c r="A43" s="22" t="s">
        <v>0</v>
      </c>
      <c r="B43" s="23">
        <v>45683</v>
      </c>
      <c r="C43" s="23">
        <v>45684</v>
      </c>
      <c r="D43" s="23">
        <v>45685</v>
      </c>
      <c r="E43" s="23">
        <v>45686</v>
      </c>
      <c r="F43" s="23">
        <v>45687</v>
      </c>
      <c r="G43" s="23">
        <v>45688</v>
      </c>
      <c r="H43" s="23"/>
      <c r="I43" s="7"/>
      <c r="J43" s="717" t="s">
        <v>2</v>
      </c>
      <c r="K43" s="718"/>
    </row>
    <row r="44" spans="1:11" ht="15" customHeight="1" x14ac:dyDescent="0.15">
      <c r="A44" s="22" t="s">
        <v>3</v>
      </c>
      <c r="B44" s="22" t="s">
        <v>4</v>
      </c>
      <c r="C44" s="316" t="s">
        <v>5</v>
      </c>
      <c r="D44" s="21" t="s">
        <v>6</v>
      </c>
      <c r="E44" s="2" t="s">
        <v>7</v>
      </c>
      <c r="F44" s="2" t="s">
        <v>8</v>
      </c>
      <c r="G44" s="2" t="s">
        <v>9</v>
      </c>
      <c r="H44" s="24"/>
      <c r="I44" s="8"/>
      <c r="J44" s="719"/>
      <c r="K44" s="720"/>
    </row>
    <row r="45" spans="1:11" ht="15" customHeight="1" x14ac:dyDescent="0.15">
      <c r="A45" s="17" t="s">
        <v>12</v>
      </c>
      <c r="B45" s="12"/>
      <c r="C45" s="2"/>
      <c r="D45" s="2"/>
      <c r="E45" s="12"/>
      <c r="F45" s="12"/>
      <c r="G45" s="12"/>
      <c r="H45" s="2"/>
      <c r="I45" s="51"/>
      <c r="J45" s="721"/>
      <c r="K45" s="722"/>
    </row>
    <row r="46" spans="1:11" ht="15" customHeight="1" x14ac:dyDescent="0.15">
      <c r="A46" s="19" t="s">
        <v>112</v>
      </c>
      <c r="B46" s="242" t="s">
        <v>361</v>
      </c>
      <c r="C46" s="26"/>
      <c r="D46" s="32"/>
      <c r="E46" s="54" t="s">
        <v>67</v>
      </c>
      <c r="F46" s="444" t="s">
        <v>379</v>
      </c>
      <c r="G46" s="54" t="s">
        <v>67</v>
      </c>
      <c r="H46" s="32"/>
      <c r="I46" s="5">
        <f>COUNTIFS(B46:H46,"&lt;&gt;空",B46:H46,"&lt;&gt;休",B46:H46,"&lt;&gt;調",B46:H46,"&lt;&gt;",B46:H46,"&lt;&gt;調整休")</f>
        <v>4</v>
      </c>
      <c r="J46" s="682">
        <f>SUM(COUNTIF(B46:H46,"9-14:30"))*(5)+(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13:30-19"))*(5)+(COUNTIF(B46:H46,"14-17"))*(4)+(COUNTIF(B46:H46,"16-19"))*(4)+(COUNTIF(B46:H46,"13-16"))*(3)+(COUNTIF(B46:H46,"工場9:30-15"))*(5)+(COUNTIF(B46:H46,"工場9-15"))*(5.5)+(COUNTIF(B46:H46,"Y10-・店15-"))*(6.25)+(COUNTIF(B46:H46,"Y9:30-/受-17"))*(6.75)+(COUNTIF(B46:H46,"Y9:30-/受"))*(4.5)</f>
        <v>25.75</v>
      </c>
      <c r="K46" s="692"/>
    </row>
    <row r="47" spans="1:11" ht="15" customHeight="1" x14ac:dyDescent="0.15">
      <c r="A47" s="20" t="s">
        <v>113</v>
      </c>
      <c r="B47" s="401" t="s">
        <v>402</v>
      </c>
      <c r="C47" s="2"/>
      <c r="D47" s="32"/>
      <c r="E47" s="401" t="s">
        <v>402</v>
      </c>
      <c r="F47" s="12" t="s">
        <v>20</v>
      </c>
      <c r="G47" s="54"/>
      <c r="H47" s="32"/>
      <c r="I47" s="5">
        <f>COUNTIFS(B47:H47,"&lt;&gt;空",B47:H47,"&lt;&gt;休",B47:H47,"&lt;&gt;調",B47:H47,"&lt;&gt;",B47:H47,"&lt;&gt;調整休")</f>
        <v>3</v>
      </c>
      <c r="J47" s="682">
        <f t="shared" ref="J47:J49" si="9">SUM(COUNTIF(B47:H47,"9-14:30"))*(5)+(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COUNTIF(B47:H47,"13:30-19"))*(5)+(COUNTIF(B47:H47,"14-17"))*(4)+(COUNTIF(B47:H47,"16-19"))*(4)+(COUNTIF(B47:H47,"13-16"))*(3)</f>
        <v>4.5</v>
      </c>
      <c r="K47" s="692"/>
    </row>
    <row r="48" spans="1:11" ht="15" customHeight="1" x14ac:dyDescent="0.15">
      <c r="A48" s="20" t="s">
        <v>115</v>
      </c>
      <c r="B48" s="12" t="s">
        <v>21</v>
      </c>
      <c r="C48" s="38"/>
      <c r="D48" s="38"/>
      <c r="E48" s="12"/>
      <c r="F48" s="40"/>
      <c r="G48" s="12" t="s">
        <v>21</v>
      </c>
      <c r="H48" s="38"/>
      <c r="I48" s="5">
        <f t="shared" ref="I48:I51" si="10">COUNTIFS(B48:H48,"&lt;&gt;空",B48:H48,"&lt;&gt;休",B48:H48,"&lt;&gt;調",B48:H48,"&lt;&gt;",B48:H48,"&lt;&gt;調整休")</f>
        <v>2</v>
      </c>
      <c r="J48" s="682">
        <f t="shared" si="9"/>
        <v>9</v>
      </c>
      <c r="K48" s="692"/>
    </row>
    <row r="49" spans="1:14" ht="15" customHeight="1" x14ac:dyDescent="0.15">
      <c r="A49" s="47" t="s">
        <v>128</v>
      </c>
      <c r="B49" s="12" t="s">
        <v>20</v>
      </c>
      <c r="C49" s="38"/>
      <c r="D49" s="38"/>
      <c r="E49" s="29"/>
      <c r="F49" s="12" t="s">
        <v>20</v>
      </c>
      <c r="G49" s="12"/>
      <c r="H49" s="38"/>
      <c r="I49" s="5">
        <f t="shared" si="10"/>
        <v>2</v>
      </c>
      <c r="J49" s="682">
        <f t="shared" si="9"/>
        <v>9</v>
      </c>
      <c r="K49" s="692"/>
    </row>
    <row r="50" spans="1:14" ht="15" customHeight="1" x14ac:dyDescent="0.15">
      <c r="A50" s="20" t="s">
        <v>339</v>
      </c>
      <c r="B50" s="12"/>
      <c r="C50" s="38"/>
      <c r="D50" s="38"/>
      <c r="E50" s="12" t="s">
        <v>20</v>
      </c>
      <c r="F50" s="29"/>
      <c r="G50" s="12" t="s">
        <v>20</v>
      </c>
      <c r="H50" s="38"/>
      <c r="I50" s="5">
        <f t="shared" si="10"/>
        <v>2</v>
      </c>
      <c r="J50" s="682">
        <f>SUM(COUNTIF(B50:H50,"9-14:30"))*(5)+(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13:30-19"))*(5)+(COUNTIF(B50:H50,"14-17"))*(4)+(COUNTIF(B50:H50,"16-19"))*(3)+(COUNTIF(B50:H50,"13-16"))*(3)</f>
        <v>9</v>
      </c>
      <c r="K50" s="692"/>
    </row>
    <row r="51" spans="1:14" ht="15" customHeight="1" x14ac:dyDescent="0.15">
      <c r="A51" s="20" t="s">
        <v>457</v>
      </c>
      <c r="B51" s="117"/>
      <c r="C51" s="38"/>
      <c r="D51" s="38"/>
      <c r="E51" s="12"/>
      <c r="F51" s="12" t="s">
        <v>21</v>
      </c>
      <c r="G51" s="12" t="s">
        <v>21</v>
      </c>
      <c r="H51" s="38"/>
      <c r="I51" s="5">
        <f t="shared" si="10"/>
        <v>2</v>
      </c>
      <c r="J51" s="682">
        <f>SUM(COUNTIF(B51:H51,"9-14:30"))*(5)+(COUNTIF(B51:H51,"9-20"))*(10)+(COUNTIF(B51:H51,"9-19"))*(9)+(COUNTIF(B51:H51,"9-18"))*(8)+(COUNTIF(B51:H51,"9-17"))*(7.25)+(COUNTIF(B51:H51,"9-16"))*(6.25)+(COUNTIF(B51:H51,"9-15"))*(5.5)+(COUNTIF(B51:H51,"9-14"))*(4.5)+(COUNTIF(B51:H51,"9-13,17-20"))*(7)+(COUNTIF(B51:H51,"9-13"))*(4)+(COUNTIF(B51:H51,"9-12,18-20"))*(5)+(COUNTIF(B51:H51,"9-12,16-20"))*(7)+(COUNTIF(B51:H51,"9-12,16-19"))*(6)+(COUNTIF(B51:H51,"9-13,16-20"))*(6)+(COUNTIF(B51:H51,"9-12"))*(3)+(COUNTIF(B51:H51,"9-11:30"))*(2.5)+(COUNTIF(B51:H51,"9-11,16-19"))*(5)+(COUNTIF(B51:H51,"9-11"))*(2)+(COUNTIF(B51:H51,"9:30-11:30,16-19"))*(5)+(COUNTIF(B51:H51,"19-20"))*(1)+(COUNTIF(B51:H51,"17-20"))*(3)+(COUNTIF(B51:H51,"16-20"))*(4)+(COUNTIF(B51:H51,"15-20"))*(4.5)+(COUNTIF(B51:H51,"15-19"))*(4)+(COUNTIF(B51:H51,"14-20"))*(5.5)+(COUNTIF(B51:H51,"14-19"))*(4.5)+(COUNTIF(B51:H51,"14:30-20"))*(5)+(COUNTIF(B51:H51,"13-20"))*(6.25)+(COUNTIF(B51:H51,"13-19"))*(5.5)+(COUNTIF(B51:H51,"13-18"))*(4.5)+(COUNTIF(B51:H51,"13-17"))*(4)+(COUNTIF(B51:H51,"12-20"))*(7.25)+(COUNTIF(B51:H51,"10-20"))*(9)+(COUNTIF(B51:H51,"10-15"))*(4.5)+(COUNTIF(B51:H51,"12-18"))*(5.5)+(COUNTIF(B51:H51,"10-12,14-19"))*(6.5)+(COUNTIF(B51:H51,"10-14"))*(4)+(COUNTIF(B51:H51,"13:30-19"))*(5)+(COUNTIF(B51:H51,"14-17"))*(4)+(COUNTIF(B51:H51,"16-19"))*(3)+(COUNTIF(B51:H51,"13-16"))*(3)</f>
        <v>9</v>
      </c>
      <c r="K51" s="692"/>
    </row>
    <row r="52" spans="1:14" ht="15" customHeight="1" x14ac:dyDescent="0.15">
      <c r="A52" s="114" t="s">
        <v>66</v>
      </c>
      <c r="B52" s="117"/>
      <c r="C52" s="38"/>
      <c r="D52" s="38"/>
      <c r="E52" s="385" t="s">
        <v>182</v>
      </c>
      <c r="F52" s="258"/>
      <c r="G52" s="117"/>
      <c r="H52" s="38"/>
      <c r="I52" s="115"/>
      <c r="J52" s="91"/>
      <c r="K52" s="92"/>
    </row>
    <row r="53" spans="1:14" ht="12" customHeight="1" x14ac:dyDescent="0.15">
      <c r="A53" s="41"/>
      <c r="B53" s="42"/>
      <c r="C53" s="42"/>
      <c r="D53" s="42"/>
      <c r="E53" s="42"/>
      <c r="F53" s="42"/>
      <c r="G53" s="42"/>
      <c r="H53" s="42"/>
      <c r="I53" s="881" t="s">
        <v>452</v>
      </c>
      <c r="J53" s="881"/>
      <c r="K53" s="881"/>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60">
    <mergeCell ref="A61:B61"/>
    <mergeCell ref="C61:K61"/>
    <mergeCell ref="A62:B62"/>
    <mergeCell ref="C62:K62"/>
    <mergeCell ref="E5:G5"/>
    <mergeCell ref="F25:H25"/>
    <mergeCell ref="A56:B56"/>
    <mergeCell ref="C56:K56"/>
    <mergeCell ref="C57:K57"/>
    <mergeCell ref="A59:B59"/>
    <mergeCell ref="C59:K59"/>
    <mergeCell ref="A60:B60"/>
    <mergeCell ref="J51:K51"/>
    <mergeCell ref="I53:K53"/>
    <mergeCell ref="A54:B54"/>
    <mergeCell ref="D54:E54"/>
    <mergeCell ref="A55:B55"/>
    <mergeCell ref="C55:K55"/>
    <mergeCell ref="J46:K46"/>
    <mergeCell ref="J47:K47"/>
    <mergeCell ref="J48:K48"/>
    <mergeCell ref="J49:K49"/>
    <mergeCell ref="J50:K50"/>
    <mergeCell ref="J45:K45"/>
    <mergeCell ref="J31:K31"/>
    <mergeCell ref="J33:K34"/>
    <mergeCell ref="J35:K35"/>
    <mergeCell ref="J36:K36"/>
    <mergeCell ref="J37:K37"/>
    <mergeCell ref="J38:K38"/>
    <mergeCell ref="J39:K39"/>
    <mergeCell ref="J40:K40"/>
    <mergeCell ref="J41:K41"/>
    <mergeCell ref="J43:K44"/>
    <mergeCell ref="J26:K26"/>
    <mergeCell ref="J27:K27"/>
    <mergeCell ref="J28:K28"/>
    <mergeCell ref="J29:K29"/>
    <mergeCell ref="J30:K30"/>
    <mergeCell ref="J25:K25"/>
    <mergeCell ref="J13:K14"/>
    <mergeCell ref="J15:K15"/>
    <mergeCell ref="J16:K16"/>
    <mergeCell ref="J17:K17"/>
    <mergeCell ref="J18:K18"/>
    <mergeCell ref="J19:K19"/>
    <mergeCell ref="J20:K20"/>
    <mergeCell ref="J21:K21"/>
    <mergeCell ref="J23:K24"/>
    <mergeCell ref="J7:K7"/>
    <mergeCell ref="J8:K8"/>
    <mergeCell ref="J9:K9"/>
    <mergeCell ref="J10:K10"/>
    <mergeCell ref="J11:K11"/>
    <mergeCell ref="J6:K6"/>
    <mergeCell ref="B1:F1"/>
    <mergeCell ref="H1:K1"/>
    <mergeCell ref="I3:I4"/>
    <mergeCell ref="J3:K4"/>
    <mergeCell ref="J5:K5"/>
  </mergeCells>
  <phoneticPr fontId="13"/>
  <pageMargins left="0.39370078740157483" right="0.27559055118110237" top="0.31496062992125984" bottom="0.11811023622047245" header="0.51181102362204722" footer="0.51181102362204722"/>
  <pageSetup paperSize="9" scale="95"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3063217D-C91B-4B11-A127-1E536C195375}">
          <x14:formula1>
            <xm:f>'F:\Users\clmiwa-three\Downloads\[《中村》新田・草加 エリア 仮シフト【12月16日～1月15日】.xlsx]参照データベース'!#REF!</xm:f>
          </x14:formula1>
          <xm:sqref>G1 C28:D32 B8:G12 C18:D22 E53:H53 C38:D42 C48:D53 H48:H52</xm:sqref>
        </x14:dataValidation>
      </x14:dataValidations>
    </ext>
  </extLst>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31AFE-328D-4AAA-9CFE-6A0FF68D624D}">
  <sheetPr>
    <pageSetUpPr fitToPage="1"/>
  </sheetPr>
  <dimension ref="A1:X52"/>
  <sheetViews>
    <sheetView zoomScaleNormal="100" workbookViewId="0">
      <selection activeCell="D25" sqref="D25"/>
    </sheetView>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50" t="s">
        <v>59</v>
      </c>
      <c r="B1" s="683" t="s">
        <v>451</v>
      </c>
      <c r="C1" s="683"/>
      <c r="D1" s="683"/>
      <c r="E1" s="683"/>
      <c r="F1" s="683"/>
      <c r="H1" s="803" t="s">
        <v>42</v>
      </c>
      <c r="I1" s="804"/>
      <c r="J1" s="805"/>
      <c r="K1" s="806"/>
    </row>
    <row r="2" spans="1:24" ht="17.100000000000001" customHeight="1" x14ac:dyDescent="0.15">
      <c r="A2" s="14"/>
      <c r="I2" s="14"/>
      <c r="J2" s="3"/>
      <c r="K2" s="4"/>
    </row>
    <row r="3" spans="1:24" ht="17.100000000000001" customHeight="1" x14ac:dyDescent="0.15">
      <c r="A3" s="2" t="s">
        <v>64</v>
      </c>
      <c r="B3" s="90"/>
      <c r="C3" s="90"/>
      <c r="D3" s="90"/>
      <c r="E3" s="90">
        <v>45658</v>
      </c>
      <c r="F3" s="90">
        <v>45659</v>
      </c>
      <c r="G3" s="90">
        <v>45660</v>
      </c>
      <c r="H3" s="90">
        <v>45661</v>
      </c>
      <c r="I3" s="807" t="s">
        <v>1</v>
      </c>
      <c r="J3" s="799" t="s">
        <v>2</v>
      </c>
      <c r="K3" s="800"/>
    </row>
    <row r="4" spans="1:24" ht="17.100000000000001" customHeight="1" x14ac:dyDescent="0.15">
      <c r="A4" s="2" t="s">
        <v>3</v>
      </c>
      <c r="B4" s="21"/>
      <c r="C4" s="21"/>
      <c r="D4" s="21"/>
      <c r="E4" s="24" t="s">
        <v>7</v>
      </c>
      <c r="F4" s="2" t="s">
        <v>8</v>
      </c>
      <c r="G4" s="2" t="s">
        <v>9</v>
      </c>
      <c r="H4" s="24" t="s">
        <v>10</v>
      </c>
      <c r="I4" s="808"/>
      <c r="J4" s="801"/>
      <c r="K4" s="802"/>
    </row>
    <row r="5" spans="1:24" ht="15.75" customHeight="1" thickBot="1" x14ac:dyDescent="0.2">
      <c r="A5" s="406" t="s">
        <v>12</v>
      </c>
      <c r="B5" s="407"/>
      <c r="C5" s="407"/>
      <c r="D5" s="408"/>
      <c r="E5" s="949" t="s">
        <v>453</v>
      </c>
      <c r="F5" s="950"/>
      <c r="G5" s="951"/>
      <c r="H5" s="481" t="s">
        <v>454</v>
      </c>
      <c r="I5" s="100"/>
      <c r="J5" s="765"/>
      <c r="K5" s="766"/>
    </row>
    <row r="6" spans="1:24" ht="17.100000000000001" customHeight="1" x14ac:dyDescent="0.15">
      <c r="A6" s="797" t="s">
        <v>16</v>
      </c>
      <c r="B6" s="351"/>
      <c r="C6" s="351"/>
      <c r="D6" s="109"/>
      <c r="E6" s="109"/>
      <c r="F6" s="109"/>
      <c r="G6" s="109"/>
      <c r="H6" s="107"/>
      <c r="I6" s="775">
        <f t="shared" ref="I6" si="0">COUNTIFS(B6:H6,"&lt;&gt;空",B6:H6,"&lt;&gt;休",B6:H6,"&lt;&gt;調",B6:H6,"&lt;&gt;",B6:H6,"&lt;&gt;調整休")</f>
        <v>0</v>
      </c>
      <c r="J6" s="777">
        <v>14.25</v>
      </c>
      <c r="K6" s="778"/>
      <c r="N6" s="6"/>
      <c r="O6" s="6"/>
      <c r="P6" s="6"/>
      <c r="Q6" s="6"/>
      <c r="R6" s="6"/>
      <c r="S6" s="6"/>
      <c r="T6" s="6"/>
      <c r="U6" s="6"/>
      <c r="V6" s="6"/>
      <c r="W6" s="6"/>
      <c r="X6" s="6"/>
    </row>
    <row r="7" spans="1:24" ht="17.100000000000001" customHeight="1" thickBot="1" x14ac:dyDescent="0.2">
      <c r="A7" s="798"/>
      <c r="B7" s="409"/>
      <c r="C7" s="409"/>
      <c r="D7" s="113"/>
      <c r="E7" s="113"/>
      <c r="F7" s="113"/>
      <c r="G7" s="113"/>
      <c r="H7" s="111"/>
      <c r="I7" s="776"/>
      <c r="J7" s="779"/>
      <c r="K7" s="780"/>
      <c r="N7" s="6"/>
      <c r="O7" s="6"/>
      <c r="P7" s="6"/>
      <c r="Q7" s="6"/>
      <c r="R7" s="6"/>
      <c r="S7" s="6"/>
      <c r="T7" s="6"/>
      <c r="U7" s="6"/>
      <c r="V7" s="6"/>
      <c r="W7" s="6"/>
      <c r="X7" s="6"/>
    </row>
    <row r="8" spans="1:24" ht="17.100000000000001" customHeight="1" x14ac:dyDescent="0.15">
      <c r="A8" s="47" t="s">
        <v>17</v>
      </c>
      <c r="B8" s="350"/>
      <c r="C8" s="350"/>
      <c r="D8" s="36"/>
      <c r="E8" s="36"/>
      <c r="F8" s="36"/>
      <c r="G8" s="36"/>
      <c r="H8" s="29" t="s">
        <v>20</v>
      </c>
      <c r="I8" s="43">
        <f t="shared" ref="I8:I9" si="1">COUNTIFS(B8:H8,"&lt;&gt;空",B8:H8,"&lt;&gt;休",B8:H8,"&lt;&gt;調",B8:H8,"&lt;&gt;",B8:H8,"&lt;&gt;調整休")</f>
        <v>1</v>
      </c>
      <c r="J8" s="795">
        <f t="shared" ref="J8:J9" si="2">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4.5</v>
      </c>
      <c r="K8" s="796"/>
    </row>
    <row r="9" spans="1:24" ht="17.100000000000001" customHeight="1" x14ac:dyDescent="0.15">
      <c r="A9" s="20" t="s">
        <v>18</v>
      </c>
      <c r="B9" s="21"/>
      <c r="C9" s="21"/>
      <c r="D9" s="32"/>
      <c r="E9" s="32"/>
      <c r="F9" s="32"/>
      <c r="G9" s="32"/>
      <c r="H9" s="12" t="s">
        <v>21</v>
      </c>
      <c r="I9" s="5">
        <f t="shared" si="1"/>
        <v>1</v>
      </c>
      <c r="J9" s="758">
        <f t="shared" si="2"/>
        <v>4.5</v>
      </c>
      <c r="K9" s="759"/>
    </row>
    <row r="10" spans="1:24" ht="17.100000000000001" customHeight="1" x14ac:dyDescent="0.15">
      <c r="A10" s="44"/>
      <c r="B10" s="106"/>
      <c r="C10" s="106"/>
      <c r="D10" s="36"/>
      <c r="E10" s="36"/>
      <c r="F10" s="36"/>
      <c r="G10" s="36"/>
      <c r="H10" s="40"/>
      <c r="I10" s="5"/>
      <c r="J10" s="758"/>
      <c r="K10" s="759"/>
    </row>
    <row r="11" spans="1:24" ht="17.100000000000001" customHeight="1" x14ac:dyDescent="0.15">
      <c r="A11" s="33" t="s">
        <v>0</v>
      </c>
      <c r="B11" s="90">
        <v>45662</v>
      </c>
      <c r="C11" s="90">
        <v>45663</v>
      </c>
      <c r="D11" s="90">
        <v>45664</v>
      </c>
      <c r="E11" s="90">
        <v>45665</v>
      </c>
      <c r="F11" s="90">
        <v>45666</v>
      </c>
      <c r="G11" s="90">
        <v>45667</v>
      </c>
      <c r="H11" s="90">
        <v>45668</v>
      </c>
      <c r="I11" s="131"/>
      <c r="J11" s="799" t="s">
        <v>2</v>
      </c>
      <c r="K11" s="800"/>
    </row>
    <row r="12" spans="1:24" ht="17.100000000000001" customHeight="1" x14ac:dyDescent="0.15">
      <c r="A12" s="22" t="s">
        <v>3</v>
      </c>
      <c r="B12" s="22" t="s">
        <v>4</v>
      </c>
      <c r="C12" s="2" t="s">
        <v>5</v>
      </c>
      <c r="D12" s="21" t="s">
        <v>6</v>
      </c>
      <c r="E12" s="2" t="s">
        <v>7</v>
      </c>
      <c r="F12" s="2" t="s">
        <v>8</v>
      </c>
      <c r="G12" s="2" t="s">
        <v>9</v>
      </c>
      <c r="H12" s="24" t="s">
        <v>10</v>
      </c>
      <c r="I12" s="133"/>
      <c r="J12" s="801"/>
      <c r="K12" s="802"/>
    </row>
    <row r="13" spans="1:24" ht="17.100000000000001" customHeight="1" thickBot="1" x14ac:dyDescent="0.2">
      <c r="A13" s="406" t="s">
        <v>13</v>
      </c>
      <c r="B13" s="481" t="s">
        <v>454</v>
      </c>
      <c r="C13" s="407"/>
      <c r="D13" s="408"/>
      <c r="E13" s="99"/>
      <c r="F13" s="99"/>
      <c r="G13" s="99"/>
      <c r="H13" s="99"/>
      <c r="I13" s="100"/>
      <c r="J13" s="785"/>
      <c r="K13" s="766"/>
    </row>
    <row r="14" spans="1:24" ht="17.100000000000001" customHeight="1" x14ac:dyDescent="0.15">
      <c r="A14" s="797" t="s">
        <v>16</v>
      </c>
      <c r="B14" s="107" t="s">
        <v>20</v>
      </c>
      <c r="C14" s="351"/>
      <c r="D14" s="109"/>
      <c r="E14" s="233" t="s">
        <v>385</v>
      </c>
      <c r="F14" s="233" t="s">
        <v>385</v>
      </c>
      <c r="G14" s="393" t="s">
        <v>20</v>
      </c>
      <c r="H14" s="107"/>
      <c r="I14" s="775">
        <f t="shared" ref="I14" si="3">COUNTIFS(B14:H14,"&lt;&gt;空",B14:H14,"&lt;&gt;休",B14:H14,"&lt;&gt;調",B14:H14,"&lt;&gt;",B14:H14,"&lt;&gt;調整休")</f>
        <v>4</v>
      </c>
      <c r="J14" s="777">
        <v>25.75</v>
      </c>
      <c r="K14" s="778"/>
    </row>
    <row r="15" spans="1:24" ht="17.100000000000001" customHeight="1" thickBot="1" x14ac:dyDescent="0.2">
      <c r="A15" s="798"/>
      <c r="B15" s="122"/>
      <c r="C15" s="409"/>
      <c r="D15" s="113"/>
      <c r="E15" s="111" t="s">
        <v>21</v>
      </c>
      <c r="F15" s="111" t="s">
        <v>21</v>
      </c>
      <c r="G15" s="410"/>
      <c r="H15" s="111"/>
      <c r="I15" s="776"/>
      <c r="J15" s="779"/>
      <c r="K15" s="780"/>
    </row>
    <row r="16" spans="1:24" ht="17.100000000000001" customHeight="1" x14ac:dyDescent="0.15">
      <c r="A16" s="47" t="s">
        <v>17</v>
      </c>
      <c r="B16" s="29" t="s">
        <v>21</v>
      </c>
      <c r="C16" s="350"/>
      <c r="D16" s="36"/>
      <c r="E16" s="55" t="s">
        <v>20</v>
      </c>
      <c r="F16" s="55" t="s">
        <v>20</v>
      </c>
      <c r="G16" s="55"/>
      <c r="H16" s="29" t="s">
        <v>20</v>
      </c>
      <c r="I16" s="43">
        <f t="shared" ref="I16:I17" si="4">COUNTIFS(B16:H16,"&lt;&gt;空",B16:H16,"&lt;&gt;休",B16:H16,"&lt;&gt;調",B16:H16,"&lt;&gt;",B16:H16,"&lt;&gt;調整休")</f>
        <v>4</v>
      </c>
      <c r="J16" s="795">
        <f t="shared" ref="J16" si="5">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18</v>
      </c>
      <c r="K16" s="796"/>
    </row>
    <row r="17" spans="1:11" ht="17.100000000000001" customHeight="1" x14ac:dyDescent="0.15">
      <c r="A17" s="20" t="s">
        <v>18</v>
      </c>
      <c r="B17" s="12"/>
      <c r="C17" s="21"/>
      <c r="D17" s="32"/>
      <c r="E17" s="12"/>
      <c r="F17" s="54"/>
      <c r="G17" s="54" t="s">
        <v>21</v>
      </c>
      <c r="H17" s="12" t="s">
        <v>21</v>
      </c>
      <c r="I17" s="5">
        <f t="shared" si="4"/>
        <v>2</v>
      </c>
      <c r="J17" s="758">
        <f t="shared" ref="J17" si="6">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10-15"))*(4.5)</f>
        <v>9</v>
      </c>
      <c r="K17" s="759"/>
    </row>
    <row r="18" spans="1:11" ht="17.100000000000001" customHeight="1" x14ac:dyDescent="0.15">
      <c r="A18" s="44"/>
      <c r="B18" s="29"/>
      <c r="C18" s="106"/>
      <c r="D18" s="36"/>
      <c r="E18" s="12"/>
      <c r="F18" s="16"/>
      <c r="G18" s="16"/>
      <c r="H18" s="40"/>
      <c r="I18" s="5"/>
      <c r="J18" s="758"/>
      <c r="K18" s="759"/>
    </row>
    <row r="19" spans="1:11" ht="17.100000000000001" customHeight="1" x14ac:dyDescent="0.15">
      <c r="A19" s="22" t="s">
        <v>0</v>
      </c>
      <c r="B19" s="23">
        <v>45669</v>
      </c>
      <c r="C19" s="23">
        <v>45670</v>
      </c>
      <c r="D19" s="23">
        <v>45671</v>
      </c>
      <c r="E19" s="23">
        <v>45672</v>
      </c>
      <c r="F19" s="23">
        <v>45673</v>
      </c>
      <c r="G19" s="23">
        <v>45674</v>
      </c>
      <c r="H19" s="23">
        <v>45675</v>
      </c>
      <c r="I19" s="131"/>
      <c r="J19" s="799" t="s">
        <v>2</v>
      </c>
      <c r="K19" s="800"/>
    </row>
    <row r="20" spans="1:11" ht="17.100000000000001" customHeight="1" x14ac:dyDescent="0.15">
      <c r="A20" s="22" t="s">
        <v>3</v>
      </c>
      <c r="B20" s="24" t="s">
        <v>4</v>
      </c>
      <c r="C20" s="21" t="s">
        <v>5</v>
      </c>
      <c r="D20" s="21" t="s">
        <v>6</v>
      </c>
      <c r="E20" s="2" t="s">
        <v>7</v>
      </c>
      <c r="F20" s="2" t="s">
        <v>8</v>
      </c>
      <c r="G20" s="2" t="s">
        <v>9</v>
      </c>
      <c r="H20" s="24" t="s">
        <v>10</v>
      </c>
      <c r="I20" s="133"/>
      <c r="J20" s="801"/>
      <c r="K20" s="802"/>
    </row>
    <row r="21" spans="1:11" ht="17.100000000000001" customHeight="1" thickBot="1" x14ac:dyDescent="0.2">
      <c r="A21" s="406" t="s">
        <v>12</v>
      </c>
      <c r="B21" s="99"/>
      <c r="C21" s="407"/>
      <c r="D21" s="408"/>
      <c r="E21" s="99"/>
      <c r="F21" s="99"/>
      <c r="G21" s="99"/>
      <c r="H21" s="99"/>
      <c r="I21" s="100"/>
      <c r="J21" s="765"/>
      <c r="K21" s="766"/>
    </row>
    <row r="22" spans="1:11" ht="17.100000000000001" customHeight="1" x14ac:dyDescent="0.15">
      <c r="A22" s="797" t="s">
        <v>16</v>
      </c>
      <c r="B22" s="107" t="s">
        <v>20</v>
      </c>
      <c r="C22" s="351"/>
      <c r="D22" s="109"/>
      <c r="E22" s="233" t="s">
        <v>385</v>
      </c>
      <c r="F22" s="233" t="s">
        <v>385</v>
      </c>
      <c r="G22" s="107"/>
      <c r="H22" s="107"/>
      <c r="I22" s="775">
        <f t="shared" ref="I22" si="7">COUNTIFS(B22:H22,"&lt;&gt;空",B22:H22,"&lt;&gt;休",B22:H22,"&lt;&gt;調",B22:H22,"&lt;&gt;",B22:H22,"&lt;&gt;調整休")</f>
        <v>3</v>
      </c>
      <c r="J22" s="777">
        <v>18.75</v>
      </c>
      <c r="K22" s="778"/>
    </row>
    <row r="23" spans="1:11" ht="17.100000000000001" customHeight="1" thickBot="1" x14ac:dyDescent="0.2">
      <c r="A23" s="798"/>
      <c r="B23" s="122"/>
      <c r="C23" s="409"/>
      <c r="D23" s="113"/>
      <c r="E23" s="111" t="s">
        <v>21</v>
      </c>
      <c r="F23" s="111" t="s">
        <v>21</v>
      </c>
      <c r="G23" s="111" t="s">
        <v>21</v>
      </c>
      <c r="H23" s="111"/>
      <c r="I23" s="776"/>
      <c r="J23" s="779"/>
      <c r="K23" s="780"/>
    </row>
    <row r="24" spans="1:11" ht="17.100000000000001" customHeight="1" x14ac:dyDescent="0.15">
      <c r="A24" s="47" t="s">
        <v>17</v>
      </c>
      <c r="B24" s="29" t="s">
        <v>21</v>
      </c>
      <c r="C24" s="350"/>
      <c r="D24" s="36"/>
      <c r="E24" s="55" t="s">
        <v>20</v>
      </c>
      <c r="F24" s="55" t="s">
        <v>20</v>
      </c>
      <c r="G24" s="29"/>
      <c r="H24" s="29" t="s">
        <v>20</v>
      </c>
      <c r="I24" s="43">
        <f t="shared" ref="I24:I25" si="8">COUNTIFS(B24:H24,"&lt;&gt;空",B24:H24,"&lt;&gt;休",B24:H24,"&lt;&gt;調",B24:H24,"&lt;&gt;",B24:H24,"&lt;&gt;調整休")</f>
        <v>4</v>
      </c>
      <c r="J24" s="795">
        <f t="shared" ref="J24:J25" si="9">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18</v>
      </c>
      <c r="K24" s="796"/>
    </row>
    <row r="25" spans="1:11" ht="17.100000000000001" customHeight="1" x14ac:dyDescent="0.15">
      <c r="A25" s="20" t="s">
        <v>18</v>
      </c>
      <c r="B25" s="12"/>
      <c r="C25" s="21"/>
      <c r="D25" s="32"/>
      <c r="E25" s="12"/>
      <c r="F25" s="54"/>
      <c r="G25" s="12" t="s">
        <v>20</v>
      </c>
      <c r="H25" s="12" t="s">
        <v>21</v>
      </c>
      <c r="I25" s="5">
        <f t="shared" si="8"/>
        <v>2</v>
      </c>
      <c r="J25" s="758">
        <f t="shared" si="9"/>
        <v>9</v>
      </c>
      <c r="K25" s="759"/>
    </row>
    <row r="26" spans="1:11" ht="17.100000000000001" customHeight="1" x14ac:dyDescent="0.15">
      <c r="A26" s="44"/>
      <c r="B26" s="29"/>
      <c r="C26" s="106"/>
      <c r="D26" s="36"/>
      <c r="E26" s="12"/>
      <c r="F26" s="16"/>
      <c r="G26" s="16"/>
      <c r="H26" s="40"/>
      <c r="I26" s="5"/>
      <c r="J26" s="758"/>
      <c r="K26" s="759"/>
    </row>
    <row r="27" spans="1:11" ht="17.100000000000001" customHeight="1" x14ac:dyDescent="0.15">
      <c r="A27" s="22" t="s">
        <v>0</v>
      </c>
      <c r="B27" s="90">
        <v>45676</v>
      </c>
      <c r="C27" s="90">
        <v>45677</v>
      </c>
      <c r="D27" s="90">
        <v>45678</v>
      </c>
      <c r="E27" s="90">
        <v>45679</v>
      </c>
      <c r="F27" s="90">
        <v>45680</v>
      </c>
      <c r="G27" s="90">
        <v>45681</v>
      </c>
      <c r="H27" s="90">
        <v>45682</v>
      </c>
      <c r="I27" s="131"/>
      <c r="J27" s="799" t="s">
        <v>2</v>
      </c>
      <c r="K27" s="800"/>
    </row>
    <row r="28" spans="1:11" ht="17.100000000000001" customHeight="1" x14ac:dyDescent="0.15">
      <c r="A28" s="22" t="s">
        <v>3</v>
      </c>
      <c r="B28" s="2" t="s">
        <v>4</v>
      </c>
      <c r="C28" s="21" t="s">
        <v>5</v>
      </c>
      <c r="D28" s="21" t="s">
        <v>6</v>
      </c>
      <c r="E28" s="2" t="s">
        <v>7</v>
      </c>
      <c r="F28" s="2" t="s">
        <v>8</v>
      </c>
      <c r="G28" s="2" t="s">
        <v>9</v>
      </c>
      <c r="H28" s="24" t="s">
        <v>10</v>
      </c>
      <c r="I28" s="133"/>
      <c r="J28" s="801"/>
      <c r="K28" s="802"/>
    </row>
    <row r="29" spans="1:11" ht="17.100000000000001" customHeight="1" thickBot="1" x14ac:dyDescent="0.2">
      <c r="A29" s="406" t="s">
        <v>13</v>
      </c>
      <c r="B29" s="99"/>
      <c r="C29" s="407"/>
      <c r="D29" s="408"/>
      <c r="E29" s="99"/>
      <c r="F29" s="99"/>
      <c r="G29" s="99"/>
      <c r="H29" s="99"/>
      <c r="I29" s="100"/>
      <c r="J29" s="785"/>
      <c r="K29" s="766"/>
    </row>
    <row r="30" spans="1:11" ht="17.100000000000001" customHeight="1" x14ac:dyDescent="0.15">
      <c r="A30" s="797" t="s">
        <v>16</v>
      </c>
      <c r="B30" s="107" t="s">
        <v>20</v>
      </c>
      <c r="C30" s="351"/>
      <c r="D30" s="109"/>
      <c r="E30" s="233" t="s">
        <v>385</v>
      </c>
      <c r="F30" s="233" t="s">
        <v>385</v>
      </c>
      <c r="G30" s="393" t="s">
        <v>20</v>
      </c>
      <c r="H30" s="107"/>
      <c r="I30" s="775">
        <f t="shared" ref="I30" si="10">COUNTIFS(B30:H30,"&lt;&gt;空",B30:H30,"&lt;&gt;休",B30:H30,"&lt;&gt;調",B30:H30,"&lt;&gt;",B30:H30,"&lt;&gt;調整休")</f>
        <v>4</v>
      </c>
      <c r="J30" s="777">
        <v>14.25</v>
      </c>
      <c r="K30" s="778"/>
    </row>
    <row r="31" spans="1:11" ht="17.100000000000001" customHeight="1" thickBot="1" x14ac:dyDescent="0.2">
      <c r="A31" s="798"/>
      <c r="B31" s="122"/>
      <c r="C31" s="409"/>
      <c r="D31" s="113"/>
      <c r="E31" s="111" t="s">
        <v>21</v>
      </c>
      <c r="F31" s="111" t="s">
        <v>21</v>
      </c>
      <c r="G31" s="410"/>
      <c r="H31" s="111"/>
      <c r="I31" s="776"/>
      <c r="J31" s="779"/>
      <c r="K31" s="780"/>
    </row>
    <row r="32" spans="1:11" ht="17.100000000000001" customHeight="1" x14ac:dyDescent="0.15">
      <c r="A32" s="47" t="s">
        <v>17</v>
      </c>
      <c r="B32" s="29" t="s">
        <v>21</v>
      </c>
      <c r="C32" s="350"/>
      <c r="D32" s="36"/>
      <c r="E32" s="55" t="s">
        <v>20</v>
      </c>
      <c r="F32" s="55" t="s">
        <v>20</v>
      </c>
      <c r="G32" s="55"/>
      <c r="H32" s="29" t="s">
        <v>20</v>
      </c>
      <c r="I32" s="43">
        <f t="shared" ref="I32:I33" si="11">COUNTIFS(B32:H32,"&lt;&gt;空",B32:H32,"&lt;&gt;休",B32:H32,"&lt;&gt;調",B32:H32,"&lt;&gt;",B32:H32,"&lt;&gt;調整休")</f>
        <v>4</v>
      </c>
      <c r="J32" s="795">
        <f t="shared" ref="J32" si="12">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18</v>
      </c>
      <c r="K32" s="796"/>
    </row>
    <row r="33" spans="1:14" ht="17.100000000000001" customHeight="1" x14ac:dyDescent="0.15">
      <c r="A33" s="20" t="s">
        <v>18</v>
      </c>
      <c r="B33" s="12"/>
      <c r="C33" s="21"/>
      <c r="D33" s="32"/>
      <c r="E33" s="12"/>
      <c r="F33" s="54"/>
      <c r="G33" s="54" t="s">
        <v>21</v>
      </c>
      <c r="H33" s="12" t="s">
        <v>21</v>
      </c>
      <c r="I33" s="5">
        <f t="shared" si="11"/>
        <v>2</v>
      </c>
      <c r="J33" s="758">
        <f t="shared" ref="J33" si="13">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10-15"))*(4.5)</f>
        <v>9</v>
      </c>
      <c r="K33" s="759"/>
    </row>
    <row r="34" spans="1:14" ht="17.100000000000001" customHeight="1" x14ac:dyDescent="0.15">
      <c r="A34" s="44"/>
      <c r="B34" s="29"/>
      <c r="C34" s="106"/>
      <c r="D34" s="36"/>
      <c r="E34" s="12"/>
      <c r="F34" s="16"/>
      <c r="G34" s="16"/>
      <c r="H34" s="40"/>
      <c r="I34" s="5"/>
      <c r="J34" s="758"/>
      <c r="K34" s="759"/>
    </row>
    <row r="35" spans="1:14" ht="17.100000000000001" customHeight="1" x14ac:dyDescent="0.15">
      <c r="A35" s="22" t="s">
        <v>0</v>
      </c>
      <c r="B35" s="23">
        <v>45683</v>
      </c>
      <c r="C35" s="23">
        <v>45684</v>
      </c>
      <c r="D35" s="23">
        <v>45685</v>
      </c>
      <c r="E35" s="23">
        <v>45686</v>
      </c>
      <c r="F35" s="23">
        <v>45687</v>
      </c>
      <c r="G35" s="23">
        <v>45688</v>
      </c>
      <c r="H35" s="90"/>
      <c r="I35" s="131"/>
      <c r="J35" s="799" t="s">
        <v>2</v>
      </c>
      <c r="K35" s="800"/>
    </row>
    <row r="36" spans="1:14" ht="17.100000000000001" customHeight="1" x14ac:dyDescent="0.15">
      <c r="A36" s="22" t="s">
        <v>3</v>
      </c>
      <c r="B36" s="22" t="s">
        <v>4</v>
      </c>
      <c r="C36" s="316" t="s">
        <v>5</v>
      </c>
      <c r="D36" s="21" t="s">
        <v>6</v>
      </c>
      <c r="E36" s="2" t="s">
        <v>7</v>
      </c>
      <c r="F36" s="2" t="s">
        <v>8</v>
      </c>
      <c r="G36" s="2" t="s">
        <v>9</v>
      </c>
      <c r="H36" s="21"/>
      <c r="I36" s="133"/>
      <c r="J36" s="801"/>
      <c r="K36" s="802"/>
    </row>
    <row r="37" spans="1:14" ht="17.100000000000001" customHeight="1" thickBot="1" x14ac:dyDescent="0.2">
      <c r="A37" s="406" t="s">
        <v>12</v>
      </c>
      <c r="B37" s="99"/>
      <c r="C37" s="407"/>
      <c r="D37" s="408"/>
      <c r="E37" s="99"/>
      <c r="F37" s="99"/>
      <c r="G37" s="99"/>
      <c r="H37" s="407"/>
      <c r="I37" s="100"/>
      <c r="J37" s="785"/>
      <c r="K37" s="766"/>
    </row>
    <row r="38" spans="1:14" ht="17.100000000000001" customHeight="1" x14ac:dyDescent="0.15">
      <c r="A38" s="797" t="s">
        <v>16</v>
      </c>
      <c r="B38" s="107" t="s">
        <v>20</v>
      </c>
      <c r="C38" s="351"/>
      <c r="D38" s="109"/>
      <c r="E38" s="233" t="s">
        <v>385</v>
      </c>
      <c r="F38" s="233" t="s">
        <v>385</v>
      </c>
      <c r="G38" s="107"/>
      <c r="H38" s="351"/>
      <c r="I38" s="775">
        <f t="shared" ref="I38" si="14">COUNTIFS(B38:H38,"&lt;&gt;空",B38:H38,"&lt;&gt;休",B38:H38,"&lt;&gt;調",B38:H38,"&lt;&gt;",B38:H38,"&lt;&gt;調整休")</f>
        <v>3</v>
      </c>
      <c r="J38" s="777">
        <v>9.75</v>
      </c>
      <c r="K38" s="778"/>
    </row>
    <row r="39" spans="1:14" ht="17.100000000000001" customHeight="1" thickBot="1" x14ac:dyDescent="0.2">
      <c r="A39" s="798"/>
      <c r="B39" s="122"/>
      <c r="C39" s="409"/>
      <c r="D39" s="113"/>
      <c r="E39" s="111" t="s">
        <v>21</v>
      </c>
      <c r="F39" s="111" t="s">
        <v>21</v>
      </c>
      <c r="G39" s="111" t="s">
        <v>21</v>
      </c>
      <c r="H39" s="409"/>
      <c r="I39" s="776"/>
      <c r="J39" s="779"/>
      <c r="K39" s="780"/>
    </row>
    <row r="40" spans="1:14" ht="17.100000000000001" customHeight="1" x14ac:dyDescent="0.15">
      <c r="A40" s="47" t="s">
        <v>17</v>
      </c>
      <c r="B40" s="29" t="s">
        <v>21</v>
      </c>
      <c r="C40" s="350"/>
      <c r="D40" s="36"/>
      <c r="E40" s="55" t="s">
        <v>20</v>
      </c>
      <c r="F40" s="55" t="s">
        <v>20</v>
      </c>
      <c r="G40" s="29"/>
      <c r="H40" s="350"/>
      <c r="I40" s="43">
        <f t="shared" ref="I40:I41" si="15">COUNTIFS(B40:H40,"&lt;&gt;空",B40:H40,"&lt;&gt;休",B40:H40,"&lt;&gt;調",B40:H40,"&lt;&gt;",B40:H40,"&lt;&gt;調整休")</f>
        <v>3</v>
      </c>
      <c r="J40" s="795">
        <v>9</v>
      </c>
      <c r="K40" s="796"/>
    </row>
    <row r="41" spans="1:14" ht="17.100000000000001" customHeight="1" x14ac:dyDescent="0.15">
      <c r="A41" s="20" t="s">
        <v>18</v>
      </c>
      <c r="B41" s="12"/>
      <c r="C41" s="21"/>
      <c r="D41" s="32"/>
      <c r="E41" s="12"/>
      <c r="F41" s="54"/>
      <c r="G41" s="12" t="s">
        <v>20</v>
      </c>
      <c r="H41" s="21"/>
      <c r="I41" s="5">
        <f t="shared" si="15"/>
        <v>1</v>
      </c>
      <c r="J41" s="758">
        <f t="shared" ref="J41" si="16">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10-15"))*(4.5)</f>
        <v>4.5</v>
      </c>
      <c r="K41" s="759"/>
    </row>
    <row r="42" spans="1:14" ht="17.100000000000001" customHeight="1" x14ac:dyDescent="0.15">
      <c r="A42" s="44"/>
      <c r="B42" s="29"/>
      <c r="C42" s="106"/>
      <c r="D42" s="36"/>
      <c r="E42" s="12"/>
      <c r="F42" s="16"/>
      <c r="G42" s="16"/>
      <c r="H42" s="106"/>
      <c r="I42" s="5"/>
      <c r="J42" s="758"/>
      <c r="K42" s="759"/>
    </row>
    <row r="43" spans="1:14" ht="17.100000000000001" customHeight="1" x14ac:dyDescent="0.15">
      <c r="A43" s="41"/>
      <c r="B43" s="42"/>
      <c r="C43" s="42"/>
      <c r="D43" s="42"/>
      <c r="E43" s="42"/>
      <c r="F43" s="42"/>
      <c r="G43" s="42"/>
      <c r="H43" s="42"/>
      <c r="I43" s="882" t="s">
        <v>459</v>
      </c>
      <c r="J43" s="882"/>
      <c r="K43" s="882"/>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59">
    <mergeCell ref="A50:B50"/>
    <mergeCell ref="A51:B51"/>
    <mergeCell ref="C51:K51"/>
    <mergeCell ref="A52:B52"/>
    <mergeCell ref="C52:K52"/>
    <mergeCell ref="J33:K33"/>
    <mergeCell ref="J34:K34"/>
    <mergeCell ref="J35:K36"/>
    <mergeCell ref="J37:K37"/>
    <mergeCell ref="A38:A39"/>
    <mergeCell ref="I38:I39"/>
    <mergeCell ref="J38:K39"/>
    <mergeCell ref="C47:K47"/>
    <mergeCell ref="A49:B49"/>
    <mergeCell ref="C49:K49"/>
    <mergeCell ref="J40:K40"/>
    <mergeCell ref="J41:K41"/>
    <mergeCell ref="J42:K42"/>
    <mergeCell ref="I43:K43"/>
    <mergeCell ref="A44:B44"/>
    <mergeCell ref="D44:E44"/>
    <mergeCell ref="A45:B45"/>
    <mergeCell ref="C45:K45"/>
    <mergeCell ref="A46:B46"/>
    <mergeCell ref="C46:K46"/>
    <mergeCell ref="J30:K31"/>
    <mergeCell ref="J32:K32"/>
    <mergeCell ref="A22:A23"/>
    <mergeCell ref="I22:I23"/>
    <mergeCell ref="J22:K23"/>
    <mergeCell ref="J24:K24"/>
    <mergeCell ref="J25:K25"/>
    <mergeCell ref="J26:K26"/>
    <mergeCell ref="J27:K28"/>
    <mergeCell ref="J29:K29"/>
    <mergeCell ref="A30:A31"/>
    <mergeCell ref="I30:I31"/>
    <mergeCell ref="J16:K16"/>
    <mergeCell ref="J17:K17"/>
    <mergeCell ref="J18:K18"/>
    <mergeCell ref="J19:K20"/>
    <mergeCell ref="J21:K21"/>
    <mergeCell ref="J11:K12"/>
    <mergeCell ref="J13:K13"/>
    <mergeCell ref="A14:A15"/>
    <mergeCell ref="I14:I15"/>
    <mergeCell ref="J14:K15"/>
    <mergeCell ref="A6:A7"/>
    <mergeCell ref="I6:I7"/>
    <mergeCell ref="J6:K7"/>
    <mergeCell ref="J8:K8"/>
    <mergeCell ref="J9:K9"/>
    <mergeCell ref="J10:K10"/>
    <mergeCell ref="B1:F1"/>
    <mergeCell ref="H1:K1"/>
    <mergeCell ref="I3:I4"/>
    <mergeCell ref="J3:K4"/>
    <mergeCell ref="J5:K5"/>
    <mergeCell ref="E5:G5"/>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C2EBF-F77C-4472-81F8-1A9EA366D68A}">
  <sheetPr>
    <pageSetUpPr fitToPage="1"/>
  </sheetPr>
  <dimension ref="A1:N67"/>
  <sheetViews>
    <sheetView topLeftCell="A13" zoomScaleNormal="100" workbookViewId="0">
      <selection activeCell="D25" sqref="D25"/>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50" t="s">
        <v>59</v>
      </c>
      <c r="B1" s="683" t="s">
        <v>451</v>
      </c>
      <c r="C1" s="683"/>
      <c r="D1" s="683"/>
      <c r="E1" s="683"/>
      <c r="F1" s="683"/>
      <c r="H1" s="684" t="s">
        <v>43</v>
      </c>
      <c r="I1" s="685"/>
      <c r="J1" s="686"/>
      <c r="K1" s="687"/>
    </row>
    <row r="2" spans="1:11" ht="8.4499999999999993" customHeight="1" x14ac:dyDescent="0.15">
      <c r="A2" s="14"/>
      <c r="I2" s="14"/>
      <c r="J2" s="3"/>
      <c r="K2" s="4"/>
    </row>
    <row r="3" spans="1:11" ht="14.45" customHeight="1" x14ac:dyDescent="0.15">
      <c r="A3" s="2" t="s">
        <v>64</v>
      </c>
      <c r="B3" s="90"/>
      <c r="C3" s="90"/>
      <c r="D3" s="90"/>
      <c r="E3" s="90">
        <v>45658</v>
      </c>
      <c r="F3" s="90">
        <v>45659</v>
      </c>
      <c r="G3" s="90">
        <v>45660</v>
      </c>
      <c r="H3" s="90">
        <v>45661</v>
      </c>
      <c r="I3" s="688" t="s">
        <v>1</v>
      </c>
      <c r="J3" s="690" t="s">
        <v>2</v>
      </c>
      <c r="K3" s="690"/>
    </row>
    <row r="4" spans="1:11" ht="14.45" customHeight="1" x14ac:dyDescent="0.15">
      <c r="A4" s="2" t="s">
        <v>3</v>
      </c>
      <c r="B4" s="2"/>
      <c r="C4" s="21"/>
      <c r="D4" s="21"/>
      <c r="E4" s="24" t="s">
        <v>7</v>
      </c>
      <c r="F4" s="2" t="s">
        <v>8</v>
      </c>
      <c r="G4" s="2" t="s">
        <v>9</v>
      </c>
      <c r="H4" s="24" t="s">
        <v>10</v>
      </c>
      <c r="I4" s="689"/>
      <c r="J4" s="690"/>
      <c r="K4" s="690"/>
    </row>
    <row r="5" spans="1:11" ht="14.45" customHeight="1" x14ac:dyDescent="0.15">
      <c r="A5" s="126" t="s">
        <v>12</v>
      </c>
      <c r="B5" s="21"/>
      <c r="C5" s="21"/>
      <c r="D5" s="21"/>
      <c r="E5" s="949" t="s">
        <v>453</v>
      </c>
      <c r="F5" s="950"/>
      <c r="G5" s="951"/>
      <c r="H5" s="481" t="s">
        <v>454</v>
      </c>
      <c r="I5" s="5"/>
      <c r="J5" s="682"/>
      <c r="K5" s="692"/>
    </row>
    <row r="6" spans="1:11" ht="14.45" customHeight="1" x14ac:dyDescent="0.15">
      <c r="A6" s="20" t="s">
        <v>37</v>
      </c>
      <c r="B6" s="21"/>
      <c r="C6" s="21"/>
      <c r="D6" s="11"/>
      <c r="E6" s="11"/>
      <c r="F6" s="11"/>
      <c r="G6" s="11"/>
      <c r="H6" s="12" t="s">
        <v>20</v>
      </c>
      <c r="I6" s="5">
        <f t="shared" ref="I6:I12" si="0">COUNTIFS(B6:H6,"&lt;&gt;空",B6:H6,"&lt;&gt;休",B6:H6,"&lt;&gt;調",B6:H6,"&lt;&gt;",B6:H6,"&lt;&gt;調整休")</f>
        <v>1</v>
      </c>
      <c r="J6" s="682">
        <f t="shared" ref="J6:J7"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4.5</v>
      </c>
      <c r="K6" s="682"/>
    </row>
    <row r="7" spans="1:11" ht="14.45" customHeight="1" x14ac:dyDescent="0.15">
      <c r="A7" s="20" t="s">
        <v>19</v>
      </c>
      <c r="B7" s="21"/>
      <c r="C7" s="21"/>
      <c r="D7" s="11"/>
      <c r="E7" s="11"/>
      <c r="F7" s="11"/>
      <c r="G7" s="11"/>
      <c r="H7" s="12" t="s">
        <v>21</v>
      </c>
      <c r="I7" s="5">
        <f t="shared" si="0"/>
        <v>1</v>
      </c>
      <c r="J7" s="682">
        <f t="shared" si="1"/>
        <v>4.5</v>
      </c>
      <c r="K7" s="682"/>
    </row>
    <row r="8" spans="1:11" ht="14.45" customHeight="1" x14ac:dyDescent="0.15">
      <c r="A8" s="20" t="s">
        <v>62</v>
      </c>
      <c r="B8" s="21"/>
      <c r="C8" s="21"/>
      <c r="D8" s="32"/>
      <c r="E8" s="32"/>
      <c r="F8" s="32"/>
      <c r="G8" s="32"/>
      <c r="H8" s="12"/>
      <c r="I8" s="5">
        <f t="shared" si="0"/>
        <v>0</v>
      </c>
      <c r="J8" s="682">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草加9-14"))*(4.5)+(COUNTIF(B8:H8,"新田9-14"))*(4.5)+(COUNTIF(B8:H8,"新田14-19"))*(4.5)</f>
        <v>0</v>
      </c>
      <c r="K8" s="682"/>
    </row>
    <row r="9" spans="1:11" ht="14.45" customHeight="1" x14ac:dyDescent="0.15">
      <c r="A9" s="20" t="s">
        <v>124</v>
      </c>
      <c r="B9" s="11"/>
      <c r="C9" s="11"/>
      <c r="D9" s="11"/>
      <c r="E9" s="11"/>
      <c r="F9" s="11"/>
      <c r="G9" s="11"/>
      <c r="H9" s="12" t="s">
        <v>20</v>
      </c>
      <c r="I9" s="5">
        <f t="shared" si="0"/>
        <v>1</v>
      </c>
      <c r="J9" s="682">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4.5</v>
      </c>
      <c r="K9" s="682"/>
    </row>
    <row r="10" spans="1:11" ht="14.45" customHeight="1" x14ac:dyDescent="0.15">
      <c r="A10" s="20" t="s">
        <v>225</v>
      </c>
      <c r="B10" s="32"/>
      <c r="C10" s="32"/>
      <c r="D10" s="32"/>
      <c r="E10" s="32"/>
      <c r="F10" s="32"/>
      <c r="G10" s="32"/>
      <c r="H10" s="12" t="s">
        <v>21</v>
      </c>
      <c r="I10" s="5">
        <f t="shared" si="0"/>
        <v>1</v>
      </c>
      <c r="J10" s="682">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4.5</v>
      </c>
      <c r="K10" s="682"/>
    </row>
    <row r="11" spans="1:11" ht="14.45" customHeight="1" x14ac:dyDescent="0.15">
      <c r="A11" s="20" t="s">
        <v>291</v>
      </c>
      <c r="B11" s="32"/>
      <c r="C11" s="32"/>
      <c r="D11" s="32"/>
      <c r="E11" s="32"/>
      <c r="F11" s="32"/>
      <c r="G11" s="32"/>
      <c r="H11" s="12" t="s">
        <v>20</v>
      </c>
      <c r="I11" s="5">
        <f t="shared" si="0"/>
        <v>1</v>
      </c>
      <c r="J11" s="682">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4.5</v>
      </c>
      <c r="K11" s="682"/>
    </row>
    <row r="12" spans="1:11" ht="14.45" customHeight="1" x14ac:dyDescent="0.15">
      <c r="A12" s="20" t="s">
        <v>38</v>
      </c>
      <c r="B12" s="11"/>
      <c r="C12" s="11"/>
      <c r="D12" s="11"/>
      <c r="E12" s="11"/>
      <c r="F12" s="11"/>
      <c r="G12" s="11"/>
      <c r="H12" s="103" t="s">
        <v>56</v>
      </c>
      <c r="I12" s="5">
        <f t="shared" si="0"/>
        <v>1</v>
      </c>
      <c r="J12" s="682">
        <f>SUM(COUNTIF(B12:H12,"9-11,15-19"))*(6)+(COUNTIF(B12:H12,"9-12,16-19"))*(6)+(COUNTIF(B12:H12,"9-13,17-19"))*(6)+(COUNTIF(B12:H12,"9-19"))*(9)+(COUNTIF(B12:H12,"9-17"))*(7.25)+(COUNTIF(B12:H12,"9-16"))*(6.25)+(COUNTIF(B12:H12,"9-15"))*(5.5)+(COUNTIF(B12:H12,"9-14"))*(4.5)+(COUNTIF(B12:H12,"9-13"))*(4)+(COUNTIF(B12:H12,"9-12"))*(3)+(COUNTIF(B12:H12,"9-11:30"))*(2.5)+(COUNTIF(B12:H12,"13-19"))*(5.5)+(COUNTIF(B12:H12,"14-19"))*(4.5)+(COUNTIF(B12:H12,"15-19"))*(4)+(COUNTIF(B12:H12,"16-19"))*(3)+(COUNTIF(B12:H12,"16:30-19"))*(2.5)+(COUNTIF(B12:H12,"10-14"))*(4)+(COUNTIF(B12:H12,"草加9-14"))*(4.5)+(COUNTIF(B12:H12,"新田9-14"))*(4.5)+(COUNTIF(B12:H12,"新田14-19"))*(4.5)</f>
        <v>4.5</v>
      </c>
      <c r="K12" s="682"/>
    </row>
    <row r="13" spans="1:11" ht="14.45" customHeight="1" x14ac:dyDescent="0.15">
      <c r="A13" s="321" t="s">
        <v>66</v>
      </c>
      <c r="B13" s="11"/>
      <c r="C13" s="11"/>
      <c r="D13" s="11"/>
      <c r="E13" s="11"/>
      <c r="F13" s="11"/>
      <c r="G13" s="11"/>
      <c r="H13" s="386"/>
      <c r="I13" s="5"/>
      <c r="J13" s="682"/>
      <c r="K13" s="682"/>
    </row>
    <row r="14" spans="1:11" ht="14.45" customHeight="1" x14ac:dyDescent="0.15">
      <c r="A14" s="22" t="s">
        <v>0</v>
      </c>
      <c r="B14" s="90">
        <v>45662</v>
      </c>
      <c r="C14" s="90">
        <v>45663</v>
      </c>
      <c r="D14" s="90">
        <v>45664</v>
      </c>
      <c r="E14" s="90">
        <v>45665</v>
      </c>
      <c r="F14" s="90">
        <v>45666</v>
      </c>
      <c r="G14" s="90">
        <v>45667</v>
      </c>
      <c r="H14" s="90">
        <v>45668</v>
      </c>
      <c r="I14" s="688" t="s">
        <v>1</v>
      </c>
      <c r="J14" s="690" t="s">
        <v>2</v>
      </c>
      <c r="K14" s="690"/>
    </row>
    <row r="15" spans="1:11" ht="14.45" customHeight="1" x14ac:dyDescent="0.15">
      <c r="A15" s="22" t="s">
        <v>3</v>
      </c>
      <c r="B15" s="22" t="s">
        <v>4</v>
      </c>
      <c r="C15" s="2" t="s">
        <v>5</v>
      </c>
      <c r="D15" s="21" t="s">
        <v>6</v>
      </c>
      <c r="E15" s="2" t="s">
        <v>7</v>
      </c>
      <c r="F15" s="2" t="s">
        <v>8</v>
      </c>
      <c r="G15" s="2" t="s">
        <v>9</v>
      </c>
      <c r="H15" s="24" t="s">
        <v>10</v>
      </c>
      <c r="I15" s="689"/>
      <c r="J15" s="690"/>
      <c r="K15" s="690"/>
    </row>
    <row r="16" spans="1:11" ht="14.45" customHeight="1" x14ac:dyDescent="0.15">
      <c r="A16" s="126" t="s">
        <v>13</v>
      </c>
      <c r="B16" s="481" t="s">
        <v>454</v>
      </c>
      <c r="C16" s="21"/>
      <c r="D16" s="21"/>
      <c r="E16" s="12"/>
      <c r="F16" s="12"/>
      <c r="G16" s="12"/>
      <c r="H16" s="12"/>
      <c r="I16" s="5"/>
      <c r="J16" s="682"/>
      <c r="K16" s="692"/>
    </row>
    <row r="17" spans="1:11" ht="14.45" customHeight="1" x14ac:dyDescent="0.15">
      <c r="A17" s="20" t="s">
        <v>37</v>
      </c>
      <c r="B17" s="12" t="s">
        <v>21</v>
      </c>
      <c r="C17" s="21"/>
      <c r="D17" s="11"/>
      <c r="E17" s="12" t="s">
        <v>21</v>
      </c>
      <c r="F17" s="12"/>
      <c r="G17" s="16" t="s">
        <v>40</v>
      </c>
      <c r="H17" s="12"/>
      <c r="I17" s="5">
        <f t="shared" ref="I17:I19" si="2">COUNTIFS(B17:H17,"&lt;&gt;空",B17:H17,"&lt;&gt;休",B17:H17,"&lt;&gt;調",B17:H17,"&lt;&gt;",B17:H17,"&lt;&gt;調整休")</f>
        <v>3</v>
      </c>
      <c r="J17" s="682">
        <f t="shared" ref="J17" si="3">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草加9-14"))*(4.5)+(COUNTIF(B17:H17,"新田9-14"))*(4.5)+(COUNTIF(B17:H17,"新田14-19"))*(4.5)</f>
        <v>15</v>
      </c>
      <c r="K17" s="682"/>
    </row>
    <row r="18" spans="1:11" ht="14.45" customHeight="1" x14ac:dyDescent="0.15">
      <c r="A18" s="20" t="s">
        <v>19</v>
      </c>
      <c r="B18" s="12" t="s">
        <v>20</v>
      </c>
      <c r="C18" s="21"/>
      <c r="D18" s="11"/>
      <c r="E18" s="12" t="s">
        <v>20</v>
      </c>
      <c r="F18" s="12"/>
      <c r="G18" s="12" t="s">
        <v>22</v>
      </c>
      <c r="H18" s="12" t="s">
        <v>21</v>
      </c>
      <c r="I18" s="5">
        <f t="shared" si="2"/>
        <v>4</v>
      </c>
      <c r="J18" s="682">
        <v>21.25</v>
      </c>
      <c r="K18" s="682"/>
    </row>
    <row r="19" spans="1:11" ht="14.45" customHeight="1" x14ac:dyDescent="0.15">
      <c r="A19" s="20" t="s">
        <v>62</v>
      </c>
      <c r="B19" s="12" t="s">
        <v>20</v>
      </c>
      <c r="C19" s="21"/>
      <c r="D19" s="32"/>
      <c r="E19" s="93" t="s">
        <v>84</v>
      </c>
      <c r="F19" s="12" t="s">
        <v>20</v>
      </c>
      <c r="G19" s="12" t="s">
        <v>27</v>
      </c>
      <c r="H19" s="12"/>
      <c r="I19" s="5">
        <f t="shared" si="2"/>
        <v>4</v>
      </c>
      <c r="J19" s="682">
        <f>SUM(COUNTIF(B19:H19,"9-11,15-19"))*(6)+(COUNTIF(B19:H19,"9-12,16-19"))*(6)+(COUNTIF(B19:H19,"9-13,17-19"))*(6)+(COUNTIF(B19:H19,"9-19"))*(9)+(COUNTIF(B19:H19,"9-17"))*(7.25)+(COUNTIF(B19:H19,"9-16"))*(6.25)+(COUNTIF(B19:H19,"9-15"))*(5.5)+(COUNTIF(B19:H19,"9-14"))*(4.5)+(COUNTIF(B19:H19,"9-13"))*(4)+(COUNTIF(B19:H19,"9-12"))*(3)+(COUNTIF(B19:H19,"9-11:30"))*(2.5)+(COUNTIF(B19:H19,"13-19"))*(5.5)+(COUNTIF(B19:H19,"14-19"))*(4.5)+(COUNTIF(B19:H19,"15-19"))*(4)+(COUNTIF(B19:H19,"16-19"))*(3)+(COUNTIF(B19:H19,"16:30-19"))*(2.5)+(COUNTIF(B19:H19,"10-14"))*(4)+(COUNTIF(B19:H19,"草加9-14"))*(4.5)+(COUNTIF(B19:H19,"新田9-14"))*(4.5)+(COUNTIF(B19:H19,"新田14-19"))*(4.5)</f>
        <v>16.5</v>
      </c>
      <c r="K19" s="682"/>
    </row>
    <row r="20" spans="1:11" ht="14.45" customHeight="1" x14ac:dyDescent="0.15">
      <c r="A20" s="20" t="s">
        <v>124</v>
      </c>
      <c r="B20" s="93" t="s">
        <v>84</v>
      </c>
      <c r="C20" s="11"/>
      <c r="D20" s="11"/>
      <c r="E20" s="93" t="s">
        <v>84</v>
      </c>
      <c r="F20" s="12" t="s">
        <v>20</v>
      </c>
      <c r="G20" s="12" t="s">
        <v>21</v>
      </c>
      <c r="H20" s="12" t="s">
        <v>20</v>
      </c>
      <c r="I20" s="5">
        <f>COUNTIFS(B20:H20,"&lt;&gt;空",B20:H20,"&lt;&gt;休",B20:H20,"&lt;&gt;調",B20:H20,"&lt;&gt;",B20:H20,"&lt;&gt;調整休")</f>
        <v>5</v>
      </c>
      <c r="J20" s="682">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草加9-14"))*(4.5)+(COUNTIF(B20:H20,"新田9-14"))*(4.5)+(COUNTIF(B20:H20,"新田14-19"))*(4.5)</f>
        <v>22.5</v>
      </c>
      <c r="K20" s="682"/>
    </row>
    <row r="21" spans="1:11" ht="14.45" customHeight="1" x14ac:dyDescent="0.15">
      <c r="A21" s="20" t="s">
        <v>225</v>
      </c>
      <c r="B21" s="12" t="s">
        <v>21</v>
      </c>
      <c r="C21" s="32"/>
      <c r="D21" s="32"/>
      <c r="E21" s="12"/>
      <c r="F21" s="12" t="s">
        <v>21</v>
      </c>
      <c r="G21" s="12"/>
      <c r="H21" s="12" t="s">
        <v>21</v>
      </c>
      <c r="I21" s="5">
        <f t="shared" ref="I21:I23" si="4">COUNTIFS(B21:H21,"&lt;&gt;空",B21:H21,"&lt;&gt;休",B21:H21,"&lt;&gt;調",B21:H21,"&lt;&gt;",B21:H21,"&lt;&gt;調整休")</f>
        <v>3</v>
      </c>
      <c r="J21" s="682">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13.5</v>
      </c>
      <c r="K21" s="682"/>
    </row>
    <row r="22" spans="1:11" ht="14.45" customHeight="1" x14ac:dyDescent="0.15">
      <c r="A22" s="20" t="s">
        <v>291</v>
      </c>
      <c r="B22" s="12"/>
      <c r="C22" s="32"/>
      <c r="D22" s="32"/>
      <c r="E22" s="12" t="s">
        <v>20</v>
      </c>
      <c r="F22" s="12"/>
      <c r="G22" s="12" t="s">
        <v>20</v>
      </c>
      <c r="H22" s="12" t="s">
        <v>20</v>
      </c>
      <c r="I22" s="5">
        <f t="shared" si="4"/>
        <v>3</v>
      </c>
      <c r="J22" s="682">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草加9-14"))*(4.5)+(COUNTIF(B22:H22,"新田9-14"))*(4.5)+(COUNTIF(B22:H22,"新田14-19"))*(4.5)</f>
        <v>13.5</v>
      </c>
      <c r="K22" s="682"/>
    </row>
    <row r="23" spans="1:11" ht="14.45" customHeight="1" x14ac:dyDescent="0.15">
      <c r="A23" s="20" t="s">
        <v>38</v>
      </c>
      <c r="B23" s="12" t="s">
        <v>21</v>
      </c>
      <c r="C23" s="11"/>
      <c r="D23" s="11"/>
      <c r="E23" s="12"/>
      <c r="F23" s="12" t="s">
        <v>21</v>
      </c>
      <c r="G23" s="103" t="s">
        <v>56</v>
      </c>
      <c r="H23" s="103" t="s">
        <v>56</v>
      </c>
      <c r="I23" s="5">
        <f t="shared" si="4"/>
        <v>4</v>
      </c>
      <c r="J23" s="682">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草加9-14"))*(4.5)+(COUNTIF(B23:H23,"新田9-14"))*(4.5)+(COUNTIF(B23:H23,"新田14-19"))*(4.5)</f>
        <v>18</v>
      </c>
      <c r="K23" s="682"/>
    </row>
    <row r="24" spans="1:11" ht="14.45" customHeight="1" x14ac:dyDescent="0.15">
      <c r="A24" s="321" t="s">
        <v>66</v>
      </c>
      <c r="B24" s="12"/>
      <c r="C24" s="11"/>
      <c r="D24" s="11"/>
      <c r="E24" s="12"/>
      <c r="F24" s="12"/>
      <c r="G24" s="12"/>
      <c r="H24" s="386"/>
      <c r="I24" s="5"/>
      <c r="J24" s="682"/>
      <c r="K24" s="682"/>
    </row>
    <row r="25" spans="1:11" ht="14.45" customHeight="1" x14ac:dyDescent="0.15">
      <c r="A25" s="22" t="s">
        <v>0</v>
      </c>
      <c r="B25" s="23">
        <v>45669</v>
      </c>
      <c r="C25" s="23">
        <v>45670</v>
      </c>
      <c r="D25" s="23">
        <v>45671</v>
      </c>
      <c r="E25" s="23">
        <v>45672</v>
      </c>
      <c r="F25" s="23">
        <v>45673</v>
      </c>
      <c r="G25" s="23">
        <v>45674</v>
      </c>
      <c r="H25" s="23">
        <v>45675</v>
      </c>
      <c r="I25" s="688" t="s">
        <v>1</v>
      </c>
      <c r="J25" s="690" t="s">
        <v>2</v>
      </c>
      <c r="K25" s="690"/>
    </row>
    <row r="26" spans="1:11" ht="14.45" customHeight="1" x14ac:dyDescent="0.15">
      <c r="A26" s="22" t="s">
        <v>3</v>
      </c>
      <c r="B26" s="24" t="s">
        <v>4</v>
      </c>
      <c r="C26" s="21" t="s">
        <v>5</v>
      </c>
      <c r="D26" s="21" t="s">
        <v>6</v>
      </c>
      <c r="E26" s="2" t="s">
        <v>7</v>
      </c>
      <c r="F26" s="2" t="s">
        <v>8</v>
      </c>
      <c r="G26" s="2" t="s">
        <v>9</v>
      </c>
      <c r="H26" s="24" t="s">
        <v>10</v>
      </c>
      <c r="I26" s="689"/>
      <c r="J26" s="690"/>
      <c r="K26" s="690"/>
    </row>
    <row r="27" spans="1:11" ht="14.45" customHeight="1" x14ac:dyDescent="0.15">
      <c r="A27" s="126" t="s">
        <v>12</v>
      </c>
      <c r="B27" s="12"/>
      <c r="C27" s="21"/>
      <c r="D27" s="21"/>
      <c r="E27" s="12"/>
      <c r="F27" s="12"/>
      <c r="G27" s="12"/>
      <c r="H27" s="12"/>
      <c r="I27" s="5"/>
      <c r="J27" s="693"/>
      <c r="K27" s="692"/>
    </row>
    <row r="28" spans="1:11" ht="14.45" customHeight="1" x14ac:dyDescent="0.15">
      <c r="A28" s="20" t="s">
        <v>37</v>
      </c>
      <c r="B28" s="12" t="s">
        <v>21</v>
      </c>
      <c r="C28" s="21"/>
      <c r="D28" s="11"/>
      <c r="E28" s="12" t="s">
        <v>21</v>
      </c>
      <c r="F28" s="12"/>
      <c r="G28" s="16" t="s">
        <v>40</v>
      </c>
      <c r="H28" s="12" t="s">
        <v>20</v>
      </c>
      <c r="I28" s="5">
        <f t="shared" ref="I28:I34" si="5">COUNTIFS(B28:H28,"&lt;&gt;空",B28:H28,"&lt;&gt;休",B28:H28,"&lt;&gt;調",B28:H28,"&lt;&gt;",B28:H28,"&lt;&gt;調整休")</f>
        <v>4</v>
      </c>
      <c r="J28" s="682">
        <f t="shared" ref="J28:J29" si="6">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草加9-14"))*(4.5)+(COUNTIF(B28:H28,"新田9-14"))*(4.5)+(COUNTIF(B28:H28,"新田14-19"))*(4.5)</f>
        <v>19.5</v>
      </c>
      <c r="K28" s="682"/>
    </row>
    <row r="29" spans="1:11" ht="14.45" customHeight="1" x14ac:dyDescent="0.15">
      <c r="A29" s="20" t="s">
        <v>19</v>
      </c>
      <c r="B29" s="12"/>
      <c r="C29" s="21"/>
      <c r="D29" s="11"/>
      <c r="E29" s="12" t="s">
        <v>20</v>
      </c>
      <c r="F29" s="12"/>
      <c r="G29" s="12" t="s">
        <v>22</v>
      </c>
      <c r="H29" s="12" t="s">
        <v>21</v>
      </c>
      <c r="I29" s="5">
        <f t="shared" si="5"/>
        <v>3</v>
      </c>
      <c r="J29" s="682">
        <f t="shared" si="6"/>
        <v>14.5</v>
      </c>
      <c r="K29" s="682"/>
    </row>
    <row r="30" spans="1:11" ht="14.45" customHeight="1" x14ac:dyDescent="0.15">
      <c r="A30" s="20" t="s">
        <v>62</v>
      </c>
      <c r="B30" s="12" t="s">
        <v>20</v>
      </c>
      <c r="C30" s="21"/>
      <c r="D30" s="32"/>
      <c r="E30" s="93" t="s">
        <v>84</v>
      </c>
      <c r="F30" s="12" t="s">
        <v>20</v>
      </c>
      <c r="G30" s="12" t="s">
        <v>27</v>
      </c>
      <c r="H30" s="12"/>
      <c r="I30" s="5">
        <f t="shared" si="5"/>
        <v>4</v>
      </c>
      <c r="J30" s="682">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16.5</v>
      </c>
      <c r="K30" s="682"/>
    </row>
    <row r="31" spans="1:11" ht="14.45" customHeight="1" x14ac:dyDescent="0.15">
      <c r="A31" s="20" t="s">
        <v>124</v>
      </c>
      <c r="B31" s="93" t="s">
        <v>84</v>
      </c>
      <c r="C31" s="11"/>
      <c r="D31" s="11"/>
      <c r="E31" s="93" t="s">
        <v>84</v>
      </c>
      <c r="F31" s="12" t="s">
        <v>20</v>
      </c>
      <c r="G31" s="12" t="s">
        <v>21</v>
      </c>
      <c r="H31" s="12" t="s">
        <v>20</v>
      </c>
      <c r="I31" s="5">
        <f t="shared" si="5"/>
        <v>5</v>
      </c>
      <c r="J31" s="682">
        <f>SUM(COUNTIF(B31:H31,"9-11,15-19"))*(6)+(COUNTIF(B31:H31,"9-12,16-19"))*(6)+(COUNTIF(B31:H31,"9-13,17-19"))*(6)+(COUNTIF(B31:H31,"9-19"))*(9)+(COUNTIF(B31:H31,"9-17"))*(7.25)+(COUNTIF(B31:H31,"9-16"))*(6.25)+(COUNTIF(B31:H31,"9-15"))*(5.5)+(COUNTIF(B31:H31,"9-14"))*(4.5)+(COUNTIF(B31:H31,"9-13"))*(4)+(COUNTIF(B31:H31,"9-12"))*(3)+(COUNTIF(B31:H31,"9-11:30"))*(2.5)+(COUNTIF(B31:H31,"13-19"))*(5.5)+(COUNTIF(B31:H31,"14-19"))*(4.5)+(COUNTIF(B31:H31,"15-19"))*(4)+(COUNTIF(B31:H31,"16-19"))*(3)+(COUNTIF(B31:H31,"16:30-19"))*(2.5)+(COUNTIF(B31:H31,"10-14"))*(4)+(COUNTIF(B31:H31,"草加9-14"))*(4.5)+(COUNTIF(B31:H31,"新田9-14"))*(4.5)+(COUNTIF(B31:H31,"新田14-19"))*(4.5)</f>
        <v>22.5</v>
      </c>
      <c r="K31" s="682"/>
    </row>
    <row r="32" spans="1:11" ht="14.45" customHeight="1" x14ac:dyDescent="0.15">
      <c r="A32" s="20" t="s">
        <v>225</v>
      </c>
      <c r="B32" s="12" t="s">
        <v>21</v>
      </c>
      <c r="C32" s="32"/>
      <c r="D32" s="32"/>
      <c r="E32" s="12"/>
      <c r="F32" s="12" t="s">
        <v>21</v>
      </c>
      <c r="G32" s="12"/>
      <c r="H32" s="12" t="s">
        <v>21</v>
      </c>
      <c r="I32" s="5">
        <f t="shared" si="5"/>
        <v>3</v>
      </c>
      <c r="J32" s="682">
        <f>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草加9-14"))*(4.5)+(COUNTIF(B32:H32,"新田9-14"))*(4.5)+(COUNTIF(B32:H32,"新田14-19"))*(4.5)</f>
        <v>13.5</v>
      </c>
      <c r="K32" s="682"/>
    </row>
    <row r="33" spans="1:11" ht="14.45" customHeight="1" x14ac:dyDescent="0.15">
      <c r="A33" s="20" t="s">
        <v>291</v>
      </c>
      <c r="B33" s="12"/>
      <c r="C33" s="32"/>
      <c r="D33" s="32"/>
      <c r="E33" s="12" t="s">
        <v>20</v>
      </c>
      <c r="F33" s="12"/>
      <c r="G33" s="12" t="s">
        <v>20</v>
      </c>
      <c r="H33" s="12" t="s">
        <v>20</v>
      </c>
      <c r="I33" s="5">
        <f t="shared" si="5"/>
        <v>3</v>
      </c>
      <c r="J33" s="682">
        <f>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草加9-14"))*(4.5)+(COUNTIF(B33:H33,"新田9-14"))*(4.5)+(COUNTIF(B33:H33,"新田14-19"))*(4.5)</f>
        <v>13.5</v>
      </c>
      <c r="K33" s="682"/>
    </row>
    <row r="34" spans="1:11" ht="14.45" customHeight="1" x14ac:dyDescent="0.15">
      <c r="A34" s="20" t="s">
        <v>38</v>
      </c>
      <c r="B34" s="12" t="s">
        <v>20</v>
      </c>
      <c r="C34" s="11"/>
      <c r="D34" s="11"/>
      <c r="E34" s="12"/>
      <c r="F34" s="12" t="s">
        <v>21</v>
      </c>
      <c r="G34" s="103" t="s">
        <v>57</v>
      </c>
      <c r="H34" s="103" t="s">
        <v>56</v>
      </c>
      <c r="I34" s="5">
        <f t="shared" si="5"/>
        <v>4</v>
      </c>
      <c r="J34" s="682">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草加9-14"))*(4.5)+(COUNTIF(B34:H34,"新田9-14"))*(4.5)+(COUNTIF(B34:H34,"新田14-19"))*(4.5)</f>
        <v>18</v>
      </c>
      <c r="K34" s="682"/>
    </row>
    <row r="35" spans="1:11" ht="14.45" customHeight="1" x14ac:dyDescent="0.15">
      <c r="A35" s="321" t="s">
        <v>66</v>
      </c>
      <c r="B35" s="12"/>
      <c r="C35" s="11"/>
      <c r="D35" s="11"/>
      <c r="E35" s="12"/>
      <c r="F35" s="12"/>
      <c r="G35" s="12"/>
      <c r="H35" s="386"/>
      <c r="I35" s="5"/>
      <c r="J35" s="682"/>
      <c r="K35" s="682"/>
    </row>
    <row r="36" spans="1:11" ht="14.45" customHeight="1" x14ac:dyDescent="0.15">
      <c r="A36" s="22" t="s">
        <v>0</v>
      </c>
      <c r="B36" s="90">
        <v>45676</v>
      </c>
      <c r="C36" s="90">
        <v>45677</v>
      </c>
      <c r="D36" s="90">
        <v>45678</v>
      </c>
      <c r="E36" s="90">
        <v>45679</v>
      </c>
      <c r="F36" s="90">
        <v>45680</v>
      </c>
      <c r="G36" s="90">
        <v>45681</v>
      </c>
      <c r="H36" s="90">
        <v>45682</v>
      </c>
      <c r="I36" s="688" t="s">
        <v>1</v>
      </c>
      <c r="J36" s="690" t="s">
        <v>2</v>
      </c>
      <c r="K36" s="690"/>
    </row>
    <row r="37" spans="1:11" ht="14.45" customHeight="1" x14ac:dyDescent="0.15">
      <c r="A37" s="22" t="s">
        <v>3</v>
      </c>
      <c r="B37" s="2" t="s">
        <v>4</v>
      </c>
      <c r="C37" s="21" t="s">
        <v>5</v>
      </c>
      <c r="D37" s="21" t="s">
        <v>6</v>
      </c>
      <c r="E37" s="2" t="s">
        <v>7</v>
      </c>
      <c r="F37" s="2" t="s">
        <v>8</v>
      </c>
      <c r="G37" s="2" t="s">
        <v>9</v>
      </c>
      <c r="H37" s="24" t="s">
        <v>10</v>
      </c>
      <c r="I37" s="689"/>
      <c r="J37" s="690"/>
      <c r="K37" s="690"/>
    </row>
    <row r="38" spans="1:11" ht="14.45" customHeight="1" x14ac:dyDescent="0.15">
      <c r="A38" s="126" t="s">
        <v>13</v>
      </c>
      <c r="B38" s="12"/>
      <c r="C38" s="21"/>
      <c r="D38" s="21"/>
      <c r="E38" s="12"/>
      <c r="F38" s="12"/>
      <c r="G38" s="12"/>
      <c r="H38" s="12"/>
      <c r="I38" s="5"/>
      <c r="J38" s="682"/>
      <c r="K38" s="692"/>
    </row>
    <row r="39" spans="1:11" ht="14.45" customHeight="1" x14ac:dyDescent="0.15">
      <c r="A39" s="20" t="s">
        <v>37</v>
      </c>
      <c r="B39" s="12" t="s">
        <v>21</v>
      </c>
      <c r="C39" s="21"/>
      <c r="D39" s="11"/>
      <c r="E39" s="12" t="s">
        <v>21</v>
      </c>
      <c r="F39" s="12"/>
      <c r="G39" s="16" t="s">
        <v>40</v>
      </c>
      <c r="H39" s="12"/>
      <c r="I39" s="5">
        <f t="shared" ref="I39:I41" si="7">COUNTIFS(B39:H39,"&lt;&gt;空",B39:H39,"&lt;&gt;休",B39:H39,"&lt;&gt;調",B39:H39,"&lt;&gt;",B39:H39,"&lt;&gt;調整休")</f>
        <v>3</v>
      </c>
      <c r="J39" s="682">
        <f t="shared" ref="J39:J40" si="8">SUM(COUNTIF(B39:H39,"9-11,15-19"))*(6)+(COUNTIF(B39:H39,"9-12,16-19"))*(6)+(COUNTIF(B39:H39,"9-13,17-19"))*(6)+(COUNTIF(B39:H39,"9-19"))*(9)+(COUNTIF(B39:H39,"9-17"))*(7.25)+(COUNTIF(B39:H39,"9-16"))*(6.25)+(COUNTIF(B39:H39,"9-15"))*(5.5)+(COUNTIF(B39:H39,"9-14"))*(4.5)+(COUNTIF(B39:H39,"9-13"))*(4)+(COUNTIF(B39:H39,"9-12"))*(3)+(COUNTIF(B39:H39,"9-11:30"))*(2.5)+(COUNTIF(B39:H39,"13-19"))*(5.5)+(COUNTIF(B39:H39,"14-19"))*(4.5)+(COUNTIF(B39:H39,"15-19"))*(4)+(COUNTIF(B39:H39,"16-19"))*(3)+(COUNTIF(B39:H39,"16:30-19"))*(2.5)+(COUNTIF(B39:H39,"10-14"))*(4)+(COUNTIF(B39:H39,"草加9-14"))*(4.5)+(COUNTIF(B39:H39,"新田9-14"))*(4.5)+(COUNTIF(B39:H39,"新田14-19"))*(4.5)</f>
        <v>15</v>
      </c>
      <c r="K39" s="682"/>
    </row>
    <row r="40" spans="1:11" ht="14.45" customHeight="1" x14ac:dyDescent="0.15">
      <c r="A40" s="20" t="s">
        <v>19</v>
      </c>
      <c r="B40" s="12" t="s">
        <v>20</v>
      </c>
      <c r="C40" s="21"/>
      <c r="D40" s="11"/>
      <c r="E40" s="12" t="s">
        <v>20</v>
      </c>
      <c r="F40" s="12"/>
      <c r="G40" s="12" t="s">
        <v>22</v>
      </c>
      <c r="H40" s="12" t="s">
        <v>21</v>
      </c>
      <c r="I40" s="5">
        <f t="shared" si="7"/>
        <v>4</v>
      </c>
      <c r="J40" s="682">
        <f t="shared" si="8"/>
        <v>19</v>
      </c>
      <c r="K40" s="682"/>
    </row>
    <row r="41" spans="1:11" ht="14.45" customHeight="1" x14ac:dyDescent="0.15">
      <c r="A41" s="20" t="s">
        <v>62</v>
      </c>
      <c r="B41" s="12" t="s">
        <v>20</v>
      </c>
      <c r="C41" s="21"/>
      <c r="D41" s="32"/>
      <c r="E41" s="93" t="s">
        <v>84</v>
      </c>
      <c r="F41" s="12" t="s">
        <v>20</v>
      </c>
      <c r="G41" s="12" t="s">
        <v>27</v>
      </c>
      <c r="H41" s="12"/>
      <c r="I41" s="5">
        <f t="shared" si="7"/>
        <v>4</v>
      </c>
      <c r="J41" s="682">
        <f>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草加9-14"))*(4.5)+(COUNTIF(B41:H41,"新田9-14"))*(4.5)+(COUNTIF(B41:H41,"新田14-19"))*(4.5)</f>
        <v>16.5</v>
      </c>
      <c r="K41" s="682"/>
    </row>
    <row r="42" spans="1:11" ht="14.45" customHeight="1" x14ac:dyDescent="0.15">
      <c r="A42" s="20" t="s">
        <v>124</v>
      </c>
      <c r="B42" s="93" t="s">
        <v>84</v>
      </c>
      <c r="C42" s="11"/>
      <c r="D42" s="11"/>
      <c r="E42" s="93" t="s">
        <v>84</v>
      </c>
      <c r="F42" s="12" t="s">
        <v>20</v>
      </c>
      <c r="G42" s="12" t="s">
        <v>21</v>
      </c>
      <c r="H42" s="12" t="s">
        <v>20</v>
      </c>
      <c r="I42" s="5">
        <f>COUNTIFS(B42:H42,"&lt;&gt;空",B42:H42,"&lt;&gt;休",B42:H42,"&lt;&gt;調",B42:H42,"&lt;&gt;",B42:H42,"&lt;&gt;調整休")</f>
        <v>5</v>
      </c>
      <c r="J42" s="682">
        <f>SUM(COUNTIF(B42:H42,"9-11,15-19"))*(6)+(COUNTIF(B42:H42,"9-12,16-19"))*(6)+(COUNTIF(B42:H42,"9-13,17-19"))*(6)+(COUNTIF(B42:H42,"9-19"))*(9)+(COUNTIF(B42:H42,"9-17"))*(7.25)+(COUNTIF(B42:H42,"9-16"))*(6.25)+(COUNTIF(B42:H42,"9-15"))*(5.5)+(COUNTIF(B42:H42,"9-14"))*(4.5)+(COUNTIF(B42:H42,"9-13"))*(4)+(COUNTIF(B42:H42,"9-12"))*(3)+(COUNTIF(B42:H42,"9-11:30"))*(2.5)+(COUNTIF(B42:H42,"13-19"))*(5.5)+(COUNTIF(B42:H42,"14-19"))*(4.5)+(COUNTIF(B42:H42,"15-19"))*(4)+(COUNTIF(B42:H42,"16-19"))*(3)+(COUNTIF(B42:H42,"16:30-19"))*(2.5)+(COUNTIF(B42:H42,"10-14"))*(4)+(COUNTIF(B42:H42,"草加9-14"))*(4.5)+(COUNTIF(B42:H42,"新田9-14"))*(4.5)+(COUNTIF(B42:H42,"新田14-19"))*(4.5)</f>
        <v>22.5</v>
      </c>
      <c r="K42" s="682"/>
    </row>
    <row r="43" spans="1:11" ht="14.45" customHeight="1" x14ac:dyDescent="0.15">
      <c r="A43" s="20" t="s">
        <v>225</v>
      </c>
      <c r="B43" s="12" t="s">
        <v>21</v>
      </c>
      <c r="C43" s="32"/>
      <c r="D43" s="32"/>
      <c r="E43" s="12"/>
      <c r="F43" s="12" t="s">
        <v>21</v>
      </c>
      <c r="G43" s="12"/>
      <c r="H43" s="12" t="s">
        <v>21</v>
      </c>
      <c r="I43" s="5">
        <f t="shared" ref="I43:I45" si="9">COUNTIFS(B43:H43,"&lt;&gt;空",B43:H43,"&lt;&gt;休",B43:H43,"&lt;&gt;調",B43:H43,"&lt;&gt;",B43:H43,"&lt;&gt;調整休")</f>
        <v>3</v>
      </c>
      <c r="J43" s="682">
        <f>SUM(COUNTIF(B43:H43,"9-11,15-19"))*(6)+(COUNTIF(B43:H43,"9-12,16-19"))*(6)+(COUNTIF(B43:H43,"9-13,17-19"))*(6)+(COUNTIF(B43:H43,"9-19"))*(9)+(COUNTIF(B43:H43,"9-17"))*(7.25)+(COUNTIF(B43:H43,"9-16"))*(6.25)+(COUNTIF(B43:H43,"9-15"))*(5.5)+(COUNTIF(B43:H43,"9-14"))*(4.5)+(COUNTIF(B43:H43,"9-13"))*(4)+(COUNTIF(B43:H43,"9-12"))*(3)+(COUNTIF(B43:H43,"9-11:30"))*(2.5)+(COUNTIF(B43:H43,"13-19"))*(5.5)+(COUNTIF(B43:H43,"14-19"))*(4.5)+(COUNTIF(B43:H43,"15-19"))*(4)+(COUNTIF(B43:H43,"16-19"))*(3)+(COUNTIF(B43:H43,"16:30-19"))*(2.5)+(COUNTIF(B43:H43,"10-14"))*(4)+(COUNTIF(B43:H43,"草加9-14"))*(4.5)+(COUNTIF(B43:H43,"新田9-14"))*(4.5)+(COUNTIF(B43:H43,"新田14-19"))*(4.5)</f>
        <v>13.5</v>
      </c>
      <c r="K43" s="682"/>
    </row>
    <row r="44" spans="1:11" ht="14.45" customHeight="1" x14ac:dyDescent="0.15">
      <c r="A44" s="20" t="s">
        <v>291</v>
      </c>
      <c r="B44" s="12"/>
      <c r="C44" s="32"/>
      <c r="D44" s="32"/>
      <c r="E44" s="12" t="s">
        <v>20</v>
      </c>
      <c r="F44" s="12"/>
      <c r="G44" s="12" t="s">
        <v>20</v>
      </c>
      <c r="H44" s="12" t="s">
        <v>20</v>
      </c>
      <c r="I44" s="5">
        <f t="shared" si="9"/>
        <v>3</v>
      </c>
      <c r="J44" s="682">
        <f>SUM(COUNTIF(B44:H44,"9-11,15-19"))*(6)+(COUNTIF(B44:H44,"9-12,16-19"))*(6)+(COUNTIF(B44:H44,"9-13,17-19"))*(6)+(COUNTIF(B44:H44,"9-19"))*(9)+(COUNTIF(B44:H44,"9-17"))*(7.25)+(COUNTIF(B44:H44,"9-16"))*(6.25)+(COUNTIF(B44:H44,"9-15"))*(5.5)+(COUNTIF(B44:H44,"9-14"))*(4.5)+(COUNTIF(B44:H44,"9-13"))*(4)+(COUNTIF(B44:H44,"9-12"))*(3)+(COUNTIF(B44:H44,"9-11:30"))*(2.5)+(COUNTIF(B44:H44,"13-19"))*(5.5)+(COUNTIF(B44:H44,"14-19"))*(4.5)+(COUNTIF(B44:H44,"15-19"))*(4)+(COUNTIF(B44:H44,"16-19"))*(3)+(COUNTIF(B44:H44,"16:30-19"))*(2.5)+(COUNTIF(B44:H44,"10-14"))*(4)+(COUNTIF(B44:H44,"草加9-14"))*(4.5)+(COUNTIF(B44:H44,"新田9-14"))*(4.5)+(COUNTIF(B44:H44,"新田14-19"))*(4.5)</f>
        <v>13.5</v>
      </c>
      <c r="K44" s="682"/>
    </row>
    <row r="45" spans="1:11" ht="14.45" customHeight="1" x14ac:dyDescent="0.15">
      <c r="A45" s="20" t="s">
        <v>38</v>
      </c>
      <c r="B45" s="12" t="s">
        <v>21</v>
      </c>
      <c r="C45" s="11"/>
      <c r="D45" s="11"/>
      <c r="E45" s="12"/>
      <c r="F45" s="12" t="s">
        <v>21</v>
      </c>
      <c r="G45" s="103" t="s">
        <v>56</v>
      </c>
      <c r="H45" s="103" t="s">
        <v>56</v>
      </c>
      <c r="I45" s="5">
        <f t="shared" si="9"/>
        <v>4</v>
      </c>
      <c r="J45" s="682">
        <f>SUM(COUNTIF(B45:H45,"9-11,15-19"))*(6)+(COUNTIF(B45:H45,"9-12,16-19"))*(6)+(COUNTIF(B45:H45,"9-13,17-19"))*(6)+(COUNTIF(B45:H45,"9-19"))*(9)+(COUNTIF(B45:H45,"9-17"))*(7.25)+(COUNTIF(B45:H45,"9-16"))*(6.25)+(COUNTIF(B45:H45,"9-15"))*(5.5)+(COUNTIF(B45:H45,"9-14"))*(4.5)+(COUNTIF(B45:H45,"9-13"))*(4)+(COUNTIF(B45:H45,"9-12"))*(3)+(COUNTIF(B45:H45,"9-11:30"))*(2.5)+(COUNTIF(B45:H45,"13-19"))*(5.5)+(COUNTIF(B45:H45,"14-19"))*(4.5)+(COUNTIF(B45:H45,"15-19"))*(4)+(COUNTIF(B45:H45,"16-19"))*(3)+(COUNTIF(B45:H45,"16:30-19"))*(2.5)+(COUNTIF(B45:H45,"10-14"))*(4)+(COUNTIF(B45:H45,"草加9-14"))*(4.5)+(COUNTIF(B45:H45,"新田9-14"))*(4.5)+(COUNTIF(B45:H45,"新田14-19"))*(4.5)</f>
        <v>18</v>
      </c>
      <c r="K45" s="682"/>
    </row>
    <row r="46" spans="1:11" ht="14.45" customHeight="1" x14ac:dyDescent="0.15">
      <c r="A46" s="321" t="s">
        <v>66</v>
      </c>
      <c r="B46" s="12"/>
      <c r="C46" s="11"/>
      <c r="D46" s="11"/>
      <c r="E46" s="12"/>
      <c r="F46" s="12"/>
      <c r="G46" s="12"/>
      <c r="H46" s="386"/>
      <c r="I46" s="5"/>
      <c r="J46" s="682"/>
      <c r="K46" s="682"/>
    </row>
    <row r="47" spans="1:11" ht="14.45" customHeight="1" x14ac:dyDescent="0.15">
      <c r="A47" s="22" t="s">
        <v>0</v>
      </c>
      <c r="B47" s="23">
        <v>45683</v>
      </c>
      <c r="C47" s="23">
        <v>45684</v>
      </c>
      <c r="D47" s="23">
        <v>45685</v>
      </c>
      <c r="E47" s="23">
        <v>45686</v>
      </c>
      <c r="F47" s="23">
        <v>45687</v>
      </c>
      <c r="G47" s="23">
        <v>45688</v>
      </c>
      <c r="H47" s="23"/>
      <c r="I47" s="688" t="s">
        <v>1</v>
      </c>
      <c r="J47" s="690" t="s">
        <v>2</v>
      </c>
      <c r="K47" s="690"/>
    </row>
    <row r="48" spans="1:11" ht="14.45" customHeight="1" x14ac:dyDescent="0.15">
      <c r="A48" s="22" t="s">
        <v>3</v>
      </c>
      <c r="B48" s="22" t="s">
        <v>4</v>
      </c>
      <c r="C48" s="316" t="s">
        <v>5</v>
      </c>
      <c r="D48" s="21" t="s">
        <v>6</v>
      </c>
      <c r="E48" s="2" t="s">
        <v>7</v>
      </c>
      <c r="F48" s="2" t="s">
        <v>8</v>
      </c>
      <c r="G48" s="2" t="s">
        <v>9</v>
      </c>
      <c r="H48" s="24"/>
      <c r="I48" s="689"/>
      <c r="J48" s="690"/>
      <c r="K48" s="690"/>
    </row>
    <row r="49" spans="1:14" ht="14.45" customHeight="1" x14ac:dyDescent="0.15">
      <c r="A49" s="126" t="s">
        <v>12</v>
      </c>
      <c r="B49" s="12"/>
      <c r="C49" s="21"/>
      <c r="D49" s="21"/>
      <c r="E49" s="12"/>
      <c r="F49" s="12"/>
      <c r="G49" s="12"/>
      <c r="H49" s="21"/>
      <c r="I49" s="5"/>
      <c r="J49" s="693"/>
      <c r="K49" s="692"/>
    </row>
    <row r="50" spans="1:14" ht="14.45" customHeight="1" x14ac:dyDescent="0.15">
      <c r="A50" s="20" t="s">
        <v>37</v>
      </c>
      <c r="B50" s="12" t="s">
        <v>21</v>
      </c>
      <c r="C50" s="21"/>
      <c r="D50" s="11"/>
      <c r="E50" s="12" t="s">
        <v>21</v>
      </c>
      <c r="F50" s="12"/>
      <c r="G50" s="16" t="s">
        <v>40</v>
      </c>
      <c r="H50" s="11"/>
      <c r="I50" s="5">
        <f t="shared" ref="I50:I56" si="10">COUNTIFS(B50:H50,"&lt;&gt;空",B50:H50,"&lt;&gt;休",B50:H50,"&lt;&gt;調",B50:H50,"&lt;&gt;",B50:H50,"&lt;&gt;調整休")</f>
        <v>3</v>
      </c>
      <c r="J50" s="682">
        <f t="shared" ref="J50:J51" si="11">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COUNTIF(B50:H50,"草加9-14"))*(4.5)+(COUNTIF(B50:H50,"新田9-14"))*(4.5)+(COUNTIF(B50:H50,"新田14-19"))*(4.5)</f>
        <v>15</v>
      </c>
      <c r="K50" s="682"/>
    </row>
    <row r="51" spans="1:14" ht="14.45" customHeight="1" x14ac:dyDescent="0.15">
      <c r="A51" s="20" t="s">
        <v>19</v>
      </c>
      <c r="B51" s="12"/>
      <c r="C51" s="21"/>
      <c r="D51" s="11"/>
      <c r="E51" s="12" t="s">
        <v>20</v>
      </c>
      <c r="F51" s="12"/>
      <c r="G51" s="12" t="s">
        <v>22</v>
      </c>
      <c r="H51" s="11"/>
      <c r="I51" s="5">
        <f t="shared" si="10"/>
        <v>2</v>
      </c>
      <c r="J51" s="682">
        <f t="shared" si="11"/>
        <v>10</v>
      </c>
      <c r="K51" s="682"/>
    </row>
    <row r="52" spans="1:14" ht="14.45" customHeight="1" x14ac:dyDescent="0.15">
      <c r="A52" s="20" t="s">
        <v>62</v>
      </c>
      <c r="B52" s="12" t="s">
        <v>20</v>
      </c>
      <c r="C52" s="21"/>
      <c r="D52" s="32"/>
      <c r="E52" s="93" t="s">
        <v>84</v>
      </c>
      <c r="F52" s="12" t="s">
        <v>20</v>
      </c>
      <c r="G52" s="12" t="s">
        <v>27</v>
      </c>
      <c r="H52" s="32"/>
      <c r="I52" s="5">
        <f t="shared" si="10"/>
        <v>4</v>
      </c>
      <c r="J52" s="682">
        <f>SUM(COUNTIF(B52:H52,"9-11,15-19"))*(6)+(COUNTIF(B52:H52,"9-12,16-19"))*(6)+(COUNTIF(B52:H52,"9-13,17-19"))*(6)+(COUNTIF(B52:H52,"9-19"))*(9)+(COUNTIF(B52:H52,"9-17"))*(7.25)+(COUNTIF(B52:H52,"9-16"))*(6.25)+(COUNTIF(B52:H52,"9-15"))*(5.5)+(COUNTIF(B52:H52,"9-14"))*(4.5)+(COUNTIF(B52:H52,"9-13"))*(4)+(COUNTIF(B52:H52,"9-12"))*(3)+(COUNTIF(B52:H52,"9-11:30"))*(2.5)+(COUNTIF(B52:H52,"13-19"))*(5.5)+(COUNTIF(B52:H52,"14-19"))*(4.5)+(COUNTIF(B52:H52,"15-19"))*(4)+(COUNTIF(B52:H52,"16-19"))*(3)+(COUNTIF(B52:H52,"16:30-19"))*(2.5)+(COUNTIF(B52:H52,"10-14"))*(4)+(COUNTIF(B52:H52,"草加9-14"))*(4.5)+(COUNTIF(B52:H52,"新田9-14"))*(4.5)+(COUNTIF(B52:H52,"新田14-19"))*(4.5)</f>
        <v>16.5</v>
      </c>
      <c r="K52" s="682"/>
    </row>
    <row r="53" spans="1:14" ht="14.45" customHeight="1" x14ac:dyDescent="0.15">
      <c r="A53" s="20" t="s">
        <v>124</v>
      </c>
      <c r="B53" s="93" t="s">
        <v>84</v>
      </c>
      <c r="C53" s="11"/>
      <c r="D53" s="11"/>
      <c r="E53" s="93" t="s">
        <v>84</v>
      </c>
      <c r="F53" s="12" t="s">
        <v>20</v>
      </c>
      <c r="G53" s="12" t="s">
        <v>21</v>
      </c>
      <c r="H53" s="11"/>
      <c r="I53" s="5">
        <f t="shared" si="10"/>
        <v>4</v>
      </c>
      <c r="J53" s="682">
        <f>SUM(COUNTIF(B53:H53,"9-11,15-19"))*(6)+(COUNTIF(B53:H53,"9-12,16-19"))*(6)+(COUNTIF(B53:H53,"9-13,17-19"))*(6)+(COUNTIF(B53:H53,"9-19"))*(9)+(COUNTIF(B53:H53,"9-17"))*(7.25)+(COUNTIF(B53:H53,"9-16"))*(6.25)+(COUNTIF(B53:H53,"9-15"))*(5.5)+(COUNTIF(B53:H53,"9-14"))*(4.5)+(COUNTIF(B53:H53,"9-13"))*(4)+(COUNTIF(B53:H53,"9-12"))*(3)+(COUNTIF(B53:H53,"9-11:30"))*(2.5)+(COUNTIF(B53:H53,"13-19"))*(5.5)+(COUNTIF(B53:H53,"14-19"))*(4.5)+(COUNTIF(B53:H53,"15-19"))*(4)+(COUNTIF(B53:H53,"16-19"))*(3)+(COUNTIF(B53:H53,"16:30-19"))*(2.5)+(COUNTIF(B53:H53,"10-14"))*(4)+(COUNTIF(B53:H53,"草加9-14"))*(4.5)+(COUNTIF(B53:H53,"新田9-14"))*(4.5)+(COUNTIF(B53:H53,"新田14-19"))*(4.5)</f>
        <v>18</v>
      </c>
      <c r="K53" s="682"/>
    </row>
    <row r="54" spans="1:14" ht="14.45" customHeight="1" x14ac:dyDescent="0.15">
      <c r="A54" s="20" t="s">
        <v>225</v>
      </c>
      <c r="B54" s="12" t="s">
        <v>21</v>
      </c>
      <c r="C54" s="32"/>
      <c r="D54" s="32"/>
      <c r="E54" s="12"/>
      <c r="F54" s="12" t="s">
        <v>21</v>
      </c>
      <c r="G54" s="12"/>
      <c r="H54" s="32"/>
      <c r="I54" s="5">
        <f t="shared" si="10"/>
        <v>2</v>
      </c>
      <c r="J54" s="682">
        <f>SUM(COUNTIF(B54:H54,"9-11,15-19"))*(6)+(COUNTIF(B54:H54,"9-12,16-19"))*(6)+(COUNTIF(B54:H54,"9-13,17-19"))*(6)+(COUNTIF(B54:H54,"9-19"))*(9)+(COUNTIF(B54:H54,"9-17"))*(7.25)+(COUNTIF(B54:H54,"9-16"))*(6.25)+(COUNTIF(B54:H54,"9-15"))*(5.5)+(COUNTIF(B54:H54,"9-14"))*(4.5)+(COUNTIF(B54:H54,"9-13"))*(4)+(COUNTIF(B54:H54,"9-12"))*(3)+(COUNTIF(B54:H54,"9-11:30"))*(2.5)+(COUNTIF(B54:H54,"13-19"))*(5.5)+(COUNTIF(B54:H54,"14-19"))*(4.5)+(COUNTIF(B54:H54,"15-19"))*(4)+(COUNTIF(B54:H54,"16-19"))*(3)+(COUNTIF(B54:H54,"16:30-19"))*(2.5)+(COUNTIF(B54:H54,"10-14"))*(4)+(COUNTIF(B54:H54,"草加9-14"))*(4.5)+(COUNTIF(B54:H54,"新田9-14"))*(4.5)+(COUNTIF(B54:H54,"新田14-19"))*(4.5)</f>
        <v>9</v>
      </c>
      <c r="K54" s="682"/>
    </row>
    <row r="55" spans="1:14" ht="14.45" customHeight="1" x14ac:dyDescent="0.15">
      <c r="A55" s="20" t="s">
        <v>291</v>
      </c>
      <c r="B55" s="12"/>
      <c r="C55" s="32"/>
      <c r="D55" s="32"/>
      <c r="E55" s="12" t="s">
        <v>20</v>
      </c>
      <c r="F55" s="12"/>
      <c r="G55" s="12" t="s">
        <v>20</v>
      </c>
      <c r="H55" s="32"/>
      <c r="I55" s="5">
        <f t="shared" si="10"/>
        <v>2</v>
      </c>
      <c r="J55" s="682">
        <f>SUM(COUNTIF(B55:H55,"9-11,15-19"))*(6)+(COUNTIF(B55:H55,"9-12,16-19"))*(6)+(COUNTIF(B55:H55,"9-13,17-19"))*(6)+(COUNTIF(B55:H55,"9-19"))*(9)+(COUNTIF(B55:H55,"9-17"))*(7.25)+(COUNTIF(B55:H55,"9-16"))*(6.25)+(COUNTIF(B55:H55,"9-15"))*(5.5)+(COUNTIF(B55:H55,"9-14"))*(4.5)+(COUNTIF(B55:H55,"9-13"))*(4)+(COUNTIF(B55:H55,"9-12"))*(3)+(COUNTIF(B55:H55,"9-11:30"))*(2.5)+(COUNTIF(B55:H55,"13-19"))*(5.5)+(COUNTIF(B55:H55,"14-19"))*(4.5)+(COUNTIF(B55:H55,"15-19"))*(4)+(COUNTIF(B55:H55,"16-19"))*(3)+(COUNTIF(B55:H55,"16:30-19"))*(2.5)+(COUNTIF(B55:H55,"10-14"))*(4)+(COUNTIF(B55:H55,"草加9-14"))*(4.5)+(COUNTIF(B55:H55,"新田9-14"))*(4.5)+(COUNTIF(B55:H55,"新田14-19"))*(4.5)</f>
        <v>9</v>
      </c>
      <c r="K55" s="682"/>
    </row>
    <row r="56" spans="1:14" ht="14.45" customHeight="1" x14ac:dyDescent="0.15">
      <c r="A56" s="20" t="s">
        <v>38</v>
      </c>
      <c r="B56" s="12" t="s">
        <v>20</v>
      </c>
      <c r="C56" s="11"/>
      <c r="D56" s="11"/>
      <c r="E56" s="12"/>
      <c r="F56" s="12" t="s">
        <v>21</v>
      </c>
      <c r="G56" s="103" t="s">
        <v>57</v>
      </c>
      <c r="H56" s="11"/>
      <c r="I56" s="5">
        <f t="shared" si="10"/>
        <v>3</v>
      </c>
      <c r="J56" s="682">
        <f>SUM(COUNTIF(B56:H56,"9-11,15-19"))*(6)+(COUNTIF(B56:H56,"9-12,16-19"))*(6)+(COUNTIF(B56:H56,"9-13,17-19"))*(6)+(COUNTIF(B56:H56,"9-19"))*(9)+(COUNTIF(B56:H56,"9-17"))*(7.25)+(COUNTIF(B56:H56,"9-16"))*(6.25)+(COUNTIF(B56:H56,"9-15"))*(5.5)+(COUNTIF(B56:H56,"9-14"))*(4.5)+(COUNTIF(B56:H56,"9-13"))*(4)+(COUNTIF(B56:H56,"9-12"))*(3)+(COUNTIF(B56:H56,"9-11:30"))*(2.5)+(COUNTIF(B56:H56,"13-19"))*(5.5)+(COUNTIF(B56:H56,"14-19"))*(4.5)+(COUNTIF(B56:H56,"15-19"))*(4)+(COUNTIF(B56:H56,"16-19"))*(3)+(COUNTIF(B56:H56,"16:30-19"))*(2.5)+(COUNTIF(B56:H56,"10-14"))*(4)+(COUNTIF(B56:H56,"草加9-14"))*(4.5)+(COUNTIF(B56:H56,"新田9-14"))*(4.5)+(COUNTIF(B56:H56,"新田14-19"))*(4.5)</f>
        <v>13.5</v>
      </c>
      <c r="K56" s="682"/>
    </row>
    <row r="57" spans="1:14" ht="14.45" customHeight="1" x14ac:dyDescent="0.15">
      <c r="A57" s="321" t="s">
        <v>66</v>
      </c>
      <c r="B57" s="12"/>
      <c r="C57" s="11"/>
      <c r="D57" s="11"/>
      <c r="E57" s="12"/>
      <c r="F57" s="12"/>
      <c r="G57" s="12"/>
      <c r="H57" s="11"/>
      <c r="I57" s="5"/>
      <c r="J57" s="682"/>
      <c r="K57" s="682"/>
    </row>
    <row r="58" spans="1:14" ht="14.45" customHeight="1" x14ac:dyDescent="0.15">
      <c r="A58" s="41"/>
      <c r="B58" s="42"/>
      <c r="C58" s="42"/>
      <c r="D58" s="42"/>
      <c r="E58" s="42"/>
      <c r="F58" s="42"/>
      <c r="G58" s="42"/>
      <c r="H58" s="42"/>
      <c r="I58" s="698" t="s">
        <v>459</v>
      </c>
      <c r="J58" s="698"/>
      <c r="K58" s="698"/>
    </row>
    <row r="59" spans="1:14" ht="14.45" customHeight="1" x14ac:dyDescent="0.15">
      <c r="A59" s="699" t="s">
        <v>36</v>
      </c>
      <c r="B59" s="700"/>
      <c r="C59" s="13"/>
      <c r="D59" s="701" t="s">
        <v>31</v>
      </c>
      <c r="E59" s="701"/>
      <c r="H59" s="10"/>
      <c r="I59" s="10"/>
      <c r="M59" s="14"/>
      <c r="N59" s="15"/>
    </row>
    <row r="60" spans="1:14" ht="14.45" customHeight="1" x14ac:dyDescent="0.15">
      <c r="A60" s="702" t="s">
        <v>85</v>
      </c>
      <c r="B60" s="703"/>
      <c r="C60" s="704" t="s">
        <v>89</v>
      </c>
      <c r="D60" s="705"/>
      <c r="E60" s="705"/>
      <c r="F60" s="705"/>
      <c r="G60" s="705"/>
      <c r="H60" s="705"/>
      <c r="I60" s="705"/>
      <c r="J60" s="705"/>
      <c r="K60" s="705"/>
      <c r="M60" s="14"/>
      <c r="N60" s="15"/>
    </row>
    <row r="61" spans="1:14" ht="14.45" customHeight="1" x14ac:dyDescent="0.15">
      <c r="A61" s="702" t="s">
        <v>86</v>
      </c>
      <c r="B61" s="703"/>
      <c r="C61" s="704" t="s">
        <v>90</v>
      </c>
      <c r="D61" s="705"/>
      <c r="E61" s="705"/>
      <c r="F61" s="705"/>
      <c r="G61" s="705"/>
      <c r="H61" s="705"/>
      <c r="I61" s="705"/>
      <c r="J61" s="705"/>
      <c r="K61" s="705"/>
    </row>
    <row r="62" spans="1:14" ht="14.45" customHeight="1" x14ac:dyDescent="0.15">
      <c r="A62" s="95" t="s">
        <v>87</v>
      </c>
      <c r="B62" s="96"/>
      <c r="C62" s="696" t="s">
        <v>30</v>
      </c>
      <c r="D62" s="697"/>
      <c r="E62" s="697"/>
      <c r="F62" s="697"/>
      <c r="G62" s="697"/>
      <c r="H62" s="697"/>
      <c r="I62" s="697"/>
      <c r="J62" s="697"/>
      <c r="K62" s="697"/>
    </row>
    <row r="63" spans="1:14" ht="14.45" customHeight="1" x14ac:dyDescent="0.15">
      <c r="A63" s="95" t="s">
        <v>88</v>
      </c>
      <c r="B63" s="96"/>
      <c r="C63" s="97" t="s">
        <v>32</v>
      </c>
      <c r="D63" s="98"/>
      <c r="E63" s="98"/>
      <c r="F63" s="98"/>
      <c r="G63" s="98"/>
      <c r="H63" s="98"/>
      <c r="I63" s="98"/>
      <c r="J63" s="98"/>
      <c r="K63" s="98"/>
    </row>
    <row r="64" spans="1:14" ht="14.45" customHeight="1" x14ac:dyDescent="0.15">
      <c r="A64" s="694"/>
      <c r="B64" s="695"/>
      <c r="C64" s="696" t="s">
        <v>91</v>
      </c>
      <c r="D64" s="697"/>
      <c r="E64" s="697"/>
      <c r="F64" s="697"/>
      <c r="G64" s="697"/>
      <c r="H64" s="697"/>
      <c r="I64" s="697"/>
      <c r="J64" s="697"/>
      <c r="K64" s="697"/>
    </row>
    <row r="65" spans="1:11" ht="14.45" customHeight="1" x14ac:dyDescent="0.15">
      <c r="A65" s="876"/>
      <c r="B65" s="876"/>
      <c r="C65" s="98" t="s">
        <v>35</v>
      </c>
      <c r="D65" s="98"/>
      <c r="E65" s="98"/>
      <c r="F65" s="98"/>
      <c r="G65" s="98"/>
      <c r="H65" s="98"/>
      <c r="I65" s="98"/>
      <c r="J65" s="98"/>
      <c r="K65" s="98"/>
    </row>
    <row r="66" spans="1:11" ht="14.45" customHeight="1" x14ac:dyDescent="0.15">
      <c r="A66" s="875"/>
      <c r="B66" s="875"/>
      <c r="C66" s="697" t="s">
        <v>104</v>
      </c>
      <c r="D66" s="697"/>
      <c r="E66" s="697"/>
      <c r="F66" s="697"/>
      <c r="G66" s="697"/>
      <c r="H66" s="697"/>
      <c r="I66" s="697"/>
      <c r="J66" s="697"/>
      <c r="K66" s="697"/>
    </row>
    <row r="67" spans="1:11" ht="14.45" customHeight="1" x14ac:dyDescent="0.15">
      <c r="A67" s="875"/>
      <c r="B67" s="875"/>
      <c r="C67" s="697" t="s">
        <v>106</v>
      </c>
      <c r="D67" s="697"/>
      <c r="E67" s="697"/>
      <c r="F67" s="697"/>
      <c r="G67" s="697"/>
      <c r="H67" s="697"/>
      <c r="I67" s="697"/>
      <c r="J67" s="697"/>
      <c r="K67" s="697"/>
    </row>
  </sheetData>
  <mergeCells count="73">
    <mergeCell ref="A66:B66"/>
    <mergeCell ref="C66:K66"/>
    <mergeCell ref="A67:B67"/>
    <mergeCell ref="C67:K67"/>
    <mergeCell ref="E5:G5"/>
    <mergeCell ref="A61:B61"/>
    <mergeCell ref="C61:K61"/>
    <mergeCell ref="C62:K62"/>
    <mergeCell ref="A64:B64"/>
    <mergeCell ref="C64:K64"/>
    <mergeCell ref="A65:B65"/>
    <mergeCell ref="J57:K57"/>
    <mergeCell ref="I58:K58"/>
    <mergeCell ref="A59:B59"/>
    <mergeCell ref="D59:E59"/>
    <mergeCell ref="A60:B60"/>
    <mergeCell ref="C60:K60"/>
    <mergeCell ref="J51:K51"/>
    <mergeCell ref="J52:K52"/>
    <mergeCell ref="J53:K53"/>
    <mergeCell ref="J54:K54"/>
    <mergeCell ref="J55:K55"/>
    <mergeCell ref="J56:K56"/>
    <mergeCell ref="J46:K46"/>
    <mergeCell ref="I47:I48"/>
    <mergeCell ref="J47:K48"/>
    <mergeCell ref="J49:K49"/>
    <mergeCell ref="J50:K50"/>
    <mergeCell ref="J45:K45"/>
    <mergeCell ref="J34:K34"/>
    <mergeCell ref="J35:K35"/>
    <mergeCell ref="I36:I37"/>
    <mergeCell ref="J36:K37"/>
    <mergeCell ref="J38:K38"/>
    <mergeCell ref="J39:K39"/>
    <mergeCell ref="J40:K40"/>
    <mergeCell ref="J41:K41"/>
    <mergeCell ref="J42:K42"/>
    <mergeCell ref="J43:K43"/>
    <mergeCell ref="J44:K44"/>
    <mergeCell ref="J33:K33"/>
    <mergeCell ref="J23:K23"/>
    <mergeCell ref="J24:K24"/>
    <mergeCell ref="I25:I26"/>
    <mergeCell ref="J25:K26"/>
    <mergeCell ref="J27:K27"/>
    <mergeCell ref="J28:K28"/>
    <mergeCell ref="J29:K29"/>
    <mergeCell ref="J30:K30"/>
    <mergeCell ref="J31:K31"/>
    <mergeCell ref="J32:K32"/>
    <mergeCell ref="J22:K22"/>
    <mergeCell ref="J12:K12"/>
    <mergeCell ref="J13:K13"/>
    <mergeCell ref="I14:I15"/>
    <mergeCell ref="J14:K15"/>
    <mergeCell ref="J16:K16"/>
    <mergeCell ref="J17:K17"/>
    <mergeCell ref="J18:K18"/>
    <mergeCell ref="J19:K19"/>
    <mergeCell ref="J20:K20"/>
    <mergeCell ref="J21:K21"/>
    <mergeCell ref="J11:K11"/>
    <mergeCell ref="B1:F1"/>
    <mergeCell ref="H1:K1"/>
    <mergeCell ref="I3:I4"/>
    <mergeCell ref="J3:K4"/>
    <mergeCell ref="J5:K5"/>
    <mergeCell ref="J6:K6"/>
    <mergeCell ref="J7:K7"/>
    <mergeCell ref="J8:K8"/>
    <mergeCell ref="J9:K9"/>
    <mergeCell ref="J10:K10"/>
  </mergeCells>
  <phoneticPr fontId="13"/>
  <pageMargins left="0.59055118110236227" right="0.27559055118110237" top="0.31496062992125984" bottom="0.11811023622047245" header="0.51181102362204722" footer="0.51181102362204722"/>
  <pageSetup paperSize="9" scale="92" orientation="portrait"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EB503-E3A6-4194-AE0D-58C2EAE6D2B0}">
  <sheetPr>
    <pageSetUpPr fitToPage="1"/>
  </sheetPr>
  <dimension ref="A1:Q62"/>
  <sheetViews>
    <sheetView zoomScale="96" zoomScaleNormal="96" workbookViewId="0">
      <selection activeCell="D25" sqref="D25"/>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50" t="s">
        <v>59</v>
      </c>
      <c r="B1" s="683" t="s">
        <v>451</v>
      </c>
      <c r="C1" s="683"/>
      <c r="D1" s="683"/>
      <c r="E1" s="683"/>
      <c r="F1" s="683"/>
      <c r="H1" s="792" t="s">
        <v>50</v>
      </c>
      <c r="I1" s="793"/>
      <c r="J1" s="793"/>
      <c r="K1" s="794"/>
    </row>
    <row r="2" spans="1:17" ht="8.4499999999999993" customHeight="1" x14ac:dyDescent="0.15">
      <c r="A2" s="14"/>
      <c r="I2" s="14"/>
      <c r="J2" s="3"/>
      <c r="K2" s="4"/>
    </row>
    <row r="3" spans="1:17" ht="16.5" customHeight="1" x14ac:dyDescent="0.15">
      <c r="A3" s="2" t="s">
        <v>64</v>
      </c>
      <c r="B3" s="90"/>
      <c r="C3" s="90"/>
      <c r="D3" s="90"/>
      <c r="E3" s="90">
        <v>45658</v>
      </c>
      <c r="F3" s="90">
        <v>45659</v>
      </c>
      <c r="G3" s="90">
        <v>45660</v>
      </c>
      <c r="H3" s="90">
        <v>45661</v>
      </c>
      <c r="I3" s="727" t="s">
        <v>1</v>
      </c>
      <c r="J3" s="717" t="s">
        <v>2</v>
      </c>
      <c r="K3" s="718"/>
    </row>
    <row r="4" spans="1:17" ht="16.5" customHeight="1" x14ac:dyDescent="0.15">
      <c r="A4" s="2" t="s">
        <v>3</v>
      </c>
      <c r="B4" s="2"/>
      <c r="C4" s="21"/>
      <c r="D4" s="21"/>
      <c r="E4" s="24" t="s">
        <v>7</v>
      </c>
      <c r="F4" s="2" t="s">
        <v>8</v>
      </c>
      <c r="G4" s="2" t="s">
        <v>9</v>
      </c>
      <c r="H4" s="24" t="s">
        <v>10</v>
      </c>
      <c r="I4" s="728"/>
      <c r="J4" s="719"/>
      <c r="K4" s="720"/>
    </row>
    <row r="5" spans="1:17" ht="18" customHeight="1" x14ac:dyDescent="0.15">
      <c r="A5" s="17" t="s">
        <v>12</v>
      </c>
      <c r="B5" s="2"/>
      <c r="C5" s="2"/>
      <c r="D5" s="2"/>
      <c r="E5" s="949" t="s">
        <v>453</v>
      </c>
      <c r="F5" s="950"/>
      <c r="G5" s="951"/>
      <c r="H5" s="481" t="s">
        <v>454</v>
      </c>
      <c r="I5" s="5"/>
      <c r="J5" s="682"/>
      <c r="K5" s="692"/>
    </row>
    <row r="6" spans="1:17" ht="18" customHeight="1" x14ac:dyDescent="0.15">
      <c r="A6" s="5" t="s">
        <v>14</v>
      </c>
      <c r="B6" s="32"/>
      <c r="C6" s="127"/>
      <c r="D6" s="32"/>
      <c r="E6" s="32"/>
      <c r="F6" s="32"/>
      <c r="G6" s="32"/>
      <c r="H6" s="12" t="s">
        <v>20</v>
      </c>
      <c r="I6" s="5">
        <f t="shared" ref="I6:I10" si="0">COUNTIFS(B6:H6,"&lt;&gt;空",B6:H6,"&lt;&gt;休",B6:H6,"&lt;&gt;調",B6:H6,"&lt;&gt;",B6:H6,"&lt;&gt;調整休")</f>
        <v>1</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4.5</v>
      </c>
      <c r="K6" s="759"/>
    </row>
    <row r="7" spans="1:17" ht="18" customHeight="1" x14ac:dyDescent="0.15">
      <c r="A7" s="20" t="s">
        <v>100</v>
      </c>
      <c r="B7" s="36"/>
      <c r="C7" s="350"/>
      <c r="D7" s="36"/>
      <c r="E7" s="36"/>
      <c r="F7" s="36"/>
      <c r="G7" s="36"/>
      <c r="H7" s="12" t="s">
        <v>20</v>
      </c>
      <c r="I7" s="5">
        <f t="shared" si="0"/>
        <v>1</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4.5</v>
      </c>
      <c r="K7" s="759"/>
    </row>
    <row r="8" spans="1:17" ht="18" customHeight="1" x14ac:dyDescent="0.15">
      <c r="A8" s="20" t="s">
        <v>178</v>
      </c>
      <c r="B8" s="46"/>
      <c r="C8" s="45"/>
      <c r="D8" s="46"/>
      <c r="E8" s="46"/>
      <c r="F8" s="46"/>
      <c r="G8" s="46"/>
      <c r="H8" s="12" t="s">
        <v>21</v>
      </c>
      <c r="I8" s="5">
        <f t="shared" si="0"/>
        <v>1</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f>
        <v>4.5</v>
      </c>
      <c r="K8" s="759"/>
    </row>
    <row r="9" spans="1:17" ht="18" customHeight="1" x14ac:dyDescent="0.15">
      <c r="A9" s="20" t="s">
        <v>376</v>
      </c>
      <c r="B9" s="46"/>
      <c r="C9" s="45"/>
      <c r="D9" s="46"/>
      <c r="E9" s="46"/>
      <c r="F9" s="46"/>
      <c r="G9" s="46"/>
      <c r="H9" s="12" t="s">
        <v>21</v>
      </c>
      <c r="I9" s="5">
        <f t="shared" si="0"/>
        <v>1</v>
      </c>
      <c r="J9" s="758">
        <f>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4.5</v>
      </c>
      <c r="K9" s="759"/>
    </row>
    <row r="10" spans="1:17" ht="18" customHeight="1" x14ac:dyDescent="0.15">
      <c r="A10" s="20" t="s">
        <v>377</v>
      </c>
      <c r="B10" s="46"/>
      <c r="C10" s="45"/>
      <c r="D10" s="46"/>
      <c r="E10" s="46"/>
      <c r="F10" s="46"/>
      <c r="G10" s="46"/>
      <c r="H10" s="12" t="s">
        <v>184</v>
      </c>
      <c r="I10" s="5">
        <f t="shared" si="0"/>
        <v>1</v>
      </c>
      <c r="J10" s="758">
        <f>SUM(COUNTIF(B10:H10,"9-11,15-19"))*(6)+(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11-19"))*(7)</f>
        <v>7</v>
      </c>
      <c r="K10" s="759"/>
      <c r="Q10" s="349"/>
    </row>
    <row r="11" spans="1:17" ht="19.5" customHeight="1" x14ac:dyDescent="0.15">
      <c r="A11" s="31" t="s">
        <v>66</v>
      </c>
      <c r="B11" s="46"/>
      <c r="C11" s="45"/>
      <c r="D11" s="46"/>
      <c r="E11" s="46"/>
      <c r="F11" s="46"/>
      <c r="G11" s="46"/>
      <c r="H11" s="16"/>
      <c r="I11" s="5"/>
      <c r="J11" s="758"/>
      <c r="K11" s="759"/>
    </row>
    <row r="12" spans="1:17" ht="18" customHeight="1" x14ac:dyDescent="0.15">
      <c r="A12" s="31" t="s">
        <v>66</v>
      </c>
      <c r="B12" s="46"/>
      <c r="C12" s="45"/>
      <c r="D12" s="46"/>
      <c r="E12" s="46"/>
      <c r="F12" s="46"/>
      <c r="G12" s="46"/>
      <c r="H12" s="16"/>
      <c r="I12" s="5"/>
      <c r="J12" s="682"/>
      <c r="K12" s="692"/>
    </row>
    <row r="13" spans="1:17" ht="16.5" customHeight="1" x14ac:dyDescent="0.15">
      <c r="A13" s="33" t="s">
        <v>0</v>
      </c>
      <c r="B13" s="90">
        <v>45662</v>
      </c>
      <c r="C13" s="90">
        <v>45663</v>
      </c>
      <c r="D13" s="90">
        <v>45664</v>
      </c>
      <c r="E13" s="90">
        <v>45665</v>
      </c>
      <c r="F13" s="90">
        <v>45666</v>
      </c>
      <c r="G13" s="90">
        <v>45667</v>
      </c>
      <c r="H13" s="90">
        <v>45668</v>
      </c>
      <c r="I13" s="727" t="s">
        <v>1</v>
      </c>
      <c r="J13" s="717" t="s">
        <v>2</v>
      </c>
      <c r="K13" s="718"/>
    </row>
    <row r="14" spans="1:17" ht="16.5" customHeight="1" x14ac:dyDescent="0.15">
      <c r="A14" s="22" t="s">
        <v>3</v>
      </c>
      <c r="B14" s="22" t="s">
        <v>4</v>
      </c>
      <c r="C14" s="2" t="s">
        <v>5</v>
      </c>
      <c r="D14" s="21" t="s">
        <v>6</v>
      </c>
      <c r="E14" s="2" t="s">
        <v>7</v>
      </c>
      <c r="F14" s="2" t="s">
        <v>8</v>
      </c>
      <c r="G14" s="2" t="s">
        <v>9</v>
      </c>
      <c r="H14" s="24" t="s">
        <v>10</v>
      </c>
      <c r="I14" s="728"/>
      <c r="J14" s="719"/>
      <c r="K14" s="720"/>
    </row>
    <row r="15" spans="1:17" ht="18" customHeight="1" x14ac:dyDescent="0.15">
      <c r="A15" s="17" t="s">
        <v>13</v>
      </c>
      <c r="B15" s="481" t="s">
        <v>454</v>
      </c>
      <c r="C15" s="2"/>
      <c r="D15" s="2"/>
      <c r="E15" s="12"/>
      <c r="F15" s="691" t="s">
        <v>60</v>
      </c>
      <c r="G15" s="691"/>
      <c r="H15" s="691"/>
      <c r="I15" s="5"/>
      <c r="J15" s="682"/>
      <c r="K15" s="692"/>
    </row>
    <row r="16" spans="1:17" ht="18" customHeight="1" x14ac:dyDescent="0.15">
      <c r="A16" s="5" t="s">
        <v>14</v>
      </c>
      <c r="B16" s="12"/>
      <c r="C16" s="127"/>
      <c r="D16" s="32"/>
      <c r="E16" s="12" t="s">
        <v>21</v>
      </c>
      <c r="F16" s="12" t="s">
        <v>21</v>
      </c>
      <c r="G16" s="16" t="s">
        <v>221</v>
      </c>
      <c r="H16" s="12" t="s">
        <v>20</v>
      </c>
      <c r="I16" s="5">
        <f t="shared" ref="I16:I20" si="2">COUNTIFS(B16:H16,"&lt;&gt;空",B16:H16,"&lt;&gt;休",B16:H16,"&lt;&gt;調",B16:H16,"&lt;&gt;",B16:H16,"&lt;&gt;調整休")</f>
        <v>4</v>
      </c>
      <c r="J16" s="758">
        <v>30.5</v>
      </c>
      <c r="K16" s="759"/>
    </row>
    <row r="17" spans="1:11" ht="18" customHeight="1" x14ac:dyDescent="0.15">
      <c r="A17" s="20" t="s">
        <v>100</v>
      </c>
      <c r="B17" s="12" t="s">
        <v>20</v>
      </c>
      <c r="C17" s="350"/>
      <c r="D17" s="36"/>
      <c r="E17" s="12"/>
      <c r="F17" s="12" t="s">
        <v>20</v>
      </c>
      <c r="G17" s="12" t="s">
        <v>20</v>
      </c>
      <c r="H17" s="12" t="s">
        <v>20</v>
      </c>
      <c r="I17" s="5">
        <f t="shared" si="2"/>
        <v>4</v>
      </c>
      <c r="J17" s="758">
        <f t="shared" ref="J17" si="3">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f>
        <v>18</v>
      </c>
      <c r="K17" s="759"/>
    </row>
    <row r="18" spans="1:11" ht="18" customHeight="1" x14ac:dyDescent="0.15">
      <c r="A18" s="20" t="s">
        <v>178</v>
      </c>
      <c r="B18" s="12" t="s">
        <v>21</v>
      </c>
      <c r="C18" s="45"/>
      <c r="D18" s="46"/>
      <c r="E18" s="16"/>
      <c r="F18" s="12" t="s">
        <v>68</v>
      </c>
      <c r="G18" s="12"/>
      <c r="H18" s="12" t="s">
        <v>21</v>
      </c>
      <c r="I18" s="5">
        <f t="shared" si="2"/>
        <v>3</v>
      </c>
      <c r="J18" s="758">
        <f>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f>
        <v>13</v>
      </c>
      <c r="K18" s="759"/>
    </row>
    <row r="19" spans="1:11" ht="18" customHeight="1" x14ac:dyDescent="0.15">
      <c r="A19" s="20" t="s">
        <v>376</v>
      </c>
      <c r="B19" s="12" t="s">
        <v>21</v>
      </c>
      <c r="C19" s="45"/>
      <c r="D19" s="46"/>
      <c r="E19" s="12" t="s">
        <v>21</v>
      </c>
      <c r="F19" s="12" t="s">
        <v>21</v>
      </c>
      <c r="G19" s="12"/>
      <c r="H19" s="12" t="s">
        <v>21</v>
      </c>
      <c r="I19" s="5">
        <f t="shared" si="2"/>
        <v>4</v>
      </c>
      <c r="J19" s="758">
        <f>SUM(COUNTIF(B19:H19,"9-11,15-19"))*(6)+(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11-19"))*(7)</f>
        <v>18</v>
      </c>
      <c r="K19" s="759"/>
    </row>
    <row r="20" spans="1:11" ht="18" customHeight="1" x14ac:dyDescent="0.15">
      <c r="A20" s="20" t="s">
        <v>377</v>
      </c>
      <c r="B20" s="16"/>
      <c r="C20" s="45"/>
      <c r="D20" s="46"/>
      <c r="E20" s="16"/>
      <c r="F20" s="12"/>
      <c r="G20" s="12" t="s">
        <v>184</v>
      </c>
      <c r="H20" s="12" t="s">
        <v>184</v>
      </c>
      <c r="I20" s="5">
        <f t="shared" si="2"/>
        <v>2</v>
      </c>
      <c r="J20" s="758">
        <f>SUM(COUNTIF(B20:H20,"9-11,15-19"))*(6)+(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11-19"))*(7)</f>
        <v>14</v>
      </c>
      <c r="K20" s="759"/>
    </row>
    <row r="21" spans="1:11" ht="18" customHeight="1" x14ac:dyDescent="0.15">
      <c r="A21" s="31" t="s">
        <v>66</v>
      </c>
      <c r="B21" s="16" t="s">
        <v>125</v>
      </c>
      <c r="C21" s="45"/>
      <c r="D21" s="46"/>
      <c r="E21" s="16" t="s">
        <v>82</v>
      </c>
      <c r="F21" s="12"/>
      <c r="G21" s="12"/>
      <c r="H21" s="16"/>
      <c r="I21" s="5"/>
      <c r="J21" s="758"/>
      <c r="K21" s="759"/>
    </row>
    <row r="22" spans="1:11" ht="18" customHeight="1" x14ac:dyDescent="0.15">
      <c r="A22" s="31" t="s">
        <v>66</v>
      </c>
      <c r="B22" s="121" t="s">
        <v>120</v>
      </c>
      <c r="C22" s="45"/>
      <c r="D22" s="46"/>
      <c r="E22" s="16" t="s">
        <v>125</v>
      </c>
      <c r="F22" s="16"/>
      <c r="G22" s="16"/>
      <c r="H22" s="16"/>
      <c r="I22" s="5"/>
      <c r="J22" s="682"/>
      <c r="K22" s="692"/>
    </row>
    <row r="23" spans="1:11" ht="16.5" customHeight="1" x14ac:dyDescent="0.15">
      <c r="A23" s="22" t="s">
        <v>0</v>
      </c>
      <c r="B23" s="23">
        <v>45669</v>
      </c>
      <c r="C23" s="23">
        <v>45670</v>
      </c>
      <c r="D23" s="23">
        <v>45671</v>
      </c>
      <c r="E23" s="23">
        <v>45672</v>
      </c>
      <c r="F23" s="23">
        <v>45673</v>
      </c>
      <c r="G23" s="23">
        <v>45674</v>
      </c>
      <c r="H23" s="23">
        <v>45675</v>
      </c>
      <c r="I23" s="727" t="s">
        <v>1</v>
      </c>
      <c r="J23" s="717" t="s">
        <v>2</v>
      </c>
      <c r="K23" s="718"/>
    </row>
    <row r="24" spans="1:11" ht="16.5" customHeight="1" x14ac:dyDescent="0.15">
      <c r="A24" s="22" t="s">
        <v>3</v>
      </c>
      <c r="B24" s="24" t="s">
        <v>4</v>
      </c>
      <c r="C24" s="21" t="s">
        <v>5</v>
      </c>
      <c r="D24" s="21" t="s">
        <v>6</v>
      </c>
      <c r="E24" s="2" t="s">
        <v>7</v>
      </c>
      <c r="F24" s="2" t="s">
        <v>8</v>
      </c>
      <c r="G24" s="2" t="s">
        <v>9</v>
      </c>
      <c r="H24" s="24" t="s">
        <v>10</v>
      </c>
      <c r="I24" s="728"/>
      <c r="J24" s="719"/>
      <c r="K24" s="720"/>
    </row>
    <row r="25" spans="1:11" ht="18" customHeight="1" x14ac:dyDescent="0.15">
      <c r="A25" s="17" t="s">
        <v>12</v>
      </c>
      <c r="B25" s="12"/>
      <c r="C25" s="2"/>
      <c r="D25" s="2"/>
      <c r="E25" s="12"/>
      <c r="F25" s="12"/>
      <c r="G25" s="12"/>
      <c r="H25" s="12"/>
      <c r="I25" s="5"/>
      <c r="J25" s="693"/>
      <c r="K25" s="692"/>
    </row>
    <row r="26" spans="1:11" ht="18" customHeight="1" x14ac:dyDescent="0.15">
      <c r="A26" s="5" t="s">
        <v>14</v>
      </c>
      <c r="B26" s="12"/>
      <c r="C26" s="127"/>
      <c r="D26" s="32"/>
      <c r="E26" s="12" t="s">
        <v>21</v>
      </c>
      <c r="F26" s="12" t="s">
        <v>21</v>
      </c>
      <c r="G26" s="16" t="s">
        <v>221</v>
      </c>
      <c r="H26" s="12" t="s">
        <v>20</v>
      </c>
      <c r="I26" s="5">
        <f t="shared" ref="I26:I30" si="4">COUNTIFS(B26:H26,"&lt;&gt;空",B26:H26,"&lt;&gt;休",B26:H26,"&lt;&gt;調",B26:H26,"&lt;&gt;",B26:H26,"&lt;&gt;調整休")</f>
        <v>4</v>
      </c>
      <c r="J26" s="758">
        <v>24.5</v>
      </c>
      <c r="K26" s="759"/>
    </row>
    <row r="27" spans="1:11" ht="18" customHeight="1" x14ac:dyDescent="0.15">
      <c r="A27" s="20" t="s">
        <v>100</v>
      </c>
      <c r="B27" s="12" t="s">
        <v>20</v>
      </c>
      <c r="C27" s="350"/>
      <c r="D27" s="36"/>
      <c r="E27" s="12"/>
      <c r="F27" s="12" t="s">
        <v>20</v>
      </c>
      <c r="G27" s="12" t="s">
        <v>20</v>
      </c>
      <c r="H27" s="12" t="s">
        <v>20</v>
      </c>
      <c r="I27" s="5">
        <f t="shared" si="4"/>
        <v>4</v>
      </c>
      <c r="J27" s="758">
        <f t="shared" ref="J27" si="5">SUM(COUNTIF(B27:H27,"9-11,15-19"))*(6)+(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f>
        <v>18</v>
      </c>
      <c r="K27" s="759"/>
    </row>
    <row r="28" spans="1:11" ht="18" customHeight="1" x14ac:dyDescent="0.15">
      <c r="A28" s="20" t="s">
        <v>178</v>
      </c>
      <c r="B28" s="12" t="s">
        <v>21</v>
      </c>
      <c r="C28" s="45"/>
      <c r="D28" s="46"/>
      <c r="E28" s="16"/>
      <c r="F28" s="12" t="s">
        <v>68</v>
      </c>
      <c r="G28" s="12"/>
      <c r="H28" s="12" t="s">
        <v>21</v>
      </c>
      <c r="I28" s="5">
        <f t="shared" si="4"/>
        <v>3</v>
      </c>
      <c r="J28" s="758">
        <f>SUM(COUNTIF(B28:H28,"9-11,15-19"))*(6)+(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f>
        <v>13</v>
      </c>
      <c r="K28" s="759"/>
    </row>
    <row r="29" spans="1:11" ht="18" customHeight="1" x14ac:dyDescent="0.15">
      <c r="A29" s="20" t="s">
        <v>376</v>
      </c>
      <c r="B29" s="12" t="s">
        <v>21</v>
      </c>
      <c r="C29" s="45"/>
      <c r="D29" s="46"/>
      <c r="E29" s="12" t="s">
        <v>21</v>
      </c>
      <c r="F29" s="12" t="s">
        <v>21</v>
      </c>
      <c r="G29" s="12"/>
      <c r="H29" s="12" t="s">
        <v>21</v>
      </c>
      <c r="I29" s="5">
        <f t="shared" si="4"/>
        <v>4</v>
      </c>
      <c r="J29" s="758">
        <f>SUM(COUNTIF(B29:H29,"9-11,15-19"))*(6)+(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11-19"))*(7)</f>
        <v>18</v>
      </c>
      <c r="K29" s="759"/>
    </row>
    <row r="30" spans="1:11" ht="18" customHeight="1" x14ac:dyDescent="0.15">
      <c r="A30" s="20" t="s">
        <v>377</v>
      </c>
      <c r="B30" s="16"/>
      <c r="C30" s="45"/>
      <c r="D30" s="46"/>
      <c r="E30" s="16"/>
      <c r="F30" s="12"/>
      <c r="G30" s="12" t="s">
        <v>184</v>
      </c>
      <c r="H30" s="12" t="s">
        <v>184</v>
      </c>
      <c r="I30" s="5">
        <f t="shared" si="4"/>
        <v>2</v>
      </c>
      <c r="J30" s="758">
        <f>SUM(COUNTIF(B30:H30,"9-11,15-19"))*(6)+(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11-19"))*(7)</f>
        <v>14</v>
      </c>
      <c r="K30" s="759"/>
    </row>
    <row r="31" spans="1:11" ht="18" customHeight="1" x14ac:dyDescent="0.15">
      <c r="A31" s="31" t="s">
        <v>66</v>
      </c>
      <c r="B31" s="16" t="s">
        <v>125</v>
      </c>
      <c r="C31" s="45"/>
      <c r="D31" s="46"/>
      <c r="E31" s="16" t="s">
        <v>82</v>
      </c>
      <c r="F31" s="12"/>
      <c r="G31" s="12"/>
      <c r="H31" s="16"/>
      <c r="I31" s="5"/>
      <c r="J31" s="758"/>
      <c r="K31" s="759"/>
    </row>
    <row r="32" spans="1:11" ht="18" customHeight="1" x14ac:dyDescent="0.15">
      <c r="A32" s="31" t="s">
        <v>66</v>
      </c>
      <c r="B32" s="121" t="s">
        <v>120</v>
      </c>
      <c r="C32" s="45"/>
      <c r="D32" s="46"/>
      <c r="E32" s="16" t="s">
        <v>125</v>
      </c>
      <c r="F32" s="16"/>
      <c r="G32" s="16"/>
      <c r="H32" s="16"/>
      <c r="I32" s="5"/>
      <c r="J32" s="682"/>
      <c r="K32" s="692"/>
    </row>
    <row r="33" spans="1:11" ht="16.5" customHeight="1" x14ac:dyDescent="0.15">
      <c r="A33" s="22" t="s">
        <v>0</v>
      </c>
      <c r="B33" s="90">
        <v>45676</v>
      </c>
      <c r="C33" s="90">
        <v>45677</v>
      </c>
      <c r="D33" s="90">
        <v>45678</v>
      </c>
      <c r="E33" s="90">
        <v>45679</v>
      </c>
      <c r="F33" s="90">
        <v>45680</v>
      </c>
      <c r="G33" s="90">
        <v>45681</v>
      </c>
      <c r="H33" s="90">
        <v>45682</v>
      </c>
      <c r="I33" s="727" t="s">
        <v>1</v>
      </c>
      <c r="J33" s="717" t="s">
        <v>2</v>
      </c>
      <c r="K33" s="718"/>
    </row>
    <row r="34" spans="1:11" ht="16.5" customHeight="1" x14ac:dyDescent="0.15">
      <c r="A34" s="22" t="s">
        <v>3</v>
      </c>
      <c r="B34" s="2" t="s">
        <v>4</v>
      </c>
      <c r="C34" s="21" t="s">
        <v>5</v>
      </c>
      <c r="D34" s="21" t="s">
        <v>6</v>
      </c>
      <c r="E34" s="2" t="s">
        <v>7</v>
      </c>
      <c r="F34" s="2" t="s">
        <v>8</v>
      </c>
      <c r="G34" s="2" t="s">
        <v>9</v>
      </c>
      <c r="H34" s="24" t="s">
        <v>10</v>
      </c>
      <c r="I34" s="728"/>
      <c r="J34" s="719"/>
      <c r="K34" s="720"/>
    </row>
    <row r="35" spans="1:11" ht="18" customHeight="1" x14ac:dyDescent="0.15">
      <c r="A35" s="17" t="s">
        <v>13</v>
      </c>
      <c r="B35" s="12"/>
      <c r="C35" s="2"/>
      <c r="D35" s="2"/>
      <c r="E35" s="12"/>
      <c r="F35" s="12"/>
      <c r="G35" s="12"/>
      <c r="H35" s="12"/>
      <c r="I35" s="5"/>
      <c r="J35" s="682"/>
      <c r="K35" s="692"/>
    </row>
    <row r="36" spans="1:11" ht="18" customHeight="1" x14ac:dyDescent="0.15">
      <c r="A36" s="5" t="s">
        <v>14</v>
      </c>
      <c r="B36" s="12"/>
      <c r="C36" s="127"/>
      <c r="D36" s="32"/>
      <c r="E36" s="12" t="s">
        <v>21</v>
      </c>
      <c r="F36" s="12" t="s">
        <v>21</v>
      </c>
      <c r="G36" s="16" t="s">
        <v>221</v>
      </c>
      <c r="H36" s="12" t="s">
        <v>20</v>
      </c>
      <c r="I36" s="5">
        <f t="shared" ref="I36:I40" si="6">COUNTIFS(B36:H36,"&lt;&gt;空",B36:H36,"&lt;&gt;休",B36:H36,"&lt;&gt;調",B36:H36,"&lt;&gt;",B36:H36,"&lt;&gt;調整休")</f>
        <v>4</v>
      </c>
      <c r="J36" s="758">
        <f>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9-11・14-19"))*(6.5)</f>
        <v>20</v>
      </c>
      <c r="K36" s="759"/>
    </row>
    <row r="37" spans="1:11" ht="18" customHeight="1" x14ac:dyDescent="0.15">
      <c r="A37" s="20" t="s">
        <v>100</v>
      </c>
      <c r="B37" s="12" t="s">
        <v>20</v>
      </c>
      <c r="C37" s="350"/>
      <c r="D37" s="36"/>
      <c r="E37" s="12"/>
      <c r="F37" s="12" t="s">
        <v>20</v>
      </c>
      <c r="G37" s="12" t="s">
        <v>20</v>
      </c>
      <c r="H37" s="12" t="s">
        <v>20</v>
      </c>
      <c r="I37" s="5">
        <f t="shared" si="6"/>
        <v>4</v>
      </c>
      <c r="J37" s="758">
        <f t="shared" ref="J37" si="7">SUM(COUNTIF(B37:H37,"9-11,15-19"))*(6)+(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f>
        <v>18</v>
      </c>
      <c r="K37" s="759"/>
    </row>
    <row r="38" spans="1:11" ht="18" customHeight="1" x14ac:dyDescent="0.15">
      <c r="A38" s="20" t="s">
        <v>178</v>
      </c>
      <c r="B38" s="12" t="s">
        <v>21</v>
      </c>
      <c r="C38" s="45"/>
      <c r="D38" s="46"/>
      <c r="E38" s="16"/>
      <c r="F38" s="12" t="s">
        <v>68</v>
      </c>
      <c r="G38" s="12"/>
      <c r="H38" s="12" t="s">
        <v>21</v>
      </c>
      <c r="I38" s="5">
        <f t="shared" si="6"/>
        <v>3</v>
      </c>
      <c r="J38" s="758">
        <f>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f>
        <v>13</v>
      </c>
      <c r="K38" s="759"/>
    </row>
    <row r="39" spans="1:11" ht="18" customHeight="1" x14ac:dyDescent="0.15">
      <c r="A39" s="20" t="s">
        <v>376</v>
      </c>
      <c r="B39" s="12" t="s">
        <v>21</v>
      </c>
      <c r="C39" s="45"/>
      <c r="D39" s="46"/>
      <c r="E39" s="12" t="s">
        <v>21</v>
      </c>
      <c r="F39" s="12" t="s">
        <v>21</v>
      </c>
      <c r="G39" s="12"/>
      <c r="H39" s="12" t="s">
        <v>21</v>
      </c>
      <c r="I39" s="5">
        <f t="shared" si="6"/>
        <v>4</v>
      </c>
      <c r="J39" s="758">
        <f>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11-19"))*(7)</f>
        <v>18</v>
      </c>
      <c r="K39" s="759"/>
    </row>
    <row r="40" spans="1:11" ht="18" customHeight="1" x14ac:dyDescent="0.15">
      <c r="A40" s="20" t="s">
        <v>377</v>
      </c>
      <c r="B40" s="16"/>
      <c r="C40" s="45"/>
      <c r="D40" s="46"/>
      <c r="E40" s="16"/>
      <c r="F40" s="12"/>
      <c r="G40" s="12" t="s">
        <v>184</v>
      </c>
      <c r="H40" s="12" t="s">
        <v>184</v>
      </c>
      <c r="I40" s="5">
        <f t="shared" si="6"/>
        <v>2</v>
      </c>
      <c r="J40" s="758">
        <f>SUM(COUNTIF(B40:H40,"9-11,15-19"))*(6)+(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11-19"))*(7)</f>
        <v>14</v>
      </c>
      <c r="K40" s="759"/>
    </row>
    <row r="41" spans="1:11" ht="18" customHeight="1" x14ac:dyDescent="0.15">
      <c r="A41" s="31" t="s">
        <v>66</v>
      </c>
      <c r="B41" s="16" t="s">
        <v>125</v>
      </c>
      <c r="C41" s="45"/>
      <c r="D41" s="46"/>
      <c r="E41" s="16" t="s">
        <v>82</v>
      </c>
      <c r="F41" s="12"/>
      <c r="G41" s="12"/>
      <c r="H41" s="16"/>
      <c r="I41" s="5"/>
      <c r="J41" s="758"/>
      <c r="K41" s="759"/>
    </row>
    <row r="42" spans="1:11" ht="18" customHeight="1" x14ac:dyDescent="0.15">
      <c r="A42" s="31" t="s">
        <v>66</v>
      </c>
      <c r="B42" s="121" t="s">
        <v>120</v>
      </c>
      <c r="C42" s="45"/>
      <c r="D42" s="46"/>
      <c r="E42" s="16" t="s">
        <v>125</v>
      </c>
      <c r="F42" s="16"/>
      <c r="G42" s="16"/>
      <c r="H42" s="16"/>
      <c r="I42" s="5"/>
      <c r="J42" s="682"/>
      <c r="K42" s="692"/>
    </row>
    <row r="43" spans="1:11" ht="16.5" customHeight="1" x14ac:dyDescent="0.15">
      <c r="A43" s="22" t="s">
        <v>0</v>
      </c>
      <c r="B43" s="23">
        <v>45683</v>
      </c>
      <c r="C43" s="23">
        <v>45684</v>
      </c>
      <c r="D43" s="23">
        <v>45685</v>
      </c>
      <c r="E43" s="23">
        <v>45686</v>
      </c>
      <c r="F43" s="23">
        <v>45687</v>
      </c>
      <c r="G43" s="23">
        <v>45688</v>
      </c>
      <c r="H43" s="23"/>
      <c r="I43" s="727" t="s">
        <v>1</v>
      </c>
      <c r="J43" s="717" t="s">
        <v>2</v>
      </c>
      <c r="K43" s="718"/>
    </row>
    <row r="44" spans="1:11" ht="16.5" customHeight="1" x14ac:dyDescent="0.15">
      <c r="A44" s="22" t="s">
        <v>3</v>
      </c>
      <c r="B44" s="22" t="s">
        <v>4</v>
      </c>
      <c r="C44" s="316" t="s">
        <v>5</v>
      </c>
      <c r="D44" s="21" t="s">
        <v>6</v>
      </c>
      <c r="E44" s="2" t="s">
        <v>7</v>
      </c>
      <c r="F44" s="2" t="s">
        <v>8</v>
      </c>
      <c r="G44" s="2" t="s">
        <v>9</v>
      </c>
      <c r="H44" s="24"/>
      <c r="I44" s="728"/>
      <c r="J44" s="719"/>
      <c r="K44" s="720"/>
    </row>
    <row r="45" spans="1:11" ht="18" customHeight="1" x14ac:dyDescent="0.15">
      <c r="A45" s="17" t="s">
        <v>12</v>
      </c>
      <c r="B45" s="12"/>
      <c r="C45" s="2"/>
      <c r="D45" s="2"/>
      <c r="E45" s="12"/>
      <c r="F45" s="12"/>
      <c r="G45" s="12"/>
      <c r="H45" s="2"/>
      <c r="I45" s="5"/>
      <c r="J45" s="693"/>
      <c r="K45" s="692"/>
    </row>
    <row r="46" spans="1:11" ht="18" customHeight="1" x14ac:dyDescent="0.15">
      <c r="A46" s="5" t="s">
        <v>14</v>
      </c>
      <c r="B46" s="12"/>
      <c r="C46" s="127"/>
      <c r="D46" s="32"/>
      <c r="E46" s="12" t="s">
        <v>21</v>
      </c>
      <c r="F46" s="12" t="s">
        <v>21</v>
      </c>
      <c r="G46" s="16" t="s">
        <v>221</v>
      </c>
      <c r="H46" s="32"/>
      <c r="I46" s="5">
        <f t="shared" ref="I46:I50" si="8">COUNTIFS(B46:H46,"&lt;&gt;空",B46:H46,"&lt;&gt;休",B46:H46,"&lt;&gt;調",B46:H46,"&lt;&gt;",B46:H46,"&lt;&gt;調整休")</f>
        <v>3</v>
      </c>
      <c r="J46" s="758">
        <f>SUM(COUNTIF(B46:H46,"9-11,15-19"))*(6)+(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9-11・14-19"))*(6.5)</f>
        <v>15.5</v>
      </c>
      <c r="K46" s="759"/>
    </row>
    <row r="47" spans="1:11" ht="18" customHeight="1" x14ac:dyDescent="0.15">
      <c r="A47" s="20" t="s">
        <v>100</v>
      </c>
      <c r="B47" s="12" t="s">
        <v>20</v>
      </c>
      <c r="C47" s="350"/>
      <c r="D47" s="36"/>
      <c r="E47" s="12"/>
      <c r="F47" s="12" t="s">
        <v>20</v>
      </c>
      <c r="G47" s="12" t="s">
        <v>20</v>
      </c>
      <c r="H47" s="36"/>
      <c r="I47" s="5">
        <f t="shared" si="8"/>
        <v>3</v>
      </c>
      <c r="J47" s="758">
        <f t="shared" ref="J47" si="9">SUM(COUNTIF(B47:H47,"9-11,15-19"))*(6)+(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f>
        <v>13.5</v>
      </c>
      <c r="K47" s="759"/>
    </row>
    <row r="48" spans="1:11" ht="18" customHeight="1" x14ac:dyDescent="0.15">
      <c r="A48" s="20" t="s">
        <v>178</v>
      </c>
      <c r="B48" s="12" t="s">
        <v>21</v>
      </c>
      <c r="C48" s="45"/>
      <c r="D48" s="46"/>
      <c r="E48" s="16"/>
      <c r="F48" s="12" t="s">
        <v>68</v>
      </c>
      <c r="G48" s="12"/>
      <c r="H48" s="46"/>
      <c r="I48" s="5">
        <f t="shared" si="8"/>
        <v>2</v>
      </c>
      <c r="J48" s="758">
        <f>SUM(COUNTIF(B48:H48,"9-11,15-19"))*(6)+(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f>
        <v>8.5</v>
      </c>
      <c r="K48" s="759"/>
    </row>
    <row r="49" spans="1:14" ht="18" customHeight="1" x14ac:dyDescent="0.15">
      <c r="A49" s="20" t="s">
        <v>376</v>
      </c>
      <c r="B49" s="12" t="s">
        <v>21</v>
      </c>
      <c r="C49" s="45"/>
      <c r="D49" s="46"/>
      <c r="E49" s="12" t="s">
        <v>21</v>
      </c>
      <c r="F49" s="12" t="s">
        <v>21</v>
      </c>
      <c r="G49" s="12"/>
      <c r="H49" s="46"/>
      <c r="I49" s="5">
        <f t="shared" si="8"/>
        <v>3</v>
      </c>
      <c r="J49" s="758">
        <f>SUM(COUNTIF(B49:H49,"9-11,15-19"))*(6)+(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COUNTIF(B49:H49,"11-19"))*(7)</f>
        <v>13.5</v>
      </c>
      <c r="K49" s="759"/>
    </row>
    <row r="50" spans="1:14" ht="18" customHeight="1" x14ac:dyDescent="0.15">
      <c r="A50" s="20" t="s">
        <v>377</v>
      </c>
      <c r="B50" s="16"/>
      <c r="C50" s="45"/>
      <c r="D50" s="46"/>
      <c r="E50" s="16"/>
      <c r="F50" s="12"/>
      <c r="G50" s="12" t="s">
        <v>184</v>
      </c>
      <c r="H50" s="46"/>
      <c r="I50" s="5">
        <f t="shared" si="8"/>
        <v>1</v>
      </c>
      <c r="J50" s="758">
        <f>SUM(COUNTIF(B50:H50,"9-11,15-19"))*(6)+(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11-19"))*(7)</f>
        <v>7</v>
      </c>
      <c r="K50" s="759"/>
    </row>
    <row r="51" spans="1:14" ht="18" customHeight="1" x14ac:dyDescent="0.15">
      <c r="A51" s="31" t="s">
        <v>66</v>
      </c>
      <c r="B51" s="16" t="s">
        <v>125</v>
      </c>
      <c r="C51" s="45"/>
      <c r="D51" s="46"/>
      <c r="E51" s="16" t="s">
        <v>82</v>
      </c>
      <c r="F51" s="12"/>
      <c r="G51" s="12"/>
      <c r="H51" s="46"/>
      <c r="I51" s="5"/>
      <c r="J51" s="758"/>
      <c r="K51" s="759"/>
    </row>
    <row r="52" spans="1:14" ht="18" customHeight="1" x14ac:dyDescent="0.15">
      <c r="A52" s="31" t="s">
        <v>66</v>
      </c>
      <c r="B52" s="121" t="s">
        <v>120</v>
      </c>
      <c r="C52" s="45"/>
      <c r="D52" s="46"/>
      <c r="E52" s="16" t="s">
        <v>125</v>
      </c>
      <c r="F52" s="16"/>
      <c r="G52" s="16"/>
      <c r="H52" s="46"/>
      <c r="I52" s="5"/>
      <c r="J52" s="682"/>
      <c r="K52" s="692"/>
    </row>
    <row r="53" spans="1:14" ht="16.5" customHeight="1" x14ac:dyDescent="0.15">
      <c r="A53" s="41"/>
      <c r="B53" s="42"/>
      <c r="C53" s="42"/>
      <c r="D53" s="42"/>
      <c r="E53" s="42"/>
      <c r="F53" s="42"/>
      <c r="G53" s="42"/>
      <c r="H53" s="42"/>
      <c r="I53" s="716" t="s">
        <v>452</v>
      </c>
      <c r="J53" s="716"/>
      <c r="K53" s="716"/>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69">
    <mergeCell ref="A62:B62"/>
    <mergeCell ref="C62:K62"/>
    <mergeCell ref="E5:G5"/>
    <mergeCell ref="F15:H15"/>
    <mergeCell ref="C57:K57"/>
    <mergeCell ref="A59:B59"/>
    <mergeCell ref="C59:K59"/>
    <mergeCell ref="A60:B60"/>
    <mergeCell ref="A61:B61"/>
    <mergeCell ref="C61:K61"/>
    <mergeCell ref="I53:K53"/>
    <mergeCell ref="A54:B54"/>
    <mergeCell ref="D54:E54"/>
    <mergeCell ref="A55:B55"/>
    <mergeCell ref="C55:K55"/>
    <mergeCell ref="A56:B56"/>
    <mergeCell ref="C56:K56"/>
    <mergeCell ref="J47:K47"/>
    <mergeCell ref="J48:K48"/>
    <mergeCell ref="J49:K49"/>
    <mergeCell ref="J50:K50"/>
    <mergeCell ref="J51:K51"/>
    <mergeCell ref="J52:K52"/>
    <mergeCell ref="J42:K42"/>
    <mergeCell ref="I43:I44"/>
    <mergeCell ref="J43:K44"/>
    <mergeCell ref="J45:K45"/>
    <mergeCell ref="J46:K46"/>
    <mergeCell ref="J41:K41"/>
    <mergeCell ref="J30:K30"/>
    <mergeCell ref="J31:K31"/>
    <mergeCell ref="J32:K32"/>
    <mergeCell ref="I33:I34"/>
    <mergeCell ref="J33:K34"/>
    <mergeCell ref="J35:K35"/>
    <mergeCell ref="J36:K36"/>
    <mergeCell ref="J37:K37"/>
    <mergeCell ref="J38:K38"/>
    <mergeCell ref="J39:K39"/>
    <mergeCell ref="J40:K40"/>
    <mergeCell ref="J25:K25"/>
    <mergeCell ref="J26:K26"/>
    <mergeCell ref="J27:K27"/>
    <mergeCell ref="J28:K28"/>
    <mergeCell ref="J29:K29"/>
    <mergeCell ref="I23:I24"/>
    <mergeCell ref="J23:K24"/>
    <mergeCell ref="I13:I14"/>
    <mergeCell ref="J13:K14"/>
    <mergeCell ref="J15:K15"/>
    <mergeCell ref="J16:K16"/>
    <mergeCell ref="J17:K17"/>
    <mergeCell ref="J18:K18"/>
    <mergeCell ref="J19:K19"/>
    <mergeCell ref="J20:K20"/>
    <mergeCell ref="J21:K21"/>
    <mergeCell ref="J22:K22"/>
    <mergeCell ref="J12:K12"/>
    <mergeCell ref="B1:F1"/>
    <mergeCell ref="H1:K1"/>
    <mergeCell ref="I3:I4"/>
    <mergeCell ref="J3:K4"/>
    <mergeCell ref="J5:K5"/>
    <mergeCell ref="J6:K6"/>
    <mergeCell ref="J7:K7"/>
    <mergeCell ref="J8:K8"/>
    <mergeCell ref="J9:K9"/>
    <mergeCell ref="J10:K10"/>
    <mergeCell ref="J11:K11"/>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387DB1C6-6B9B-414D-B7B7-D775EE870D57}">
          <x14:formula1>
            <xm:f>'F:\Users\clmiwa-three\Downloads\[《中村》新田・草加 エリア 仮シフト【12月16日～1月15日】.xlsx]参照データベース'!#REF!</xm:f>
          </x14:formula1>
          <xm:sqref>G1 C53:H53</xm:sqref>
        </x14:dataValidation>
      </x14:dataValidations>
    </ext>
  </extLst>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B5D3F-6681-4F05-9621-62D3AFF0860C}">
  <dimension ref="A1:K55"/>
  <sheetViews>
    <sheetView zoomScale="115" zoomScaleNormal="115" workbookViewId="0">
      <selection activeCell="D25" sqref="D25"/>
    </sheetView>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50" t="s">
        <v>59</v>
      </c>
      <c r="B1" s="753" t="s">
        <v>451</v>
      </c>
      <c r="C1" s="753"/>
      <c r="D1" s="753"/>
      <c r="E1" s="753"/>
      <c r="F1" s="753"/>
      <c r="G1" s="754"/>
      <c r="H1" s="755" t="s">
        <v>154</v>
      </c>
      <c r="I1" s="756"/>
      <c r="J1" s="756"/>
      <c r="K1" s="757"/>
    </row>
    <row r="2" spans="1:11" ht="9" customHeight="1" x14ac:dyDescent="0.15">
      <c r="A2" s="189"/>
    </row>
    <row r="3" spans="1:11" s="191" customFormat="1" ht="15" customHeight="1" x14ac:dyDescent="0.15">
      <c r="A3" s="153" t="s">
        <v>0</v>
      </c>
      <c r="B3" s="154"/>
      <c r="C3" s="154"/>
      <c r="D3" s="154"/>
      <c r="E3" s="154">
        <v>45658</v>
      </c>
      <c r="F3" s="154">
        <v>45659</v>
      </c>
      <c r="G3" s="154">
        <v>45660</v>
      </c>
      <c r="H3" s="154">
        <v>45661</v>
      </c>
      <c r="I3" s="747" t="s">
        <v>1</v>
      </c>
      <c r="J3" s="749" t="s">
        <v>2</v>
      </c>
      <c r="K3" s="750"/>
    </row>
    <row r="4" spans="1:11" s="192" customFormat="1" ht="15" customHeight="1" x14ac:dyDescent="0.15">
      <c r="A4" s="155" t="s">
        <v>3</v>
      </c>
      <c r="B4" s="157"/>
      <c r="C4" s="157"/>
      <c r="D4" s="157"/>
      <c r="E4" s="158" t="s">
        <v>7</v>
      </c>
      <c r="F4" s="157" t="s">
        <v>8</v>
      </c>
      <c r="G4" s="157" t="s">
        <v>9</v>
      </c>
      <c r="H4" s="158" t="s">
        <v>10</v>
      </c>
      <c r="I4" s="748"/>
      <c r="J4" s="749"/>
      <c r="K4" s="750"/>
    </row>
    <row r="5" spans="1:11" s="151" customFormat="1" ht="13.5" customHeight="1" x14ac:dyDescent="0.15">
      <c r="A5" s="206" t="s">
        <v>142</v>
      </c>
      <c r="B5" s="195"/>
      <c r="C5" s="195"/>
      <c r="D5" s="195"/>
      <c r="E5" s="956" t="s">
        <v>453</v>
      </c>
      <c r="F5" s="957"/>
      <c r="G5" s="958"/>
      <c r="H5" s="153">
        <v>3</v>
      </c>
      <c r="I5" s="196"/>
      <c r="J5" s="751"/>
      <c r="K5" s="752"/>
    </row>
    <row r="6" spans="1:11" ht="13.5" customHeight="1" x14ac:dyDescent="0.15">
      <c r="A6" s="197" t="s">
        <v>155</v>
      </c>
      <c r="B6" s="241"/>
      <c r="C6" s="241"/>
      <c r="D6" s="241"/>
      <c r="E6" s="241"/>
      <c r="F6" s="241"/>
      <c r="G6" s="241"/>
      <c r="H6" s="240" t="s">
        <v>368</v>
      </c>
      <c r="I6" s="199">
        <f>COUNTA(B6:H6)</f>
        <v>1</v>
      </c>
      <c r="J6" s="733">
        <f>SUM(COUNTIF(B6:H6,"10-"))*(4.5)+SUM(COUNTIF(B6:H6,"9:30-"))*(5)+SUM(COUNTIF(B6:H6,"9-16"))*(6.25)+SUM(COUNTIF(B6:H6,"9:30-15"))*(5)+SUM(COUNTIF(B6:H6,"10-16"))*(5.5)+SUM(COUNTIF(B6:H6,"10-14"))*(4)</f>
        <v>5</v>
      </c>
      <c r="K6" s="734"/>
    </row>
    <row r="7" spans="1:11" ht="13.5" customHeight="1" x14ac:dyDescent="0.15">
      <c r="A7" s="197" t="s">
        <v>158</v>
      </c>
      <c r="B7" s="241"/>
      <c r="C7" s="241"/>
      <c r="D7" s="241"/>
      <c r="E7" s="241"/>
      <c r="F7" s="241"/>
      <c r="G7" s="241"/>
      <c r="H7" s="239" t="s">
        <v>369</v>
      </c>
      <c r="I7" s="200">
        <f>COUNTA(B7:H7)</f>
        <v>1</v>
      </c>
      <c r="J7" s="733">
        <f>SUM(COUNTIF(B7:H7,"10-"))*(4.5)+SUM(COUNTIF(B7:H7,"9:30-"))*(5)+SUM(COUNTIF(B7:H7,"9-16"))*(6.25)+SUM(COUNTIF(B7:H7,"9:30-15"))*(5)+SUM(COUNTIF(B7:H7,"10-16"))*(5.5)+SUM(COUNTIF(B7:H7,"10-14"))*(4)</f>
        <v>4.5</v>
      </c>
      <c r="K7" s="734"/>
    </row>
    <row r="8" spans="1:11" ht="13.5" customHeight="1" x14ac:dyDescent="0.15">
      <c r="A8" s="197" t="s">
        <v>160</v>
      </c>
      <c r="B8" s="241"/>
      <c r="C8" s="241"/>
      <c r="D8" s="241"/>
      <c r="E8" s="241"/>
      <c r="F8" s="241"/>
      <c r="G8" s="241"/>
      <c r="H8" s="239"/>
      <c r="I8" s="200">
        <f>COUNTA(B8:H8)</f>
        <v>0</v>
      </c>
      <c r="J8" s="733">
        <f>SUM(COUNTIF(B8:H8,"10-"))*(4.5)+SUM(COUNTIF(B8:H8,"9:30-"))*(5)+SUM(COUNTIF(B8:H8,"9-16"))*(6.25)+SUM(COUNTIF(B8:H8,"9:30-15"))*(5)+SUM(COUNTIF(B8:H8,"10-16"))*(5.5)+SUM(COUNTIF(B8:H8,"10-14"))*(4)</f>
        <v>0</v>
      </c>
      <c r="K8" s="734"/>
    </row>
    <row r="9" spans="1:11" ht="13.5" customHeight="1" x14ac:dyDescent="0.15">
      <c r="A9" s="88" t="s">
        <v>183</v>
      </c>
      <c r="B9" s="241"/>
      <c r="C9" s="241"/>
      <c r="D9" s="241"/>
      <c r="E9" s="241"/>
      <c r="F9" s="241"/>
      <c r="G9" s="241"/>
      <c r="H9" s="239" t="s">
        <v>369</v>
      </c>
      <c r="I9" s="200">
        <f>COUNTA(B9:H9)</f>
        <v>1</v>
      </c>
      <c r="J9" s="733">
        <f>SUM(COUNTIF(B9:H9,"10-"))*(4.5)+SUM(COUNTIF(B9:H9,"9:30-"))*(5)+SUM(COUNTIF(B9:H9,"9-16"))*(6.25)+SUM(COUNTIF(B9:H9,"9:30-15"))*(5)+SUM(COUNTIF(B9:H9,"10-16"))*(5.5)+SUM(COUNTIF(B9:H9,"10-14"))*(4)</f>
        <v>4.5</v>
      </c>
      <c r="K9" s="734"/>
    </row>
    <row r="10" spans="1:11" ht="13.5" customHeight="1" x14ac:dyDescent="0.15">
      <c r="A10" s="88" t="s">
        <v>425</v>
      </c>
      <c r="B10" s="282"/>
      <c r="C10" s="282"/>
      <c r="D10" s="198"/>
      <c r="E10" s="198"/>
      <c r="F10" s="198"/>
      <c r="G10" s="198"/>
      <c r="H10" s="239"/>
      <c r="I10" s="200">
        <f t="shared" ref="I10:I12" si="0">COUNTA(B10:H10)</f>
        <v>0</v>
      </c>
      <c r="J10" s="733">
        <f t="shared" ref="J10" si="1">SUM(COUNTIF(B10:H10,"9-15"))*(5.5)+SUM(COUNTIF(B10:H10,"10-15"))*(4.5)+SUM(COUNTIF(B10:H10,"9-16"))*(6.25)+SUM(COUNTIF(B10:H10,"9:30-15"))*(5)+SUM(COUNTIF(B10:H10,"10-16"))*(5.5)+SUM(COUNTIF(B10:H10,"10-14"))*(4)</f>
        <v>0</v>
      </c>
      <c r="K10" s="734"/>
    </row>
    <row r="11" spans="1:11" ht="13.5" customHeight="1" x14ac:dyDescent="0.15">
      <c r="A11" s="88" t="s">
        <v>426</v>
      </c>
      <c r="B11" s="282"/>
      <c r="C11" s="282"/>
      <c r="D11" s="198"/>
      <c r="E11" s="198"/>
      <c r="F11" s="198"/>
      <c r="G11" s="198"/>
      <c r="H11" s="239"/>
      <c r="I11" s="200">
        <f t="shared" si="0"/>
        <v>0</v>
      </c>
      <c r="J11" s="733">
        <f>SUM(COUNTIF(B11:H11,"10-"))*(4.5)+SUM(COUNTIF(B11:H11,"9:30-"))*(5)+SUM(COUNTIF(B11:H11,"9-16"))*(6.25)+SUM(COUNTIF(B11:H11,"9:30-15"))*(5)+SUM(COUNTIF(B11:H11,"10-16"))*(5.5)+SUM(COUNTIF(B11:H11,"10-14"))*(4)</f>
        <v>0</v>
      </c>
      <c r="K11" s="734"/>
    </row>
    <row r="12" spans="1:11" ht="13.5" customHeight="1" x14ac:dyDescent="0.15">
      <c r="A12" s="88" t="s">
        <v>363</v>
      </c>
      <c r="B12" s="202"/>
      <c r="C12" s="202"/>
      <c r="D12" s="202"/>
      <c r="E12" s="202"/>
      <c r="F12" s="202"/>
      <c r="G12" s="202"/>
      <c r="H12" s="120"/>
      <c r="I12" s="200">
        <f t="shared" si="0"/>
        <v>0</v>
      </c>
      <c r="J12" s="733">
        <f>SUM(COUNTIF(B12:H12,"10-"))*(4.5)+SUM(COUNTIF(B12:H12,"9:30-"))*(5)+SUM(COUNTIF(B12:H12,"10-15:30"))*(5)+SUM(COUNTIF(B12:H12,"9:30-15"))*(5)+SUM(COUNTIF(B12:H12,"10-16"))*(5.5)+SUM(COUNTIF(B12:H12,"10-14"))*(4)</f>
        <v>0</v>
      </c>
      <c r="K12" s="734"/>
    </row>
    <row r="13" spans="1:11" s="191" customFormat="1" ht="15" customHeight="1" x14ac:dyDescent="0.15">
      <c r="A13" s="175" t="s">
        <v>0</v>
      </c>
      <c r="B13" s="176">
        <v>45662</v>
      </c>
      <c r="C13" s="176">
        <v>45663</v>
      </c>
      <c r="D13" s="176">
        <v>45664</v>
      </c>
      <c r="E13" s="176">
        <v>45665</v>
      </c>
      <c r="F13" s="176">
        <v>45666</v>
      </c>
      <c r="G13" s="176">
        <v>45667</v>
      </c>
      <c r="H13" s="176">
        <v>45668</v>
      </c>
      <c r="I13" s="747" t="s">
        <v>1</v>
      </c>
      <c r="J13" s="749" t="s">
        <v>2</v>
      </c>
      <c r="K13" s="750"/>
    </row>
    <row r="14" spans="1:11" s="192" customFormat="1" ht="15" customHeight="1" x14ac:dyDescent="0.15">
      <c r="A14" s="155" t="s">
        <v>3</v>
      </c>
      <c r="B14" s="157" t="s">
        <v>4</v>
      </c>
      <c r="C14" s="157" t="s">
        <v>5</v>
      </c>
      <c r="D14" s="157" t="s">
        <v>6</v>
      </c>
      <c r="E14" s="157" t="s">
        <v>7</v>
      </c>
      <c r="F14" s="157" t="s">
        <v>8</v>
      </c>
      <c r="G14" s="157" t="s">
        <v>9</v>
      </c>
      <c r="H14" s="158" t="s">
        <v>10</v>
      </c>
      <c r="I14" s="748"/>
      <c r="J14" s="749"/>
      <c r="K14" s="750"/>
    </row>
    <row r="15" spans="1:11" s="151" customFormat="1" ht="13.5" customHeight="1" x14ac:dyDescent="0.15">
      <c r="A15" s="193" t="s">
        <v>131</v>
      </c>
      <c r="B15" s="195">
        <v>5</v>
      </c>
      <c r="C15" s="195"/>
      <c r="D15" s="195"/>
      <c r="E15" s="153">
        <v>4</v>
      </c>
      <c r="F15" s="195">
        <v>5</v>
      </c>
      <c r="G15" s="153">
        <v>4</v>
      </c>
      <c r="H15" s="153">
        <v>3</v>
      </c>
      <c r="I15" s="196"/>
      <c r="J15" s="751"/>
      <c r="K15" s="752"/>
    </row>
    <row r="16" spans="1:11" s="151" customFormat="1" ht="13.5" customHeight="1" x14ac:dyDescent="0.15">
      <c r="A16" s="197" t="s">
        <v>155</v>
      </c>
      <c r="B16" s="239"/>
      <c r="C16" s="241"/>
      <c r="D16" s="241"/>
      <c r="E16" s="240" t="s">
        <v>368</v>
      </c>
      <c r="F16" s="16"/>
      <c r="G16" s="240" t="s">
        <v>368</v>
      </c>
      <c r="H16" s="240" t="s">
        <v>368</v>
      </c>
      <c r="I16" s="200">
        <f t="shared" ref="I16:I22" si="2">COUNTA(B16:H16)</f>
        <v>3</v>
      </c>
      <c r="J16" s="733">
        <f>SUM(COUNTIF(B16:H16,"10-"))*(4.5)+SUM(COUNTIF(B16:H16,"9:30-"))*(5)+SUM(COUNTIF(B16:H16,"9-16"))*(6.25)+SUM(COUNTIF(B16:H16,"9:30-15"))*(5)+SUM(COUNTIF(B16:H16,"10-16"))*(5.5)+SUM(COUNTIF(B16:H16,"10-14"))*(4)</f>
        <v>15</v>
      </c>
      <c r="K16" s="734"/>
    </row>
    <row r="17" spans="1:11" ht="13.5" customHeight="1" x14ac:dyDescent="0.15">
      <c r="A17" s="197" t="s">
        <v>158</v>
      </c>
      <c r="B17" s="239" t="s">
        <v>369</v>
      </c>
      <c r="C17" s="241"/>
      <c r="D17" s="241"/>
      <c r="E17" s="239"/>
      <c r="F17" s="239"/>
      <c r="G17" s="239" t="s">
        <v>369</v>
      </c>
      <c r="H17" s="239" t="s">
        <v>369</v>
      </c>
      <c r="I17" s="200">
        <f t="shared" si="2"/>
        <v>3</v>
      </c>
      <c r="J17" s="733">
        <f>SUM(COUNTIF(B17:H17,"10-"))*(4.5)+SUM(COUNTIF(B17:H17,"9:30-"))*(5)+SUM(COUNTIF(B17:H17,"9-16"))*(6.25)+SUM(COUNTIF(B17:H17,"9:30-15"))*(5)+SUM(COUNTIF(B17:H17,"10-16"))*(5.5)+SUM(COUNTIF(B17:H17,"10-14"))*(4)</f>
        <v>13.5</v>
      </c>
      <c r="K17" s="734"/>
    </row>
    <row r="18" spans="1:11" ht="13.5" customHeight="1" x14ac:dyDescent="0.15">
      <c r="A18" s="197" t="s">
        <v>160</v>
      </c>
      <c r="B18" s="240" t="s">
        <v>368</v>
      </c>
      <c r="C18" s="241"/>
      <c r="D18" s="241"/>
      <c r="E18" s="242" t="s">
        <v>161</v>
      </c>
      <c r="F18" s="240" t="s">
        <v>368</v>
      </c>
      <c r="G18" s="242" t="s">
        <v>161</v>
      </c>
      <c r="H18" s="239"/>
      <c r="I18" s="200">
        <f t="shared" si="2"/>
        <v>4</v>
      </c>
      <c r="J18" s="733">
        <f>SUM(COUNTIF(B18:H18,"10-"))*(4.5)+SUM(COUNTIF(B18:H18,"9:30-"))*(5)+SUM(COUNTIF(B18:H18,"9-16"))*(6.25)+SUM(COUNTIF(B18:H18,"9:30-15"))*(5)+SUM(COUNTIF(B18:H18,"10-16"))*(5.5)+SUM(COUNTIF(B18:H18,"10-14"))*(4)</f>
        <v>10</v>
      </c>
      <c r="K18" s="734"/>
    </row>
    <row r="19" spans="1:11" ht="13.5" customHeight="1" x14ac:dyDescent="0.15">
      <c r="A19" s="88" t="s">
        <v>183</v>
      </c>
      <c r="B19" s="239"/>
      <c r="C19" s="241"/>
      <c r="D19" s="241"/>
      <c r="E19" s="239" t="s">
        <v>369</v>
      </c>
      <c r="F19" s="239" t="s">
        <v>369</v>
      </c>
      <c r="G19" s="239"/>
      <c r="H19" s="239" t="s">
        <v>369</v>
      </c>
      <c r="I19" s="200">
        <f t="shared" si="2"/>
        <v>3</v>
      </c>
      <c r="J19" s="733">
        <f>SUM(COUNTIF(B19:H19,"10-"))*(4.5)+SUM(COUNTIF(B19:H19,"9:30-"))*(5)+SUM(COUNTIF(B19:H19,"9-16"))*(6.25)+SUM(COUNTIF(B19:H19,"9:30-15"))*(5)+SUM(COUNTIF(B19:H19,"10-16"))*(5.5)+SUM(COUNTIF(B19:H19,"10-14"))*(4)</f>
        <v>13.5</v>
      </c>
      <c r="K19" s="734"/>
    </row>
    <row r="20" spans="1:11" ht="13.5" customHeight="1" x14ac:dyDescent="0.15">
      <c r="A20" s="88" t="s">
        <v>425</v>
      </c>
      <c r="B20" s="239" t="s">
        <v>369</v>
      </c>
      <c r="C20" s="282"/>
      <c r="D20" s="198"/>
      <c r="E20" s="239" t="s">
        <v>369</v>
      </c>
      <c r="F20" s="239" t="s">
        <v>369</v>
      </c>
      <c r="G20" s="239"/>
      <c r="H20" s="239"/>
      <c r="I20" s="200">
        <f t="shared" si="2"/>
        <v>3</v>
      </c>
      <c r="J20" s="733">
        <f t="shared" ref="J20" si="3">SUM(COUNTIF(B20:H20,"9-15"))*(5.5)+SUM(COUNTIF(B20:H20,"10-15"))*(4.5)+SUM(COUNTIF(B20:H20,"9-16"))*(6.25)+SUM(COUNTIF(B20:H20,"9:30-15"))*(5)+SUM(COUNTIF(B20:H20,"10-16"))*(5.5)+SUM(COUNTIF(B20:H20,"10-14"))*(4)</f>
        <v>0</v>
      </c>
      <c r="K20" s="734"/>
    </row>
    <row r="21" spans="1:11" ht="13.5" customHeight="1" x14ac:dyDescent="0.15">
      <c r="A21" s="88" t="s">
        <v>426</v>
      </c>
      <c r="B21" s="239" t="s">
        <v>369</v>
      </c>
      <c r="C21" s="282"/>
      <c r="D21" s="198"/>
      <c r="E21" s="239"/>
      <c r="F21" s="239" t="s">
        <v>369</v>
      </c>
      <c r="G21" s="239" t="s">
        <v>369</v>
      </c>
      <c r="H21" s="239"/>
      <c r="I21" s="200">
        <f t="shared" si="2"/>
        <v>3</v>
      </c>
      <c r="J21" s="733">
        <f>SUM(COUNTIF(B21:H21,"10-"))*(4.5)+SUM(COUNTIF(B21:H21,"9:30-"))*(5)+SUM(COUNTIF(B21:H21,"9-16"))*(6.25)+SUM(COUNTIF(B21:H21,"9:30-15"))*(5)+SUM(COUNTIF(B21:H21,"10-16"))*(5.5)+SUM(COUNTIF(B21:H21,"10-14"))*(4)</f>
        <v>13.5</v>
      </c>
      <c r="K21" s="734"/>
    </row>
    <row r="22" spans="1:11" ht="13.5" customHeight="1" x14ac:dyDescent="0.15">
      <c r="A22" s="88" t="s">
        <v>363</v>
      </c>
      <c r="B22" s="239" t="s">
        <v>245</v>
      </c>
      <c r="C22" s="202"/>
      <c r="D22" s="202"/>
      <c r="E22" s="239" t="s">
        <v>245</v>
      </c>
      <c r="F22" s="239" t="s">
        <v>245</v>
      </c>
      <c r="G22" s="239" t="s">
        <v>245</v>
      </c>
      <c r="H22" s="120"/>
      <c r="I22" s="200">
        <f t="shared" si="2"/>
        <v>4</v>
      </c>
      <c r="J22" s="733">
        <f>SUM(COUNTIF(B22:H22,"10-"))*(4.5)+SUM(COUNTIF(B22:H22,"9:30-"))*(5)+SUM(COUNTIF(B22:H22,"10-15:30"))*(5)+SUM(COUNTIF(B22:H22,"9:30-15"))*(5)+SUM(COUNTIF(B22:H22,"10-16"))*(5.5)+SUM(COUNTIF(B22:H22,"10-14"))*(4)</f>
        <v>20</v>
      </c>
      <c r="K22" s="734"/>
    </row>
    <row r="23" spans="1:11" s="191" customFormat="1" ht="15" customHeight="1" x14ac:dyDescent="0.15">
      <c r="A23" s="153" t="s">
        <v>0</v>
      </c>
      <c r="B23" s="183">
        <v>45669</v>
      </c>
      <c r="C23" s="183">
        <v>45670</v>
      </c>
      <c r="D23" s="183">
        <v>45671</v>
      </c>
      <c r="E23" s="183">
        <v>45672</v>
      </c>
      <c r="F23" s="183">
        <v>45673</v>
      </c>
      <c r="G23" s="183">
        <v>45674</v>
      </c>
      <c r="H23" s="183">
        <v>45675</v>
      </c>
      <c r="I23" s="747" t="s">
        <v>1</v>
      </c>
      <c r="J23" s="749" t="s">
        <v>2</v>
      </c>
      <c r="K23" s="750"/>
    </row>
    <row r="24" spans="1:11" s="192" customFormat="1" ht="15" customHeight="1" x14ac:dyDescent="0.15">
      <c r="A24" s="155" t="s">
        <v>3</v>
      </c>
      <c r="B24" s="158" t="s">
        <v>4</v>
      </c>
      <c r="C24" s="157" t="s">
        <v>5</v>
      </c>
      <c r="D24" s="157" t="s">
        <v>6</v>
      </c>
      <c r="E24" s="157" t="s">
        <v>7</v>
      </c>
      <c r="F24" s="157" t="s">
        <v>8</v>
      </c>
      <c r="G24" s="157" t="s">
        <v>9</v>
      </c>
      <c r="H24" s="158" t="s">
        <v>10</v>
      </c>
      <c r="I24" s="748"/>
      <c r="J24" s="749"/>
      <c r="K24" s="750"/>
    </row>
    <row r="25" spans="1:11" s="151" customFormat="1" ht="14.25" customHeight="1" x14ac:dyDescent="0.15">
      <c r="A25" s="206" t="s">
        <v>142</v>
      </c>
      <c r="B25" s="195">
        <v>5</v>
      </c>
      <c r="C25" s="195"/>
      <c r="D25" s="195"/>
      <c r="E25" s="153">
        <v>4</v>
      </c>
      <c r="F25" s="195">
        <v>5</v>
      </c>
      <c r="G25" s="153">
        <v>4</v>
      </c>
      <c r="H25" s="153">
        <v>3</v>
      </c>
      <c r="I25" s="196"/>
      <c r="J25" s="751"/>
      <c r="K25" s="752"/>
    </row>
    <row r="26" spans="1:11" ht="13.5" customHeight="1" x14ac:dyDescent="0.15">
      <c r="A26" s="197" t="s">
        <v>155</v>
      </c>
      <c r="B26" s="239"/>
      <c r="C26" s="241"/>
      <c r="D26" s="241"/>
      <c r="E26" s="240" t="s">
        <v>368</v>
      </c>
      <c r="F26" s="16"/>
      <c r="G26" s="240" t="s">
        <v>368</v>
      </c>
      <c r="H26" s="240" t="s">
        <v>368</v>
      </c>
      <c r="I26" s="199">
        <f>COUNTA(B26:H26)</f>
        <v>3</v>
      </c>
      <c r="J26" s="733">
        <f>SUM(COUNTIF(B26:H26,"10-"))*(4.5)+SUM(COUNTIF(B26:H26,"9:30-"))*(5)+SUM(COUNTIF(B26:H26,"9-16"))*(6.25)+SUM(COUNTIF(B26:H26,"9:30-15"))*(5)+SUM(COUNTIF(B26:H26,"10-16"))*(5.5)+SUM(COUNTIF(B26:H26,"10-14"))*(4)</f>
        <v>15</v>
      </c>
      <c r="K26" s="734"/>
    </row>
    <row r="27" spans="1:11" ht="13.5" customHeight="1" x14ac:dyDescent="0.15">
      <c r="A27" s="197" t="s">
        <v>158</v>
      </c>
      <c r="B27" s="239" t="s">
        <v>369</v>
      </c>
      <c r="C27" s="241"/>
      <c r="D27" s="241"/>
      <c r="E27" s="239"/>
      <c r="F27" s="239"/>
      <c r="G27" s="239" t="s">
        <v>369</v>
      </c>
      <c r="H27" s="239" t="s">
        <v>369</v>
      </c>
      <c r="I27" s="200">
        <f t="shared" ref="I27:I32" si="4">COUNTA(B27:H27)</f>
        <v>3</v>
      </c>
      <c r="J27" s="733">
        <f>SUM(COUNTIF(B27:H27,"10-"))*(4.5)+SUM(COUNTIF(B27:H27,"9:30-"))*(5)+SUM(COUNTIF(B27:H27,"9-16"))*(6.25)+SUM(COUNTIF(B27:H27,"9:30-15"))*(5)+SUM(COUNTIF(B27:H27,"10-16"))*(5.5)+SUM(COUNTIF(B27:H27,"10-14"))*(4)</f>
        <v>13.5</v>
      </c>
      <c r="K27" s="734"/>
    </row>
    <row r="28" spans="1:11" ht="13.5" customHeight="1" x14ac:dyDescent="0.15">
      <c r="A28" s="197" t="s">
        <v>160</v>
      </c>
      <c r="B28" s="240" t="s">
        <v>368</v>
      </c>
      <c r="C28" s="241"/>
      <c r="D28" s="241"/>
      <c r="E28" s="242" t="s">
        <v>161</v>
      </c>
      <c r="F28" s="240" t="s">
        <v>368</v>
      </c>
      <c r="G28" s="242" t="s">
        <v>161</v>
      </c>
      <c r="H28" s="239"/>
      <c r="I28" s="200">
        <f t="shared" si="4"/>
        <v>4</v>
      </c>
      <c r="J28" s="733">
        <f>SUM(COUNTIF(B28:H28,"10-"))*(4.5)+SUM(COUNTIF(B28:H28,"9:30-"))*(5)+SUM(COUNTIF(B28:H28,"9-16"))*(6.25)+SUM(COUNTIF(B28:H28,"9:30-15"))*(5)+SUM(COUNTIF(B28:H28,"10-16"))*(5.5)+SUM(COUNTIF(B28:H28,"10-14"))*(4)</f>
        <v>10</v>
      </c>
      <c r="K28" s="734"/>
    </row>
    <row r="29" spans="1:11" ht="13.5" customHeight="1" x14ac:dyDescent="0.15">
      <c r="A29" s="88" t="s">
        <v>183</v>
      </c>
      <c r="B29" s="239"/>
      <c r="C29" s="241"/>
      <c r="D29" s="241"/>
      <c r="E29" s="239" t="s">
        <v>369</v>
      </c>
      <c r="F29" s="239" t="s">
        <v>369</v>
      </c>
      <c r="G29" s="239"/>
      <c r="H29" s="239" t="s">
        <v>369</v>
      </c>
      <c r="I29" s="200">
        <f t="shared" si="4"/>
        <v>3</v>
      </c>
      <c r="J29" s="733">
        <f>SUM(COUNTIF(B29:H29,"10-"))*(4.5)+SUM(COUNTIF(B29:H29,"9:30-"))*(5)+SUM(COUNTIF(B29:H29,"9-16"))*(6.25)+SUM(COUNTIF(B29:H29,"9:30-15"))*(5)+SUM(COUNTIF(B29:H29,"10-16"))*(5.5)+SUM(COUNTIF(B29:H29,"10-14"))*(4)</f>
        <v>13.5</v>
      </c>
      <c r="K29" s="734"/>
    </row>
    <row r="30" spans="1:11" ht="13.5" customHeight="1" x14ac:dyDescent="0.15">
      <c r="A30" s="88" t="s">
        <v>425</v>
      </c>
      <c r="B30" s="239" t="s">
        <v>369</v>
      </c>
      <c r="C30" s="282"/>
      <c r="D30" s="198"/>
      <c r="E30" s="239" t="s">
        <v>369</v>
      </c>
      <c r="F30" s="239" t="s">
        <v>369</v>
      </c>
      <c r="G30" s="239"/>
      <c r="H30" s="239"/>
      <c r="I30" s="200">
        <f t="shared" si="4"/>
        <v>3</v>
      </c>
      <c r="J30" s="733">
        <f t="shared" ref="J30" si="5">SUM(COUNTIF(B30:H30,"9-15"))*(5.5)+SUM(COUNTIF(B30:H30,"10-15"))*(4.5)+SUM(COUNTIF(B30:H30,"9-16"))*(6.25)+SUM(COUNTIF(B30:H30,"9:30-15"))*(5)+SUM(COUNTIF(B30:H30,"10-16"))*(5.5)+SUM(COUNTIF(B30:H30,"10-14"))*(4)</f>
        <v>0</v>
      </c>
      <c r="K30" s="734"/>
    </row>
    <row r="31" spans="1:11" ht="13.5" customHeight="1" x14ac:dyDescent="0.15">
      <c r="A31" s="88" t="s">
        <v>426</v>
      </c>
      <c r="B31" s="239" t="s">
        <v>369</v>
      </c>
      <c r="C31" s="282"/>
      <c r="D31" s="198"/>
      <c r="E31" s="239"/>
      <c r="F31" s="239" t="s">
        <v>369</v>
      </c>
      <c r="G31" s="239" t="s">
        <v>369</v>
      </c>
      <c r="H31" s="239"/>
      <c r="I31" s="200">
        <f t="shared" si="4"/>
        <v>3</v>
      </c>
      <c r="J31" s="733">
        <f>SUM(COUNTIF(B31:H31,"10-"))*(4.5)+SUM(COUNTIF(B31:H31,"9:30-"))*(5)+SUM(COUNTIF(B31:H31,"9-16"))*(6.25)+SUM(COUNTIF(B31:H31,"9:30-15"))*(5)+SUM(COUNTIF(B31:H31,"10-16"))*(5.5)+SUM(COUNTIF(B31:H31,"10-14"))*(4)</f>
        <v>13.5</v>
      </c>
      <c r="K31" s="734"/>
    </row>
    <row r="32" spans="1:11" ht="13.5" customHeight="1" x14ac:dyDescent="0.15">
      <c r="A32" s="88" t="s">
        <v>363</v>
      </c>
      <c r="B32" s="239" t="s">
        <v>245</v>
      </c>
      <c r="C32" s="202"/>
      <c r="D32" s="202"/>
      <c r="E32" s="239" t="s">
        <v>245</v>
      </c>
      <c r="F32" s="239" t="s">
        <v>245</v>
      </c>
      <c r="G32" s="239" t="s">
        <v>245</v>
      </c>
      <c r="H32" s="120"/>
      <c r="I32" s="200">
        <f t="shared" si="4"/>
        <v>4</v>
      </c>
      <c r="J32" s="733">
        <f>SUM(COUNTIF(B32:H32,"10-"))*(4.5)+SUM(COUNTIF(B32:H32,"9:30-"))*(5)+SUM(COUNTIF(B32:H32,"10-15:30"))*(5)+SUM(COUNTIF(B32:H32,"9:30-15"))*(5)+SUM(COUNTIF(B32:H32,"10-16"))*(5.5)+SUM(COUNTIF(B32:H32,"10-14"))*(4)</f>
        <v>20</v>
      </c>
      <c r="K32" s="734"/>
    </row>
    <row r="33" spans="1:11" s="191" customFormat="1" ht="15" customHeight="1" x14ac:dyDescent="0.15">
      <c r="A33" s="153" t="s">
        <v>0</v>
      </c>
      <c r="B33" s="183">
        <v>45676</v>
      </c>
      <c r="C33" s="183">
        <v>45677</v>
      </c>
      <c r="D33" s="183">
        <v>45678</v>
      </c>
      <c r="E33" s="183">
        <v>45679</v>
      </c>
      <c r="F33" s="183">
        <v>45680</v>
      </c>
      <c r="G33" s="183">
        <v>45681</v>
      </c>
      <c r="H33" s="183">
        <v>45682</v>
      </c>
      <c r="I33" s="747" t="s">
        <v>1</v>
      </c>
      <c r="J33" s="749" t="s">
        <v>2</v>
      </c>
      <c r="K33" s="750"/>
    </row>
    <row r="34" spans="1:11" s="192" customFormat="1" ht="15" customHeight="1" x14ac:dyDescent="0.15">
      <c r="A34" s="155" t="s">
        <v>3</v>
      </c>
      <c r="B34" s="157" t="s">
        <v>4</v>
      </c>
      <c r="C34" s="157" t="s">
        <v>5</v>
      </c>
      <c r="D34" s="157" t="s">
        <v>6</v>
      </c>
      <c r="E34" s="157" t="s">
        <v>7</v>
      </c>
      <c r="F34" s="157" t="s">
        <v>8</v>
      </c>
      <c r="G34" s="157" t="s">
        <v>9</v>
      </c>
      <c r="H34" s="158" t="s">
        <v>10</v>
      </c>
      <c r="I34" s="748"/>
      <c r="J34" s="749"/>
      <c r="K34" s="750"/>
    </row>
    <row r="35" spans="1:11" s="151" customFormat="1" ht="13.5" customHeight="1" x14ac:dyDescent="0.15">
      <c r="A35" s="193" t="s">
        <v>131</v>
      </c>
      <c r="B35" s="195">
        <v>5</v>
      </c>
      <c r="C35" s="195"/>
      <c r="D35" s="195"/>
      <c r="E35" s="153">
        <v>4</v>
      </c>
      <c r="F35" s="195">
        <v>5</v>
      </c>
      <c r="G35" s="153">
        <v>4</v>
      </c>
      <c r="H35" s="153">
        <v>3</v>
      </c>
      <c r="I35" s="196"/>
      <c r="J35" s="751"/>
      <c r="K35" s="752"/>
    </row>
    <row r="36" spans="1:11" ht="13.5" customHeight="1" x14ac:dyDescent="0.15">
      <c r="A36" s="197" t="s">
        <v>155</v>
      </c>
      <c r="B36" s="239"/>
      <c r="C36" s="241"/>
      <c r="D36" s="241"/>
      <c r="E36" s="240" t="s">
        <v>368</v>
      </c>
      <c r="F36" s="16"/>
      <c r="G36" s="240" t="s">
        <v>368</v>
      </c>
      <c r="H36" s="240" t="s">
        <v>368</v>
      </c>
      <c r="I36" s="199">
        <f>COUNTA(B36:H36)</f>
        <v>3</v>
      </c>
      <c r="J36" s="733">
        <f>SUM(COUNTIF(B36:H36,"10-"))*(4.5)+SUM(COUNTIF(B36:H36,"9:30-"))*(5)+SUM(COUNTIF(B36:H36,"9-16"))*(6.25)+SUM(COUNTIF(B36:H36,"9:30-15"))*(5)+SUM(COUNTIF(B36:H36,"10-16"))*(5.5)+SUM(COUNTIF(B36:H36,"10-14"))*(4)</f>
        <v>15</v>
      </c>
      <c r="K36" s="734"/>
    </row>
    <row r="37" spans="1:11" s="151" customFormat="1" ht="13.5" customHeight="1" x14ac:dyDescent="0.15">
      <c r="A37" s="197" t="s">
        <v>158</v>
      </c>
      <c r="B37" s="239" t="s">
        <v>369</v>
      </c>
      <c r="C37" s="241"/>
      <c r="D37" s="241"/>
      <c r="E37" s="239"/>
      <c r="F37" s="239"/>
      <c r="G37" s="239" t="s">
        <v>369</v>
      </c>
      <c r="H37" s="239" t="s">
        <v>369</v>
      </c>
      <c r="I37" s="200">
        <f t="shared" ref="I37:I42" si="6">COUNTA(B37:H37)</f>
        <v>3</v>
      </c>
      <c r="J37" s="733">
        <f>SUM(COUNTIF(B37:H37,"10-"))*(4.5)+SUM(COUNTIF(B37:H37,"9:30-"))*(5)+SUM(COUNTIF(B37:H37,"9-16"))*(6.25)+SUM(COUNTIF(B37:H37,"9:30-15"))*(5)+SUM(COUNTIF(B37:H37,"10-16"))*(5.5)+SUM(COUNTIF(B37:H37,"10-14"))*(4)</f>
        <v>13.5</v>
      </c>
      <c r="K37" s="734"/>
    </row>
    <row r="38" spans="1:11" ht="13.5" customHeight="1" x14ac:dyDescent="0.15">
      <c r="A38" s="197" t="s">
        <v>160</v>
      </c>
      <c r="B38" s="240" t="s">
        <v>368</v>
      </c>
      <c r="C38" s="241"/>
      <c r="D38" s="241"/>
      <c r="E38" s="242" t="s">
        <v>161</v>
      </c>
      <c r="F38" s="240" t="s">
        <v>368</v>
      </c>
      <c r="G38" s="242" t="s">
        <v>161</v>
      </c>
      <c r="H38" s="239"/>
      <c r="I38" s="200">
        <f t="shared" si="6"/>
        <v>4</v>
      </c>
      <c r="J38" s="733">
        <f>SUM(COUNTIF(B38:H38,"10-"))*(4.5)+SUM(COUNTIF(B38:H38,"9:30-"))*(5)+SUM(COUNTIF(B38:H38,"9-16"))*(6.25)+SUM(COUNTIF(B38:H38,"9:30-15"))*(5)+SUM(COUNTIF(B38:H38,"10-16"))*(5.5)+SUM(COUNTIF(B38:H38,"10-14"))*(4)</f>
        <v>10</v>
      </c>
      <c r="K38" s="734"/>
    </row>
    <row r="39" spans="1:11" ht="13.5" customHeight="1" x14ac:dyDescent="0.15">
      <c r="A39" s="88" t="s">
        <v>183</v>
      </c>
      <c r="B39" s="239"/>
      <c r="C39" s="241"/>
      <c r="D39" s="241"/>
      <c r="E39" s="239" t="s">
        <v>369</v>
      </c>
      <c r="F39" s="239" t="s">
        <v>369</v>
      </c>
      <c r="G39" s="239"/>
      <c r="H39" s="239" t="s">
        <v>369</v>
      </c>
      <c r="I39" s="200">
        <f t="shared" si="6"/>
        <v>3</v>
      </c>
      <c r="J39" s="733">
        <f>SUM(COUNTIF(B39:H39,"10-"))*(4.5)+SUM(COUNTIF(B39:H39,"9:30-"))*(5)+SUM(COUNTIF(B39:H39,"9-16"))*(6.25)+SUM(COUNTIF(B39:H39,"9:30-15"))*(5)+SUM(COUNTIF(B39:H39,"10-16"))*(5.5)+SUM(COUNTIF(B39:H39,"10-14"))*(4)</f>
        <v>13.5</v>
      </c>
      <c r="K39" s="734"/>
    </row>
    <row r="40" spans="1:11" ht="13.5" customHeight="1" x14ac:dyDescent="0.15">
      <c r="A40" s="88" t="s">
        <v>425</v>
      </c>
      <c r="B40" s="239" t="s">
        <v>369</v>
      </c>
      <c r="C40" s="282"/>
      <c r="D40" s="198"/>
      <c r="E40" s="239" t="s">
        <v>369</v>
      </c>
      <c r="F40" s="239" t="s">
        <v>369</v>
      </c>
      <c r="G40" s="239"/>
      <c r="H40" s="239"/>
      <c r="I40" s="200">
        <f t="shared" si="6"/>
        <v>3</v>
      </c>
      <c r="J40" s="733">
        <f t="shared" ref="J40" si="7">SUM(COUNTIF(B40:H40,"9-15"))*(5.5)+SUM(COUNTIF(B40:H40,"10-15"))*(4.5)+SUM(COUNTIF(B40:H40,"9-16"))*(6.25)+SUM(COUNTIF(B40:H40,"9:30-15"))*(5)+SUM(COUNTIF(B40:H40,"10-16"))*(5.5)+SUM(COUNTIF(B40:H40,"10-14"))*(4)</f>
        <v>0</v>
      </c>
      <c r="K40" s="734"/>
    </row>
    <row r="41" spans="1:11" ht="13.5" customHeight="1" x14ac:dyDescent="0.15">
      <c r="A41" s="88" t="s">
        <v>426</v>
      </c>
      <c r="B41" s="239" t="s">
        <v>369</v>
      </c>
      <c r="C41" s="282"/>
      <c r="D41" s="198"/>
      <c r="E41" s="239"/>
      <c r="F41" s="239" t="s">
        <v>369</v>
      </c>
      <c r="G41" s="239" t="s">
        <v>369</v>
      </c>
      <c r="H41" s="239"/>
      <c r="I41" s="200">
        <f t="shared" si="6"/>
        <v>3</v>
      </c>
      <c r="J41" s="733">
        <f>SUM(COUNTIF(B41:H41,"10-"))*(4.5)+SUM(COUNTIF(B41:H41,"9:30-"))*(5)+SUM(COUNTIF(B41:H41,"9-16"))*(6.25)+SUM(COUNTIF(B41:H41,"9:30-15"))*(5)+SUM(COUNTIF(B41:H41,"10-16"))*(5.5)+SUM(COUNTIF(B41:H41,"10-14"))*(4)</f>
        <v>13.5</v>
      </c>
      <c r="K41" s="734"/>
    </row>
    <row r="42" spans="1:11" ht="13.5" customHeight="1" x14ac:dyDescent="0.15">
      <c r="A42" s="88" t="s">
        <v>363</v>
      </c>
      <c r="B42" s="239" t="s">
        <v>245</v>
      </c>
      <c r="C42" s="202"/>
      <c r="D42" s="202"/>
      <c r="E42" s="239" t="s">
        <v>245</v>
      </c>
      <c r="F42" s="239" t="s">
        <v>245</v>
      </c>
      <c r="G42" s="239" t="s">
        <v>245</v>
      </c>
      <c r="H42" s="120"/>
      <c r="I42" s="200">
        <f t="shared" si="6"/>
        <v>4</v>
      </c>
      <c r="J42" s="733">
        <f>SUM(COUNTIF(B42:H42,"10-"))*(4.5)+SUM(COUNTIF(B42:H42,"9:30-"))*(5)+SUM(COUNTIF(B42:H42,"10-15:30"))*(5)+SUM(COUNTIF(B42:H42,"10-12"))*(2)+SUM(COUNTIF(B42:H42,"10-16"))*(5.5)+SUM(COUNTIF(B42:H42,"10-14"))*(4)</f>
        <v>20</v>
      </c>
      <c r="K42" s="734"/>
    </row>
    <row r="43" spans="1:11" s="191" customFormat="1" ht="15" customHeight="1" x14ac:dyDescent="0.15">
      <c r="A43" s="175" t="s">
        <v>0</v>
      </c>
      <c r="B43" s="176">
        <v>45683</v>
      </c>
      <c r="C43" s="176">
        <v>45684</v>
      </c>
      <c r="D43" s="176">
        <v>45685</v>
      </c>
      <c r="E43" s="176">
        <v>45686</v>
      </c>
      <c r="F43" s="176">
        <v>45687</v>
      </c>
      <c r="G43" s="176">
        <v>45688</v>
      </c>
      <c r="H43" s="176"/>
      <c r="I43" s="747" t="s">
        <v>1</v>
      </c>
      <c r="J43" s="749" t="s">
        <v>2</v>
      </c>
      <c r="K43" s="750"/>
    </row>
    <row r="44" spans="1:11" s="192" customFormat="1" ht="15" customHeight="1" x14ac:dyDescent="0.15">
      <c r="A44" s="155" t="s">
        <v>3</v>
      </c>
      <c r="B44" s="157" t="s">
        <v>4</v>
      </c>
      <c r="C44" s="157" t="s">
        <v>5</v>
      </c>
      <c r="D44" s="157" t="s">
        <v>6</v>
      </c>
      <c r="E44" s="157" t="s">
        <v>7</v>
      </c>
      <c r="F44" s="157" t="s">
        <v>8</v>
      </c>
      <c r="G44" s="157" t="s">
        <v>9</v>
      </c>
      <c r="H44" s="158"/>
      <c r="I44" s="748"/>
      <c r="J44" s="749"/>
      <c r="K44" s="750"/>
    </row>
    <row r="45" spans="1:11" s="151" customFormat="1" ht="13.5" customHeight="1" x14ac:dyDescent="0.15">
      <c r="A45" s="206" t="s">
        <v>142</v>
      </c>
      <c r="B45" s="195">
        <v>5</v>
      </c>
      <c r="C45" s="195"/>
      <c r="D45" s="195"/>
      <c r="E45" s="153">
        <v>4</v>
      </c>
      <c r="F45" s="195">
        <v>5</v>
      </c>
      <c r="G45" s="153">
        <v>4</v>
      </c>
      <c r="H45" s="153"/>
      <c r="I45" s="196"/>
      <c r="J45" s="751"/>
      <c r="K45" s="752"/>
    </row>
    <row r="46" spans="1:11" ht="13.5" customHeight="1" x14ac:dyDescent="0.15">
      <c r="A46" s="197" t="s">
        <v>155</v>
      </c>
      <c r="B46" s="239"/>
      <c r="C46" s="241"/>
      <c r="D46" s="241"/>
      <c r="E46" s="240" t="s">
        <v>368</v>
      </c>
      <c r="F46" s="16"/>
      <c r="G46" s="240" t="s">
        <v>368</v>
      </c>
      <c r="H46" s="241"/>
      <c r="I46" s="199">
        <f>COUNTA(B46:H46)</f>
        <v>2</v>
      </c>
      <c r="J46" s="733">
        <f>SUM(COUNTIF(B46:H46,"10-"))*(4.5)+SUM(COUNTIF(B46:H46,"9:30-"))*(5)+SUM(COUNTIF(B46:H46,"9-16"))*(6.25)+SUM(COUNTIF(B46:H46,"9:30-15"))*(5)+SUM(COUNTIF(B46:H46,"10-16"))*(5.5)+SUM(COUNTIF(B46:H46,"10-14"))*(4)</f>
        <v>10</v>
      </c>
      <c r="K46" s="734"/>
    </row>
    <row r="47" spans="1:11" ht="13.5" customHeight="1" x14ac:dyDescent="0.15">
      <c r="A47" s="197" t="s">
        <v>158</v>
      </c>
      <c r="B47" s="239" t="s">
        <v>369</v>
      </c>
      <c r="C47" s="241"/>
      <c r="D47" s="241"/>
      <c r="E47" s="239"/>
      <c r="F47" s="239"/>
      <c r="G47" s="239" t="s">
        <v>369</v>
      </c>
      <c r="H47" s="241"/>
      <c r="I47" s="200">
        <f t="shared" ref="I47:I48" si="8">COUNTA(B47:H47)</f>
        <v>2</v>
      </c>
      <c r="J47" s="733">
        <f>SUM(COUNTIF(B47:H47,"10-"))*(4.5)+SUM(COUNTIF(B47:H47,"9:30-"))*(5)+SUM(COUNTIF(B47:H47,"9-16"))*(6.25)+SUM(COUNTIF(B47:H47,"9:30-15"))*(5)+SUM(COUNTIF(B47:H47,"10-16"))*(5.5)+SUM(COUNTIF(B47:H47,"10-14"))*(4)</f>
        <v>9</v>
      </c>
      <c r="K47" s="734"/>
    </row>
    <row r="48" spans="1:11" ht="13.5" customHeight="1" x14ac:dyDescent="0.15">
      <c r="A48" s="197" t="s">
        <v>160</v>
      </c>
      <c r="B48" s="240" t="s">
        <v>368</v>
      </c>
      <c r="C48" s="241"/>
      <c r="D48" s="241"/>
      <c r="E48" s="242" t="s">
        <v>161</v>
      </c>
      <c r="F48" s="240" t="s">
        <v>368</v>
      </c>
      <c r="G48" s="242" t="s">
        <v>161</v>
      </c>
      <c r="H48" s="241"/>
      <c r="I48" s="200">
        <f t="shared" si="8"/>
        <v>4</v>
      </c>
      <c r="J48" s="733">
        <f>SUM(COUNTIF(B48:H48,"10-"))*(4.5)+SUM(COUNTIF(B48:H48,"9:30-"))*(5)+SUM(COUNTIF(B48:H48,"9-16"))*(6.25)+SUM(COUNTIF(B48:H48,"9:30-15"))*(5)+SUM(COUNTIF(B48:H48,"10-16"))*(5.5)+SUM(COUNTIF(B48:H48,"10-14"))*(4)</f>
        <v>10</v>
      </c>
      <c r="K48" s="734"/>
    </row>
    <row r="49" spans="1:11" ht="13.5" customHeight="1" x14ac:dyDescent="0.15">
      <c r="A49" s="88" t="s">
        <v>183</v>
      </c>
      <c r="B49" s="239"/>
      <c r="C49" s="241"/>
      <c r="D49" s="241"/>
      <c r="E49" s="239" t="s">
        <v>369</v>
      </c>
      <c r="F49" s="239" t="s">
        <v>369</v>
      </c>
      <c r="G49" s="239"/>
      <c r="H49" s="241"/>
      <c r="I49" s="200">
        <f>COUNTA(B49:H49)</f>
        <v>2</v>
      </c>
      <c r="J49" s="733">
        <f>SUM(COUNTIF(B49:H49,"10-"))*(4.5)+SUM(COUNTIF(B49:H49,"9:30-"))*(5)+SUM(COUNTIF(B49:H49,"10-15:30"))*(5)+SUM(COUNTIF(B49:H49,"9:30-15"))*(5)+SUM(COUNTIF(B49:H49,"10-16"))*(5.5)+SUM(COUNTIF(B49:H49,"10-14"))*(4)</f>
        <v>9</v>
      </c>
      <c r="K49" s="734"/>
    </row>
    <row r="50" spans="1:11" ht="13.5" customHeight="1" x14ac:dyDescent="0.15">
      <c r="A50" s="88" t="s">
        <v>425</v>
      </c>
      <c r="B50" s="239" t="s">
        <v>369</v>
      </c>
      <c r="C50" s="282"/>
      <c r="D50" s="198"/>
      <c r="E50" s="239" t="s">
        <v>369</v>
      </c>
      <c r="F50" s="239" t="s">
        <v>369</v>
      </c>
      <c r="G50" s="239"/>
      <c r="H50" s="198"/>
      <c r="I50" s="200">
        <f t="shared" ref="I50:I52" si="9">COUNTA(B50:H50)</f>
        <v>3</v>
      </c>
      <c r="J50" s="733">
        <f t="shared" ref="J50" si="10">SUM(COUNTIF(B50:H50,"9-15"))*(5.5)+SUM(COUNTIF(B50:H50,"10-15"))*(4.5)+SUM(COUNTIF(B50:H50,"9-16"))*(6.25)+SUM(COUNTIF(B50:H50,"9:30-15"))*(5)+SUM(COUNTIF(B50:H50,"10-16"))*(5.5)+SUM(COUNTIF(B50:H50,"10-14"))*(4)</f>
        <v>0</v>
      </c>
      <c r="K50" s="734"/>
    </row>
    <row r="51" spans="1:11" ht="13.5" customHeight="1" x14ac:dyDescent="0.15">
      <c r="A51" s="88" t="s">
        <v>426</v>
      </c>
      <c r="B51" s="239" t="s">
        <v>369</v>
      </c>
      <c r="C51" s="282"/>
      <c r="D51" s="198"/>
      <c r="E51" s="239"/>
      <c r="F51" s="239" t="s">
        <v>369</v>
      </c>
      <c r="G51" s="239" t="s">
        <v>369</v>
      </c>
      <c r="H51" s="198"/>
      <c r="I51" s="200">
        <f t="shared" si="9"/>
        <v>3</v>
      </c>
      <c r="J51" s="733">
        <f>SUM(COUNTIF(B51:H51,"10-"))*(4.5)+SUM(COUNTIF(B51:H51,"9:30-"))*(5)+SUM(COUNTIF(B51:H51,"9-16"))*(6.25)+SUM(COUNTIF(B51:H51,"9:30-15"))*(5)+SUM(COUNTIF(B51:H51,"10-16"))*(5.5)+SUM(COUNTIF(B51:H51,"10-14"))*(4)</f>
        <v>13.5</v>
      </c>
      <c r="K51" s="734"/>
    </row>
    <row r="52" spans="1:11" ht="13.5" customHeight="1" x14ac:dyDescent="0.15">
      <c r="A52" s="88" t="s">
        <v>363</v>
      </c>
      <c r="B52" s="239" t="s">
        <v>245</v>
      </c>
      <c r="C52" s="202"/>
      <c r="D52" s="202"/>
      <c r="E52" s="239" t="s">
        <v>245</v>
      </c>
      <c r="F52" s="239" t="s">
        <v>245</v>
      </c>
      <c r="G52" s="239" t="s">
        <v>245</v>
      </c>
      <c r="H52" s="202"/>
      <c r="I52" s="200">
        <f t="shared" si="9"/>
        <v>4</v>
      </c>
      <c r="J52" s="733">
        <f>SUM(COUNTIF(B52:H52,"10-"))*(4.5)+SUM(COUNTIF(B52:H52,"9:30-"))*(5)+SUM(COUNTIF(B52:H52,"10-15:30"))*(5)+SUM(COUNTIF(B52:H52,"9:30-15"))*(5)+SUM(COUNTIF(B52:H52,"10-16"))*(5.5)+SUM(COUNTIF(B52:H52,"10-14"))*(4)</f>
        <v>20</v>
      </c>
      <c r="K52" s="734"/>
    </row>
    <row r="53" spans="1:11" ht="7.5" customHeight="1" x14ac:dyDescent="0.15">
      <c r="A53" s="207"/>
      <c r="B53" s="208"/>
      <c r="C53" s="208"/>
      <c r="D53" s="208"/>
      <c r="E53" s="208"/>
      <c r="F53" s="208"/>
      <c r="G53" s="208"/>
      <c r="H53" s="208"/>
      <c r="I53" s="209"/>
      <c r="J53" s="735" t="s">
        <v>459</v>
      </c>
      <c r="K53" s="735"/>
    </row>
    <row r="54" spans="1:11" s="1" customFormat="1" ht="18" customHeight="1" x14ac:dyDescent="0.15">
      <c r="A54" s="737" t="s">
        <v>143</v>
      </c>
      <c r="B54" s="738"/>
      <c r="C54" s="741" t="s">
        <v>162</v>
      </c>
      <c r="D54" s="742"/>
      <c r="E54" s="742"/>
      <c r="F54" s="742" t="s">
        <v>149</v>
      </c>
      <c r="G54" s="742"/>
      <c r="H54" s="743"/>
      <c r="I54" s="10"/>
      <c r="J54" s="736"/>
      <c r="K54" s="736"/>
    </row>
    <row r="55" spans="1:11" s="1" customFormat="1" ht="18" customHeight="1" x14ac:dyDescent="0.15">
      <c r="A55" s="739"/>
      <c r="B55" s="740"/>
      <c r="C55" s="744" t="s">
        <v>163</v>
      </c>
      <c r="D55" s="745"/>
      <c r="E55" s="745"/>
      <c r="F55" s="745" t="s">
        <v>164</v>
      </c>
      <c r="G55" s="745"/>
      <c r="H55" s="746"/>
      <c r="I55" s="210"/>
      <c r="J55" s="210"/>
      <c r="K55" s="210"/>
    </row>
  </sheetData>
  <mergeCells count="59">
    <mergeCell ref="A54:B55"/>
    <mergeCell ref="C54:E54"/>
    <mergeCell ref="F54:H54"/>
    <mergeCell ref="C55:E55"/>
    <mergeCell ref="F55:H55"/>
    <mergeCell ref="J42:K42"/>
    <mergeCell ref="J31:K31"/>
    <mergeCell ref="J32:K32"/>
    <mergeCell ref="I33:I34"/>
    <mergeCell ref="J33:K34"/>
    <mergeCell ref="J35:K35"/>
    <mergeCell ref="J37:K37"/>
    <mergeCell ref="J38:K38"/>
    <mergeCell ref="J39:K39"/>
    <mergeCell ref="J40:K40"/>
    <mergeCell ref="J41:K41"/>
    <mergeCell ref="J36:K36"/>
    <mergeCell ref="J52:K52"/>
    <mergeCell ref="J53:K54"/>
    <mergeCell ref="I43:I44"/>
    <mergeCell ref="J43:K44"/>
    <mergeCell ref="J45:K45"/>
    <mergeCell ref="J46:K46"/>
    <mergeCell ref="J47:K47"/>
    <mergeCell ref="J48:K48"/>
    <mergeCell ref="J49:K49"/>
    <mergeCell ref="J50:K50"/>
    <mergeCell ref="J51:K51"/>
    <mergeCell ref="J30:K30"/>
    <mergeCell ref="J19:K19"/>
    <mergeCell ref="J20:K20"/>
    <mergeCell ref="J21:K21"/>
    <mergeCell ref="J22:K22"/>
    <mergeCell ref="J25:K25"/>
    <mergeCell ref="J26:K26"/>
    <mergeCell ref="J27:K27"/>
    <mergeCell ref="J28:K28"/>
    <mergeCell ref="J29:K29"/>
    <mergeCell ref="I23:I24"/>
    <mergeCell ref="J23:K24"/>
    <mergeCell ref="I13:I14"/>
    <mergeCell ref="J13:K14"/>
    <mergeCell ref="J15:K15"/>
    <mergeCell ref="J16:K16"/>
    <mergeCell ref="J17:K17"/>
    <mergeCell ref="J18:K18"/>
    <mergeCell ref="J12:K12"/>
    <mergeCell ref="J6:K6"/>
    <mergeCell ref="B1:G1"/>
    <mergeCell ref="H1:K1"/>
    <mergeCell ref="I3:I4"/>
    <mergeCell ref="J3:K4"/>
    <mergeCell ref="J5:K5"/>
    <mergeCell ref="E5:G5"/>
    <mergeCell ref="J7:K7"/>
    <mergeCell ref="J8:K8"/>
    <mergeCell ref="J9:K9"/>
    <mergeCell ref="J10:K10"/>
    <mergeCell ref="J11:K11"/>
  </mergeCells>
  <phoneticPr fontId="13"/>
  <pageMargins left="0.51181102362204722" right="0.51181102362204722" top="0.15748031496062992" bottom="0.15748031496062992" header="0.31496062992125984" footer="0.31496062992125984"/>
  <pageSetup paperSize="9" orientation="portrait"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ADD1-36F3-4D63-A03F-713003B5DD86}">
  <dimension ref="A1:K55"/>
  <sheetViews>
    <sheetView topLeftCell="A28" zoomScaleNormal="100" workbookViewId="0">
      <selection activeCell="D25" sqref="D25"/>
    </sheetView>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50" t="s">
        <v>59</v>
      </c>
      <c r="B1" s="753" t="s">
        <v>451</v>
      </c>
      <c r="C1" s="753"/>
      <c r="D1" s="753"/>
      <c r="E1" s="753"/>
      <c r="F1" s="753"/>
      <c r="G1" s="754"/>
      <c r="H1" s="812" t="s">
        <v>165</v>
      </c>
      <c r="I1" s="813"/>
      <c r="J1" s="813"/>
      <c r="K1" s="814"/>
    </row>
    <row r="2" spans="1:11" x14ac:dyDescent="0.15">
      <c r="A2" s="212"/>
    </row>
    <row r="3" spans="1:11" s="214" customFormat="1" ht="11.25" x14ac:dyDescent="0.15">
      <c r="A3" s="153" t="s">
        <v>0</v>
      </c>
      <c r="B3" s="154"/>
      <c r="C3" s="154"/>
      <c r="D3" s="154"/>
      <c r="E3" s="154">
        <v>45658</v>
      </c>
      <c r="F3" s="154">
        <v>45659</v>
      </c>
      <c r="G3" s="154">
        <v>45660</v>
      </c>
      <c r="H3" s="154">
        <v>45661</v>
      </c>
      <c r="I3" s="815" t="s">
        <v>1</v>
      </c>
      <c r="J3" s="817" t="s">
        <v>2</v>
      </c>
      <c r="K3" s="818"/>
    </row>
    <row r="4" spans="1:11" s="213" customFormat="1" x14ac:dyDescent="0.15">
      <c r="A4" s="155" t="s">
        <v>3</v>
      </c>
      <c r="B4" s="157"/>
      <c r="C4" s="157"/>
      <c r="D4" s="157"/>
      <c r="E4" s="158" t="s">
        <v>7</v>
      </c>
      <c r="F4" s="157" t="s">
        <v>8</v>
      </c>
      <c r="G4" s="157" t="s">
        <v>9</v>
      </c>
      <c r="H4" s="158" t="s">
        <v>10</v>
      </c>
      <c r="I4" s="816"/>
      <c r="J4" s="819"/>
      <c r="K4" s="820"/>
    </row>
    <row r="5" spans="1:11" x14ac:dyDescent="0.15">
      <c r="A5" s="193" t="s">
        <v>142</v>
      </c>
      <c r="B5" s="218"/>
      <c r="C5" s="226"/>
      <c r="D5" s="216"/>
      <c r="E5" s="956" t="s">
        <v>453</v>
      </c>
      <c r="F5" s="957"/>
      <c r="G5" s="958"/>
      <c r="H5" s="218"/>
      <c r="I5" s="219"/>
      <c r="J5" s="821"/>
      <c r="K5" s="821"/>
    </row>
    <row r="6" spans="1:11" ht="15.75" customHeight="1" x14ac:dyDescent="0.15">
      <c r="A6" s="225" t="s">
        <v>167</v>
      </c>
      <c r="B6" s="247"/>
      <c r="C6" s="247"/>
      <c r="D6" s="247"/>
      <c r="E6" s="247"/>
      <c r="F6" s="247"/>
      <c r="G6" s="247"/>
      <c r="H6" s="224" t="s">
        <v>431</v>
      </c>
      <c r="I6" s="221">
        <f>COUNTA(B6:H6)</f>
        <v>1</v>
      </c>
      <c r="J6" s="811">
        <f>SUM(COUNTIF(B6:H6,"D 10:30-17"))*(6)+(COUNTIF(B6:H6,"Y 10:30-17"))*(6)+(COUNTIF(B6:H6,"Y工場10-"))*(4.5)</f>
        <v>6</v>
      </c>
      <c r="K6" s="811"/>
    </row>
    <row r="7" spans="1:11" ht="15.75" customHeight="1" x14ac:dyDescent="0.15">
      <c r="A7" s="225" t="s">
        <v>169</v>
      </c>
      <c r="B7" s="247"/>
      <c r="C7" s="247"/>
      <c r="D7" s="247"/>
      <c r="E7" s="247"/>
      <c r="F7" s="247"/>
      <c r="G7" s="247"/>
      <c r="H7" s="244"/>
      <c r="I7" s="221">
        <f t="shared" ref="I7:I8" si="0">COUNTA(B7:H7)</f>
        <v>0</v>
      </c>
      <c r="J7" s="811">
        <f>SUM(COUNTIF(B7:H7,"D 10:30-17"))*(6)+(COUNTIF(B7:H7,"Y 10:30-17"))*(6)+(COUNTIF(B7:H7,"Y工場10-"))*(4.5)</f>
        <v>0</v>
      </c>
      <c r="K7" s="811"/>
    </row>
    <row r="8" spans="1:11" ht="15.75" customHeight="1" x14ac:dyDescent="0.15">
      <c r="A8" s="225" t="s">
        <v>186</v>
      </c>
      <c r="B8" s="247"/>
      <c r="C8" s="247"/>
      <c r="D8" s="247"/>
      <c r="E8" s="247"/>
      <c r="F8" s="247"/>
      <c r="G8" s="247"/>
      <c r="H8" s="244"/>
      <c r="I8" s="221">
        <f t="shared" si="0"/>
        <v>0</v>
      </c>
      <c r="J8" s="811">
        <f>SUM(COUNTIF(B8:H8,"D 10:30-17"))*(6)+(COUNTIF(B8:H8,"Y 10:30-17"))*(6)+(COUNTIF(B8:H8,"Y工場10-"))*(4.5)+(COUNTIF(B8:H8,"D 10:30-13"))*(2.5)</f>
        <v>0</v>
      </c>
      <c r="K8" s="811"/>
    </row>
    <row r="9" spans="1:11" ht="15.75" customHeight="1" x14ac:dyDescent="0.15">
      <c r="A9" s="225"/>
      <c r="B9" s="247"/>
      <c r="C9" s="247"/>
      <c r="D9" s="247"/>
      <c r="E9" s="247"/>
      <c r="F9" s="247"/>
      <c r="G9" s="247"/>
      <c r="H9" s="244"/>
      <c r="I9" s="221"/>
      <c r="J9" s="811"/>
      <c r="K9" s="811"/>
    </row>
    <row r="10" spans="1:11" ht="15.75" customHeight="1" x14ac:dyDescent="0.15">
      <c r="A10" s="193"/>
      <c r="B10" s="215"/>
      <c r="C10" s="215"/>
      <c r="D10" s="215"/>
      <c r="E10" s="215"/>
      <c r="F10" s="215"/>
      <c r="G10" s="215"/>
      <c r="H10" s="226"/>
      <c r="I10" s="219"/>
      <c r="J10" s="821"/>
      <c r="K10" s="821"/>
    </row>
    <row r="11" spans="1:11" ht="15.75" customHeight="1" x14ac:dyDescent="0.15">
      <c r="A11" s="220" t="s">
        <v>433</v>
      </c>
      <c r="B11" s="223"/>
      <c r="C11" s="223"/>
      <c r="D11" s="223"/>
      <c r="E11" s="223"/>
      <c r="F11" s="223"/>
      <c r="G11" s="223"/>
      <c r="H11" s="220" t="s">
        <v>172</v>
      </c>
      <c r="I11" s="227"/>
      <c r="J11" s="810"/>
      <c r="K11" s="810"/>
    </row>
    <row r="12" spans="1:11" ht="15.75" customHeight="1" x14ac:dyDescent="0.15">
      <c r="A12" s="224" t="s">
        <v>434</v>
      </c>
      <c r="B12" s="223"/>
      <c r="C12" s="223"/>
      <c r="D12" s="223"/>
      <c r="E12" s="223"/>
      <c r="F12" s="223"/>
      <c r="G12" s="223"/>
      <c r="H12" s="220"/>
      <c r="I12" s="221"/>
      <c r="J12" s="810"/>
      <c r="K12" s="810"/>
    </row>
    <row r="13" spans="1:11" s="214" customFormat="1" ht="11.25" x14ac:dyDescent="0.15">
      <c r="A13" s="175" t="s">
        <v>0</v>
      </c>
      <c r="B13" s="176">
        <v>45662</v>
      </c>
      <c r="C13" s="176">
        <v>45663</v>
      </c>
      <c r="D13" s="176">
        <v>45664</v>
      </c>
      <c r="E13" s="176">
        <v>45665</v>
      </c>
      <c r="F13" s="176">
        <v>45666</v>
      </c>
      <c r="G13" s="176">
        <v>45667</v>
      </c>
      <c r="H13" s="176">
        <v>45668</v>
      </c>
      <c r="I13" s="815" t="s">
        <v>1</v>
      </c>
      <c r="J13" s="822" t="s">
        <v>2</v>
      </c>
      <c r="K13" s="823"/>
    </row>
    <row r="14" spans="1:11" s="213" customFormat="1" x14ac:dyDescent="0.15">
      <c r="A14" s="155" t="s">
        <v>3</v>
      </c>
      <c r="B14" s="157" t="s">
        <v>4</v>
      </c>
      <c r="C14" s="157" t="s">
        <v>5</v>
      </c>
      <c r="D14" s="157" t="s">
        <v>6</v>
      </c>
      <c r="E14" s="157" t="s">
        <v>7</v>
      </c>
      <c r="F14" s="157" t="s">
        <v>8</v>
      </c>
      <c r="G14" s="157" t="s">
        <v>9</v>
      </c>
      <c r="H14" s="158" t="s">
        <v>10</v>
      </c>
      <c r="I14" s="816"/>
      <c r="J14" s="819"/>
      <c r="K14" s="820"/>
    </row>
    <row r="15" spans="1:11" x14ac:dyDescent="0.15">
      <c r="A15" s="217" t="s">
        <v>131</v>
      </c>
      <c r="B15" s="218"/>
      <c r="C15" s="226"/>
      <c r="D15" s="216"/>
      <c r="E15" s="226"/>
      <c r="F15" s="228"/>
      <c r="G15" s="218"/>
      <c r="H15" s="218"/>
      <c r="I15" s="219"/>
      <c r="J15" s="821"/>
      <c r="K15" s="821"/>
    </row>
    <row r="16" spans="1:11" ht="15.75" customHeight="1" x14ac:dyDescent="0.15">
      <c r="A16" s="225" t="s">
        <v>167</v>
      </c>
      <c r="B16" s="246"/>
      <c r="C16" s="247"/>
      <c r="D16" s="247"/>
      <c r="E16" s="246"/>
      <c r="F16" s="244"/>
      <c r="G16" s="224" t="s">
        <v>431</v>
      </c>
      <c r="H16" s="224" t="s">
        <v>431</v>
      </c>
      <c r="I16" s="221">
        <f>COUNTA(B16:H16)</f>
        <v>2</v>
      </c>
      <c r="J16" s="811">
        <f>SUM(COUNTIF(B16:H16,"D 10:30-17"))*(6)+(COUNTIF(B16:H16,"Y 10:30-17"))*(6)+(COUNTIF(B16:H16,"Y工場10-"))*(4.5)</f>
        <v>12</v>
      </c>
      <c r="K16" s="811"/>
    </row>
    <row r="17" spans="1:11" ht="15.75" customHeight="1" x14ac:dyDescent="0.15">
      <c r="A17" s="225" t="s">
        <v>169</v>
      </c>
      <c r="B17" s="224" t="s">
        <v>431</v>
      </c>
      <c r="C17" s="247"/>
      <c r="D17" s="247"/>
      <c r="E17" s="224" t="s">
        <v>431</v>
      </c>
      <c r="F17" s="224" t="s">
        <v>431</v>
      </c>
      <c r="G17" s="244"/>
      <c r="H17" s="244"/>
      <c r="I17" s="221">
        <f t="shared" ref="I17:I18" si="1">COUNTA(B17:H17)</f>
        <v>3</v>
      </c>
      <c r="J17" s="811">
        <f>SUM(COUNTIF(B17:H17,"D 10:30-17"))*(6)+(COUNTIF(B17:H17,"Y 10:30-17"))*(6)+(COUNTIF(B17:H17,"Y工場10-"))*(4.5)</f>
        <v>18</v>
      </c>
      <c r="K17" s="811"/>
    </row>
    <row r="18" spans="1:11" ht="15.75" customHeight="1" x14ac:dyDescent="0.15">
      <c r="A18" s="225" t="s">
        <v>186</v>
      </c>
      <c r="B18" s="220" t="s">
        <v>432</v>
      </c>
      <c r="C18" s="247"/>
      <c r="D18" s="247"/>
      <c r="E18" s="220" t="s">
        <v>432</v>
      </c>
      <c r="F18" s="245"/>
      <c r="G18" s="220" t="s">
        <v>432</v>
      </c>
      <c r="H18" s="244"/>
      <c r="I18" s="221">
        <f t="shared" si="1"/>
        <v>3</v>
      </c>
      <c r="J18" s="811">
        <f>SUM(COUNTIF(B18:H18,"D 10:30-17"))*(6)+(COUNTIF(B18:H18,"Y 10:30-17"))*(6)+(COUNTIF(B18:H18,"Y工場10-"))*(4.5)+(COUNTIF(B18:H18,"D 10:30-13"))*(2.5)</f>
        <v>7.5</v>
      </c>
      <c r="K18" s="811"/>
    </row>
    <row r="19" spans="1:11" ht="15.75" customHeight="1" x14ac:dyDescent="0.15">
      <c r="A19" s="225"/>
      <c r="B19" s="245"/>
      <c r="C19" s="247"/>
      <c r="D19" s="247"/>
      <c r="E19" s="245"/>
      <c r="F19" s="245"/>
      <c r="G19" s="243"/>
      <c r="H19" s="244"/>
      <c r="I19" s="221"/>
      <c r="J19" s="811"/>
      <c r="K19" s="811"/>
    </row>
    <row r="20" spans="1:11" ht="15.75" customHeight="1" x14ac:dyDescent="0.15">
      <c r="A20" s="193"/>
      <c r="B20" s="215"/>
      <c r="C20" s="215"/>
      <c r="D20" s="215"/>
      <c r="E20" s="226"/>
      <c r="F20" s="226"/>
      <c r="G20" s="226"/>
      <c r="H20" s="226"/>
      <c r="I20" s="219"/>
      <c r="J20" s="821"/>
      <c r="K20" s="821"/>
    </row>
    <row r="21" spans="1:11" ht="15.75" customHeight="1" x14ac:dyDescent="0.15">
      <c r="A21" s="220" t="s">
        <v>433</v>
      </c>
      <c r="B21" s="336" t="s">
        <v>242</v>
      </c>
      <c r="C21" s="223"/>
      <c r="D21" s="223"/>
      <c r="E21" s="336" t="s">
        <v>242</v>
      </c>
      <c r="F21" s="220" t="s">
        <v>172</v>
      </c>
      <c r="G21" s="336" t="s">
        <v>242</v>
      </c>
      <c r="H21" s="220" t="s">
        <v>172</v>
      </c>
      <c r="I21" s="227"/>
      <c r="J21" s="810"/>
      <c r="K21" s="810"/>
    </row>
    <row r="22" spans="1:11" ht="15.75" customHeight="1" x14ac:dyDescent="0.15">
      <c r="A22" s="224" t="s">
        <v>434</v>
      </c>
      <c r="B22" s="220"/>
      <c r="C22" s="223"/>
      <c r="D22" s="223"/>
      <c r="E22" s="220"/>
      <c r="F22" s="224"/>
      <c r="G22" s="220"/>
      <c r="H22" s="220"/>
      <c r="I22" s="221"/>
      <c r="J22" s="810"/>
      <c r="K22" s="810"/>
    </row>
    <row r="23" spans="1:11" s="214" customFormat="1" ht="11.25" x14ac:dyDescent="0.15">
      <c r="A23" s="153" t="s">
        <v>0</v>
      </c>
      <c r="B23" s="183">
        <v>45669</v>
      </c>
      <c r="C23" s="183">
        <v>45670</v>
      </c>
      <c r="D23" s="183">
        <v>45671</v>
      </c>
      <c r="E23" s="183">
        <v>45672</v>
      </c>
      <c r="F23" s="183">
        <v>45673</v>
      </c>
      <c r="G23" s="183">
        <v>45674</v>
      </c>
      <c r="H23" s="183">
        <v>45675</v>
      </c>
      <c r="I23" s="815" t="s">
        <v>1</v>
      </c>
      <c r="J23" s="822" t="s">
        <v>2</v>
      </c>
      <c r="K23" s="823"/>
    </row>
    <row r="24" spans="1:11" s="213" customFormat="1" x14ac:dyDescent="0.15">
      <c r="A24" s="155" t="s">
        <v>3</v>
      </c>
      <c r="B24" s="158" t="s">
        <v>4</v>
      </c>
      <c r="C24" s="157" t="s">
        <v>5</v>
      </c>
      <c r="D24" s="157" t="s">
        <v>6</v>
      </c>
      <c r="E24" s="157" t="s">
        <v>7</v>
      </c>
      <c r="F24" s="157" t="s">
        <v>8</v>
      </c>
      <c r="G24" s="157" t="s">
        <v>9</v>
      </c>
      <c r="H24" s="158" t="s">
        <v>10</v>
      </c>
      <c r="I24" s="816"/>
      <c r="J24" s="819"/>
      <c r="K24" s="820"/>
    </row>
    <row r="25" spans="1:11" x14ac:dyDescent="0.15">
      <c r="A25" s="193" t="s">
        <v>142</v>
      </c>
      <c r="B25" s="218"/>
      <c r="C25" s="226"/>
      <c r="D25" s="216"/>
      <c r="E25" s="226"/>
      <c r="F25" s="228"/>
      <c r="G25" s="218"/>
      <c r="H25" s="218"/>
      <c r="I25" s="219"/>
      <c r="J25" s="821"/>
      <c r="K25" s="821"/>
    </row>
    <row r="26" spans="1:11" ht="15.75" customHeight="1" x14ac:dyDescent="0.15">
      <c r="A26" s="225" t="s">
        <v>167</v>
      </c>
      <c r="B26" s="246"/>
      <c r="C26" s="247"/>
      <c r="D26" s="247"/>
      <c r="E26" s="246"/>
      <c r="F26" s="244"/>
      <c r="G26" s="224" t="s">
        <v>431</v>
      </c>
      <c r="H26" s="224" t="s">
        <v>431</v>
      </c>
      <c r="I26" s="221">
        <f>COUNTA(B26:H26)</f>
        <v>2</v>
      </c>
      <c r="J26" s="811">
        <f>SUM(COUNTIF(B26:H26,"D 10:30-17"))*(6)+(COUNTIF(B26:H26,"Y 10:30-17"))*(6)+(COUNTIF(B26:H26,"Y工場10-"))*(4.5)</f>
        <v>12</v>
      </c>
      <c r="K26" s="811"/>
    </row>
    <row r="27" spans="1:11" ht="15.75" customHeight="1" x14ac:dyDescent="0.15">
      <c r="A27" s="225" t="s">
        <v>169</v>
      </c>
      <c r="B27" s="224" t="s">
        <v>431</v>
      </c>
      <c r="C27" s="247"/>
      <c r="D27" s="247"/>
      <c r="E27" s="224" t="s">
        <v>431</v>
      </c>
      <c r="F27" s="224" t="s">
        <v>431</v>
      </c>
      <c r="G27" s="244"/>
      <c r="H27" s="244"/>
      <c r="I27" s="221">
        <f t="shared" ref="I27:I28" si="2">COUNTA(B27:H27)</f>
        <v>3</v>
      </c>
      <c r="J27" s="811">
        <f>SUM(COUNTIF(B27:H27,"D 10:30-17"))*(6)+(COUNTIF(B27:H27,"Y 10:30-17"))*(6)+(COUNTIF(B27:H27,"Y工場10-"))*(4.5)</f>
        <v>18</v>
      </c>
      <c r="K27" s="811"/>
    </row>
    <row r="28" spans="1:11" ht="15.75" customHeight="1" x14ac:dyDescent="0.15">
      <c r="A28" s="225" t="s">
        <v>186</v>
      </c>
      <c r="B28" s="220" t="s">
        <v>432</v>
      </c>
      <c r="C28" s="247"/>
      <c r="D28" s="247"/>
      <c r="E28" s="220" t="s">
        <v>432</v>
      </c>
      <c r="F28" s="245"/>
      <c r="G28" s="220" t="s">
        <v>432</v>
      </c>
      <c r="H28" s="244"/>
      <c r="I28" s="221">
        <f t="shared" si="2"/>
        <v>3</v>
      </c>
      <c r="J28" s="811">
        <f>SUM(COUNTIF(B28:H28,"D 10:30-17"))*(6)+(COUNTIF(B28:H28,"Y 10:30-17"))*(6)+(COUNTIF(B28:H28,"Y工場10-"))*(4.5)+(COUNTIF(B28:H28,"D 10:30-13"))*(2.5)</f>
        <v>7.5</v>
      </c>
      <c r="K28" s="811"/>
    </row>
    <row r="29" spans="1:11" ht="15.75" customHeight="1" x14ac:dyDescent="0.15">
      <c r="A29" s="225"/>
      <c r="B29" s="245"/>
      <c r="C29" s="247"/>
      <c r="D29" s="247"/>
      <c r="E29" s="245"/>
      <c r="F29" s="245"/>
      <c r="G29" s="243"/>
      <c r="H29" s="244"/>
      <c r="I29" s="221"/>
      <c r="J29" s="811"/>
      <c r="K29" s="811"/>
    </row>
    <row r="30" spans="1:11" ht="15.75" customHeight="1" x14ac:dyDescent="0.15">
      <c r="A30" s="193"/>
      <c r="B30" s="215"/>
      <c r="C30" s="215"/>
      <c r="D30" s="215"/>
      <c r="E30" s="226"/>
      <c r="F30" s="226"/>
      <c r="G30" s="226"/>
      <c r="H30" s="226"/>
      <c r="I30" s="219"/>
      <c r="J30" s="821"/>
      <c r="K30" s="821"/>
    </row>
    <row r="31" spans="1:11" ht="15.75" customHeight="1" x14ac:dyDescent="0.15">
      <c r="A31" s="220" t="s">
        <v>433</v>
      </c>
      <c r="B31" s="336" t="s">
        <v>242</v>
      </c>
      <c r="C31" s="223"/>
      <c r="D31" s="223"/>
      <c r="E31" s="336" t="s">
        <v>242</v>
      </c>
      <c r="F31" s="220" t="s">
        <v>172</v>
      </c>
      <c r="G31" s="336" t="s">
        <v>242</v>
      </c>
      <c r="H31" s="220" t="s">
        <v>172</v>
      </c>
      <c r="I31" s="227"/>
      <c r="J31" s="810"/>
      <c r="K31" s="810"/>
    </row>
    <row r="32" spans="1:11" ht="15.75" customHeight="1" x14ac:dyDescent="0.15">
      <c r="A32" s="224" t="s">
        <v>434</v>
      </c>
      <c r="B32" s="220"/>
      <c r="C32" s="223"/>
      <c r="D32" s="223"/>
      <c r="E32" s="220"/>
      <c r="F32" s="224"/>
      <c r="G32" s="220"/>
      <c r="H32" s="220"/>
      <c r="I32" s="229"/>
      <c r="J32" s="810"/>
      <c r="K32" s="810"/>
    </row>
    <row r="33" spans="1:11" s="214" customFormat="1" ht="11.25" x14ac:dyDescent="0.15">
      <c r="A33" s="153" t="s">
        <v>0</v>
      </c>
      <c r="B33" s="183">
        <v>45676</v>
      </c>
      <c r="C33" s="183">
        <v>45677</v>
      </c>
      <c r="D33" s="183">
        <v>45678</v>
      </c>
      <c r="E33" s="183">
        <v>45679</v>
      </c>
      <c r="F33" s="183">
        <v>45680</v>
      </c>
      <c r="G33" s="183">
        <v>45681</v>
      </c>
      <c r="H33" s="183">
        <v>45682</v>
      </c>
      <c r="I33" s="815" t="s">
        <v>1</v>
      </c>
      <c r="J33" s="817" t="s">
        <v>2</v>
      </c>
      <c r="K33" s="818"/>
    </row>
    <row r="34" spans="1:11" s="213" customFormat="1" x14ac:dyDescent="0.15">
      <c r="A34" s="155" t="s">
        <v>3</v>
      </c>
      <c r="B34" s="157" t="s">
        <v>4</v>
      </c>
      <c r="C34" s="157" t="s">
        <v>5</v>
      </c>
      <c r="D34" s="157" t="s">
        <v>6</v>
      </c>
      <c r="E34" s="157" t="s">
        <v>7</v>
      </c>
      <c r="F34" s="157" t="s">
        <v>8</v>
      </c>
      <c r="G34" s="157" t="s">
        <v>9</v>
      </c>
      <c r="H34" s="158" t="s">
        <v>10</v>
      </c>
      <c r="I34" s="816"/>
      <c r="J34" s="819"/>
      <c r="K34" s="820"/>
    </row>
    <row r="35" spans="1:11" x14ac:dyDescent="0.15">
      <c r="A35" s="217" t="s">
        <v>131</v>
      </c>
      <c r="B35" s="218"/>
      <c r="C35" s="216"/>
      <c r="D35" s="216"/>
      <c r="E35" s="226"/>
      <c r="F35" s="228"/>
      <c r="G35" s="218"/>
      <c r="H35" s="218"/>
      <c r="I35" s="219"/>
      <c r="J35" s="821"/>
      <c r="K35" s="821"/>
    </row>
    <row r="36" spans="1:11" ht="15.75" customHeight="1" x14ac:dyDescent="0.15">
      <c r="A36" s="225" t="s">
        <v>167</v>
      </c>
      <c r="B36" s="246"/>
      <c r="C36" s="247"/>
      <c r="D36" s="247"/>
      <c r="E36" s="246"/>
      <c r="F36" s="244"/>
      <c r="G36" s="224" t="s">
        <v>431</v>
      </c>
      <c r="H36" s="224" t="s">
        <v>431</v>
      </c>
      <c r="I36" s="221">
        <f>COUNTA(B36:H36)</f>
        <v>2</v>
      </c>
      <c r="J36" s="811">
        <f>SUM(COUNTIF(B36:H36,"D 10:30-17"))*(6)+(COUNTIF(B36:H36,"Y 10:30-17"))*(6)+(COUNTIF(B36:H36,"Y工場10-"))*(4.5)</f>
        <v>12</v>
      </c>
      <c r="K36" s="811"/>
    </row>
    <row r="37" spans="1:11" ht="15.75" customHeight="1" x14ac:dyDescent="0.15">
      <c r="A37" s="225" t="s">
        <v>169</v>
      </c>
      <c r="B37" s="224" t="s">
        <v>431</v>
      </c>
      <c r="C37" s="247"/>
      <c r="D37" s="247"/>
      <c r="E37" s="224" t="s">
        <v>431</v>
      </c>
      <c r="F37" s="224" t="s">
        <v>431</v>
      </c>
      <c r="G37" s="244"/>
      <c r="H37" s="244"/>
      <c r="I37" s="221">
        <f t="shared" ref="I37:I38" si="3">COUNTA(B37:H37)</f>
        <v>3</v>
      </c>
      <c r="J37" s="811">
        <f>SUM(COUNTIF(B37:H37,"D 10:30-17"))*(6)+(COUNTIF(B37:H37,"Y 10:30-17"))*(6)+(COUNTIF(B37:H37,"Y工場10-"))*(4.5)</f>
        <v>18</v>
      </c>
      <c r="K37" s="811"/>
    </row>
    <row r="38" spans="1:11" ht="15.75" customHeight="1" x14ac:dyDescent="0.15">
      <c r="A38" s="225" t="s">
        <v>186</v>
      </c>
      <c r="B38" s="220" t="s">
        <v>432</v>
      </c>
      <c r="C38" s="247"/>
      <c r="D38" s="247"/>
      <c r="E38" s="220" t="s">
        <v>432</v>
      </c>
      <c r="F38" s="245"/>
      <c r="G38" s="220" t="s">
        <v>432</v>
      </c>
      <c r="H38" s="244"/>
      <c r="I38" s="221">
        <f t="shared" si="3"/>
        <v>3</v>
      </c>
      <c r="J38" s="811">
        <f>SUM(COUNTIF(B38:H38,"D 10:30-17"))*(6)+(COUNTIF(B38:H38,"Y 10:30-17"))*(6)+(COUNTIF(B38:H38,"Y工場10-"))*(4.5)+(COUNTIF(B38:H38,"D 10:30-13"))*(2.5)</f>
        <v>7.5</v>
      </c>
      <c r="K38" s="811"/>
    </row>
    <row r="39" spans="1:11" ht="15.75" customHeight="1" x14ac:dyDescent="0.15">
      <c r="A39" s="225"/>
      <c r="B39" s="245"/>
      <c r="C39" s="247"/>
      <c r="D39" s="247"/>
      <c r="E39" s="245"/>
      <c r="F39" s="245"/>
      <c r="G39" s="243"/>
      <c r="H39" s="244"/>
      <c r="I39" s="221"/>
      <c r="J39" s="811"/>
      <c r="K39" s="811"/>
    </row>
    <row r="40" spans="1:11" ht="15.75" customHeight="1" x14ac:dyDescent="0.15">
      <c r="A40" s="193"/>
      <c r="B40" s="215"/>
      <c r="C40" s="215"/>
      <c r="D40" s="215"/>
      <c r="E40" s="226"/>
      <c r="F40" s="226"/>
      <c r="G40" s="226"/>
      <c r="H40" s="226"/>
      <c r="I40" s="219"/>
      <c r="J40" s="821"/>
      <c r="K40" s="821"/>
    </row>
    <row r="41" spans="1:11" ht="15.75" customHeight="1" x14ac:dyDescent="0.15">
      <c r="A41" s="220" t="s">
        <v>433</v>
      </c>
      <c r="B41" s="336" t="s">
        <v>242</v>
      </c>
      <c r="C41" s="223"/>
      <c r="D41" s="223"/>
      <c r="E41" s="336" t="s">
        <v>242</v>
      </c>
      <c r="F41" s="220" t="s">
        <v>172</v>
      </c>
      <c r="G41" s="336" t="s">
        <v>242</v>
      </c>
      <c r="H41" s="220" t="s">
        <v>172</v>
      </c>
      <c r="I41" s="227"/>
      <c r="J41" s="810"/>
      <c r="K41" s="810"/>
    </row>
    <row r="42" spans="1:11" ht="15.75" customHeight="1" x14ac:dyDescent="0.15">
      <c r="A42" s="224" t="s">
        <v>434</v>
      </c>
      <c r="B42" s="220"/>
      <c r="C42" s="223"/>
      <c r="D42" s="223"/>
      <c r="E42" s="220"/>
      <c r="F42" s="224"/>
      <c r="G42" s="220"/>
      <c r="H42" s="220"/>
      <c r="I42" s="221"/>
      <c r="J42" s="810"/>
      <c r="K42" s="810"/>
    </row>
    <row r="43" spans="1:11" s="214" customFormat="1" ht="11.25" x14ac:dyDescent="0.15">
      <c r="A43" s="175" t="s">
        <v>0</v>
      </c>
      <c r="B43" s="176">
        <v>45683</v>
      </c>
      <c r="C43" s="176">
        <v>45684</v>
      </c>
      <c r="D43" s="176">
        <v>45685</v>
      </c>
      <c r="E43" s="176">
        <v>45686</v>
      </c>
      <c r="F43" s="176">
        <v>45687</v>
      </c>
      <c r="G43" s="176">
        <v>45688</v>
      </c>
      <c r="H43" s="176"/>
      <c r="I43" s="815" t="s">
        <v>1</v>
      </c>
      <c r="J43" s="822" t="s">
        <v>2</v>
      </c>
      <c r="K43" s="823"/>
    </row>
    <row r="44" spans="1:11" s="213" customFormat="1" x14ac:dyDescent="0.15">
      <c r="A44" s="155" t="s">
        <v>3</v>
      </c>
      <c r="B44" s="157" t="s">
        <v>4</v>
      </c>
      <c r="C44" s="157" t="s">
        <v>5</v>
      </c>
      <c r="D44" s="157" t="s">
        <v>6</v>
      </c>
      <c r="E44" s="157" t="s">
        <v>7</v>
      </c>
      <c r="F44" s="157" t="s">
        <v>8</v>
      </c>
      <c r="G44" s="157" t="s">
        <v>9</v>
      </c>
      <c r="H44" s="158"/>
      <c r="I44" s="816"/>
      <c r="J44" s="819"/>
      <c r="K44" s="820"/>
    </row>
    <row r="45" spans="1:11" x14ac:dyDescent="0.15">
      <c r="A45" s="193" t="s">
        <v>142</v>
      </c>
      <c r="B45" s="218"/>
      <c r="C45" s="216"/>
      <c r="D45" s="216"/>
      <c r="E45" s="226"/>
      <c r="F45" s="228"/>
      <c r="G45" s="218"/>
      <c r="H45" s="218"/>
      <c r="I45" s="219"/>
      <c r="J45" s="821"/>
      <c r="K45" s="821"/>
    </row>
    <row r="46" spans="1:11" ht="15.75" customHeight="1" x14ac:dyDescent="0.15">
      <c r="A46" s="225" t="s">
        <v>167</v>
      </c>
      <c r="B46" s="246"/>
      <c r="C46" s="247"/>
      <c r="D46" s="247"/>
      <c r="E46" s="246"/>
      <c r="F46" s="244"/>
      <c r="G46" s="224" t="s">
        <v>431</v>
      </c>
      <c r="H46" s="247"/>
      <c r="I46" s="221">
        <f>COUNTA(B46:H46)</f>
        <v>1</v>
      </c>
      <c r="J46" s="811">
        <f>SUM(COUNTIF(B46:H46,"D 10:30-17"))*(6)+(COUNTIF(B46:H46,"Y 10:30-17"))*(6)+(COUNTIF(B46:H46,"Y工場10-"))*(4.5)</f>
        <v>6</v>
      </c>
      <c r="K46" s="811"/>
    </row>
    <row r="47" spans="1:11" ht="15.75" customHeight="1" x14ac:dyDescent="0.15">
      <c r="A47" s="225" t="s">
        <v>169</v>
      </c>
      <c r="B47" s="224" t="s">
        <v>431</v>
      </c>
      <c r="C47" s="247"/>
      <c r="D47" s="247"/>
      <c r="E47" s="224" t="s">
        <v>431</v>
      </c>
      <c r="F47" s="224" t="s">
        <v>431</v>
      </c>
      <c r="G47" s="244"/>
      <c r="H47" s="247"/>
      <c r="I47" s="221">
        <f t="shared" ref="I47:I48" si="4">COUNTA(B47:H47)</f>
        <v>3</v>
      </c>
      <c r="J47" s="811">
        <f>SUM(COUNTIF(B47:H47,"D 10:30-17"))*(6)+(COUNTIF(B47:H47,"Y 10:30-17"))*(6)+(COUNTIF(B47:H47,"Y工場10-"))*(4.5)</f>
        <v>18</v>
      </c>
      <c r="K47" s="811"/>
    </row>
    <row r="48" spans="1:11" ht="15.75" customHeight="1" x14ac:dyDescent="0.15">
      <c r="A48" s="225" t="s">
        <v>186</v>
      </c>
      <c r="B48" s="220" t="s">
        <v>432</v>
      </c>
      <c r="C48" s="247"/>
      <c r="D48" s="247"/>
      <c r="E48" s="220" t="s">
        <v>432</v>
      </c>
      <c r="F48" s="245"/>
      <c r="G48" s="220" t="s">
        <v>432</v>
      </c>
      <c r="H48" s="247"/>
      <c r="I48" s="221">
        <f t="shared" si="4"/>
        <v>3</v>
      </c>
      <c r="J48" s="811">
        <f>SUM(COUNTIF(B48:H48,"D 10:30-17"))*(6)+(COUNTIF(B48:H48,"Y 10:30-17"))*(6)+(COUNTIF(B48:H48,"Y工場10-"))*(4.5)+(COUNTIF(B48:H48,"D 10:30-13"))*(2.5)</f>
        <v>7.5</v>
      </c>
      <c r="K48" s="811"/>
    </row>
    <row r="49" spans="1:11" ht="15.75" customHeight="1" x14ac:dyDescent="0.15">
      <c r="A49" s="225"/>
      <c r="B49" s="245"/>
      <c r="C49" s="247"/>
      <c r="D49" s="247"/>
      <c r="E49" s="245"/>
      <c r="F49" s="245"/>
      <c r="G49" s="243"/>
      <c r="H49" s="247"/>
      <c r="I49" s="221"/>
      <c r="J49" s="811"/>
      <c r="K49" s="811"/>
    </row>
    <row r="50" spans="1:11" ht="15.75" customHeight="1" x14ac:dyDescent="0.15">
      <c r="A50" s="193"/>
      <c r="B50" s="215"/>
      <c r="C50" s="215"/>
      <c r="D50" s="215"/>
      <c r="E50" s="226"/>
      <c r="F50" s="226"/>
      <c r="G50" s="226"/>
      <c r="H50" s="215"/>
      <c r="I50" s="219"/>
      <c r="J50" s="821"/>
      <c r="K50" s="821"/>
    </row>
    <row r="51" spans="1:11" ht="15.75" customHeight="1" x14ac:dyDescent="0.15">
      <c r="A51" s="220" t="s">
        <v>433</v>
      </c>
      <c r="B51" s="336" t="s">
        <v>242</v>
      </c>
      <c r="C51" s="223"/>
      <c r="D51" s="223"/>
      <c r="E51" s="336" t="s">
        <v>242</v>
      </c>
      <c r="F51" s="220" t="s">
        <v>172</v>
      </c>
      <c r="G51" s="336" t="s">
        <v>242</v>
      </c>
      <c r="H51" s="223"/>
      <c r="I51" s="227"/>
      <c r="J51" s="810"/>
      <c r="K51" s="810"/>
    </row>
    <row r="52" spans="1:11" ht="15.75" customHeight="1" x14ac:dyDescent="0.15">
      <c r="A52" s="224" t="s">
        <v>434</v>
      </c>
      <c r="B52" s="220"/>
      <c r="C52" s="223"/>
      <c r="D52" s="223"/>
      <c r="E52" s="220"/>
      <c r="F52" s="224"/>
      <c r="G52" s="220"/>
      <c r="H52" s="223"/>
      <c r="I52" s="221"/>
      <c r="J52" s="810"/>
      <c r="K52" s="810"/>
    </row>
    <row r="53" spans="1:11" x14ac:dyDescent="0.15">
      <c r="A53" s="230"/>
      <c r="B53" s="230"/>
      <c r="C53" s="230"/>
      <c r="D53" s="230"/>
      <c r="E53" s="231"/>
      <c r="F53" s="231"/>
      <c r="G53" s="232"/>
      <c r="H53" s="232"/>
      <c r="I53" s="230"/>
      <c r="J53" s="735" t="s">
        <v>452</v>
      </c>
      <c r="K53" s="735"/>
    </row>
    <row r="54" spans="1:11" s="1" customFormat="1" ht="17.25" customHeight="1" x14ac:dyDescent="0.15">
      <c r="A54" s="737" t="s">
        <v>143</v>
      </c>
      <c r="B54" s="738"/>
      <c r="C54" s="741" t="s">
        <v>162</v>
      </c>
      <c r="D54" s="742"/>
      <c r="E54" s="742"/>
      <c r="F54" s="742" t="s">
        <v>149</v>
      </c>
      <c r="G54" s="742"/>
      <c r="H54" s="743"/>
      <c r="I54" s="10"/>
      <c r="J54" s="736"/>
      <c r="K54" s="736"/>
    </row>
    <row r="55" spans="1:11" s="1" customFormat="1" ht="17.25" customHeight="1" x14ac:dyDescent="0.15">
      <c r="A55" s="739"/>
      <c r="B55" s="740"/>
      <c r="C55" s="744" t="s">
        <v>163</v>
      </c>
      <c r="D55" s="745"/>
      <c r="E55" s="745"/>
      <c r="F55" s="745" t="s">
        <v>164</v>
      </c>
      <c r="G55" s="745"/>
      <c r="H55" s="746"/>
      <c r="I55" s="210"/>
      <c r="J55" s="210"/>
      <c r="K55" s="210"/>
    </row>
  </sheetData>
  <mergeCells count="59">
    <mergeCell ref="A54:B55"/>
    <mergeCell ref="C54:E54"/>
    <mergeCell ref="F54:H54"/>
    <mergeCell ref="C55:E55"/>
    <mergeCell ref="F55:H55"/>
    <mergeCell ref="J42:K42"/>
    <mergeCell ref="J31:K31"/>
    <mergeCell ref="J32:K32"/>
    <mergeCell ref="I33:I34"/>
    <mergeCell ref="J33:K34"/>
    <mergeCell ref="J35:K35"/>
    <mergeCell ref="J37:K37"/>
    <mergeCell ref="J38:K38"/>
    <mergeCell ref="J39:K39"/>
    <mergeCell ref="J40:K40"/>
    <mergeCell ref="J41:K41"/>
    <mergeCell ref="J36:K36"/>
    <mergeCell ref="J52:K52"/>
    <mergeCell ref="J53:K54"/>
    <mergeCell ref="I43:I44"/>
    <mergeCell ref="J43:K44"/>
    <mergeCell ref="J45:K45"/>
    <mergeCell ref="J46:K46"/>
    <mergeCell ref="J47:K47"/>
    <mergeCell ref="J48:K48"/>
    <mergeCell ref="J49:K49"/>
    <mergeCell ref="J50:K50"/>
    <mergeCell ref="J51:K51"/>
    <mergeCell ref="J30:K30"/>
    <mergeCell ref="J19:K19"/>
    <mergeCell ref="J20:K20"/>
    <mergeCell ref="J21:K21"/>
    <mergeCell ref="J22:K22"/>
    <mergeCell ref="J25:K25"/>
    <mergeCell ref="J26:K26"/>
    <mergeCell ref="J27:K27"/>
    <mergeCell ref="J28:K28"/>
    <mergeCell ref="J29:K29"/>
    <mergeCell ref="I23:I24"/>
    <mergeCell ref="J23:K24"/>
    <mergeCell ref="I13:I14"/>
    <mergeCell ref="J13:K14"/>
    <mergeCell ref="J15:K15"/>
    <mergeCell ref="J16:K16"/>
    <mergeCell ref="J17:K17"/>
    <mergeCell ref="J18:K18"/>
    <mergeCell ref="J12:K12"/>
    <mergeCell ref="J6:K6"/>
    <mergeCell ref="B1:G1"/>
    <mergeCell ref="H1:K1"/>
    <mergeCell ref="I3:I4"/>
    <mergeCell ref="J3:K4"/>
    <mergeCell ref="J5:K5"/>
    <mergeCell ref="E5:G5"/>
    <mergeCell ref="J7:K7"/>
    <mergeCell ref="J8:K8"/>
    <mergeCell ref="J9:K9"/>
    <mergeCell ref="J10:K10"/>
    <mergeCell ref="J11:K11"/>
  </mergeCells>
  <phoneticPr fontId="13"/>
  <pageMargins left="0.51181102362204722" right="0.51181102362204722" top="0.55118110236220474" bottom="0.55118110236220474" header="0.31496062992125984" footer="0.31496062992125984"/>
  <pageSetup paperSize="9" orientation="portrait"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650A8-B60A-453E-9D29-B96082FD9DDB}">
  <dimension ref="A1:N66"/>
  <sheetViews>
    <sheetView zoomScaleNormal="100" workbookViewId="0">
      <selection activeCell="D25" sqref="D25"/>
    </sheetView>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1" ht="15" thickBot="1" x14ac:dyDescent="0.2">
      <c r="A1" s="50" t="s">
        <v>59</v>
      </c>
      <c r="B1" s="753" t="s">
        <v>451</v>
      </c>
      <c r="C1" s="753"/>
      <c r="D1" s="753"/>
      <c r="E1" s="753"/>
      <c r="F1" s="753"/>
      <c r="G1" s="754"/>
      <c r="H1" s="832" t="s">
        <v>130</v>
      </c>
      <c r="I1" s="833"/>
      <c r="J1" s="834"/>
      <c r="K1" s="835"/>
    </row>
    <row r="2" spans="1:11" ht="9" customHeight="1" x14ac:dyDescent="0.15">
      <c r="A2" s="152"/>
    </row>
    <row r="3" spans="1:11" s="13" customFormat="1" ht="14.25" customHeight="1" x14ac:dyDescent="0.15">
      <c r="A3" s="153" t="s">
        <v>0</v>
      </c>
      <c r="B3" s="154"/>
      <c r="C3" s="154"/>
      <c r="D3" s="154"/>
      <c r="E3" s="154">
        <v>45658</v>
      </c>
      <c r="F3" s="154">
        <v>45659</v>
      </c>
      <c r="G3" s="154">
        <v>45660</v>
      </c>
      <c r="H3" s="154">
        <v>45661</v>
      </c>
      <c r="I3" s="836" t="s">
        <v>1</v>
      </c>
      <c r="J3" s="817" t="s">
        <v>2</v>
      </c>
      <c r="K3" s="818"/>
    </row>
    <row r="4" spans="1:11" s="159" customFormat="1" ht="14.25" customHeight="1" x14ac:dyDescent="0.15">
      <c r="A4" s="155" t="s">
        <v>3</v>
      </c>
      <c r="B4" s="157"/>
      <c r="C4" s="157"/>
      <c r="D4" s="157"/>
      <c r="E4" s="158" t="s">
        <v>7</v>
      </c>
      <c r="F4" s="157" t="s">
        <v>8</v>
      </c>
      <c r="G4" s="157" t="s">
        <v>9</v>
      </c>
      <c r="H4" s="158" t="s">
        <v>10</v>
      </c>
      <c r="I4" s="837"/>
      <c r="J4" s="819"/>
      <c r="K4" s="820"/>
    </row>
    <row r="5" spans="1:11" s="159" customFormat="1" ht="14.25" customHeight="1" x14ac:dyDescent="0.15">
      <c r="A5" s="179" t="s">
        <v>142</v>
      </c>
      <c r="B5" s="157"/>
      <c r="C5" s="157"/>
      <c r="D5" s="156"/>
      <c r="E5" s="956" t="s">
        <v>453</v>
      </c>
      <c r="F5" s="957"/>
      <c r="G5" s="958"/>
      <c r="H5" s="160">
        <v>5</v>
      </c>
      <c r="I5" s="161"/>
      <c r="J5" s="162"/>
      <c r="K5" s="163"/>
    </row>
    <row r="6" spans="1:11" ht="13.5" customHeight="1" x14ac:dyDescent="0.15">
      <c r="A6" s="164" t="s">
        <v>132</v>
      </c>
      <c r="B6" s="180"/>
      <c r="C6" s="180"/>
      <c r="D6" s="165"/>
      <c r="E6" s="180"/>
      <c r="F6" s="180"/>
      <c r="G6" s="180"/>
      <c r="H6" s="238" t="s">
        <v>133</v>
      </c>
      <c r="I6" s="166"/>
      <c r="J6" s="873"/>
      <c r="K6" s="874"/>
    </row>
    <row r="7" spans="1:11" ht="13.5" customHeight="1" x14ac:dyDescent="0.15">
      <c r="A7" s="181" t="s">
        <v>134</v>
      </c>
      <c r="B7" s="137"/>
      <c r="C7" s="137"/>
      <c r="D7" s="234"/>
      <c r="E7" s="137"/>
      <c r="F7" s="137"/>
      <c r="G7" s="137"/>
      <c r="H7" s="40" t="s">
        <v>135</v>
      </c>
      <c r="I7" s="168">
        <f>COUNTA(B7:H7)</f>
        <v>1</v>
      </c>
      <c r="J7" s="838">
        <f>SUM(COUNTIF(B7:H7,"9-15"))*(5.5)+SUM(COUNTIF(B7:H7,"10-15"))*(4.5)+SUM(COUNTIF(B7:H7,"12-15"))*(3)+SUM(COUNTIF(B7:H7,"9-12"))*(3)+SUM(COUNTIF(B7:H7,"9-17"))*(7.25)+SUM(COUNTIF(B7:H7,"13-15"))*(2)</f>
        <v>5.5</v>
      </c>
      <c r="K7" s="838"/>
    </row>
    <row r="8" spans="1:11" ht="13.5" customHeight="1" x14ac:dyDescent="0.15">
      <c r="A8" s="182" t="s">
        <v>137</v>
      </c>
      <c r="B8" s="235"/>
      <c r="C8" s="235"/>
      <c r="D8" s="236"/>
      <c r="E8" s="235"/>
      <c r="F8" s="235"/>
      <c r="G8" s="235"/>
      <c r="H8" s="40"/>
      <c r="I8" s="166">
        <f>COUNTA(B8:H8)</f>
        <v>0</v>
      </c>
      <c r="J8" s="838">
        <f>SUM(COUNTIF(B8:H8,"9-15"))*(5.5)+SUM(COUNTIF(B8:H8,"10-15"))*(4.5)+SUM(COUNTIF(B8:H8,"12-15"))*(3)+SUM(COUNTIF(B8:H8,"9-12"))*(3)+SUM(COUNTIF(B8:H8,"9-17"))*(7.25)+SUM(COUNTIF(B8:H8,"13-15"))*(2)+SUM(COUNTIF(B8:H8,"10-12"))*(2)</f>
        <v>0</v>
      </c>
      <c r="K8" s="838"/>
    </row>
    <row r="9" spans="1:11" ht="13.5" customHeight="1" x14ac:dyDescent="0.15">
      <c r="A9" s="164" t="s">
        <v>138</v>
      </c>
      <c r="B9" s="235"/>
      <c r="C9" s="235"/>
      <c r="D9" s="236"/>
      <c r="E9" s="235"/>
      <c r="F9" s="235"/>
      <c r="G9" s="235"/>
      <c r="H9" s="16" t="s">
        <v>72</v>
      </c>
      <c r="I9" s="166">
        <f>COUNTA(B9:H9)</f>
        <v>1</v>
      </c>
      <c r="J9" s="838">
        <f>SUM(COUNTIF(B9:H9,"9-15"))*(5.5)+SUM(COUNTIF(B9:H9,"10-15"))*(4.5)+SUM(COUNTIF(B9:H9,"12-15"))*(3)+SUM(COUNTIF(B9:H9,"9-12"))*(3)+SUM(COUNTIF(B9:H9,"9-17"))*(7.25)+SUM(COUNTIF(B9:H9,"13-15"))*(2)</f>
        <v>3</v>
      </c>
      <c r="K9" s="838"/>
    </row>
    <row r="10" spans="1:11" ht="13.5" customHeight="1" x14ac:dyDescent="0.15">
      <c r="A10" s="164" t="s">
        <v>39</v>
      </c>
      <c r="B10" s="234"/>
      <c r="C10" s="234"/>
      <c r="D10" s="234"/>
      <c r="E10" s="234"/>
      <c r="F10" s="234"/>
      <c r="G10" s="234"/>
      <c r="H10" s="40" t="s">
        <v>20</v>
      </c>
      <c r="I10" s="166">
        <f>COUNTA(B10:H10)</f>
        <v>1</v>
      </c>
      <c r="J10" s="838">
        <f>SUM(COUNTIF(B10:H10,"9-15"))*(5.5)+SUM(COUNTIF(B10:H10,"10-15"))*(4.5)+SUM(COUNTIF(B10:H10,"12-15"))*(3)+SUM(COUNTIF(B10:H10,"9-12"))*(3)+SUM(COUNTIF(B10:H10,"9-17"))*(7.25)+SUM(COUNTIF(B10:H10,"13-15"))*(2)</f>
        <v>0</v>
      </c>
      <c r="K10" s="838"/>
    </row>
    <row r="11" spans="1:11" ht="13.5" customHeight="1" x14ac:dyDescent="0.15">
      <c r="A11" s="20" t="s">
        <v>447</v>
      </c>
      <c r="B11" s="234"/>
      <c r="C11" s="234"/>
      <c r="D11" s="234"/>
      <c r="E11" s="234"/>
      <c r="F11" s="234"/>
      <c r="G11" s="234"/>
      <c r="H11" s="40"/>
      <c r="I11" s="166">
        <f>COUNTA(B11:H11)</f>
        <v>0</v>
      </c>
      <c r="J11" s="838">
        <f>SUM(COUNTIF(B11:H11,"9-15"))*(5.5)+SUM(COUNTIF(B11:H11,"10-15"))*(4.5)+SUM(COUNTIF(B11:H11,"12-15"))*(3)+SUM(COUNTIF(B11:H11,"9-12"))*(3)+SUM(COUNTIF(B11:H11,"9-17"))*(7.25)+SUM(COUNTIF(B11:H11,"13-15"))*(2)+SUM(COUNTIF(B11:H11,"9-14"))*(4.5)+SUM(COUNTIF(B11:H11,"10-14"))*(4)</f>
        <v>0</v>
      </c>
      <c r="K11" s="838"/>
    </row>
    <row r="12" spans="1:11" ht="13.5" customHeight="1" thickBot="1" x14ac:dyDescent="0.2">
      <c r="A12" s="20" t="s">
        <v>281</v>
      </c>
      <c r="B12" s="234"/>
      <c r="C12" s="234"/>
      <c r="D12" s="234"/>
      <c r="E12" s="234"/>
      <c r="F12" s="234"/>
      <c r="G12" s="234"/>
      <c r="H12" s="40" t="s">
        <v>140</v>
      </c>
      <c r="I12" s="253"/>
      <c r="J12" s="873"/>
      <c r="K12" s="874"/>
    </row>
    <row r="13" spans="1:11" ht="13.5" customHeight="1" x14ac:dyDescent="0.15">
      <c r="A13" s="824" t="s">
        <v>139</v>
      </c>
      <c r="B13" s="237"/>
      <c r="C13" s="237"/>
      <c r="D13" s="237"/>
      <c r="E13" s="237"/>
      <c r="F13" s="237"/>
      <c r="G13" s="237"/>
      <c r="H13" s="233" t="s">
        <v>140</v>
      </c>
      <c r="I13" s="826"/>
      <c r="J13" s="828"/>
      <c r="K13" s="829"/>
    </row>
    <row r="14" spans="1:11" ht="13.5" customHeight="1" thickBot="1" x14ac:dyDescent="0.2">
      <c r="A14" s="825"/>
      <c r="B14" s="170"/>
      <c r="C14" s="170"/>
      <c r="D14" s="171"/>
      <c r="E14" s="170"/>
      <c r="F14" s="170"/>
      <c r="G14" s="170"/>
      <c r="H14" s="174"/>
      <c r="I14" s="827"/>
      <c r="J14" s="830"/>
      <c r="K14" s="831"/>
    </row>
    <row r="15" spans="1:11" s="13" customFormat="1" ht="14.25" customHeight="1" x14ac:dyDescent="0.15">
      <c r="A15" s="175" t="s">
        <v>0</v>
      </c>
      <c r="B15" s="176">
        <v>45662</v>
      </c>
      <c r="C15" s="176">
        <v>45663</v>
      </c>
      <c r="D15" s="176">
        <v>45664</v>
      </c>
      <c r="E15" s="176">
        <v>45665</v>
      </c>
      <c r="F15" s="176">
        <v>45666</v>
      </c>
      <c r="G15" s="176">
        <v>45667</v>
      </c>
      <c r="H15" s="176">
        <v>45668</v>
      </c>
      <c r="I15" s="177"/>
      <c r="J15" s="822" t="s">
        <v>2</v>
      </c>
      <c r="K15" s="823"/>
    </row>
    <row r="16" spans="1:11" s="159" customFormat="1" ht="14.25" customHeight="1" x14ac:dyDescent="0.15">
      <c r="A16" s="155" t="s">
        <v>3</v>
      </c>
      <c r="B16" s="157" t="s">
        <v>4</v>
      </c>
      <c r="C16" s="157" t="s">
        <v>5</v>
      </c>
      <c r="D16" s="157" t="s">
        <v>6</v>
      </c>
      <c r="E16" s="157" t="s">
        <v>7</v>
      </c>
      <c r="F16" s="157" t="s">
        <v>8</v>
      </c>
      <c r="G16" s="157" t="s">
        <v>9</v>
      </c>
      <c r="H16" s="158" t="s">
        <v>10</v>
      </c>
      <c r="I16" s="178"/>
      <c r="J16" s="819"/>
      <c r="K16" s="820"/>
    </row>
    <row r="17" spans="1:11" s="159" customFormat="1" ht="14.25" customHeight="1" x14ac:dyDescent="0.15">
      <c r="A17" s="179" t="s">
        <v>131</v>
      </c>
      <c r="B17" s="160">
        <v>6</v>
      </c>
      <c r="C17" s="157"/>
      <c r="D17" s="156"/>
      <c r="E17" s="160">
        <v>7</v>
      </c>
      <c r="F17" s="160">
        <v>5</v>
      </c>
      <c r="G17" s="160">
        <v>7</v>
      </c>
      <c r="H17" s="160">
        <v>5</v>
      </c>
      <c r="I17" s="161"/>
      <c r="J17" s="162"/>
      <c r="K17" s="163"/>
    </row>
    <row r="18" spans="1:11" ht="13.5" customHeight="1" x14ac:dyDescent="0.15">
      <c r="A18" s="164" t="s">
        <v>132</v>
      </c>
      <c r="B18" s="40" t="s">
        <v>140</v>
      </c>
      <c r="C18" s="180"/>
      <c r="D18" s="165"/>
      <c r="E18" s="40" t="s">
        <v>140</v>
      </c>
      <c r="F18" s="238" t="s">
        <v>133</v>
      </c>
      <c r="G18" s="40" t="s">
        <v>140</v>
      </c>
      <c r="H18" s="238" t="s">
        <v>133</v>
      </c>
      <c r="I18" s="166">
        <f t="shared" ref="I18:I21" si="0">COUNTA(B18:H18)</f>
        <v>5</v>
      </c>
      <c r="J18" s="873"/>
      <c r="K18" s="874"/>
    </row>
    <row r="19" spans="1:11" ht="13.5" customHeight="1" x14ac:dyDescent="0.15">
      <c r="A19" s="181" t="s">
        <v>134</v>
      </c>
      <c r="B19" s="40" t="s">
        <v>135</v>
      </c>
      <c r="C19" s="137"/>
      <c r="D19" s="234"/>
      <c r="E19" s="40" t="s">
        <v>135</v>
      </c>
      <c r="F19" s="40" t="s">
        <v>135</v>
      </c>
      <c r="G19" s="40" t="s">
        <v>136</v>
      </c>
      <c r="H19" s="40" t="s">
        <v>135</v>
      </c>
      <c r="I19" s="168">
        <f t="shared" si="0"/>
        <v>5</v>
      </c>
      <c r="J19" s="838">
        <f>SUM(COUNTIF(B19:H19,"9-15"))*(5.5)+SUM(COUNTIF(B19:H19,"10-15"))*(4.5)+SUM(COUNTIF(B19:H19,"12-15"))*(3)+SUM(COUNTIF(B19:H19,"9-12"))*(3)+SUM(COUNTIF(B19:H19,"9-17"))*(7.25)+SUM(COUNTIF(B19:H19,"13-15"))*(2)</f>
        <v>29.25</v>
      </c>
      <c r="K19" s="838"/>
    </row>
    <row r="20" spans="1:11" ht="13.5" customHeight="1" x14ac:dyDescent="0.15">
      <c r="A20" s="182" t="s">
        <v>137</v>
      </c>
      <c r="B20" s="40"/>
      <c r="C20" s="235"/>
      <c r="D20" s="236"/>
      <c r="E20" s="16" t="s">
        <v>72</v>
      </c>
      <c r="F20" s="16"/>
      <c r="G20" s="16" t="s">
        <v>72</v>
      </c>
      <c r="H20" s="40"/>
      <c r="I20" s="166">
        <f t="shared" si="0"/>
        <v>2</v>
      </c>
      <c r="J20" s="838">
        <f>SUM(COUNTIF(B20:H20,"9-15"))*(5.5)+SUM(COUNTIF(B20:H20,"10-15"))*(4.5)+SUM(COUNTIF(B20:H20,"12-15"))*(3)+SUM(COUNTIF(B20:H20,"9-12"))*(3)+SUM(COUNTIF(B20:H20,"9-17"))*(7.25)+SUM(COUNTIF(B20:H20,"13-15"))*(2)+SUM(COUNTIF(B20:H20,"10-12"))*(2)</f>
        <v>6</v>
      </c>
      <c r="K20" s="838"/>
    </row>
    <row r="21" spans="1:11" ht="13.5" customHeight="1" x14ac:dyDescent="0.15">
      <c r="A21" s="164" t="s">
        <v>138</v>
      </c>
      <c r="B21" s="16" t="s">
        <v>72</v>
      </c>
      <c r="C21" s="235"/>
      <c r="D21" s="236"/>
      <c r="E21" s="16"/>
      <c r="F21" s="16" t="s">
        <v>72</v>
      </c>
      <c r="G21" s="16" t="s">
        <v>72</v>
      </c>
      <c r="H21" s="16" t="s">
        <v>72</v>
      </c>
      <c r="I21" s="166">
        <f t="shared" si="0"/>
        <v>4</v>
      </c>
      <c r="J21" s="838">
        <f>SUM(COUNTIF(B21:H21,"9-15"))*(5.5)+SUM(COUNTIF(B21:H21,"10-15"))*(4.5)+SUM(COUNTIF(B21:H21,"12-15"))*(3)+SUM(COUNTIF(B21:H21,"9-12"))*(3)+SUM(COUNTIF(B21:H21,"9-17"))*(7.25)+SUM(COUNTIF(B21:H21,"13-15"))*(2)</f>
        <v>12</v>
      </c>
      <c r="K21" s="838"/>
    </row>
    <row r="22" spans="1:11" ht="13.5" customHeight="1" x14ac:dyDescent="0.15">
      <c r="A22" s="164" t="s">
        <v>39</v>
      </c>
      <c r="B22" s="40" t="s">
        <v>58</v>
      </c>
      <c r="C22" s="234"/>
      <c r="D22" s="234"/>
      <c r="E22" s="40" t="s">
        <v>58</v>
      </c>
      <c r="F22" s="40" t="s">
        <v>58</v>
      </c>
      <c r="G22" s="40"/>
      <c r="H22" s="40" t="s">
        <v>20</v>
      </c>
      <c r="I22" s="166">
        <f>COUNTA(B22:H22)</f>
        <v>4</v>
      </c>
      <c r="J22" s="838">
        <v>14.75</v>
      </c>
      <c r="K22" s="838"/>
    </row>
    <row r="23" spans="1:11" ht="13.5" customHeight="1" x14ac:dyDescent="0.15">
      <c r="A23" s="20" t="s">
        <v>447</v>
      </c>
      <c r="B23" s="40" t="s">
        <v>20</v>
      </c>
      <c r="C23" s="234"/>
      <c r="D23" s="234"/>
      <c r="E23" s="40" t="s">
        <v>20</v>
      </c>
      <c r="F23" s="40"/>
      <c r="G23" s="40" t="s">
        <v>20</v>
      </c>
      <c r="H23" s="40"/>
      <c r="I23" s="166">
        <f>COUNTA(B23:H23)</f>
        <v>3</v>
      </c>
      <c r="J23" s="838">
        <f>SUM(COUNTIF(B23:H23,"9-15"))*(5.5)+SUM(COUNTIF(B23:H23,"10-15"))*(4.5)+SUM(COUNTIF(B23:H23,"12-15"))*(3)+SUM(COUNTIF(B23:H23,"9-12"))*(3)+SUM(COUNTIF(B23:H23,"9-17"))*(7.25)+SUM(COUNTIF(B23:H23,"13-15"))*(2)+SUM(COUNTIF(B23:H23,"9-14"))*(4.5)+SUM(COUNTIF(B23:H23,"10-14"))*(4)</f>
        <v>13.5</v>
      </c>
      <c r="K23" s="838"/>
    </row>
    <row r="24" spans="1:11" ht="13.5" customHeight="1" thickBot="1" x14ac:dyDescent="0.2">
      <c r="A24" s="20" t="s">
        <v>281</v>
      </c>
      <c r="B24" s="40" t="s">
        <v>140</v>
      </c>
      <c r="C24" s="234"/>
      <c r="D24" s="234"/>
      <c r="E24" s="40" t="s">
        <v>140</v>
      </c>
      <c r="F24" s="396" t="s">
        <v>140</v>
      </c>
      <c r="G24" s="40" t="s">
        <v>140</v>
      </c>
      <c r="H24" s="40" t="s">
        <v>140</v>
      </c>
      <c r="I24" s="253"/>
      <c r="J24" s="873"/>
      <c r="K24" s="874"/>
    </row>
    <row r="25" spans="1:11" ht="13.5" customHeight="1" x14ac:dyDescent="0.15">
      <c r="A25" s="824" t="s">
        <v>139</v>
      </c>
      <c r="B25" s="233" t="s">
        <v>140</v>
      </c>
      <c r="C25" s="237"/>
      <c r="D25" s="237"/>
      <c r="E25" s="233" t="s">
        <v>140</v>
      </c>
      <c r="F25" s="233" t="s">
        <v>140</v>
      </c>
      <c r="G25" s="233" t="s">
        <v>140</v>
      </c>
      <c r="H25" s="233" t="s">
        <v>140</v>
      </c>
      <c r="I25" s="826"/>
      <c r="J25" s="828"/>
      <c r="K25" s="829"/>
    </row>
    <row r="26" spans="1:11" ht="13.5" customHeight="1" thickBot="1" x14ac:dyDescent="0.2">
      <c r="A26" s="825"/>
      <c r="B26" s="173" t="s">
        <v>188</v>
      </c>
      <c r="C26" s="170"/>
      <c r="D26" s="171"/>
      <c r="E26" s="173"/>
      <c r="F26" s="173"/>
      <c r="G26" s="173"/>
      <c r="H26" s="174"/>
      <c r="I26" s="827"/>
      <c r="J26" s="830"/>
      <c r="K26" s="831"/>
    </row>
    <row r="27" spans="1:11" s="13" customFormat="1" ht="14.25" customHeight="1" x14ac:dyDescent="0.15">
      <c r="A27" s="153" t="s">
        <v>0</v>
      </c>
      <c r="B27" s="183">
        <v>45669</v>
      </c>
      <c r="C27" s="183">
        <v>45670</v>
      </c>
      <c r="D27" s="183">
        <v>45671</v>
      </c>
      <c r="E27" s="183">
        <v>45672</v>
      </c>
      <c r="F27" s="183">
        <v>45673</v>
      </c>
      <c r="G27" s="183">
        <v>45674</v>
      </c>
      <c r="H27" s="183">
        <v>45675</v>
      </c>
      <c r="I27" s="177"/>
      <c r="J27" s="822" t="s">
        <v>2</v>
      </c>
      <c r="K27" s="823"/>
    </row>
    <row r="28" spans="1:11" s="159" customFormat="1" ht="14.25" customHeight="1" x14ac:dyDescent="0.15">
      <c r="A28" s="155" t="s">
        <v>3</v>
      </c>
      <c r="B28" s="158" t="s">
        <v>4</v>
      </c>
      <c r="C28" s="157" t="s">
        <v>5</v>
      </c>
      <c r="D28" s="157" t="s">
        <v>6</v>
      </c>
      <c r="E28" s="157" t="s">
        <v>7</v>
      </c>
      <c r="F28" s="157" t="s">
        <v>8</v>
      </c>
      <c r="G28" s="157" t="s">
        <v>9</v>
      </c>
      <c r="H28" s="158" t="s">
        <v>10</v>
      </c>
      <c r="I28" s="178"/>
      <c r="J28" s="819"/>
      <c r="K28" s="820"/>
    </row>
    <row r="29" spans="1:11" s="123" customFormat="1" ht="14.25" customHeight="1" x14ac:dyDescent="0.15">
      <c r="A29" s="179" t="s">
        <v>142</v>
      </c>
      <c r="B29" s="160">
        <v>6</v>
      </c>
      <c r="C29" s="157"/>
      <c r="D29" s="156"/>
      <c r="E29" s="160">
        <v>7</v>
      </c>
      <c r="F29" s="160">
        <v>5</v>
      </c>
      <c r="G29" s="160">
        <v>7</v>
      </c>
      <c r="H29" s="160">
        <v>5</v>
      </c>
      <c r="I29" s="161"/>
      <c r="J29" s="162"/>
      <c r="K29" s="163"/>
    </row>
    <row r="30" spans="1:11" ht="13.5" customHeight="1" x14ac:dyDescent="0.15">
      <c r="A30" s="164" t="s">
        <v>132</v>
      </c>
      <c r="B30" s="40" t="s">
        <v>140</v>
      </c>
      <c r="C30" s="180"/>
      <c r="D30" s="165"/>
      <c r="E30" s="40" t="s">
        <v>140</v>
      </c>
      <c r="F30" s="238" t="s">
        <v>133</v>
      </c>
      <c r="G30" s="40" t="s">
        <v>140</v>
      </c>
      <c r="H30" s="238" t="s">
        <v>133</v>
      </c>
      <c r="I30" s="166">
        <f t="shared" ref="I30:I33" si="1">COUNTA(B30:H30)</f>
        <v>5</v>
      </c>
      <c r="J30" s="873"/>
      <c r="K30" s="874"/>
    </row>
    <row r="31" spans="1:11" ht="13.5" customHeight="1" x14ac:dyDescent="0.15">
      <c r="A31" s="181" t="s">
        <v>134</v>
      </c>
      <c r="B31" s="40" t="s">
        <v>135</v>
      </c>
      <c r="C31" s="137"/>
      <c r="D31" s="234"/>
      <c r="E31" s="40" t="s">
        <v>135</v>
      </c>
      <c r="F31" s="40" t="s">
        <v>135</v>
      </c>
      <c r="G31" s="40" t="s">
        <v>136</v>
      </c>
      <c r="H31" s="40" t="s">
        <v>135</v>
      </c>
      <c r="I31" s="168">
        <f t="shared" si="1"/>
        <v>5</v>
      </c>
      <c r="J31" s="838">
        <f>SUM(COUNTIF(B31:H31,"9-15"))*(5.5)+SUM(COUNTIF(B31:H31,"10-15"))*(4.5)+SUM(COUNTIF(B31:H31,"12-15"))*(3)+SUM(COUNTIF(B31:H31,"9-12"))*(3)+SUM(COUNTIF(B31:H31,"9-17"))*(7.25)+SUM(COUNTIF(B31:H31,"13-15"))*(2)</f>
        <v>29.25</v>
      </c>
      <c r="K31" s="838"/>
    </row>
    <row r="32" spans="1:11" ht="13.5" customHeight="1" x14ac:dyDescent="0.15">
      <c r="A32" s="182" t="s">
        <v>137</v>
      </c>
      <c r="B32" s="40"/>
      <c r="C32" s="235"/>
      <c r="D32" s="236"/>
      <c r="E32" s="16" t="s">
        <v>72</v>
      </c>
      <c r="F32" s="16"/>
      <c r="G32" s="16" t="s">
        <v>72</v>
      </c>
      <c r="H32" s="40"/>
      <c r="I32" s="166">
        <f t="shared" si="1"/>
        <v>2</v>
      </c>
      <c r="J32" s="838">
        <f>SUM(COUNTIF(B32:H32,"9-15"))*(5.5)+SUM(COUNTIF(B32:H32,"10-15"))*(4.5)+SUM(COUNTIF(B32:H32,"12-15"))*(3)+SUM(COUNTIF(B32:H32,"9-12"))*(3)+SUM(COUNTIF(B32:H32,"9-17"))*(7.25)+SUM(COUNTIF(B32:H32,"13-15"))*(2)+SUM(COUNTIF(B32:H32,"10-12"))*(2)</f>
        <v>6</v>
      </c>
      <c r="K32" s="838"/>
    </row>
    <row r="33" spans="1:11" ht="13.5" customHeight="1" x14ac:dyDescent="0.15">
      <c r="A33" s="164" t="s">
        <v>138</v>
      </c>
      <c r="B33" s="16" t="s">
        <v>72</v>
      </c>
      <c r="C33" s="235"/>
      <c r="D33" s="236"/>
      <c r="E33" s="16"/>
      <c r="F33" s="16" t="s">
        <v>72</v>
      </c>
      <c r="G33" s="16" t="s">
        <v>72</v>
      </c>
      <c r="H33" s="16" t="s">
        <v>72</v>
      </c>
      <c r="I33" s="166">
        <f t="shared" si="1"/>
        <v>4</v>
      </c>
      <c r="J33" s="838">
        <f>SUM(COUNTIF(B33:H33,"9-15"))*(5.5)+SUM(COUNTIF(B33:H33,"10-15"))*(4.5)+SUM(COUNTIF(B33:H33,"12-15"))*(3)+SUM(COUNTIF(B33:H33,"9-12"))*(3)+SUM(COUNTIF(B33:H33,"9-17"))*(7.25)+SUM(COUNTIF(B33:H33,"13-15"))*(2)</f>
        <v>12</v>
      </c>
      <c r="K33" s="838"/>
    </row>
    <row r="34" spans="1:11" ht="13.5" customHeight="1" x14ac:dyDescent="0.15">
      <c r="A34" s="164" t="s">
        <v>39</v>
      </c>
      <c r="B34" s="40" t="s">
        <v>58</v>
      </c>
      <c r="C34" s="234"/>
      <c r="D34" s="234"/>
      <c r="E34" s="40" t="s">
        <v>58</v>
      </c>
      <c r="F34" s="40" t="s">
        <v>58</v>
      </c>
      <c r="G34" s="40"/>
      <c r="H34" s="40" t="s">
        <v>20</v>
      </c>
      <c r="I34" s="166">
        <f>COUNTA(B34:H34)</f>
        <v>4</v>
      </c>
      <c r="J34" s="838">
        <f>SUM(COUNTIF(B34:H34,"9-15"))*(5.5)+SUM(COUNTIF(B34:H34,"10-15"))*(4.5)+SUM(COUNTIF(B34:H34,"12-15"))*(3)+SUM(COUNTIF(B34:H34,"9-12"))*(3)+SUM(COUNTIF(B34:H34,"9-17"))*(7.25)+SUM(COUNTIF(B34:H34,"13-15"))*(2)+SUM(COUNTIF(B34:H34,"9-16"))*(6.25)+SUM(COUNTIF(B34:H34,"9-14"))*(4.5)</f>
        <v>23.25</v>
      </c>
      <c r="K34" s="838"/>
    </row>
    <row r="35" spans="1:11" ht="13.5" customHeight="1" x14ac:dyDescent="0.15">
      <c r="A35" s="20" t="s">
        <v>447</v>
      </c>
      <c r="B35" s="40" t="s">
        <v>20</v>
      </c>
      <c r="C35" s="234"/>
      <c r="D35" s="234"/>
      <c r="E35" s="40" t="s">
        <v>20</v>
      </c>
      <c r="F35" s="40"/>
      <c r="G35" s="40" t="s">
        <v>20</v>
      </c>
      <c r="H35" s="40"/>
      <c r="I35" s="166">
        <f>COUNTA(B35:H35)</f>
        <v>3</v>
      </c>
      <c r="J35" s="838">
        <f>SUM(COUNTIF(B35:H35,"9-15"))*(5.5)+SUM(COUNTIF(B35:H35,"10-15"))*(4.5)+SUM(COUNTIF(B35:H35,"12-15"))*(3)+SUM(COUNTIF(B35:H35,"9-12"))*(3)+SUM(COUNTIF(B35:H35,"9-17"))*(7.25)+SUM(COUNTIF(B35:H35,"13-15"))*(2)+SUM(COUNTIF(B35:H35,"9-14"))*(4.5)+SUM(COUNTIF(B35:H35,"10-14"))*(4)</f>
        <v>13.5</v>
      </c>
      <c r="K35" s="838"/>
    </row>
    <row r="36" spans="1:11" ht="13.5" customHeight="1" thickBot="1" x14ac:dyDescent="0.2">
      <c r="A36" s="20" t="s">
        <v>281</v>
      </c>
      <c r="B36" s="40" t="s">
        <v>140</v>
      </c>
      <c r="C36" s="234"/>
      <c r="D36" s="234"/>
      <c r="E36" s="40" t="s">
        <v>140</v>
      </c>
      <c r="F36" s="396" t="s">
        <v>140</v>
      </c>
      <c r="G36" s="40" t="s">
        <v>140</v>
      </c>
      <c r="H36" s="40" t="s">
        <v>140</v>
      </c>
      <c r="I36" s="253"/>
      <c r="J36" s="873"/>
      <c r="K36" s="874"/>
    </row>
    <row r="37" spans="1:11" ht="13.5" customHeight="1" x14ac:dyDescent="0.15">
      <c r="A37" s="824" t="s">
        <v>139</v>
      </c>
      <c r="B37" s="233" t="s">
        <v>140</v>
      </c>
      <c r="C37" s="237"/>
      <c r="D37" s="237"/>
      <c r="E37" s="233" t="s">
        <v>140</v>
      </c>
      <c r="F37" s="233" t="s">
        <v>140</v>
      </c>
      <c r="G37" s="233" t="s">
        <v>140</v>
      </c>
      <c r="H37" s="233" t="s">
        <v>140</v>
      </c>
      <c r="I37" s="826"/>
      <c r="J37" s="828"/>
      <c r="K37" s="829"/>
    </row>
    <row r="38" spans="1:11" ht="13.5" customHeight="1" thickBot="1" x14ac:dyDescent="0.2">
      <c r="A38" s="825"/>
      <c r="B38" s="173" t="s">
        <v>188</v>
      </c>
      <c r="C38" s="170"/>
      <c r="D38" s="171"/>
      <c r="E38" s="173"/>
      <c r="F38" s="173"/>
      <c r="G38" s="173"/>
      <c r="H38" s="174"/>
      <c r="I38" s="827"/>
      <c r="J38" s="830"/>
      <c r="K38" s="831"/>
    </row>
    <row r="39" spans="1:11" s="13" customFormat="1" ht="14.25" customHeight="1" x14ac:dyDescent="0.15">
      <c r="A39" s="153" t="s">
        <v>0</v>
      </c>
      <c r="B39" s="183">
        <v>45676</v>
      </c>
      <c r="C39" s="183">
        <v>45677</v>
      </c>
      <c r="D39" s="183">
        <v>45678</v>
      </c>
      <c r="E39" s="183">
        <v>45679</v>
      </c>
      <c r="F39" s="183">
        <v>45680</v>
      </c>
      <c r="G39" s="183">
        <v>45681</v>
      </c>
      <c r="H39" s="183">
        <v>45682</v>
      </c>
      <c r="I39" s="177"/>
      <c r="J39" s="822" t="s">
        <v>2</v>
      </c>
      <c r="K39" s="823"/>
    </row>
    <row r="40" spans="1:11" s="159" customFormat="1" ht="14.25" customHeight="1" x14ac:dyDescent="0.15">
      <c r="A40" s="155" t="s">
        <v>3</v>
      </c>
      <c r="B40" s="157" t="s">
        <v>4</v>
      </c>
      <c r="C40" s="157" t="s">
        <v>5</v>
      </c>
      <c r="D40" s="157" t="s">
        <v>6</v>
      </c>
      <c r="E40" s="157" t="s">
        <v>7</v>
      </c>
      <c r="F40" s="157" t="s">
        <v>8</v>
      </c>
      <c r="G40" s="157" t="s">
        <v>9</v>
      </c>
      <c r="H40" s="158" t="s">
        <v>10</v>
      </c>
      <c r="I40" s="178"/>
      <c r="J40" s="819"/>
      <c r="K40" s="820"/>
    </row>
    <row r="41" spans="1:11" s="159" customFormat="1" ht="14.25" customHeight="1" x14ac:dyDescent="0.15">
      <c r="A41" s="179" t="s">
        <v>131</v>
      </c>
      <c r="B41" s="160">
        <v>7</v>
      </c>
      <c r="C41" s="157"/>
      <c r="D41" s="156"/>
      <c r="E41" s="160">
        <v>7</v>
      </c>
      <c r="F41" s="160">
        <v>5</v>
      </c>
      <c r="G41" s="160">
        <v>6</v>
      </c>
      <c r="H41" s="160">
        <v>5</v>
      </c>
      <c r="I41" s="161"/>
      <c r="J41" s="162"/>
      <c r="K41" s="163"/>
    </row>
    <row r="42" spans="1:11" ht="13.5" customHeight="1" x14ac:dyDescent="0.15">
      <c r="A42" s="164" t="s">
        <v>132</v>
      </c>
      <c r="B42" s="40" t="s">
        <v>140</v>
      </c>
      <c r="C42" s="180"/>
      <c r="D42" s="165"/>
      <c r="E42" s="40" t="s">
        <v>140</v>
      </c>
      <c r="F42" s="238" t="s">
        <v>133</v>
      </c>
      <c r="G42" s="40" t="s">
        <v>140</v>
      </c>
      <c r="H42" s="238" t="s">
        <v>133</v>
      </c>
      <c r="I42" s="166">
        <f t="shared" ref="I42:I45" si="2">COUNTA(B42:H42)</f>
        <v>5</v>
      </c>
      <c r="J42" s="873"/>
      <c r="K42" s="874"/>
    </row>
    <row r="43" spans="1:11" ht="13.5" customHeight="1" x14ac:dyDescent="0.15">
      <c r="A43" s="181" t="s">
        <v>134</v>
      </c>
      <c r="B43" s="40" t="s">
        <v>135</v>
      </c>
      <c r="C43" s="137"/>
      <c r="D43" s="234"/>
      <c r="E43" s="40" t="s">
        <v>135</v>
      </c>
      <c r="F43" s="40" t="s">
        <v>135</v>
      </c>
      <c r="G43" s="40" t="s">
        <v>136</v>
      </c>
      <c r="H43" s="40" t="s">
        <v>135</v>
      </c>
      <c r="I43" s="168">
        <f t="shared" si="2"/>
        <v>5</v>
      </c>
      <c r="J43" s="838">
        <f>SUM(COUNTIF(B43:H43,"9-15"))*(5.5)+SUM(COUNTIF(B43:H43,"10-15"))*(4.5)+SUM(COUNTIF(B43:H43,"12-15"))*(3)+SUM(COUNTIF(B43:H43,"9-12"))*(3)+SUM(COUNTIF(B43:H43,"9-17"))*(7.25)+SUM(COUNTIF(B43:H43,"13-15"))*(2)</f>
        <v>29.25</v>
      </c>
      <c r="K43" s="838"/>
    </row>
    <row r="44" spans="1:11" ht="13.5" customHeight="1" x14ac:dyDescent="0.15">
      <c r="A44" s="182" t="s">
        <v>137</v>
      </c>
      <c r="B44" s="40"/>
      <c r="C44" s="235"/>
      <c r="D44" s="236"/>
      <c r="E44" s="16" t="s">
        <v>72</v>
      </c>
      <c r="F44" s="16"/>
      <c r="G44" s="16" t="s">
        <v>72</v>
      </c>
      <c r="H44" s="40"/>
      <c r="I44" s="166">
        <f t="shared" si="2"/>
        <v>2</v>
      </c>
      <c r="J44" s="838">
        <f>SUM(COUNTIF(B44:H44,"9-15"))*(5.5)+SUM(COUNTIF(B44:H44,"10-15"))*(4.5)+SUM(COUNTIF(B44:H44,"12-15"))*(3)+SUM(COUNTIF(B44:H44,"9-12"))*(3)+SUM(COUNTIF(B44:H44,"9-17"))*(7.25)+SUM(COUNTIF(B44:H44,"13-15"))*(2)+SUM(COUNTIF(B44:H44,"10-12"))*(2)</f>
        <v>6</v>
      </c>
      <c r="K44" s="838"/>
    </row>
    <row r="45" spans="1:11" ht="13.5" customHeight="1" x14ac:dyDescent="0.15">
      <c r="A45" s="164" t="s">
        <v>138</v>
      </c>
      <c r="B45" s="16" t="s">
        <v>72</v>
      </c>
      <c r="C45" s="235"/>
      <c r="D45" s="236"/>
      <c r="E45" s="16"/>
      <c r="F45" s="16" t="s">
        <v>72</v>
      </c>
      <c r="G45" s="16" t="s">
        <v>72</v>
      </c>
      <c r="H45" s="16" t="s">
        <v>72</v>
      </c>
      <c r="I45" s="166">
        <f t="shared" si="2"/>
        <v>4</v>
      </c>
      <c r="J45" s="838">
        <f>SUM(COUNTIF(B45:H45,"9-15"))*(5.5)+SUM(COUNTIF(B45:H45,"10-15"))*(4.5)+SUM(COUNTIF(B45:H45,"12-15"))*(3)+SUM(COUNTIF(B45:H45,"9-12"))*(3)+SUM(COUNTIF(B45:H45,"9-17"))*(7.25)+SUM(COUNTIF(B45:H45,"13-15"))*(2)</f>
        <v>12</v>
      </c>
      <c r="K45" s="838"/>
    </row>
    <row r="46" spans="1:11" ht="13.5" customHeight="1" x14ac:dyDescent="0.15">
      <c r="A46" s="164" t="s">
        <v>39</v>
      </c>
      <c r="B46" s="40" t="s">
        <v>58</v>
      </c>
      <c r="C46" s="234"/>
      <c r="D46" s="234"/>
      <c r="E46" s="40" t="s">
        <v>58</v>
      </c>
      <c r="F46" s="40" t="s">
        <v>58</v>
      </c>
      <c r="G46" s="40"/>
      <c r="H46" s="40" t="s">
        <v>20</v>
      </c>
      <c r="I46" s="166">
        <f>COUNTA(B46:H46)</f>
        <v>4</v>
      </c>
      <c r="J46" s="838">
        <f>SUM(COUNTIF(B46:H46,"9-15"))*(5.5)+SUM(COUNTIF(B46:H46,"10-15"))*(4.5)+SUM(COUNTIF(B46:H46,"12-15"))*(3)+SUM(COUNTIF(B46:H46,"9-12"))*(3)+SUM(COUNTIF(B46:H46,"9-17"))*(7.25)+SUM(COUNTIF(B46:H46,"13-15"))*(2)+SUM(COUNTIF(B46:H46,"9-16"))*(6.25)+SUM(COUNTIF(B46:H46,"9-14"))*(4.5)</f>
        <v>23.25</v>
      </c>
      <c r="K46" s="838"/>
    </row>
    <row r="47" spans="1:11" ht="13.5" customHeight="1" x14ac:dyDescent="0.15">
      <c r="A47" s="20" t="s">
        <v>447</v>
      </c>
      <c r="B47" s="40" t="s">
        <v>20</v>
      </c>
      <c r="C47" s="234"/>
      <c r="D47" s="234"/>
      <c r="E47" s="40" t="s">
        <v>20</v>
      </c>
      <c r="F47" s="40"/>
      <c r="G47" s="40" t="s">
        <v>20</v>
      </c>
      <c r="H47" s="40"/>
      <c r="I47" s="166">
        <f>COUNTA(B47:H47)</f>
        <v>3</v>
      </c>
      <c r="J47" s="838">
        <f>SUM(COUNTIF(B47:H47,"9-15"))*(5.5)+SUM(COUNTIF(B47:H47,"10-15"))*(4.5)+SUM(COUNTIF(B47:H47,"12-15"))*(3)+SUM(COUNTIF(B47:H47,"9-12"))*(3)+SUM(COUNTIF(B47:H47,"9-17"))*(7.25)+SUM(COUNTIF(B47:H47,"13-15"))*(2)+SUM(COUNTIF(B47:H47,"9-14"))*(4.5)+SUM(COUNTIF(B47:H47,"10-14"))*(4)</f>
        <v>13.5</v>
      </c>
      <c r="K47" s="838"/>
    </row>
    <row r="48" spans="1:11" ht="13.5" customHeight="1" thickBot="1" x14ac:dyDescent="0.2">
      <c r="A48" s="20" t="s">
        <v>281</v>
      </c>
      <c r="B48" s="40" t="s">
        <v>140</v>
      </c>
      <c r="C48" s="234"/>
      <c r="D48" s="234"/>
      <c r="E48" s="40" t="s">
        <v>140</v>
      </c>
      <c r="F48" s="396" t="s">
        <v>140</v>
      </c>
      <c r="G48" s="40" t="s">
        <v>140</v>
      </c>
      <c r="H48" s="40" t="s">
        <v>140</v>
      </c>
      <c r="I48" s="253"/>
      <c r="J48" s="873"/>
      <c r="K48" s="874"/>
    </row>
    <row r="49" spans="1:11" ht="13.5" customHeight="1" x14ac:dyDescent="0.15">
      <c r="A49" s="824" t="s">
        <v>139</v>
      </c>
      <c r="B49" s="233" t="s">
        <v>140</v>
      </c>
      <c r="C49" s="237"/>
      <c r="D49" s="237"/>
      <c r="E49" s="233" t="s">
        <v>140</v>
      </c>
      <c r="F49" s="233" t="s">
        <v>140</v>
      </c>
      <c r="G49" s="233" t="s">
        <v>140</v>
      </c>
      <c r="H49" s="233" t="s">
        <v>140</v>
      </c>
      <c r="I49" s="826"/>
      <c r="J49" s="828"/>
      <c r="K49" s="829"/>
    </row>
    <row r="50" spans="1:11" ht="13.5" customHeight="1" thickBot="1" x14ac:dyDescent="0.2">
      <c r="A50" s="825"/>
      <c r="B50" s="173" t="s">
        <v>188</v>
      </c>
      <c r="C50" s="170"/>
      <c r="D50" s="171"/>
      <c r="E50" s="173"/>
      <c r="F50" s="173"/>
      <c r="G50" s="173"/>
      <c r="H50" s="174"/>
      <c r="I50" s="827"/>
      <c r="J50" s="830"/>
      <c r="K50" s="831"/>
    </row>
    <row r="51" spans="1:11" s="13" customFormat="1" ht="12.75" customHeight="1" x14ac:dyDescent="0.15">
      <c r="A51" s="175" t="s">
        <v>0</v>
      </c>
      <c r="B51" s="176">
        <v>45683</v>
      </c>
      <c r="C51" s="176">
        <v>45684</v>
      </c>
      <c r="D51" s="176">
        <v>45685</v>
      </c>
      <c r="E51" s="176">
        <v>45686</v>
      </c>
      <c r="F51" s="176">
        <v>45687</v>
      </c>
      <c r="G51" s="176">
        <v>45688</v>
      </c>
      <c r="H51" s="176"/>
      <c r="I51" s="177"/>
      <c r="J51" s="822" t="s">
        <v>2</v>
      </c>
      <c r="K51" s="823"/>
    </row>
    <row r="52" spans="1:11" s="159" customFormat="1" ht="12.75" customHeight="1" x14ac:dyDescent="0.15">
      <c r="A52" s="155" t="s">
        <v>3</v>
      </c>
      <c r="B52" s="157" t="s">
        <v>4</v>
      </c>
      <c r="C52" s="157" t="s">
        <v>5</v>
      </c>
      <c r="D52" s="157" t="s">
        <v>6</v>
      </c>
      <c r="E52" s="157" t="s">
        <v>7</v>
      </c>
      <c r="F52" s="157" t="s">
        <v>8</v>
      </c>
      <c r="G52" s="157" t="s">
        <v>9</v>
      </c>
      <c r="H52" s="158"/>
      <c r="I52" s="178"/>
      <c r="J52" s="819"/>
      <c r="K52" s="820"/>
    </row>
    <row r="53" spans="1:11" s="123" customFormat="1" ht="12.75" customHeight="1" x14ac:dyDescent="0.15">
      <c r="A53" s="179" t="s">
        <v>142</v>
      </c>
      <c r="B53" s="160">
        <v>7</v>
      </c>
      <c r="C53" s="157"/>
      <c r="D53" s="156"/>
      <c r="E53" s="160">
        <v>7</v>
      </c>
      <c r="F53" s="160">
        <v>5</v>
      </c>
      <c r="G53" s="160">
        <v>6</v>
      </c>
      <c r="H53" s="156"/>
      <c r="I53" s="161"/>
      <c r="J53" s="162"/>
      <c r="K53" s="163"/>
    </row>
    <row r="54" spans="1:11" ht="13.5" customHeight="1" x14ac:dyDescent="0.15">
      <c r="A54" s="164" t="s">
        <v>132</v>
      </c>
      <c r="B54" s="40" t="s">
        <v>140</v>
      </c>
      <c r="C54" s="180"/>
      <c r="D54" s="165"/>
      <c r="E54" s="40" t="s">
        <v>140</v>
      </c>
      <c r="F54" s="238" t="s">
        <v>133</v>
      </c>
      <c r="G54" s="40" t="s">
        <v>140</v>
      </c>
      <c r="H54" s="165"/>
      <c r="I54" s="166">
        <f t="shared" ref="I54:I57" si="3">COUNTA(B54:H54)</f>
        <v>4</v>
      </c>
      <c r="J54" s="873"/>
      <c r="K54" s="874"/>
    </row>
    <row r="55" spans="1:11" ht="13.5" customHeight="1" x14ac:dyDescent="0.15">
      <c r="A55" s="181" t="s">
        <v>134</v>
      </c>
      <c r="B55" s="40" t="s">
        <v>135</v>
      </c>
      <c r="C55" s="137"/>
      <c r="D55" s="234"/>
      <c r="E55" s="40" t="s">
        <v>135</v>
      </c>
      <c r="F55" s="40" t="s">
        <v>135</v>
      </c>
      <c r="G55" s="40" t="s">
        <v>136</v>
      </c>
      <c r="H55" s="234"/>
      <c r="I55" s="168">
        <f t="shared" si="3"/>
        <v>4</v>
      </c>
      <c r="J55" s="838">
        <f>SUM(COUNTIF(B55:H55,"9-15"))*(5.5)+SUM(COUNTIF(B55:H55,"10-15"))*(4.5)+SUM(COUNTIF(B55:H55,"12-15"))*(3)+SUM(COUNTIF(B55:H55,"9-12"))*(3)+SUM(COUNTIF(B55:H55,"9-17"))*(7.25)+SUM(COUNTIF(B55:H55,"13-15"))*(2)</f>
        <v>23.75</v>
      </c>
      <c r="K55" s="838"/>
    </row>
    <row r="56" spans="1:11" ht="13.5" customHeight="1" x14ac:dyDescent="0.15">
      <c r="A56" s="182" t="s">
        <v>137</v>
      </c>
      <c r="B56" s="40"/>
      <c r="C56" s="235"/>
      <c r="D56" s="236"/>
      <c r="E56" s="16" t="s">
        <v>72</v>
      </c>
      <c r="F56" s="16"/>
      <c r="G56" s="16" t="s">
        <v>72</v>
      </c>
      <c r="H56" s="236"/>
      <c r="I56" s="166">
        <f t="shared" si="3"/>
        <v>2</v>
      </c>
      <c r="J56" s="838">
        <f>SUM(COUNTIF(B56:H56,"9-15"))*(5.5)+SUM(COUNTIF(B56:H56,"10-15"))*(4.5)+SUM(COUNTIF(B56:H56,"12-15"))*(3)+SUM(COUNTIF(B56:H56,"9-12"))*(3)+SUM(COUNTIF(B56:H56,"9-17"))*(7.25)+SUM(COUNTIF(B56:H56,"13-15"))*(2)+SUM(COUNTIF(B56:H56,"10-12"))*(2)</f>
        <v>6</v>
      </c>
      <c r="K56" s="838"/>
    </row>
    <row r="57" spans="1:11" ht="13.5" customHeight="1" x14ac:dyDescent="0.15">
      <c r="A57" s="164" t="s">
        <v>138</v>
      </c>
      <c r="B57" s="16" t="s">
        <v>72</v>
      </c>
      <c r="C57" s="235"/>
      <c r="D57" s="236"/>
      <c r="E57" s="16"/>
      <c r="F57" s="16" t="s">
        <v>72</v>
      </c>
      <c r="G57" s="16" t="s">
        <v>72</v>
      </c>
      <c r="H57" s="236"/>
      <c r="I57" s="166">
        <f t="shared" si="3"/>
        <v>3</v>
      </c>
      <c r="J57" s="838">
        <f>SUM(COUNTIF(B57:H57,"9-15"))*(5.5)+SUM(COUNTIF(B57:H57,"10-15"))*(4.5)+SUM(COUNTIF(B57:H57,"12-15"))*(3)+SUM(COUNTIF(B57:H57,"9-12"))*(3)+SUM(COUNTIF(B57:H57,"9-17"))*(7.25)+SUM(COUNTIF(B57:H57,"13-15"))*(2)</f>
        <v>9</v>
      </c>
      <c r="K57" s="838"/>
    </row>
    <row r="58" spans="1:11" ht="13.5" customHeight="1" x14ac:dyDescent="0.15">
      <c r="A58" s="164" t="s">
        <v>39</v>
      </c>
      <c r="B58" s="40" t="s">
        <v>58</v>
      </c>
      <c r="C58" s="234"/>
      <c r="D58" s="234"/>
      <c r="E58" s="40" t="s">
        <v>58</v>
      </c>
      <c r="F58" s="40" t="s">
        <v>58</v>
      </c>
      <c r="G58" s="40"/>
      <c r="H58" s="234"/>
      <c r="I58" s="166">
        <f>COUNTA(B58:H58)</f>
        <v>3</v>
      </c>
      <c r="J58" s="838">
        <f>SUM(COUNTIF(B58:H58,"9-15"))*(5.5)+SUM(COUNTIF(B58:H58,"10-15"))*(4.5)+SUM(COUNTIF(B58:H58,"12-15"))*(3)+SUM(COUNTIF(B58:H58,"9-12"))*(3)+SUM(COUNTIF(B58:H58,"9-17"))*(7.25)+SUM(COUNTIF(B58:H58,"13-15"))*(2)+SUM(COUNTIF(B58:H58,"9-16"))*(6.25)+SUM(COUNTIF(B58:H58,"9-14"))*(4.5)</f>
        <v>18.75</v>
      </c>
      <c r="K58" s="838"/>
    </row>
    <row r="59" spans="1:11" ht="13.5" customHeight="1" x14ac:dyDescent="0.15">
      <c r="A59" s="20" t="s">
        <v>447</v>
      </c>
      <c r="B59" s="40" t="s">
        <v>20</v>
      </c>
      <c r="C59" s="234"/>
      <c r="D59" s="234"/>
      <c r="E59" s="40" t="s">
        <v>20</v>
      </c>
      <c r="F59" s="40"/>
      <c r="G59" s="40" t="s">
        <v>20</v>
      </c>
      <c r="H59" s="234"/>
      <c r="I59" s="166">
        <f>COUNTA(B59:H59)</f>
        <v>3</v>
      </c>
      <c r="J59" s="838">
        <f>SUM(COUNTIF(B59:H59,"9-15"))*(5.5)+SUM(COUNTIF(B59:H59,"10-15"))*(4.5)+SUM(COUNTIF(B59:H59,"12-15"))*(3)+SUM(COUNTIF(B59:H59,"9-12"))*(3)+SUM(COUNTIF(B59:H59,"9-17"))*(7.25)+SUM(COUNTIF(B59:H59,"13-15"))*(2)+SUM(COUNTIF(B59:H59,"9-14"))*(4.5)+SUM(COUNTIF(B59:H59,"10-14"))*(4)</f>
        <v>13.5</v>
      </c>
      <c r="K59" s="838"/>
    </row>
    <row r="60" spans="1:11" ht="13.5" customHeight="1" thickBot="1" x14ac:dyDescent="0.2">
      <c r="A60" s="20" t="s">
        <v>281</v>
      </c>
      <c r="B60" s="40" t="s">
        <v>140</v>
      </c>
      <c r="C60" s="234"/>
      <c r="D60" s="234"/>
      <c r="E60" s="40" t="s">
        <v>140</v>
      </c>
      <c r="F60" s="396" t="s">
        <v>140</v>
      </c>
      <c r="G60" s="40" t="s">
        <v>140</v>
      </c>
      <c r="H60" s="234"/>
      <c r="I60" s="253"/>
      <c r="J60" s="873"/>
      <c r="K60" s="874"/>
    </row>
    <row r="61" spans="1:11" ht="13.5" customHeight="1" x14ac:dyDescent="0.15">
      <c r="A61" s="824" t="s">
        <v>139</v>
      </c>
      <c r="B61" s="233" t="s">
        <v>140</v>
      </c>
      <c r="C61" s="237"/>
      <c r="D61" s="237"/>
      <c r="E61" s="233" t="s">
        <v>140</v>
      </c>
      <c r="F61" s="233" t="s">
        <v>140</v>
      </c>
      <c r="G61" s="233" t="s">
        <v>140</v>
      </c>
      <c r="H61" s="237"/>
      <c r="I61" s="826"/>
      <c r="J61" s="828"/>
      <c r="K61" s="829"/>
    </row>
    <row r="62" spans="1:11" ht="13.5" customHeight="1" thickBot="1" x14ac:dyDescent="0.2">
      <c r="A62" s="825"/>
      <c r="B62" s="173" t="s">
        <v>188</v>
      </c>
      <c r="C62" s="170"/>
      <c r="D62" s="171"/>
      <c r="E62" s="173"/>
      <c r="F62" s="173"/>
      <c r="G62" s="173"/>
      <c r="H62" s="171"/>
      <c r="I62" s="827"/>
      <c r="J62" s="830"/>
      <c r="K62" s="831"/>
    </row>
    <row r="63" spans="1:11" ht="12.75" customHeight="1" x14ac:dyDescent="0.15">
      <c r="J63" s="736" t="s">
        <v>459</v>
      </c>
      <c r="K63" s="736"/>
    </row>
    <row r="64" spans="1:11" s="1" customFormat="1" x14ac:dyDescent="0.15">
      <c r="A64" s="841" t="s">
        <v>143</v>
      </c>
      <c r="B64" s="842"/>
      <c r="C64" s="842"/>
      <c r="D64" s="843"/>
      <c r="E64" s="372" t="s">
        <v>146</v>
      </c>
      <c r="F64" s="186"/>
      <c r="G64" s="14"/>
      <c r="H64" s="10"/>
      <c r="I64" s="10"/>
      <c r="J64" s="736"/>
      <c r="K64" s="736"/>
    </row>
    <row r="65" spans="1:14" s="1" customFormat="1" ht="15" customHeight="1" x14ac:dyDescent="0.15">
      <c r="A65" s="741" t="s">
        <v>283</v>
      </c>
      <c r="B65" s="742"/>
      <c r="C65" s="742"/>
      <c r="D65" s="743"/>
      <c r="E65" s="371" t="s">
        <v>282</v>
      </c>
      <c r="F65" s="367"/>
      <c r="G65" s="368"/>
      <c r="H65" s="368"/>
      <c r="I65" s="368"/>
      <c r="J65" s="368"/>
      <c r="K65" s="368"/>
      <c r="L65" s="368"/>
      <c r="M65" s="368"/>
      <c r="N65" s="368"/>
    </row>
    <row r="66" spans="1:14" s="1" customFormat="1" ht="15" customHeight="1" x14ac:dyDescent="0.15">
      <c r="A66" s="844" t="s">
        <v>284</v>
      </c>
      <c r="B66" s="845"/>
      <c r="C66" s="845"/>
      <c r="D66" s="846"/>
      <c r="E66" s="373" t="s">
        <v>285</v>
      </c>
      <c r="F66" s="369"/>
      <c r="G66" s="370"/>
      <c r="H66" s="370"/>
      <c r="I66" s="370"/>
      <c r="J66" s="370"/>
      <c r="K66" s="370"/>
      <c r="L66" s="370"/>
      <c r="M66" s="370"/>
      <c r="N66" s="370"/>
    </row>
  </sheetData>
  <mergeCells count="63">
    <mergeCell ref="A66:D66"/>
    <mergeCell ref="E5:G5"/>
    <mergeCell ref="A61:A62"/>
    <mergeCell ref="I61:I62"/>
    <mergeCell ref="J61:K62"/>
    <mergeCell ref="J63:K64"/>
    <mergeCell ref="A64:D64"/>
    <mergeCell ref="A65:D65"/>
    <mergeCell ref="J55:K55"/>
    <mergeCell ref="J56:K56"/>
    <mergeCell ref="J57:K57"/>
    <mergeCell ref="J58:K58"/>
    <mergeCell ref="J59:K59"/>
    <mergeCell ref="J60:K60"/>
    <mergeCell ref="A49:A50"/>
    <mergeCell ref="I49:I50"/>
    <mergeCell ref="J49:K50"/>
    <mergeCell ref="J51:K52"/>
    <mergeCell ref="J54:K54"/>
    <mergeCell ref="J43:K43"/>
    <mergeCell ref="J44:K44"/>
    <mergeCell ref="J45:K45"/>
    <mergeCell ref="J46:K46"/>
    <mergeCell ref="J47:K47"/>
    <mergeCell ref="J48:K48"/>
    <mergeCell ref="A25:A26"/>
    <mergeCell ref="I25:I26"/>
    <mergeCell ref="J25:K26"/>
    <mergeCell ref="J42:K42"/>
    <mergeCell ref="J30:K30"/>
    <mergeCell ref="J31:K31"/>
    <mergeCell ref="J32:K32"/>
    <mergeCell ref="J33:K33"/>
    <mergeCell ref="J34:K34"/>
    <mergeCell ref="J35:K35"/>
    <mergeCell ref="J36:K36"/>
    <mergeCell ref="A37:A38"/>
    <mergeCell ref="I37:I38"/>
    <mergeCell ref="J37:K38"/>
    <mergeCell ref="J39:K40"/>
    <mergeCell ref="J27:K28"/>
    <mergeCell ref="J22:K22"/>
    <mergeCell ref="J23:K23"/>
    <mergeCell ref="J24:K24"/>
    <mergeCell ref="A13:A14"/>
    <mergeCell ref="I13:I14"/>
    <mergeCell ref="J13:K14"/>
    <mergeCell ref="J15:K16"/>
    <mergeCell ref="J18:K18"/>
    <mergeCell ref="J19:K19"/>
    <mergeCell ref="J20:K20"/>
    <mergeCell ref="J21:K21"/>
    <mergeCell ref="B1:G1"/>
    <mergeCell ref="H1:K1"/>
    <mergeCell ref="I3:I4"/>
    <mergeCell ref="J3:K4"/>
    <mergeCell ref="J6:K6"/>
    <mergeCell ref="J12:K12"/>
    <mergeCell ref="J7:K7"/>
    <mergeCell ref="J8:K8"/>
    <mergeCell ref="J9:K9"/>
    <mergeCell ref="J10:K10"/>
    <mergeCell ref="J11:K11"/>
  </mergeCells>
  <phoneticPr fontId="13"/>
  <pageMargins left="0.51181102362204722" right="0.51181102362204722" top="0.15748031496062992" bottom="0.15748031496062992" header="0.31496062992125984" footer="0.31496062992125984"/>
  <pageSetup paperSize="9" orientation="portrait"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5239C-852E-4BD2-B960-08E247E73894}">
  <sheetPr>
    <pageSetUpPr fitToPage="1"/>
  </sheetPr>
  <dimension ref="A1:X47"/>
  <sheetViews>
    <sheetView zoomScale="85" zoomScaleNormal="85" workbookViewId="0">
      <selection activeCell="D25" sqref="D25"/>
    </sheetView>
  </sheetViews>
  <sheetFormatPr defaultColWidth="9" defaultRowHeight="20.100000000000001" customHeight="1" x14ac:dyDescent="0.15"/>
  <cols>
    <col min="1" max="1" width="11.875" customWidth="1"/>
    <col min="2" max="8" width="10.25" style="123" customWidth="1"/>
    <col min="9" max="9" width="7.625" customWidth="1"/>
    <col min="11" max="11" width="3.125" customWidth="1"/>
  </cols>
  <sheetData>
    <row r="1" spans="1:24" ht="20.100000000000001" customHeight="1" thickBot="1" x14ac:dyDescent="0.2">
      <c r="A1" s="60" t="s">
        <v>69</v>
      </c>
      <c r="B1" s="683" t="s">
        <v>289</v>
      </c>
      <c r="C1" s="683"/>
      <c r="D1" s="683"/>
      <c r="E1" s="683"/>
      <c r="F1" s="683"/>
      <c r="H1" s="916" t="s">
        <v>103</v>
      </c>
      <c r="I1" s="917"/>
      <c r="J1" s="918"/>
      <c r="K1" s="919"/>
    </row>
    <row r="2" spans="1:24" ht="20.100000000000001" customHeight="1" x14ac:dyDescent="0.15">
      <c r="A2" s="123"/>
      <c r="I2" s="123"/>
      <c r="J2" s="124"/>
      <c r="K2" s="125"/>
    </row>
    <row r="3" spans="1:24" ht="20.100000000000001" customHeight="1" x14ac:dyDescent="0.15">
      <c r="A3" s="21" t="s">
        <v>64</v>
      </c>
      <c r="B3" s="90">
        <v>45901</v>
      </c>
      <c r="C3" s="90">
        <v>45902</v>
      </c>
      <c r="D3" s="90">
        <v>45903</v>
      </c>
      <c r="E3" s="90">
        <v>45904</v>
      </c>
      <c r="F3" s="90">
        <v>45905</v>
      </c>
      <c r="G3" s="90">
        <v>45906</v>
      </c>
      <c r="H3" s="90">
        <v>45907</v>
      </c>
      <c r="I3" s="807" t="s">
        <v>1</v>
      </c>
      <c r="J3" s="906" t="s">
        <v>2</v>
      </c>
      <c r="K3" s="907"/>
    </row>
    <row r="4" spans="1:24" ht="20.100000000000001" customHeight="1" x14ac:dyDescent="0.15">
      <c r="A4" s="21" t="s">
        <v>3</v>
      </c>
      <c r="B4" s="2" t="s">
        <v>4</v>
      </c>
      <c r="C4" s="2" t="s">
        <v>5</v>
      </c>
      <c r="D4" s="21" t="s">
        <v>6</v>
      </c>
      <c r="E4" s="2" t="s">
        <v>7</v>
      </c>
      <c r="F4" s="2" t="s">
        <v>8</v>
      </c>
      <c r="G4" s="2" t="s">
        <v>9</v>
      </c>
      <c r="H4" s="24" t="s">
        <v>10</v>
      </c>
      <c r="I4" s="808"/>
      <c r="J4" s="908"/>
      <c r="K4" s="909"/>
    </row>
    <row r="5" spans="1:24" ht="20.100000000000001" customHeight="1" x14ac:dyDescent="0.15">
      <c r="A5" s="126" t="s">
        <v>12</v>
      </c>
      <c r="B5" s="128"/>
      <c r="C5" s="128"/>
      <c r="D5" s="128"/>
      <c r="E5" s="12"/>
      <c r="F5" s="12"/>
      <c r="G5" s="12"/>
      <c r="H5" s="12"/>
      <c r="I5" s="129"/>
      <c r="J5" s="914"/>
      <c r="K5" s="915"/>
    </row>
    <row r="6" spans="1:24" ht="20.100000000000001" customHeight="1" x14ac:dyDescent="0.15">
      <c r="A6" s="20" t="s">
        <v>24</v>
      </c>
      <c r="B6" s="128"/>
      <c r="C6" s="128"/>
      <c r="D6" s="32"/>
      <c r="E6" s="18"/>
      <c r="F6" s="12" t="s">
        <v>25</v>
      </c>
      <c r="G6" s="12" t="s">
        <v>25</v>
      </c>
      <c r="H6" s="12" t="s">
        <v>25</v>
      </c>
      <c r="I6" s="129">
        <f>COUNTIFS(B6:H6,"&lt;&gt;空",B6:H6,"&lt;&gt;休",B6:H6,"&lt;&gt;調",B6:H6,"&lt;&gt;",B6:H6,"&lt;&gt;調整休")</f>
        <v>3</v>
      </c>
      <c r="J6" s="904">
        <f>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10-15"))*(4.5)</f>
        <v>13.5</v>
      </c>
      <c r="K6" s="905"/>
      <c r="N6" s="6"/>
      <c r="O6" s="6"/>
      <c r="P6" s="6"/>
      <c r="Q6" s="6"/>
      <c r="R6" s="6"/>
      <c r="S6" s="6"/>
      <c r="T6" s="6"/>
      <c r="U6" s="6"/>
      <c r="V6" s="6"/>
      <c r="W6" s="6"/>
      <c r="X6" s="6"/>
    </row>
    <row r="7" spans="1:24" ht="20.100000000000001" customHeight="1" x14ac:dyDescent="0.15">
      <c r="A7" s="20" t="s">
        <v>15</v>
      </c>
      <c r="B7" s="63"/>
      <c r="C7" s="63"/>
      <c r="D7" s="32"/>
      <c r="E7" s="383"/>
      <c r="F7" s="18"/>
      <c r="G7" s="12" t="s">
        <v>25</v>
      </c>
      <c r="H7" s="18"/>
      <c r="I7" s="129">
        <f>COUNTIFS(B7:H7,"&lt;&gt;空",B7:H7,"&lt;&gt;休",B7:H7,"&lt;&gt;調",B7:H7,"&lt;&gt;",B7:H7,"&lt;&gt;調整休")</f>
        <v>1</v>
      </c>
      <c r="J7" s="904">
        <f>SUM(COUNTIF(B7:H7,"9-11,15-19"))*(6)+(COUNTIF(B7:H7,"9-12,16-19"))*(6)+(COUNTIF(B7:H7,"9-13,17-19"))*(6)+(COUNTIF(B7:H7,"9-19"))*(9)+(COUNTIF(B7:H7,"9-17"))*(7.25)+(COUNTIF(B7:H7,"9-16"))*(6.25)+(COUNTIF(B7:H7,"9-15"))*(5.5)+(COUNTIF(B7:H7,"9-14"))*(4.5)+(COUNTIF(B7:H7,"9-13"))*(4)+(COUNTIF(B7:H7,"9-12"))*(3)+(COUNTIF(B7:H7,"9-11:30"))*(2.5)+(COUNTIF(B7:H7,"13-19"))*(5.5)+(COUNTIF(B7:H7,"14-19"))*(4.5)+(COUNTIF(B7:H7,"15-19"))*(4)+(COUNTIF(B7:H7,"16-19"))*(3)+(COUNTIF(B7:H7,"16:30-19"))*(2.5)+(COUNTIF(B7:H7,"10-14"))*(4)+(COUNTIF(B7:H7,"10-15"))*(4.5)</f>
        <v>4.5</v>
      </c>
      <c r="K7" s="905"/>
      <c r="N7" s="6"/>
      <c r="O7" s="6"/>
      <c r="P7" s="6"/>
      <c r="Q7" s="6"/>
      <c r="R7" s="6"/>
      <c r="S7" s="6"/>
      <c r="T7" s="6"/>
      <c r="U7" s="6"/>
      <c r="V7" s="6"/>
      <c r="W7" s="6"/>
      <c r="X7" s="6"/>
    </row>
    <row r="8" spans="1:24" ht="20.100000000000001" customHeight="1" x14ac:dyDescent="0.15">
      <c r="A8" s="20" t="s">
        <v>28</v>
      </c>
      <c r="B8" s="63"/>
      <c r="C8" s="63"/>
      <c r="D8" s="32"/>
      <c r="E8" s="12" t="s">
        <v>20</v>
      </c>
      <c r="F8" s="12" t="s">
        <v>20</v>
      </c>
      <c r="G8" s="12"/>
      <c r="H8" s="12"/>
      <c r="I8" s="129">
        <f>COUNTIFS(B8:H8,"&lt;&gt;空",B8:H8,"&lt;&gt;休",B8:H8,"&lt;&gt;調",B8:H8,"&lt;&gt;",B8:H8,"&lt;&gt;調整休")</f>
        <v>2</v>
      </c>
      <c r="J8" s="904">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9</v>
      </c>
      <c r="K8" s="905"/>
    </row>
    <row r="9" spans="1:24" ht="20.100000000000001" customHeight="1" x14ac:dyDescent="0.15">
      <c r="A9" s="20"/>
      <c r="B9" s="63"/>
      <c r="C9" s="63"/>
      <c r="D9" s="32"/>
      <c r="E9" s="12"/>
      <c r="F9" s="12"/>
      <c r="G9" s="40"/>
      <c r="H9" s="12"/>
      <c r="I9" s="129">
        <f>COUNTIFS(B9:H9,"&lt;&gt;空",B9:H9,"&lt;&gt;休",B9:H9,"&lt;&gt;調",B9:H9,"&lt;&gt;",B9:H9,"&lt;&gt;調整休")</f>
        <v>0</v>
      </c>
      <c r="J9" s="904">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10-15"))*(4.5)</f>
        <v>0</v>
      </c>
      <c r="K9" s="905"/>
    </row>
    <row r="10" spans="1:24" ht="20.100000000000001" customHeight="1" x14ac:dyDescent="0.15">
      <c r="A10" s="130" t="s">
        <v>0</v>
      </c>
      <c r="B10" s="90">
        <v>45908</v>
      </c>
      <c r="C10" s="90">
        <v>45909</v>
      </c>
      <c r="D10" s="90">
        <v>45910</v>
      </c>
      <c r="E10" s="90">
        <v>45911</v>
      </c>
      <c r="F10" s="90">
        <v>45912</v>
      </c>
      <c r="G10" s="90">
        <v>45913</v>
      </c>
      <c r="H10" s="90">
        <v>45914</v>
      </c>
      <c r="I10" s="131"/>
      <c r="J10" s="906" t="s">
        <v>2</v>
      </c>
      <c r="K10" s="907"/>
    </row>
    <row r="11" spans="1:24" ht="20.100000000000001" customHeight="1" x14ac:dyDescent="0.15">
      <c r="A11" s="132" t="s">
        <v>3</v>
      </c>
      <c r="B11" s="2" t="s">
        <v>4</v>
      </c>
      <c r="C11" s="2" t="s">
        <v>5</v>
      </c>
      <c r="D11" s="21" t="s">
        <v>6</v>
      </c>
      <c r="E11" s="2" t="s">
        <v>7</v>
      </c>
      <c r="F11" s="2" t="s">
        <v>8</v>
      </c>
      <c r="G11" s="2" t="s">
        <v>9</v>
      </c>
      <c r="H11" s="24" t="s">
        <v>10</v>
      </c>
      <c r="I11" s="133"/>
      <c r="J11" s="908"/>
      <c r="K11" s="909"/>
    </row>
    <row r="12" spans="1:24" ht="20.100000000000001" customHeight="1" x14ac:dyDescent="0.15">
      <c r="A12" s="126" t="s">
        <v>13</v>
      </c>
      <c r="B12" s="12"/>
      <c r="C12" s="21"/>
      <c r="D12" s="21"/>
      <c r="E12" s="12"/>
      <c r="F12" s="12"/>
      <c r="G12" s="12"/>
      <c r="H12" s="12"/>
      <c r="I12" s="129"/>
      <c r="J12" s="914"/>
      <c r="K12" s="915"/>
    </row>
    <row r="13" spans="1:24" ht="20.100000000000001" customHeight="1" x14ac:dyDescent="0.15">
      <c r="A13" s="20" t="s">
        <v>24</v>
      </c>
      <c r="B13" s="12"/>
      <c r="C13" s="127"/>
      <c r="D13" s="32"/>
      <c r="E13" s="18"/>
      <c r="F13" s="12" t="s">
        <v>25</v>
      </c>
      <c r="G13" s="12" t="s">
        <v>25</v>
      </c>
      <c r="H13" s="12" t="s">
        <v>25</v>
      </c>
      <c r="I13" s="129">
        <f>COUNTIFS(B13:H13,"&lt;&gt;空",B13:H13,"&lt;&gt;休",B13:H13,"&lt;&gt;調",B13:H13,"&lt;&gt;",B13:H13,"&lt;&gt;調整休")</f>
        <v>3</v>
      </c>
      <c r="J13" s="904" t="s">
        <v>81</v>
      </c>
      <c r="K13" s="905"/>
    </row>
    <row r="14" spans="1:24" ht="20.100000000000001" customHeight="1" x14ac:dyDescent="0.15">
      <c r="A14" s="20" t="s">
        <v>15</v>
      </c>
      <c r="B14" s="12" t="s">
        <v>25</v>
      </c>
      <c r="C14" s="21"/>
      <c r="D14" s="32"/>
      <c r="E14" s="12" t="s">
        <v>25</v>
      </c>
      <c r="F14" s="18"/>
      <c r="G14" s="12" t="s">
        <v>25</v>
      </c>
      <c r="H14" s="18"/>
      <c r="I14" s="129">
        <f>COUNTIFS(B14:H14,"&lt;&gt;空",B14:H14,"&lt;&gt;休",B14:H14,"&lt;&gt;調",B14:H14,"&lt;&gt;",B14:H14,"&lt;&gt;調整休")</f>
        <v>3</v>
      </c>
      <c r="J14" s="904" t="s">
        <v>81</v>
      </c>
      <c r="K14" s="905"/>
    </row>
    <row r="15" spans="1:24" ht="20.100000000000001" customHeight="1" x14ac:dyDescent="0.15">
      <c r="A15" s="20" t="s">
        <v>28</v>
      </c>
      <c r="B15" s="12" t="s">
        <v>20</v>
      </c>
      <c r="C15" s="21"/>
      <c r="D15" s="32"/>
      <c r="E15" s="12" t="s">
        <v>20</v>
      </c>
      <c r="F15" s="12" t="s">
        <v>20</v>
      </c>
      <c r="G15" s="12"/>
      <c r="H15" s="12"/>
      <c r="I15" s="129">
        <f>COUNTIFS(B15:H15,"&lt;&gt;空",B15:H15,"&lt;&gt;休",B15:H15,"&lt;&gt;調",B15:H15,"&lt;&gt;",B15:H15,"&lt;&gt;調整休")</f>
        <v>3</v>
      </c>
      <c r="J15" s="904">
        <v>9</v>
      </c>
      <c r="K15" s="905"/>
    </row>
    <row r="16" spans="1:24" ht="20.100000000000001" customHeight="1" x14ac:dyDescent="0.15">
      <c r="A16" s="20"/>
      <c r="B16" s="12"/>
      <c r="C16" s="106"/>
      <c r="D16" s="36"/>
      <c r="E16" s="12"/>
      <c r="F16" s="12"/>
      <c r="G16" s="40"/>
      <c r="H16" s="12"/>
      <c r="I16" s="129">
        <f>COUNTIFS(B16:H16,"&lt;&gt;空",B16:H16,"&lt;&gt;休",B16:H16,"&lt;&gt;調",B16:H16,"&lt;&gt;",B16:H16,"&lt;&gt;調整休")</f>
        <v>0</v>
      </c>
      <c r="J16" s="904">
        <f>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0</v>
      </c>
      <c r="K16" s="905"/>
    </row>
    <row r="17" spans="1:11" ht="20.100000000000001" customHeight="1" x14ac:dyDescent="0.15">
      <c r="A17" s="130" t="s">
        <v>0</v>
      </c>
      <c r="B17" s="23">
        <v>45915</v>
      </c>
      <c r="C17" s="23">
        <v>45916</v>
      </c>
      <c r="D17" s="23">
        <v>45917</v>
      </c>
      <c r="E17" s="23">
        <v>45918</v>
      </c>
      <c r="F17" s="23">
        <v>45919</v>
      </c>
      <c r="G17" s="23">
        <v>45920</v>
      </c>
      <c r="H17" s="23">
        <v>45921</v>
      </c>
      <c r="I17" s="131"/>
      <c r="J17" s="906" t="s">
        <v>2</v>
      </c>
      <c r="K17" s="907"/>
    </row>
    <row r="18" spans="1:11" ht="20.100000000000001" customHeight="1" x14ac:dyDescent="0.15">
      <c r="A18" s="134" t="s">
        <v>3</v>
      </c>
      <c r="B18" s="24" t="s">
        <v>4</v>
      </c>
      <c r="C18" s="21" t="s">
        <v>5</v>
      </c>
      <c r="D18" s="21" t="s">
        <v>6</v>
      </c>
      <c r="E18" s="2" t="s">
        <v>7</v>
      </c>
      <c r="F18" s="2" t="s">
        <v>8</v>
      </c>
      <c r="G18" s="2" t="s">
        <v>9</v>
      </c>
      <c r="H18" s="24" t="s">
        <v>10</v>
      </c>
      <c r="I18" s="133"/>
      <c r="J18" s="908"/>
      <c r="K18" s="909"/>
    </row>
    <row r="19" spans="1:11" ht="20.100000000000001" customHeight="1" x14ac:dyDescent="0.15">
      <c r="A19" s="126" t="s">
        <v>12</v>
      </c>
      <c r="B19" s="12"/>
      <c r="C19" s="21"/>
      <c r="D19" s="21"/>
      <c r="E19" s="12"/>
      <c r="F19" s="12"/>
      <c r="G19" s="12"/>
      <c r="H19" s="12"/>
      <c r="I19" s="129"/>
      <c r="J19" s="838"/>
      <c r="K19" s="915"/>
    </row>
    <row r="20" spans="1:11" ht="20.100000000000001" customHeight="1" x14ac:dyDescent="0.15">
      <c r="A20" s="20" t="s">
        <v>24</v>
      </c>
      <c r="B20" s="12"/>
      <c r="C20" s="127"/>
      <c r="D20" s="32"/>
      <c r="E20" s="18"/>
      <c r="F20" s="12" t="s">
        <v>25</v>
      </c>
      <c r="G20" s="12" t="s">
        <v>25</v>
      </c>
      <c r="H20" s="12" t="s">
        <v>25</v>
      </c>
      <c r="I20" s="129">
        <f>COUNTIFS(B20:H20,"&lt;&gt;空",B20:H20,"&lt;&gt;休",B20:H20,"&lt;&gt;調",B20:H20,"&lt;&gt;",B20:H20,"&lt;&gt;調整休")</f>
        <v>3</v>
      </c>
      <c r="J20" s="904">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10-15"))*(4.5)</f>
        <v>13.5</v>
      </c>
      <c r="K20" s="905"/>
    </row>
    <row r="21" spans="1:11" ht="20.100000000000001" customHeight="1" x14ac:dyDescent="0.15">
      <c r="A21" s="20" t="s">
        <v>15</v>
      </c>
      <c r="B21" s="12" t="s">
        <v>25</v>
      </c>
      <c r="C21" s="21"/>
      <c r="D21" s="32"/>
      <c r="E21" s="12" t="s">
        <v>25</v>
      </c>
      <c r="F21" s="18"/>
      <c r="G21" s="12" t="s">
        <v>25</v>
      </c>
      <c r="H21" s="18"/>
      <c r="I21" s="129">
        <f>COUNTIFS(B21:H21,"&lt;&gt;空",B21:H21,"&lt;&gt;休",B21:H21,"&lt;&gt;調",B21:H21,"&lt;&gt;",B21:H21,"&lt;&gt;調整休")</f>
        <v>3</v>
      </c>
      <c r="J21" s="904">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10-15"))*(4.5)</f>
        <v>13.5</v>
      </c>
      <c r="K21" s="905"/>
    </row>
    <row r="22" spans="1:11" ht="20.100000000000001" customHeight="1" x14ac:dyDescent="0.15">
      <c r="A22" s="20" t="s">
        <v>28</v>
      </c>
      <c r="B22" s="12" t="s">
        <v>20</v>
      </c>
      <c r="C22" s="21"/>
      <c r="D22" s="32"/>
      <c r="E22" s="12" t="s">
        <v>20</v>
      </c>
      <c r="F22" s="12" t="s">
        <v>20</v>
      </c>
      <c r="G22" s="12"/>
      <c r="H22" s="12"/>
      <c r="I22" s="129">
        <f>COUNTIFS(B22:H22,"&lt;&gt;空",B22:H22,"&lt;&gt;休",B22:H22,"&lt;&gt;調",B22:H22,"&lt;&gt;",B22:H22,"&lt;&gt;調整休")</f>
        <v>3</v>
      </c>
      <c r="J22" s="904">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10-15"))*(4.5)</f>
        <v>13.5</v>
      </c>
      <c r="K22" s="905"/>
    </row>
    <row r="23" spans="1:11" ht="20.100000000000001" customHeight="1" x14ac:dyDescent="0.15">
      <c r="A23" s="20"/>
      <c r="B23" s="12"/>
      <c r="C23" s="106"/>
      <c r="D23" s="36"/>
      <c r="E23" s="12"/>
      <c r="F23" s="12"/>
      <c r="G23" s="40"/>
      <c r="H23" s="12"/>
      <c r="I23" s="129">
        <f>COUNTIFS(B23:H23,"&lt;&gt;空",B23:H23,"&lt;&gt;休",B23:H23,"&lt;&gt;調",B23:H23,"&lt;&gt;",B23:H23,"&lt;&gt;調整休")</f>
        <v>0</v>
      </c>
      <c r="J23" s="904">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10-15"))*(4.5)</f>
        <v>0</v>
      </c>
      <c r="K23" s="905"/>
    </row>
    <row r="24" spans="1:11" ht="20.100000000000001" customHeight="1" x14ac:dyDescent="0.15">
      <c r="A24" s="130" t="s">
        <v>0</v>
      </c>
      <c r="B24" s="90">
        <v>45922</v>
      </c>
      <c r="C24" s="90">
        <v>45923</v>
      </c>
      <c r="D24" s="90">
        <v>45924</v>
      </c>
      <c r="E24" s="90">
        <v>45925</v>
      </c>
      <c r="F24" s="90">
        <v>45926</v>
      </c>
      <c r="G24" s="90">
        <v>45927</v>
      </c>
      <c r="H24" s="90">
        <v>45928</v>
      </c>
      <c r="I24" s="131"/>
      <c r="J24" s="906" t="s">
        <v>2</v>
      </c>
      <c r="K24" s="907"/>
    </row>
    <row r="25" spans="1:11" ht="20.100000000000001" customHeight="1" x14ac:dyDescent="0.15">
      <c r="A25" s="132" t="s">
        <v>3</v>
      </c>
      <c r="B25" s="2" t="s">
        <v>4</v>
      </c>
      <c r="C25" s="376" t="s">
        <v>5</v>
      </c>
      <c r="D25" s="21" t="s">
        <v>6</v>
      </c>
      <c r="E25" s="2" t="s">
        <v>7</v>
      </c>
      <c r="F25" s="2" t="s">
        <v>8</v>
      </c>
      <c r="G25" s="2" t="s">
        <v>9</v>
      </c>
      <c r="H25" s="24" t="s">
        <v>10</v>
      </c>
      <c r="I25" s="133"/>
      <c r="J25" s="908"/>
      <c r="K25" s="909"/>
    </row>
    <row r="26" spans="1:11" ht="20.100000000000001" customHeight="1" x14ac:dyDescent="0.15">
      <c r="A26" s="126" t="s">
        <v>13</v>
      </c>
      <c r="B26" s="12"/>
      <c r="C26" s="127"/>
      <c r="D26" s="128"/>
      <c r="E26" s="52"/>
      <c r="F26" s="12"/>
      <c r="G26" s="12"/>
      <c r="H26" s="12"/>
      <c r="I26" s="129"/>
      <c r="J26" s="910"/>
      <c r="K26" s="911"/>
    </row>
    <row r="27" spans="1:11" ht="20.100000000000001" customHeight="1" x14ac:dyDescent="0.15">
      <c r="A27" s="20" t="s">
        <v>24</v>
      </c>
      <c r="B27" s="12"/>
      <c r="C27" s="127"/>
      <c r="D27" s="32"/>
      <c r="E27" s="18"/>
      <c r="F27" s="12" t="s">
        <v>25</v>
      </c>
      <c r="G27" s="12" t="s">
        <v>25</v>
      </c>
      <c r="H27" s="12" t="s">
        <v>25</v>
      </c>
      <c r="I27" s="129">
        <f>COUNTIFS(B27:H27,"&lt;&gt;空",B27:H27,"&lt;&gt;休",B27:H27,"&lt;&gt;調",B27:H27,"&lt;&gt;",B27:H27,"&lt;&gt;調整休")</f>
        <v>3</v>
      </c>
      <c r="J27" s="904">
        <f>SUM(COUNTIF(B27:H27,"9-11,15-19"))*(6)+(COUNTIF(B27:H27,"9-12,16-19"))*(6)+(COUNTIF(B27:H27,"9-13,17-19"))*(6)+(COUNTIF(B27:H27,"9-19"))*(9)+(COUNTIF(B27:H27,"9-17"))*(7.25)+(COUNTIF(B27:H27,"9-16"))*(6.25)+(COUNTIF(B27:H27,"9-15"))*(5.5)+(COUNTIF(B27:H27,"9-14"))*(4.5)+(COUNTIF(B27:H27,"9-13"))*(4)+(COUNTIF(B27:H27,"9-12"))*(3)+(COUNTIF(B27:H27,"9-11:30"))*(2.5)+(COUNTIF(B27:H27,"13-19"))*(5.5)+(COUNTIF(B27:H27,"14-19"))*(4.5)+(COUNTIF(B27:H27,"15-19"))*(4)+(COUNTIF(B27:H27,"16-19"))*(3)+(COUNTIF(B27:H27,"16:30-19"))*(2.5)+(COUNTIF(B27:H27,"10-14"))*(4)+(COUNTIF(B27:H27,"10-15"))*(4.5)</f>
        <v>13.5</v>
      </c>
      <c r="K27" s="905"/>
    </row>
    <row r="28" spans="1:11" ht="20.100000000000001" customHeight="1" x14ac:dyDescent="0.15">
      <c r="A28" s="20" t="s">
        <v>15</v>
      </c>
      <c r="B28" s="12" t="s">
        <v>25</v>
      </c>
      <c r="C28" s="21"/>
      <c r="D28" s="32"/>
      <c r="E28" s="12" t="s">
        <v>25</v>
      </c>
      <c r="F28" s="18"/>
      <c r="G28" s="12" t="s">
        <v>25</v>
      </c>
      <c r="H28" s="18"/>
      <c r="I28" s="129">
        <f>COUNTIFS(B28:H28,"&lt;&gt;空",B28:H28,"&lt;&gt;休",B28:H28,"&lt;&gt;調",B28:H28,"&lt;&gt;",B28:H28,"&lt;&gt;調整休")</f>
        <v>3</v>
      </c>
      <c r="J28" s="904">
        <f>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10-15"))*(4.5)</f>
        <v>13.5</v>
      </c>
      <c r="K28" s="905"/>
    </row>
    <row r="29" spans="1:11" ht="20.100000000000001" customHeight="1" x14ac:dyDescent="0.15">
      <c r="A29" s="20" t="s">
        <v>28</v>
      </c>
      <c r="B29" s="12" t="s">
        <v>20</v>
      </c>
      <c r="C29" s="21"/>
      <c r="D29" s="32"/>
      <c r="E29" s="12" t="s">
        <v>20</v>
      </c>
      <c r="F29" s="12" t="s">
        <v>20</v>
      </c>
      <c r="G29" s="12"/>
      <c r="H29" s="12"/>
      <c r="I29" s="129">
        <f>COUNTIFS(B29:H29,"&lt;&gt;空",B29:H29,"&lt;&gt;休",B29:H29,"&lt;&gt;調",B29:H29,"&lt;&gt;",B29:H29,"&lt;&gt;調整休")</f>
        <v>3</v>
      </c>
      <c r="J29" s="904">
        <f>SUM(COUNTIF(B29:H29,"9-11,15-19"))*(6)+(COUNTIF(B29:H29,"9-12,16-19"))*(6)+(COUNTIF(B29:H29,"9-13,17-19"))*(6)+(COUNTIF(B29:H29,"9-19"))*(9)+(COUNTIF(B29:H29,"9-17"))*(7.25)+(COUNTIF(B29:H29,"9-16"))*(6.25)+(COUNTIF(B29:H29,"9-15"))*(5.5)+(COUNTIF(B29:H29,"9-14"))*(4.5)+(COUNTIF(B29:H29,"9-13"))*(4)+(COUNTIF(B29:H29,"9-12"))*(3)+(COUNTIF(B29:H29,"9-11:30"))*(2.5)+(COUNTIF(B29:H29,"13-19"))*(5.5)+(COUNTIF(B29:H29,"14-19"))*(4.5)+(COUNTIF(B29:H29,"15-19"))*(4)+(COUNTIF(B29:H29,"16-19"))*(3)+(COUNTIF(B29:H29,"16:30-19"))*(2.5)+(COUNTIF(B29:H29,"10-14"))*(4)+(COUNTIF(B29:H29,"10-15"))*(4.5)</f>
        <v>13.5</v>
      </c>
      <c r="K29" s="905"/>
    </row>
    <row r="30" spans="1:11" ht="20.100000000000001" customHeight="1" x14ac:dyDescent="0.15">
      <c r="A30" s="20"/>
      <c r="B30" s="12"/>
      <c r="C30" s="106"/>
      <c r="D30" s="36"/>
      <c r="E30" s="12"/>
      <c r="F30" s="12"/>
      <c r="G30" s="40"/>
      <c r="H30" s="12"/>
      <c r="I30" s="129">
        <f>COUNTIFS(B30:H30,"&lt;&gt;空",B30:H30,"&lt;&gt;休",B30:H30,"&lt;&gt;調",B30:H30,"&lt;&gt;",B30:H30,"&lt;&gt;調整休")</f>
        <v>0</v>
      </c>
      <c r="J30" s="904">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10-15"))*(4.5)</f>
        <v>0</v>
      </c>
      <c r="K30" s="905"/>
    </row>
    <row r="31" spans="1:11" ht="20.100000000000001" customHeight="1" x14ac:dyDescent="0.15">
      <c r="A31" s="130" t="s">
        <v>0</v>
      </c>
      <c r="B31" s="23">
        <v>45929</v>
      </c>
      <c r="C31" s="23">
        <v>45930</v>
      </c>
      <c r="D31" s="23"/>
      <c r="E31" s="23"/>
      <c r="F31" s="23"/>
      <c r="G31" s="23"/>
      <c r="H31" s="23"/>
      <c r="I31" s="131"/>
      <c r="J31" s="906" t="s">
        <v>2</v>
      </c>
      <c r="K31" s="907"/>
    </row>
    <row r="32" spans="1:11" ht="20.100000000000001" customHeight="1" x14ac:dyDescent="0.15">
      <c r="A32" s="134" t="s">
        <v>3</v>
      </c>
      <c r="B32" s="2" t="s">
        <v>4</v>
      </c>
      <c r="C32" s="316" t="s">
        <v>5</v>
      </c>
      <c r="D32" s="21"/>
      <c r="E32" s="2"/>
      <c r="F32" s="2"/>
      <c r="G32" s="2"/>
      <c r="H32" s="24"/>
      <c r="I32" s="133"/>
      <c r="J32" s="908"/>
      <c r="K32" s="909"/>
    </row>
    <row r="33" spans="1:14" ht="20.100000000000001" customHeight="1" x14ac:dyDescent="0.15">
      <c r="A33" s="126" t="s">
        <v>12</v>
      </c>
      <c r="B33" s="52"/>
      <c r="C33" s="127"/>
      <c r="D33" s="128"/>
      <c r="E33" s="52"/>
      <c r="F33" s="11"/>
      <c r="G33" s="11"/>
      <c r="H33" s="11"/>
      <c r="I33" s="9"/>
      <c r="J33" s="912"/>
      <c r="K33" s="913"/>
    </row>
    <row r="34" spans="1:14" ht="20.100000000000001" customHeight="1" x14ac:dyDescent="0.15">
      <c r="A34" s="20" t="s">
        <v>24</v>
      </c>
      <c r="B34" s="12"/>
      <c r="C34" s="127"/>
      <c r="D34" s="32"/>
      <c r="E34" s="18"/>
      <c r="F34" s="11"/>
      <c r="G34" s="11"/>
      <c r="H34" s="11"/>
      <c r="I34" s="129">
        <f>COUNTIFS(B34:H34,"&lt;&gt;空",B34:H34,"&lt;&gt;休",B34:H34,"&lt;&gt;調",B34:H34,"&lt;&gt;",B34:H34,"&lt;&gt;調整休")</f>
        <v>0</v>
      </c>
      <c r="J34" s="904">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10-15"))*(4.5)</f>
        <v>0</v>
      </c>
      <c r="K34" s="905"/>
    </row>
    <row r="35" spans="1:14" ht="20.100000000000001" customHeight="1" x14ac:dyDescent="0.15">
      <c r="A35" s="20" t="s">
        <v>15</v>
      </c>
      <c r="B35" s="12" t="s">
        <v>25</v>
      </c>
      <c r="C35" s="21"/>
      <c r="D35" s="32"/>
      <c r="E35" s="12" t="s">
        <v>25</v>
      </c>
      <c r="F35" s="136"/>
      <c r="G35" s="136"/>
      <c r="H35" s="136"/>
      <c r="I35" s="129">
        <f>COUNTIFS(B35:H35,"&lt;&gt;空",B35:H35,"&lt;&gt;休",B35:H35,"&lt;&gt;調",B35:H35,"&lt;&gt;",B35:H35,"&lt;&gt;調整休")</f>
        <v>2</v>
      </c>
      <c r="J35" s="904">
        <f>SUM(COUNTIF(B35:H35,"9-11,15-19"))*(6)+(COUNTIF(B35:H35,"9-12,16-19"))*(6)+(COUNTIF(B35:H35,"9-13,17-19"))*(6)+(COUNTIF(B35:H35,"9-19"))*(9)+(COUNTIF(B35:H35,"9-17"))*(7.25)+(COUNTIF(B35:H35,"9-16"))*(6.25)+(COUNTIF(B35:H35,"9-15"))*(5.5)+(COUNTIF(B35:H35,"9-14"))*(4.5)+(COUNTIF(B35:H35,"9-13"))*(4)+(COUNTIF(B35:H35,"9-12"))*(3)+(COUNTIF(B35:H35,"9-11:30"))*(2.5)+(COUNTIF(B35:H35,"13-19"))*(5.5)+(COUNTIF(B35:H35,"14-19"))*(4.5)+(COUNTIF(B35:H35,"15-19"))*(4)+(COUNTIF(B35:H35,"16-19"))*(3)+(COUNTIF(B35:H35,"16:30-19"))*(2.5)+(COUNTIF(B35:H35,"10-14"))*(4)+(COUNTIF(B35:H35,"10-15"))*(4.5)</f>
        <v>9</v>
      </c>
      <c r="K35" s="905"/>
    </row>
    <row r="36" spans="1:14" ht="20.100000000000001" customHeight="1" x14ac:dyDescent="0.15">
      <c r="A36" s="20" t="s">
        <v>28</v>
      </c>
      <c r="B36" s="12" t="s">
        <v>20</v>
      </c>
      <c r="C36" s="21"/>
      <c r="D36" s="32"/>
      <c r="E36" s="12" t="s">
        <v>20</v>
      </c>
      <c r="F36" s="11"/>
      <c r="G36" s="11"/>
      <c r="H36" s="11"/>
      <c r="I36" s="129">
        <f>COUNTIFS(B36:H36,"&lt;&gt;空",B36:H36,"&lt;&gt;休",B36:H36,"&lt;&gt;調",B36:H36,"&lt;&gt;",B36:H36,"&lt;&gt;調整休")</f>
        <v>2</v>
      </c>
      <c r="J36" s="904">
        <f>SUM(COUNTIF(B36:H36,"9-11,15-19"))*(6)+(COUNTIF(B36:H36,"9-12,16-19"))*(6)+(COUNTIF(B36:H36,"9-13,17-19"))*(6)+(COUNTIF(B36:H36,"9-19"))*(9)+(COUNTIF(B36:H36,"9-17"))*(7.25)+(COUNTIF(B36:H36,"9-16"))*(6.25)+(COUNTIF(B36:H36,"9-15"))*(5.5)+(COUNTIF(B36:H36,"9-14"))*(4.5)+(COUNTIF(B36:H36,"9-13"))*(4)+(COUNTIF(B36:H36,"9-12"))*(3)+(COUNTIF(B36:H36,"9-11:30"))*(2.5)+(COUNTIF(B36:H36,"13-19"))*(5.5)+(COUNTIF(B36:H36,"14-19"))*(4.5)+(COUNTIF(B36:H36,"15-19"))*(4)+(COUNTIF(B36:H36,"16-19"))*(3)+(COUNTIF(B36:H36,"16:30-19"))*(2.5)+(COUNTIF(B36:H36,"10-14"))*(4)+(COUNTIF(B36:H36,"10-15"))*(4.5)</f>
        <v>9</v>
      </c>
      <c r="K36" s="905"/>
    </row>
    <row r="37" spans="1:14" ht="20.100000000000001" customHeight="1" x14ac:dyDescent="0.15">
      <c r="A37" s="20"/>
      <c r="B37" s="12"/>
      <c r="C37" s="106"/>
      <c r="D37" s="36"/>
      <c r="E37" s="12"/>
      <c r="F37" s="137"/>
      <c r="G37" s="137"/>
      <c r="H37" s="137"/>
      <c r="I37" s="129">
        <f>COUNTIFS(B37:H37,"&lt;&gt;空",B37:H37,"&lt;&gt;休",B37:H37,"&lt;&gt;調",B37:H37,"&lt;&gt;",B37:H37,"&lt;&gt;調整休")</f>
        <v>0</v>
      </c>
      <c r="J37" s="904">
        <f>SUM(COUNTIF(B37:H37,"9-11,15-19"))*(6)+(COUNTIF(B37:H37,"9-12,16-19"))*(6)+(COUNTIF(B37:H37,"9-13,17-19"))*(6)+(COUNTIF(B37:H37,"9-19"))*(9)+(COUNTIF(B37:H37,"9-17"))*(7.25)+(COUNTIF(B37:H37,"9-16"))*(6.25)+(COUNTIF(B37:H37,"9-15"))*(5.5)+(COUNTIF(B37:H37,"9-14"))*(4.5)+(COUNTIF(B37:H37,"9-13"))*(4)+(COUNTIF(B37:H37,"9-12"))*(3)+(COUNTIF(B37:H37,"9-11:30"))*(2.5)+(COUNTIF(B37:H37,"13-19"))*(5.5)+(COUNTIF(B37:H37,"14-19"))*(4.5)+(COUNTIF(B37:H37,"15-19"))*(4)+(COUNTIF(B37:H37,"16-19"))*(3)+(COUNTIF(B37:H37,"16:30-19"))*(2.5)+(COUNTIF(B37:H37,"10-14"))*(4)+(COUNTIF(B37:H37,"10-15"))*(4.5)</f>
        <v>0</v>
      </c>
      <c r="K37" s="905"/>
      <c r="M37" s="10"/>
      <c r="N37" s="10"/>
    </row>
    <row r="38" spans="1:14" ht="20.100000000000001" customHeight="1" x14ac:dyDescent="0.15">
      <c r="A38" s="41"/>
      <c r="B38" s="42"/>
      <c r="C38" s="42"/>
      <c r="D38" s="42"/>
      <c r="E38" s="42"/>
      <c r="F38" s="42"/>
      <c r="G38" s="42"/>
      <c r="H38" s="42"/>
      <c r="I38" s="959" t="s">
        <v>251</v>
      </c>
      <c r="J38" s="959"/>
      <c r="K38" s="959"/>
    </row>
    <row r="39" spans="1:14" ht="20.100000000000001" customHeight="1" x14ac:dyDescent="0.15">
      <c r="A39" s="699" t="s">
        <v>36</v>
      </c>
      <c r="B39" s="700"/>
      <c r="C39" s="13"/>
      <c r="D39" s="897" t="s">
        <v>31</v>
      </c>
      <c r="E39" s="897"/>
      <c r="H39" s="10"/>
      <c r="I39" s="10"/>
      <c r="M39" s="123"/>
      <c r="N39" s="135"/>
    </row>
    <row r="40" spans="1:14" ht="20.100000000000001" customHeight="1" x14ac:dyDescent="0.15">
      <c r="A40" s="702" t="s">
        <v>85</v>
      </c>
      <c r="B40" s="703"/>
      <c r="C40" s="903" t="s">
        <v>34</v>
      </c>
      <c r="D40" s="899"/>
      <c r="E40" s="899"/>
      <c r="F40" s="899"/>
      <c r="G40" s="899"/>
      <c r="H40" s="899"/>
      <c r="I40" s="899"/>
      <c r="J40" s="899"/>
      <c r="K40" s="899"/>
      <c r="M40" s="123"/>
      <c r="N40" s="135"/>
    </row>
    <row r="41" spans="1:14" ht="20.100000000000001" customHeight="1" x14ac:dyDescent="0.15">
      <c r="A41" s="702" t="s">
        <v>86</v>
      </c>
      <c r="B41" s="703"/>
      <c r="C41" s="903" t="s">
        <v>30</v>
      </c>
      <c r="D41" s="899"/>
      <c r="E41" s="899"/>
      <c r="F41" s="899"/>
      <c r="G41" s="899"/>
      <c r="H41" s="899"/>
      <c r="I41" s="899"/>
      <c r="J41" s="899"/>
      <c r="K41" s="899"/>
    </row>
    <row r="42" spans="1:14" ht="20.100000000000001" customHeight="1" x14ac:dyDescent="0.15">
      <c r="A42" s="95" t="s">
        <v>87</v>
      </c>
      <c r="B42" s="96"/>
      <c r="C42" s="34" t="s">
        <v>32</v>
      </c>
      <c r="D42" s="35"/>
      <c r="E42" s="35"/>
      <c r="F42" s="35"/>
      <c r="G42" s="35"/>
      <c r="H42" s="35"/>
      <c r="I42" s="35"/>
      <c r="J42" s="35"/>
      <c r="K42" s="35"/>
    </row>
    <row r="43" spans="1:14" ht="20.100000000000001" customHeight="1" x14ac:dyDescent="0.15">
      <c r="A43" s="95" t="s">
        <v>88</v>
      </c>
      <c r="B43" s="96"/>
      <c r="C43" s="903" t="s">
        <v>65</v>
      </c>
      <c r="D43" s="899"/>
      <c r="E43" s="899"/>
      <c r="F43" s="899"/>
      <c r="G43" s="899"/>
      <c r="H43" s="899"/>
      <c r="I43" s="899"/>
      <c r="J43" s="899"/>
      <c r="K43" s="899"/>
    </row>
    <row r="44" spans="1:14" ht="20.100000000000001" customHeight="1" x14ac:dyDescent="0.15">
      <c r="A44" s="694"/>
      <c r="B44" s="695"/>
      <c r="C44" s="903" t="s">
        <v>33</v>
      </c>
      <c r="D44" s="899"/>
      <c r="E44" s="899"/>
      <c r="F44" s="899"/>
      <c r="G44" s="899"/>
      <c r="H44" s="899"/>
      <c r="I44" s="899"/>
      <c r="J44" s="899"/>
      <c r="K44" s="899"/>
    </row>
    <row r="45" spans="1:14" ht="20.100000000000001" customHeight="1" x14ac:dyDescent="0.15">
      <c r="A45" s="896"/>
      <c r="B45" s="896"/>
      <c r="C45" s="35" t="s">
        <v>35</v>
      </c>
      <c r="D45" s="35"/>
      <c r="E45" s="35"/>
      <c r="F45" s="35"/>
      <c r="G45" s="35"/>
      <c r="H45" s="35"/>
      <c r="I45" s="35"/>
      <c r="J45" s="35"/>
      <c r="K45" s="35"/>
    </row>
    <row r="46" spans="1:14" ht="20.100000000000001" customHeight="1" x14ac:dyDescent="0.15">
      <c r="A46" s="898"/>
      <c r="B46" s="898"/>
      <c r="C46" s="899" t="s">
        <v>104</v>
      </c>
      <c r="D46" s="899"/>
      <c r="E46" s="899"/>
      <c r="F46" s="899"/>
      <c r="G46" s="899"/>
      <c r="H46" s="899"/>
      <c r="I46" s="899"/>
      <c r="J46" s="899"/>
      <c r="K46" s="899"/>
    </row>
    <row r="47" spans="1:14" ht="20.100000000000001" customHeight="1" x14ac:dyDescent="0.15">
      <c r="A47" s="898"/>
      <c r="B47" s="898"/>
      <c r="C47" s="899" t="s">
        <v>105</v>
      </c>
      <c r="D47" s="899"/>
      <c r="E47" s="899"/>
      <c r="F47" s="899"/>
      <c r="G47" s="899"/>
      <c r="H47" s="899"/>
      <c r="I47" s="899"/>
      <c r="J47" s="899"/>
      <c r="K47" s="899"/>
    </row>
  </sheetData>
  <mergeCells count="48">
    <mergeCell ref="A45:B45"/>
    <mergeCell ref="A46:B46"/>
    <mergeCell ref="C46:K46"/>
    <mergeCell ref="A47:B47"/>
    <mergeCell ref="C47:K47"/>
    <mergeCell ref="A44:B44"/>
    <mergeCell ref="C44:K44"/>
    <mergeCell ref="J35:K35"/>
    <mergeCell ref="J36:K36"/>
    <mergeCell ref="J37:K37"/>
    <mergeCell ref="I38:K38"/>
    <mergeCell ref="A39:B39"/>
    <mergeCell ref="D39:E39"/>
    <mergeCell ref="A40:B40"/>
    <mergeCell ref="C40:K40"/>
    <mergeCell ref="A41:B41"/>
    <mergeCell ref="C41:K41"/>
    <mergeCell ref="C43:K43"/>
    <mergeCell ref="J34:K34"/>
    <mergeCell ref="J21:K21"/>
    <mergeCell ref="J22:K22"/>
    <mergeCell ref="J23:K23"/>
    <mergeCell ref="J24:K25"/>
    <mergeCell ref="J26:K26"/>
    <mergeCell ref="J27:K27"/>
    <mergeCell ref="J28:K28"/>
    <mergeCell ref="J29:K29"/>
    <mergeCell ref="J30:K30"/>
    <mergeCell ref="J31:K32"/>
    <mergeCell ref="J33:K33"/>
    <mergeCell ref="J20:K20"/>
    <mergeCell ref="J7:K7"/>
    <mergeCell ref="J8:K8"/>
    <mergeCell ref="J9:K9"/>
    <mergeCell ref="J10:K11"/>
    <mergeCell ref="J12:K12"/>
    <mergeCell ref="J13:K13"/>
    <mergeCell ref="J14:K14"/>
    <mergeCell ref="J15:K15"/>
    <mergeCell ref="J16:K16"/>
    <mergeCell ref="J17:K18"/>
    <mergeCell ref="J19:K19"/>
    <mergeCell ref="J6:K6"/>
    <mergeCell ref="B1:F1"/>
    <mergeCell ref="H1:K1"/>
    <mergeCell ref="I3:I4"/>
    <mergeCell ref="J3:K4"/>
    <mergeCell ref="J5:K5"/>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28885FE-E48E-47C1-BDBD-FFB9490AE0ED}">
          <x14:formula1>
            <xm:f>'F:\Users\clmiwa-three\Downloads\[《中村》新田・草加 エリア 仮シフト【12月16日～1月15日】.xlsx]参照データベース'!#REF!</xm:f>
          </x14:formula1>
          <xm:sqref>G1 D38:H38 D37 C23:D23 C30:D30 E26 B33 C16:D16 C37:C38 E33 B9:D9</xm:sqref>
        </x14:dataValidation>
      </x14:dataValidations>
    </ext>
  </extLst>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F17FE-B5C3-491E-94F9-E4A7CA90B634}">
  <sheetPr>
    <tabColor theme="7" tint="0.59999389629810485"/>
    <pageSetUpPr fitToPage="1"/>
  </sheetPr>
  <dimension ref="A1:Q62"/>
  <sheetViews>
    <sheetView zoomScale="96" zoomScaleNormal="96" workbookViewId="0"/>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60" t="s">
        <v>69</v>
      </c>
      <c r="B1" s="683" t="s">
        <v>418</v>
      </c>
      <c r="C1" s="683"/>
      <c r="D1" s="683"/>
      <c r="E1" s="683"/>
      <c r="F1" s="683"/>
      <c r="H1" s="792" t="s">
        <v>50</v>
      </c>
      <c r="I1" s="793"/>
      <c r="J1" s="793"/>
      <c r="K1" s="794"/>
    </row>
    <row r="2" spans="1:17" ht="8.4499999999999993" customHeight="1" x14ac:dyDescent="0.15">
      <c r="A2" s="14"/>
      <c r="I2" s="14"/>
      <c r="J2" s="3"/>
      <c r="K2" s="4"/>
    </row>
    <row r="3" spans="1:17" ht="16.5" customHeight="1" x14ac:dyDescent="0.15">
      <c r="A3" s="2" t="s">
        <v>64</v>
      </c>
      <c r="B3" s="90">
        <v>45992</v>
      </c>
      <c r="C3" s="90">
        <v>45993</v>
      </c>
      <c r="D3" s="90">
        <v>45994</v>
      </c>
      <c r="E3" s="90">
        <v>45995</v>
      </c>
      <c r="F3" s="90">
        <v>45996</v>
      </c>
      <c r="G3" s="90">
        <v>45997</v>
      </c>
      <c r="H3" s="90">
        <v>45998</v>
      </c>
      <c r="I3" s="727" t="s">
        <v>1</v>
      </c>
      <c r="J3" s="717" t="s">
        <v>2</v>
      </c>
      <c r="K3" s="718"/>
    </row>
    <row r="4" spans="1:17" ht="16.5" customHeight="1" x14ac:dyDescent="0.15">
      <c r="A4" s="2" t="s">
        <v>3</v>
      </c>
      <c r="B4" s="2" t="s">
        <v>4</v>
      </c>
      <c r="C4" s="21" t="s">
        <v>5</v>
      </c>
      <c r="D4" s="21" t="s">
        <v>6</v>
      </c>
      <c r="E4" s="2" t="s">
        <v>7</v>
      </c>
      <c r="F4" s="2" t="s">
        <v>8</v>
      </c>
      <c r="G4" s="2" t="s">
        <v>9</v>
      </c>
      <c r="H4" s="24" t="s">
        <v>10</v>
      </c>
      <c r="I4" s="728"/>
      <c r="J4" s="719"/>
      <c r="K4" s="720"/>
    </row>
    <row r="5" spans="1:17" ht="18" customHeight="1" x14ac:dyDescent="0.15">
      <c r="A5" s="17" t="s">
        <v>12</v>
      </c>
      <c r="B5" s="12"/>
      <c r="C5" s="2"/>
      <c r="D5" s="2"/>
      <c r="E5" s="12"/>
      <c r="F5" s="12"/>
      <c r="G5" s="12"/>
      <c r="H5" s="12"/>
      <c r="I5" s="5"/>
      <c r="J5" s="682"/>
      <c r="K5" s="692"/>
    </row>
    <row r="6" spans="1:17" ht="18" customHeight="1" x14ac:dyDescent="0.15">
      <c r="A6" s="5" t="s">
        <v>14</v>
      </c>
      <c r="B6" s="12" t="s">
        <v>21</v>
      </c>
      <c r="C6" s="127"/>
      <c r="D6" s="32"/>
      <c r="E6" s="12" t="s">
        <v>21</v>
      </c>
      <c r="F6" s="12" t="s">
        <v>21</v>
      </c>
      <c r="G6" s="12" t="s">
        <v>68</v>
      </c>
      <c r="H6" s="12" t="s">
        <v>21</v>
      </c>
      <c r="I6" s="5">
        <f t="shared" ref="I6:I10" si="0">COUNTIFS(B6:H6,"&lt;&gt;空",B6:H6,"&lt;&gt;休",B6:H6,"&lt;&gt;調",B6:H6,"&lt;&gt;",B6:H6,"&lt;&gt;調整休")</f>
        <v>5</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22</v>
      </c>
      <c r="K6" s="759"/>
    </row>
    <row r="7" spans="1:17" ht="18" customHeight="1" x14ac:dyDescent="0.15">
      <c r="A7" s="20" t="s">
        <v>100</v>
      </c>
      <c r="B7" s="59"/>
      <c r="C7" s="350"/>
      <c r="D7" s="36"/>
      <c r="E7" s="12"/>
      <c r="F7" s="12" t="s">
        <v>20</v>
      </c>
      <c r="G7" s="12" t="s">
        <v>22</v>
      </c>
      <c r="H7" s="12" t="s">
        <v>20</v>
      </c>
      <c r="I7" s="5">
        <f t="shared" si="0"/>
        <v>3</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14.5</v>
      </c>
      <c r="K7" s="759"/>
    </row>
    <row r="8" spans="1:17" ht="18" customHeight="1" x14ac:dyDescent="0.15">
      <c r="A8" s="20" t="s">
        <v>178</v>
      </c>
      <c r="B8" s="12" t="s">
        <v>25</v>
      </c>
      <c r="C8" s="45"/>
      <c r="D8" s="46"/>
      <c r="E8" s="16"/>
      <c r="F8" s="12" t="s">
        <v>25</v>
      </c>
      <c r="G8" s="12"/>
      <c r="H8" s="12" t="s">
        <v>25</v>
      </c>
      <c r="I8" s="5">
        <f t="shared" si="0"/>
        <v>3</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f>
        <v>13.5</v>
      </c>
      <c r="K8" s="759"/>
    </row>
    <row r="9" spans="1:17" ht="18" customHeight="1" x14ac:dyDescent="0.15">
      <c r="A9" s="20" t="s">
        <v>376</v>
      </c>
      <c r="B9" s="12" t="s">
        <v>21</v>
      </c>
      <c r="C9" s="45"/>
      <c r="D9" s="46"/>
      <c r="E9" s="12" t="s">
        <v>21</v>
      </c>
      <c r="F9" s="12" t="s">
        <v>21</v>
      </c>
      <c r="G9" s="12"/>
      <c r="H9" s="12" t="s">
        <v>21</v>
      </c>
      <c r="I9" s="5">
        <f t="shared" si="0"/>
        <v>4</v>
      </c>
      <c r="J9" s="758">
        <f>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18</v>
      </c>
      <c r="K9" s="759"/>
    </row>
    <row r="10" spans="1:17" ht="18" customHeight="1" x14ac:dyDescent="0.15">
      <c r="A10" s="20" t="s">
        <v>377</v>
      </c>
      <c r="B10" s="16"/>
      <c r="C10" s="45"/>
      <c r="D10" s="46"/>
      <c r="E10" s="16"/>
      <c r="F10" s="12"/>
      <c r="G10" s="12" t="s">
        <v>184</v>
      </c>
      <c r="H10" s="12" t="s">
        <v>184</v>
      </c>
      <c r="I10" s="5">
        <f t="shared" si="0"/>
        <v>2</v>
      </c>
      <c r="J10" s="758">
        <f>SUM(COUNTIF(B10:H10,"9-11,15-19"))*(6)+(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11-19"))*(7)</f>
        <v>14</v>
      </c>
      <c r="K10" s="759"/>
      <c r="Q10" s="349"/>
    </row>
    <row r="11" spans="1:17" ht="19.5" customHeight="1" x14ac:dyDescent="0.15">
      <c r="A11" s="31" t="s">
        <v>66</v>
      </c>
      <c r="B11" s="16" t="s">
        <v>82</v>
      </c>
      <c r="C11" s="45"/>
      <c r="D11" s="46"/>
      <c r="E11" s="16" t="s">
        <v>82</v>
      </c>
      <c r="F11" s="12"/>
      <c r="G11" s="16" t="s">
        <v>354</v>
      </c>
      <c r="H11" s="16"/>
      <c r="I11" s="5"/>
      <c r="J11" s="758"/>
      <c r="K11" s="759"/>
    </row>
    <row r="12" spans="1:17" ht="18" customHeight="1" x14ac:dyDescent="0.15">
      <c r="A12" s="31" t="s">
        <v>66</v>
      </c>
      <c r="B12" s="16" t="s">
        <v>125</v>
      </c>
      <c r="C12" s="45"/>
      <c r="D12" s="46"/>
      <c r="E12" s="16" t="s">
        <v>125</v>
      </c>
      <c r="F12" s="16"/>
      <c r="G12" s="16"/>
      <c r="H12" s="16"/>
      <c r="I12" s="5"/>
      <c r="J12" s="682"/>
      <c r="K12" s="692"/>
    </row>
    <row r="13" spans="1:17" ht="16.5" customHeight="1" x14ac:dyDescent="0.15">
      <c r="A13" s="33" t="s">
        <v>0</v>
      </c>
      <c r="B13" s="90">
        <v>45999</v>
      </c>
      <c r="C13" s="90">
        <v>46000</v>
      </c>
      <c r="D13" s="90">
        <v>46001</v>
      </c>
      <c r="E13" s="90">
        <v>46002</v>
      </c>
      <c r="F13" s="90">
        <v>46003</v>
      </c>
      <c r="G13" s="90">
        <v>46004</v>
      </c>
      <c r="H13" s="90">
        <v>46005</v>
      </c>
      <c r="I13" s="727" t="s">
        <v>1</v>
      </c>
      <c r="J13" s="717" t="s">
        <v>2</v>
      </c>
      <c r="K13" s="718"/>
    </row>
    <row r="14" spans="1:17" ht="16.5" customHeight="1" x14ac:dyDescent="0.15">
      <c r="A14" s="22" t="s">
        <v>3</v>
      </c>
      <c r="B14" s="22" t="s">
        <v>4</v>
      </c>
      <c r="C14" s="2" t="s">
        <v>5</v>
      </c>
      <c r="D14" s="21" t="s">
        <v>6</v>
      </c>
      <c r="E14" s="2" t="s">
        <v>7</v>
      </c>
      <c r="F14" s="2" t="s">
        <v>8</v>
      </c>
      <c r="G14" s="2" t="s">
        <v>9</v>
      </c>
      <c r="H14" s="24" t="s">
        <v>10</v>
      </c>
      <c r="I14" s="728"/>
      <c r="J14" s="719"/>
      <c r="K14" s="720"/>
    </row>
    <row r="15" spans="1:17" ht="18" customHeight="1" x14ac:dyDescent="0.15">
      <c r="A15" s="17" t="s">
        <v>13</v>
      </c>
      <c r="B15" s="12"/>
      <c r="C15" s="2"/>
      <c r="D15" s="2"/>
      <c r="E15" s="960" t="s">
        <v>422</v>
      </c>
      <c r="F15" s="961"/>
      <c r="G15" s="961"/>
      <c r="H15" s="962"/>
      <c r="I15" s="5"/>
      <c r="J15" s="682"/>
      <c r="K15" s="692"/>
    </row>
    <row r="16" spans="1:17" ht="18" customHeight="1" x14ac:dyDescent="0.15">
      <c r="A16" s="5" t="s">
        <v>14</v>
      </c>
      <c r="B16" s="87"/>
      <c r="C16" s="127"/>
      <c r="D16" s="32"/>
      <c r="E16" s="12" t="s">
        <v>21</v>
      </c>
      <c r="F16" s="12" t="s">
        <v>21</v>
      </c>
      <c r="G16" s="16" t="s">
        <v>221</v>
      </c>
      <c r="H16" s="12" t="s">
        <v>21</v>
      </c>
      <c r="I16" s="5">
        <f t="shared" ref="I16:I20" si="2">COUNTIFS(B16:H16,"&lt;&gt;空",B16:H16,"&lt;&gt;休",B16:H16,"&lt;&gt;調",B16:H16,"&lt;&gt;",B16:H16,"&lt;&gt;調整休")</f>
        <v>4</v>
      </c>
      <c r="J16" s="758">
        <v>30.5</v>
      </c>
      <c r="K16" s="759"/>
    </row>
    <row r="17" spans="1:11" ht="18" customHeight="1" x14ac:dyDescent="0.15">
      <c r="A17" s="20" t="s">
        <v>100</v>
      </c>
      <c r="B17" s="12" t="s">
        <v>20</v>
      </c>
      <c r="C17" s="350"/>
      <c r="D17" s="36"/>
      <c r="E17" s="12"/>
      <c r="F17" s="12" t="s">
        <v>20</v>
      </c>
      <c r="G17" s="12" t="s">
        <v>20</v>
      </c>
      <c r="H17" s="12" t="s">
        <v>20</v>
      </c>
      <c r="I17" s="5">
        <f t="shared" si="2"/>
        <v>4</v>
      </c>
      <c r="J17" s="758">
        <f t="shared" ref="J17" si="3">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f>
        <v>18</v>
      </c>
      <c r="K17" s="759"/>
    </row>
    <row r="18" spans="1:11" ht="18" customHeight="1" x14ac:dyDescent="0.15">
      <c r="A18" s="20" t="s">
        <v>178</v>
      </c>
      <c r="B18" s="12" t="s">
        <v>25</v>
      </c>
      <c r="C18" s="45"/>
      <c r="D18" s="46"/>
      <c r="E18" s="16"/>
      <c r="F18" s="12" t="s">
        <v>25</v>
      </c>
      <c r="G18" s="12" t="s">
        <v>25</v>
      </c>
      <c r="H18" s="12" t="s">
        <v>25</v>
      </c>
      <c r="I18" s="5">
        <f t="shared" si="2"/>
        <v>4</v>
      </c>
      <c r="J18" s="758">
        <f>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f>
        <v>18</v>
      </c>
      <c r="K18" s="759"/>
    </row>
    <row r="19" spans="1:11" ht="18" customHeight="1" x14ac:dyDescent="0.15">
      <c r="A19" s="20" t="s">
        <v>376</v>
      </c>
      <c r="B19" s="12" t="s">
        <v>21</v>
      </c>
      <c r="C19" s="45"/>
      <c r="D19" s="46"/>
      <c r="E19" s="12" t="s">
        <v>21</v>
      </c>
      <c r="F19" s="12" t="s">
        <v>21</v>
      </c>
      <c r="G19" s="12"/>
      <c r="H19" s="12" t="s">
        <v>21</v>
      </c>
      <c r="I19" s="5">
        <f t="shared" si="2"/>
        <v>4</v>
      </c>
      <c r="J19" s="758">
        <f>SUM(COUNTIF(B19:H19,"9-11,15-19"))*(6)+(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11-19"))*(7)</f>
        <v>18</v>
      </c>
      <c r="K19" s="759"/>
    </row>
    <row r="20" spans="1:11" ht="18" customHeight="1" x14ac:dyDescent="0.15">
      <c r="A20" s="20" t="s">
        <v>377</v>
      </c>
      <c r="B20" s="12" t="s">
        <v>184</v>
      </c>
      <c r="C20" s="45"/>
      <c r="D20" s="46"/>
      <c r="E20" s="16"/>
      <c r="F20" s="12" t="s">
        <v>184</v>
      </c>
      <c r="G20" s="12" t="s">
        <v>184</v>
      </c>
      <c r="H20" s="93" t="s">
        <v>313</v>
      </c>
      <c r="I20" s="5">
        <f t="shared" si="2"/>
        <v>4</v>
      </c>
      <c r="J20" s="758">
        <f>SUM(COUNTIF(B20:H20,"9-11,15-19"))*(6)+(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11-19"))*(7)</f>
        <v>21</v>
      </c>
      <c r="K20" s="759"/>
    </row>
    <row r="21" spans="1:11" ht="18" customHeight="1" x14ac:dyDescent="0.15">
      <c r="A21" s="31" t="s">
        <v>66</v>
      </c>
      <c r="B21" s="16"/>
      <c r="C21" s="45"/>
      <c r="D21" s="46"/>
      <c r="E21" s="16" t="s">
        <v>82</v>
      </c>
      <c r="F21" s="12"/>
      <c r="G21" s="12"/>
      <c r="H21" s="16"/>
      <c r="I21" s="5"/>
      <c r="J21" s="758"/>
      <c r="K21" s="759"/>
    </row>
    <row r="22" spans="1:11" ht="18" customHeight="1" x14ac:dyDescent="0.15">
      <c r="A22" s="31" t="s">
        <v>66</v>
      </c>
      <c r="B22" s="121"/>
      <c r="C22" s="45"/>
      <c r="D22" s="46"/>
      <c r="E22" s="16" t="s">
        <v>125</v>
      </c>
      <c r="F22" s="16"/>
      <c r="G22" s="16"/>
      <c r="H22" s="16"/>
      <c r="I22" s="5"/>
      <c r="J22" s="682"/>
      <c r="K22" s="692"/>
    </row>
    <row r="23" spans="1:11" ht="16.5" customHeight="1" x14ac:dyDescent="0.15">
      <c r="A23" s="22" t="s">
        <v>0</v>
      </c>
      <c r="B23" s="23">
        <v>46006</v>
      </c>
      <c r="C23" s="23">
        <v>46007</v>
      </c>
      <c r="D23" s="23">
        <v>46008</v>
      </c>
      <c r="E23" s="23">
        <v>46009</v>
      </c>
      <c r="F23" s="23">
        <v>46010</v>
      </c>
      <c r="G23" s="23">
        <v>46011</v>
      </c>
      <c r="H23" s="23">
        <v>46012</v>
      </c>
      <c r="I23" s="727" t="s">
        <v>1</v>
      </c>
      <c r="J23" s="717" t="s">
        <v>2</v>
      </c>
      <c r="K23" s="718"/>
    </row>
    <row r="24" spans="1:11" ht="16.5" customHeight="1" x14ac:dyDescent="0.15">
      <c r="A24" s="22" t="s">
        <v>3</v>
      </c>
      <c r="B24" s="2" t="s">
        <v>4</v>
      </c>
      <c r="C24" s="21" t="s">
        <v>5</v>
      </c>
      <c r="D24" s="21" t="s">
        <v>6</v>
      </c>
      <c r="E24" s="2" t="s">
        <v>7</v>
      </c>
      <c r="F24" s="2" t="s">
        <v>8</v>
      </c>
      <c r="G24" s="2" t="s">
        <v>9</v>
      </c>
      <c r="H24" s="24" t="s">
        <v>10</v>
      </c>
      <c r="I24" s="728"/>
      <c r="J24" s="719"/>
      <c r="K24" s="720"/>
    </row>
    <row r="25" spans="1:11" ht="18" customHeight="1" x14ac:dyDescent="0.15">
      <c r="A25" s="17" t="s">
        <v>12</v>
      </c>
      <c r="B25" s="471" t="s">
        <v>423</v>
      </c>
      <c r="C25" s="2"/>
      <c r="D25" s="2"/>
      <c r="E25" s="960" t="s">
        <v>421</v>
      </c>
      <c r="F25" s="961"/>
      <c r="G25" s="961"/>
      <c r="H25" s="962"/>
      <c r="I25" s="5"/>
      <c r="J25" s="693"/>
      <c r="K25" s="692"/>
    </row>
    <row r="26" spans="1:11" ht="18" customHeight="1" x14ac:dyDescent="0.15">
      <c r="A26" s="5" t="s">
        <v>14</v>
      </c>
      <c r="B26" s="12" t="s">
        <v>21</v>
      </c>
      <c r="C26" s="127"/>
      <c r="D26" s="32"/>
      <c r="E26" s="12" t="s">
        <v>21</v>
      </c>
      <c r="F26" s="12" t="s">
        <v>21</v>
      </c>
      <c r="G26" s="16" t="s">
        <v>221</v>
      </c>
      <c r="H26" s="12" t="s">
        <v>21</v>
      </c>
      <c r="I26" s="5">
        <f t="shared" ref="I26:I30" si="4">COUNTIFS(B26:H26,"&lt;&gt;空",B26:H26,"&lt;&gt;休",B26:H26,"&lt;&gt;調",B26:H26,"&lt;&gt;",B26:H26,"&lt;&gt;調整休")</f>
        <v>5</v>
      </c>
      <c r="J26" s="758">
        <v>24.5</v>
      </c>
      <c r="K26" s="759"/>
    </row>
    <row r="27" spans="1:11" ht="18" customHeight="1" x14ac:dyDescent="0.15">
      <c r="A27" s="20" t="s">
        <v>100</v>
      </c>
      <c r="B27" s="12" t="s">
        <v>20</v>
      </c>
      <c r="C27" s="350"/>
      <c r="D27" s="36"/>
      <c r="E27" s="12" t="s">
        <v>20</v>
      </c>
      <c r="F27" s="12" t="s">
        <v>20</v>
      </c>
      <c r="G27" s="12" t="s">
        <v>20</v>
      </c>
      <c r="H27" s="12" t="s">
        <v>20</v>
      </c>
      <c r="I27" s="5">
        <f t="shared" si="4"/>
        <v>5</v>
      </c>
      <c r="J27" s="758">
        <f t="shared" ref="J27" si="5">SUM(COUNTIF(B27:H27,"9-11,15-19"))*(6)+(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f>
        <v>22.5</v>
      </c>
      <c r="K27" s="759"/>
    </row>
    <row r="28" spans="1:11" ht="18" customHeight="1" x14ac:dyDescent="0.15">
      <c r="A28" s="20" t="s">
        <v>178</v>
      </c>
      <c r="B28" s="12" t="s">
        <v>25</v>
      </c>
      <c r="C28" s="45"/>
      <c r="D28" s="46"/>
      <c r="E28" s="16"/>
      <c r="F28" s="12"/>
      <c r="G28" s="12"/>
      <c r="H28" s="12"/>
      <c r="I28" s="5">
        <f t="shared" si="4"/>
        <v>1</v>
      </c>
      <c r="J28" s="758">
        <f>SUM(COUNTIF(B28:H28,"9-11,15-19"))*(6)+(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f>
        <v>4.5</v>
      </c>
      <c r="K28" s="759"/>
    </row>
    <row r="29" spans="1:11" ht="18" customHeight="1" x14ac:dyDescent="0.15">
      <c r="A29" s="20" t="s">
        <v>376</v>
      </c>
      <c r="B29" s="12" t="s">
        <v>21</v>
      </c>
      <c r="C29" s="45"/>
      <c r="D29" s="46"/>
      <c r="E29" s="12" t="s">
        <v>21</v>
      </c>
      <c r="F29" s="12" t="s">
        <v>21</v>
      </c>
      <c r="G29" s="12"/>
      <c r="H29" s="12" t="s">
        <v>21</v>
      </c>
      <c r="I29" s="5">
        <f t="shared" si="4"/>
        <v>4</v>
      </c>
      <c r="J29" s="758">
        <f>SUM(COUNTIF(B29:H29,"9-11,15-19"))*(6)+(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11-19"))*(7)</f>
        <v>18</v>
      </c>
      <c r="K29" s="759"/>
    </row>
    <row r="30" spans="1:11" ht="18" customHeight="1" x14ac:dyDescent="0.15">
      <c r="A30" s="20" t="s">
        <v>377</v>
      </c>
      <c r="B30" s="16"/>
      <c r="C30" s="45"/>
      <c r="D30" s="46"/>
      <c r="E30" s="16"/>
      <c r="F30" s="12" t="s">
        <v>184</v>
      </c>
      <c r="G30" s="93" t="s">
        <v>313</v>
      </c>
      <c r="H30" s="12" t="s">
        <v>184</v>
      </c>
      <c r="I30" s="5">
        <f t="shared" si="4"/>
        <v>3</v>
      </c>
      <c r="J30" s="758">
        <f>SUM(COUNTIF(B30:H30,"9-11,15-19"))*(6)+(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11-19"))*(7)</f>
        <v>14</v>
      </c>
      <c r="K30" s="759"/>
    </row>
    <row r="31" spans="1:11" ht="18" customHeight="1" x14ac:dyDescent="0.15">
      <c r="A31" s="31" t="s">
        <v>66</v>
      </c>
      <c r="B31" s="16" t="s">
        <v>125</v>
      </c>
      <c r="C31" s="45"/>
      <c r="D31" s="46"/>
      <c r="E31" s="16" t="s">
        <v>82</v>
      </c>
      <c r="F31" s="12"/>
      <c r="G31" s="12"/>
      <c r="H31" s="16"/>
      <c r="I31" s="5"/>
      <c r="J31" s="758"/>
      <c r="K31" s="759"/>
    </row>
    <row r="32" spans="1:11" ht="18" customHeight="1" x14ac:dyDescent="0.15">
      <c r="A32" s="31" t="s">
        <v>66</v>
      </c>
      <c r="B32" s="121"/>
      <c r="C32" s="45"/>
      <c r="D32" s="46"/>
      <c r="E32" s="16"/>
      <c r="F32" s="16"/>
      <c r="G32" s="16" t="s">
        <v>270</v>
      </c>
      <c r="H32" s="16"/>
      <c r="I32" s="5"/>
      <c r="J32" s="682"/>
      <c r="K32" s="692"/>
    </row>
    <row r="33" spans="1:11" ht="16.5" customHeight="1" x14ac:dyDescent="0.15">
      <c r="A33" s="22" t="s">
        <v>0</v>
      </c>
      <c r="B33" s="90">
        <v>46013</v>
      </c>
      <c r="C33" s="90">
        <v>46014</v>
      </c>
      <c r="D33" s="90">
        <v>46015</v>
      </c>
      <c r="E33" s="90">
        <v>46016</v>
      </c>
      <c r="F33" s="90">
        <v>46017</v>
      </c>
      <c r="G33" s="90">
        <v>46018</v>
      </c>
      <c r="H33" s="90">
        <v>46019</v>
      </c>
      <c r="I33" s="727" t="s">
        <v>1</v>
      </c>
      <c r="J33" s="717" t="s">
        <v>2</v>
      </c>
      <c r="K33" s="718"/>
    </row>
    <row r="34" spans="1:11" ht="16.5" customHeight="1" x14ac:dyDescent="0.15">
      <c r="A34" s="22" t="s">
        <v>3</v>
      </c>
      <c r="B34" s="2" t="s">
        <v>4</v>
      </c>
      <c r="C34" s="21" t="s">
        <v>5</v>
      </c>
      <c r="D34" s="21" t="s">
        <v>6</v>
      </c>
      <c r="E34" s="2" t="s">
        <v>7</v>
      </c>
      <c r="F34" s="2" t="s">
        <v>8</v>
      </c>
      <c r="G34" s="2" t="s">
        <v>9</v>
      </c>
      <c r="H34" s="24" t="s">
        <v>10</v>
      </c>
      <c r="I34" s="728"/>
      <c r="J34" s="719"/>
      <c r="K34" s="720"/>
    </row>
    <row r="35" spans="1:11" ht="18" customHeight="1" x14ac:dyDescent="0.15">
      <c r="A35" s="17" t="s">
        <v>13</v>
      </c>
      <c r="B35" s="471" t="s">
        <v>423</v>
      </c>
      <c r="C35" s="2"/>
      <c r="D35" s="2"/>
      <c r="E35" s="12"/>
      <c r="F35" s="12"/>
      <c r="G35" s="12"/>
      <c r="H35" s="12"/>
      <c r="I35" s="5"/>
      <c r="J35" s="682"/>
      <c r="K35" s="692"/>
    </row>
    <row r="36" spans="1:11" ht="18" customHeight="1" x14ac:dyDescent="0.15">
      <c r="A36" s="5" t="s">
        <v>14</v>
      </c>
      <c r="B36" s="87"/>
      <c r="C36" s="127"/>
      <c r="D36" s="32"/>
      <c r="E36" s="12" t="s">
        <v>21</v>
      </c>
      <c r="F36" s="12" t="s">
        <v>21</v>
      </c>
      <c r="G36" s="16" t="s">
        <v>221</v>
      </c>
      <c r="H36" s="12" t="s">
        <v>20</v>
      </c>
      <c r="I36" s="5">
        <f t="shared" ref="I36:I40" si="6">COUNTIFS(B36:H36,"&lt;&gt;空",B36:H36,"&lt;&gt;休",B36:H36,"&lt;&gt;調",B36:H36,"&lt;&gt;",B36:H36,"&lt;&gt;調整休")</f>
        <v>4</v>
      </c>
      <c r="J36" s="758">
        <f>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9-11・14-19"))*(6.5)</f>
        <v>20</v>
      </c>
      <c r="K36" s="759"/>
    </row>
    <row r="37" spans="1:11" ht="18" customHeight="1" x14ac:dyDescent="0.15">
      <c r="A37" s="20" t="s">
        <v>100</v>
      </c>
      <c r="B37" s="12" t="s">
        <v>20</v>
      </c>
      <c r="C37" s="350"/>
      <c r="D37" s="36"/>
      <c r="E37" s="12"/>
      <c r="F37" s="12" t="s">
        <v>20</v>
      </c>
      <c r="G37" s="12" t="s">
        <v>20</v>
      </c>
      <c r="H37" s="12" t="s">
        <v>20</v>
      </c>
      <c r="I37" s="5">
        <f t="shared" si="6"/>
        <v>4</v>
      </c>
      <c r="J37" s="758">
        <f t="shared" ref="J37" si="7">SUM(COUNTIF(B37:H37,"9-11,15-19"))*(6)+(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f>
        <v>18</v>
      </c>
      <c r="K37" s="759"/>
    </row>
    <row r="38" spans="1:11" ht="18" customHeight="1" x14ac:dyDescent="0.15">
      <c r="A38" s="20" t="s">
        <v>178</v>
      </c>
      <c r="B38" s="12"/>
      <c r="C38" s="45"/>
      <c r="D38" s="46"/>
      <c r="E38" s="16"/>
      <c r="F38" s="12"/>
      <c r="G38" s="12"/>
      <c r="H38" s="12"/>
      <c r="I38" s="5">
        <f t="shared" si="6"/>
        <v>0</v>
      </c>
      <c r="J38" s="758">
        <f>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f>
        <v>0</v>
      </c>
      <c r="K38" s="759"/>
    </row>
    <row r="39" spans="1:11" ht="18" customHeight="1" x14ac:dyDescent="0.15">
      <c r="A39" s="20" t="s">
        <v>376</v>
      </c>
      <c r="B39" s="12" t="s">
        <v>21</v>
      </c>
      <c r="C39" s="45"/>
      <c r="D39" s="46"/>
      <c r="E39" s="12" t="s">
        <v>21</v>
      </c>
      <c r="F39" s="12" t="s">
        <v>21</v>
      </c>
      <c r="G39" s="12"/>
      <c r="H39" s="12" t="s">
        <v>21</v>
      </c>
      <c r="I39" s="5">
        <f t="shared" si="6"/>
        <v>4</v>
      </c>
      <c r="J39" s="758">
        <f>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11-19"))*(7)</f>
        <v>18</v>
      </c>
      <c r="K39" s="759"/>
    </row>
    <row r="40" spans="1:11" ht="18" customHeight="1" x14ac:dyDescent="0.15">
      <c r="A40" s="20" t="s">
        <v>377</v>
      </c>
      <c r="B40" s="12" t="s">
        <v>184</v>
      </c>
      <c r="C40" s="45"/>
      <c r="D40" s="46"/>
      <c r="E40" s="16"/>
      <c r="F40" s="12"/>
      <c r="G40" s="12" t="s">
        <v>184</v>
      </c>
      <c r="H40" s="12" t="s">
        <v>184</v>
      </c>
      <c r="I40" s="5">
        <f t="shared" si="6"/>
        <v>3</v>
      </c>
      <c r="J40" s="758">
        <f>SUM(COUNTIF(B40:H40,"9-11,15-19"))*(6)+(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11-19"))*(7)</f>
        <v>21</v>
      </c>
      <c r="K40" s="759"/>
    </row>
    <row r="41" spans="1:11" ht="18" customHeight="1" x14ac:dyDescent="0.15">
      <c r="A41" s="31" t="s">
        <v>66</v>
      </c>
      <c r="B41" s="16" t="s">
        <v>125</v>
      </c>
      <c r="C41" s="45"/>
      <c r="D41" s="46"/>
      <c r="E41" s="16" t="s">
        <v>82</v>
      </c>
      <c r="F41" s="12"/>
      <c r="G41" s="12"/>
      <c r="H41" s="16"/>
      <c r="I41" s="5"/>
      <c r="J41" s="758"/>
      <c r="K41" s="759"/>
    </row>
    <row r="42" spans="1:11" ht="18" customHeight="1" x14ac:dyDescent="0.15">
      <c r="A42" s="31" t="s">
        <v>66</v>
      </c>
      <c r="B42" s="121"/>
      <c r="C42" s="45"/>
      <c r="D42" s="46"/>
      <c r="E42" s="16" t="s">
        <v>125</v>
      </c>
      <c r="F42" s="16"/>
      <c r="G42" s="16"/>
      <c r="H42" s="16"/>
      <c r="I42" s="5"/>
      <c r="J42" s="682"/>
      <c r="K42" s="692"/>
    </row>
    <row r="43" spans="1:11" ht="16.5" customHeight="1" x14ac:dyDescent="0.15">
      <c r="A43" s="22" t="s">
        <v>0</v>
      </c>
      <c r="B43" s="23">
        <v>46020</v>
      </c>
      <c r="C43" s="23">
        <v>46021</v>
      </c>
      <c r="D43" s="23">
        <v>46022</v>
      </c>
      <c r="E43" s="23">
        <v>45658</v>
      </c>
      <c r="F43" s="23">
        <v>45659</v>
      </c>
      <c r="G43" s="23">
        <v>45660</v>
      </c>
      <c r="H43" s="23">
        <v>45661</v>
      </c>
      <c r="I43" s="727" t="s">
        <v>1</v>
      </c>
      <c r="J43" s="717" t="s">
        <v>2</v>
      </c>
      <c r="K43" s="718"/>
    </row>
    <row r="44" spans="1:11" ht="16.5" customHeight="1" x14ac:dyDescent="0.15">
      <c r="A44" s="22" t="s">
        <v>3</v>
      </c>
      <c r="B44" s="22" t="s">
        <v>4</v>
      </c>
      <c r="C44" s="316" t="s">
        <v>5</v>
      </c>
      <c r="D44" s="21" t="s">
        <v>6</v>
      </c>
      <c r="E44" s="24" t="s">
        <v>7</v>
      </c>
      <c r="F44" s="2" t="s">
        <v>8</v>
      </c>
      <c r="G44" s="2" t="s">
        <v>9</v>
      </c>
      <c r="H44" s="24" t="s">
        <v>10</v>
      </c>
      <c r="I44" s="728"/>
      <c r="J44" s="719"/>
      <c r="K44" s="720"/>
    </row>
    <row r="45" spans="1:11" ht="18" customHeight="1" x14ac:dyDescent="0.15">
      <c r="A45" s="17" t="s">
        <v>12</v>
      </c>
      <c r="B45" s="12"/>
      <c r="C45" s="949" t="s">
        <v>420</v>
      </c>
      <c r="D45" s="950"/>
      <c r="E45" s="950"/>
      <c r="F45" s="950"/>
      <c r="G45" s="951"/>
      <c r="H45" s="12"/>
      <c r="I45" s="5"/>
      <c r="J45" s="693"/>
      <c r="K45" s="692"/>
    </row>
    <row r="46" spans="1:11" ht="18" customHeight="1" x14ac:dyDescent="0.15">
      <c r="A46" s="5" t="s">
        <v>14</v>
      </c>
      <c r="B46" s="12" t="s">
        <v>83</v>
      </c>
      <c r="C46" s="127"/>
      <c r="D46" s="32"/>
      <c r="E46" s="32"/>
      <c r="F46" s="32"/>
      <c r="G46" s="32"/>
      <c r="H46" s="12" t="s">
        <v>20</v>
      </c>
      <c r="I46" s="5">
        <f t="shared" ref="I46:I50" si="8">COUNTIFS(B46:H46,"&lt;&gt;空",B46:H46,"&lt;&gt;休",B46:H46,"&lt;&gt;調",B46:H46,"&lt;&gt;",B46:H46,"&lt;&gt;調整休")</f>
        <v>2</v>
      </c>
      <c r="J46" s="758">
        <f>SUM(COUNTIF(B46:H46,"9-11,15-19"))*(6)+(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9-11・14-19"))*(6.5)</f>
        <v>13.5</v>
      </c>
      <c r="K46" s="759"/>
    </row>
    <row r="47" spans="1:11" ht="18" customHeight="1" x14ac:dyDescent="0.15">
      <c r="A47" s="20" t="s">
        <v>100</v>
      </c>
      <c r="B47" s="12" t="s">
        <v>20</v>
      </c>
      <c r="C47" s="350"/>
      <c r="D47" s="36"/>
      <c r="E47" s="36"/>
      <c r="F47" s="36"/>
      <c r="G47" s="36"/>
      <c r="H47" s="12" t="s">
        <v>20</v>
      </c>
      <c r="I47" s="5">
        <f t="shared" si="8"/>
        <v>2</v>
      </c>
      <c r="J47" s="758">
        <f t="shared" ref="J47" si="9">SUM(COUNTIF(B47:H47,"9-11,15-19"))*(6)+(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f>
        <v>9</v>
      </c>
      <c r="K47" s="759"/>
    </row>
    <row r="48" spans="1:11" ht="18" customHeight="1" x14ac:dyDescent="0.15">
      <c r="A48" s="20" t="s">
        <v>178</v>
      </c>
      <c r="B48" s="12"/>
      <c r="C48" s="45"/>
      <c r="D48" s="46"/>
      <c r="E48" s="46"/>
      <c r="F48" s="46"/>
      <c r="G48" s="46"/>
      <c r="H48" s="12"/>
      <c r="I48" s="5">
        <f t="shared" si="8"/>
        <v>0</v>
      </c>
      <c r="J48" s="758">
        <f>SUM(COUNTIF(B48:H48,"9-11,15-19"))*(6)+(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f>
        <v>0</v>
      </c>
      <c r="K48" s="759"/>
    </row>
    <row r="49" spans="1:14" ht="18" customHeight="1" x14ac:dyDescent="0.15">
      <c r="A49" s="20" t="s">
        <v>376</v>
      </c>
      <c r="B49" s="12" t="s">
        <v>21</v>
      </c>
      <c r="C49" s="45"/>
      <c r="D49" s="46"/>
      <c r="E49" s="46"/>
      <c r="F49" s="46"/>
      <c r="G49" s="46"/>
      <c r="H49" s="12" t="s">
        <v>21</v>
      </c>
      <c r="I49" s="5">
        <f t="shared" si="8"/>
        <v>2</v>
      </c>
      <c r="J49" s="758">
        <f>SUM(COUNTIF(B49:H49,"9-11,15-19"))*(6)+(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COUNTIF(B49:H49,"11-19"))*(7)</f>
        <v>9</v>
      </c>
      <c r="K49" s="759"/>
    </row>
    <row r="50" spans="1:14" ht="18" customHeight="1" x14ac:dyDescent="0.15">
      <c r="A50" s="20" t="s">
        <v>377</v>
      </c>
      <c r="B50" s="12" t="s">
        <v>184</v>
      </c>
      <c r="C50" s="45"/>
      <c r="D50" s="46"/>
      <c r="E50" s="46"/>
      <c r="F50" s="46"/>
      <c r="G50" s="46"/>
      <c r="H50" s="12" t="s">
        <v>184</v>
      </c>
      <c r="I50" s="5">
        <f t="shared" si="8"/>
        <v>2</v>
      </c>
      <c r="J50" s="758">
        <f>SUM(COUNTIF(B50:H50,"9-11,15-19"))*(6)+(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11-19"))*(7)</f>
        <v>14</v>
      </c>
      <c r="K50" s="759"/>
    </row>
    <row r="51" spans="1:14" ht="18" customHeight="1" x14ac:dyDescent="0.15">
      <c r="A51" s="31" t="s">
        <v>66</v>
      </c>
      <c r="B51" s="16" t="s">
        <v>125</v>
      </c>
      <c r="C51" s="45"/>
      <c r="D51" s="46"/>
      <c r="E51" s="46"/>
      <c r="F51" s="46"/>
      <c r="G51" s="46"/>
      <c r="H51" s="16"/>
      <c r="I51" s="5"/>
      <c r="J51" s="758"/>
      <c r="K51" s="759"/>
    </row>
    <row r="52" spans="1:14" ht="18" customHeight="1" x14ac:dyDescent="0.15">
      <c r="A52" s="31" t="s">
        <v>66</v>
      </c>
      <c r="B52" s="121"/>
      <c r="C52" s="45"/>
      <c r="D52" s="46"/>
      <c r="E52" s="46"/>
      <c r="F52" s="46"/>
      <c r="G52" s="46"/>
      <c r="H52" s="16"/>
      <c r="I52" s="5"/>
      <c r="J52" s="682"/>
      <c r="K52" s="692"/>
    </row>
    <row r="53" spans="1:14" ht="16.5" customHeight="1" x14ac:dyDescent="0.15">
      <c r="A53" s="41"/>
      <c r="B53" s="42"/>
      <c r="C53" s="42"/>
      <c r="D53" s="42"/>
      <c r="E53" s="42"/>
      <c r="F53" s="42"/>
      <c r="G53" s="42"/>
      <c r="H53" s="42"/>
      <c r="I53" s="716" t="s">
        <v>452</v>
      </c>
      <c r="J53" s="716"/>
      <c r="K53" s="716"/>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70">
    <mergeCell ref="C55:K55"/>
    <mergeCell ref="A62:B62"/>
    <mergeCell ref="C62:K62"/>
    <mergeCell ref="C57:K57"/>
    <mergeCell ref="A59:B59"/>
    <mergeCell ref="C59:K59"/>
    <mergeCell ref="A60:B60"/>
    <mergeCell ref="A61:B61"/>
    <mergeCell ref="C61:K61"/>
    <mergeCell ref="I43:I44"/>
    <mergeCell ref="J43:K44"/>
    <mergeCell ref="C45:G45"/>
    <mergeCell ref="J45:K45"/>
    <mergeCell ref="A56:B56"/>
    <mergeCell ref="C56:K56"/>
    <mergeCell ref="J47:K47"/>
    <mergeCell ref="J48:K48"/>
    <mergeCell ref="J49:K49"/>
    <mergeCell ref="J50:K50"/>
    <mergeCell ref="J51:K51"/>
    <mergeCell ref="J52:K52"/>
    <mergeCell ref="I53:K53"/>
    <mergeCell ref="A54:B54"/>
    <mergeCell ref="D54:E54"/>
    <mergeCell ref="A55:B55"/>
    <mergeCell ref="J46:K46"/>
    <mergeCell ref="J36:K36"/>
    <mergeCell ref="J37:K37"/>
    <mergeCell ref="J38:K38"/>
    <mergeCell ref="J39:K39"/>
    <mergeCell ref="J40:K40"/>
    <mergeCell ref="J41:K41"/>
    <mergeCell ref="J42:K42"/>
    <mergeCell ref="J35:K35"/>
    <mergeCell ref="E25:H25"/>
    <mergeCell ref="J25:K25"/>
    <mergeCell ref="J26:K26"/>
    <mergeCell ref="J27:K27"/>
    <mergeCell ref="J28:K28"/>
    <mergeCell ref="J29:K29"/>
    <mergeCell ref="J30:K30"/>
    <mergeCell ref="J31:K31"/>
    <mergeCell ref="J32:K32"/>
    <mergeCell ref="I33:I34"/>
    <mergeCell ref="J33:K34"/>
    <mergeCell ref="I23:I24"/>
    <mergeCell ref="J23:K24"/>
    <mergeCell ref="I13:I14"/>
    <mergeCell ref="J13:K14"/>
    <mergeCell ref="E15:H15"/>
    <mergeCell ref="J15:K15"/>
    <mergeCell ref="J16:K16"/>
    <mergeCell ref="J17:K17"/>
    <mergeCell ref="J18:K18"/>
    <mergeCell ref="J19:K19"/>
    <mergeCell ref="J20:K20"/>
    <mergeCell ref="J21:K21"/>
    <mergeCell ref="J22:K22"/>
    <mergeCell ref="J12:K12"/>
    <mergeCell ref="B1:F1"/>
    <mergeCell ref="H1:K1"/>
    <mergeCell ref="I3:I4"/>
    <mergeCell ref="J3:K4"/>
    <mergeCell ref="J5:K5"/>
    <mergeCell ref="J6:K6"/>
    <mergeCell ref="J7:K7"/>
    <mergeCell ref="J8:K8"/>
    <mergeCell ref="J9:K9"/>
    <mergeCell ref="J10:K10"/>
    <mergeCell ref="J11:K11"/>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F74AC27C-5D82-482A-87C7-98766B414CE3}">
          <x14:formula1>
            <xm:f>'F:\Users\clmiwa-three\Downloads\[《中村》新田・草加 エリア 仮シフト【12月16日～1月15日】.xlsx]参照データベース'!#REF!</xm:f>
          </x14:formula1>
          <xm:sqref>G1 C53:H53</xm:sqref>
        </x14:dataValidation>
      </x14:dataValidations>
    </ext>
  </extLst>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3A360-C0EC-4F51-870A-FEA3E752EA2F}">
  <sheetPr>
    <tabColor theme="7" tint="0.59999389629810485"/>
    <pageSetUpPr fitToPage="1"/>
  </sheetPr>
  <dimension ref="A1:N67"/>
  <sheetViews>
    <sheetView zoomScaleNormal="100" workbookViewId="0">
      <selection activeCell="G35" sqref="G35"/>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60" t="s">
        <v>69</v>
      </c>
      <c r="B1" s="683" t="s">
        <v>418</v>
      </c>
      <c r="C1" s="683"/>
      <c r="D1" s="683"/>
      <c r="E1" s="683"/>
      <c r="F1" s="683"/>
      <c r="H1" s="684" t="s">
        <v>43</v>
      </c>
      <c r="I1" s="685"/>
      <c r="J1" s="686"/>
      <c r="K1" s="687"/>
    </row>
    <row r="2" spans="1:11" ht="8.4499999999999993" customHeight="1" x14ac:dyDescent="0.15">
      <c r="A2" s="14"/>
      <c r="I2" s="14"/>
      <c r="J2" s="3"/>
      <c r="K2" s="4"/>
    </row>
    <row r="3" spans="1:11" ht="14.45" customHeight="1" x14ac:dyDescent="0.15">
      <c r="A3" s="2" t="s">
        <v>64</v>
      </c>
      <c r="B3" s="90">
        <v>45992</v>
      </c>
      <c r="C3" s="90">
        <v>45993</v>
      </c>
      <c r="D3" s="90">
        <v>45994</v>
      </c>
      <c r="E3" s="90">
        <v>45995</v>
      </c>
      <c r="F3" s="90">
        <v>45996</v>
      </c>
      <c r="G3" s="90">
        <v>45997</v>
      </c>
      <c r="H3" s="90">
        <v>45998</v>
      </c>
      <c r="I3" s="688" t="s">
        <v>1</v>
      </c>
      <c r="J3" s="690" t="s">
        <v>2</v>
      </c>
      <c r="K3" s="690"/>
    </row>
    <row r="4" spans="1:11" ht="14.45" customHeight="1" x14ac:dyDescent="0.15">
      <c r="A4" s="2" t="s">
        <v>3</v>
      </c>
      <c r="B4" s="2" t="s">
        <v>4</v>
      </c>
      <c r="C4" s="21" t="s">
        <v>5</v>
      </c>
      <c r="D4" s="21" t="s">
        <v>6</v>
      </c>
      <c r="E4" s="2" t="s">
        <v>7</v>
      </c>
      <c r="F4" s="2" t="s">
        <v>8</v>
      </c>
      <c r="G4" s="2" t="s">
        <v>9</v>
      </c>
      <c r="H4" s="24" t="s">
        <v>10</v>
      </c>
      <c r="I4" s="689"/>
      <c r="J4" s="690"/>
      <c r="K4" s="690"/>
    </row>
    <row r="5" spans="1:11" ht="14.45" customHeight="1" x14ac:dyDescent="0.15">
      <c r="A5" s="126" t="s">
        <v>12</v>
      </c>
      <c r="B5" s="12"/>
      <c r="C5" s="21"/>
      <c r="D5" s="21"/>
      <c r="E5" s="12"/>
      <c r="F5" s="691" t="s">
        <v>60</v>
      </c>
      <c r="G5" s="691"/>
      <c r="H5" s="691"/>
      <c r="I5" s="5"/>
      <c r="J5" s="682"/>
      <c r="K5" s="692"/>
    </row>
    <row r="6" spans="1:11" ht="14.45" customHeight="1" x14ac:dyDescent="0.15">
      <c r="A6" s="20" t="s">
        <v>37</v>
      </c>
      <c r="B6" s="12" t="s">
        <v>21</v>
      </c>
      <c r="C6" s="21"/>
      <c r="D6" s="11"/>
      <c r="E6" s="12" t="s">
        <v>21</v>
      </c>
      <c r="F6" s="12" t="s">
        <v>20</v>
      </c>
      <c r="G6" s="12" t="s">
        <v>21</v>
      </c>
      <c r="H6" s="12" t="s">
        <v>20</v>
      </c>
      <c r="I6" s="5">
        <f t="shared" ref="I6:I12" si="0">COUNTIFS(B6:H6,"&lt;&gt;空",B6:H6,"&lt;&gt;休",B6:H6,"&lt;&gt;調",B6:H6,"&lt;&gt;",B6:H6,"&lt;&gt;調整休")</f>
        <v>5</v>
      </c>
      <c r="J6" s="682">
        <f t="shared" ref="J6:J7"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22.5</v>
      </c>
      <c r="K6" s="682"/>
    </row>
    <row r="7" spans="1:11" ht="14.45" customHeight="1" x14ac:dyDescent="0.15">
      <c r="A7" s="20" t="s">
        <v>19</v>
      </c>
      <c r="B7" s="12"/>
      <c r="C7" s="21"/>
      <c r="D7" s="11"/>
      <c r="E7" s="12" t="s">
        <v>20</v>
      </c>
      <c r="F7" s="12"/>
      <c r="G7" s="12" t="s">
        <v>20</v>
      </c>
      <c r="H7" s="12" t="s">
        <v>21</v>
      </c>
      <c r="I7" s="5">
        <f t="shared" si="0"/>
        <v>3</v>
      </c>
      <c r="J7" s="682">
        <f t="shared" si="1"/>
        <v>13.5</v>
      </c>
      <c r="K7" s="682"/>
    </row>
    <row r="8" spans="1:11" ht="14.45" customHeight="1" x14ac:dyDescent="0.15">
      <c r="A8" s="20" t="s">
        <v>62</v>
      </c>
      <c r="B8" s="93" t="s">
        <v>84</v>
      </c>
      <c r="C8" s="21"/>
      <c r="D8" s="32"/>
      <c r="E8" s="93" t="s">
        <v>84</v>
      </c>
      <c r="F8" s="12" t="s">
        <v>20</v>
      </c>
      <c r="G8" s="12" t="s">
        <v>27</v>
      </c>
      <c r="H8" s="12"/>
      <c r="I8" s="5">
        <f t="shared" si="0"/>
        <v>4</v>
      </c>
      <c r="J8" s="682">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草加9-14"))*(4.5)+(COUNTIF(B8:H8,"新田9-14"))*(4.5)+(COUNTIF(B8:H8,"新田14-19"))*(4.5)</f>
        <v>16.5</v>
      </c>
      <c r="K8" s="682"/>
    </row>
    <row r="9" spans="1:11" ht="14.45" customHeight="1" x14ac:dyDescent="0.15">
      <c r="A9" s="20" t="s">
        <v>124</v>
      </c>
      <c r="B9" s="93" t="s">
        <v>84</v>
      </c>
      <c r="C9" s="11"/>
      <c r="D9" s="11"/>
      <c r="E9" s="93" t="s">
        <v>84</v>
      </c>
      <c r="F9" s="59"/>
      <c r="G9" s="12" t="s">
        <v>20</v>
      </c>
      <c r="H9" s="12" t="s">
        <v>20</v>
      </c>
      <c r="I9" s="5">
        <f t="shared" si="0"/>
        <v>4</v>
      </c>
      <c r="J9" s="682">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18</v>
      </c>
      <c r="K9" s="682"/>
    </row>
    <row r="10" spans="1:11" ht="14.45" customHeight="1" x14ac:dyDescent="0.15">
      <c r="A10" s="20" t="s">
        <v>225</v>
      </c>
      <c r="B10" s="12" t="s">
        <v>21</v>
      </c>
      <c r="C10" s="32"/>
      <c r="D10" s="32"/>
      <c r="E10" s="12"/>
      <c r="F10" s="12" t="s">
        <v>21</v>
      </c>
      <c r="G10" s="12"/>
      <c r="H10" s="12" t="s">
        <v>21</v>
      </c>
      <c r="I10" s="5">
        <f t="shared" si="0"/>
        <v>3</v>
      </c>
      <c r="J10" s="682">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13.5</v>
      </c>
      <c r="K10" s="682"/>
    </row>
    <row r="11" spans="1:11" ht="14.45" customHeight="1" x14ac:dyDescent="0.15">
      <c r="A11" s="20" t="s">
        <v>291</v>
      </c>
      <c r="B11" s="12"/>
      <c r="C11" s="32"/>
      <c r="D11" s="32"/>
      <c r="E11" s="12" t="s">
        <v>20</v>
      </c>
      <c r="F11" s="12"/>
      <c r="G11" s="12" t="s">
        <v>20</v>
      </c>
      <c r="H11" s="12" t="s">
        <v>20</v>
      </c>
      <c r="I11" s="5">
        <f t="shared" si="0"/>
        <v>3</v>
      </c>
      <c r="J11" s="682">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13.5</v>
      </c>
      <c r="K11" s="682"/>
    </row>
    <row r="12" spans="1:11" ht="14.45" customHeight="1" x14ac:dyDescent="0.15">
      <c r="A12" s="20" t="s">
        <v>38</v>
      </c>
      <c r="B12" s="12" t="s">
        <v>20</v>
      </c>
      <c r="C12" s="11"/>
      <c r="D12" s="11"/>
      <c r="E12" s="12"/>
      <c r="F12" s="12" t="s">
        <v>21</v>
      </c>
      <c r="G12" s="103" t="s">
        <v>57</v>
      </c>
      <c r="H12" s="59"/>
      <c r="I12" s="5">
        <f t="shared" si="0"/>
        <v>3</v>
      </c>
      <c r="J12" s="682">
        <f>SUM(COUNTIF(B12:H12,"9-11,15-19"))*(6)+(COUNTIF(B12:H12,"9-12,16-19"))*(6)+(COUNTIF(B12:H12,"9-13,17-19"))*(6)+(COUNTIF(B12:H12,"9-19"))*(9)+(COUNTIF(B12:H12,"9-17"))*(7.25)+(COUNTIF(B12:H12,"9-16"))*(6.25)+(COUNTIF(B12:H12,"9-15"))*(5.5)+(COUNTIF(B12:H12,"9-14"))*(4.5)+(COUNTIF(B12:H12,"9-13"))*(4)+(COUNTIF(B12:H12,"9-12"))*(3)+(COUNTIF(B12:H12,"9-11:30"))*(2.5)+(COUNTIF(B12:H12,"13-19"))*(5.5)+(COUNTIF(B12:H12,"14-19"))*(4.5)+(COUNTIF(B12:H12,"15-19"))*(4)+(COUNTIF(B12:H12,"16-19"))*(3)+(COUNTIF(B12:H12,"16:30-19"))*(2.5)+(COUNTIF(B12:H12,"10-14"))*(4)+(COUNTIF(B12:H12,"草加9-14"))*(4.5)+(COUNTIF(B12:H12,"新田9-14"))*(4.5)+(COUNTIF(B12:H12,"新田14-19"))*(4.5)</f>
        <v>13.5</v>
      </c>
      <c r="K12" s="682"/>
    </row>
    <row r="13" spans="1:11" ht="14.45" customHeight="1" x14ac:dyDescent="0.15">
      <c r="A13" s="321" t="s">
        <v>66</v>
      </c>
      <c r="B13" s="12"/>
      <c r="C13" s="11"/>
      <c r="D13" s="11"/>
      <c r="E13" s="12"/>
      <c r="F13" s="12"/>
      <c r="G13" s="12"/>
      <c r="H13" s="386"/>
      <c r="I13" s="5"/>
      <c r="J13" s="682"/>
      <c r="K13" s="682"/>
    </row>
    <row r="14" spans="1:11" ht="14.45" customHeight="1" x14ac:dyDescent="0.15">
      <c r="A14" s="22" t="s">
        <v>0</v>
      </c>
      <c r="B14" s="90">
        <v>45999</v>
      </c>
      <c r="C14" s="90">
        <v>46000</v>
      </c>
      <c r="D14" s="90">
        <v>46001</v>
      </c>
      <c r="E14" s="90">
        <v>46002</v>
      </c>
      <c r="F14" s="90">
        <v>46003</v>
      </c>
      <c r="G14" s="90">
        <v>46004</v>
      </c>
      <c r="H14" s="90">
        <v>46005</v>
      </c>
      <c r="I14" s="688" t="s">
        <v>1</v>
      </c>
      <c r="J14" s="690" t="s">
        <v>2</v>
      </c>
      <c r="K14" s="690"/>
    </row>
    <row r="15" spans="1:11" ht="14.45" customHeight="1" x14ac:dyDescent="0.15">
      <c r="A15" s="22" t="s">
        <v>3</v>
      </c>
      <c r="B15" s="22" t="s">
        <v>4</v>
      </c>
      <c r="C15" s="2" t="s">
        <v>5</v>
      </c>
      <c r="D15" s="21" t="s">
        <v>6</v>
      </c>
      <c r="E15" s="2" t="s">
        <v>7</v>
      </c>
      <c r="F15" s="2" t="s">
        <v>8</v>
      </c>
      <c r="G15" s="2" t="s">
        <v>9</v>
      </c>
      <c r="H15" s="24" t="s">
        <v>10</v>
      </c>
      <c r="I15" s="689"/>
      <c r="J15" s="690"/>
      <c r="K15" s="690"/>
    </row>
    <row r="16" spans="1:11" ht="14.45" customHeight="1" x14ac:dyDescent="0.15">
      <c r="A16" s="126" t="s">
        <v>13</v>
      </c>
      <c r="B16" s="12"/>
      <c r="C16" s="21"/>
      <c r="D16" s="21"/>
      <c r="E16" s="960" t="s">
        <v>422</v>
      </c>
      <c r="F16" s="961"/>
      <c r="G16" s="961"/>
      <c r="H16" s="962"/>
      <c r="I16" s="5"/>
      <c r="J16" s="682"/>
      <c r="K16" s="692"/>
    </row>
    <row r="17" spans="1:11" ht="14.45" customHeight="1" x14ac:dyDescent="0.15">
      <c r="A17" s="20" t="s">
        <v>37</v>
      </c>
      <c r="B17" s="12" t="s">
        <v>21</v>
      </c>
      <c r="C17" s="21"/>
      <c r="D17" s="11"/>
      <c r="E17" s="12" t="s">
        <v>21</v>
      </c>
      <c r="F17" s="12"/>
      <c r="G17" s="12" t="s">
        <v>21</v>
      </c>
      <c r="H17" s="12" t="s">
        <v>20</v>
      </c>
      <c r="I17" s="5">
        <f t="shared" ref="I17:I19" si="2">COUNTIFS(B17:H17,"&lt;&gt;空",B17:H17,"&lt;&gt;休",B17:H17,"&lt;&gt;調",B17:H17,"&lt;&gt;",B17:H17,"&lt;&gt;調整休")</f>
        <v>4</v>
      </c>
      <c r="J17" s="682">
        <f t="shared" ref="J17" si="3">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草加9-14"))*(4.5)+(COUNTIF(B17:H17,"新田9-14"))*(4.5)+(COUNTIF(B17:H17,"新田14-19"))*(4.5)</f>
        <v>18</v>
      </c>
      <c r="K17" s="682"/>
    </row>
    <row r="18" spans="1:11" ht="14.45" customHeight="1" x14ac:dyDescent="0.15">
      <c r="A18" s="20" t="s">
        <v>19</v>
      </c>
      <c r="B18" s="59"/>
      <c r="C18" s="21"/>
      <c r="D18" s="11"/>
      <c r="E18" s="12" t="s">
        <v>20</v>
      </c>
      <c r="F18" s="12"/>
      <c r="G18" s="12" t="s">
        <v>20</v>
      </c>
      <c r="H18" s="103" t="s">
        <v>56</v>
      </c>
      <c r="I18" s="5">
        <f t="shared" si="2"/>
        <v>3</v>
      </c>
      <c r="J18" s="682">
        <v>21.25</v>
      </c>
      <c r="K18" s="682"/>
    </row>
    <row r="19" spans="1:11" ht="14.45" customHeight="1" x14ac:dyDescent="0.15">
      <c r="A19" s="20" t="s">
        <v>62</v>
      </c>
      <c r="B19" s="12" t="s">
        <v>20</v>
      </c>
      <c r="C19" s="21"/>
      <c r="D19" s="32"/>
      <c r="E19" s="93" t="s">
        <v>84</v>
      </c>
      <c r="F19" s="12" t="s">
        <v>20</v>
      </c>
      <c r="G19" s="12" t="s">
        <v>27</v>
      </c>
      <c r="H19" s="12"/>
      <c r="I19" s="5">
        <f t="shared" si="2"/>
        <v>4</v>
      </c>
      <c r="J19" s="682">
        <f>SUM(COUNTIF(B19:H19,"9-11,15-19"))*(6)+(COUNTIF(B19:H19,"9-12,16-19"))*(6)+(COUNTIF(B19:H19,"9-13,17-19"))*(6)+(COUNTIF(B19:H19,"9-19"))*(9)+(COUNTIF(B19:H19,"9-17"))*(7.25)+(COUNTIF(B19:H19,"9-16"))*(6.25)+(COUNTIF(B19:H19,"9-15"))*(5.5)+(COUNTIF(B19:H19,"9-14"))*(4.5)+(COUNTIF(B19:H19,"9-13"))*(4)+(COUNTIF(B19:H19,"9-12"))*(3)+(COUNTIF(B19:H19,"9-11:30"))*(2.5)+(COUNTIF(B19:H19,"13-19"))*(5.5)+(COUNTIF(B19:H19,"14-19"))*(4.5)+(COUNTIF(B19:H19,"15-19"))*(4)+(COUNTIF(B19:H19,"16-19"))*(3)+(COUNTIF(B19:H19,"16:30-19"))*(2.5)+(COUNTIF(B19:H19,"10-14"))*(4)+(COUNTIF(B19:H19,"草加9-14"))*(4.5)+(COUNTIF(B19:H19,"新田9-14"))*(4.5)+(COUNTIF(B19:H19,"新田14-19"))*(4.5)</f>
        <v>16.5</v>
      </c>
      <c r="K19" s="682"/>
    </row>
    <row r="20" spans="1:11" ht="14.45" customHeight="1" x14ac:dyDescent="0.15">
      <c r="A20" s="20" t="s">
        <v>124</v>
      </c>
      <c r="B20" s="12" t="s">
        <v>20</v>
      </c>
      <c r="C20" s="11"/>
      <c r="D20" s="11"/>
      <c r="E20" s="93" t="s">
        <v>84</v>
      </c>
      <c r="F20" s="103" t="s">
        <v>57</v>
      </c>
      <c r="G20" s="59"/>
      <c r="H20" s="59"/>
      <c r="I20" s="5">
        <f>COUNTIFS(B20:H20,"&lt;&gt;空",B20:H20,"&lt;&gt;休",B20:H20,"&lt;&gt;調",B20:H20,"&lt;&gt;",B20:H20,"&lt;&gt;調整休")</f>
        <v>3</v>
      </c>
      <c r="J20" s="682">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草加9-14"))*(4.5)+(COUNTIF(B20:H20,"新田9-14"))*(4.5)+(COUNTIF(B20:H20,"新田14-19"))*(4.5)</f>
        <v>13.5</v>
      </c>
      <c r="K20" s="682"/>
    </row>
    <row r="21" spans="1:11" ht="14.45" customHeight="1" x14ac:dyDescent="0.15">
      <c r="A21" s="20" t="s">
        <v>225</v>
      </c>
      <c r="B21" s="12" t="s">
        <v>21</v>
      </c>
      <c r="C21" s="32"/>
      <c r="D21" s="32"/>
      <c r="E21" s="12"/>
      <c r="F21" s="12" t="s">
        <v>21</v>
      </c>
      <c r="G21" s="12"/>
      <c r="H21" s="12" t="s">
        <v>21</v>
      </c>
      <c r="I21" s="5">
        <f t="shared" ref="I21:I23" si="4">COUNTIFS(B21:H21,"&lt;&gt;空",B21:H21,"&lt;&gt;休",B21:H21,"&lt;&gt;調",B21:H21,"&lt;&gt;",B21:H21,"&lt;&gt;調整休")</f>
        <v>3</v>
      </c>
      <c r="J21" s="682">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13.5</v>
      </c>
      <c r="K21" s="682"/>
    </row>
    <row r="22" spans="1:11" ht="14.45" customHeight="1" x14ac:dyDescent="0.15">
      <c r="A22" s="20" t="s">
        <v>291</v>
      </c>
      <c r="B22" s="12"/>
      <c r="C22" s="32"/>
      <c r="D22" s="32"/>
      <c r="E22" s="12" t="s">
        <v>20</v>
      </c>
      <c r="F22" s="12"/>
      <c r="G22" s="12" t="s">
        <v>20</v>
      </c>
      <c r="H22" s="12" t="s">
        <v>20</v>
      </c>
      <c r="I22" s="5">
        <f t="shared" si="4"/>
        <v>3</v>
      </c>
      <c r="J22" s="682">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草加9-14"))*(4.5)+(COUNTIF(B22:H22,"新田9-14"))*(4.5)+(COUNTIF(B22:H22,"新田14-19"))*(4.5)</f>
        <v>13.5</v>
      </c>
      <c r="K22" s="682"/>
    </row>
    <row r="23" spans="1:11" ht="14.45" customHeight="1" x14ac:dyDescent="0.15">
      <c r="A23" s="20" t="s">
        <v>38</v>
      </c>
      <c r="B23" s="103" t="s">
        <v>57</v>
      </c>
      <c r="C23" s="11"/>
      <c r="D23" s="11"/>
      <c r="E23" s="12"/>
      <c r="F23" s="12" t="s">
        <v>21</v>
      </c>
      <c r="G23" s="103" t="s">
        <v>56</v>
      </c>
      <c r="H23" s="59"/>
      <c r="I23" s="5">
        <f t="shared" si="4"/>
        <v>3</v>
      </c>
      <c r="J23" s="682">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草加9-14"))*(4.5)+(COUNTIF(B23:H23,"新田9-14"))*(4.5)+(COUNTIF(B23:H23,"新田14-19"))*(4.5)</f>
        <v>13.5</v>
      </c>
      <c r="K23" s="682"/>
    </row>
    <row r="24" spans="1:11" ht="14.45" customHeight="1" x14ac:dyDescent="0.15">
      <c r="A24" s="321" t="s">
        <v>66</v>
      </c>
      <c r="B24" s="12"/>
      <c r="C24" s="11"/>
      <c r="D24" s="11"/>
      <c r="E24" s="12"/>
      <c r="F24" s="12"/>
      <c r="G24" s="12"/>
      <c r="H24" s="386" t="s">
        <v>314</v>
      </c>
      <c r="I24" s="5"/>
      <c r="J24" s="682"/>
      <c r="K24" s="682"/>
    </row>
    <row r="25" spans="1:11" ht="14.45" customHeight="1" x14ac:dyDescent="0.15">
      <c r="A25" s="22" t="s">
        <v>0</v>
      </c>
      <c r="B25" s="23">
        <v>46006</v>
      </c>
      <c r="C25" s="23">
        <v>46007</v>
      </c>
      <c r="D25" s="23">
        <v>46008</v>
      </c>
      <c r="E25" s="23">
        <v>46009</v>
      </c>
      <c r="F25" s="23">
        <v>46010</v>
      </c>
      <c r="G25" s="23">
        <v>46011</v>
      </c>
      <c r="H25" s="23">
        <v>46012</v>
      </c>
      <c r="I25" s="688" t="s">
        <v>1</v>
      </c>
      <c r="J25" s="690" t="s">
        <v>2</v>
      </c>
      <c r="K25" s="690"/>
    </row>
    <row r="26" spans="1:11" ht="14.45" customHeight="1" x14ac:dyDescent="0.15">
      <c r="A26" s="22" t="s">
        <v>3</v>
      </c>
      <c r="B26" s="2" t="s">
        <v>4</v>
      </c>
      <c r="C26" s="21" t="s">
        <v>5</v>
      </c>
      <c r="D26" s="21" t="s">
        <v>6</v>
      </c>
      <c r="E26" s="2" t="s">
        <v>7</v>
      </c>
      <c r="F26" s="2" t="s">
        <v>8</v>
      </c>
      <c r="G26" s="2" t="s">
        <v>9</v>
      </c>
      <c r="H26" s="24" t="s">
        <v>10</v>
      </c>
      <c r="I26" s="689"/>
      <c r="J26" s="690"/>
      <c r="K26" s="690"/>
    </row>
    <row r="27" spans="1:11" ht="14.45" customHeight="1" x14ac:dyDescent="0.15">
      <c r="A27" s="126" t="s">
        <v>12</v>
      </c>
      <c r="B27" s="471" t="s">
        <v>423</v>
      </c>
      <c r="C27" s="21"/>
      <c r="D27" s="21"/>
      <c r="E27" s="960" t="s">
        <v>421</v>
      </c>
      <c r="F27" s="961"/>
      <c r="G27" s="961"/>
      <c r="H27" s="962"/>
      <c r="I27" s="5"/>
      <c r="J27" s="693"/>
      <c r="K27" s="692"/>
    </row>
    <row r="28" spans="1:11" ht="14.45" customHeight="1" x14ac:dyDescent="0.15">
      <c r="A28" s="20" t="s">
        <v>37</v>
      </c>
      <c r="B28" s="12" t="s">
        <v>21</v>
      </c>
      <c r="C28" s="21"/>
      <c r="D28" s="11"/>
      <c r="E28" s="12" t="s">
        <v>21</v>
      </c>
      <c r="F28" s="12"/>
      <c r="G28" s="12" t="s">
        <v>21</v>
      </c>
      <c r="H28" s="59"/>
      <c r="I28" s="5">
        <f t="shared" ref="I28:I34" si="5">COUNTIFS(B28:H28,"&lt;&gt;空",B28:H28,"&lt;&gt;休",B28:H28,"&lt;&gt;調",B28:H28,"&lt;&gt;",B28:H28,"&lt;&gt;調整休")</f>
        <v>3</v>
      </c>
      <c r="J28" s="682">
        <f t="shared" ref="J28:J29" si="6">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草加9-14"))*(4.5)+(COUNTIF(B28:H28,"新田9-14"))*(4.5)+(COUNTIF(B28:H28,"新田14-19"))*(4.5)</f>
        <v>13.5</v>
      </c>
      <c r="K28" s="682"/>
    </row>
    <row r="29" spans="1:11" ht="14.45" customHeight="1" x14ac:dyDescent="0.15">
      <c r="A29" s="20" t="s">
        <v>19</v>
      </c>
      <c r="B29" s="12"/>
      <c r="C29" s="21"/>
      <c r="D29" s="11"/>
      <c r="E29" s="12" t="s">
        <v>20</v>
      </c>
      <c r="F29" s="12"/>
      <c r="G29" s="12" t="s">
        <v>20</v>
      </c>
      <c r="H29" s="12" t="s">
        <v>21</v>
      </c>
      <c r="I29" s="5">
        <f t="shared" si="5"/>
        <v>3</v>
      </c>
      <c r="J29" s="682">
        <f t="shared" si="6"/>
        <v>13.5</v>
      </c>
      <c r="K29" s="682"/>
    </row>
    <row r="30" spans="1:11" ht="14.45" customHeight="1" x14ac:dyDescent="0.15">
      <c r="A30" s="20" t="s">
        <v>62</v>
      </c>
      <c r="B30" s="12" t="s">
        <v>20</v>
      </c>
      <c r="C30" s="21"/>
      <c r="D30" s="32"/>
      <c r="E30" s="93" t="s">
        <v>84</v>
      </c>
      <c r="F30" s="12" t="s">
        <v>20</v>
      </c>
      <c r="G30" s="59"/>
      <c r="H30" s="12" t="s">
        <v>68</v>
      </c>
      <c r="I30" s="5">
        <f t="shared" si="5"/>
        <v>4</v>
      </c>
      <c r="J30" s="682">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17.5</v>
      </c>
      <c r="K30" s="682"/>
    </row>
    <row r="31" spans="1:11" ht="14.45" customHeight="1" x14ac:dyDescent="0.15">
      <c r="A31" s="20" t="s">
        <v>124</v>
      </c>
      <c r="B31" s="93" t="s">
        <v>84</v>
      </c>
      <c r="C31" s="11"/>
      <c r="D31" s="11"/>
      <c r="E31" s="12" t="s">
        <v>20</v>
      </c>
      <c r="F31" s="12" t="s">
        <v>20</v>
      </c>
      <c r="G31" s="12" t="s">
        <v>20</v>
      </c>
      <c r="H31" s="12" t="s">
        <v>20</v>
      </c>
      <c r="I31" s="5">
        <f t="shared" si="5"/>
        <v>5</v>
      </c>
      <c r="J31" s="682">
        <f>SUM(COUNTIF(B31:H31,"9-11,15-19"))*(6)+(COUNTIF(B31:H31,"9-12,16-19"))*(6)+(COUNTIF(B31:H31,"9-13,17-19"))*(6)+(COUNTIF(B31:H31,"9-19"))*(9)+(COUNTIF(B31:H31,"9-17"))*(7.25)+(COUNTIF(B31:H31,"9-16"))*(6.25)+(COUNTIF(B31:H31,"9-15"))*(5.5)+(COUNTIF(B31:H31,"9-14"))*(4.5)+(COUNTIF(B31:H31,"9-13"))*(4)+(COUNTIF(B31:H31,"9-12"))*(3)+(COUNTIF(B31:H31,"9-11:30"))*(2.5)+(COUNTIF(B31:H31,"13-19"))*(5.5)+(COUNTIF(B31:H31,"14-19"))*(4.5)+(COUNTIF(B31:H31,"15-19"))*(4)+(COUNTIF(B31:H31,"16-19"))*(3)+(COUNTIF(B31:H31,"16:30-19"))*(2.5)+(COUNTIF(B31:H31,"10-14"))*(4)+(COUNTIF(B31:H31,"草加9-14"))*(4.5)+(COUNTIF(B31:H31,"新田9-14"))*(4.5)+(COUNTIF(B31:H31,"新田14-19"))*(4.5)</f>
        <v>22.5</v>
      </c>
      <c r="K31" s="682"/>
    </row>
    <row r="32" spans="1:11" ht="14.45" customHeight="1" x14ac:dyDescent="0.15">
      <c r="A32" s="20" t="s">
        <v>225</v>
      </c>
      <c r="B32" s="12" t="s">
        <v>21</v>
      </c>
      <c r="C32" s="32"/>
      <c r="D32" s="32"/>
      <c r="E32" s="12"/>
      <c r="F32" s="12" t="s">
        <v>21</v>
      </c>
      <c r="G32" s="12"/>
      <c r="H32" s="59"/>
      <c r="I32" s="5">
        <f t="shared" si="5"/>
        <v>2</v>
      </c>
      <c r="J32" s="682">
        <f>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草加9-14"))*(4.5)+(COUNTIF(B32:H32,"新田9-14"))*(4.5)+(COUNTIF(B32:H32,"新田14-19"))*(4.5)</f>
        <v>9</v>
      </c>
      <c r="K32" s="682"/>
    </row>
    <row r="33" spans="1:11" ht="14.45" customHeight="1" x14ac:dyDescent="0.15">
      <c r="A33" s="20" t="s">
        <v>291</v>
      </c>
      <c r="B33" s="12"/>
      <c r="C33" s="32"/>
      <c r="D33" s="32"/>
      <c r="E33" s="59"/>
      <c r="F33" s="12"/>
      <c r="G33" s="12" t="s">
        <v>20</v>
      </c>
      <c r="H33" s="12" t="s">
        <v>20</v>
      </c>
      <c r="I33" s="5">
        <f t="shared" si="5"/>
        <v>2</v>
      </c>
      <c r="J33" s="682">
        <f>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草加9-14"))*(4.5)+(COUNTIF(B33:H33,"新田9-14"))*(4.5)+(COUNTIF(B33:H33,"新田14-19"))*(4.5)</f>
        <v>9</v>
      </c>
      <c r="K33" s="682"/>
    </row>
    <row r="34" spans="1:11" ht="14.45" customHeight="1" x14ac:dyDescent="0.15">
      <c r="A34" s="20" t="s">
        <v>38</v>
      </c>
      <c r="B34" s="12" t="s">
        <v>20</v>
      </c>
      <c r="C34" s="11"/>
      <c r="D34" s="11"/>
      <c r="E34" s="12"/>
      <c r="F34" s="12" t="s">
        <v>21</v>
      </c>
      <c r="G34" s="103" t="s">
        <v>57</v>
      </c>
      <c r="H34" s="103" t="s">
        <v>56</v>
      </c>
      <c r="I34" s="5">
        <f t="shared" si="5"/>
        <v>4</v>
      </c>
      <c r="J34" s="682">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草加9-14"))*(4.5)+(COUNTIF(B34:H34,"新田9-14"))*(4.5)+(COUNTIF(B34:H34,"新田14-19"))*(4.5)</f>
        <v>18</v>
      </c>
      <c r="K34" s="682"/>
    </row>
    <row r="35" spans="1:11" ht="14.45" customHeight="1" x14ac:dyDescent="0.15">
      <c r="A35" s="321" t="s">
        <v>66</v>
      </c>
      <c r="B35" s="12"/>
      <c r="C35" s="11"/>
      <c r="D35" s="11"/>
      <c r="E35" s="12"/>
      <c r="F35" s="12"/>
      <c r="G35" s="386" t="s">
        <v>314</v>
      </c>
      <c r="H35" s="386"/>
      <c r="I35" s="5"/>
      <c r="J35" s="682"/>
      <c r="K35" s="682"/>
    </row>
    <row r="36" spans="1:11" ht="14.45" customHeight="1" x14ac:dyDescent="0.15">
      <c r="A36" s="22" t="s">
        <v>0</v>
      </c>
      <c r="B36" s="90">
        <v>46013</v>
      </c>
      <c r="C36" s="90">
        <v>46014</v>
      </c>
      <c r="D36" s="90">
        <v>46015</v>
      </c>
      <c r="E36" s="90">
        <v>46016</v>
      </c>
      <c r="F36" s="90">
        <v>46017</v>
      </c>
      <c r="G36" s="90">
        <v>46018</v>
      </c>
      <c r="H36" s="90">
        <v>46019</v>
      </c>
      <c r="I36" s="688" t="s">
        <v>1</v>
      </c>
      <c r="J36" s="690" t="s">
        <v>2</v>
      </c>
      <c r="K36" s="690"/>
    </row>
    <row r="37" spans="1:11" ht="14.45" customHeight="1" x14ac:dyDescent="0.15">
      <c r="A37" s="22" t="s">
        <v>3</v>
      </c>
      <c r="B37" s="2" t="s">
        <v>4</v>
      </c>
      <c r="C37" s="21" t="s">
        <v>5</v>
      </c>
      <c r="D37" s="21" t="s">
        <v>6</v>
      </c>
      <c r="E37" s="2" t="s">
        <v>7</v>
      </c>
      <c r="F37" s="2" t="s">
        <v>8</v>
      </c>
      <c r="G37" s="2" t="s">
        <v>9</v>
      </c>
      <c r="H37" s="24" t="s">
        <v>10</v>
      </c>
      <c r="I37" s="689"/>
      <c r="J37" s="690"/>
      <c r="K37" s="690"/>
    </row>
    <row r="38" spans="1:11" ht="14.45" customHeight="1" x14ac:dyDescent="0.15">
      <c r="A38" s="126" t="s">
        <v>13</v>
      </c>
      <c r="B38" s="471" t="s">
        <v>423</v>
      </c>
      <c r="C38" s="21"/>
      <c r="D38" s="21"/>
      <c r="E38" s="12"/>
      <c r="F38" s="12"/>
      <c r="G38" s="12"/>
      <c r="H38" s="12"/>
      <c r="I38" s="5"/>
      <c r="J38" s="682"/>
      <c r="K38" s="692"/>
    </row>
    <row r="39" spans="1:11" ht="14.45" customHeight="1" x14ac:dyDescent="0.15">
      <c r="A39" s="20" t="s">
        <v>37</v>
      </c>
      <c r="B39" s="12" t="s">
        <v>21</v>
      </c>
      <c r="C39" s="21"/>
      <c r="D39" s="11"/>
      <c r="E39" s="12" t="s">
        <v>21</v>
      </c>
      <c r="F39" s="12"/>
      <c r="G39" s="12" t="s">
        <v>21</v>
      </c>
      <c r="H39" s="12"/>
      <c r="I39" s="5">
        <f t="shared" ref="I39:I41" si="7">COUNTIFS(B39:H39,"&lt;&gt;空",B39:H39,"&lt;&gt;休",B39:H39,"&lt;&gt;調",B39:H39,"&lt;&gt;",B39:H39,"&lt;&gt;調整休")</f>
        <v>3</v>
      </c>
      <c r="J39" s="682">
        <f t="shared" ref="J39:J40" si="8">SUM(COUNTIF(B39:H39,"9-11,15-19"))*(6)+(COUNTIF(B39:H39,"9-12,16-19"))*(6)+(COUNTIF(B39:H39,"9-13,17-19"))*(6)+(COUNTIF(B39:H39,"9-19"))*(9)+(COUNTIF(B39:H39,"9-17"))*(7.25)+(COUNTIF(B39:H39,"9-16"))*(6.25)+(COUNTIF(B39:H39,"9-15"))*(5.5)+(COUNTIF(B39:H39,"9-14"))*(4.5)+(COUNTIF(B39:H39,"9-13"))*(4)+(COUNTIF(B39:H39,"9-12"))*(3)+(COUNTIF(B39:H39,"9-11:30"))*(2.5)+(COUNTIF(B39:H39,"13-19"))*(5.5)+(COUNTIF(B39:H39,"14-19"))*(4.5)+(COUNTIF(B39:H39,"15-19"))*(4)+(COUNTIF(B39:H39,"16-19"))*(3)+(COUNTIF(B39:H39,"16:30-19"))*(2.5)+(COUNTIF(B39:H39,"10-14"))*(4)+(COUNTIF(B39:H39,"草加9-14"))*(4.5)+(COUNTIF(B39:H39,"新田9-14"))*(4.5)+(COUNTIF(B39:H39,"新田14-19"))*(4.5)</f>
        <v>13.5</v>
      </c>
      <c r="K39" s="682"/>
    </row>
    <row r="40" spans="1:11" ht="14.45" customHeight="1" x14ac:dyDescent="0.15">
      <c r="A40" s="20" t="s">
        <v>19</v>
      </c>
      <c r="B40" s="12" t="s">
        <v>20</v>
      </c>
      <c r="C40" s="21"/>
      <c r="D40" s="11"/>
      <c r="E40" s="12" t="s">
        <v>20</v>
      </c>
      <c r="F40" s="12"/>
      <c r="G40" s="12" t="s">
        <v>20</v>
      </c>
      <c r="H40" s="12" t="s">
        <v>21</v>
      </c>
      <c r="I40" s="5">
        <f t="shared" si="7"/>
        <v>4</v>
      </c>
      <c r="J40" s="682">
        <f t="shared" si="8"/>
        <v>18</v>
      </c>
      <c r="K40" s="682"/>
    </row>
    <row r="41" spans="1:11" ht="14.45" customHeight="1" x14ac:dyDescent="0.15">
      <c r="A41" s="20" t="s">
        <v>62</v>
      </c>
      <c r="B41" s="12" t="s">
        <v>20</v>
      </c>
      <c r="C41" s="21"/>
      <c r="D41" s="32"/>
      <c r="E41" s="93" t="s">
        <v>84</v>
      </c>
      <c r="F41" s="12" t="s">
        <v>20</v>
      </c>
      <c r="G41" s="12" t="s">
        <v>27</v>
      </c>
      <c r="H41" s="12"/>
      <c r="I41" s="5">
        <f t="shared" si="7"/>
        <v>4</v>
      </c>
      <c r="J41" s="682">
        <f>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草加9-14"))*(4.5)+(COUNTIF(B41:H41,"新田9-14"))*(4.5)+(COUNTIF(B41:H41,"新田14-19"))*(4.5)</f>
        <v>16.5</v>
      </c>
      <c r="K41" s="682"/>
    </row>
    <row r="42" spans="1:11" ht="14.45" customHeight="1" x14ac:dyDescent="0.15">
      <c r="A42" s="20" t="s">
        <v>124</v>
      </c>
      <c r="B42" s="93" t="s">
        <v>84</v>
      </c>
      <c r="C42" s="11"/>
      <c r="D42" s="11"/>
      <c r="E42" s="93" t="s">
        <v>84</v>
      </c>
      <c r="F42" s="12" t="s">
        <v>20</v>
      </c>
      <c r="G42" s="12" t="s">
        <v>20</v>
      </c>
      <c r="H42" s="12" t="s">
        <v>20</v>
      </c>
      <c r="I42" s="5">
        <f>COUNTIFS(B42:H42,"&lt;&gt;空",B42:H42,"&lt;&gt;休",B42:H42,"&lt;&gt;調",B42:H42,"&lt;&gt;",B42:H42,"&lt;&gt;調整休")</f>
        <v>5</v>
      </c>
      <c r="J42" s="682">
        <f>SUM(COUNTIF(B42:H42,"9-11,15-19"))*(6)+(COUNTIF(B42:H42,"9-12,16-19"))*(6)+(COUNTIF(B42:H42,"9-13,17-19"))*(6)+(COUNTIF(B42:H42,"9-19"))*(9)+(COUNTIF(B42:H42,"9-17"))*(7.25)+(COUNTIF(B42:H42,"9-16"))*(6.25)+(COUNTIF(B42:H42,"9-15"))*(5.5)+(COUNTIF(B42:H42,"9-14"))*(4.5)+(COUNTIF(B42:H42,"9-13"))*(4)+(COUNTIF(B42:H42,"9-12"))*(3)+(COUNTIF(B42:H42,"9-11:30"))*(2.5)+(COUNTIF(B42:H42,"13-19"))*(5.5)+(COUNTIF(B42:H42,"14-19"))*(4.5)+(COUNTIF(B42:H42,"15-19"))*(4)+(COUNTIF(B42:H42,"16-19"))*(3)+(COUNTIF(B42:H42,"16:30-19"))*(2.5)+(COUNTIF(B42:H42,"10-14"))*(4)+(COUNTIF(B42:H42,"草加9-14"))*(4.5)+(COUNTIF(B42:H42,"新田9-14"))*(4.5)+(COUNTIF(B42:H42,"新田14-19"))*(4.5)</f>
        <v>22.5</v>
      </c>
      <c r="K42" s="682"/>
    </row>
    <row r="43" spans="1:11" ht="14.45" customHeight="1" x14ac:dyDescent="0.15">
      <c r="A43" s="20" t="s">
        <v>225</v>
      </c>
      <c r="B43" s="59"/>
      <c r="C43" s="32"/>
      <c r="D43" s="32"/>
      <c r="E43" s="12" t="s">
        <v>21</v>
      </c>
      <c r="F43" s="12" t="s">
        <v>21</v>
      </c>
      <c r="G43" s="12"/>
      <c r="H43" s="12" t="s">
        <v>21</v>
      </c>
      <c r="I43" s="5">
        <f t="shared" ref="I43:I45" si="9">COUNTIFS(B43:H43,"&lt;&gt;空",B43:H43,"&lt;&gt;休",B43:H43,"&lt;&gt;調",B43:H43,"&lt;&gt;",B43:H43,"&lt;&gt;調整休")</f>
        <v>3</v>
      </c>
      <c r="J43" s="682">
        <f>SUM(COUNTIF(B43:H43,"9-11,15-19"))*(6)+(COUNTIF(B43:H43,"9-12,16-19"))*(6)+(COUNTIF(B43:H43,"9-13,17-19"))*(6)+(COUNTIF(B43:H43,"9-19"))*(9)+(COUNTIF(B43:H43,"9-17"))*(7.25)+(COUNTIF(B43:H43,"9-16"))*(6.25)+(COUNTIF(B43:H43,"9-15"))*(5.5)+(COUNTIF(B43:H43,"9-14"))*(4.5)+(COUNTIF(B43:H43,"9-13"))*(4)+(COUNTIF(B43:H43,"9-12"))*(3)+(COUNTIF(B43:H43,"9-11:30"))*(2.5)+(COUNTIF(B43:H43,"13-19"))*(5.5)+(COUNTIF(B43:H43,"14-19"))*(4.5)+(COUNTIF(B43:H43,"15-19"))*(4)+(COUNTIF(B43:H43,"16-19"))*(3)+(COUNTIF(B43:H43,"16:30-19"))*(2.5)+(COUNTIF(B43:H43,"10-14"))*(4)+(COUNTIF(B43:H43,"草加9-14"))*(4.5)+(COUNTIF(B43:H43,"新田9-14"))*(4.5)+(COUNTIF(B43:H43,"新田14-19"))*(4.5)</f>
        <v>13.5</v>
      </c>
      <c r="K43" s="682"/>
    </row>
    <row r="44" spans="1:11" ht="14.45" customHeight="1" x14ac:dyDescent="0.15">
      <c r="A44" s="20" t="s">
        <v>291</v>
      </c>
      <c r="B44" s="12"/>
      <c r="C44" s="32"/>
      <c r="D44" s="32"/>
      <c r="E44" s="12" t="s">
        <v>20</v>
      </c>
      <c r="F44" s="12"/>
      <c r="G44" s="12" t="s">
        <v>20</v>
      </c>
      <c r="H44" s="12" t="s">
        <v>20</v>
      </c>
      <c r="I44" s="5">
        <f t="shared" si="9"/>
        <v>3</v>
      </c>
      <c r="J44" s="682">
        <f>SUM(COUNTIF(B44:H44,"9-11,15-19"))*(6)+(COUNTIF(B44:H44,"9-12,16-19"))*(6)+(COUNTIF(B44:H44,"9-13,17-19"))*(6)+(COUNTIF(B44:H44,"9-19"))*(9)+(COUNTIF(B44:H44,"9-17"))*(7.25)+(COUNTIF(B44:H44,"9-16"))*(6.25)+(COUNTIF(B44:H44,"9-15"))*(5.5)+(COUNTIF(B44:H44,"9-14"))*(4.5)+(COUNTIF(B44:H44,"9-13"))*(4)+(COUNTIF(B44:H44,"9-12"))*(3)+(COUNTIF(B44:H44,"9-11:30"))*(2.5)+(COUNTIF(B44:H44,"13-19"))*(5.5)+(COUNTIF(B44:H44,"14-19"))*(4.5)+(COUNTIF(B44:H44,"15-19"))*(4)+(COUNTIF(B44:H44,"16-19"))*(3)+(COUNTIF(B44:H44,"16:30-19"))*(2.5)+(COUNTIF(B44:H44,"10-14"))*(4)+(COUNTIF(B44:H44,"草加9-14"))*(4.5)+(COUNTIF(B44:H44,"新田9-14"))*(4.5)+(COUNTIF(B44:H44,"新田14-19"))*(4.5)</f>
        <v>13.5</v>
      </c>
      <c r="K44" s="682"/>
    </row>
    <row r="45" spans="1:11" ht="14.45" customHeight="1" x14ac:dyDescent="0.15">
      <c r="A45" s="20" t="s">
        <v>38</v>
      </c>
      <c r="B45" s="12" t="s">
        <v>21</v>
      </c>
      <c r="C45" s="11"/>
      <c r="D45" s="11"/>
      <c r="E45" s="12"/>
      <c r="F45" s="12" t="s">
        <v>21</v>
      </c>
      <c r="G45" s="103" t="s">
        <v>56</v>
      </c>
      <c r="H45" s="103" t="s">
        <v>56</v>
      </c>
      <c r="I45" s="5">
        <f t="shared" si="9"/>
        <v>4</v>
      </c>
      <c r="J45" s="682">
        <f>SUM(COUNTIF(B45:H45,"9-11,15-19"))*(6)+(COUNTIF(B45:H45,"9-12,16-19"))*(6)+(COUNTIF(B45:H45,"9-13,17-19"))*(6)+(COUNTIF(B45:H45,"9-19"))*(9)+(COUNTIF(B45:H45,"9-17"))*(7.25)+(COUNTIF(B45:H45,"9-16"))*(6.25)+(COUNTIF(B45:H45,"9-15"))*(5.5)+(COUNTIF(B45:H45,"9-14"))*(4.5)+(COUNTIF(B45:H45,"9-13"))*(4)+(COUNTIF(B45:H45,"9-12"))*(3)+(COUNTIF(B45:H45,"9-11:30"))*(2.5)+(COUNTIF(B45:H45,"13-19"))*(5.5)+(COUNTIF(B45:H45,"14-19"))*(4.5)+(COUNTIF(B45:H45,"15-19"))*(4)+(COUNTIF(B45:H45,"16-19"))*(3)+(COUNTIF(B45:H45,"16:30-19"))*(2.5)+(COUNTIF(B45:H45,"10-14"))*(4)+(COUNTIF(B45:H45,"草加9-14"))*(4.5)+(COUNTIF(B45:H45,"新田9-14"))*(4.5)+(COUNTIF(B45:H45,"新田14-19"))*(4.5)</f>
        <v>18</v>
      </c>
      <c r="K45" s="682"/>
    </row>
    <row r="46" spans="1:11" ht="14.45" customHeight="1" x14ac:dyDescent="0.15">
      <c r="A46" s="321" t="s">
        <v>66</v>
      </c>
      <c r="B46" s="12"/>
      <c r="C46" s="11"/>
      <c r="D46" s="11"/>
      <c r="E46" s="12"/>
      <c r="F46" s="12"/>
      <c r="G46" s="12"/>
      <c r="H46" s="386"/>
      <c r="I46" s="5"/>
      <c r="J46" s="682"/>
      <c r="K46" s="682"/>
    </row>
    <row r="47" spans="1:11" ht="14.45" customHeight="1" x14ac:dyDescent="0.15">
      <c r="A47" s="22" t="s">
        <v>0</v>
      </c>
      <c r="B47" s="23">
        <v>46020</v>
      </c>
      <c r="C47" s="23">
        <v>46021</v>
      </c>
      <c r="D47" s="23">
        <v>46022</v>
      </c>
      <c r="E47" s="23">
        <v>45658</v>
      </c>
      <c r="F47" s="23">
        <v>45659</v>
      </c>
      <c r="G47" s="23">
        <v>45660</v>
      </c>
      <c r="H47" s="23">
        <v>45661</v>
      </c>
      <c r="I47" s="688" t="s">
        <v>1</v>
      </c>
      <c r="J47" s="690" t="s">
        <v>2</v>
      </c>
      <c r="K47" s="690"/>
    </row>
    <row r="48" spans="1:11" ht="14.45" customHeight="1" x14ac:dyDescent="0.15">
      <c r="A48" s="22" t="s">
        <v>3</v>
      </c>
      <c r="B48" s="22" t="s">
        <v>4</v>
      </c>
      <c r="C48" s="316" t="s">
        <v>5</v>
      </c>
      <c r="D48" s="21" t="s">
        <v>6</v>
      </c>
      <c r="E48" s="2" t="s">
        <v>7</v>
      </c>
      <c r="F48" s="2" t="s">
        <v>8</v>
      </c>
      <c r="G48" s="2" t="s">
        <v>9</v>
      </c>
      <c r="H48" s="24" t="s">
        <v>10</v>
      </c>
      <c r="I48" s="689"/>
      <c r="J48" s="690"/>
      <c r="K48" s="690"/>
    </row>
    <row r="49" spans="1:14" ht="14.45" customHeight="1" x14ac:dyDescent="0.15">
      <c r="A49" s="126" t="s">
        <v>12</v>
      </c>
      <c r="B49" s="12"/>
      <c r="C49" s="949" t="s">
        <v>420</v>
      </c>
      <c r="D49" s="950"/>
      <c r="E49" s="950"/>
      <c r="F49" s="950"/>
      <c r="G49" s="951"/>
      <c r="H49" s="12"/>
      <c r="I49" s="5"/>
      <c r="J49" s="693"/>
      <c r="K49" s="692"/>
    </row>
    <row r="50" spans="1:14" ht="14.45" customHeight="1" x14ac:dyDescent="0.15">
      <c r="A50" s="20" t="s">
        <v>37</v>
      </c>
      <c r="B50" s="12" t="s">
        <v>21</v>
      </c>
      <c r="C50" s="21"/>
      <c r="D50" s="11"/>
      <c r="E50" s="11"/>
      <c r="F50" s="11"/>
      <c r="G50" s="11"/>
      <c r="H50" s="12" t="s">
        <v>20</v>
      </c>
      <c r="I50" s="5">
        <f t="shared" ref="I50:I56" si="10">COUNTIFS(B50:H50,"&lt;&gt;空",B50:H50,"&lt;&gt;休",B50:H50,"&lt;&gt;調",B50:H50,"&lt;&gt;",B50:H50,"&lt;&gt;調整休")</f>
        <v>2</v>
      </c>
      <c r="J50" s="682">
        <f t="shared" ref="J50:J51" si="11">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COUNTIF(B50:H50,"草加9-14"))*(4.5)+(COUNTIF(B50:H50,"新田9-14"))*(4.5)+(COUNTIF(B50:H50,"新田14-19"))*(4.5)</f>
        <v>9</v>
      </c>
      <c r="K50" s="682"/>
    </row>
    <row r="51" spans="1:14" ht="14.45" customHeight="1" x14ac:dyDescent="0.15">
      <c r="A51" s="20" t="s">
        <v>19</v>
      </c>
      <c r="B51" s="12"/>
      <c r="C51" s="21"/>
      <c r="D51" s="11"/>
      <c r="E51" s="11"/>
      <c r="F51" s="11"/>
      <c r="G51" s="11"/>
      <c r="H51" s="12" t="s">
        <v>21</v>
      </c>
      <c r="I51" s="5">
        <f t="shared" si="10"/>
        <v>1</v>
      </c>
      <c r="J51" s="682">
        <f t="shared" si="11"/>
        <v>4.5</v>
      </c>
      <c r="K51" s="682"/>
    </row>
    <row r="52" spans="1:14" ht="14.45" customHeight="1" x14ac:dyDescent="0.15">
      <c r="A52" s="20" t="s">
        <v>62</v>
      </c>
      <c r="B52" s="12" t="s">
        <v>20</v>
      </c>
      <c r="C52" s="21"/>
      <c r="D52" s="32"/>
      <c r="E52" s="32"/>
      <c r="F52" s="32"/>
      <c r="G52" s="32"/>
      <c r="H52" s="12"/>
      <c r="I52" s="5">
        <f t="shared" si="10"/>
        <v>1</v>
      </c>
      <c r="J52" s="682">
        <f>SUM(COUNTIF(B52:H52,"9-11,15-19"))*(6)+(COUNTIF(B52:H52,"9-12,16-19"))*(6)+(COUNTIF(B52:H52,"9-13,17-19"))*(6)+(COUNTIF(B52:H52,"9-19"))*(9)+(COUNTIF(B52:H52,"9-17"))*(7.25)+(COUNTIF(B52:H52,"9-16"))*(6.25)+(COUNTIF(B52:H52,"9-15"))*(5.5)+(COUNTIF(B52:H52,"9-14"))*(4.5)+(COUNTIF(B52:H52,"9-13"))*(4)+(COUNTIF(B52:H52,"9-12"))*(3)+(COUNTIF(B52:H52,"9-11:30"))*(2.5)+(COUNTIF(B52:H52,"13-19"))*(5.5)+(COUNTIF(B52:H52,"14-19"))*(4.5)+(COUNTIF(B52:H52,"15-19"))*(4)+(COUNTIF(B52:H52,"16-19"))*(3)+(COUNTIF(B52:H52,"16:30-19"))*(2.5)+(COUNTIF(B52:H52,"10-14"))*(4)+(COUNTIF(B52:H52,"草加9-14"))*(4.5)+(COUNTIF(B52:H52,"新田9-14"))*(4.5)+(COUNTIF(B52:H52,"新田14-19"))*(4.5)</f>
        <v>4.5</v>
      </c>
      <c r="K52" s="682"/>
    </row>
    <row r="53" spans="1:14" ht="14.45" customHeight="1" x14ac:dyDescent="0.15">
      <c r="A53" s="20" t="s">
        <v>124</v>
      </c>
      <c r="B53" s="93" t="s">
        <v>84</v>
      </c>
      <c r="C53" s="11"/>
      <c r="D53" s="11"/>
      <c r="E53" s="11"/>
      <c r="F53" s="11"/>
      <c r="G53" s="11"/>
      <c r="H53" s="59"/>
      <c r="I53" s="5">
        <f t="shared" si="10"/>
        <v>1</v>
      </c>
      <c r="J53" s="682">
        <f>SUM(COUNTIF(B53:H53,"9-11,15-19"))*(6)+(COUNTIF(B53:H53,"9-12,16-19"))*(6)+(COUNTIF(B53:H53,"9-13,17-19"))*(6)+(COUNTIF(B53:H53,"9-19"))*(9)+(COUNTIF(B53:H53,"9-17"))*(7.25)+(COUNTIF(B53:H53,"9-16"))*(6.25)+(COUNTIF(B53:H53,"9-15"))*(5.5)+(COUNTIF(B53:H53,"9-14"))*(4.5)+(COUNTIF(B53:H53,"9-13"))*(4)+(COUNTIF(B53:H53,"9-12"))*(3)+(COUNTIF(B53:H53,"9-11:30"))*(2.5)+(COUNTIF(B53:H53,"13-19"))*(5.5)+(COUNTIF(B53:H53,"14-19"))*(4.5)+(COUNTIF(B53:H53,"15-19"))*(4)+(COUNTIF(B53:H53,"16-19"))*(3)+(COUNTIF(B53:H53,"16:30-19"))*(2.5)+(COUNTIF(B53:H53,"10-14"))*(4)+(COUNTIF(B53:H53,"草加9-14"))*(4.5)+(COUNTIF(B53:H53,"新田9-14"))*(4.5)+(COUNTIF(B53:H53,"新田14-19"))*(4.5)</f>
        <v>4.5</v>
      </c>
      <c r="K53" s="682"/>
    </row>
    <row r="54" spans="1:14" ht="14.45" customHeight="1" x14ac:dyDescent="0.15">
      <c r="A54" s="20" t="s">
        <v>225</v>
      </c>
      <c r="B54" s="12" t="s">
        <v>21</v>
      </c>
      <c r="C54" s="32"/>
      <c r="D54" s="32"/>
      <c r="E54" s="32"/>
      <c r="F54" s="32"/>
      <c r="G54" s="32"/>
      <c r="H54" s="12" t="s">
        <v>21</v>
      </c>
      <c r="I54" s="5">
        <f t="shared" si="10"/>
        <v>2</v>
      </c>
      <c r="J54" s="682">
        <f>SUM(COUNTIF(B54:H54,"9-11,15-19"))*(6)+(COUNTIF(B54:H54,"9-12,16-19"))*(6)+(COUNTIF(B54:H54,"9-13,17-19"))*(6)+(COUNTIF(B54:H54,"9-19"))*(9)+(COUNTIF(B54:H54,"9-17"))*(7.25)+(COUNTIF(B54:H54,"9-16"))*(6.25)+(COUNTIF(B54:H54,"9-15"))*(5.5)+(COUNTIF(B54:H54,"9-14"))*(4.5)+(COUNTIF(B54:H54,"9-13"))*(4)+(COUNTIF(B54:H54,"9-12"))*(3)+(COUNTIF(B54:H54,"9-11:30"))*(2.5)+(COUNTIF(B54:H54,"13-19"))*(5.5)+(COUNTIF(B54:H54,"14-19"))*(4.5)+(COUNTIF(B54:H54,"15-19"))*(4)+(COUNTIF(B54:H54,"16-19"))*(3)+(COUNTIF(B54:H54,"16:30-19"))*(2.5)+(COUNTIF(B54:H54,"10-14"))*(4)+(COUNTIF(B54:H54,"草加9-14"))*(4.5)+(COUNTIF(B54:H54,"新田9-14"))*(4.5)+(COUNTIF(B54:H54,"新田14-19"))*(4.5)</f>
        <v>9</v>
      </c>
      <c r="K54" s="682"/>
    </row>
    <row r="55" spans="1:14" ht="14.45" customHeight="1" x14ac:dyDescent="0.15">
      <c r="A55" s="20" t="s">
        <v>291</v>
      </c>
      <c r="B55" s="12"/>
      <c r="C55" s="32"/>
      <c r="D55" s="32"/>
      <c r="E55" s="32"/>
      <c r="F55" s="32"/>
      <c r="G55" s="32"/>
      <c r="H55" s="12" t="s">
        <v>20</v>
      </c>
      <c r="I55" s="5">
        <f t="shared" si="10"/>
        <v>1</v>
      </c>
      <c r="J55" s="682">
        <f>SUM(COUNTIF(B55:H55,"9-11,15-19"))*(6)+(COUNTIF(B55:H55,"9-12,16-19"))*(6)+(COUNTIF(B55:H55,"9-13,17-19"))*(6)+(COUNTIF(B55:H55,"9-19"))*(9)+(COUNTIF(B55:H55,"9-17"))*(7.25)+(COUNTIF(B55:H55,"9-16"))*(6.25)+(COUNTIF(B55:H55,"9-15"))*(5.5)+(COUNTIF(B55:H55,"9-14"))*(4.5)+(COUNTIF(B55:H55,"9-13"))*(4)+(COUNTIF(B55:H55,"9-12"))*(3)+(COUNTIF(B55:H55,"9-11:30"))*(2.5)+(COUNTIF(B55:H55,"13-19"))*(5.5)+(COUNTIF(B55:H55,"14-19"))*(4.5)+(COUNTIF(B55:H55,"15-19"))*(4)+(COUNTIF(B55:H55,"16-19"))*(3)+(COUNTIF(B55:H55,"16:30-19"))*(2.5)+(COUNTIF(B55:H55,"10-14"))*(4)+(COUNTIF(B55:H55,"草加9-14"))*(4.5)+(COUNTIF(B55:H55,"新田9-14"))*(4.5)+(COUNTIF(B55:H55,"新田14-19"))*(4.5)</f>
        <v>4.5</v>
      </c>
      <c r="K55" s="682"/>
    </row>
    <row r="56" spans="1:14" ht="14.45" customHeight="1" x14ac:dyDescent="0.15">
      <c r="A56" s="20" t="s">
        <v>38</v>
      </c>
      <c r="B56" s="12" t="s">
        <v>20</v>
      </c>
      <c r="C56" s="11"/>
      <c r="D56" s="11"/>
      <c r="E56" s="11"/>
      <c r="F56" s="11"/>
      <c r="G56" s="11"/>
      <c r="H56" s="103" t="s">
        <v>56</v>
      </c>
      <c r="I56" s="5">
        <f t="shared" si="10"/>
        <v>2</v>
      </c>
      <c r="J56" s="682">
        <f>SUM(COUNTIF(B56:H56,"9-11,15-19"))*(6)+(COUNTIF(B56:H56,"9-12,16-19"))*(6)+(COUNTIF(B56:H56,"9-13,17-19"))*(6)+(COUNTIF(B56:H56,"9-19"))*(9)+(COUNTIF(B56:H56,"9-17"))*(7.25)+(COUNTIF(B56:H56,"9-16"))*(6.25)+(COUNTIF(B56:H56,"9-15"))*(5.5)+(COUNTIF(B56:H56,"9-14"))*(4.5)+(COUNTIF(B56:H56,"9-13"))*(4)+(COUNTIF(B56:H56,"9-12"))*(3)+(COUNTIF(B56:H56,"9-11:30"))*(2.5)+(COUNTIF(B56:H56,"13-19"))*(5.5)+(COUNTIF(B56:H56,"14-19"))*(4.5)+(COUNTIF(B56:H56,"15-19"))*(4)+(COUNTIF(B56:H56,"16-19"))*(3)+(COUNTIF(B56:H56,"16:30-19"))*(2.5)+(COUNTIF(B56:H56,"10-14"))*(4)+(COUNTIF(B56:H56,"草加9-14"))*(4.5)+(COUNTIF(B56:H56,"新田9-14"))*(4.5)+(COUNTIF(B56:H56,"新田14-19"))*(4.5)</f>
        <v>9</v>
      </c>
      <c r="K56" s="682"/>
    </row>
    <row r="57" spans="1:14" ht="14.45" customHeight="1" x14ac:dyDescent="0.15">
      <c r="A57" s="321" t="s">
        <v>66</v>
      </c>
      <c r="B57" s="12"/>
      <c r="C57" s="11"/>
      <c r="D57" s="11"/>
      <c r="E57" s="11"/>
      <c r="F57" s="11"/>
      <c r="G57" s="11"/>
      <c r="H57" s="386"/>
      <c r="I57" s="5"/>
      <c r="J57" s="682"/>
      <c r="K57" s="682"/>
    </row>
    <row r="58" spans="1:14" ht="14.45" customHeight="1" x14ac:dyDescent="0.15">
      <c r="A58" s="41"/>
      <c r="B58" s="42"/>
      <c r="C58" s="42"/>
      <c r="D58" s="42"/>
      <c r="E58" s="42"/>
      <c r="F58" s="42"/>
      <c r="G58" s="42"/>
      <c r="H58" s="42"/>
      <c r="I58" s="698" t="s">
        <v>445</v>
      </c>
      <c r="J58" s="698"/>
      <c r="K58" s="698"/>
    </row>
    <row r="59" spans="1:14" ht="14.45" customHeight="1" x14ac:dyDescent="0.15">
      <c r="A59" s="699" t="s">
        <v>36</v>
      </c>
      <c r="B59" s="700"/>
      <c r="C59" s="13"/>
      <c r="D59" s="701" t="s">
        <v>31</v>
      </c>
      <c r="E59" s="701"/>
      <c r="H59" s="10"/>
      <c r="I59" s="10"/>
      <c r="M59" s="14"/>
      <c r="N59" s="15"/>
    </row>
    <row r="60" spans="1:14" ht="14.45" customHeight="1" x14ac:dyDescent="0.15">
      <c r="A60" s="702" t="s">
        <v>85</v>
      </c>
      <c r="B60" s="703"/>
      <c r="C60" s="704" t="s">
        <v>89</v>
      </c>
      <c r="D60" s="705"/>
      <c r="E60" s="705"/>
      <c r="F60" s="705"/>
      <c r="G60" s="705"/>
      <c r="H60" s="705"/>
      <c r="I60" s="705"/>
      <c r="J60" s="705"/>
      <c r="K60" s="705"/>
      <c r="M60" s="14"/>
      <c r="N60" s="15"/>
    </row>
    <row r="61" spans="1:14" ht="14.45" customHeight="1" x14ac:dyDescent="0.15">
      <c r="A61" s="702" t="s">
        <v>86</v>
      </c>
      <c r="B61" s="703"/>
      <c r="C61" s="704" t="s">
        <v>90</v>
      </c>
      <c r="D61" s="705"/>
      <c r="E61" s="705"/>
      <c r="F61" s="705"/>
      <c r="G61" s="705"/>
      <c r="H61" s="705"/>
      <c r="I61" s="705"/>
      <c r="J61" s="705"/>
      <c r="K61" s="705"/>
    </row>
    <row r="62" spans="1:14" ht="14.45" customHeight="1" x14ac:dyDescent="0.15">
      <c r="A62" s="95" t="s">
        <v>87</v>
      </c>
      <c r="B62" s="96"/>
      <c r="C62" s="696" t="s">
        <v>30</v>
      </c>
      <c r="D62" s="697"/>
      <c r="E62" s="697"/>
      <c r="F62" s="697"/>
      <c r="G62" s="697"/>
      <c r="H62" s="697"/>
      <c r="I62" s="697"/>
      <c r="J62" s="697"/>
      <c r="K62" s="697"/>
    </row>
    <row r="63" spans="1:14" ht="14.45" customHeight="1" x14ac:dyDescent="0.15">
      <c r="A63" s="95" t="s">
        <v>88</v>
      </c>
      <c r="B63" s="96"/>
      <c r="C63" s="97" t="s">
        <v>32</v>
      </c>
      <c r="D63" s="98"/>
      <c r="E63" s="98"/>
      <c r="F63" s="98"/>
      <c r="G63" s="98"/>
      <c r="H63" s="98"/>
      <c r="I63" s="98"/>
      <c r="J63" s="98"/>
      <c r="K63" s="98"/>
    </row>
    <row r="64" spans="1:14" ht="14.45" customHeight="1" x14ac:dyDescent="0.15">
      <c r="A64" s="694"/>
      <c r="B64" s="695"/>
      <c r="C64" s="696" t="s">
        <v>91</v>
      </c>
      <c r="D64" s="697"/>
      <c r="E64" s="697"/>
      <c r="F64" s="697"/>
      <c r="G64" s="697"/>
      <c r="H64" s="697"/>
      <c r="I64" s="697"/>
      <c r="J64" s="697"/>
      <c r="K64" s="697"/>
    </row>
    <row r="65" spans="1:11" ht="14.45" customHeight="1" x14ac:dyDescent="0.15">
      <c r="A65" s="876"/>
      <c r="B65" s="876"/>
      <c r="C65" s="98" t="s">
        <v>35</v>
      </c>
      <c r="D65" s="98"/>
      <c r="E65" s="98"/>
      <c r="F65" s="98"/>
      <c r="G65" s="98"/>
      <c r="H65" s="98"/>
      <c r="I65" s="98"/>
      <c r="J65" s="98"/>
      <c r="K65" s="98"/>
    </row>
    <row r="66" spans="1:11" ht="14.45" customHeight="1" x14ac:dyDescent="0.15">
      <c r="A66" s="875"/>
      <c r="B66" s="875"/>
      <c r="C66" s="697" t="s">
        <v>104</v>
      </c>
      <c r="D66" s="697"/>
      <c r="E66" s="697"/>
      <c r="F66" s="697"/>
      <c r="G66" s="697"/>
      <c r="H66" s="697"/>
      <c r="I66" s="697"/>
      <c r="J66" s="697"/>
      <c r="K66" s="697"/>
    </row>
    <row r="67" spans="1:11" ht="14.45" customHeight="1" x14ac:dyDescent="0.15">
      <c r="A67" s="875"/>
      <c r="B67" s="875"/>
      <c r="C67" s="697" t="s">
        <v>106</v>
      </c>
      <c r="D67" s="697"/>
      <c r="E67" s="697"/>
      <c r="F67" s="697"/>
      <c r="G67" s="697"/>
      <c r="H67" s="697"/>
      <c r="I67" s="697"/>
      <c r="J67" s="697"/>
      <c r="K67" s="697"/>
    </row>
  </sheetData>
  <mergeCells count="76">
    <mergeCell ref="A66:B66"/>
    <mergeCell ref="C66:K66"/>
    <mergeCell ref="A67:B67"/>
    <mergeCell ref="C67:K67"/>
    <mergeCell ref="A61:B61"/>
    <mergeCell ref="C61:K61"/>
    <mergeCell ref="C62:K62"/>
    <mergeCell ref="A64:B64"/>
    <mergeCell ref="C64:K64"/>
    <mergeCell ref="A65:B65"/>
    <mergeCell ref="J57:K57"/>
    <mergeCell ref="I58:K58"/>
    <mergeCell ref="A59:B59"/>
    <mergeCell ref="D59:E59"/>
    <mergeCell ref="A60:B60"/>
    <mergeCell ref="C60:K60"/>
    <mergeCell ref="J56:K56"/>
    <mergeCell ref="J46:K46"/>
    <mergeCell ref="I47:I48"/>
    <mergeCell ref="J47:K48"/>
    <mergeCell ref="C49:G49"/>
    <mergeCell ref="J49:K49"/>
    <mergeCell ref="J50:K50"/>
    <mergeCell ref="J51:K51"/>
    <mergeCell ref="J52:K52"/>
    <mergeCell ref="J53:K53"/>
    <mergeCell ref="J54:K54"/>
    <mergeCell ref="J55:K55"/>
    <mergeCell ref="J45:K45"/>
    <mergeCell ref="J34:K34"/>
    <mergeCell ref="J35:K35"/>
    <mergeCell ref="I36:I37"/>
    <mergeCell ref="J36:K37"/>
    <mergeCell ref="J38:K38"/>
    <mergeCell ref="J39:K39"/>
    <mergeCell ref="J40:K40"/>
    <mergeCell ref="J41:K41"/>
    <mergeCell ref="J42:K42"/>
    <mergeCell ref="J43:K43"/>
    <mergeCell ref="J44:K44"/>
    <mergeCell ref="J33:K33"/>
    <mergeCell ref="J23:K23"/>
    <mergeCell ref="J24:K24"/>
    <mergeCell ref="I25:I26"/>
    <mergeCell ref="J25:K26"/>
    <mergeCell ref="J28:K28"/>
    <mergeCell ref="J29:K29"/>
    <mergeCell ref="J30:K30"/>
    <mergeCell ref="J31:K31"/>
    <mergeCell ref="J32:K32"/>
    <mergeCell ref="E27:H27"/>
    <mergeCell ref="J27:K27"/>
    <mergeCell ref="J17:K17"/>
    <mergeCell ref="J18:K18"/>
    <mergeCell ref="J19:K19"/>
    <mergeCell ref="J20:K20"/>
    <mergeCell ref="J21:K21"/>
    <mergeCell ref="J22:K22"/>
    <mergeCell ref="J12:K12"/>
    <mergeCell ref="J13:K13"/>
    <mergeCell ref="I14:I15"/>
    <mergeCell ref="J14:K15"/>
    <mergeCell ref="E16:H16"/>
    <mergeCell ref="J16:K16"/>
    <mergeCell ref="J11:K11"/>
    <mergeCell ref="B1:F1"/>
    <mergeCell ref="H1:K1"/>
    <mergeCell ref="I3:I4"/>
    <mergeCell ref="J3:K4"/>
    <mergeCell ref="F5:H5"/>
    <mergeCell ref="J5:K5"/>
    <mergeCell ref="J6:K6"/>
    <mergeCell ref="J7:K7"/>
    <mergeCell ref="J8:K8"/>
    <mergeCell ref="J9:K9"/>
    <mergeCell ref="J10:K10"/>
  </mergeCells>
  <phoneticPr fontId="13"/>
  <pageMargins left="0.59055118110236227" right="0.27559055118110237" top="0.31496062992125984" bottom="0.11811023622047245" header="0.51181102362204722" footer="0.51181102362204722"/>
  <pageSetup paperSize="9" scale="92" orientation="portrait"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19BD2-28AC-4BBB-8E48-B00AA720C5BC}">
  <sheetPr>
    <tabColor theme="7" tint="0.59999389629810485"/>
    <pageSetUpPr fitToPage="1"/>
  </sheetPr>
  <dimension ref="A1:X52"/>
  <sheetViews>
    <sheetView zoomScaleNormal="100" workbookViewId="0">
      <selection activeCell="O21" sqref="O21"/>
    </sheetView>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60" t="s">
        <v>69</v>
      </c>
      <c r="B1" s="683" t="s">
        <v>418</v>
      </c>
      <c r="C1" s="683"/>
      <c r="D1" s="683"/>
      <c r="E1" s="683"/>
      <c r="F1" s="683"/>
      <c r="H1" s="803" t="s">
        <v>42</v>
      </c>
      <c r="I1" s="804"/>
      <c r="J1" s="805"/>
      <c r="K1" s="806"/>
    </row>
    <row r="2" spans="1:24" ht="17.100000000000001" customHeight="1" x14ac:dyDescent="0.15">
      <c r="A2" s="14"/>
      <c r="I2" s="14"/>
      <c r="J2" s="3"/>
      <c r="K2" s="4"/>
    </row>
    <row r="3" spans="1:24" ht="17.100000000000001" customHeight="1" x14ac:dyDescent="0.15">
      <c r="A3" s="2" t="s">
        <v>64</v>
      </c>
      <c r="B3" s="90">
        <v>45992</v>
      </c>
      <c r="C3" s="90">
        <v>45993</v>
      </c>
      <c r="D3" s="90">
        <v>45994</v>
      </c>
      <c r="E3" s="90">
        <v>45995</v>
      </c>
      <c r="F3" s="90">
        <v>45996</v>
      </c>
      <c r="G3" s="90">
        <v>45997</v>
      </c>
      <c r="H3" s="90">
        <v>45998</v>
      </c>
      <c r="I3" s="807" t="s">
        <v>1</v>
      </c>
      <c r="J3" s="799" t="s">
        <v>2</v>
      </c>
      <c r="K3" s="800"/>
    </row>
    <row r="4" spans="1:24" ht="17.100000000000001" customHeight="1" x14ac:dyDescent="0.15">
      <c r="A4" s="2" t="s">
        <v>3</v>
      </c>
      <c r="B4" s="2" t="s">
        <v>4</v>
      </c>
      <c r="C4" s="21" t="s">
        <v>5</v>
      </c>
      <c r="D4" s="21" t="s">
        <v>6</v>
      </c>
      <c r="E4" s="2" t="s">
        <v>7</v>
      </c>
      <c r="F4" s="2" t="s">
        <v>8</v>
      </c>
      <c r="G4" s="2" t="s">
        <v>9</v>
      </c>
      <c r="H4" s="24" t="s">
        <v>10</v>
      </c>
      <c r="I4" s="808"/>
      <c r="J4" s="801"/>
      <c r="K4" s="802"/>
    </row>
    <row r="5" spans="1:24" ht="15.75" customHeight="1" thickBot="1" x14ac:dyDescent="0.2">
      <c r="A5" s="406" t="s">
        <v>12</v>
      </c>
      <c r="B5" s="99"/>
      <c r="C5" s="407"/>
      <c r="D5" s="408"/>
      <c r="E5" s="99"/>
      <c r="F5" s="809" t="s">
        <v>60</v>
      </c>
      <c r="G5" s="809"/>
      <c r="H5" s="809"/>
      <c r="I5" s="100"/>
      <c r="J5" s="765"/>
      <c r="K5" s="766"/>
    </row>
    <row r="6" spans="1:24" ht="17.100000000000001" customHeight="1" x14ac:dyDescent="0.15">
      <c r="A6" s="797" t="s">
        <v>16</v>
      </c>
      <c r="B6" s="107" t="s">
        <v>20</v>
      </c>
      <c r="C6" s="351"/>
      <c r="D6" s="109"/>
      <c r="E6" s="233" t="s">
        <v>385</v>
      </c>
      <c r="F6" s="233" t="s">
        <v>385</v>
      </c>
      <c r="G6" s="107"/>
      <c r="H6" s="107"/>
      <c r="I6" s="775">
        <f t="shared" ref="I6" si="0">COUNTIFS(B6:H6,"&lt;&gt;空",B6:H6,"&lt;&gt;休",B6:H6,"&lt;&gt;調",B6:H6,"&lt;&gt;",B6:H6,"&lt;&gt;調整休")</f>
        <v>3</v>
      </c>
      <c r="J6" s="777">
        <v>22.5</v>
      </c>
      <c r="K6" s="778"/>
      <c r="N6" s="6"/>
      <c r="O6" s="6"/>
      <c r="P6" s="6"/>
      <c r="Q6" s="6"/>
      <c r="R6" s="6"/>
      <c r="S6" s="6"/>
      <c r="T6" s="6"/>
      <c r="U6" s="6"/>
      <c r="V6" s="6"/>
      <c r="W6" s="6"/>
      <c r="X6" s="6"/>
    </row>
    <row r="7" spans="1:24" ht="17.100000000000001" customHeight="1" thickBot="1" x14ac:dyDescent="0.2">
      <c r="A7" s="798"/>
      <c r="B7" s="122"/>
      <c r="C7" s="409"/>
      <c r="D7" s="113"/>
      <c r="E7" s="111" t="s">
        <v>21</v>
      </c>
      <c r="F7" s="111" t="s">
        <v>21</v>
      </c>
      <c r="G7" s="111" t="s">
        <v>21</v>
      </c>
      <c r="H7" s="111" t="s">
        <v>21</v>
      </c>
      <c r="I7" s="776"/>
      <c r="J7" s="779"/>
      <c r="K7" s="780"/>
      <c r="N7" s="6"/>
      <c r="O7" s="6"/>
      <c r="P7" s="6"/>
      <c r="Q7" s="6"/>
      <c r="R7" s="6"/>
      <c r="S7" s="6"/>
      <c r="T7" s="6"/>
      <c r="U7" s="6"/>
      <c r="V7" s="6"/>
      <c r="W7" s="6"/>
      <c r="X7" s="6"/>
    </row>
    <row r="8" spans="1:24" ht="17.100000000000001" customHeight="1" x14ac:dyDescent="0.15">
      <c r="A8" s="47" t="s">
        <v>17</v>
      </c>
      <c r="B8" s="29" t="s">
        <v>21</v>
      </c>
      <c r="C8" s="350"/>
      <c r="D8" s="36"/>
      <c r="E8" s="55" t="s">
        <v>20</v>
      </c>
      <c r="F8" s="55" t="s">
        <v>20</v>
      </c>
      <c r="G8" s="29"/>
      <c r="H8" s="29" t="s">
        <v>20</v>
      </c>
      <c r="I8" s="43">
        <f t="shared" ref="I8:I9" si="1">COUNTIFS(B8:H8,"&lt;&gt;空",B8:H8,"&lt;&gt;休",B8:H8,"&lt;&gt;調",B8:H8,"&lt;&gt;",B8:H8,"&lt;&gt;調整休")</f>
        <v>4</v>
      </c>
      <c r="J8" s="795">
        <f t="shared" ref="J8:J9" si="2">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18</v>
      </c>
      <c r="K8" s="796"/>
    </row>
    <row r="9" spans="1:24" ht="17.100000000000001" customHeight="1" x14ac:dyDescent="0.15">
      <c r="A9" s="20" t="s">
        <v>18</v>
      </c>
      <c r="B9" s="12"/>
      <c r="C9" s="21"/>
      <c r="D9" s="32"/>
      <c r="E9" s="12"/>
      <c r="F9" s="54"/>
      <c r="G9" s="12" t="s">
        <v>20</v>
      </c>
      <c r="H9" s="12"/>
      <c r="I9" s="5">
        <f t="shared" si="1"/>
        <v>1</v>
      </c>
      <c r="J9" s="758">
        <f t="shared" si="2"/>
        <v>4.5</v>
      </c>
      <c r="K9" s="759"/>
    </row>
    <row r="10" spans="1:24" ht="17.100000000000001" customHeight="1" x14ac:dyDescent="0.15">
      <c r="A10" s="44"/>
      <c r="B10" s="29"/>
      <c r="C10" s="106"/>
      <c r="D10" s="36"/>
      <c r="E10" s="12"/>
      <c r="F10" s="16"/>
      <c r="G10" s="16"/>
      <c r="H10" s="40"/>
      <c r="I10" s="5"/>
      <c r="J10" s="758"/>
      <c r="K10" s="759"/>
    </row>
    <row r="11" spans="1:24" ht="17.100000000000001" customHeight="1" x14ac:dyDescent="0.15">
      <c r="A11" s="33" t="s">
        <v>0</v>
      </c>
      <c r="B11" s="90">
        <v>45999</v>
      </c>
      <c r="C11" s="90">
        <v>46000</v>
      </c>
      <c r="D11" s="90">
        <v>46001</v>
      </c>
      <c r="E11" s="90">
        <v>46002</v>
      </c>
      <c r="F11" s="90">
        <v>46003</v>
      </c>
      <c r="G11" s="90">
        <v>46004</v>
      </c>
      <c r="H11" s="90">
        <v>46005</v>
      </c>
      <c r="I11" s="131"/>
      <c r="J11" s="799" t="s">
        <v>2</v>
      </c>
      <c r="K11" s="800"/>
    </row>
    <row r="12" spans="1:24" ht="17.100000000000001" customHeight="1" x14ac:dyDescent="0.15">
      <c r="A12" s="22" t="s">
        <v>3</v>
      </c>
      <c r="B12" s="22" t="s">
        <v>4</v>
      </c>
      <c r="C12" s="2" t="s">
        <v>5</v>
      </c>
      <c r="D12" s="21" t="s">
        <v>6</v>
      </c>
      <c r="E12" s="2" t="s">
        <v>7</v>
      </c>
      <c r="F12" s="2" t="s">
        <v>8</v>
      </c>
      <c r="G12" s="2" t="s">
        <v>9</v>
      </c>
      <c r="H12" s="24" t="s">
        <v>10</v>
      </c>
      <c r="I12" s="133"/>
      <c r="J12" s="801"/>
      <c r="K12" s="802"/>
    </row>
    <row r="13" spans="1:24" ht="17.100000000000001" customHeight="1" thickBot="1" x14ac:dyDescent="0.2">
      <c r="A13" s="406" t="s">
        <v>13</v>
      </c>
      <c r="B13" s="99"/>
      <c r="C13" s="407"/>
      <c r="D13" s="408"/>
      <c r="E13" s="960" t="s">
        <v>422</v>
      </c>
      <c r="F13" s="961"/>
      <c r="G13" s="961"/>
      <c r="H13" s="962"/>
      <c r="I13" s="100"/>
      <c r="J13" s="785"/>
      <c r="K13" s="766"/>
    </row>
    <row r="14" spans="1:24" ht="17.100000000000001" customHeight="1" x14ac:dyDescent="0.15">
      <c r="A14" s="797" t="s">
        <v>16</v>
      </c>
      <c r="B14" s="361"/>
      <c r="C14" s="351"/>
      <c r="D14" s="109"/>
      <c r="E14" s="233" t="s">
        <v>385</v>
      </c>
      <c r="F14" s="233" t="s">
        <v>385</v>
      </c>
      <c r="G14" s="393" t="s">
        <v>20</v>
      </c>
      <c r="H14" s="107"/>
      <c r="I14" s="775">
        <f t="shared" ref="I14" si="3">COUNTIFS(B14:H14,"&lt;&gt;空",B14:H14,"&lt;&gt;休",B14:H14,"&lt;&gt;調",B14:H14,"&lt;&gt;",B14:H14,"&lt;&gt;調整休")</f>
        <v>3</v>
      </c>
      <c r="J14" s="777">
        <v>13.5</v>
      </c>
      <c r="K14" s="778"/>
    </row>
    <row r="15" spans="1:24" ht="17.100000000000001" customHeight="1" thickBot="1" x14ac:dyDescent="0.2">
      <c r="A15" s="798"/>
      <c r="B15" s="122"/>
      <c r="C15" s="409"/>
      <c r="D15" s="113"/>
      <c r="E15" s="111" t="s">
        <v>21</v>
      </c>
      <c r="F15" s="111" t="s">
        <v>21</v>
      </c>
      <c r="G15" s="410"/>
      <c r="H15" s="111"/>
      <c r="I15" s="776"/>
      <c r="J15" s="779"/>
      <c r="K15" s="780"/>
    </row>
    <row r="16" spans="1:24" ht="17.100000000000001" customHeight="1" x14ac:dyDescent="0.15">
      <c r="A16" s="47" t="s">
        <v>17</v>
      </c>
      <c r="B16" s="29" t="s">
        <v>21</v>
      </c>
      <c r="C16" s="350"/>
      <c r="D16" s="36"/>
      <c r="E16" s="55" t="s">
        <v>20</v>
      </c>
      <c r="F16" s="476"/>
      <c r="G16" s="55"/>
      <c r="H16" s="29" t="s">
        <v>20</v>
      </c>
      <c r="I16" s="43">
        <f t="shared" ref="I16:I17" si="4">COUNTIFS(B16:H16,"&lt;&gt;空",B16:H16,"&lt;&gt;休",B16:H16,"&lt;&gt;調",B16:H16,"&lt;&gt;",B16:H16,"&lt;&gt;調整休")</f>
        <v>3</v>
      </c>
      <c r="J16" s="795">
        <f t="shared" ref="J16" si="5">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13.5</v>
      </c>
      <c r="K16" s="796"/>
    </row>
    <row r="17" spans="1:11" ht="17.100000000000001" customHeight="1" x14ac:dyDescent="0.15">
      <c r="A17" s="20" t="s">
        <v>18</v>
      </c>
      <c r="B17" s="12" t="s">
        <v>20</v>
      </c>
      <c r="C17" s="21"/>
      <c r="D17" s="32"/>
      <c r="E17" s="12"/>
      <c r="F17" s="54"/>
      <c r="G17" s="54" t="s">
        <v>21</v>
      </c>
      <c r="H17" s="59"/>
      <c r="I17" s="5">
        <f t="shared" si="4"/>
        <v>2</v>
      </c>
      <c r="J17" s="758">
        <f t="shared" ref="J17" si="6">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10-15"))*(4.5)</f>
        <v>9</v>
      </c>
      <c r="K17" s="759"/>
    </row>
    <row r="18" spans="1:11" ht="17.100000000000001" customHeight="1" x14ac:dyDescent="0.15">
      <c r="A18" s="475" t="s">
        <v>66</v>
      </c>
      <c r="B18" s="334"/>
      <c r="C18" s="106"/>
      <c r="D18" s="36"/>
      <c r="E18" s="12"/>
      <c r="F18" s="334" t="s">
        <v>123</v>
      </c>
      <c r="G18" s="16"/>
      <c r="H18" s="334" t="s">
        <v>440</v>
      </c>
      <c r="I18" s="5"/>
      <c r="J18" s="758"/>
      <c r="K18" s="759"/>
    </row>
    <row r="19" spans="1:11" ht="17.100000000000001" customHeight="1" x14ac:dyDescent="0.15">
      <c r="A19" s="22" t="s">
        <v>0</v>
      </c>
      <c r="B19" s="23">
        <v>46006</v>
      </c>
      <c r="C19" s="23">
        <v>46007</v>
      </c>
      <c r="D19" s="23">
        <v>46008</v>
      </c>
      <c r="E19" s="23">
        <v>46009</v>
      </c>
      <c r="F19" s="23">
        <v>46010</v>
      </c>
      <c r="G19" s="23">
        <v>46011</v>
      </c>
      <c r="H19" s="23">
        <v>46012</v>
      </c>
      <c r="I19" s="131"/>
      <c r="J19" s="799" t="s">
        <v>2</v>
      </c>
      <c r="K19" s="800"/>
    </row>
    <row r="20" spans="1:11" ht="17.100000000000001" customHeight="1" x14ac:dyDescent="0.15">
      <c r="A20" s="22" t="s">
        <v>3</v>
      </c>
      <c r="B20" s="2" t="s">
        <v>4</v>
      </c>
      <c r="C20" s="21" t="s">
        <v>5</v>
      </c>
      <c r="D20" s="21" t="s">
        <v>6</v>
      </c>
      <c r="E20" s="2" t="s">
        <v>7</v>
      </c>
      <c r="F20" s="2" t="s">
        <v>8</v>
      </c>
      <c r="G20" s="2" t="s">
        <v>9</v>
      </c>
      <c r="H20" s="24" t="s">
        <v>10</v>
      </c>
      <c r="I20" s="133"/>
      <c r="J20" s="801"/>
      <c r="K20" s="802"/>
    </row>
    <row r="21" spans="1:11" ht="17.100000000000001" customHeight="1" thickBot="1" x14ac:dyDescent="0.2">
      <c r="A21" s="406" t="s">
        <v>12</v>
      </c>
      <c r="B21" s="471" t="s">
        <v>423</v>
      </c>
      <c r="C21" s="407"/>
      <c r="D21" s="408"/>
      <c r="E21" s="960" t="s">
        <v>421</v>
      </c>
      <c r="F21" s="961"/>
      <c r="G21" s="961"/>
      <c r="H21" s="962"/>
      <c r="I21" s="100"/>
      <c r="J21" s="765"/>
      <c r="K21" s="766"/>
    </row>
    <row r="22" spans="1:11" ht="17.100000000000001" customHeight="1" x14ac:dyDescent="0.15">
      <c r="A22" s="797" t="s">
        <v>16</v>
      </c>
      <c r="B22" s="107" t="s">
        <v>20</v>
      </c>
      <c r="C22" s="351"/>
      <c r="D22" s="109"/>
      <c r="E22" s="233" t="s">
        <v>385</v>
      </c>
      <c r="F22" s="233" t="s">
        <v>385</v>
      </c>
      <c r="G22" s="107"/>
      <c r="H22" s="107"/>
      <c r="I22" s="775">
        <f t="shared" ref="I22" si="7">COUNTIFS(B22:H22,"&lt;&gt;空",B22:H22,"&lt;&gt;休",B22:H22,"&lt;&gt;調",B22:H22,"&lt;&gt;",B22:H22,"&lt;&gt;調整休")</f>
        <v>3</v>
      </c>
      <c r="J22" s="777">
        <v>18</v>
      </c>
      <c r="K22" s="778"/>
    </row>
    <row r="23" spans="1:11" ht="17.100000000000001" customHeight="1" thickBot="1" x14ac:dyDescent="0.2">
      <c r="A23" s="798"/>
      <c r="B23" s="122"/>
      <c r="C23" s="409"/>
      <c r="D23" s="113"/>
      <c r="E23" s="111" t="s">
        <v>21</v>
      </c>
      <c r="F23" s="111" t="s">
        <v>21</v>
      </c>
      <c r="G23" s="111" t="s">
        <v>21</v>
      </c>
      <c r="H23" s="111"/>
      <c r="I23" s="776"/>
      <c r="J23" s="779"/>
      <c r="K23" s="780"/>
    </row>
    <row r="24" spans="1:11" ht="17.100000000000001" customHeight="1" x14ac:dyDescent="0.15">
      <c r="A24" s="47" t="s">
        <v>17</v>
      </c>
      <c r="B24" s="29" t="s">
        <v>21</v>
      </c>
      <c r="C24" s="350"/>
      <c r="D24" s="36"/>
      <c r="E24" s="55" t="s">
        <v>20</v>
      </c>
      <c r="F24" s="55" t="s">
        <v>20</v>
      </c>
      <c r="G24" s="29"/>
      <c r="H24" s="29" t="s">
        <v>20</v>
      </c>
      <c r="I24" s="43">
        <f t="shared" ref="I24:I25" si="8">COUNTIFS(B24:H24,"&lt;&gt;空",B24:H24,"&lt;&gt;休",B24:H24,"&lt;&gt;調",B24:H24,"&lt;&gt;",B24:H24,"&lt;&gt;調整休")</f>
        <v>4</v>
      </c>
      <c r="J24" s="795">
        <f t="shared" ref="J24:J25" si="9">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18</v>
      </c>
      <c r="K24" s="796"/>
    </row>
    <row r="25" spans="1:11" ht="17.100000000000001" customHeight="1" x14ac:dyDescent="0.15">
      <c r="A25" s="20" t="s">
        <v>18</v>
      </c>
      <c r="B25" s="12"/>
      <c r="C25" s="21"/>
      <c r="D25" s="32"/>
      <c r="E25" s="12"/>
      <c r="F25" s="54"/>
      <c r="G25" s="12" t="s">
        <v>20</v>
      </c>
      <c r="H25" s="12" t="s">
        <v>21</v>
      </c>
      <c r="I25" s="5">
        <f t="shared" si="8"/>
        <v>2</v>
      </c>
      <c r="J25" s="758">
        <f t="shared" si="9"/>
        <v>9</v>
      </c>
      <c r="K25" s="759"/>
    </row>
    <row r="26" spans="1:11" ht="17.100000000000001" customHeight="1" x14ac:dyDescent="0.15">
      <c r="A26" s="44"/>
      <c r="B26" s="29"/>
      <c r="C26" s="106"/>
      <c r="D26" s="36"/>
      <c r="E26" s="12"/>
      <c r="F26" s="16"/>
      <c r="G26" s="16"/>
      <c r="H26" s="40"/>
      <c r="I26" s="5"/>
      <c r="J26" s="758"/>
      <c r="K26" s="759"/>
    </row>
    <row r="27" spans="1:11" ht="17.100000000000001" customHeight="1" x14ac:dyDescent="0.15">
      <c r="A27" s="22" t="s">
        <v>0</v>
      </c>
      <c r="B27" s="90">
        <v>46013</v>
      </c>
      <c r="C27" s="90">
        <v>46014</v>
      </c>
      <c r="D27" s="90">
        <v>46015</v>
      </c>
      <c r="E27" s="90">
        <v>46016</v>
      </c>
      <c r="F27" s="90">
        <v>46017</v>
      </c>
      <c r="G27" s="90">
        <v>46018</v>
      </c>
      <c r="H27" s="90">
        <v>46019</v>
      </c>
      <c r="I27" s="131"/>
      <c r="J27" s="799" t="s">
        <v>2</v>
      </c>
      <c r="K27" s="800"/>
    </row>
    <row r="28" spans="1:11" ht="17.100000000000001" customHeight="1" x14ac:dyDescent="0.15">
      <c r="A28" s="22" t="s">
        <v>3</v>
      </c>
      <c r="B28" s="2" t="s">
        <v>4</v>
      </c>
      <c r="C28" s="21" t="s">
        <v>5</v>
      </c>
      <c r="D28" s="21" t="s">
        <v>6</v>
      </c>
      <c r="E28" s="2" t="s">
        <v>7</v>
      </c>
      <c r="F28" s="2" t="s">
        <v>8</v>
      </c>
      <c r="G28" s="2" t="s">
        <v>9</v>
      </c>
      <c r="H28" s="24" t="s">
        <v>10</v>
      </c>
      <c r="I28" s="133"/>
      <c r="J28" s="801"/>
      <c r="K28" s="802"/>
    </row>
    <row r="29" spans="1:11" ht="17.100000000000001" customHeight="1" thickBot="1" x14ac:dyDescent="0.2">
      <c r="A29" s="406" t="s">
        <v>13</v>
      </c>
      <c r="B29" s="471" t="s">
        <v>423</v>
      </c>
      <c r="C29" s="407"/>
      <c r="D29" s="408"/>
      <c r="E29" s="99"/>
      <c r="F29" s="99"/>
      <c r="G29" s="99"/>
      <c r="H29" s="99"/>
      <c r="I29" s="100"/>
      <c r="J29" s="785"/>
      <c r="K29" s="766"/>
    </row>
    <row r="30" spans="1:11" ht="17.100000000000001" customHeight="1" x14ac:dyDescent="0.15">
      <c r="A30" s="797" t="s">
        <v>16</v>
      </c>
      <c r="B30" s="107" t="s">
        <v>20</v>
      </c>
      <c r="C30" s="351"/>
      <c r="D30" s="109"/>
      <c r="E30" s="233" t="s">
        <v>385</v>
      </c>
      <c r="F30" s="233" t="s">
        <v>385</v>
      </c>
      <c r="G30" s="393" t="s">
        <v>20</v>
      </c>
      <c r="H30" s="107"/>
      <c r="I30" s="775">
        <f t="shared" ref="I30" si="10">COUNTIFS(B30:H30,"&lt;&gt;空",B30:H30,"&lt;&gt;休",B30:H30,"&lt;&gt;調",B30:H30,"&lt;&gt;",B30:H30,"&lt;&gt;調整休")</f>
        <v>4</v>
      </c>
      <c r="J30" s="777">
        <v>18</v>
      </c>
      <c r="K30" s="778"/>
    </row>
    <row r="31" spans="1:11" ht="17.100000000000001" customHeight="1" thickBot="1" x14ac:dyDescent="0.2">
      <c r="A31" s="798"/>
      <c r="B31" s="122"/>
      <c r="C31" s="409"/>
      <c r="D31" s="113"/>
      <c r="E31" s="111" t="s">
        <v>21</v>
      </c>
      <c r="F31" s="111" t="s">
        <v>21</v>
      </c>
      <c r="G31" s="410"/>
      <c r="H31" s="111"/>
      <c r="I31" s="776"/>
      <c r="J31" s="779"/>
      <c r="K31" s="780"/>
    </row>
    <row r="32" spans="1:11" ht="17.100000000000001" customHeight="1" x14ac:dyDescent="0.15">
      <c r="A32" s="47" t="s">
        <v>17</v>
      </c>
      <c r="B32" s="29" t="s">
        <v>21</v>
      </c>
      <c r="C32" s="350"/>
      <c r="D32" s="36"/>
      <c r="E32" s="55" t="s">
        <v>20</v>
      </c>
      <c r="F32" s="55" t="s">
        <v>20</v>
      </c>
      <c r="G32" s="55"/>
      <c r="H32" s="29" t="s">
        <v>20</v>
      </c>
      <c r="I32" s="43">
        <f t="shared" ref="I32:I33" si="11">COUNTIFS(B32:H32,"&lt;&gt;空",B32:H32,"&lt;&gt;休",B32:H32,"&lt;&gt;調",B32:H32,"&lt;&gt;",B32:H32,"&lt;&gt;調整休")</f>
        <v>4</v>
      </c>
      <c r="J32" s="795">
        <f t="shared" ref="J32" si="12">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18</v>
      </c>
      <c r="K32" s="796"/>
    </row>
    <row r="33" spans="1:14" ht="17.100000000000001" customHeight="1" x14ac:dyDescent="0.15">
      <c r="A33" s="20" t="s">
        <v>18</v>
      </c>
      <c r="B33" s="12"/>
      <c r="C33" s="21"/>
      <c r="D33" s="32"/>
      <c r="E33" s="12"/>
      <c r="F33" s="54"/>
      <c r="G33" s="54" t="s">
        <v>21</v>
      </c>
      <c r="H33" s="12" t="s">
        <v>21</v>
      </c>
      <c r="I33" s="5">
        <f t="shared" si="11"/>
        <v>2</v>
      </c>
      <c r="J33" s="758">
        <f t="shared" ref="J33" si="13">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10-15"))*(4.5)</f>
        <v>9</v>
      </c>
      <c r="K33" s="759"/>
    </row>
    <row r="34" spans="1:14" ht="17.100000000000001" customHeight="1" x14ac:dyDescent="0.15">
      <c r="A34" s="44"/>
      <c r="B34" s="29"/>
      <c r="C34" s="106"/>
      <c r="D34" s="36"/>
      <c r="E34" s="12"/>
      <c r="F34" s="16"/>
      <c r="G34" s="16"/>
      <c r="H34" s="40"/>
      <c r="I34" s="5"/>
      <c r="J34" s="758"/>
      <c r="K34" s="759"/>
    </row>
    <row r="35" spans="1:14" ht="17.100000000000001" customHeight="1" x14ac:dyDescent="0.15">
      <c r="A35" s="22" t="s">
        <v>0</v>
      </c>
      <c r="B35" s="23">
        <v>46020</v>
      </c>
      <c r="C35" s="23">
        <v>46021</v>
      </c>
      <c r="D35" s="23">
        <v>46022</v>
      </c>
      <c r="E35" s="23">
        <v>45658</v>
      </c>
      <c r="F35" s="23">
        <v>45659</v>
      </c>
      <c r="G35" s="23">
        <v>45660</v>
      </c>
      <c r="H35" s="23">
        <v>45661</v>
      </c>
      <c r="I35" s="131"/>
      <c r="J35" s="799" t="s">
        <v>2</v>
      </c>
      <c r="K35" s="800"/>
    </row>
    <row r="36" spans="1:14" ht="17.100000000000001" customHeight="1" x14ac:dyDescent="0.15">
      <c r="A36" s="22" t="s">
        <v>3</v>
      </c>
      <c r="B36" s="22" t="s">
        <v>4</v>
      </c>
      <c r="C36" s="316" t="s">
        <v>5</v>
      </c>
      <c r="D36" s="21" t="s">
        <v>6</v>
      </c>
      <c r="E36" s="24" t="s">
        <v>7</v>
      </c>
      <c r="F36" s="2" t="s">
        <v>8</v>
      </c>
      <c r="G36" s="2" t="s">
        <v>9</v>
      </c>
      <c r="H36" s="24" t="s">
        <v>10</v>
      </c>
      <c r="I36" s="133"/>
      <c r="J36" s="801"/>
      <c r="K36" s="802"/>
    </row>
    <row r="37" spans="1:14" ht="17.100000000000001" customHeight="1" thickBot="1" x14ac:dyDescent="0.2">
      <c r="A37" s="406" t="s">
        <v>12</v>
      </c>
      <c r="B37" s="99"/>
      <c r="C37" s="949" t="s">
        <v>420</v>
      </c>
      <c r="D37" s="950"/>
      <c r="E37" s="950"/>
      <c r="F37" s="950"/>
      <c r="G37" s="951"/>
      <c r="H37" s="99"/>
      <c r="I37" s="100"/>
      <c r="J37" s="785"/>
      <c r="K37" s="766"/>
    </row>
    <row r="38" spans="1:14" ht="17.100000000000001" customHeight="1" x14ac:dyDescent="0.15">
      <c r="A38" s="797" t="s">
        <v>16</v>
      </c>
      <c r="B38" s="107"/>
      <c r="C38" s="351"/>
      <c r="D38" s="109"/>
      <c r="E38" s="109"/>
      <c r="F38" s="109"/>
      <c r="G38" s="109"/>
      <c r="H38" s="107"/>
      <c r="I38" s="775">
        <f t="shared" ref="I38" si="14">COUNTIFS(B38:H38,"&lt;&gt;空",B38:H38,"&lt;&gt;休",B38:H38,"&lt;&gt;調",B38:H38,"&lt;&gt;",B38:H38,"&lt;&gt;調整休")</f>
        <v>0</v>
      </c>
      <c r="J38" s="777">
        <v>4.5</v>
      </c>
      <c r="K38" s="778"/>
    </row>
    <row r="39" spans="1:14" ht="17.100000000000001" customHeight="1" thickBot="1" x14ac:dyDescent="0.2">
      <c r="A39" s="798"/>
      <c r="B39" s="111" t="s">
        <v>21</v>
      </c>
      <c r="C39" s="409"/>
      <c r="D39" s="113"/>
      <c r="E39" s="113"/>
      <c r="F39" s="113"/>
      <c r="G39" s="113"/>
      <c r="H39" s="111"/>
      <c r="I39" s="776"/>
      <c r="J39" s="779"/>
      <c r="K39" s="780"/>
    </row>
    <row r="40" spans="1:14" ht="17.100000000000001" customHeight="1" x14ac:dyDescent="0.15">
      <c r="A40" s="47" t="s">
        <v>17</v>
      </c>
      <c r="B40" s="29" t="s">
        <v>20</v>
      </c>
      <c r="C40" s="350"/>
      <c r="D40" s="36"/>
      <c r="E40" s="36"/>
      <c r="F40" s="36"/>
      <c r="G40" s="36"/>
      <c r="H40" s="29" t="s">
        <v>20</v>
      </c>
      <c r="I40" s="43">
        <f t="shared" ref="I40:I41" si="15">COUNTIFS(B40:H40,"&lt;&gt;空",B40:H40,"&lt;&gt;休",B40:H40,"&lt;&gt;調",B40:H40,"&lt;&gt;",B40:H40,"&lt;&gt;調整休")</f>
        <v>2</v>
      </c>
      <c r="J40" s="795">
        <v>9</v>
      </c>
      <c r="K40" s="796"/>
    </row>
    <row r="41" spans="1:14" ht="17.100000000000001" customHeight="1" x14ac:dyDescent="0.15">
      <c r="A41" s="20" t="s">
        <v>18</v>
      </c>
      <c r="B41" s="12"/>
      <c r="C41" s="21"/>
      <c r="D41" s="32"/>
      <c r="E41" s="32"/>
      <c r="F41" s="32"/>
      <c r="G41" s="32"/>
      <c r="H41" s="12" t="s">
        <v>21</v>
      </c>
      <c r="I41" s="5">
        <f t="shared" si="15"/>
        <v>1</v>
      </c>
      <c r="J41" s="758">
        <f t="shared" ref="J41" si="16">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10-15"))*(4.5)</f>
        <v>4.5</v>
      </c>
      <c r="K41" s="759"/>
    </row>
    <row r="42" spans="1:14" ht="17.100000000000001" customHeight="1" x14ac:dyDescent="0.15">
      <c r="A42" s="44"/>
      <c r="B42" s="29"/>
      <c r="C42" s="106"/>
      <c r="D42" s="36"/>
      <c r="E42" s="36"/>
      <c r="F42" s="36"/>
      <c r="G42" s="36"/>
      <c r="H42" s="40"/>
      <c r="I42" s="5"/>
      <c r="J42" s="758"/>
      <c r="K42" s="759"/>
    </row>
    <row r="43" spans="1:14" ht="17.100000000000001" customHeight="1" x14ac:dyDescent="0.15">
      <c r="A43" s="41"/>
      <c r="B43" s="42"/>
      <c r="C43" s="42"/>
      <c r="D43" s="42"/>
      <c r="E43" s="42"/>
      <c r="F43" s="42"/>
      <c r="G43" s="42"/>
      <c r="H43" s="42"/>
      <c r="I43" s="882" t="s">
        <v>445</v>
      </c>
      <c r="J43" s="882"/>
      <c r="K43" s="882"/>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62">
    <mergeCell ref="A50:B50"/>
    <mergeCell ref="A51:B51"/>
    <mergeCell ref="C51:K51"/>
    <mergeCell ref="A52:B52"/>
    <mergeCell ref="C52:K52"/>
    <mergeCell ref="A49:B49"/>
    <mergeCell ref="C49:K49"/>
    <mergeCell ref="J40:K40"/>
    <mergeCell ref="J41:K41"/>
    <mergeCell ref="J42:K42"/>
    <mergeCell ref="I43:K43"/>
    <mergeCell ref="A44:B44"/>
    <mergeCell ref="D44:E44"/>
    <mergeCell ref="A45:B45"/>
    <mergeCell ref="C45:K45"/>
    <mergeCell ref="A46:B46"/>
    <mergeCell ref="C46:K46"/>
    <mergeCell ref="C47:K47"/>
    <mergeCell ref="A38:A39"/>
    <mergeCell ref="I38:I39"/>
    <mergeCell ref="J38:K39"/>
    <mergeCell ref="J27:K28"/>
    <mergeCell ref="J29:K29"/>
    <mergeCell ref="A30:A31"/>
    <mergeCell ref="I30:I31"/>
    <mergeCell ref="J30:K31"/>
    <mergeCell ref="J32:K32"/>
    <mergeCell ref="J33:K33"/>
    <mergeCell ref="J34:K34"/>
    <mergeCell ref="J35:K36"/>
    <mergeCell ref="C37:G37"/>
    <mergeCell ref="J37:K37"/>
    <mergeCell ref="A22:A23"/>
    <mergeCell ref="I22:I23"/>
    <mergeCell ref="J22:K23"/>
    <mergeCell ref="J24:K24"/>
    <mergeCell ref="J25:K25"/>
    <mergeCell ref="J26:K26"/>
    <mergeCell ref="J16:K16"/>
    <mergeCell ref="J17:K17"/>
    <mergeCell ref="J18:K18"/>
    <mergeCell ref="J19:K20"/>
    <mergeCell ref="E21:H21"/>
    <mergeCell ref="J21:K21"/>
    <mergeCell ref="J11:K12"/>
    <mergeCell ref="E13:H13"/>
    <mergeCell ref="J13:K13"/>
    <mergeCell ref="A14:A15"/>
    <mergeCell ref="I14:I15"/>
    <mergeCell ref="J14:K15"/>
    <mergeCell ref="A6:A7"/>
    <mergeCell ref="I6:I7"/>
    <mergeCell ref="J6:K7"/>
    <mergeCell ref="J8:K8"/>
    <mergeCell ref="J9:K9"/>
    <mergeCell ref="J10:K10"/>
    <mergeCell ref="B1:F1"/>
    <mergeCell ref="H1:K1"/>
    <mergeCell ref="I3:I4"/>
    <mergeCell ref="J3:K4"/>
    <mergeCell ref="F5:H5"/>
    <mergeCell ref="J5:K5"/>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743BB-1273-4CD4-8155-4721DF5A8E3B}">
  <sheetPr>
    <tabColor theme="7" tint="0.59999389629810485"/>
    <pageSetUpPr fitToPage="1"/>
  </sheetPr>
  <dimension ref="A1:N52"/>
  <sheetViews>
    <sheetView topLeftCell="A16" zoomScale="90" zoomScaleNormal="90" workbookViewId="0">
      <selection activeCell="M21" sqref="M21"/>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418</v>
      </c>
      <c r="C1" s="683"/>
      <c r="D1" s="683"/>
      <c r="E1" s="683"/>
      <c r="F1" s="683"/>
      <c r="H1" s="867" t="s">
        <v>45</v>
      </c>
      <c r="I1" s="868"/>
      <c r="J1" s="869"/>
      <c r="K1" s="870"/>
    </row>
    <row r="2" spans="1:11" ht="9.9499999999999993" customHeight="1" x14ac:dyDescent="0.15">
      <c r="A2" s="14"/>
      <c r="I2" s="14"/>
      <c r="J2" s="3"/>
      <c r="K2" s="4"/>
    </row>
    <row r="3" spans="1:11" ht="19.5" customHeight="1" x14ac:dyDescent="0.15">
      <c r="A3" s="2" t="s">
        <v>64</v>
      </c>
      <c r="B3" s="90">
        <v>45992</v>
      </c>
      <c r="C3" s="90">
        <v>45993</v>
      </c>
      <c r="D3" s="90">
        <v>45994</v>
      </c>
      <c r="E3" s="90">
        <v>45995</v>
      </c>
      <c r="F3" s="90">
        <v>45996</v>
      </c>
      <c r="G3" s="90">
        <v>45997</v>
      </c>
      <c r="H3" s="90">
        <v>45998</v>
      </c>
      <c r="I3" s="727" t="s">
        <v>1</v>
      </c>
      <c r="J3" s="717" t="s">
        <v>2</v>
      </c>
      <c r="K3" s="718"/>
    </row>
    <row r="4" spans="1:11" ht="19.5" customHeight="1" x14ac:dyDescent="0.15">
      <c r="A4" s="2" t="s">
        <v>3</v>
      </c>
      <c r="B4" s="2" t="s">
        <v>4</v>
      </c>
      <c r="C4" s="21" t="s">
        <v>5</v>
      </c>
      <c r="D4" s="21" t="s">
        <v>6</v>
      </c>
      <c r="E4" s="2" t="s">
        <v>7</v>
      </c>
      <c r="F4" s="2" t="s">
        <v>8</v>
      </c>
      <c r="G4" s="2" t="s">
        <v>9</v>
      </c>
      <c r="H4" s="24" t="s">
        <v>10</v>
      </c>
      <c r="I4" s="728"/>
      <c r="J4" s="719"/>
      <c r="K4" s="720"/>
    </row>
    <row r="5" spans="1:11" ht="19.5" customHeight="1" x14ac:dyDescent="0.15">
      <c r="A5" s="17" t="s">
        <v>12</v>
      </c>
      <c r="B5" s="12"/>
      <c r="C5" s="21"/>
      <c r="D5" s="21"/>
      <c r="E5" s="12"/>
      <c r="F5" s="12"/>
      <c r="G5" s="12"/>
      <c r="H5" s="12"/>
      <c r="I5" s="5"/>
      <c r="J5" s="682"/>
      <c r="K5" s="692"/>
    </row>
    <row r="6" spans="1:11" ht="19.5" customHeight="1" x14ac:dyDescent="0.15">
      <c r="A6" s="19" t="s">
        <v>61</v>
      </c>
      <c r="B6" s="12"/>
      <c r="C6" s="127"/>
      <c r="D6" s="32"/>
      <c r="E6" s="54" t="s">
        <v>58</v>
      </c>
      <c r="F6" s="54" t="s">
        <v>20</v>
      </c>
      <c r="G6" s="54" t="s">
        <v>21</v>
      </c>
      <c r="H6" s="54"/>
      <c r="I6" s="5">
        <f>COUNTIFS(B6:H6,"&lt;&gt;空",B6:H6,"&lt;&gt;休",B6:H6,"&lt;&gt;調",B6:H6,"&lt;&gt;",B6:H6,"&lt;&gt;調整休")</f>
        <v>3</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f>
        <v>15.25</v>
      </c>
      <c r="K6" s="692"/>
    </row>
    <row r="7" spans="1:11" ht="19.5" customHeight="1" x14ac:dyDescent="0.15">
      <c r="A7" s="20" t="s">
        <v>44</v>
      </c>
      <c r="B7" s="54" t="s">
        <v>58</v>
      </c>
      <c r="C7" s="21"/>
      <c r="D7" s="32"/>
      <c r="E7" s="54"/>
      <c r="F7" s="54" t="s">
        <v>21</v>
      </c>
      <c r="G7" s="54" t="s">
        <v>20</v>
      </c>
      <c r="H7" s="54" t="s">
        <v>58</v>
      </c>
      <c r="I7" s="5">
        <f>COUNTIFS(B7:H7,"&lt;&gt;空",B7:H7,"&lt;&gt;休",B7:H7,"&lt;&gt;調",B7:H7,"&lt;&gt;",B7:H7,"&lt;&gt;調整休")</f>
        <v>4</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f>
        <v>21.5</v>
      </c>
      <c r="K7" s="692"/>
    </row>
    <row r="8" spans="1:11" ht="19.5" customHeight="1" x14ac:dyDescent="0.15">
      <c r="A8" s="19" t="s">
        <v>71</v>
      </c>
      <c r="B8" s="12" t="s">
        <v>27</v>
      </c>
      <c r="C8" s="21"/>
      <c r="D8" s="32"/>
      <c r="E8" s="12" t="s">
        <v>27</v>
      </c>
      <c r="F8" s="54"/>
      <c r="G8" s="54"/>
      <c r="H8" s="12" t="s">
        <v>27</v>
      </c>
      <c r="I8" s="5">
        <f>COUNTIFS(B8:H8,"&lt;&gt;空",B8:H8,"&lt;&gt;休",B8:H8,"&lt;&gt;調",B8:H8,"&lt;&gt;",B8:H8,"&lt;&gt;調整休")</f>
        <v>3</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(3)+(COUNTIF(B8:H8,"16-19"))*(3)</f>
        <v>9</v>
      </c>
      <c r="K8" s="692"/>
    </row>
    <row r="9" spans="1:11" ht="19.5" customHeight="1" x14ac:dyDescent="0.15">
      <c r="A9" s="56" t="s">
        <v>66</v>
      </c>
      <c r="B9" s="16"/>
      <c r="C9" s="21"/>
      <c r="D9" s="32"/>
      <c r="E9" s="16"/>
      <c r="F9" s="54"/>
      <c r="G9" s="54"/>
      <c r="H9" s="57"/>
      <c r="I9" s="5"/>
      <c r="J9" s="682"/>
      <c r="K9" s="692"/>
    </row>
    <row r="10" spans="1:11" ht="19.5" customHeight="1" x14ac:dyDescent="0.15">
      <c r="A10" s="44"/>
      <c r="B10" s="12"/>
      <c r="C10" s="106"/>
      <c r="D10" s="106"/>
      <c r="E10" s="12"/>
      <c r="F10" s="40"/>
      <c r="G10" s="12"/>
      <c r="H10" s="40"/>
      <c r="I10" s="5"/>
      <c r="J10" s="758"/>
      <c r="K10" s="759"/>
    </row>
    <row r="11" spans="1:11" ht="19.5" customHeight="1" x14ac:dyDescent="0.15">
      <c r="A11" s="33" t="s">
        <v>0</v>
      </c>
      <c r="B11" s="90">
        <v>45999</v>
      </c>
      <c r="C11" s="90">
        <v>46000</v>
      </c>
      <c r="D11" s="90">
        <v>46001</v>
      </c>
      <c r="E11" s="90">
        <v>46002</v>
      </c>
      <c r="F11" s="90">
        <v>46003</v>
      </c>
      <c r="G11" s="90">
        <v>46004</v>
      </c>
      <c r="H11" s="90">
        <v>46005</v>
      </c>
      <c r="I11" s="7"/>
      <c r="J11" s="717" t="s">
        <v>2</v>
      </c>
      <c r="K11" s="718"/>
    </row>
    <row r="12" spans="1:11" ht="19.5" customHeight="1" x14ac:dyDescent="0.15">
      <c r="A12" s="22" t="s">
        <v>3</v>
      </c>
      <c r="B12" s="22" t="s">
        <v>4</v>
      </c>
      <c r="C12" s="2" t="s">
        <v>5</v>
      </c>
      <c r="D12" s="21" t="s">
        <v>6</v>
      </c>
      <c r="E12" s="2" t="s">
        <v>7</v>
      </c>
      <c r="F12" s="2" t="s">
        <v>8</v>
      </c>
      <c r="G12" s="2" t="s">
        <v>9</v>
      </c>
      <c r="H12" s="24" t="s">
        <v>10</v>
      </c>
      <c r="I12" s="8"/>
      <c r="J12" s="719"/>
      <c r="K12" s="720"/>
    </row>
    <row r="13" spans="1:11" ht="19.5" customHeight="1" x14ac:dyDescent="0.15">
      <c r="A13" s="17" t="s">
        <v>13</v>
      </c>
      <c r="B13" s="12"/>
      <c r="C13" s="21"/>
      <c r="D13" s="21"/>
      <c r="E13" s="960" t="s">
        <v>422</v>
      </c>
      <c r="F13" s="961"/>
      <c r="G13" s="961"/>
      <c r="H13" s="962"/>
      <c r="I13" s="5"/>
      <c r="J13" s="682"/>
      <c r="K13" s="692"/>
    </row>
    <row r="14" spans="1:11" ht="19.5" customHeight="1" x14ac:dyDescent="0.15">
      <c r="A14" s="19" t="s">
        <v>61</v>
      </c>
      <c r="B14" s="12" t="s">
        <v>58</v>
      </c>
      <c r="C14" s="127"/>
      <c r="D14" s="32"/>
      <c r="E14" s="54"/>
      <c r="F14" s="54" t="s">
        <v>21</v>
      </c>
      <c r="G14" s="54" t="s">
        <v>20</v>
      </c>
      <c r="H14" s="54" t="s">
        <v>58</v>
      </c>
      <c r="I14" s="5">
        <f t="shared" ref="I14:I16" si="0">COUNTIFS(B14:H14,"&lt;&gt;空",B14:H14,"&lt;&gt;休",B14:H14,"&lt;&gt;調",B14:H14,"&lt;&gt;",B14:H14,"&lt;&gt;調整休")</f>
        <v>4</v>
      </c>
      <c r="J14" s="682">
        <v>27.5</v>
      </c>
      <c r="K14" s="692"/>
    </row>
    <row r="15" spans="1:11" ht="19.5" customHeight="1" x14ac:dyDescent="0.15">
      <c r="A15" s="20" t="s">
        <v>44</v>
      </c>
      <c r="B15" s="16"/>
      <c r="C15" s="21"/>
      <c r="D15" s="32"/>
      <c r="E15" s="54" t="s">
        <v>22</v>
      </c>
      <c r="F15" s="54" t="s">
        <v>20</v>
      </c>
      <c r="G15" s="54" t="s">
        <v>21</v>
      </c>
      <c r="H15" s="54"/>
      <c r="I15" s="5">
        <f t="shared" si="0"/>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13:30-19"))*(5)+(COUNTIF(B15:H15,"14-17"))*(4)+(COUNTIF(B15:H15,"16-19"))*(4)</f>
        <v>14.5</v>
      </c>
      <c r="K15" s="692"/>
    </row>
    <row r="16" spans="1:11" ht="19.5" customHeight="1" x14ac:dyDescent="0.15">
      <c r="A16" s="19" t="s">
        <v>71</v>
      </c>
      <c r="B16" s="12" t="s">
        <v>27</v>
      </c>
      <c r="C16" s="21"/>
      <c r="D16" s="32"/>
      <c r="E16" s="12" t="s">
        <v>68</v>
      </c>
      <c r="F16" s="54"/>
      <c r="G16" s="54"/>
      <c r="H16" s="12" t="s">
        <v>27</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(3)+(COUNTIF(B16:H16,"16-19"))*(3)</f>
        <v>10</v>
      </c>
      <c r="K16" s="692"/>
    </row>
    <row r="17" spans="1:11" ht="19.5" customHeight="1" x14ac:dyDescent="0.15">
      <c r="A17" s="56" t="s">
        <v>66</v>
      </c>
      <c r="B17" s="16"/>
      <c r="C17" s="21"/>
      <c r="D17" s="32"/>
      <c r="E17" s="16"/>
      <c r="F17" s="54"/>
      <c r="G17" s="54"/>
      <c r="H17" s="57"/>
      <c r="I17" s="5"/>
      <c r="J17" s="682"/>
      <c r="K17" s="692"/>
    </row>
    <row r="18" spans="1:11" ht="19.5" customHeight="1" x14ac:dyDescent="0.15">
      <c r="A18" s="44"/>
      <c r="B18" s="12"/>
      <c r="C18" s="106"/>
      <c r="D18" s="106"/>
      <c r="E18" s="12"/>
      <c r="F18" s="40"/>
      <c r="G18" s="12"/>
      <c r="H18" s="40"/>
      <c r="I18" s="5"/>
      <c r="J18" s="758"/>
      <c r="K18" s="759"/>
    </row>
    <row r="19" spans="1:11" ht="19.5" customHeight="1" x14ac:dyDescent="0.15">
      <c r="A19" s="22" t="s">
        <v>0</v>
      </c>
      <c r="B19" s="23">
        <v>46006</v>
      </c>
      <c r="C19" s="23">
        <v>46007</v>
      </c>
      <c r="D19" s="23">
        <v>46008</v>
      </c>
      <c r="E19" s="23">
        <v>46009</v>
      </c>
      <c r="F19" s="23">
        <v>46010</v>
      </c>
      <c r="G19" s="23">
        <v>46011</v>
      </c>
      <c r="H19" s="23">
        <v>46012</v>
      </c>
      <c r="I19" s="7"/>
      <c r="J19" s="717" t="s">
        <v>2</v>
      </c>
      <c r="K19" s="718"/>
    </row>
    <row r="20" spans="1:11" ht="19.5" customHeight="1" x14ac:dyDescent="0.15">
      <c r="A20" s="22" t="s">
        <v>3</v>
      </c>
      <c r="B20" s="2" t="s">
        <v>4</v>
      </c>
      <c r="C20" s="21" t="s">
        <v>5</v>
      </c>
      <c r="D20" s="21" t="s">
        <v>6</v>
      </c>
      <c r="E20" s="2" t="s">
        <v>7</v>
      </c>
      <c r="F20" s="2" t="s">
        <v>8</v>
      </c>
      <c r="G20" s="2" t="s">
        <v>9</v>
      </c>
      <c r="H20" s="24" t="s">
        <v>10</v>
      </c>
      <c r="I20" s="8"/>
      <c r="J20" s="719"/>
      <c r="K20" s="720"/>
    </row>
    <row r="21" spans="1:11" ht="17.100000000000001" customHeight="1" x14ac:dyDescent="0.15">
      <c r="A21" s="17" t="s">
        <v>12</v>
      </c>
      <c r="B21" s="471" t="s">
        <v>423</v>
      </c>
      <c r="C21" s="21"/>
      <c r="D21" s="21"/>
      <c r="E21" s="960" t="s">
        <v>421</v>
      </c>
      <c r="F21" s="961"/>
      <c r="G21" s="961"/>
      <c r="H21" s="962"/>
      <c r="I21" s="51"/>
      <c r="J21" s="721"/>
      <c r="K21" s="722"/>
    </row>
    <row r="22" spans="1:11" ht="19.5" customHeight="1" x14ac:dyDescent="0.15">
      <c r="A22" s="19" t="s">
        <v>61</v>
      </c>
      <c r="B22" s="12"/>
      <c r="C22" s="127"/>
      <c r="D22" s="32"/>
      <c r="E22" s="54" t="s">
        <v>20</v>
      </c>
      <c r="F22" s="54" t="s">
        <v>20</v>
      </c>
      <c r="G22" s="54" t="s">
        <v>51</v>
      </c>
      <c r="H22" s="54" t="s">
        <v>435</v>
      </c>
      <c r="I22" s="5">
        <f t="shared" ref="I22:I24" si="1">COUNTIFS(B22:H22,"&lt;&gt;空",B22:H22,"&lt;&gt;休",B22:H22,"&lt;&gt;調",B22:H22,"&lt;&gt;",B22:H22,"&lt;&gt;調整休")</f>
        <v>4</v>
      </c>
      <c r="J22" s="682">
        <v>19</v>
      </c>
      <c r="K22" s="692"/>
    </row>
    <row r="23" spans="1:11" ht="19.5" customHeight="1" x14ac:dyDescent="0.15">
      <c r="A23" s="20" t="s">
        <v>44</v>
      </c>
      <c r="B23" s="54" t="s">
        <v>58</v>
      </c>
      <c r="C23" s="21"/>
      <c r="D23" s="32"/>
      <c r="E23" s="54" t="s">
        <v>21</v>
      </c>
      <c r="F23" s="54" t="s">
        <v>21</v>
      </c>
      <c r="G23" s="54" t="s">
        <v>22</v>
      </c>
      <c r="H23" s="54" t="s">
        <v>58</v>
      </c>
      <c r="I23" s="5">
        <f t="shared" si="1"/>
        <v>5</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(4)</f>
        <v>27</v>
      </c>
      <c r="K23" s="692"/>
    </row>
    <row r="24" spans="1:11" ht="19.5" customHeight="1" x14ac:dyDescent="0.15">
      <c r="A24" s="19" t="s">
        <v>71</v>
      </c>
      <c r="B24" s="12" t="s">
        <v>27</v>
      </c>
      <c r="C24" s="21"/>
      <c r="D24" s="32"/>
      <c r="E24" s="59"/>
      <c r="F24" s="54"/>
      <c r="G24" s="54"/>
      <c r="H24" s="12" t="s">
        <v>27</v>
      </c>
      <c r="I24" s="5">
        <f t="shared" si="1"/>
        <v>2</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13:30-19"))*(5)+(COUNTIF(B24:H24,"14-17"))*(3)+(COUNTIF(B24:H24,"16-19"))*(3)</f>
        <v>6</v>
      </c>
      <c r="K24" s="692"/>
    </row>
    <row r="25" spans="1:11" ht="19.5" customHeight="1" x14ac:dyDescent="0.15">
      <c r="A25" s="56" t="s">
        <v>66</v>
      </c>
      <c r="B25" s="16"/>
      <c r="C25" s="21"/>
      <c r="D25" s="32"/>
      <c r="E25" s="16"/>
      <c r="F25" s="54"/>
      <c r="G25" s="54"/>
      <c r="H25" s="57"/>
      <c r="I25" s="5"/>
      <c r="J25" s="682"/>
      <c r="K25" s="692"/>
    </row>
    <row r="26" spans="1:11" ht="19.5" customHeight="1" x14ac:dyDescent="0.15">
      <c r="A26" s="44"/>
      <c r="B26" s="12"/>
      <c r="C26" s="106"/>
      <c r="D26" s="106"/>
      <c r="E26" s="12"/>
      <c r="F26" s="40"/>
      <c r="G26" s="12"/>
      <c r="H26" s="40"/>
      <c r="I26" s="5"/>
      <c r="J26" s="758"/>
      <c r="K26" s="759"/>
    </row>
    <row r="27" spans="1:11" ht="19.5" customHeight="1" x14ac:dyDescent="0.15">
      <c r="A27" s="22" t="s">
        <v>0</v>
      </c>
      <c r="B27" s="90">
        <v>46013</v>
      </c>
      <c r="C27" s="90">
        <v>46014</v>
      </c>
      <c r="D27" s="90">
        <v>46015</v>
      </c>
      <c r="E27" s="90">
        <v>46016</v>
      </c>
      <c r="F27" s="90">
        <v>46017</v>
      </c>
      <c r="G27" s="90">
        <v>46018</v>
      </c>
      <c r="H27" s="90">
        <v>46019</v>
      </c>
      <c r="I27" s="7"/>
      <c r="J27" s="717" t="s">
        <v>2</v>
      </c>
      <c r="K27" s="718"/>
    </row>
    <row r="28" spans="1:11" ht="19.5" customHeight="1" x14ac:dyDescent="0.15">
      <c r="A28" s="22" t="s">
        <v>3</v>
      </c>
      <c r="B28" s="2" t="s">
        <v>4</v>
      </c>
      <c r="C28" s="21" t="s">
        <v>5</v>
      </c>
      <c r="D28" s="21" t="s">
        <v>6</v>
      </c>
      <c r="E28" s="2" t="s">
        <v>7</v>
      </c>
      <c r="F28" s="2" t="s">
        <v>8</v>
      </c>
      <c r="G28" s="2" t="s">
        <v>9</v>
      </c>
      <c r="H28" s="24" t="s">
        <v>10</v>
      </c>
      <c r="I28" s="8"/>
      <c r="J28" s="719"/>
      <c r="K28" s="720"/>
    </row>
    <row r="29" spans="1:11" ht="19.5" customHeight="1" x14ac:dyDescent="0.15">
      <c r="A29" s="17" t="s">
        <v>13</v>
      </c>
      <c r="B29" s="471" t="s">
        <v>423</v>
      </c>
      <c r="C29" s="21"/>
      <c r="D29" s="21"/>
      <c r="E29" s="12"/>
      <c r="F29" s="691" t="s">
        <v>60</v>
      </c>
      <c r="G29" s="691"/>
      <c r="H29" s="691"/>
      <c r="I29" s="5"/>
      <c r="J29" s="682"/>
      <c r="K29" s="692"/>
    </row>
    <row r="30" spans="1:11" ht="19.5" customHeight="1" x14ac:dyDescent="0.15">
      <c r="A30" s="19" t="s">
        <v>61</v>
      </c>
      <c r="B30" s="12" t="s">
        <v>58</v>
      </c>
      <c r="C30" s="127"/>
      <c r="D30" s="32"/>
      <c r="E30" s="54"/>
      <c r="F30" s="54" t="s">
        <v>21</v>
      </c>
      <c r="G30" s="54" t="s">
        <v>22</v>
      </c>
      <c r="H30" s="54" t="s">
        <v>58</v>
      </c>
      <c r="I30" s="5">
        <f t="shared" ref="I30:I32" si="2">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f>
        <v>22.5</v>
      </c>
      <c r="K30" s="692"/>
    </row>
    <row r="31" spans="1:11" ht="19.5" customHeight="1" x14ac:dyDescent="0.15">
      <c r="A31" s="20" t="s">
        <v>44</v>
      </c>
      <c r="B31" s="16"/>
      <c r="C31" s="21"/>
      <c r="D31" s="32"/>
      <c r="E31" s="54" t="s">
        <v>20</v>
      </c>
      <c r="F31" s="54" t="s">
        <v>20</v>
      </c>
      <c r="G31" s="54" t="s">
        <v>51</v>
      </c>
      <c r="H31" s="54" t="s">
        <v>435</v>
      </c>
      <c r="I31" s="5">
        <f t="shared" si="2"/>
        <v>4</v>
      </c>
      <c r="J31" s="682">
        <v>19</v>
      </c>
      <c r="K31" s="692"/>
    </row>
    <row r="32" spans="1:11" ht="19.5" customHeight="1" x14ac:dyDescent="0.15">
      <c r="A32" s="19" t="s">
        <v>71</v>
      </c>
      <c r="B32" s="12" t="s">
        <v>27</v>
      </c>
      <c r="C32" s="21"/>
      <c r="D32" s="32"/>
      <c r="E32" s="12" t="s">
        <v>27</v>
      </c>
      <c r="F32" s="54"/>
      <c r="G32" s="54"/>
      <c r="H32" s="12" t="s">
        <v>27</v>
      </c>
      <c r="I32" s="5">
        <f t="shared" si="2"/>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13:30-19"))*(5)+(COUNTIF(B32:H32,"14-17"))*(3)+(COUNTIF(B32:H32,"16-19"))*(3)</f>
        <v>9</v>
      </c>
      <c r="K32" s="692"/>
    </row>
    <row r="33" spans="1:14" ht="19.5" customHeight="1" x14ac:dyDescent="0.15">
      <c r="A33" s="56" t="s">
        <v>66</v>
      </c>
      <c r="B33" s="16"/>
      <c r="C33" s="21"/>
      <c r="D33" s="32"/>
      <c r="E33" s="16" t="s">
        <v>367</v>
      </c>
      <c r="F33" s="54"/>
      <c r="G33" s="54"/>
      <c r="H33" s="57"/>
      <c r="I33" s="5"/>
      <c r="J33" s="682"/>
      <c r="K33" s="692"/>
    </row>
    <row r="34" spans="1:14" ht="19.5" customHeight="1" x14ac:dyDescent="0.15">
      <c r="A34" s="44"/>
      <c r="B34" s="12"/>
      <c r="C34" s="106"/>
      <c r="D34" s="106"/>
      <c r="E34" s="12"/>
      <c r="F34" s="40"/>
      <c r="G34" s="12"/>
      <c r="H34" s="40"/>
      <c r="I34" s="5"/>
      <c r="J34" s="758"/>
      <c r="K34" s="759"/>
    </row>
    <row r="35" spans="1:14" ht="19.5" customHeight="1" x14ac:dyDescent="0.15">
      <c r="A35" s="22" t="s">
        <v>0</v>
      </c>
      <c r="B35" s="23">
        <v>46020</v>
      </c>
      <c r="C35" s="23">
        <v>46021</v>
      </c>
      <c r="D35" s="23">
        <v>46022</v>
      </c>
      <c r="E35" s="23">
        <v>45658</v>
      </c>
      <c r="F35" s="23">
        <v>45659</v>
      </c>
      <c r="G35" s="23">
        <v>45660</v>
      </c>
      <c r="H35" s="23">
        <v>45661</v>
      </c>
      <c r="I35" s="7"/>
      <c r="J35" s="717" t="s">
        <v>2</v>
      </c>
      <c r="K35" s="718"/>
    </row>
    <row r="36" spans="1:14" ht="19.5" customHeight="1" x14ac:dyDescent="0.15">
      <c r="A36" s="22" t="s">
        <v>3</v>
      </c>
      <c r="B36" s="22" t="s">
        <v>4</v>
      </c>
      <c r="C36" s="316" t="s">
        <v>5</v>
      </c>
      <c r="D36" s="21" t="s">
        <v>6</v>
      </c>
      <c r="E36" s="24" t="s">
        <v>7</v>
      </c>
      <c r="F36" s="2" t="s">
        <v>8</v>
      </c>
      <c r="G36" s="2" t="s">
        <v>9</v>
      </c>
      <c r="H36" s="24" t="s">
        <v>10</v>
      </c>
      <c r="I36" s="8"/>
      <c r="J36" s="719"/>
      <c r="K36" s="720"/>
    </row>
    <row r="37" spans="1:14" ht="17.100000000000001" customHeight="1" x14ac:dyDescent="0.15">
      <c r="A37" s="17" t="s">
        <v>12</v>
      </c>
      <c r="B37" s="12"/>
      <c r="C37" s="949" t="s">
        <v>420</v>
      </c>
      <c r="D37" s="950"/>
      <c r="E37" s="950"/>
      <c r="F37" s="950"/>
      <c r="G37" s="951"/>
      <c r="H37" s="12"/>
      <c r="I37" s="51"/>
      <c r="J37" s="27"/>
      <c r="K37" s="49"/>
    </row>
    <row r="38" spans="1:14" ht="19.5" customHeight="1" x14ac:dyDescent="0.15">
      <c r="A38" s="19" t="s">
        <v>61</v>
      </c>
      <c r="B38" s="12"/>
      <c r="C38" s="127"/>
      <c r="D38" s="32"/>
      <c r="E38" s="32"/>
      <c r="F38" s="32"/>
      <c r="G38" s="32"/>
      <c r="H38" s="54" t="s">
        <v>27</v>
      </c>
      <c r="I38" s="5">
        <f t="shared" ref="I38:I40" si="3">COUNTIFS(B38:H38,"&lt;&gt;空",B38:H38,"&lt;&gt;休",B38:H38,"&lt;&gt;調",B38:H38,"&lt;&gt;",B38:H38,"&lt;&gt;調整休")</f>
        <v>1</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f>
        <v>4</v>
      </c>
      <c r="K38" s="692"/>
    </row>
    <row r="39" spans="1:14" ht="19.5" customHeight="1" x14ac:dyDescent="0.15">
      <c r="A39" s="20" t="s">
        <v>44</v>
      </c>
      <c r="B39" s="54" t="s">
        <v>58</v>
      </c>
      <c r="C39" s="21"/>
      <c r="D39" s="32"/>
      <c r="E39" s="32"/>
      <c r="F39" s="32"/>
      <c r="G39" s="32"/>
      <c r="H39" s="54" t="s">
        <v>58</v>
      </c>
      <c r="I39" s="5">
        <f t="shared" si="3"/>
        <v>2</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f>
        <v>12.5</v>
      </c>
      <c r="K39" s="692"/>
    </row>
    <row r="40" spans="1:14" ht="19.5" customHeight="1" x14ac:dyDescent="0.15">
      <c r="A40" s="19" t="s">
        <v>71</v>
      </c>
      <c r="B40" s="12" t="s">
        <v>27</v>
      </c>
      <c r="C40" s="21"/>
      <c r="D40" s="32"/>
      <c r="E40" s="32"/>
      <c r="F40" s="32"/>
      <c r="G40" s="32"/>
      <c r="H40" s="59"/>
      <c r="I40" s="5">
        <f t="shared" si="3"/>
        <v>1</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(3)+(COUNTIF(B40:H40,"16-19"))*(3)</f>
        <v>3</v>
      </c>
      <c r="K40" s="692"/>
    </row>
    <row r="41" spans="1:14" ht="19.5" customHeight="1" x14ac:dyDescent="0.15">
      <c r="A41" s="56" t="s">
        <v>66</v>
      </c>
      <c r="B41" s="16"/>
      <c r="C41" s="21"/>
      <c r="D41" s="32"/>
      <c r="E41" s="32"/>
      <c r="F41" s="32"/>
      <c r="G41" s="32"/>
      <c r="H41" s="57"/>
      <c r="I41" s="5"/>
      <c r="J41" s="682"/>
      <c r="K41" s="692"/>
    </row>
    <row r="42" spans="1:14" ht="19.5" customHeight="1" x14ac:dyDescent="0.15">
      <c r="A42" s="44"/>
      <c r="B42" s="12"/>
      <c r="C42" s="106"/>
      <c r="D42" s="106"/>
      <c r="E42" s="106"/>
      <c r="F42" s="106"/>
      <c r="G42" s="106"/>
      <c r="H42" s="40"/>
      <c r="I42" s="5"/>
      <c r="J42" s="758"/>
      <c r="K42" s="759"/>
    </row>
    <row r="43" spans="1:14" ht="19.5" customHeight="1" x14ac:dyDescent="0.15">
      <c r="A43" s="41"/>
      <c r="B43" s="42"/>
      <c r="C43" s="42"/>
      <c r="D43" s="42"/>
      <c r="E43" s="42"/>
      <c r="F43" s="42"/>
      <c r="G43" s="42"/>
      <c r="H43" s="42"/>
      <c r="I43" s="882" t="s">
        <v>436</v>
      </c>
      <c r="J43" s="882"/>
      <c r="K43" s="882"/>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6">
    <mergeCell ref="A50:B50"/>
    <mergeCell ref="A51:B51"/>
    <mergeCell ref="C51:K51"/>
    <mergeCell ref="A52:B52"/>
    <mergeCell ref="C52:K52"/>
    <mergeCell ref="A49:B49"/>
    <mergeCell ref="C49:K49"/>
    <mergeCell ref="J39:K39"/>
    <mergeCell ref="J40:K40"/>
    <mergeCell ref="J41:K41"/>
    <mergeCell ref="J42:K42"/>
    <mergeCell ref="I43:K43"/>
    <mergeCell ref="A44:B44"/>
    <mergeCell ref="D44:E44"/>
    <mergeCell ref="A45:B45"/>
    <mergeCell ref="C45:K45"/>
    <mergeCell ref="A46:B46"/>
    <mergeCell ref="C46:K46"/>
    <mergeCell ref="C47:K47"/>
    <mergeCell ref="J38:K38"/>
    <mergeCell ref="J26:K26"/>
    <mergeCell ref="J27:K28"/>
    <mergeCell ref="F29:H29"/>
    <mergeCell ref="J29:K29"/>
    <mergeCell ref="J30:K30"/>
    <mergeCell ref="J31:K31"/>
    <mergeCell ref="J32:K32"/>
    <mergeCell ref="J33:K33"/>
    <mergeCell ref="J34:K34"/>
    <mergeCell ref="J35:K36"/>
    <mergeCell ref="C37:G37"/>
    <mergeCell ref="E21:H21"/>
    <mergeCell ref="J21:K21"/>
    <mergeCell ref="J22:K22"/>
    <mergeCell ref="J23:K23"/>
    <mergeCell ref="J24:K24"/>
    <mergeCell ref="J25:K25"/>
    <mergeCell ref="J14:K14"/>
    <mergeCell ref="J15:K15"/>
    <mergeCell ref="J16:K16"/>
    <mergeCell ref="J17:K17"/>
    <mergeCell ref="J18:K18"/>
    <mergeCell ref="J19:K20"/>
    <mergeCell ref="E13:H13"/>
    <mergeCell ref="J13:K13"/>
    <mergeCell ref="B1:F1"/>
    <mergeCell ref="H1:K1"/>
    <mergeCell ref="I3:I4"/>
    <mergeCell ref="J3:K4"/>
    <mergeCell ref="J5:K5"/>
    <mergeCell ref="J6:K6"/>
    <mergeCell ref="J7:K7"/>
    <mergeCell ref="J8:K8"/>
    <mergeCell ref="J9:K9"/>
    <mergeCell ref="J10:K10"/>
    <mergeCell ref="J11:K12"/>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EF68046-EE9A-4188-B94B-CFBF11D0F5F8}">
          <x14:formula1>
            <xm:f>'F:\Users\clmiwa-three\Downloads\[《中村》新田・草加 エリア 仮シフト【12月16日～1月15日】.xlsx]参照データベース'!#REF!</xm:f>
          </x14:formula1>
          <xm:sqref>G1 C43:H43</xm:sqref>
        </x14:dataValidation>
      </x14:dataValidations>
    </ext>
  </extLst>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5034E-ABD7-45B9-8A06-720D75165A4A}">
  <sheetPr>
    <tabColor theme="7" tint="0.59999389629810485"/>
    <pageSetUpPr fitToPage="1"/>
  </sheetPr>
  <dimension ref="A1:X52"/>
  <sheetViews>
    <sheetView zoomScale="90" zoomScaleNormal="90" workbookViewId="0">
      <selection activeCell="M35" sqref="M35"/>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418</v>
      </c>
      <c r="C1" s="683"/>
      <c r="D1" s="683"/>
      <c r="E1" s="683"/>
      <c r="F1" s="683"/>
      <c r="H1" s="723" t="s">
        <v>49</v>
      </c>
      <c r="I1" s="724"/>
      <c r="J1" s="725"/>
      <c r="K1" s="726"/>
    </row>
    <row r="2" spans="1:24" ht="18" customHeight="1" x14ac:dyDescent="0.15">
      <c r="A2" s="14"/>
      <c r="I2" s="14"/>
      <c r="J2" s="3"/>
      <c r="K2" s="4"/>
    </row>
    <row r="3" spans="1:24" ht="18" customHeight="1" x14ac:dyDescent="0.15">
      <c r="A3" s="2" t="s">
        <v>64</v>
      </c>
      <c r="B3" s="90">
        <v>45992</v>
      </c>
      <c r="C3" s="90">
        <v>45993</v>
      </c>
      <c r="D3" s="90">
        <v>45994</v>
      </c>
      <c r="E3" s="90">
        <v>45995</v>
      </c>
      <c r="F3" s="90">
        <v>45996</v>
      </c>
      <c r="G3" s="90">
        <v>45997</v>
      </c>
      <c r="H3" s="90">
        <v>45998</v>
      </c>
      <c r="I3" s="727" t="s">
        <v>1</v>
      </c>
      <c r="J3" s="717" t="s">
        <v>2</v>
      </c>
      <c r="K3" s="718"/>
    </row>
    <row r="4" spans="1:24" ht="18" customHeight="1" x14ac:dyDescent="0.15">
      <c r="A4" s="2" t="s">
        <v>3</v>
      </c>
      <c r="B4" s="2" t="s">
        <v>4</v>
      </c>
      <c r="C4" s="21" t="s">
        <v>5</v>
      </c>
      <c r="D4" s="21" t="s">
        <v>6</v>
      </c>
      <c r="E4" s="2" t="s">
        <v>7</v>
      </c>
      <c r="F4" s="2" t="s">
        <v>8</v>
      </c>
      <c r="G4" s="2" t="s">
        <v>9</v>
      </c>
      <c r="H4" s="24" t="s">
        <v>10</v>
      </c>
      <c r="I4" s="728"/>
      <c r="J4" s="719"/>
      <c r="K4" s="720"/>
    </row>
    <row r="5" spans="1:24" ht="18" customHeight="1" x14ac:dyDescent="0.15">
      <c r="A5" s="17" t="s">
        <v>12</v>
      </c>
      <c r="B5" s="12"/>
      <c r="C5" s="26"/>
      <c r="D5" s="37"/>
      <c r="E5" s="12"/>
      <c r="F5" s="12"/>
      <c r="G5" s="12"/>
      <c r="H5" s="12"/>
      <c r="I5" s="5"/>
      <c r="J5" s="682"/>
      <c r="K5" s="692"/>
    </row>
    <row r="6" spans="1:24" ht="18" customHeight="1" x14ac:dyDescent="0.15">
      <c r="A6" s="5" t="s">
        <v>73</v>
      </c>
      <c r="B6" s="12" t="s">
        <v>20</v>
      </c>
      <c r="C6" s="127"/>
      <c r="D6" s="32"/>
      <c r="E6" s="54"/>
      <c r="F6" s="12" t="s">
        <v>21</v>
      </c>
      <c r="G6" s="59"/>
      <c r="H6" s="12" t="s">
        <v>437</v>
      </c>
      <c r="I6" s="5">
        <f>COUNTIFS(B6:H6,"&lt;&gt;空",B6:H6,"&lt;&gt;休",B6:H6,"&lt;&gt;調",B6:H6,"&lt;&gt;",B6:H6,"&lt;&gt;調整休")</f>
        <v>3</v>
      </c>
      <c r="J6" s="682">
        <v>17.5</v>
      </c>
      <c r="K6" s="692"/>
      <c r="N6" s="6"/>
      <c r="O6" s="6"/>
      <c r="P6" s="6"/>
      <c r="Q6" s="6"/>
      <c r="R6" s="6"/>
      <c r="S6" s="6"/>
      <c r="T6" s="6"/>
      <c r="U6" s="6"/>
      <c r="V6" s="6"/>
      <c r="W6" s="6"/>
      <c r="X6" s="6"/>
    </row>
    <row r="7" spans="1:24" ht="18" customHeight="1" x14ac:dyDescent="0.15">
      <c r="A7" s="5" t="s">
        <v>46</v>
      </c>
      <c r="B7" s="12" t="s">
        <v>21</v>
      </c>
      <c r="C7" s="21"/>
      <c r="D7" s="32"/>
      <c r="E7" s="54" t="s">
        <v>21</v>
      </c>
      <c r="F7" s="18"/>
      <c r="G7" s="12" t="s">
        <v>21</v>
      </c>
      <c r="H7" s="12"/>
      <c r="I7" s="5">
        <f>COUNTIFS(B7:H7,"&lt;&gt;空",B7:H7,"&lt;&gt;休",B7:H7,"&lt;&gt;調",B7:H7,"&lt;&gt;",B7:H7,"&lt;&gt;調整休")</f>
        <v>3</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13.5</v>
      </c>
      <c r="K7" s="692"/>
      <c r="N7" s="6"/>
      <c r="O7" s="6"/>
      <c r="P7" s="6"/>
      <c r="Q7" s="6"/>
      <c r="R7" s="6"/>
      <c r="S7" s="6"/>
      <c r="T7" s="6"/>
      <c r="U7" s="6"/>
      <c r="V7" s="6"/>
      <c r="W7" s="6"/>
      <c r="X7" s="6"/>
    </row>
    <row r="8" spans="1:24" ht="18" customHeight="1" x14ac:dyDescent="0.15">
      <c r="A8" s="5" t="s">
        <v>47</v>
      </c>
      <c r="B8" s="12"/>
      <c r="C8" s="21"/>
      <c r="D8" s="32"/>
      <c r="E8" s="54" t="s">
        <v>20</v>
      </c>
      <c r="F8" s="12" t="s">
        <v>20</v>
      </c>
      <c r="G8" s="12" t="s">
        <v>20</v>
      </c>
      <c r="H8" s="59"/>
      <c r="I8" s="5">
        <f>COUNTIFS(B8:H8,"&lt;&gt;空",B8:H8,"&lt;&gt;休",B8:H8,"&lt;&gt;調",B8:H8,"&lt;&gt;",B8:H8,"&lt;&gt;調整休")</f>
        <v>3</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13.5</v>
      </c>
      <c r="K8" s="692"/>
    </row>
    <row r="9" spans="1:24" ht="18" customHeight="1" x14ac:dyDescent="0.15">
      <c r="A9" s="5" t="s">
        <v>48</v>
      </c>
      <c r="B9" s="12"/>
      <c r="C9" s="106"/>
      <c r="D9" s="106"/>
      <c r="E9" s="55"/>
      <c r="F9" s="40"/>
      <c r="G9" s="12" t="s">
        <v>41</v>
      </c>
      <c r="H9" s="12" t="s">
        <v>41</v>
      </c>
      <c r="I9" s="5">
        <f>COUNTIFS(B9:H9,"&lt;&gt;空",B9:H9,"&lt;&gt;休",B9:H9,"&lt;&gt;調",B9:H9,"&lt;&gt;",B9:H9,"&lt;&gt;調整休")</f>
        <v>2</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12</v>
      </c>
      <c r="K9" s="692"/>
    </row>
    <row r="10" spans="1:24" ht="18" customHeight="1" x14ac:dyDescent="0.15">
      <c r="A10" s="321"/>
      <c r="B10" s="12"/>
      <c r="C10" s="38"/>
      <c r="D10" s="39"/>
      <c r="E10" s="12"/>
      <c r="F10" s="40"/>
      <c r="G10" s="29"/>
      <c r="H10" s="12"/>
      <c r="I10" s="5">
        <f>COUNTIFS(B10:H10,"&lt;&gt;空",B10:H10,"&lt;&gt;休",B10:H10,"&lt;&gt;調",B10:H10,"&lt;&gt;",B10:H10,"&lt;&gt;調整休")</f>
        <v>0</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16-19"))*(3)</f>
        <v>0</v>
      </c>
      <c r="K10" s="692"/>
    </row>
    <row r="11" spans="1:24" ht="18" customHeight="1" x14ac:dyDescent="0.15">
      <c r="A11" s="33" t="s">
        <v>0</v>
      </c>
      <c r="B11" s="90">
        <v>45999</v>
      </c>
      <c r="C11" s="90">
        <v>46000</v>
      </c>
      <c r="D11" s="90">
        <v>46001</v>
      </c>
      <c r="E11" s="90">
        <v>46002</v>
      </c>
      <c r="F11" s="90">
        <v>46003</v>
      </c>
      <c r="G11" s="90">
        <v>46004</v>
      </c>
      <c r="H11" s="90">
        <v>46005</v>
      </c>
      <c r="I11" s="7"/>
      <c r="J11" s="717" t="s">
        <v>2</v>
      </c>
      <c r="K11" s="718"/>
    </row>
    <row r="12" spans="1:24" ht="18" customHeight="1" x14ac:dyDescent="0.15">
      <c r="A12" s="22" t="s">
        <v>3</v>
      </c>
      <c r="B12" s="22" t="s">
        <v>4</v>
      </c>
      <c r="C12" s="2" t="s">
        <v>5</v>
      </c>
      <c r="D12" s="21" t="s">
        <v>6</v>
      </c>
      <c r="E12" s="2" t="s">
        <v>7</v>
      </c>
      <c r="F12" s="2" t="s">
        <v>8</v>
      </c>
      <c r="G12" s="2" t="s">
        <v>9</v>
      </c>
      <c r="H12" s="24" t="s">
        <v>10</v>
      </c>
      <c r="I12" s="8"/>
      <c r="J12" s="719"/>
      <c r="K12" s="720"/>
    </row>
    <row r="13" spans="1:24" ht="18" customHeight="1" x14ac:dyDescent="0.15">
      <c r="A13" s="17" t="s">
        <v>13</v>
      </c>
      <c r="B13" s="12"/>
      <c r="C13" s="26"/>
      <c r="D13" s="37"/>
      <c r="E13" s="960" t="s">
        <v>422</v>
      </c>
      <c r="F13" s="961"/>
      <c r="G13" s="961"/>
      <c r="H13" s="962"/>
      <c r="I13" s="5"/>
      <c r="J13" s="682"/>
      <c r="K13" s="692"/>
    </row>
    <row r="14" spans="1:24" ht="18" customHeight="1" x14ac:dyDescent="0.15">
      <c r="A14" s="5" t="s">
        <v>73</v>
      </c>
      <c r="B14" s="12" t="s">
        <v>20</v>
      </c>
      <c r="C14" s="127"/>
      <c r="D14" s="32"/>
      <c r="E14" s="54" t="s">
        <v>20</v>
      </c>
      <c r="F14" s="12" t="s">
        <v>21</v>
      </c>
      <c r="G14" s="12" t="s">
        <v>20</v>
      </c>
      <c r="H14" s="12" t="s">
        <v>41</v>
      </c>
      <c r="I14" s="5">
        <f t="shared" ref="I14:I16" si="0">COUNTIFS(B14:H14,"&lt;&gt;空",B14:H14,"&lt;&gt;休",B14:H14,"&lt;&gt;調",B14:H14,"&lt;&gt;",B14:H14,"&lt;&gt;調整休")</f>
        <v>5</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f>
        <v>24</v>
      </c>
      <c r="K14" s="692"/>
    </row>
    <row r="15" spans="1:24" ht="18" customHeight="1" x14ac:dyDescent="0.15">
      <c r="A15" s="5" t="s">
        <v>46</v>
      </c>
      <c r="B15" s="12" t="s">
        <v>21</v>
      </c>
      <c r="C15" s="21"/>
      <c r="D15" s="32"/>
      <c r="E15" s="54" t="s">
        <v>21</v>
      </c>
      <c r="F15" s="18"/>
      <c r="G15" s="12" t="s">
        <v>21</v>
      </c>
      <c r="H15" s="12"/>
      <c r="I15" s="5">
        <f t="shared" si="0"/>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13.5</v>
      </c>
      <c r="K15" s="692"/>
    </row>
    <row r="16" spans="1:24" ht="18" customHeight="1" x14ac:dyDescent="0.15">
      <c r="A16" s="5" t="s">
        <v>47</v>
      </c>
      <c r="B16" s="12"/>
      <c r="C16" s="21"/>
      <c r="D16" s="32"/>
      <c r="E16" s="59"/>
      <c r="F16" s="12" t="s">
        <v>20</v>
      </c>
      <c r="G16" s="12"/>
      <c r="H16" s="12" t="s">
        <v>438</v>
      </c>
      <c r="I16" s="5">
        <f t="shared" si="0"/>
        <v>2</v>
      </c>
      <c r="J16" s="682">
        <v>12</v>
      </c>
      <c r="K16" s="692"/>
    </row>
    <row r="17" spans="1:11" ht="18" customHeight="1" x14ac:dyDescent="0.15">
      <c r="A17" s="5" t="s">
        <v>48</v>
      </c>
      <c r="B17" s="12"/>
      <c r="C17" s="106"/>
      <c r="D17" s="106"/>
      <c r="E17" s="55"/>
      <c r="F17" s="40"/>
      <c r="G17" s="12" t="s">
        <v>41</v>
      </c>
      <c r="H17" s="59"/>
      <c r="I17" s="5">
        <f>COUNTIFS(B17:H17,"&lt;&gt;空",B17:H17,"&lt;&gt;休",B17:H17,"&lt;&gt;調",B17:H17,"&lt;&gt;",B17:H17,"&lt;&gt;調整休")</f>
        <v>1</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6</v>
      </c>
      <c r="K17" s="692"/>
    </row>
    <row r="18" spans="1:11" ht="18" customHeight="1" x14ac:dyDescent="0.15">
      <c r="A18" s="321"/>
      <c r="B18" s="12"/>
      <c r="C18" s="38"/>
      <c r="D18" s="39"/>
      <c r="E18" s="12"/>
      <c r="F18" s="40"/>
      <c r="G18" s="29"/>
      <c r="H18" s="12"/>
      <c r="I18" s="5"/>
      <c r="J18" s="682"/>
      <c r="K18" s="692"/>
    </row>
    <row r="19" spans="1:11" ht="18" customHeight="1" x14ac:dyDescent="0.15">
      <c r="A19" s="22" t="s">
        <v>0</v>
      </c>
      <c r="B19" s="23">
        <v>46006</v>
      </c>
      <c r="C19" s="23">
        <v>46007</v>
      </c>
      <c r="D19" s="23">
        <v>46008</v>
      </c>
      <c r="E19" s="23">
        <v>46009</v>
      </c>
      <c r="F19" s="23">
        <v>46010</v>
      </c>
      <c r="G19" s="23">
        <v>46011</v>
      </c>
      <c r="H19" s="23">
        <v>46012</v>
      </c>
      <c r="I19" s="7"/>
      <c r="J19" s="717" t="s">
        <v>2</v>
      </c>
      <c r="K19" s="718"/>
    </row>
    <row r="20" spans="1:11" ht="18" customHeight="1" x14ac:dyDescent="0.15">
      <c r="A20" s="22" t="s">
        <v>3</v>
      </c>
      <c r="B20" s="2" t="s">
        <v>4</v>
      </c>
      <c r="C20" s="21" t="s">
        <v>5</v>
      </c>
      <c r="D20" s="21" t="s">
        <v>6</v>
      </c>
      <c r="E20" s="2" t="s">
        <v>7</v>
      </c>
      <c r="F20" s="2" t="s">
        <v>8</v>
      </c>
      <c r="G20" s="2" t="s">
        <v>9</v>
      </c>
      <c r="H20" s="24" t="s">
        <v>10</v>
      </c>
      <c r="I20" s="8"/>
      <c r="J20" s="719"/>
      <c r="K20" s="720"/>
    </row>
    <row r="21" spans="1:11" ht="18.95" customHeight="1" x14ac:dyDescent="0.15">
      <c r="A21" s="17" t="s">
        <v>12</v>
      </c>
      <c r="B21" s="471" t="s">
        <v>423</v>
      </c>
      <c r="C21" s="26"/>
      <c r="D21" s="37"/>
      <c r="E21" s="960" t="s">
        <v>421</v>
      </c>
      <c r="F21" s="961"/>
      <c r="G21" s="961"/>
      <c r="H21" s="962"/>
      <c r="I21" s="51"/>
      <c r="J21" s="721"/>
      <c r="K21" s="722"/>
    </row>
    <row r="22" spans="1:11" ht="18" customHeight="1" x14ac:dyDescent="0.15">
      <c r="A22" s="5" t="s">
        <v>73</v>
      </c>
      <c r="B22" s="12" t="s">
        <v>20</v>
      </c>
      <c r="C22" s="127"/>
      <c r="D22" s="32"/>
      <c r="E22" s="54"/>
      <c r="F22" s="12" t="s">
        <v>21</v>
      </c>
      <c r="G22" s="59"/>
      <c r="H22" s="12" t="s">
        <v>20</v>
      </c>
      <c r="I22" s="5">
        <f>COUNTIFS(B22:H22,"&lt;&gt;空",B22:H22,"&lt;&gt;休",B22:H22,"&lt;&gt;調",B22:H22,"&lt;&gt;",B22:H22,"&lt;&gt;調整休")</f>
        <v>3</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13.5</v>
      </c>
      <c r="K22" s="692"/>
    </row>
    <row r="23" spans="1:11" ht="18" customHeight="1" x14ac:dyDescent="0.15">
      <c r="A23" s="5" t="s">
        <v>46</v>
      </c>
      <c r="B23" s="12" t="s">
        <v>21</v>
      </c>
      <c r="C23" s="21"/>
      <c r="D23" s="32"/>
      <c r="E23" s="54" t="s">
        <v>21</v>
      </c>
      <c r="F23" s="18"/>
      <c r="G23" s="12" t="s">
        <v>21</v>
      </c>
      <c r="H23" s="12" t="s">
        <v>21</v>
      </c>
      <c r="I23" s="5">
        <f>COUNTIFS(B23:H23,"&lt;&gt;空",B23:H23,"&lt;&gt;休",B23:H23,"&lt;&gt;調",B23:H23,"&lt;&gt;",B23:H23,"&lt;&gt;調整休")</f>
        <v>4</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18</v>
      </c>
      <c r="K23" s="692"/>
    </row>
    <row r="24" spans="1:11" ht="18" customHeight="1" x14ac:dyDescent="0.15">
      <c r="A24" s="5" t="s">
        <v>47</v>
      </c>
      <c r="B24" s="12"/>
      <c r="C24" s="21"/>
      <c r="D24" s="32"/>
      <c r="E24" s="54" t="s">
        <v>20</v>
      </c>
      <c r="F24" s="12" t="s">
        <v>20</v>
      </c>
      <c r="G24" s="12" t="s">
        <v>20</v>
      </c>
      <c r="H24" s="59"/>
      <c r="I24" s="5">
        <f>COUNTIFS(B24:H24,"&lt;&gt;空",B24:H24,"&lt;&gt;休",B24:H24,"&lt;&gt;調",B24:H24,"&lt;&gt;",B24:H24,"&lt;&gt;調整休")</f>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13.5</v>
      </c>
      <c r="K24" s="692"/>
    </row>
    <row r="25" spans="1:11" ht="18" customHeight="1" x14ac:dyDescent="0.15">
      <c r="A25" s="5" t="s">
        <v>48</v>
      </c>
      <c r="B25" s="12"/>
      <c r="C25" s="106"/>
      <c r="D25" s="106"/>
      <c r="E25" s="55"/>
      <c r="F25" s="40"/>
      <c r="G25" s="12" t="s">
        <v>41</v>
      </c>
      <c r="H25" s="12" t="s">
        <v>41</v>
      </c>
      <c r="I25" s="5">
        <f>COUNTIFS(B25:H25,"&lt;&gt;空",B25:H25,"&lt;&gt;休",B25:H25,"&lt;&gt;調",B25:H25,"&lt;&gt;",B25:H25,"&lt;&gt;調整休")</f>
        <v>2</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12</v>
      </c>
      <c r="K25" s="692"/>
    </row>
    <row r="26" spans="1:11" ht="18" customHeight="1" x14ac:dyDescent="0.15">
      <c r="A26" s="321"/>
      <c r="B26" s="12"/>
      <c r="C26" s="38"/>
      <c r="D26" s="39"/>
      <c r="E26" s="12"/>
      <c r="F26" s="40"/>
      <c r="G26" s="29"/>
      <c r="H26" s="12"/>
      <c r="I26" s="5">
        <f>COUNTIFS(B26:H26,"&lt;&gt;空",B26:H26,"&lt;&gt;休",B26:H26,"&lt;&gt;調",B26:H26,"&lt;&gt;",B26:H26,"&lt;&gt;調整休")</f>
        <v>0</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16-19"))*(3)</f>
        <v>0</v>
      </c>
      <c r="K26" s="692"/>
    </row>
    <row r="27" spans="1:11" ht="18" customHeight="1" x14ac:dyDescent="0.15">
      <c r="A27" s="22" t="s">
        <v>0</v>
      </c>
      <c r="B27" s="90">
        <v>46013</v>
      </c>
      <c r="C27" s="90">
        <v>46014</v>
      </c>
      <c r="D27" s="90">
        <v>46015</v>
      </c>
      <c r="E27" s="90">
        <v>46016</v>
      </c>
      <c r="F27" s="90">
        <v>46017</v>
      </c>
      <c r="G27" s="90">
        <v>46018</v>
      </c>
      <c r="H27" s="90">
        <v>46019</v>
      </c>
      <c r="I27" s="7"/>
      <c r="J27" s="717" t="s">
        <v>2</v>
      </c>
      <c r="K27" s="718"/>
    </row>
    <row r="28" spans="1:11" ht="18" customHeight="1" x14ac:dyDescent="0.15">
      <c r="A28" s="22" t="s">
        <v>3</v>
      </c>
      <c r="B28" s="2" t="s">
        <v>4</v>
      </c>
      <c r="C28" s="21" t="s">
        <v>5</v>
      </c>
      <c r="D28" s="21" t="s">
        <v>6</v>
      </c>
      <c r="E28" s="2" t="s">
        <v>7</v>
      </c>
      <c r="F28" s="2" t="s">
        <v>8</v>
      </c>
      <c r="G28" s="2" t="s">
        <v>9</v>
      </c>
      <c r="H28" s="24" t="s">
        <v>10</v>
      </c>
      <c r="I28" s="8"/>
      <c r="J28" s="719"/>
      <c r="K28" s="720"/>
    </row>
    <row r="29" spans="1:11" ht="18" customHeight="1" x14ac:dyDescent="0.15">
      <c r="A29" s="17" t="s">
        <v>13</v>
      </c>
      <c r="B29" s="471" t="s">
        <v>423</v>
      </c>
      <c r="C29" s="37"/>
      <c r="D29" s="37"/>
      <c r="E29" s="12"/>
      <c r="F29" s="691" t="s">
        <v>60</v>
      </c>
      <c r="G29" s="691"/>
      <c r="H29" s="691"/>
      <c r="I29" s="5"/>
      <c r="J29" s="682"/>
      <c r="K29" s="692"/>
    </row>
    <row r="30" spans="1:11" ht="18" customHeight="1" x14ac:dyDescent="0.15">
      <c r="A30" s="5" t="s">
        <v>73</v>
      </c>
      <c r="B30" s="12" t="s">
        <v>21</v>
      </c>
      <c r="C30" s="127"/>
      <c r="D30" s="32"/>
      <c r="E30" s="54"/>
      <c r="F30" s="12" t="s">
        <v>21</v>
      </c>
      <c r="G30" s="12" t="s">
        <v>20</v>
      </c>
      <c r="H30" s="12" t="s">
        <v>21</v>
      </c>
      <c r="I30" s="5">
        <f t="shared" ref="I30:I32" si="1">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16-19"))*(3)</f>
        <v>18</v>
      </c>
      <c r="K30" s="692"/>
    </row>
    <row r="31" spans="1:11" ht="18" customHeight="1" x14ac:dyDescent="0.15">
      <c r="A31" s="5" t="s">
        <v>46</v>
      </c>
      <c r="B31" s="59"/>
      <c r="C31" s="21"/>
      <c r="D31" s="32"/>
      <c r="E31" s="54" t="s">
        <v>21</v>
      </c>
      <c r="F31" s="18"/>
      <c r="G31" s="12" t="s">
        <v>21</v>
      </c>
      <c r="H31" s="12"/>
      <c r="I31" s="5">
        <f t="shared" si="1"/>
        <v>2</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9</v>
      </c>
      <c r="K31" s="692"/>
    </row>
    <row r="32" spans="1:11" ht="18" customHeight="1" x14ac:dyDescent="0.15">
      <c r="A32" s="5" t="s">
        <v>47</v>
      </c>
      <c r="B32" s="54" t="s">
        <v>20</v>
      </c>
      <c r="C32" s="21"/>
      <c r="D32" s="32"/>
      <c r="E32" s="54" t="s">
        <v>20</v>
      </c>
      <c r="F32" s="12" t="s">
        <v>20</v>
      </c>
      <c r="G32" s="54" t="s">
        <v>20</v>
      </c>
      <c r="H32" s="12" t="s">
        <v>20</v>
      </c>
      <c r="I32" s="5">
        <f t="shared" si="1"/>
        <v>5</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16-19"))*(3)</f>
        <v>22.5</v>
      </c>
      <c r="K32" s="692"/>
    </row>
    <row r="33" spans="1:14" ht="18" customHeight="1" x14ac:dyDescent="0.15">
      <c r="A33" s="5" t="s">
        <v>48</v>
      </c>
      <c r="B33" s="12"/>
      <c r="C33" s="106"/>
      <c r="D33" s="106"/>
      <c r="E33" s="55"/>
      <c r="F33" s="40"/>
      <c r="G33" s="12" t="s">
        <v>21</v>
      </c>
      <c r="H33" s="12" t="s">
        <v>41</v>
      </c>
      <c r="I33" s="5">
        <f>COUNTIFS(B33:H33,"&lt;&gt;空",B33:H33,"&lt;&gt;休",B33:H33,"&lt;&gt;調",B33:H33,"&lt;&gt;",B33:H33,"&lt;&gt;調整休")</f>
        <v>2</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10.5</v>
      </c>
      <c r="K33" s="692"/>
    </row>
    <row r="34" spans="1:14" ht="18" customHeight="1" x14ac:dyDescent="0.15">
      <c r="A34" s="321"/>
      <c r="B34" s="12"/>
      <c r="C34" s="38"/>
      <c r="D34" s="39"/>
      <c r="E34" s="12"/>
      <c r="F34" s="40"/>
      <c r="G34" s="29"/>
      <c r="H34" s="12"/>
      <c r="I34" s="5">
        <f>COUNTIFS(B34:H34,"&lt;&gt;空",B34:H34,"&lt;&gt;休",B34:H34,"&lt;&gt;調",B34:H34,"&lt;&gt;",B34:H34,"&lt;&gt;調整休")</f>
        <v>0</v>
      </c>
      <c r="J34" s="682">
        <f>SUM(COUNTIF(B34:H34,"9-14:30"))*(5)+(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16-19"))*(3)</f>
        <v>0</v>
      </c>
      <c r="K34" s="692"/>
    </row>
    <row r="35" spans="1:14" ht="18" customHeight="1" x14ac:dyDescent="0.15">
      <c r="A35" s="22" t="s">
        <v>0</v>
      </c>
      <c r="B35" s="23">
        <v>46020</v>
      </c>
      <c r="C35" s="23">
        <v>46021</v>
      </c>
      <c r="D35" s="23">
        <v>46022</v>
      </c>
      <c r="E35" s="23">
        <v>45658</v>
      </c>
      <c r="F35" s="23">
        <v>45659</v>
      </c>
      <c r="G35" s="23">
        <v>45660</v>
      </c>
      <c r="H35" s="23">
        <v>45661</v>
      </c>
      <c r="I35" s="7"/>
      <c r="J35" s="717" t="s">
        <v>2</v>
      </c>
      <c r="K35" s="718"/>
    </row>
    <row r="36" spans="1:14" ht="18" customHeight="1" x14ac:dyDescent="0.15">
      <c r="A36" s="22" t="s">
        <v>3</v>
      </c>
      <c r="B36" s="22" t="s">
        <v>4</v>
      </c>
      <c r="C36" s="316" t="s">
        <v>5</v>
      </c>
      <c r="D36" s="21" t="s">
        <v>6</v>
      </c>
      <c r="E36" s="24" t="s">
        <v>7</v>
      </c>
      <c r="F36" s="2" t="s">
        <v>8</v>
      </c>
      <c r="G36" s="2" t="s">
        <v>9</v>
      </c>
      <c r="H36" s="24" t="s">
        <v>10</v>
      </c>
      <c r="I36" s="8"/>
      <c r="J36" s="719"/>
      <c r="K36" s="720"/>
    </row>
    <row r="37" spans="1:14" ht="18.95" customHeight="1" x14ac:dyDescent="0.15">
      <c r="A37" s="17" t="s">
        <v>12</v>
      </c>
      <c r="B37" s="12"/>
      <c r="C37" s="949" t="s">
        <v>420</v>
      </c>
      <c r="D37" s="950"/>
      <c r="E37" s="950"/>
      <c r="F37" s="950"/>
      <c r="G37" s="951"/>
      <c r="H37" s="12"/>
      <c r="I37" s="51"/>
      <c r="J37" s="27"/>
      <c r="K37" s="49"/>
    </row>
    <row r="38" spans="1:14" ht="18" customHeight="1" x14ac:dyDescent="0.15">
      <c r="A38" s="5" t="s">
        <v>73</v>
      </c>
      <c r="B38" s="12" t="s">
        <v>20</v>
      </c>
      <c r="C38" s="127"/>
      <c r="D38" s="32"/>
      <c r="E38" s="32"/>
      <c r="F38" s="32"/>
      <c r="G38" s="32"/>
      <c r="H38" s="12" t="s">
        <v>21</v>
      </c>
      <c r="I38" s="5">
        <f>COUNTIFS(B38:H38,"&lt;&gt;空",B38:H38,"&lt;&gt;休",B38:H38,"&lt;&gt;調",B38:H38,"&lt;&gt;",B38:H38,"&lt;&gt;調整休")</f>
        <v>2</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f>
        <v>9</v>
      </c>
      <c r="K38" s="692"/>
    </row>
    <row r="39" spans="1:14" ht="18" customHeight="1" x14ac:dyDescent="0.15">
      <c r="A39" s="5" t="s">
        <v>46</v>
      </c>
      <c r="B39" s="12" t="s">
        <v>21</v>
      </c>
      <c r="C39" s="21"/>
      <c r="D39" s="32"/>
      <c r="E39" s="32"/>
      <c r="F39" s="32"/>
      <c r="G39" s="32"/>
      <c r="H39" s="12"/>
      <c r="I39" s="5">
        <f>COUNTIFS(B39:H39,"&lt;&gt;空",B39:H39,"&lt;&gt;休",B39:H39,"&lt;&gt;調",B39:H39,"&lt;&gt;",B39:H39,"&lt;&gt;調整休")</f>
        <v>1</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4.5</v>
      </c>
      <c r="K39" s="692"/>
    </row>
    <row r="40" spans="1:14" ht="18" customHeight="1" x14ac:dyDescent="0.15">
      <c r="A40" s="5" t="s">
        <v>47</v>
      </c>
      <c r="B40" s="12" t="s">
        <v>20</v>
      </c>
      <c r="C40" s="21"/>
      <c r="D40" s="32"/>
      <c r="E40" s="32"/>
      <c r="F40" s="32"/>
      <c r="G40" s="32"/>
      <c r="H40" s="12" t="s">
        <v>20</v>
      </c>
      <c r="I40" s="5">
        <f>COUNTIFS(B40:H40,"&lt;&gt;空",B40:H40,"&lt;&gt;休",B40:H40,"&lt;&gt;調",B40:H40,"&lt;&gt;",B40:H40,"&lt;&gt;調整休")</f>
        <v>2</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9</v>
      </c>
      <c r="K40" s="692"/>
    </row>
    <row r="41" spans="1:14" ht="18" customHeight="1" x14ac:dyDescent="0.15">
      <c r="A41" s="5" t="s">
        <v>48</v>
      </c>
      <c r="B41" s="12" t="s">
        <v>21</v>
      </c>
      <c r="C41" s="106"/>
      <c r="D41" s="106"/>
      <c r="E41" s="106"/>
      <c r="F41" s="106"/>
      <c r="G41" s="106"/>
      <c r="H41" s="12" t="s">
        <v>41</v>
      </c>
      <c r="I41" s="5">
        <f>COUNTIFS(B41:H41,"&lt;&gt;空",B41:H41,"&lt;&gt;休",B41:H41,"&lt;&gt;調",B41:H41,"&lt;&gt;",B41:H41,"&lt;&gt;調整休")</f>
        <v>2</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10.5</v>
      </c>
      <c r="K41" s="692"/>
    </row>
    <row r="42" spans="1:14" ht="18" customHeight="1" x14ac:dyDescent="0.15">
      <c r="A42" s="321"/>
      <c r="B42" s="12"/>
      <c r="C42" s="38"/>
      <c r="D42" s="39"/>
      <c r="E42" s="39"/>
      <c r="F42" s="39"/>
      <c r="G42" s="39"/>
      <c r="H42" s="12"/>
      <c r="I42" s="5">
        <f>COUNTIFS(B42:H42,"&lt;&gt;空",B42:H42,"&lt;&gt;休",B42:H42,"&lt;&gt;調",B42:H42,"&lt;&gt;",B42:H42,"&lt;&gt;調整休")</f>
        <v>0</v>
      </c>
      <c r="J42" s="682">
        <f>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16-19"))*(3)</f>
        <v>0</v>
      </c>
      <c r="K42" s="692"/>
    </row>
    <row r="43" spans="1:14" ht="18" customHeight="1" x14ac:dyDescent="0.15">
      <c r="A43" s="41"/>
      <c r="B43" s="42"/>
      <c r="C43" s="42"/>
      <c r="D43" s="42"/>
      <c r="E43" s="42"/>
      <c r="F43" s="42"/>
      <c r="G43" s="42"/>
      <c r="H43" s="42"/>
      <c r="I43" s="881" t="s">
        <v>445</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6">
    <mergeCell ref="A50:B50"/>
    <mergeCell ref="A51:B51"/>
    <mergeCell ref="C51:K51"/>
    <mergeCell ref="A52:B52"/>
    <mergeCell ref="C52:K52"/>
    <mergeCell ref="A49:B49"/>
    <mergeCell ref="C49:K49"/>
    <mergeCell ref="J39:K39"/>
    <mergeCell ref="J40:K40"/>
    <mergeCell ref="J41:K41"/>
    <mergeCell ref="J42:K42"/>
    <mergeCell ref="I43:K43"/>
    <mergeCell ref="A44:B44"/>
    <mergeCell ref="D44:E44"/>
    <mergeCell ref="A45:B45"/>
    <mergeCell ref="C45:K45"/>
    <mergeCell ref="A46:B46"/>
    <mergeCell ref="C46:K46"/>
    <mergeCell ref="C47:K47"/>
    <mergeCell ref="J38:K38"/>
    <mergeCell ref="J26:K26"/>
    <mergeCell ref="J27:K28"/>
    <mergeCell ref="F29:H29"/>
    <mergeCell ref="J29:K29"/>
    <mergeCell ref="J30:K30"/>
    <mergeCell ref="J31:K31"/>
    <mergeCell ref="J32:K32"/>
    <mergeCell ref="J33:K33"/>
    <mergeCell ref="J34:K34"/>
    <mergeCell ref="J35:K36"/>
    <mergeCell ref="C37:G37"/>
    <mergeCell ref="E21:H21"/>
    <mergeCell ref="J21:K21"/>
    <mergeCell ref="J22:K22"/>
    <mergeCell ref="J23:K23"/>
    <mergeCell ref="J24:K24"/>
    <mergeCell ref="J25:K25"/>
    <mergeCell ref="J14:K14"/>
    <mergeCell ref="J15:K15"/>
    <mergeCell ref="J16:K16"/>
    <mergeCell ref="J17:K17"/>
    <mergeCell ref="J18:K18"/>
    <mergeCell ref="J19:K20"/>
    <mergeCell ref="E13:H13"/>
    <mergeCell ref="J13:K13"/>
    <mergeCell ref="B1:F1"/>
    <mergeCell ref="H1:K1"/>
    <mergeCell ref="I3:I4"/>
    <mergeCell ref="J3:K4"/>
    <mergeCell ref="J5:K5"/>
    <mergeCell ref="J6:K6"/>
    <mergeCell ref="J7:K7"/>
    <mergeCell ref="J8:K8"/>
    <mergeCell ref="J9:K9"/>
    <mergeCell ref="J10:K10"/>
    <mergeCell ref="J11:K12"/>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BA43F70-9393-42D4-AE8E-E031BBDC4600}">
          <x14:formula1>
            <xm:f>'F:\Users\clmiwa-three\Downloads\[《中村》新田・草加 エリア 仮シフト【12月16日～1月15日】.xlsx]参照データベース'!#REF!</xm:f>
          </x14:formula1>
          <xm:sqref>C42:D43 C18:D18 C26:D26 G1 E43:H43 C34:D34 C10:D10 E42:G42</xm:sqref>
        </x14:dataValidation>
      </x14:dataValidations>
    </ext>
  </extLst>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097B7-1795-4095-AFC6-0F9247C84EB8}">
  <sheetPr>
    <tabColor theme="7" tint="0.59999389629810485"/>
    <pageSetUpPr fitToPage="1"/>
  </sheetPr>
  <dimension ref="A1:X57"/>
  <sheetViews>
    <sheetView zoomScale="85" zoomScaleNormal="85" workbookViewId="0">
      <selection activeCell="P19" sqref="P19"/>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418</v>
      </c>
      <c r="C1" s="683"/>
      <c r="D1" s="683"/>
      <c r="E1" s="683"/>
      <c r="F1" s="683"/>
      <c r="H1" s="767" t="s">
        <v>55</v>
      </c>
      <c r="I1" s="768"/>
      <c r="J1" s="769"/>
      <c r="K1" s="770"/>
    </row>
    <row r="2" spans="1:24" ht="18" customHeight="1" x14ac:dyDescent="0.15">
      <c r="A2" s="14"/>
      <c r="B2" s="764"/>
      <c r="C2" s="764"/>
      <c r="D2" s="764"/>
      <c r="E2" s="764"/>
      <c r="I2" s="14"/>
      <c r="J2" s="3"/>
      <c r="K2" s="4"/>
    </row>
    <row r="3" spans="1:24" ht="18" customHeight="1" x14ac:dyDescent="0.15">
      <c r="A3" s="2" t="s">
        <v>64</v>
      </c>
      <c r="B3" s="90">
        <v>45992</v>
      </c>
      <c r="C3" s="90">
        <v>45993</v>
      </c>
      <c r="D3" s="90">
        <v>45994</v>
      </c>
      <c r="E3" s="90">
        <v>45995</v>
      </c>
      <c r="F3" s="90">
        <v>45996</v>
      </c>
      <c r="G3" s="90">
        <v>45997</v>
      </c>
      <c r="H3" s="90">
        <v>45998</v>
      </c>
      <c r="I3" s="727" t="s">
        <v>1</v>
      </c>
      <c r="J3" s="717" t="s">
        <v>2</v>
      </c>
      <c r="K3" s="718"/>
    </row>
    <row r="4" spans="1:24" ht="18" customHeight="1" x14ac:dyDescent="0.15">
      <c r="A4" s="2" t="s">
        <v>3</v>
      </c>
      <c r="B4" s="2" t="s">
        <v>4</v>
      </c>
      <c r="C4" s="21" t="s">
        <v>5</v>
      </c>
      <c r="D4" s="21" t="s">
        <v>6</v>
      </c>
      <c r="E4" s="2" t="s">
        <v>7</v>
      </c>
      <c r="F4" s="2" t="s">
        <v>8</v>
      </c>
      <c r="G4" s="2" t="s">
        <v>9</v>
      </c>
      <c r="H4" s="24" t="s">
        <v>10</v>
      </c>
      <c r="I4" s="728"/>
      <c r="J4" s="719"/>
      <c r="K4" s="720"/>
    </row>
    <row r="5" spans="1:24" ht="18" customHeight="1" thickBot="1" x14ac:dyDescent="0.2">
      <c r="A5" s="104" t="s">
        <v>12</v>
      </c>
      <c r="B5" s="99"/>
      <c r="C5" s="105"/>
      <c r="D5" s="105"/>
      <c r="E5" s="99"/>
      <c r="F5" s="99"/>
      <c r="G5" s="99"/>
      <c r="H5" s="99"/>
      <c r="I5" s="100"/>
      <c r="J5" s="765"/>
      <c r="K5" s="766"/>
    </row>
    <row r="6" spans="1:24" ht="18" customHeight="1" x14ac:dyDescent="0.15">
      <c r="A6" s="771" t="s">
        <v>52</v>
      </c>
      <c r="B6" s="107"/>
      <c r="C6" s="351"/>
      <c r="D6" s="109"/>
      <c r="E6" s="110"/>
      <c r="F6" s="110"/>
      <c r="G6" s="110"/>
      <c r="H6" s="110"/>
      <c r="I6" s="775"/>
      <c r="J6" s="777"/>
      <c r="K6" s="778"/>
      <c r="N6" s="6"/>
      <c r="O6" s="6"/>
      <c r="P6" s="6"/>
      <c r="Q6" s="6"/>
      <c r="R6" s="6"/>
      <c r="S6" s="6"/>
      <c r="T6" s="6"/>
      <c r="U6" s="6"/>
      <c r="V6" s="6"/>
      <c r="W6" s="6"/>
      <c r="X6" s="6"/>
    </row>
    <row r="7" spans="1:24" ht="18" customHeight="1" thickBot="1" x14ac:dyDescent="0.2">
      <c r="A7" s="772"/>
      <c r="B7" s="122"/>
      <c r="C7" s="352"/>
      <c r="D7" s="113"/>
      <c r="E7" s="122"/>
      <c r="F7" s="122"/>
      <c r="G7" s="122" t="s">
        <v>360</v>
      </c>
      <c r="H7" s="111"/>
      <c r="I7" s="776"/>
      <c r="J7" s="779"/>
      <c r="K7" s="780"/>
      <c r="N7" s="6"/>
      <c r="O7" s="6"/>
      <c r="P7" s="6"/>
      <c r="Q7" s="6"/>
      <c r="R7" s="6"/>
      <c r="S7" s="6"/>
      <c r="T7" s="6"/>
      <c r="U7" s="6"/>
      <c r="V7" s="6"/>
      <c r="W7" s="6"/>
      <c r="X7" s="6"/>
    </row>
    <row r="8" spans="1:24" ht="18" customHeight="1" x14ac:dyDescent="0.15">
      <c r="A8" s="43" t="s">
        <v>53</v>
      </c>
      <c r="B8" s="29" t="s">
        <v>20</v>
      </c>
      <c r="C8" s="106"/>
      <c r="D8" s="106"/>
      <c r="E8" s="29" t="s">
        <v>20</v>
      </c>
      <c r="F8" s="29"/>
      <c r="G8" s="29" t="s">
        <v>20</v>
      </c>
      <c r="H8" s="29"/>
      <c r="I8" s="43">
        <f>COUNTIFS(B8:H8,"&lt;&gt;空",B8:H8,"&lt;&gt;休",B8:H8,"&lt;&gt;調",B8:H8,"&lt;&gt;",B8:H8,"&lt;&gt;調整休")</f>
        <v>3</v>
      </c>
      <c r="J8" s="781">
        <f>SUM(COUNTIF(B8:H8,"9-16"))*(6.25)+(COUNTIF(B8:H8,"9-15"))*(5.5)+(COUNTIF(B8:H8,"9-14"))*(4.5)+(COUNTIF(B8:H8,"16-19"))*(3)+(COUNTIF(B8:H8,"15-19"))*(4)+(COUNTIF(B8:H8,"14-19"))*(4.5)+(COUNTIF(B8:H8,"13-19"))*(5.5)+(COUNTIF(B8:H8,"12-19"))*(6.25)</f>
        <v>13.5</v>
      </c>
      <c r="K8" s="782"/>
      <c r="N8" s="6"/>
      <c r="O8" s="6"/>
      <c r="P8" s="6"/>
      <c r="Q8" s="6"/>
      <c r="R8" s="6"/>
      <c r="S8" s="6"/>
      <c r="T8" s="6"/>
      <c r="U8" s="6"/>
      <c r="V8" s="6"/>
      <c r="W8" s="6"/>
      <c r="X8" s="6"/>
    </row>
    <row r="9" spans="1:24" ht="18" customHeight="1" thickBot="1" x14ac:dyDescent="0.2">
      <c r="A9" s="5" t="s">
        <v>54</v>
      </c>
      <c r="B9" s="111" t="s">
        <v>21</v>
      </c>
      <c r="C9" s="45"/>
      <c r="D9" s="46"/>
      <c r="E9" s="111" t="s">
        <v>21</v>
      </c>
      <c r="F9" s="111" t="s">
        <v>20</v>
      </c>
      <c r="G9" s="111"/>
      <c r="H9" s="12"/>
      <c r="I9" s="5">
        <f>COUNTIFS(B9:H9,"&lt;&gt;空",B9:H9,"&lt;&gt;休",B9:H9,"&lt;&gt;調",B9:H9,"&lt;&gt;",B9:H9,"&lt;&gt;調整休")</f>
        <v>3</v>
      </c>
      <c r="J9" s="682">
        <f>SUM(COUNTIF(B9:H9,"9-16"))*(6.25)+(COUNTIF(B9:H9,"9-15"))*(5.5)+(COUNTIF(B9:H9,"9-14"))*(4.5)+(COUNTIF(B9:H9,"16-19"))*(3)+(COUNTIF(B9:H9,"15-19"))*(4)+(COUNTIF(B9:H9,"14-19"))*(4.5)+(COUNTIF(B9:H9,"13-19"))*(5.5)+(COUNTIF(B9:H9,"12-19"))*(6.25)</f>
        <v>13.5</v>
      </c>
      <c r="K9" s="692"/>
    </row>
    <row r="10" spans="1:24" ht="18" customHeight="1" x14ac:dyDescent="0.15">
      <c r="A10" s="771" t="s">
        <v>63</v>
      </c>
      <c r="B10" s="477"/>
      <c r="C10" s="141"/>
      <c r="D10" s="109"/>
      <c r="E10" s="107"/>
      <c r="F10" s="478"/>
      <c r="G10" s="403" t="s">
        <v>330</v>
      </c>
      <c r="H10" s="773" t="s">
        <v>83</v>
      </c>
      <c r="I10" s="775">
        <v>4</v>
      </c>
      <c r="J10" s="777"/>
      <c r="K10" s="778"/>
    </row>
    <row r="11" spans="1:24" ht="18" customHeight="1" thickBot="1" x14ac:dyDescent="0.2">
      <c r="A11" s="772"/>
      <c r="B11" s="362"/>
      <c r="C11" s="142"/>
      <c r="D11" s="113"/>
      <c r="E11" s="111"/>
      <c r="F11" s="111" t="s">
        <v>21</v>
      </c>
      <c r="G11" s="111" t="s">
        <v>21</v>
      </c>
      <c r="H11" s="774"/>
      <c r="I11" s="776"/>
      <c r="J11" s="779"/>
      <c r="K11" s="780"/>
    </row>
    <row r="12" spans="1:24" ht="18" customHeight="1" x14ac:dyDescent="0.15">
      <c r="A12" s="33" t="s">
        <v>0</v>
      </c>
      <c r="B12" s="90">
        <v>45999</v>
      </c>
      <c r="C12" s="90">
        <v>46000</v>
      </c>
      <c r="D12" s="90">
        <v>46001</v>
      </c>
      <c r="E12" s="90">
        <v>46002</v>
      </c>
      <c r="F12" s="90">
        <v>46003</v>
      </c>
      <c r="G12" s="90">
        <v>46004</v>
      </c>
      <c r="H12" s="90">
        <v>46005</v>
      </c>
      <c r="I12" s="7"/>
      <c r="J12" s="717" t="s">
        <v>2</v>
      </c>
      <c r="K12" s="718"/>
    </row>
    <row r="13" spans="1:24" ht="18" customHeight="1" x14ac:dyDescent="0.15">
      <c r="A13" s="22" t="s">
        <v>3</v>
      </c>
      <c r="B13" s="22" t="s">
        <v>4</v>
      </c>
      <c r="C13" s="2" t="s">
        <v>5</v>
      </c>
      <c r="D13" s="21" t="s">
        <v>6</v>
      </c>
      <c r="E13" s="2" t="s">
        <v>7</v>
      </c>
      <c r="F13" s="2" t="s">
        <v>8</v>
      </c>
      <c r="G13" s="2" t="s">
        <v>9</v>
      </c>
      <c r="H13" s="24" t="s">
        <v>10</v>
      </c>
      <c r="I13" s="8"/>
      <c r="J13" s="719"/>
      <c r="K13" s="720"/>
    </row>
    <row r="14" spans="1:24" ht="18" customHeight="1" thickBot="1" x14ac:dyDescent="0.2">
      <c r="A14" s="104" t="s">
        <v>13</v>
      </c>
      <c r="B14" s="99"/>
      <c r="C14" s="105"/>
      <c r="D14" s="105"/>
      <c r="E14" s="960" t="s">
        <v>422</v>
      </c>
      <c r="F14" s="961"/>
      <c r="G14" s="961"/>
      <c r="H14" s="962"/>
      <c r="I14" s="100"/>
      <c r="J14" s="765"/>
      <c r="K14" s="766"/>
    </row>
    <row r="15" spans="1:24" ht="20.45" customHeight="1" x14ac:dyDescent="0.15">
      <c r="A15" s="771" t="s">
        <v>52</v>
      </c>
      <c r="B15" s="107"/>
      <c r="C15" s="351"/>
      <c r="D15" s="109"/>
      <c r="E15" s="110"/>
      <c r="F15" s="110"/>
      <c r="G15" s="110"/>
      <c r="H15" s="110"/>
      <c r="I15" s="775"/>
      <c r="J15" s="777"/>
      <c r="K15" s="778"/>
    </row>
    <row r="16" spans="1:24" ht="20.45" customHeight="1" thickBot="1" x14ac:dyDescent="0.2">
      <c r="A16" s="772"/>
      <c r="B16" s="122"/>
      <c r="C16" s="352"/>
      <c r="D16" s="113"/>
      <c r="E16" s="122"/>
      <c r="F16" s="122"/>
      <c r="G16" s="122"/>
      <c r="H16" s="111"/>
      <c r="I16" s="776"/>
      <c r="J16" s="779"/>
      <c r="K16" s="780"/>
    </row>
    <row r="17" spans="1:11" ht="18" customHeight="1" x14ac:dyDescent="0.15">
      <c r="A17" s="43" t="s">
        <v>53</v>
      </c>
      <c r="B17" s="29" t="s">
        <v>20</v>
      </c>
      <c r="C17" s="106"/>
      <c r="D17" s="106"/>
      <c r="E17" s="29" t="s">
        <v>20</v>
      </c>
      <c r="F17" s="29"/>
      <c r="G17" s="29" t="s">
        <v>20</v>
      </c>
      <c r="H17" s="29"/>
      <c r="I17" s="43">
        <f t="shared" ref="I17:I18" si="0">COUNTIFS(B17:H17,"&lt;&gt;空",B17:H17,"&lt;&gt;休",B17:H17,"&lt;&gt;調",B17:H17,"&lt;&gt;",B17:H17,"&lt;&gt;調整休")</f>
        <v>3</v>
      </c>
      <c r="J17" s="781">
        <f>SUM(COUNTIF(B17:H17,"9-16"))*(6.25)+(COUNTIF(B17:H17,"9-15"))*(5.5)+(COUNTIF(B17:H17,"9-14"))*(4.5)+(COUNTIF(B17:H17,"16-19"))*(3)+(COUNTIF(B17:H17,"15-19"))*(4)+(COUNTIF(B17:H17,"14-19"))*(4.5)+(COUNTIF(B17:H17,"13-19"))*(5.5)+(COUNTIF(B17:H17,"12-19"))*(6.25)</f>
        <v>13.5</v>
      </c>
      <c r="K17" s="782"/>
    </row>
    <row r="18" spans="1:11" ht="18" customHeight="1" thickBot="1" x14ac:dyDescent="0.2">
      <c r="A18" s="5" t="s">
        <v>54</v>
      </c>
      <c r="B18" s="111"/>
      <c r="C18" s="45"/>
      <c r="D18" s="46"/>
      <c r="E18" s="111" t="s">
        <v>21</v>
      </c>
      <c r="F18" s="111" t="s">
        <v>20</v>
      </c>
      <c r="G18" s="111"/>
      <c r="H18" s="12" t="s">
        <v>27</v>
      </c>
      <c r="I18" s="5">
        <f t="shared" si="0"/>
        <v>3</v>
      </c>
      <c r="J18" s="682">
        <f>SUM(COUNTIF(B18:H18,"9-16"))*(6.25)+(COUNTIF(B18:H18,"9-15"))*(5.5)+(COUNTIF(B18:H18,"9-14"))*(4.5)+(COUNTIF(B18:H18,"16-19"))*(3)+(COUNTIF(B18:H18,"15-19"))*(4)+(COUNTIF(B18:H18,"14-19"))*(4.5)+(COUNTIF(B18:H18,"13-19"))*(5.5)+(COUNTIF(B18:H18,"12-19"))*(6.25)</f>
        <v>12</v>
      </c>
      <c r="K18" s="692"/>
    </row>
    <row r="19" spans="1:11" ht="18" customHeight="1" x14ac:dyDescent="0.15">
      <c r="A19" s="771" t="s">
        <v>63</v>
      </c>
      <c r="B19" s="403" t="s">
        <v>330</v>
      </c>
      <c r="C19" s="141"/>
      <c r="D19" s="109"/>
      <c r="E19" s="107"/>
      <c r="F19" s="403" t="s">
        <v>364</v>
      </c>
      <c r="G19" s="403" t="s">
        <v>330</v>
      </c>
      <c r="H19" s="107" t="s">
        <v>58</v>
      </c>
      <c r="I19" s="775">
        <v>4</v>
      </c>
      <c r="J19" s="777"/>
      <c r="K19" s="778"/>
    </row>
    <row r="20" spans="1:11" ht="18" customHeight="1" thickBot="1" x14ac:dyDescent="0.2">
      <c r="A20" s="772"/>
      <c r="B20" s="111" t="s">
        <v>21</v>
      </c>
      <c r="C20" s="142"/>
      <c r="D20" s="113"/>
      <c r="E20" s="111"/>
      <c r="F20" s="111" t="s">
        <v>68</v>
      </c>
      <c r="G20" s="111" t="s">
        <v>21</v>
      </c>
      <c r="H20" s="111"/>
      <c r="I20" s="776"/>
      <c r="J20" s="779"/>
      <c r="K20" s="780"/>
    </row>
    <row r="21" spans="1:11" ht="18" customHeight="1" x14ac:dyDescent="0.15">
      <c r="A21" s="22" t="s">
        <v>0</v>
      </c>
      <c r="B21" s="23">
        <v>46006</v>
      </c>
      <c r="C21" s="23">
        <v>46007</v>
      </c>
      <c r="D21" s="23">
        <v>46008</v>
      </c>
      <c r="E21" s="23">
        <v>46009</v>
      </c>
      <c r="F21" s="23">
        <v>46010</v>
      </c>
      <c r="G21" s="23">
        <v>46011</v>
      </c>
      <c r="H21" s="23">
        <v>46012</v>
      </c>
      <c r="I21" s="7"/>
      <c r="J21" s="717" t="s">
        <v>2</v>
      </c>
      <c r="K21" s="718"/>
    </row>
    <row r="22" spans="1:11" ht="18" customHeight="1" x14ac:dyDescent="0.15">
      <c r="A22" s="22" t="s">
        <v>3</v>
      </c>
      <c r="B22" s="2" t="s">
        <v>4</v>
      </c>
      <c r="C22" s="21" t="s">
        <v>5</v>
      </c>
      <c r="D22" s="21" t="s">
        <v>6</v>
      </c>
      <c r="E22" s="2" t="s">
        <v>7</v>
      </c>
      <c r="F22" s="2" t="s">
        <v>8</v>
      </c>
      <c r="G22" s="2" t="s">
        <v>9</v>
      </c>
      <c r="H22" s="24" t="s">
        <v>10</v>
      </c>
      <c r="I22" s="8"/>
      <c r="J22" s="719"/>
      <c r="K22" s="720"/>
    </row>
    <row r="23" spans="1:11" ht="18" customHeight="1" thickBot="1" x14ac:dyDescent="0.2">
      <c r="A23" s="104" t="s">
        <v>12</v>
      </c>
      <c r="B23" s="471" t="s">
        <v>423</v>
      </c>
      <c r="C23" s="105"/>
      <c r="D23" s="105"/>
      <c r="E23" s="960" t="s">
        <v>421</v>
      </c>
      <c r="F23" s="961"/>
      <c r="G23" s="961"/>
      <c r="H23" s="962"/>
      <c r="I23" s="100"/>
      <c r="J23" s="765"/>
      <c r="K23" s="766"/>
    </row>
    <row r="24" spans="1:11" ht="19.5" customHeight="1" x14ac:dyDescent="0.15">
      <c r="A24" s="771" t="s">
        <v>52</v>
      </c>
      <c r="B24" s="107"/>
      <c r="C24" s="351"/>
      <c r="D24" s="109"/>
      <c r="E24" s="110"/>
      <c r="F24" s="110"/>
      <c r="G24" s="110"/>
      <c r="H24" s="110"/>
      <c r="I24" s="775"/>
      <c r="J24" s="777"/>
      <c r="K24" s="778"/>
    </row>
    <row r="25" spans="1:11" ht="19.5" customHeight="1" thickBot="1" x14ac:dyDescent="0.2">
      <c r="A25" s="772"/>
      <c r="B25" s="122"/>
      <c r="C25" s="352"/>
      <c r="D25" s="113"/>
      <c r="E25" s="122"/>
      <c r="F25" s="122"/>
      <c r="G25" s="122" t="s">
        <v>271</v>
      </c>
      <c r="H25" s="111"/>
      <c r="I25" s="776"/>
      <c r="J25" s="779"/>
      <c r="K25" s="780"/>
    </row>
    <row r="26" spans="1:11" ht="18" customHeight="1" x14ac:dyDescent="0.15">
      <c r="A26" s="43" t="s">
        <v>53</v>
      </c>
      <c r="B26" s="29" t="s">
        <v>20</v>
      </c>
      <c r="C26" s="106"/>
      <c r="D26" s="106"/>
      <c r="E26" s="29" t="s">
        <v>20</v>
      </c>
      <c r="F26" s="29"/>
      <c r="G26" s="29" t="s">
        <v>20</v>
      </c>
      <c r="H26" s="29"/>
      <c r="I26" s="43">
        <f>COUNTIFS(B26:H26,"&lt;&gt;空",B26:H26,"&lt;&gt;休",B26:H26,"&lt;&gt;調",B26:H26,"&lt;&gt;",B26:H26,"&lt;&gt;調整休")</f>
        <v>3</v>
      </c>
      <c r="J26" s="781">
        <f>SUM(COUNTIF(B26:H26,"9-16"))*(6.25)+(COUNTIF(B26:H26,"9-15"))*(5.5)+(COUNTIF(B26:H26,"9-14"))*(4.5)+(COUNTIF(B26:H26,"16-19"))*(3)+(COUNTIF(B26:H26,"15-19"))*(4)+(COUNTIF(B26:H26,"14-19"))*(4.5)+(COUNTIF(B26:H26,"13-19"))*(5.5)+(COUNTIF(B26:H26,"12-19"))*(6.25)</f>
        <v>13.5</v>
      </c>
      <c r="K26" s="782"/>
    </row>
    <row r="27" spans="1:11" ht="18" customHeight="1" thickBot="1" x14ac:dyDescent="0.2">
      <c r="A27" s="5" t="s">
        <v>54</v>
      </c>
      <c r="B27" s="111" t="s">
        <v>21</v>
      </c>
      <c r="C27" s="45"/>
      <c r="D27" s="46"/>
      <c r="E27" s="111" t="s">
        <v>21</v>
      </c>
      <c r="F27" s="111" t="s">
        <v>20</v>
      </c>
      <c r="G27" s="111"/>
      <c r="H27" s="12"/>
      <c r="I27" s="5">
        <f>COUNTIFS(B27:H27,"&lt;&gt;空",B27:H27,"&lt;&gt;休",B27:H27,"&lt;&gt;調",B27:H27,"&lt;&gt;",B27:H27,"&lt;&gt;調整休")</f>
        <v>3</v>
      </c>
      <c r="J27" s="682">
        <f>SUM(COUNTIF(B27:H27,"9-16"))*(6.25)+(COUNTIF(B27:H27,"9-15"))*(5.5)+(COUNTIF(B27:H27,"9-14"))*(4.5)+(COUNTIF(B27:H27,"16-19"))*(3)+(COUNTIF(B27:H27,"15-19"))*(4)+(COUNTIF(B27:H27,"14-19"))*(4.5)+(COUNTIF(B27:H27,"13-19"))*(5.5)+(COUNTIF(B27:H27,"12-19"))*(6.25)</f>
        <v>13.5</v>
      </c>
      <c r="K27" s="692"/>
    </row>
    <row r="28" spans="1:11" ht="18" customHeight="1" x14ac:dyDescent="0.15">
      <c r="A28" s="771" t="s">
        <v>63</v>
      </c>
      <c r="B28" s="477"/>
      <c r="C28" s="141"/>
      <c r="D28" s="109"/>
      <c r="E28" s="107"/>
      <c r="F28" s="478"/>
      <c r="G28" s="403" t="s">
        <v>330</v>
      </c>
      <c r="H28" s="773" t="s">
        <v>83</v>
      </c>
      <c r="I28" s="775">
        <v>3</v>
      </c>
      <c r="J28" s="777"/>
      <c r="K28" s="778"/>
    </row>
    <row r="29" spans="1:11" ht="18" customHeight="1" thickBot="1" x14ac:dyDescent="0.2">
      <c r="A29" s="772"/>
      <c r="B29" s="362"/>
      <c r="C29" s="142"/>
      <c r="D29" s="113"/>
      <c r="E29" s="111"/>
      <c r="F29" s="111" t="s">
        <v>21</v>
      </c>
      <c r="G29" s="111" t="s">
        <v>21</v>
      </c>
      <c r="H29" s="774"/>
      <c r="I29" s="776"/>
      <c r="J29" s="779"/>
      <c r="K29" s="780"/>
    </row>
    <row r="30" spans="1:11" ht="18" customHeight="1" x14ac:dyDescent="0.15">
      <c r="A30" s="22" t="s">
        <v>0</v>
      </c>
      <c r="B30" s="90">
        <v>46013</v>
      </c>
      <c r="C30" s="90">
        <v>46014</v>
      </c>
      <c r="D30" s="90">
        <v>46015</v>
      </c>
      <c r="E30" s="90">
        <v>46016</v>
      </c>
      <c r="F30" s="90">
        <v>46017</v>
      </c>
      <c r="G30" s="90">
        <v>46018</v>
      </c>
      <c r="H30" s="90">
        <v>46019</v>
      </c>
      <c r="I30" s="7"/>
      <c r="J30" s="717" t="s">
        <v>2</v>
      </c>
      <c r="K30" s="718"/>
    </row>
    <row r="31" spans="1:11" ht="18" customHeight="1" x14ac:dyDescent="0.15">
      <c r="A31" s="22" t="s">
        <v>3</v>
      </c>
      <c r="B31" s="2" t="s">
        <v>4</v>
      </c>
      <c r="C31" s="21" t="s">
        <v>5</v>
      </c>
      <c r="D31" s="21" t="s">
        <v>6</v>
      </c>
      <c r="E31" s="2" t="s">
        <v>7</v>
      </c>
      <c r="F31" s="2" t="s">
        <v>8</v>
      </c>
      <c r="G31" s="2" t="s">
        <v>9</v>
      </c>
      <c r="H31" s="24" t="s">
        <v>10</v>
      </c>
      <c r="I31" s="8"/>
      <c r="J31" s="719"/>
      <c r="K31" s="720"/>
    </row>
    <row r="32" spans="1:11" ht="18" customHeight="1" thickBot="1" x14ac:dyDescent="0.2">
      <c r="A32" s="104" t="s">
        <v>13</v>
      </c>
      <c r="B32" s="471" t="s">
        <v>423</v>
      </c>
      <c r="C32" s="105"/>
      <c r="D32" s="105"/>
      <c r="E32" s="99"/>
      <c r="F32" s="99"/>
      <c r="G32" s="99"/>
      <c r="H32" s="99"/>
      <c r="I32" s="100"/>
      <c r="J32" s="765"/>
      <c r="K32" s="766"/>
    </row>
    <row r="33" spans="1:11" ht="20.45" customHeight="1" x14ac:dyDescent="0.15">
      <c r="A33" s="771" t="s">
        <v>52</v>
      </c>
      <c r="B33" s="107"/>
      <c r="C33" s="351"/>
      <c r="D33" s="109"/>
      <c r="E33" s="110"/>
      <c r="F33" s="110"/>
      <c r="G33" s="110"/>
      <c r="H33" s="110"/>
      <c r="I33" s="775"/>
      <c r="J33" s="777"/>
      <c r="K33" s="778"/>
    </row>
    <row r="34" spans="1:11" ht="20.45" customHeight="1" thickBot="1" x14ac:dyDescent="0.2">
      <c r="A34" s="772"/>
      <c r="B34" s="122"/>
      <c r="C34" s="352"/>
      <c r="D34" s="113"/>
      <c r="E34" s="122"/>
      <c r="F34" s="122"/>
      <c r="G34" s="122"/>
      <c r="H34" s="111"/>
      <c r="I34" s="776"/>
      <c r="J34" s="779"/>
      <c r="K34" s="780"/>
    </row>
    <row r="35" spans="1:11" ht="18" customHeight="1" x14ac:dyDescent="0.15">
      <c r="A35" s="43" t="s">
        <v>53</v>
      </c>
      <c r="B35" s="29" t="s">
        <v>20</v>
      </c>
      <c r="C35" s="106"/>
      <c r="D35" s="106"/>
      <c r="E35" s="29" t="s">
        <v>20</v>
      </c>
      <c r="F35" s="29"/>
      <c r="G35" s="29" t="s">
        <v>20</v>
      </c>
      <c r="H35" s="29"/>
      <c r="I35" s="43">
        <f>COUNTIFS(B35:H35,"&lt;&gt;空",B35:H35,"&lt;&gt;休",B35:H35,"&lt;&gt;調",B35:H35,"&lt;&gt;",B35:H35,"&lt;&gt;調整休")</f>
        <v>3</v>
      </c>
      <c r="J35" s="781">
        <f>SUM(COUNTIF(B35:H35,"9-16"))*(6.25)+(COUNTIF(B35:H35,"9-15"))*(5.5)+(COUNTIF(B35:H35,"9-14"))*(4.5)+(COUNTIF(B35:H35,"16-19"))*(3)+(COUNTIF(B35:H35,"15-19"))*(4)+(COUNTIF(B35:H35,"14-19"))*(4.5)+(COUNTIF(B35:H35,"13-19"))*(5.5)+(COUNTIF(B35:H35,"12-19"))*(6.25)</f>
        <v>13.5</v>
      </c>
      <c r="K35" s="782"/>
    </row>
    <row r="36" spans="1:11" ht="18" customHeight="1" thickBot="1" x14ac:dyDescent="0.2">
      <c r="A36" s="5" t="s">
        <v>54</v>
      </c>
      <c r="B36" s="111"/>
      <c r="C36" s="45"/>
      <c r="D36" s="46"/>
      <c r="E36" s="111" t="s">
        <v>21</v>
      </c>
      <c r="F36" s="111" t="s">
        <v>20</v>
      </c>
      <c r="G36" s="111"/>
      <c r="H36" s="12"/>
      <c r="I36" s="5">
        <f>COUNTIFS(B36:H36,"&lt;&gt;空",B36:H36,"&lt;&gt;休",B36:H36,"&lt;&gt;調",B36:H36,"&lt;&gt;",B36:H36,"&lt;&gt;調整休")</f>
        <v>2</v>
      </c>
      <c r="J36" s="682">
        <f>SUM(COUNTIF(B36:H36,"9-16"))*(6.25)+(COUNTIF(B36:H36,"9-15"))*(5.5)+(COUNTIF(B36:H36,"9-14"))*(4.5)+(COUNTIF(B36:H36,"16-19"))*(3)+(COUNTIF(B36:H36,"15-19"))*(4)+(COUNTIF(B36:H36,"14-19"))*(4.5)+(COUNTIF(B36:H36,"13-19"))*(5.5)+(COUNTIF(B36:H36,"12-19"))*(6.25)</f>
        <v>9</v>
      </c>
      <c r="K36" s="692"/>
    </row>
    <row r="37" spans="1:11" ht="18" customHeight="1" x14ac:dyDescent="0.15">
      <c r="A37" s="771" t="s">
        <v>63</v>
      </c>
      <c r="B37" s="403" t="s">
        <v>330</v>
      </c>
      <c r="C37" s="141"/>
      <c r="D37" s="109"/>
      <c r="E37" s="107"/>
      <c r="F37" s="403" t="s">
        <v>364</v>
      </c>
      <c r="G37" s="403" t="s">
        <v>330</v>
      </c>
      <c r="H37" s="773" t="s">
        <v>83</v>
      </c>
      <c r="I37" s="775">
        <v>4</v>
      </c>
      <c r="J37" s="777"/>
      <c r="K37" s="778"/>
    </row>
    <row r="38" spans="1:11" ht="18" customHeight="1" thickBot="1" x14ac:dyDescent="0.2">
      <c r="A38" s="772"/>
      <c r="B38" s="111" t="s">
        <v>21</v>
      </c>
      <c r="C38" s="142"/>
      <c r="D38" s="113"/>
      <c r="E38" s="111"/>
      <c r="F38" s="111" t="s">
        <v>68</v>
      </c>
      <c r="G38" s="111" t="s">
        <v>21</v>
      </c>
      <c r="H38" s="774"/>
      <c r="I38" s="776"/>
      <c r="J38" s="779"/>
      <c r="K38" s="780"/>
    </row>
    <row r="39" spans="1:11" ht="18" customHeight="1" x14ac:dyDescent="0.15">
      <c r="A39" s="22" t="s">
        <v>0</v>
      </c>
      <c r="B39" s="23">
        <v>46020</v>
      </c>
      <c r="C39" s="23">
        <v>46021</v>
      </c>
      <c r="D39" s="23">
        <v>46022</v>
      </c>
      <c r="E39" s="23">
        <v>45658</v>
      </c>
      <c r="F39" s="23">
        <v>45659</v>
      </c>
      <c r="G39" s="23">
        <v>45660</v>
      </c>
      <c r="H39" s="23">
        <v>45661</v>
      </c>
      <c r="I39" s="7"/>
      <c r="J39" s="717" t="s">
        <v>2</v>
      </c>
      <c r="K39" s="718"/>
    </row>
    <row r="40" spans="1:11" ht="18" customHeight="1" x14ac:dyDescent="0.15">
      <c r="A40" s="22" t="s">
        <v>3</v>
      </c>
      <c r="B40" s="22" t="s">
        <v>4</v>
      </c>
      <c r="C40" s="316" t="s">
        <v>5</v>
      </c>
      <c r="D40" s="21" t="s">
        <v>6</v>
      </c>
      <c r="E40" s="24" t="s">
        <v>7</v>
      </c>
      <c r="F40" s="2" t="s">
        <v>8</v>
      </c>
      <c r="G40" s="2" t="s">
        <v>9</v>
      </c>
      <c r="H40" s="24" t="s">
        <v>10</v>
      </c>
      <c r="I40" s="8"/>
      <c r="J40" s="719"/>
      <c r="K40" s="720"/>
    </row>
    <row r="41" spans="1:11" ht="18" customHeight="1" thickBot="1" x14ac:dyDescent="0.2">
      <c r="A41" s="104" t="s">
        <v>12</v>
      </c>
      <c r="B41" s="99"/>
      <c r="C41" s="949" t="s">
        <v>420</v>
      </c>
      <c r="D41" s="950"/>
      <c r="E41" s="950"/>
      <c r="F41" s="950"/>
      <c r="G41" s="951"/>
      <c r="H41" s="99"/>
      <c r="I41" s="100"/>
      <c r="J41" s="785"/>
      <c r="K41" s="766"/>
    </row>
    <row r="42" spans="1:11" ht="19.5" customHeight="1" x14ac:dyDescent="0.15">
      <c r="A42" s="771" t="s">
        <v>52</v>
      </c>
      <c r="B42" s="107"/>
      <c r="C42" s="351"/>
      <c r="D42" s="109"/>
      <c r="E42" s="109"/>
      <c r="F42" s="109"/>
      <c r="G42" s="109"/>
      <c r="H42" s="110"/>
      <c r="I42" s="775"/>
      <c r="J42" s="777"/>
      <c r="K42" s="778"/>
    </row>
    <row r="43" spans="1:11" ht="19.5" customHeight="1" thickBot="1" x14ac:dyDescent="0.2">
      <c r="A43" s="772"/>
      <c r="B43" s="122"/>
      <c r="C43" s="352"/>
      <c r="D43" s="113"/>
      <c r="E43" s="113"/>
      <c r="F43" s="113"/>
      <c r="G43" s="113"/>
      <c r="H43" s="111"/>
      <c r="I43" s="776"/>
      <c r="J43" s="779"/>
      <c r="K43" s="780"/>
    </row>
    <row r="44" spans="1:11" ht="18" customHeight="1" x14ac:dyDescent="0.15">
      <c r="A44" s="43" t="s">
        <v>53</v>
      </c>
      <c r="B44" s="61"/>
      <c r="C44" s="106"/>
      <c r="D44" s="106"/>
      <c r="E44" s="106"/>
      <c r="F44" s="106"/>
      <c r="G44" s="106"/>
      <c r="H44" s="29"/>
      <c r="I44" s="43">
        <f>COUNTIFS(B44:H44,"&lt;&gt;空",B44:H44,"&lt;&gt;休",B44:H44,"&lt;&gt;調",B44:H44,"&lt;&gt;",B44:H44,"&lt;&gt;調整休")</f>
        <v>0</v>
      </c>
      <c r="J44" s="781">
        <f>SUM(COUNTIF(B44:H44,"9-16"))*(6.25)+(COUNTIF(B44:H44,"9-15"))*(5.5)+(COUNTIF(B44:H44,"9-14"))*(4.5)+(COUNTIF(B44:H44,"16-19"))*(3)+(COUNTIF(B44:H44,"15-19"))*(4)+(COUNTIF(B44:H44,"14-19"))*(4.5)+(COUNTIF(B44:H44,"13-19"))*(5.5)+(COUNTIF(B44:H44,"12-19"))*(6.25)</f>
        <v>0</v>
      </c>
      <c r="K44" s="782"/>
    </row>
    <row r="45" spans="1:11" ht="18" customHeight="1" thickBot="1" x14ac:dyDescent="0.2">
      <c r="A45" s="5" t="s">
        <v>54</v>
      </c>
      <c r="B45" s="111"/>
      <c r="C45" s="45"/>
      <c r="D45" s="46"/>
      <c r="E45" s="46"/>
      <c r="F45" s="46"/>
      <c r="G45" s="46"/>
      <c r="H45" s="12"/>
      <c r="I45" s="5">
        <f>COUNTIFS(B45:H45,"&lt;&gt;空",B45:H45,"&lt;&gt;休",B45:H45,"&lt;&gt;調",B45:H45,"&lt;&gt;",B45:H45,"&lt;&gt;調整休")</f>
        <v>0</v>
      </c>
      <c r="J45" s="682">
        <f>SUM(COUNTIF(B45:H45,"9-16"))*(6.25)+(COUNTIF(B45:H45,"9-15"))*(5.5)+(COUNTIF(B45:H45,"9-14"))*(4.5)+(COUNTIF(B45:H45,"16-19"))*(3)+(COUNTIF(B45:H45,"15-19"))*(4)+(COUNTIF(B45:H45,"14-19"))*(4.5)+(COUNTIF(B45:H45,"13-19"))*(5.5)+(COUNTIF(B45:H45,"12-19"))*(6.25)</f>
        <v>0</v>
      </c>
      <c r="K45" s="692"/>
    </row>
    <row r="46" spans="1:11" ht="18" customHeight="1" x14ac:dyDescent="0.15">
      <c r="A46" s="771" t="s">
        <v>63</v>
      </c>
      <c r="B46" s="773" t="s">
        <v>83</v>
      </c>
      <c r="C46" s="141"/>
      <c r="D46" s="109"/>
      <c r="E46" s="109"/>
      <c r="F46" s="109"/>
      <c r="G46" s="109"/>
      <c r="H46" s="773" t="s">
        <v>83</v>
      </c>
      <c r="I46" s="775">
        <v>2</v>
      </c>
      <c r="J46" s="777"/>
      <c r="K46" s="778"/>
    </row>
    <row r="47" spans="1:11" ht="18" customHeight="1" thickBot="1" x14ac:dyDescent="0.2">
      <c r="A47" s="772"/>
      <c r="B47" s="774"/>
      <c r="C47" s="142"/>
      <c r="D47" s="113"/>
      <c r="E47" s="113"/>
      <c r="F47" s="113"/>
      <c r="G47" s="113"/>
      <c r="H47" s="774"/>
      <c r="I47" s="776"/>
      <c r="J47" s="779"/>
      <c r="K47" s="780"/>
    </row>
    <row r="48" spans="1:11" ht="18" customHeight="1" x14ac:dyDescent="0.15">
      <c r="A48" s="41"/>
      <c r="B48" s="42"/>
      <c r="C48" s="42"/>
      <c r="D48" s="42"/>
      <c r="E48" s="42"/>
      <c r="F48" s="42"/>
      <c r="G48" s="42"/>
      <c r="H48" s="42"/>
      <c r="I48" s="881" t="s">
        <v>445</v>
      </c>
      <c r="J48" s="881"/>
      <c r="K48" s="881"/>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93</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77">
    <mergeCell ref="A57:B57"/>
    <mergeCell ref="C57:K57"/>
    <mergeCell ref="B46:B47"/>
    <mergeCell ref="C52:K52"/>
    <mergeCell ref="A54:B54"/>
    <mergeCell ref="C54:K54"/>
    <mergeCell ref="A55:B55"/>
    <mergeCell ref="A56:B56"/>
    <mergeCell ref="C56:K56"/>
    <mergeCell ref="A49:B49"/>
    <mergeCell ref="D49:E49"/>
    <mergeCell ref="A50:B50"/>
    <mergeCell ref="C50:K50"/>
    <mergeCell ref="A51:B51"/>
    <mergeCell ref="C51:K51"/>
    <mergeCell ref="I48:K48"/>
    <mergeCell ref="J45:K45"/>
    <mergeCell ref="A46:A47"/>
    <mergeCell ref="H46:H47"/>
    <mergeCell ref="I46:I47"/>
    <mergeCell ref="J46:K47"/>
    <mergeCell ref="J44:K44"/>
    <mergeCell ref="J36:K36"/>
    <mergeCell ref="A37:A38"/>
    <mergeCell ref="H37:H38"/>
    <mergeCell ref="I37:I38"/>
    <mergeCell ref="J37:K38"/>
    <mergeCell ref="J39:K40"/>
    <mergeCell ref="C41:G41"/>
    <mergeCell ref="J41:K41"/>
    <mergeCell ref="A42:A43"/>
    <mergeCell ref="I42:I43"/>
    <mergeCell ref="J42:K43"/>
    <mergeCell ref="J35:K35"/>
    <mergeCell ref="J26:K26"/>
    <mergeCell ref="J27:K27"/>
    <mergeCell ref="A28:A29"/>
    <mergeCell ref="H28:H29"/>
    <mergeCell ref="I28:I29"/>
    <mergeCell ref="J28:K29"/>
    <mergeCell ref="J30:K31"/>
    <mergeCell ref="J32:K32"/>
    <mergeCell ref="A33:A34"/>
    <mergeCell ref="I33:I34"/>
    <mergeCell ref="J33:K34"/>
    <mergeCell ref="J21:K22"/>
    <mergeCell ref="E23:H23"/>
    <mergeCell ref="J23:K23"/>
    <mergeCell ref="A24:A25"/>
    <mergeCell ref="I24:I25"/>
    <mergeCell ref="J24:K25"/>
    <mergeCell ref="J17:K17"/>
    <mergeCell ref="J18:K18"/>
    <mergeCell ref="A19:A20"/>
    <mergeCell ref="I19:I20"/>
    <mergeCell ref="J19:K20"/>
    <mergeCell ref="J12:K13"/>
    <mergeCell ref="E14:H14"/>
    <mergeCell ref="J14:K14"/>
    <mergeCell ref="A15:A16"/>
    <mergeCell ref="I15:I16"/>
    <mergeCell ref="J15:K16"/>
    <mergeCell ref="A10:A11"/>
    <mergeCell ref="H10:H11"/>
    <mergeCell ref="I10:I11"/>
    <mergeCell ref="J10:K11"/>
    <mergeCell ref="B1:F1"/>
    <mergeCell ref="H1:K1"/>
    <mergeCell ref="B2:E2"/>
    <mergeCell ref="I3:I4"/>
    <mergeCell ref="J3:K4"/>
    <mergeCell ref="J5:K5"/>
    <mergeCell ref="A6:A7"/>
    <mergeCell ref="I6:I7"/>
    <mergeCell ref="J6:K7"/>
    <mergeCell ref="J8:K8"/>
    <mergeCell ref="J9:K9"/>
  </mergeCells>
  <phoneticPr fontId="13"/>
  <pageMargins left="0.59055118110236227" right="0.27559055118110237" top="0.31496062992125984" bottom="0.11811023622047245" header="0.51181102362204722" footer="0.51181102362204722"/>
  <pageSetup paperSize="9" scale="87"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A515C5B-6294-4227-9C99-60D42AC9D7B6}">
          <x14:formula1>
            <xm:f>'F:\Users\clmiwa-three\Downloads\[《中村》新田・草加 エリア 仮シフト【12月16日～1月15日】.xlsx]参照データベース'!#REF!</xm:f>
          </x14:formula1>
          <xm:sqref>G1 C48:H48</xm:sqref>
        </x14:dataValidation>
      </x14:dataValidations>
    </ext>
  </extLst>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DE4BD-54C5-4384-9501-D4807C83EDC3}">
  <sheetPr>
    <tabColor theme="7" tint="0.59999389629810485"/>
    <pageSetUpPr fitToPage="1"/>
  </sheetPr>
  <dimension ref="A1:P58"/>
  <sheetViews>
    <sheetView zoomScale="85" zoomScaleNormal="85" workbookViewId="0">
      <selection activeCell="N19" sqref="N19"/>
    </sheetView>
  </sheetViews>
  <sheetFormatPr defaultColWidth="9" defaultRowHeight="16.5" customHeight="1" x14ac:dyDescent="0.15"/>
  <cols>
    <col min="1" max="1" width="11.5" style="1" customWidth="1"/>
    <col min="2" max="8" width="9.625" style="14" customWidth="1"/>
    <col min="9" max="9" width="7.625" style="1" customWidth="1"/>
    <col min="10" max="10" width="8.375" style="1" customWidth="1"/>
    <col min="11" max="11" width="2.375" style="1" customWidth="1"/>
    <col min="12" max="16384" width="9" style="1"/>
  </cols>
  <sheetData>
    <row r="1" spans="1:11" ht="16.5" customHeight="1" thickBot="1" x14ac:dyDescent="0.2">
      <c r="A1" s="60" t="s">
        <v>69</v>
      </c>
      <c r="B1" s="683" t="s">
        <v>418</v>
      </c>
      <c r="C1" s="683"/>
      <c r="D1" s="683"/>
      <c r="E1" s="683"/>
      <c r="F1" s="683"/>
      <c r="H1" s="760" t="s">
        <v>190</v>
      </c>
      <c r="I1" s="761"/>
      <c r="J1" s="761"/>
      <c r="K1" s="762"/>
    </row>
    <row r="2" spans="1:11" ht="8.4499999999999993" customHeight="1" x14ac:dyDescent="0.15">
      <c r="A2" s="14"/>
      <c r="I2" s="14"/>
      <c r="J2" s="3"/>
      <c r="K2" s="4"/>
    </row>
    <row r="3" spans="1:11" ht="16.5" customHeight="1" x14ac:dyDescent="0.15">
      <c r="A3" s="2" t="s">
        <v>64</v>
      </c>
      <c r="B3" s="90">
        <v>45992</v>
      </c>
      <c r="C3" s="90">
        <v>45993</v>
      </c>
      <c r="D3" s="90">
        <v>45994</v>
      </c>
      <c r="E3" s="90">
        <v>45995</v>
      </c>
      <c r="F3" s="90">
        <v>45996</v>
      </c>
      <c r="G3" s="90">
        <v>45997</v>
      </c>
      <c r="H3" s="90">
        <v>45998</v>
      </c>
      <c r="I3" s="727" t="s">
        <v>1</v>
      </c>
      <c r="J3" s="717" t="s">
        <v>2</v>
      </c>
      <c r="K3" s="718"/>
    </row>
    <row r="4" spans="1:11" ht="16.5" customHeight="1" x14ac:dyDescent="0.15">
      <c r="A4" s="2" t="s">
        <v>3</v>
      </c>
      <c r="B4" s="2" t="s">
        <v>4</v>
      </c>
      <c r="C4" s="21" t="s">
        <v>5</v>
      </c>
      <c r="D4" s="21" t="s">
        <v>6</v>
      </c>
      <c r="E4" s="2" t="s">
        <v>7</v>
      </c>
      <c r="F4" s="2" t="s">
        <v>8</v>
      </c>
      <c r="G4" s="2" t="s">
        <v>9</v>
      </c>
      <c r="H4" s="24" t="s">
        <v>10</v>
      </c>
      <c r="I4" s="728"/>
      <c r="J4" s="719"/>
      <c r="K4" s="720"/>
    </row>
    <row r="5" spans="1:11" ht="18" customHeight="1" x14ac:dyDescent="0.15">
      <c r="A5" s="17" t="s">
        <v>12</v>
      </c>
      <c r="B5" s="12"/>
      <c r="C5" s="11"/>
      <c r="D5" s="11"/>
      <c r="E5" s="12"/>
      <c r="F5" s="12"/>
      <c r="G5" s="12"/>
      <c r="H5" s="12"/>
      <c r="I5" s="5"/>
      <c r="J5" s="682"/>
      <c r="K5" s="692"/>
    </row>
    <row r="6" spans="1:11" ht="17.25" customHeight="1" x14ac:dyDescent="0.15">
      <c r="A6" s="20" t="s">
        <v>192</v>
      </c>
      <c r="B6" s="355" t="s">
        <v>21</v>
      </c>
      <c r="C6" s="357"/>
      <c r="D6" s="357"/>
      <c r="E6" s="355"/>
      <c r="F6" s="355" t="s">
        <v>21</v>
      </c>
      <c r="G6" s="306"/>
      <c r="H6" s="355" t="s">
        <v>21</v>
      </c>
      <c r="I6" s="5">
        <f t="shared" ref="I6:I11" si="0">COUNTIFS(B6:H6,"&lt;&gt;空",B6:H6,"&lt;&gt;休",B6:H6,"&lt;&gt;調",B6:H6,"&lt;&gt;",B6:H6,"&lt;&gt;調整休")</f>
        <v>3</v>
      </c>
      <c r="J6" s="758">
        <f t="shared" ref="J6" si="1">SUM(COUNTIF(B6:H6,"9-14"))*(5)+(COUNTIF(B6:H6,"14-19"))*(5)+(COUNTIF(B6:H6,"9-14・17-19"))*(7)</f>
        <v>15</v>
      </c>
      <c r="K6" s="759"/>
    </row>
    <row r="7" spans="1:11" ht="17.25" customHeight="1" x14ac:dyDescent="0.15">
      <c r="A7" s="20" t="s">
        <v>95</v>
      </c>
      <c r="B7" s="355"/>
      <c r="C7" s="357"/>
      <c r="D7" s="357"/>
      <c r="E7" s="356"/>
      <c r="F7" s="355" t="s">
        <v>20</v>
      </c>
      <c r="G7" s="355" t="s">
        <v>51</v>
      </c>
      <c r="H7" s="355" t="s">
        <v>21</v>
      </c>
      <c r="I7" s="5">
        <f t="shared" si="0"/>
        <v>3</v>
      </c>
      <c r="J7" s="758">
        <f>SUM(COUNTIF(B7:H7,"9-14"))*(4.5)+(COUNTIF(B7:H7,"14-19"))*(4.5)+(COUNTIF(B7:H7,"15-19"))*(4)+(COUNTIF(B7:H7,"9-11"))*(2)</f>
        <v>9</v>
      </c>
      <c r="K7" s="759"/>
    </row>
    <row r="8" spans="1:11" ht="17.25" customHeight="1" x14ac:dyDescent="0.15">
      <c r="A8" s="20" t="s">
        <v>427</v>
      </c>
      <c r="B8" s="355"/>
      <c r="C8" s="357"/>
      <c r="D8" s="357"/>
      <c r="E8" s="355" t="s">
        <v>21</v>
      </c>
      <c r="F8" s="355"/>
      <c r="G8" s="355" t="s">
        <v>21</v>
      </c>
      <c r="H8" s="355" t="s">
        <v>20</v>
      </c>
      <c r="I8" s="5">
        <f t="shared" si="0"/>
        <v>3</v>
      </c>
      <c r="J8" s="758">
        <f>SUM(COUNTIF(B8:H8,"9-14"))*(4.5)+(COUNTIF(B8:H8,"14-19"))*(4.5)+(COUNTIF(B8:H8,"15-19"))*(4)</f>
        <v>13.5</v>
      </c>
      <c r="K8" s="759"/>
    </row>
    <row r="9" spans="1:11" ht="17.25" customHeight="1" x14ac:dyDescent="0.15">
      <c r="A9" s="20" t="s">
        <v>448</v>
      </c>
      <c r="B9" s="355" t="s">
        <v>21</v>
      </c>
      <c r="C9" s="357"/>
      <c r="D9" s="357"/>
      <c r="E9" s="355"/>
      <c r="F9" s="355"/>
      <c r="G9" s="355"/>
      <c r="H9" s="355"/>
      <c r="I9" s="5">
        <f t="shared" ref="I9" si="2">COUNTIFS(B9:H9,"&lt;&gt;空",B9:H9,"&lt;&gt;休",B9:H9,"&lt;&gt;調",B9:H9,"&lt;&gt;",B9:H9,"&lt;&gt;調整休")</f>
        <v>1</v>
      </c>
      <c r="J9" s="758">
        <f>SUM(COUNTIF(B9:H9,"9-14"))*(4.5)+(COUNTIF(B9:H9,"14-19"))*(4.5)+(COUNTIF(B9:H9,"15-19"))*(4)</f>
        <v>4.5</v>
      </c>
      <c r="K9" s="759"/>
    </row>
    <row r="10" spans="1:11" ht="17.25" customHeight="1" x14ac:dyDescent="0.15">
      <c r="A10" s="20" t="s">
        <v>428</v>
      </c>
      <c r="B10" s="355" t="s">
        <v>20</v>
      </c>
      <c r="C10" s="357"/>
      <c r="D10" s="357"/>
      <c r="E10" s="355" t="s">
        <v>20</v>
      </c>
      <c r="F10" s="355"/>
      <c r="G10" s="355"/>
      <c r="H10" s="355"/>
      <c r="I10" s="5">
        <f t="shared" si="0"/>
        <v>2</v>
      </c>
      <c r="J10" s="758">
        <f>SUM(COUNTIF(B10:H10,"9-14"))*(4.5)+(COUNTIF(B10:H10,"14-19"))*(4.5)+(COUNTIF(B10:H10,"15-19"))*(4)</f>
        <v>9</v>
      </c>
      <c r="K10" s="759"/>
    </row>
    <row r="11" spans="1:11" ht="17.25" customHeight="1" x14ac:dyDescent="0.15">
      <c r="A11" s="20" t="s">
        <v>355</v>
      </c>
      <c r="B11" s="355"/>
      <c r="C11" s="357"/>
      <c r="D11" s="357"/>
      <c r="E11" s="12"/>
      <c r="F11" s="355"/>
      <c r="G11" s="355" t="s">
        <v>23</v>
      </c>
      <c r="H11" s="355"/>
      <c r="I11" s="5">
        <f t="shared" si="0"/>
        <v>1</v>
      </c>
      <c r="J11" s="758">
        <f>SUM(COUNTIF(B11:H11,"9-14"))*(4.5)+(COUNTIF(B11:H11,"14-19"))*(4.5)+(COUNTIF(B11:H11,"15-19"))*(4)+(COUNTIF(B11:H11,"9-13"))*(4)</f>
        <v>4</v>
      </c>
      <c r="K11" s="759"/>
    </row>
    <row r="12" spans="1:11" ht="17.25" customHeight="1" x14ac:dyDescent="0.15">
      <c r="A12" s="20" t="s">
        <v>356</v>
      </c>
      <c r="B12" s="355" t="s">
        <v>439</v>
      </c>
      <c r="C12" s="357"/>
      <c r="D12" s="357"/>
      <c r="E12" s="355"/>
      <c r="F12" s="355"/>
      <c r="G12" s="306"/>
      <c r="H12" s="355" t="s">
        <v>20</v>
      </c>
      <c r="I12" s="5"/>
      <c r="J12" s="91"/>
      <c r="K12" s="92"/>
    </row>
    <row r="13" spans="1:11" ht="17.25" customHeight="1" x14ac:dyDescent="0.15">
      <c r="A13" s="31" t="s">
        <v>66</v>
      </c>
      <c r="B13" s="355"/>
      <c r="C13" s="357"/>
      <c r="D13" s="357"/>
      <c r="E13" s="355"/>
      <c r="F13" s="16"/>
      <c r="G13" s="16"/>
      <c r="H13" s="355"/>
      <c r="I13" s="5"/>
      <c r="J13" s="682"/>
      <c r="K13" s="692"/>
    </row>
    <row r="14" spans="1:11" ht="16.5" customHeight="1" x14ac:dyDescent="0.15">
      <c r="A14" s="33" t="s">
        <v>0</v>
      </c>
      <c r="B14" s="90">
        <v>45999</v>
      </c>
      <c r="C14" s="90">
        <v>46000</v>
      </c>
      <c r="D14" s="90">
        <v>46001</v>
      </c>
      <c r="E14" s="90">
        <v>46002</v>
      </c>
      <c r="F14" s="90">
        <v>46003</v>
      </c>
      <c r="G14" s="90">
        <v>46004</v>
      </c>
      <c r="H14" s="90">
        <v>46005</v>
      </c>
      <c r="I14" s="727" t="s">
        <v>1</v>
      </c>
      <c r="J14" s="717" t="s">
        <v>2</v>
      </c>
      <c r="K14" s="718"/>
    </row>
    <row r="15" spans="1:11" ht="16.5" customHeight="1" x14ac:dyDescent="0.15">
      <c r="A15" s="22" t="s">
        <v>3</v>
      </c>
      <c r="B15" s="22" t="s">
        <v>4</v>
      </c>
      <c r="C15" s="2" t="s">
        <v>5</v>
      </c>
      <c r="D15" s="21" t="s">
        <v>6</v>
      </c>
      <c r="E15" s="2" t="s">
        <v>7</v>
      </c>
      <c r="F15" s="2" t="s">
        <v>8</v>
      </c>
      <c r="G15" s="2" t="s">
        <v>9</v>
      </c>
      <c r="H15" s="24" t="s">
        <v>10</v>
      </c>
      <c r="I15" s="728"/>
      <c r="J15" s="719"/>
      <c r="K15" s="720"/>
    </row>
    <row r="16" spans="1:11" ht="18" customHeight="1" x14ac:dyDescent="0.15">
      <c r="A16" s="17" t="s">
        <v>13</v>
      </c>
      <c r="B16" s="12"/>
      <c r="C16" s="11"/>
      <c r="D16" s="11"/>
      <c r="E16" s="960" t="s">
        <v>422</v>
      </c>
      <c r="F16" s="961"/>
      <c r="G16" s="961"/>
      <c r="H16" s="962"/>
      <c r="I16" s="5"/>
      <c r="J16" s="682"/>
      <c r="K16" s="692"/>
    </row>
    <row r="17" spans="1:11" ht="17.25" customHeight="1" x14ac:dyDescent="0.15">
      <c r="A17" s="20" t="s">
        <v>192</v>
      </c>
      <c r="B17" s="355" t="s">
        <v>21</v>
      </c>
      <c r="C17" s="357"/>
      <c r="D17" s="357"/>
      <c r="E17" s="355"/>
      <c r="F17" s="355" t="s">
        <v>21</v>
      </c>
      <c r="G17" s="306"/>
      <c r="H17" s="355" t="s">
        <v>21</v>
      </c>
      <c r="I17" s="5">
        <f t="shared" ref="I17:I22" si="3">COUNTIFS(B17:H17,"&lt;&gt;空",B17:H17,"&lt;&gt;休",B17:H17,"&lt;&gt;調",B17:H17,"&lt;&gt;",B17:H17,"&lt;&gt;調整休")</f>
        <v>3</v>
      </c>
      <c r="J17" s="758">
        <f t="shared" ref="J17" si="4">SUM(COUNTIF(B17:H17,"9-14"))*(5)+(COUNTIF(B17:H17,"14-19"))*(5)+(COUNTIF(B17:H17,"9-14・17-19"))*(7)</f>
        <v>15</v>
      </c>
      <c r="K17" s="759"/>
    </row>
    <row r="18" spans="1:11" ht="17.25" customHeight="1" x14ac:dyDescent="0.15">
      <c r="A18" s="20" t="s">
        <v>95</v>
      </c>
      <c r="B18" s="355"/>
      <c r="C18" s="357"/>
      <c r="D18" s="357"/>
      <c r="E18" s="355" t="s">
        <v>21</v>
      </c>
      <c r="F18" s="355"/>
      <c r="G18" s="355" t="s">
        <v>341</v>
      </c>
      <c r="H18" s="355" t="s">
        <v>21</v>
      </c>
      <c r="I18" s="5">
        <f t="shared" si="3"/>
        <v>3</v>
      </c>
      <c r="J18" s="758">
        <f>SUM(COUNTIF(B18:H18,"9-14"))*(4.5)+(COUNTIF(B18:H18,"14-19"))*(4.5)+(COUNTIF(B18:H18,"15-19"))*(4)+(COUNTIF(B18:H18,"9-11"))*(2)</f>
        <v>11</v>
      </c>
      <c r="K18" s="759"/>
    </row>
    <row r="19" spans="1:11" ht="17.25" customHeight="1" x14ac:dyDescent="0.15">
      <c r="A19" s="20" t="s">
        <v>427</v>
      </c>
      <c r="B19" s="355"/>
      <c r="C19" s="357"/>
      <c r="D19" s="357"/>
      <c r="E19" s="355" t="s">
        <v>21</v>
      </c>
      <c r="F19" s="355"/>
      <c r="G19" s="355" t="s">
        <v>21</v>
      </c>
      <c r="H19" s="355" t="s">
        <v>20</v>
      </c>
      <c r="I19" s="5">
        <f t="shared" si="3"/>
        <v>3</v>
      </c>
      <c r="J19" s="758">
        <f>SUM(COUNTIF(B19:H19,"9-14"))*(4.5)+(COUNTIF(B19:H19,"14-19"))*(4.5)+(COUNTIF(B19:H19,"15-19"))*(4)</f>
        <v>13.5</v>
      </c>
      <c r="K19" s="759"/>
    </row>
    <row r="20" spans="1:11" ht="17.25" customHeight="1" x14ac:dyDescent="0.15">
      <c r="A20" s="20" t="s">
        <v>448</v>
      </c>
      <c r="B20" s="355"/>
      <c r="C20" s="357"/>
      <c r="D20" s="357"/>
      <c r="E20" s="355"/>
      <c r="F20" s="355"/>
      <c r="G20" s="355"/>
      <c r="H20" s="355"/>
      <c r="I20" s="5">
        <f t="shared" si="3"/>
        <v>0</v>
      </c>
      <c r="J20" s="758">
        <f>SUM(COUNTIF(B20:H20,"9-14"))*(4.5)+(COUNTIF(B20:H20,"14-19"))*(4.5)+(COUNTIF(B20:H20,"15-19"))*(4)</f>
        <v>0</v>
      </c>
      <c r="K20" s="759"/>
    </row>
    <row r="21" spans="1:11" ht="17.25" customHeight="1" x14ac:dyDescent="0.15">
      <c r="A21" s="20" t="s">
        <v>428</v>
      </c>
      <c r="B21" s="355" t="s">
        <v>20</v>
      </c>
      <c r="C21" s="357"/>
      <c r="D21" s="357"/>
      <c r="E21" s="355" t="s">
        <v>20</v>
      </c>
      <c r="F21" s="355"/>
      <c r="G21" s="355"/>
      <c r="H21" s="355"/>
      <c r="I21" s="5">
        <f t="shared" si="3"/>
        <v>2</v>
      </c>
      <c r="J21" s="758">
        <f>SUM(COUNTIF(B21:H21,"9-14"))*(4.5)+(COUNTIF(B21:H21,"14-19"))*(4.5)+(COUNTIF(B21:H21,"15-19"))*(4)</f>
        <v>9</v>
      </c>
      <c r="K21" s="759"/>
    </row>
    <row r="22" spans="1:11" ht="17.25" customHeight="1" x14ac:dyDescent="0.15">
      <c r="A22" s="20" t="s">
        <v>355</v>
      </c>
      <c r="B22" s="355" t="s">
        <v>23</v>
      </c>
      <c r="C22" s="357"/>
      <c r="D22" s="357"/>
      <c r="E22" s="12"/>
      <c r="F22" s="355" t="s">
        <v>20</v>
      </c>
      <c r="G22" s="355" t="s">
        <v>23</v>
      </c>
      <c r="H22" s="355"/>
      <c r="I22" s="5">
        <f t="shared" si="3"/>
        <v>3</v>
      </c>
      <c r="J22" s="758">
        <f>SUM(COUNTIF(B22:H22,"9-14"))*(4.5)+(COUNTIF(B22:H22,"14-19"))*(4.5)+(COUNTIF(B22:H22,"15-19"))*(4)+(COUNTIF(B22:H22,"9-13"))*(4)</f>
        <v>12.5</v>
      </c>
      <c r="K22" s="759"/>
    </row>
    <row r="23" spans="1:11" ht="17.25" customHeight="1" x14ac:dyDescent="0.15">
      <c r="A23" s="20" t="s">
        <v>356</v>
      </c>
      <c r="B23" s="355"/>
      <c r="C23" s="357"/>
      <c r="D23" s="357"/>
      <c r="E23" s="355" t="s">
        <v>439</v>
      </c>
      <c r="F23" s="355"/>
      <c r="G23" s="306"/>
      <c r="H23" s="355" t="s">
        <v>20</v>
      </c>
      <c r="I23" s="5"/>
      <c r="J23" s="91"/>
      <c r="K23" s="92"/>
    </row>
    <row r="24" spans="1:11" ht="17.25" customHeight="1" x14ac:dyDescent="0.15">
      <c r="A24" s="31" t="s">
        <v>66</v>
      </c>
      <c r="B24" s="355"/>
      <c r="C24" s="357"/>
      <c r="D24" s="357"/>
      <c r="E24" s="355"/>
      <c r="F24" s="355"/>
      <c r="G24" s="94" t="s">
        <v>381</v>
      </c>
      <c r="H24" s="355"/>
      <c r="I24" s="5"/>
      <c r="J24" s="682"/>
      <c r="K24" s="692"/>
    </row>
    <row r="25" spans="1:11" ht="16.5" customHeight="1" x14ac:dyDescent="0.15">
      <c r="A25" s="22" t="s">
        <v>0</v>
      </c>
      <c r="B25" s="23">
        <v>46006</v>
      </c>
      <c r="C25" s="23">
        <v>46007</v>
      </c>
      <c r="D25" s="23">
        <v>46008</v>
      </c>
      <c r="E25" s="23">
        <v>46009</v>
      </c>
      <c r="F25" s="23">
        <v>46010</v>
      </c>
      <c r="G25" s="23">
        <v>46011</v>
      </c>
      <c r="H25" s="23">
        <v>46012</v>
      </c>
      <c r="I25" s="727" t="s">
        <v>1</v>
      </c>
      <c r="J25" s="717" t="s">
        <v>2</v>
      </c>
      <c r="K25" s="718"/>
    </row>
    <row r="26" spans="1:11" ht="16.5" customHeight="1" x14ac:dyDescent="0.15">
      <c r="A26" s="22" t="s">
        <v>3</v>
      </c>
      <c r="B26" s="2" t="s">
        <v>4</v>
      </c>
      <c r="C26" s="21" t="s">
        <v>5</v>
      </c>
      <c r="D26" s="21" t="s">
        <v>6</v>
      </c>
      <c r="E26" s="2" t="s">
        <v>7</v>
      </c>
      <c r="F26" s="2" t="s">
        <v>8</v>
      </c>
      <c r="G26" s="2" t="s">
        <v>9</v>
      </c>
      <c r="H26" s="24" t="s">
        <v>10</v>
      </c>
      <c r="I26" s="728"/>
      <c r="J26" s="719"/>
      <c r="K26" s="720"/>
    </row>
    <row r="27" spans="1:11" ht="18" customHeight="1" x14ac:dyDescent="0.15">
      <c r="A27" s="17" t="s">
        <v>12</v>
      </c>
      <c r="B27" s="471" t="s">
        <v>423</v>
      </c>
      <c r="C27" s="11"/>
      <c r="D27" s="11"/>
      <c r="E27" s="960" t="s">
        <v>421</v>
      </c>
      <c r="F27" s="961"/>
      <c r="G27" s="961"/>
      <c r="H27" s="962"/>
      <c r="I27" s="5"/>
      <c r="J27" s="693"/>
      <c r="K27" s="692"/>
    </row>
    <row r="28" spans="1:11" ht="17.25" customHeight="1" x14ac:dyDescent="0.15">
      <c r="A28" s="20" t="s">
        <v>192</v>
      </c>
      <c r="B28" s="355" t="s">
        <v>21</v>
      </c>
      <c r="C28" s="357"/>
      <c r="D28" s="357"/>
      <c r="E28" s="355"/>
      <c r="F28" s="355" t="s">
        <v>21</v>
      </c>
      <c r="G28" s="306"/>
      <c r="H28" s="355" t="s">
        <v>21</v>
      </c>
      <c r="I28" s="5">
        <f t="shared" ref="I28:I33" si="5">COUNTIFS(B28:H28,"&lt;&gt;空",B28:H28,"&lt;&gt;休",B28:H28,"&lt;&gt;調",B28:H28,"&lt;&gt;",B28:H28,"&lt;&gt;調整休")</f>
        <v>3</v>
      </c>
      <c r="J28" s="758">
        <f t="shared" ref="J28" si="6">SUM(COUNTIF(B28:H28,"9-14"))*(5)+(COUNTIF(B28:H28,"14-19"))*(5)+(COUNTIF(B28:H28,"9-14・17-19"))*(7)</f>
        <v>15</v>
      </c>
      <c r="K28" s="759"/>
    </row>
    <row r="29" spans="1:11" ht="17.25" customHeight="1" x14ac:dyDescent="0.15">
      <c r="A29" s="20" t="s">
        <v>95</v>
      </c>
      <c r="B29" s="355"/>
      <c r="C29" s="357"/>
      <c r="D29" s="357"/>
      <c r="E29" s="355" t="s">
        <v>21</v>
      </c>
      <c r="F29" s="355" t="s">
        <v>20</v>
      </c>
      <c r="G29" s="355" t="s">
        <v>51</v>
      </c>
      <c r="H29" s="355" t="s">
        <v>21</v>
      </c>
      <c r="I29" s="5">
        <f t="shared" si="5"/>
        <v>4</v>
      </c>
      <c r="J29" s="758">
        <f>SUM(COUNTIF(B29:H29,"9-14"))*(4.5)+(COUNTIF(B29:H29,"14-19"))*(4.5)+(COUNTIF(B29:H29,"15-19"))*(4)+(COUNTIF(B29:H29,"9-11"))*(2)</f>
        <v>13.5</v>
      </c>
      <c r="K29" s="759"/>
    </row>
    <row r="30" spans="1:11" ht="17.25" customHeight="1" x14ac:dyDescent="0.15">
      <c r="A30" s="20" t="s">
        <v>427</v>
      </c>
      <c r="B30" s="355"/>
      <c r="C30" s="357"/>
      <c r="D30" s="357"/>
      <c r="E30" s="355" t="s">
        <v>21</v>
      </c>
      <c r="F30" s="355"/>
      <c r="G30" s="355" t="s">
        <v>21</v>
      </c>
      <c r="H30" s="355" t="s">
        <v>20</v>
      </c>
      <c r="I30" s="5">
        <f t="shared" si="5"/>
        <v>3</v>
      </c>
      <c r="J30" s="758">
        <f>SUM(COUNTIF(B30:H30,"9-14"))*(4.5)+(COUNTIF(B30:H30,"14-19"))*(4.5)+(COUNTIF(B30:H30,"15-19"))*(4)</f>
        <v>13.5</v>
      </c>
      <c r="K30" s="759"/>
    </row>
    <row r="31" spans="1:11" ht="17.25" customHeight="1" x14ac:dyDescent="0.15">
      <c r="A31" s="20" t="s">
        <v>448</v>
      </c>
      <c r="B31" s="355"/>
      <c r="C31" s="357"/>
      <c r="D31" s="357"/>
      <c r="E31" s="355"/>
      <c r="F31" s="355"/>
      <c r="G31" s="355"/>
      <c r="H31" s="355"/>
      <c r="I31" s="5">
        <f t="shared" si="5"/>
        <v>0</v>
      </c>
      <c r="J31" s="758">
        <f>SUM(COUNTIF(B31:H31,"9-14"))*(4.5)+(COUNTIF(B31:H31,"14-19"))*(4.5)+(COUNTIF(B31:H31,"15-19"))*(4)</f>
        <v>0</v>
      </c>
      <c r="K31" s="759"/>
    </row>
    <row r="32" spans="1:11" ht="17.25" customHeight="1" x14ac:dyDescent="0.15">
      <c r="A32" s="20" t="s">
        <v>428</v>
      </c>
      <c r="B32" s="355" t="s">
        <v>20</v>
      </c>
      <c r="C32" s="357"/>
      <c r="D32" s="357"/>
      <c r="E32" s="355" t="s">
        <v>20</v>
      </c>
      <c r="F32" s="355"/>
      <c r="G32" s="355"/>
      <c r="H32" s="355" t="s">
        <v>23</v>
      </c>
      <c r="I32" s="5">
        <f t="shared" si="5"/>
        <v>3</v>
      </c>
      <c r="J32" s="758">
        <f>SUM(COUNTIF(B32:H32,"9-14"))*(4.5)+(COUNTIF(B32:H32,"14-19"))*(4.5)+(COUNTIF(B32:H32,"15-19"))*(4)</f>
        <v>9</v>
      </c>
      <c r="K32" s="759"/>
    </row>
    <row r="33" spans="1:16" ht="17.25" customHeight="1" x14ac:dyDescent="0.15">
      <c r="A33" s="20" t="s">
        <v>355</v>
      </c>
      <c r="B33" s="355"/>
      <c r="C33" s="357"/>
      <c r="D33" s="357"/>
      <c r="E33" s="12"/>
      <c r="F33" s="355"/>
      <c r="G33" s="355" t="s">
        <v>23</v>
      </c>
      <c r="H33" s="355"/>
      <c r="I33" s="5">
        <f t="shared" si="5"/>
        <v>1</v>
      </c>
      <c r="J33" s="758">
        <f>SUM(COUNTIF(B33:H33,"9-14"))*(4.5)+(COUNTIF(B33:H33,"14-19"))*(4.5)+(COUNTIF(B33:H33,"15-19"))*(4)+(COUNTIF(B33:H33,"9-13"))*(4)</f>
        <v>4</v>
      </c>
      <c r="K33" s="759"/>
    </row>
    <row r="34" spans="1:16" ht="17.25" customHeight="1" x14ac:dyDescent="0.15">
      <c r="A34" s="20" t="s">
        <v>356</v>
      </c>
      <c r="B34" s="355"/>
      <c r="C34" s="357"/>
      <c r="D34" s="357"/>
      <c r="E34" s="355" t="s">
        <v>439</v>
      </c>
      <c r="F34" s="355"/>
      <c r="G34" s="306"/>
      <c r="H34" s="355"/>
      <c r="I34" s="5"/>
      <c r="J34" s="91"/>
      <c r="K34" s="92"/>
    </row>
    <row r="35" spans="1:16" ht="17.25" customHeight="1" x14ac:dyDescent="0.15">
      <c r="A35" s="31" t="s">
        <v>66</v>
      </c>
      <c r="B35" s="355"/>
      <c r="C35" s="357"/>
      <c r="D35" s="357"/>
      <c r="E35" s="355"/>
      <c r="F35" s="16"/>
      <c r="G35" s="306"/>
      <c r="H35" s="355"/>
      <c r="I35" s="5"/>
      <c r="J35" s="682"/>
      <c r="K35" s="692"/>
    </row>
    <row r="36" spans="1:16" ht="16.5" customHeight="1" x14ac:dyDescent="0.15">
      <c r="A36" s="22" t="s">
        <v>0</v>
      </c>
      <c r="B36" s="90">
        <v>46013</v>
      </c>
      <c r="C36" s="90">
        <v>46014</v>
      </c>
      <c r="D36" s="90">
        <v>46015</v>
      </c>
      <c r="E36" s="90">
        <v>46016</v>
      </c>
      <c r="F36" s="90">
        <v>46017</v>
      </c>
      <c r="G36" s="90">
        <v>46018</v>
      </c>
      <c r="H36" s="90">
        <v>46019</v>
      </c>
      <c r="I36" s="727" t="s">
        <v>1</v>
      </c>
      <c r="J36" s="717" t="s">
        <v>2</v>
      </c>
      <c r="K36" s="718"/>
      <c r="P36" s="349"/>
    </row>
    <row r="37" spans="1:16" ht="16.5" customHeight="1" x14ac:dyDescent="0.15">
      <c r="A37" s="22" t="s">
        <v>3</v>
      </c>
      <c r="B37" s="2" t="s">
        <v>4</v>
      </c>
      <c r="C37" s="21" t="s">
        <v>5</v>
      </c>
      <c r="D37" s="21" t="s">
        <v>6</v>
      </c>
      <c r="E37" s="2" t="s">
        <v>7</v>
      </c>
      <c r="F37" s="2" t="s">
        <v>8</v>
      </c>
      <c r="G37" s="2" t="s">
        <v>9</v>
      </c>
      <c r="H37" s="24" t="s">
        <v>10</v>
      </c>
      <c r="I37" s="728"/>
      <c r="J37" s="719"/>
      <c r="K37" s="720"/>
    </row>
    <row r="38" spans="1:16" ht="18" customHeight="1" x14ac:dyDescent="0.15">
      <c r="A38" s="17" t="s">
        <v>13</v>
      </c>
      <c r="B38" s="471" t="s">
        <v>423</v>
      </c>
      <c r="C38" s="11"/>
      <c r="D38" s="11"/>
      <c r="E38" s="12"/>
      <c r="F38" s="12"/>
      <c r="G38" s="12"/>
      <c r="H38" s="12"/>
      <c r="I38" s="5"/>
      <c r="J38" s="682"/>
      <c r="K38" s="692"/>
    </row>
    <row r="39" spans="1:16" ht="17.25" customHeight="1" x14ac:dyDescent="0.15">
      <c r="A39" s="20" t="s">
        <v>192</v>
      </c>
      <c r="B39" s="355" t="s">
        <v>21</v>
      </c>
      <c r="C39" s="357"/>
      <c r="D39" s="357"/>
      <c r="E39" s="355"/>
      <c r="F39" s="355" t="s">
        <v>21</v>
      </c>
      <c r="G39" s="306"/>
      <c r="H39" s="355" t="s">
        <v>21</v>
      </c>
      <c r="I39" s="5">
        <f t="shared" ref="I39:I44" si="7">COUNTIFS(B39:H39,"&lt;&gt;空",B39:H39,"&lt;&gt;休",B39:H39,"&lt;&gt;調",B39:H39,"&lt;&gt;",B39:H39,"&lt;&gt;調整休")</f>
        <v>3</v>
      </c>
      <c r="J39" s="758">
        <f t="shared" ref="J39" si="8">SUM(COUNTIF(B39:H39,"9-14"))*(5)+(COUNTIF(B39:H39,"14-19"))*(5)+(COUNTIF(B39:H39,"9-14・17-19"))*(7)</f>
        <v>15</v>
      </c>
      <c r="K39" s="759"/>
    </row>
    <row r="40" spans="1:16" ht="17.25" customHeight="1" x14ac:dyDescent="0.15">
      <c r="A40" s="20" t="s">
        <v>95</v>
      </c>
      <c r="B40" s="355"/>
      <c r="C40" s="357"/>
      <c r="D40" s="357"/>
      <c r="E40" s="355" t="s">
        <v>21</v>
      </c>
      <c r="F40" s="355"/>
      <c r="G40" s="356"/>
      <c r="H40" s="355" t="s">
        <v>21</v>
      </c>
      <c r="I40" s="5">
        <f t="shared" si="7"/>
        <v>2</v>
      </c>
      <c r="J40" s="758">
        <f>SUM(COUNTIF(B40:H40,"9-14"))*(4.5)+(COUNTIF(B40:H40,"14-19"))*(4.5)+(COUNTIF(B40:H40,"15-19"))*(4)+(COUNTIF(B40:H40,"9-11"))*(2)</f>
        <v>9</v>
      </c>
      <c r="K40" s="759"/>
    </row>
    <row r="41" spans="1:16" ht="17.25" customHeight="1" x14ac:dyDescent="0.15">
      <c r="A41" s="20" t="s">
        <v>427</v>
      </c>
      <c r="B41" s="355"/>
      <c r="C41" s="357"/>
      <c r="D41" s="357"/>
      <c r="E41" s="355" t="s">
        <v>21</v>
      </c>
      <c r="F41" s="355"/>
      <c r="G41" s="355" t="s">
        <v>21</v>
      </c>
      <c r="H41" s="355" t="s">
        <v>20</v>
      </c>
      <c r="I41" s="5">
        <f t="shared" si="7"/>
        <v>3</v>
      </c>
      <c r="J41" s="758">
        <f>SUM(COUNTIF(B41:H41,"9-14"))*(4.5)+(COUNTIF(B41:H41,"14-19"))*(4.5)+(COUNTIF(B41:H41,"15-19"))*(4)</f>
        <v>13.5</v>
      </c>
      <c r="K41" s="759"/>
    </row>
    <row r="42" spans="1:16" ht="17.25" customHeight="1" x14ac:dyDescent="0.15">
      <c r="A42" s="20" t="s">
        <v>448</v>
      </c>
      <c r="B42" s="355"/>
      <c r="C42" s="357"/>
      <c r="D42" s="357"/>
      <c r="E42" s="355"/>
      <c r="F42" s="355"/>
      <c r="G42" s="355"/>
      <c r="H42" s="355"/>
      <c r="I42" s="5">
        <f t="shared" si="7"/>
        <v>0</v>
      </c>
      <c r="J42" s="758">
        <f>SUM(COUNTIF(B42:H42,"9-14"))*(4.5)+(COUNTIF(B42:H42,"14-19"))*(4.5)+(COUNTIF(B42:H42,"15-19"))*(4)</f>
        <v>0</v>
      </c>
      <c r="K42" s="759"/>
    </row>
    <row r="43" spans="1:16" ht="17.25" customHeight="1" x14ac:dyDescent="0.15">
      <c r="A43" s="20" t="s">
        <v>428</v>
      </c>
      <c r="B43" s="355" t="s">
        <v>20</v>
      </c>
      <c r="C43" s="357"/>
      <c r="D43" s="357"/>
      <c r="E43" s="355" t="s">
        <v>20</v>
      </c>
      <c r="F43" s="355"/>
      <c r="G43" s="355"/>
      <c r="H43" s="355"/>
      <c r="I43" s="5">
        <f t="shared" si="7"/>
        <v>2</v>
      </c>
      <c r="J43" s="758">
        <f>SUM(COUNTIF(B43:H43,"9-14"))*(4.5)+(COUNTIF(B43:H43,"14-19"))*(4.5)+(COUNTIF(B43:H43,"15-19"))*(4)</f>
        <v>9</v>
      </c>
      <c r="K43" s="759"/>
    </row>
    <row r="44" spans="1:16" ht="17.25" customHeight="1" x14ac:dyDescent="0.15">
      <c r="A44" s="20" t="s">
        <v>355</v>
      </c>
      <c r="B44" s="355" t="s">
        <v>23</v>
      </c>
      <c r="C44" s="357"/>
      <c r="D44" s="357"/>
      <c r="E44" s="12"/>
      <c r="F44" s="355" t="s">
        <v>20</v>
      </c>
      <c r="G44" s="355" t="s">
        <v>23</v>
      </c>
      <c r="H44" s="355"/>
      <c r="I44" s="5">
        <f t="shared" si="7"/>
        <v>3</v>
      </c>
      <c r="J44" s="758">
        <f>SUM(COUNTIF(B44:H44,"9-14"))*(4.5)+(COUNTIF(B44:H44,"14-19"))*(4.5)+(COUNTIF(B44:H44,"15-19"))*(4)+(COUNTIF(B44:H44,"9-13"))*(4)</f>
        <v>12.5</v>
      </c>
      <c r="K44" s="759"/>
    </row>
    <row r="45" spans="1:16" ht="17.25" customHeight="1" x14ac:dyDescent="0.15">
      <c r="A45" s="20" t="s">
        <v>356</v>
      </c>
      <c r="B45" s="355"/>
      <c r="C45" s="357"/>
      <c r="D45" s="357"/>
      <c r="E45" s="355" t="s">
        <v>439</v>
      </c>
      <c r="F45" s="355"/>
      <c r="G45" s="355" t="s">
        <v>51</v>
      </c>
      <c r="H45" s="355" t="s">
        <v>20</v>
      </c>
      <c r="I45" s="5"/>
      <c r="J45" s="91"/>
      <c r="K45" s="92"/>
    </row>
    <row r="46" spans="1:16" ht="17.25" customHeight="1" x14ac:dyDescent="0.15">
      <c r="A46" s="31" t="s">
        <v>66</v>
      </c>
      <c r="B46" s="355"/>
      <c r="C46" s="357"/>
      <c r="D46" s="357"/>
      <c r="E46" s="355"/>
      <c r="F46" s="355"/>
      <c r="G46" s="479"/>
      <c r="H46" s="355"/>
      <c r="I46" s="5"/>
      <c r="J46" s="682"/>
      <c r="K46" s="692"/>
    </row>
    <row r="47" spans="1:16" ht="16.5" customHeight="1" x14ac:dyDescent="0.15">
      <c r="A47" s="22" t="s">
        <v>0</v>
      </c>
      <c r="B47" s="23">
        <v>46020</v>
      </c>
      <c r="C47" s="23">
        <v>46021</v>
      </c>
      <c r="D47" s="23">
        <v>46022</v>
      </c>
      <c r="E47" s="23">
        <v>45658</v>
      </c>
      <c r="F47" s="23">
        <v>45659</v>
      </c>
      <c r="G47" s="23">
        <v>45660</v>
      </c>
      <c r="H47" s="23">
        <v>45661</v>
      </c>
      <c r="I47" s="727" t="s">
        <v>1</v>
      </c>
      <c r="J47" s="717" t="s">
        <v>2</v>
      </c>
      <c r="K47" s="718"/>
    </row>
    <row r="48" spans="1:16" ht="16.5" customHeight="1" x14ac:dyDescent="0.15">
      <c r="A48" s="22" t="s">
        <v>3</v>
      </c>
      <c r="B48" s="22" t="s">
        <v>4</v>
      </c>
      <c r="C48" s="316" t="s">
        <v>5</v>
      </c>
      <c r="D48" s="21" t="s">
        <v>6</v>
      </c>
      <c r="E48" s="24" t="s">
        <v>7</v>
      </c>
      <c r="F48" s="2" t="s">
        <v>8</v>
      </c>
      <c r="G48" s="2" t="s">
        <v>9</v>
      </c>
      <c r="H48" s="24" t="s">
        <v>10</v>
      </c>
      <c r="I48" s="728"/>
      <c r="J48" s="719"/>
      <c r="K48" s="720"/>
    </row>
    <row r="49" spans="1:11" ht="16.5" customHeight="1" x14ac:dyDescent="0.15">
      <c r="A49" s="17" t="s">
        <v>12</v>
      </c>
      <c r="B49" s="12"/>
      <c r="C49" s="949" t="s">
        <v>420</v>
      </c>
      <c r="D49" s="950"/>
      <c r="E49" s="950"/>
      <c r="F49" s="950"/>
      <c r="G49" s="951"/>
      <c r="H49" s="12"/>
      <c r="I49" s="5"/>
      <c r="J49" s="693"/>
      <c r="K49" s="692"/>
    </row>
    <row r="50" spans="1:11" ht="17.25" customHeight="1" x14ac:dyDescent="0.15">
      <c r="A50" s="20" t="s">
        <v>192</v>
      </c>
      <c r="B50" s="355" t="s">
        <v>21</v>
      </c>
      <c r="C50" s="357"/>
      <c r="D50" s="357"/>
      <c r="E50" s="357"/>
      <c r="F50" s="357"/>
      <c r="G50" s="357"/>
      <c r="H50" s="355" t="s">
        <v>21</v>
      </c>
      <c r="I50" s="5">
        <f t="shared" ref="I50:I55" si="9">COUNTIFS(B50:H50,"&lt;&gt;空",B50:H50,"&lt;&gt;休",B50:H50,"&lt;&gt;調",B50:H50,"&lt;&gt;",B50:H50,"&lt;&gt;調整休")</f>
        <v>2</v>
      </c>
      <c r="J50" s="758">
        <f t="shared" ref="J50" si="10">SUM(COUNTIF(B50:H50,"9-14"))*(5)+(COUNTIF(B50:H50,"14-19"))*(5)+(COUNTIF(B50:H50,"9-14・17-19"))*(7)</f>
        <v>10</v>
      </c>
      <c r="K50" s="759"/>
    </row>
    <row r="51" spans="1:11" ht="17.25" customHeight="1" x14ac:dyDescent="0.15">
      <c r="A51" s="20" t="s">
        <v>95</v>
      </c>
      <c r="B51" s="355" t="s">
        <v>20</v>
      </c>
      <c r="C51" s="357"/>
      <c r="D51" s="357"/>
      <c r="E51" s="357"/>
      <c r="F51" s="357"/>
      <c r="G51" s="357"/>
      <c r="H51" s="355" t="s">
        <v>21</v>
      </c>
      <c r="I51" s="5">
        <f t="shared" si="9"/>
        <v>2</v>
      </c>
      <c r="J51" s="758">
        <f>SUM(COUNTIF(B51:H51,"9-14"))*(4.5)+(COUNTIF(B51:H51,"14-19"))*(4.5)+(COUNTIF(B51:H51,"15-19"))*(4)+(COUNTIF(B51:H51,"9-11"))*(2)</f>
        <v>9</v>
      </c>
      <c r="K51" s="759"/>
    </row>
    <row r="52" spans="1:11" ht="17.25" customHeight="1" x14ac:dyDescent="0.15">
      <c r="A52" s="20" t="s">
        <v>427</v>
      </c>
      <c r="B52" s="355"/>
      <c r="C52" s="357"/>
      <c r="D52" s="357"/>
      <c r="E52" s="357"/>
      <c r="F52" s="357"/>
      <c r="G52" s="357"/>
      <c r="H52" s="355" t="s">
        <v>20</v>
      </c>
      <c r="I52" s="5">
        <f>COUNTIFS(B52:H52,"&lt;&gt;空",B52:H52,"&lt;&gt;休",B52:H52,"&lt;&gt;調",B52:H52,"&lt;&gt;",B52:H52,"&lt;&gt;調整休")</f>
        <v>1</v>
      </c>
      <c r="J52" s="758">
        <f>SUM(COUNTIF(B52:H52,"9-14"))*(4.5)+(COUNTIF(B52:H52,"14-19"))*(4.5)+(COUNTIF(B52:H52,"15-19"))*(4)</f>
        <v>4.5</v>
      </c>
      <c r="K52" s="759"/>
    </row>
    <row r="53" spans="1:11" ht="17.25" customHeight="1" x14ac:dyDescent="0.15">
      <c r="A53" s="20" t="s">
        <v>448</v>
      </c>
      <c r="B53" s="355"/>
      <c r="C53" s="357"/>
      <c r="D53" s="357"/>
      <c r="E53" s="357"/>
      <c r="F53" s="357"/>
      <c r="G53" s="357"/>
      <c r="H53" s="355"/>
      <c r="I53" s="5">
        <f t="shared" ref="I53" si="11">COUNTIFS(B53:H53,"&lt;&gt;空",B53:H53,"&lt;&gt;休",B53:H53,"&lt;&gt;調",B53:H53,"&lt;&gt;",B53:H53,"&lt;&gt;調整休")</f>
        <v>0</v>
      </c>
      <c r="J53" s="758">
        <f>SUM(COUNTIF(B53:H53,"9-14"))*(4.5)+(COUNTIF(B53:H53,"14-19"))*(4.5)+(COUNTIF(B53:H53,"15-19"))*(4)</f>
        <v>0</v>
      </c>
      <c r="K53" s="759"/>
    </row>
    <row r="54" spans="1:11" ht="17.25" customHeight="1" x14ac:dyDescent="0.15">
      <c r="A54" s="20" t="s">
        <v>428</v>
      </c>
      <c r="B54" s="355" t="s">
        <v>23</v>
      </c>
      <c r="C54" s="357"/>
      <c r="D54" s="357"/>
      <c r="E54" s="357"/>
      <c r="F54" s="357"/>
      <c r="G54" s="357"/>
      <c r="H54" s="355"/>
      <c r="I54" s="5">
        <f t="shared" si="9"/>
        <v>1</v>
      </c>
      <c r="J54" s="758">
        <f>SUM(COUNTIF(B54:H54,"9-14"))*(4.5)+(COUNTIF(B54:H54,"14-19"))*(4.5)+(COUNTIF(B54:H54,"15-19"))*(4)</f>
        <v>0</v>
      </c>
      <c r="K54" s="759"/>
    </row>
    <row r="55" spans="1:11" ht="17.25" customHeight="1" x14ac:dyDescent="0.15">
      <c r="A55" s="20" t="s">
        <v>355</v>
      </c>
      <c r="B55" s="355"/>
      <c r="C55" s="357"/>
      <c r="D55" s="357"/>
      <c r="E55" s="357"/>
      <c r="F55" s="357"/>
      <c r="G55" s="357"/>
      <c r="H55" s="355"/>
      <c r="I55" s="5">
        <f t="shared" si="9"/>
        <v>0</v>
      </c>
      <c r="J55" s="758">
        <f>SUM(COUNTIF(B55:H55,"9-14"))*(4.5)+(COUNTIF(B55:H55,"14-19"))*(4.5)+(COUNTIF(B55:H55,"15-19"))*(4)+(COUNTIF(B55:H55,"9-13"))*(4)</f>
        <v>0</v>
      </c>
      <c r="K55" s="759"/>
    </row>
    <row r="56" spans="1:11" ht="17.25" customHeight="1" x14ac:dyDescent="0.15">
      <c r="A56" s="20" t="s">
        <v>356</v>
      </c>
      <c r="B56" s="355"/>
      <c r="C56" s="357"/>
      <c r="D56" s="357"/>
      <c r="E56" s="357"/>
      <c r="F56" s="357"/>
      <c r="G56" s="357"/>
      <c r="H56" s="355" t="s">
        <v>20</v>
      </c>
      <c r="I56" s="5"/>
      <c r="J56" s="91"/>
      <c r="K56" s="92"/>
    </row>
    <row r="57" spans="1:11" ht="17.25" customHeight="1" x14ac:dyDescent="0.15">
      <c r="A57" s="31" t="s">
        <v>66</v>
      </c>
      <c r="B57" s="355"/>
      <c r="C57" s="357"/>
      <c r="D57" s="357"/>
      <c r="E57" s="357"/>
      <c r="F57" s="357"/>
      <c r="G57" s="357"/>
      <c r="H57" s="355"/>
      <c r="I57" s="5"/>
      <c r="J57" s="682"/>
      <c r="K57" s="692"/>
    </row>
    <row r="58" spans="1:11" ht="9.75" customHeight="1" x14ac:dyDescent="0.15">
      <c r="A58" s="41"/>
      <c r="B58" s="42"/>
      <c r="C58" s="42"/>
      <c r="D58" s="42"/>
      <c r="E58" s="42"/>
      <c r="F58" s="42"/>
      <c r="G58" s="42"/>
      <c r="H58" s="42"/>
      <c r="I58" s="716" t="s">
        <v>445</v>
      </c>
      <c r="J58" s="716"/>
      <c r="K58" s="716"/>
    </row>
  </sheetData>
  <mergeCells count="56">
    <mergeCell ref="I14:I15"/>
    <mergeCell ref="J14:K15"/>
    <mergeCell ref="B1:F1"/>
    <mergeCell ref="H1:K1"/>
    <mergeCell ref="I3:I4"/>
    <mergeCell ref="J3:K4"/>
    <mergeCell ref="J5:K5"/>
    <mergeCell ref="J6:K6"/>
    <mergeCell ref="J9:K9"/>
    <mergeCell ref="J7:K7"/>
    <mergeCell ref="J8:K8"/>
    <mergeCell ref="J10:K10"/>
    <mergeCell ref="J11:K11"/>
    <mergeCell ref="J13:K13"/>
    <mergeCell ref="E27:H27"/>
    <mergeCell ref="J27:K27"/>
    <mergeCell ref="E16:H16"/>
    <mergeCell ref="J16:K16"/>
    <mergeCell ref="J17:K17"/>
    <mergeCell ref="J18:K18"/>
    <mergeCell ref="J19:K19"/>
    <mergeCell ref="J21:K21"/>
    <mergeCell ref="J20:K20"/>
    <mergeCell ref="J35:K35"/>
    <mergeCell ref="J22:K22"/>
    <mergeCell ref="J24:K24"/>
    <mergeCell ref="I25:I26"/>
    <mergeCell ref="J25:K26"/>
    <mergeCell ref="J31:K31"/>
    <mergeCell ref="J28:K28"/>
    <mergeCell ref="J29:K29"/>
    <mergeCell ref="J30:K30"/>
    <mergeCell ref="J32:K32"/>
    <mergeCell ref="J33:K33"/>
    <mergeCell ref="C49:G49"/>
    <mergeCell ref="J49:K49"/>
    <mergeCell ref="I36:I37"/>
    <mergeCell ref="J36:K37"/>
    <mergeCell ref="J38:K38"/>
    <mergeCell ref="J39:K39"/>
    <mergeCell ref="J40:K40"/>
    <mergeCell ref="J41:K41"/>
    <mergeCell ref="J42:K42"/>
    <mergeCell ref="I58:K58"/>
    <mergeCell ref="J57:K57"/>
    <mergeCell ref="J43:K43"/>
    <mergeCell ref="J44:K44"/>
    <mergeCell ref="J46:K46"/>
    <mergeCell ref="I47:I48"/>
    <mergeCell ref="J47:K48"/>
    <mergeCell ref="J53:K53"/>
    <mergeCell ref="J50:K50"/>
    <mergeCell ref="J51:K51"/>
    <mergeCell ref="J52:K52"/>
    <mergeCell ref="J54:K54"/>
    <mergeCell ref="J55:K55"/>
  </mergeCells>
  <phoneticPr fontId="13"/>
  <pageMargins left="0.39370078740157483" right="0.27559055118110237" top="0.31496062992125984" bottom="0.11811023622047245" header="0.51181102362204722" footer="0.51181102362204722"/>
  <pageSetup paperSize="9" scale="91"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7DDFE84-F534-49D5-B0CD-81D69EF61181}">
          <x14:formula1>
            <xm:f>'F:\Users\clmiwa-three\Downloads\[《中村》新田・草加 エリア 仮シフト【12月16日～1月15日】.xlsx]参照データベース'!#REF!</xm:f>
          </x14:formula1>
          <xm:sqref>G1 C58:H58</xm:sqref>
        </x14:dataValidation>
      </x14:dataValidations>
    </ext>
  </extLst>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1727B-D8F9-45E8-BE37-A1771EA796C0}">
  <sheetPr>
    <tabColor theme="7" tint="0.59999389629810485"/>
    <pageSetUpPr fitToPage="1"/>
  </sheetPr>
  <dimension ref="A1:N57"/>
  <sheetViews>
    <sheetView zoomScale="90" zoomScaleNormal="90" workbookViewId="0">
      <selection activeCell="M41" sqref="M41"/>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418</v>
      </c>
      <c r="C1" s="683"/>
      <c r="D1" s="683"/>
      <c r="E1" s="683"/>
      <c r="F1" s="683"/>
      <c r="H1" s="847" t="s">
        <v>110</v>
      </c>
      <c r="I1" s="848"/>
      <c r="J1" s="849"/>
      <c r="K1" s="850"/>
    </row>
    <row r="2" spans="1:11" ht="8.25" customHeight="1" x14ac:dyDescent="0.15">
      <c r="A2" s="14"/>
      <c r="B2" s="764"/>
      <c r="C2" s="764"/>
      <c r="D2" s="764"/>
      <c r="E2" s="764"/>
      <c r="I2" s="119"/>
      <c r="J2" s="3"/>
      <c r="K2" s="4"/>
    </row>
    <row r="3" spans="1:11" ht="19.5" customHeight="1" x14ac:dyDescent="0.15">
      <c r="A3" s="2" t="s">
        <v>64</v>
      </c>
      <c r="B3" s="90">
        <v>45992</v>
      </c>
      <c r="C3" s="90">
        <v>45993</v>
      </c>
      <c r="D3" s="90">
        <v>45994</v>
      </c>
      <c r="E3" s="90">
        <v>45995</v>
      </c>
      <c r="F3" s="90">
        <v>45996</v>
      </c>
      <c r="G3" s="90">
        <v>45997</v>
      </c>
      <c r="H3" s="90">
        <v>45998</v>
      </c>
      <c r="I3" s="851" t="s">
        <v>1</v>
      </c>
      <c r="J3" s="853" t="s">
        <v>2</v>
      </c>
      <c r="K3" s="853"/>
    </row>
    <row r="4" spans="1:11" ht="19.5" customHeight="1" x14ac:dyDescent="0.15">
      <c r="A4" s="2" t="s">
        <v>3</v>
      </c>
      <c r="B4" s="2" t="s">
        <v>4</v>
      </c>
      <c r="C4" s="21" t="s">
        <v>5</v>
      </c>
      <c r="D4" s="21" t="s">
        <v>6</v>
      </c>
      <c r="E4" s="2" t="s">
        <v>7</v>
      </c>
      <c r="F4" s="2" t="s">
        <v>8</v>
      </c>
      <c r="G4" s="2" t="s">
        <v>9</v>
      </c>
      <c r="H4" s="24" t="s">
        <v>10</v>
      </c>
      <c r="I4" s="852"/>
      <c r="J4" s="853"/>
      <c r="K4" s="853"/>
    </row>
    <row r="5" spans="1:11" ht="19.5" customHeight="1" x14ac:dyDescent="0.15">
      <c r="A5" s="17" t="s">
        <v>12</v>
      </c>
      <c r="B5" s="12"/>
      <c r="C5" s="2"/>
      <c r="D5" s="2"/>
      <c r="E5" s="12"/>
      <c r="F5" s="12"/>
      <c r="G5" s="12"/>
      <c r="H5" s="12"/>
      <c r="I5" s="5"/>
      <c r="J5" s="682"/>
      <c r="K5" s="692"/>
    </row>
    <row r="6" spans="1:11" ht="19.5" customHeight="1" x14ac:dyDescent="0.15">
      <c r="A6" s="20" t="s">
        <v>108</v>
      </c>
      <c r="B6" s="12" t="s">
        <v>20</v>
      </c>
      <c r="C6" s="26"/>
      <c r="D6" s="11"/>
      <c r="E6" s="59"/>
      <c r="F6" s="12"/>
      <c r="G6" s="12"/>
      <c r="H6" s="12" t="s">
        <v>20</v>
      </c>
      <c r="I6" s="5">
        <f>COUNTIFS(B6:H6,"&lt;&gt;空",B6:H6,"&lt;&gt;休",B6:H6,"&lt;&gt;調",B6:H6,"&lt;&gt;",B6:H6,"&lt;&gt;調整休")</f>
        <v>2</v>
      </c>
      <c r="J6" s="682">
        <f>SUM(COUNTIF(B6:H6,"9-19"))*(9)+(COUNTIF(B6:H6,"9-18"))*(8)+(COUNTIF(B6:H6,"9-17"))*(7.25)+(COUNTIF(B6:H6,"9-16"))*(6.25)+(COUNTIF(B6:H6,"9-15"))*(5.5)+(COUNTIF(B6:H6,"9-14"))*(4.5)+(COUNTIF(B6:H6,"9-13"))*(4)+(COUNTIF(B6:H6,"9-12"))*(3)+(COUNTIF(B6:H6,"9-11"))*(2)+(COUNTIF(B6:H6,"15-19"))*(4)+(COUNTIF(B6:H6,"14-19"))*(4.5)+(COUNTIF(B6:H6,"13-19"))*(5.5)+(COUNTIF(B6:H6,"13-18"))*(4.5)+(COUNTIF(B6:H6,"13:30-19"))*(5)+(COUNTIF(B6:H6,"16-19"))*(3)+(COUNTIF(B6:H6,"11-18"))*(6.25)+(COUNTIF(B6:H6,"11-19"))*(7)</f>
        <v>9</v>
      </c>
      <c r="K6" s="692"/>
    </row>
    <row r="7" spans="1:11" ht="19.5" customHeight="1" x14ac:dyDescent="0.15">
      <c r="A7" s="20" t="s">
        <v>127</v>
      </c>
      <c r="B7" s="12" t="s">
        <v>21</v>
      </c>
      <c r="C7" s="2"/>
      <c r="D7" s="11"/>
      <c r="E7" s="12" t="s">
        <v>21</v>
      </c>
      <c r="F7" s="12" t="s">
        <v>441</v>
      </c>
      <c r="G7" s="12"/>
      <c r="H7" s="12" t="s">
        <v>184</v>
      </c>
      <c r="I7" s="5">
        <f>COUNTIFS(B7:H7,"&lt;&gt;空",B7:H7,"&lt;&gt;休",B7:H7,"&lt;&gt;調",B7:H7,"&lt;&gt;",B7:H7,"&lt;&gt;調整休")</f>
        <v>4</v>
      </c>
      <c r="J7" s="682">
        <v>20.5</v>
      </c>
      <c r="K7" s="692"/>
    </row>
    <row r="8" spans="1:11" ht="19.5" customHeight="1" x14ac:dyDescent="0.15">
      <c r="A8" s="20" t="s">
        <v>344</v>
      </c>
      <c r="B8" s="12"/>
      <c r="C8" s="2"/>
      <c r="D8" s="11"/>
      <c r="E8" s="12" t="s">
        <v>21</v>
      </c>
      <c r="F8" s="12"/>
      <c r="G8" s="12" t="s">
        <v>21</v>
      </c>
      <c r="H8" s="12"/>
      <c r="I8" s="5">
        <f>COUNTIFS(B8:H8,"&lt;&gt;空",B8:H8,"&lt;&gt;休",B8:H8,"&lt;&gt;調",B8:H8,"&lt;&gt;",B8:H8,"&lt;&gt;調整休")</f>
        <v>2</v>
      </c>
      <c r="J8" s="682">
        <f>SUM(COUNTIF(B8:H8,"9-19"))*(9)+(COUNTIF(B8:H8,"9-18"))*(8)+(COUNTIF(B8:H8,"9-17"))*(7.25)+(COUNTIF(B8:H8,"9-16"))*(6.25)+(COUNTIF(B8:H8,"9-15"))*(5.5)+(COUNTIF(B8:H8,"9-14"))*(4.5)+(COUNTIF(B8:H8,"9-13"))*(4)+(COUNTIF(B8:H8,"9-12"))*(3)+(COUNTIF(B8:H8,"9-11"))*(2)+(COUNTIF(B8:H8,"9:30-11:30,16-19"))*(5)+(COUNTIF(B8:H8,"15-19"))*(4)+(COUNTIF(B8:H8,"14-19"))*(4.5)+(COUNTIF(B8:H8,"13-19"))*(5.5)+(COUNTIF(B8:H8,"13-18"))*(4.5)+(COUNTIF(B8:H8,"13-17"))*(4)+(COUNTIF(B8:H8,"12-18"))*(5.5)+(COUNTIF(B8:H8,"13:30-19"))*(5)+(COUNTIF(B8:H8,"16-19"))*(3)+(COUNTIF(B8:H8,"11-18"))*(6.25)</f>
        <v>9</v>
      </c>
      <c r="K8" s="692"/>
    </row>
    <row r="9" spans="1:11" ht="19.5" customHeight="1" thickBot="1" x14ac:dyDescent="0.2">
      <c r="A9" s="472" t="s">
        <v>430</v>
      </c>
      <c r="B9" s="364"/>
      <c r="C9" s="473"/>
      <c r="D9" s="474"/>
      <c r="E9" s="364"/>
      <c r="F9" s="364" t="s">
        <v>21</v>
      </c>
      <c r="G9" s="364"/>
      <c r="H9" s="364" t="s">
        <v>21</v>
      </c>
      <c r="I9" s="5">
        <f>COUNTIFS(B9:H9,"&lt;&gt;空",B9:H9,"&lt;&gt;休",B9:H9,"&lt;&gt;調",B9:H9,"&lt;&gt;",B9:H9,"&lt;&gt;調整休")</f>
        <v>2</v>
      </c>
      <c r="J9" s="682">
        <f>SUM(COUNTIF(B9:H9,"9-19"))*(9)+(COUNTIF(B9:H9,"9-18"))*(8)+(COUNTIF(B9:H9,"9-17"))*(7.25)+(COUNTIF(B9:H9,"9-16"))*(6.25)+(COUNTIF(B9:H9,"9-15"))*(5.5)+(COUNTIF(B9:H9,"9-14"))*(4.5)+(COUNTIF(B9:H9,"9-13"))*(4)+(COUNTIF(B9:H9,"9-12"))*(3)+(COUNTIF(B9:H9,"9-11"))*(2)+(COUNTIF(B9:H9,"9:30-11:30,16-19"))*(5)+(COUNTIF(B9:H9,"15-19"))*(4)+(COUNTIF(B9:H9,"14-19"))*(4.5)+(COUNTIF(B9:H9,"13-19"))*(5.5)+(COUNTIF(B9:H9,"13-18"))*(4.5)+(COUNTIF(B9:H9,"13-17"))*(4)+(COUNTIF(B9:H9,"12-18"))*(5.5)+(COUNTIF(B9:H9,"13:30-19"))*(5)+(COUNTIF(B9:H9,"16-19"))*(3)+(COUNTIF(B9:H9,"11-18"))*(6.25)</f>
        <v>9</v>
      </c>
      <c r="K9" s="692"/>
    </row>
    <row r="10" spans="1:11" ht="19.5" customHeight="1" x14ac:dyDescent="0.15">
      <c r="A10" s="930" t="s">
        <v>109</v>
      </c>
      <c r="B10" s="447"/>
      <c r="C10" s="417"/>
      <c r="D10" s="418"/>
      <c r="E10" s="393" t="s">
        <v>20</v>
      </c>
      <c r="F10" s="773" t="s">
        <v>83</v>
      </c>
      <c r="G10" s="773" t="s">
        <v>83</v>
      </c>
      <c r="H10" s="447" t="s">
        <v>402</v>
      </c>
      <c r="I10" s="394"/>
      <c r="J10" s="856"/>
      <c r="K10" s="857"/>
    </row>
    <row r="11" spans="1:11" ht="19.5" customHeight="1" thickBot="1" x14ac:dyDescent="0.2">
      <c r="A11" s="798"/>
      <c r="B11" s="111"/>
      <c r="C11" s="395"/>
      <c r="D11" s="395"/>
      <c r="E11" s="400" t="s">
        <v>429</v>
      </c>
      <c r="F11" s="774"/>
      <c r="G11" s="774"/>
      <c r="H11" s="111" t="s">
        <v>444</v>
      </c>
      <c r="I11" s="397"/>
      <c r="J11" s="858"/>
      <c r="K11" s="859"/>
    </row>
    <row r="12" spans="1:11" ht="19.5" customHeight="1" x14ac:dyDescent="0.15">
      <c r="A12" s="33" t="s">
        <v>0</v>
      </c>
      <c r="B12" s="90">
        <v>45999</v>
      </c>
      <c r="C12" s="90">
        <v>46000</v>
      </c>
      <c r="D12" s="90">
        <v>46001</v>
      </c>
      <c r="E12" s="90">
        <v>46002</v>
      </c>
      <c r="F12" s="90">
        <v>46003</v>
      </c>
      <c r="G12" s="90">
        <v>46004</v>
      </c>
      <c r="H12" s="90">
        <v>46005</v>
      </c>
      <c r="I12" s="860" t="s">
        <v>1</v>
      </c>
      <c r="J12" s="861" t="s">
        <v>2</v>
      </c>
      <c r="K12" s="861"/>
    </row>
    <row r="13" spans="1:11" ht="19.5" customHeight="1" x14ac:dyDescent="0.15">
      <c r="A13" s="22" t="s">
        <v>3</v>
      </c>
      <c r="B13" s="22" t="s">
        <v>4</v>
      </c>
      <c r="C13" s="2" t="s">
        <v>5</v>
      </c>
      <c r="D13" s="21" t="s">
        <v>6</v>
      </c>
      <c r="E13" s="2" t="s">
        <v>7</v>
      </c>
      <c r="F13" s="2" t="s">
        <v>8</v>
      </c>
      <c r="G13" s="2" t="s">
        <v>9</v>
      </c>
      <c r="H13" s="24" t="s">
        <v>10</v>
      </c>
      <c r="I13" s="852"/>
      <c r="J13" s="853"/>
      <c r="K13" s="853"/>
    </row>
    <row r="14" spans="1:11" ht="19.5" customHeight="1" x14ac:dyDescent="0.15">
      <c r="A14" s="17" t="s">
        <v>13</v>
      </c>
      <c r="B14" s="12"/>
      <c r="C14" s="2"/>
      <c r="D14" s="2"/>
      <c r="E14" s="960" t="s">
        <v>422</v>
      </c>
      <c r="F14" s="961"/>
      <c r="G14" s="961"/>
      <c r="H14" s="962"/>
      <c r="I14" s="5"/>
      <c r="J14" s="682"/>
      <c r="K14" s="692"/>
    </row>
    <row r="15" spans="1:11" ht="19.5" customHeight="1" x14ac:dyDescent="0.15">
      <c r="A15" s="20" t="s">
        <v>108</v>
      </c>
      <c r="B15" s="12" t="s">
        <v>20</v>
      </c>
      <c r="C15" s="26"/>
      <c r="D15" s="11"/>
      <c r="E15" s="12" t="s">
        <v>20</v>
      </c>
      <c r="F15" s="12"/>
      <c r="G15" s="12"/>
      <c r="H15" s="12" t="s">
        <v>20</v>
      </c>
      <c r="I15" s="5">
        <f>COUNTIFS(B15:H15,"&lt;&gt;空",B15:H15,"&lt;&gt;休",B15:H15,"&lt;&gt;調",B15:H15,"&lt;&gt;",B15:H15,"&lt;&gt;調整休")</f>
        <v>3</v>
      </c>
      <c r="J15" s="682">
        <f>SUM(COUNTIF(B15:H15,"9-19"))*(9)+(COUNTIF(B15:H15,"9-18"))*(8)+(COUNTIF(B15:H15,"9-17"))*(7.25)+(COUNTIF(B15:H15,"9-16"))*(6.25)+(COUNTIF(B15:H15,"9-15"))*(5.5)+(COUNTIF(B15:H15,"9-14"))*(4.5)+(COUNTIF(B15:H15,"9-13"))*(4)+(COUNTIF(B15:H15,"9-12"))*(3)+(COUNTIF(B15:H15,"9-11"))*(2)+(COUNTIF(B15:H15,"15-19"))*(4)+(COUNTIF(B15:H15,"14-19"))*(4.5)+(COUNTIF(B15:H15,"13-19"))*(5.5)+(COUNTIF(B15:H15,"13-18"))*(4.5)+(COUNTIF(B15:H15,"13:30-19"))*(5)+(COUNTIF(B15:H15,"16-19"))*(3)+(COUNTIF(B15:H15,"11-18"))*(6.25)+(COUNTIF(B15:H15,"11-19"))*(7)</f>
        <v>13.5</v>
      </c>
      <c r="K15" s="692"/>
    </row>
    <row r="16" spans="1:11" ht="19.5" customHeight="1" x14ac:dyDescent="0.15">
      <c r="A16" s="20" t="s">
        <v>127</v>
      </c>
      <c r="B16" s="12" t="s">
        <v>21</v>
      </c>
      <c r="C16" s="2"/>
      <c r="D16" s="11"/>
      <c r="E16" s="12" t="s">
        <v>21</v>
      </c>
      <c r="F16" s="12" t="s">
        <v>213</v>
      </c>
      <c r="G16" s="12"/>
      <c r="H16" s="12" t="s">
        <v>184</v>
      </c>
      <c r="I16" s="5">
        <f>COUNTIFS(B16:H16,"&lt;&gt;空",B16:H16,"&lt;&gt;休",B16:H16,"&lt;&gt;調",B16:H16,"&lt;&gt;",B16:H16,"&lt;&gt;調整休")</f>
        <v>4</v>
      </c>
      <c r="J16" s="682">
        <v>21.5</v>
      </c>
      <c r="K16" s="692"/>
    </row>
    <row r="17" spans="1:11" ht="19.5" customHeight="1" x14ac:dyDescent="0.15">
      <c r="A17" s="20" t="s">
        <v>344</v>
      </c>
      <c r="B17" s="12"/>
      <c r="C17" s="2"/>
      <c r="D17" s="11"/>
      <c r="E17" s="12" t="s">
        <v>21</v>
      </c>
      <c r="F17" s="12"/>
      <c r="G17" s="12" t="s">
        <v>21</v>
      </c>
      <c r="H17" s="12"/>
      <c r="I17" s="5">
        <f>COUNTIFS(B17:H17,"&lt;&gt;空",B17:H17,"&lt;&gt;休",B17:H17,"&lt;&gt;調",B17:H17,"&lt;&gt;",B17:H17,"&lt;&gt;調整休")</f>
        <v>2</v>
      </c>
      <c r="J17" s="682">
        <f>SUM(COUNTIF(B17:H17,"9-19"))*(9)+(COUNTIF(B17:H17,"9-18"))*(8)+(COUNTIF(B17:H17,"9-17"))*(7.25)+(COUNTIF(B17:H17,"9-16"))*(6.25)+(COUNTIF(B17:H17,"9-15"))*(5.5)+(COUNTIF(B17:H17,"9-14"))*(4.5)+(COUNTIF(B17:H17,"9-13"))*(4)+(COUNTIF(B17:H17,"9-12"))*(3)+(COUNTIF(B17:H17,"9-11"))*(2)+(COUNTIF(B17:H17,"9:30-11:30,16-19"))*(5)+(COUNTIF(B17:H17,"15-19"))*(4)+(COUNTIF(B17:H17,"14-19"))*(4.5)+(COUNTIF(B17:H17,"13-19"))*(5.5)+(COUNTIF(B17:H17,"13-18"))*(4.5)+(COUNTIF(B17:H17,"13-17"))*(4)+(COUNTIF(B17:H17,"12-18"))*(5.5)+(COUNTIF(B17:H17,"13:30-19"))*(5)+(COUNTIF(B17:H17,"16-19"))*(3)+(COUNTIF(B17:H17,"11-18"))*(6.25)</f>
        <v>9</v>
      </c>
      <c r="K17" s="692"/>
    </row>
    <row r="18" spans="1:11" ht="19.5" customHeight="1" thickBot="1" x14ac:dyDescent="0.2">
      <c r="A18" s="472" t="s">
        <v>430</v>
      </c>
      <c r="B18" s="364"/>
      <c r="C18" s="473"/>
      <c r="D18" s="474"/>
      <c r="E18" s="364"/>
      <c r="F18" s="364" t="s">
        <v>21</v>
      </c>
      <c r="G18" s="364"/>
      <c r="H18" s="364" t="s">
        <v>21</v>
      </c>
      <c r="I18" s="5">
        <f>COUNTIFS(B18:H18,"&lt;&gt;空",B18:H18,"&lt;&gt;休",B18:H18,"&lt;&gt;調",B18:H18,"&lt;&gt;",B18:H18,"&lt;&gt;調整休")</f>
        <v>2</v>
      </c>
      <c r="J18" s="682">
        <f>SUM(COUNTIF(B18:H18,"9-19"))*(9)+(COUNTIF(B18:H18,"9-18"))*(8)+(COUNTIF(B18:H18,"9-17"))*(7.25)+(COUNTIF(B18:H18,"9-16"))*(6.25)+(COUNTIF(B18:H18,"9-15"))*(5.5)+(COUNTIF(B18:H18,"9-14"))*(4.5)+(COUNTIF(B18:H18,"9-13"))*(4)+(COUNTIF(B18:H18,"9-12"))*(3)+(COUNTIF(B18:H18,"9-11"))*(2)+(COUNTIF(B18:H18,"9:30-11:30,16-19"))*(5)+(COUNTIF(B18:H18,"15-19"))*(4)+(COUNTIF(B18:H18,"14-19"))*(4.5)+(COUNTIF(B18:H18,"13-19"))*(5.5)+(COUNTIF(B18:H18,"13-18"))*(4.5)+(COUNTIF(B18:H18,"13-17"))*(4)+(COUNTIF(B18:H18,"12-18"))*(5.5)+(COUNTIF(B18:H18,"13:30-19"))*(5)+(COUNTIF(B18:H18,"16-19"))*(3)+(COUNTIF(B18:H18,"11-18"))*(6.25)</f>
        <v>9</v>
      </c>
      <c r="K18" s="692"/>
    </row>
    <row r="19" spans="1:11" ht="19.5" customHeight="1" x14ac:dyDescent="0.15">
      <c r="A19" s="930" t="s">
        <v>109</v>
      </c>
      <c r="B19" s="447"/>
      <c r="C19" s="417"/>
      <c r="D19" s="418"/>
      <c r="E19" s="447" t="s">
        <v>450</v>
      </c>
      <c r="F19" s="773" t="s">
        <v>83</v>
      </c>
      <c r="G19" s="773" t="s">
        <v>83</v>
      </c>
      <c r="H19" s="447" t="s">
        <v>402</v>
      </c>
      <c r="I19" s="394"/>
      <c r="J19" s="856"/>
      <c r="K19" s="857"/>
    </row>
    <row r="20" spans="1:11" ht="19.5" customHeight="1" thickBot="1" x14ac:dyDescent="0.2">
      <c r="A20" s="798"/>
      <c r="B20" s="111"/>
      <c r="C20" s="395"/>
      <c r="D20" s="395"/>
      <c r="E20" s="400"/>
      <c r="F20" s="774"/>
      <c r="G20" s="774"/>
      <c r="H20" s="111" t="s">
        <v>444</v>
      </c>
      <c r="I20" s="397"/>
      <c r="J20" s="858"/>
      <c r="K20" s="859"/>
    </row>
    <row r="21" spans="1:11" ht="19.5" customHeight="1" x14ac:dyDescent="0.15">
      <c r="A21" s="33" t="s">
        <v>0</v>
      </c>
      <c r="B21" s="23">
        <v>46006</v>
      </c>
      <c r="C21" s="23">
        <v>46007</v>
      </c>
      <c r="D21" s="23">
        <v>46008</v>
      </c>
      <c r="E21" s="23">
        <v>46009</v>
      </c>
      <c r="F21" s="23">
        <v>46010</v>
      </c>
      <c r="G21" s="23">
        <v>46011</v>
      </c>
      <c r="H21" s="23">
        <v>46012</v>
      </c>
      <c r="I21" s="860" t="s">
        <v>1</v>
      </c>
      <c r="J21" s="861" t="s">
        <v>2</v>
      </c>
      <c r="K21" s="861"/>
    </row>
    <row r="22" spans="1:11" ht="19.5" customHeight="1" x14ac:dyDescent="0.15">
      <c r="A22" s="22" t="s">
        <v>3</v>
      </c>
      <c r="B22" s="2" t="s">
        <v>4</v>
      </c>
      <c r="C22" s="21" t="s">
        <v>5</v>
      </c>
      <c r="D22" s="21" t="s">
        <v>6</v>
      </c>
      <c r="E22" s="2" t="s">
        <v>7</v>
      </c>
      <c r="F22" s="2" t="s">
        <v>8</v>
      </c>
      <c r="G22" s="2" t="s">
        <v>9</v>
      </c>
      <c r="H22" s="24" t="s">
        <v>10</v>
      </c>
      <c r="I22" s="852"/>
      <c r="J22" s="853"/>
      <c r="K22" s="853"/>
    </row>
    <row r="23" spans="1:11" ht="17.100000000000001" customHeight="1" x14ac:dyDescent="0.15">
      <c r="A23" s="17" t="s">
        <v>12</v>
      </c>
      <c r="B23" s="471" t="s">
        <v>423</v>
      </c>
      <c r="C23" s="2"/>
      <c r="D23" s="2"/>
      <c r="E23" s="960" t="s">
        <v>421</v>
      </c>
      <c r="F23" s="961"/>
      <c r="G23" s="961"/>
      <c r="H23" s="962"/>
      <c r="I23" s="346"/>
      <c r="J23" s="692"/>
      <c r="K23" s="692"/>
    </row>
    <row r="24" spans="1:11" ht="19.5" customHeight="1" x14ac:dyDescent="0.15">
      <c r="A24" s="20" t="s">
        <v>108</v>
      </c>
      <c r="B24" s="12" t="s">
        <v>20</v>
      </c>
      <c r="C24" s="26"/>
      <c r="D24" s="11"/>
      <c r="E24" s="12" t="s">
        <v>20</v>
      </c>
      <c r="F24" s="12"/>
      <c r="G24" s="12" t="s">
        <v>20</v>
      </c>
      <c r="H24" s="12" t="s">
        <v>20</v>
      </c>
      <c r="I24" s="5">
        <f>COUNTIFS(B24:H24,"&lt;&gt;空",B24:H24,"&lt;&gt;休",B24:H24,"&lt;&gt;調",B24:H24,"&lt;&gt;",B24:H24,"&lt;&gt;調整休")</f>
        <v>4</v>
      </c>
      <c r="J24" s="682">
        <f>SUM(COUNTIF(B24:H24,"9-19"))*(9)+(COUNTIF(B24:H24,"9-18"))*(8)+(COUNTIF(B24:H24,"9-17"))*(7.25)+(COUNTIF(B24:H24,"9-16"))*(6.25)+(COUNTIF(B24:H24,"9-15"))*(5.5)+(COUNTIF(B24:H24,"9-14"))*(4.5)+(COUNTIF(B24:H24,"9-13"))*(4)+(COUNTIF(B24:H24,"9-12"))*(3)+(COUNTIF(B24:H24,"9-11"))*(2)+(COUNTIF(B24:H24,"15-19"))*(4)+(COUNTIF(B24:H24,"14-19"))*(4.5)+(COUNTIF(B24:H24,"13-19"))*(5.5)+(COUNTIF(B24:H24,"13-18"))*(4.5)+(COUNTIF(B24:H24,"13:30-19"))*(5)+(COUNTIF(B24:H24,"16-19"))*(3)+(COUNTIF(B24:H24,"11-18"))*(6.25)+(COUNTIF(B24:H24,"11-19"))*(7)</f>
        <v>18</v>
      </c>
      <c r="K24" s="692"/>
    </row>
    <row r="25" spans="1:11" ht="19.5" customHeight="1" x14ac:dyDescent="0.15">
      <c r="A25" s="20" t="s">
        <v>127</v>
      </c>
      <c r="B25" s="12" t="s">
        <v>21</v>
      </c>
      <c r="C25" s="2"/>
      <c r="D25" s="11"/>
      <c r="E25" s="12" t="s">
        <v>21</v>
      </c>
      <c r="F25" s="12" t="s">
        <v>78</v>
      </c>
      <c r="G25" s="12"/>
      <c r="H25" s="12" t="s">
        <v>184</v>
      </c>
      <c r="I25" s="5">
        <f>COUNTIFS(B25:H25,"&lt;&gt;空",B25:H25,"&lt;&gt;休",B25:H25,"&lt;&gt;調",B25:H25,"&lt;&gt;",B25:H25,"&lt;&gt;調整休")</f>
        <v>4</v>
      </c>
      <c r="J25" s="682">
        <v>22.25</v>
      </c>
      <c r="K25" s="692"/>
    </row>
    <row r="26" spans="1:11" ht="19.5" customHeight="1" x14ac:dyDescent="0.15">
      <c r="A26" s="20" t="s">
        <v>344</v>
      </c>
      <c r="B26" s="12"/>
      <c r="C26" s="2"/>
      <c r="D26" s="11"/>
      <c r="E26" s="12" t="s">
        <v>21</v>
      </c>
      <c r="F26" s="12"/>
      <c r="G26" s="12" t="s">
        <v>21</v>
      </c>
      <c r="H26" s="12"/>
      <c r="I26" s="5">
        <f>COUNTIFS(B26:H26,"&lt;&gt;空",B26:H26,"&lt;&gt;休",B26:H26,"&lt;&gt;調",B26:H26,"&lt;&gt;",B26:H26,"&lt;&gt;調整休")</f>
        <v>2</v>
      </c>
      <c r="J26" s="682">
        <f>SUM(COUNTIF(B26:H26,"9-19"))*(9)+(COUNTIF(B26:H26,"9-18"))*(8)+(COUNTIF(B26:H26,"9-17"))*(7.25)+(COUNTIF(B26:H26,"9-16"))*(6.25)+(COUNTIF(B26:H26,"9-15"))*(5.5)+(COUNTIF(B26:H26,"9-14"))*(4.5)+(COUNTIF(B26:H26,"9-13"))*(4)+(COUNTIF(B26:H26,"9-12"))*(3)+(COUNTIF(B26:H26,"9-11"))*(2)+(COUNTIF(B26:H26,"9:30-11:30,16-19"))*(5)+(COUNTIF(B26:H26,"15-19"))*(4)+(COUNTIF(B26:H26,"14-19"))*(4.5)+(COUNTIF(B26:H26,"13-19"))*(5.5)+(COUNTIF(B26:H26,"13-18"))*(4.5)+(COUNTIF(B26:H26,"13-17"))*(4)+(COUNTIF(B26:H26,"12-18"))*(5.5)+(COUNTIF(B26:H26,"13:30-19"))*(5)+(COUNTIF(B26:H26,"16-19"))*(3)+(COUNTIF(B26:H26,"11-18"))*(6.25)</f>
        <v>9</v>
      </c>
      <c r="K26" s="692"/>
    </row>
    <row r="27" spans="1:11" ht="19.5" customHeight="1" thickBot="1" x14ac:dyDescent="0.2">
      <c r="A27" s="472" t="s">
        <v>430</v>
      </c>
      <c r="B27" s="364"/>
      <c r="C27" s="473"/>
      <c r="D27" s="474"/>
      <c r="E27" s="364"/>
      <c r="F27" s="364" t="s">
        <v>21</v>
      </c>
      <c r="G27" s="364"/>
      <c r="H27" s="364" t="s">
        <v>21</v>
      </c>
      <c r="I27" s="5">
        <f>COUNTIFS(B27:H27,"&lt;&gt;空",B27:H27,"&lt;&gt;休",B27:H27,"&lt;&gt;調",B27:H27,"&lt;&gt;",B27:H27,"&lt;&gt;調整休")</f>
        <v>2</v>
      </c>
      <c r="J27" s="682">
        <f>SUM(COUNTIF(B27:H27,"9-19"))*(9)+(COUNTIF(B27:H27,"9-18"))*(8)+(COUNTIF(B27:H27,"9-17"))*(7.25)+(COUNTIF(B27:H27,"9-16"))*(6.25)+(COUNTIF(B27:H27,"9-15"))*(5.5)+(COUNTIF(B27:H27,"9-14"))*(4.5)+(COUNTIF(B27:H27,"9-13"))*(4)+(COUNTIF(B27:H27,"9-12"))*(3)+(COUNTIF(B27:H27,"9-11"))*(2)+(COUNTIF(B27:H27,"9:30-11:30,16-19"))*(5)+(COUNTIF(B27:H27,"15-19"))*(4)+(COUNTIF(B27:H27,"14-19"))*(4.5)+(COUNTIF(B27:H27,"13-19"))*(5.5)+(COUNTIF(B27:H27,"13-18"))*(4.5)+(COUNTIF(B27:H27,"13-17"))*(4)+(COUNTIF(B27:H27,"12-18"))*(5.5)+(COUNTIF(B27:H27,"13:30-19"))*(5)+(COUNTIF(B27:H27,"16-19"))*(3)+(COUNTIF(B27:H27,"11-18"))*(6.25)</f>
        <v>9</v>
      </c>
      <c r="K27" s="692"/>
    </row>
    <row r="28" spans="1:11" ht="19.5" customHeight="1" x14ac:dyDescent="0.15">
      <c r="A28" s="930" t="s">
        <v>109</v>
      </c>
      <c r="B28" s="447"/>
      <c r="C28" s="417"/>
      <c r="D28" s="418"/>
      <c r="E28" s="447" t="s">
        <v>450</v>
      </c>
      <c r="F28" s="393" t="s">
        <v>72</v>
      </c>
      <c r="G28" s="447"/>
      <c r="H28" s="447"/>
      <c r="I28" s="394"/>
      <c r="J28" s="856"/>
      <c r="K28" s="857"/>
    </row>
    <row r="29" spans="1:11" ht="19.5" customHeight="1" thickBot="1" x14ac:dyDescent="0.2">
      <c r="A29" s="798"/>
      <c r="B29" s="111"/>
      <c r="C29" s="395"/>
      <c r="D29" s="395"/>
      <c r="E29" s="400"/>
      <c r="F29" s="400" t="s">
        <v>321</v>
      </c>
      <c r="G29" s="364" t="s">
        <v>21</v>
      </c>
      <c r="H29" s="111" t="s">
        <v>444</v>
      </c>
      <c r="I29" s="397"/>
      <c r="J29" s="858"/>
      <c r="K29" s="859"/>
    </row>
    <row r="30" spans="1:11" ht="19.5" customHeight="1" x14ac:dyDescent="0.15">
      <c r="A30" s="33" t="s">
        <v>0</v>
      </c>
      <c r="B30" s="90">
        <v>46013</v>
      </c>
      <c r="C30" s="90">
        <v>46014</v>
      </c>
      <c r="D30" s="90">
        <v>46015</v>
      </c>
      <c r="E30" s="90">
        <v>46016</v>
      </c>
      <c r="F30" s="90">
        <v>46017</v>
      </c>
      <c r="G30" s="90">
        <v>46018</v>
      </c>
      <c r="H30" s="90">
        <v>46019</v>
      </c>
      <c r="I30" s="860" t="s">
        <v>1</v>
      </c>
      <c r="J30" s="861" t="s">
        <v>2</v>
      </c>
      <c r="K30" s="861"/>
    </row>
    <row r="31" spans="1:11" ht="19.5" customHeight="1" x14ac:dyDescent="0.15">
      <c r="A31" s="22" t="s">
        <v>3</v>
      </c>
      <c r="B31" s="2" t="s">
        <v>4</v>
      </c>
      <c r="C31" s="21" t="s">
        <v>5</v>
      </c>
      <c r="D31" s="21" t="s">
        <v>6</v>
      </c>
      <c r="E31" s="2" t="s">
        <v>7</v>
      </c>
      <c r="F31" s="2" t="s">
        <v>8</v>
      </c>
      <c r="G31" s="2" t="s">
        <v>9</v>
      </c>
      <c r="H31" s="24" t="s">
        <v>10</v>
      </c>
      <c r="I31" s="852"/>
      <c r="J31" s="853"/>
      <c r="K31" s="853"/>
    </row>
    <row r="32" spans="1:11" ht="19.5" customHeight="1" x14ac:dyDescent="0.15">
      <c r="A32" s="17" t="s">
        <v>13</v>
      </c>
      <c r="B32" s="471" t="s">
        <v>423</v>
      </c>
      <c r="C32" s="2"/>
      <c r="D32" s="2"/>
      <c r="E32" s="12"/>
      <c r="F32" s="12"/>
      <c r="G32" s="12"/>
      <c r="H32" s="12"/>
      <c r="I32" s="5"/>
      <c r="J32" s="682"/>
      <c r="K32" s="692"/>
    </row>
    <row r="33" spans="1:11" ht="19.5" customHeight="1" x14ac:dyDescent="0.15">
      <c r="A33" s="20" t="s">
        <v>108</v>
      </c>
      <c r="B33" s="12" t="s">
        <v>20</v>
      </c>
      <c r="C33" s="26"/>
      <c r="D33" s="11"/>
      <c r="E33" s="12" t="s">
        <v>20</v>
      </c>
      <c r="F33" s="12"/>
      <c r="G33" s="12"/>
      <c r="H33" s="12" t="s">
        <v>20</v>
      </c>
      <c r="I33" s="5">
        <f>COUNTIFS(B33:H33,"&lt;&gt;空",B33:H33,"&lt;&gt;休",B33:H33,"&lt;&gt;調",B33:H33,"&lt;&gt;",B33:H33,"&lt;&gt;調整休")</f>
        <v>3</v>
      </c>
      <c r="J33" s="682">
        <f>SUM(COUNTIF(B33:H33,"9-19"))*(9)+(COUNTIF(B33:H33,"9-18"))*(8)+(COUNTIF(B33:H33,"9-17"))*(7.25)+(COUNTIF(B33:H33,"9-16"))*(6.25)+(COUNTIF(B33:H33,"9-15"))*(5.5)+(COUNTIF(B33:H33,"9-14"))*(4.5)+(COUNTIF(B33:H33,"9-13"))*(4)+(COUNTIF(B33:H33,"9-12"))*(3)+(COUNTIF(B33:H33,"9-11"))*(2)+(COUNTIF(B33:H33,"15-19"))*(4)+(COUNTIF(B33:H33,"14-19"))*(4.5)+(COUNTIF(B33:H33,"13-19"))*(5.5)+(COUNTIF(B33:H33,"13-18"))*(4.5)+(COUNTIF(B33:H33,"13:30-19"))*(5)+(COUNTIF(B33:H33,"16-19"))*(3)+(COUNTIF(B33:H33,"11-18"))*(6.25)+(COUNTIF(B33:H33,"11-19"))*(7)</f>
        <v>13.5</v>
      </c>
      <c r="K33" s="692"/>
    </row>
    <row r="34" spans="1:11" ht="19.5" customHeight="1" x14ac:dyDescent="0.15">
      <c r="A34" s="20" t="s">
        <v>127</v>
      </c>
      <c r="B34" s="12" t="s">
        <v>21</v>
      </c>
      <c r="C34" s="2"/>
      <c r="D34" s="11"/>
      <c r="E34" s="12" t="s">
        <v>21</v>
      </c>
      <c r="F34" s="12" t="s">
        <v>78</v>
      </c>
      <c r="G34" s="12" t="s">
        <v>121</v>
      </c>
      <c r="H34" s="12" t="s">
        <v>184</v>
      </c>
      <c r="I34" s="5">
        <f>COUNTIFS(B34:H34,"&lt;&gt;空",B34:H34,"&lt;&gt;休",B34:H34,"&lt;&gt;調",B34:H34,"&lt;&gt;",B34:H34,"&lt;&gt;調整休")</f>
        <v>5</v>
      </c>
      <c r="J34" s="682">
        <v>28.5</v>
      </c>
      <c r="K34" s="692"/>
    </row>
    <row r="35" spans="1:11" ht="19.5" customHeight="1" x14ac:dyDescent="0.15">
      <c r="A35" s="20" t="s">
        <v>344</v>
      </c>
      <c r="B35" s="12"/>
      <c r="C35" s="2"/>
      <c r="D35" s="11"/>
      <c r="E35" s="12" t="s">
        <v>21</v>
      </c>
      <c r="F35" s="12"/>
      <c r="G35" s="12" t="s">
        <v>21</v>
      </c>
      <c r="H35" s="12"/>
      <c r="I35" s="5">
        <f>COUNTIFS(B35:H35,"&lt;&gt;空",B35:H35,"&lt;&gt;休",B35:H35,"&lt;&gt;調",B35:H35,"&lt;&gt;",B35:H35,"&lt;&gt;調整休")</f>
        <v>2</v>
      </c>
      <c r="J35" s="682">
        <f>SUM(COUNTIF(B35:H35,"9-19"))*(9)+(COUNTIF(B35:H35,"9-18"))*(8)+(COUNTIF(B35:H35,"9-17"))*(7.25)+(COUNTIF(B35:H35,"9-16"))*(6.25)+(COUNTIF(B35:H35,"9-15"))*(5.5)+(COUNTIF(B35:H35,"9-14"))*(4.5)+(COUNTIF(B35:H35,"9-13"))*(4)+(COUNTIF(B35:H35,"9-12"))*(3)+(COUNTIF(B35:H35,"9-11"))*(2)+(COUNTIF(B35:H35,"9:30-11:30,16-19"))*(5)+(COUNTIF(B35:H35,"15-19"))*(4)+(COUNTIF(B35:H35,"14-19"))*(4.5)+(COUNTIF(B35:H35,"13-19"))*(5.5)+(COUNTIF(B35:H35,"13-18"))*(4.5)+(COUNTIF(B35:H35,"13-17"))*(4)+(COUNTIF(B35:H35,"12-18"))*(5.5)+(COUNTIF(B35:H35,"13:30-19"))*(5)+(COUNTIF(B35:H35,"16-19"))*(3)+(COUNTIF(B35:H35,"11-18"))*(6.25)</f>
        <v>9</v>
      </c>
      <c r="K35" s="692"/>
    </row>
    <row r="36" spans="1:11" ht="19.5" customHeight="1" thickBot="1" x14ac:dyDescent="0.2">
      <c r="A36" s="472" t="s">
        <v>430</v>
      </c>
      <c r="B36" s="364"/>
      <c r="C36" s="473"/>
      <c r="D36" s="474"/>
      <c r="E36" s="364"/>
      <c r="F36" s="364" t="s">
        <v>21</v>
      </c>
      <c r="G36" s="364"/>
      <c r="H36" s="364" t="s">
        <v>21</v>
      </c>
      <c r="I36" s="5">
        <f>COUNTIFS(B36:H36,"&lt;&gt;空",B36:H36,"&lt;&gt;休",B36:H36,"&lt;&gt;調",B36:H36,"&lt;&gt;",B36:H36,"&lt;&gt;調整休")</f>
        <v>2</v>
      </c>
      <c r="J36" s="682">
        <f>SUM(COUNTIF(B36:H36,"9-19"))*(9)+(COUNTIF(B36:H36,"9-18"))*(8)+(COUNTIF(B36:H36,"9-17"))*(7.25)+(COUNTIF(B36:H36,"9-16"))*(6.25)+(COUNTIF(B36:H36,"9-15"))*(5.5)+(COUNTIF(B36:H36,"9-14"))*(4.5)+(COUNTIF(B36:H36,"9-13"))*(4)+(COUNTIF(B36:H36,"9-12"))*(3)+(COUNTIF(B36:H36,"9-11"))*(2)+(COUNTIF(B36:H36,"9:30-11:30,16-19"))*(5)+(COUNTIF(B36:H36,"15-19"))*(4)+(COUNTIF(B36:H36,"14-19"))*(4.5)+(COUNTIF(B36:H36,"13-19"))*(5.5)+(COUNTIF(B36:H36,"13-18"))*(4.5)+(COUNTIF(B36:H36,"13-17"))*(4)+(COUNTIF(B36:H36,"12-18"))*(5.5)+(COUNTIF(B36:H36,"13:30-19"))*(5)+(COUNTIF(B36:H36,"16-19"))*(3)+(COUNTIF(B36:H36,"11-18"))*(6.25)</f>
        <v>9</v>
      </c>
      <c r="K36" s="692"/>
    </row>
    <row r="37" spans="1:11" ht="19.5" customHeight="1" x14ac:dyDescent="0.15">
      <c r="A37" s="930" t="s">
        <v>109</v>
      </c>
      <c r="B37" s="447"/>
      <c r="C37" s="417"/>
      <c r="D37" s="418"/>
      <c r="E37" s="447" t="s">
        <v>450</v>
      </c>
      <c r="F37" s="393" t="s">
        <v>72</v>
      </c>
      <c r="G37" s="107" t="s">
        <v>72</v>
      </c>
      <c r="H37" s="447" t="s">
        <v>402</v>
      </c>
      <c r="I37" s="394"/>
      <c r="J37" s="856"/>
      <c r="K37" s="857"/>
    </row>
    <row r="38" spans="1:11" ht="19.5" customHeight="1" thickBot="1" x14ac:dyDescent="0.2">
      <c r="A38" s="798"/>
      <c r="B38" s="111"/>
      <c r="C38" s="395"/>
      <c r="D38" s="395"/>
      <c r="E38" s="400" t="s">
        <v>321</v>
      </c>
      <c r="F38" s="400" t="s">
        <v>321</v>
      </c>
      <c r="G38" s="480" t="s">
        <v>449</v>
      </c>
      <c r="H38" s="111" t="s">
        <v>444</v>
      </c>
      <c r="I38" s="397"/>
      <c r="J38" s="858"/>
      <c r="K38" s="859"/>
    </row>
    <row r="39" spans="1:11" ht="19.5" customHeight="1" x14ac:dyDescent="0.15">
      <c r="A39" s="33" t="s">
        <v>0</v>
      </c>
      <c r="B39" s="23">
        <v>46020</v>
      </c>
      <c r="C39" s="23">
        <v>46021</v>
      </c>
      <c r="D39" s="23">
        <v>46022</v>
      </c>
      <c r="E39" s="23">
        <v>45658</v>
      </c>
      <c r="F39" s="23">
        <v>45659</v>
      </c>
      <c r="G39" s="28">
        <v>45660</v>
      </c>
      <c r="H39" s="23">
        <v>45661</v>
      </c>
      <c r="I39" s="860" t="s">
        <v>1</v>
      </c>
      <c r="J39" s="861" t="s">
        <v>2</v>
      </c>
      <c r="K39" s="861"/>
    </row>
    <row r="40" spans="1:11" ht="19.5" customHeight="1" x14ac:dyDescent="0.15">
      <c r="A40" s="22" t="s">
        <v>3</v>
      </c>
      <c r="B40" s="22" t="s">
        <v>4</v>
      </c>
      <c r="C40" s="316" t="s">
        <v>5</v>
      </c>
      <c r="D40" s="21" t="s">
        <v>6</v>
      </c>
      <c r="E40" s="24" t="s">
        <v>7</v>
      </c>
      <c r="F40" s="2" t="s">
        <v>8</v>
      </c>
      <c r="G40" s="2" t="s">
        <v>9</v>
      </c>
      <c r="H40" s="24" t="s">
        <v>10</v>
      </c>
      <c r="I40" s="852"/>
      <c r="J40" s="853"/>
      <c r="K40" s="853"/>
    </row>
    <row r="41" spans="1:11" ht="17.100000000000001" customHeight="1" x14ac:dyDescent="0.15">
      <c r="A41" s="17" t="s">
        <v>12</v>
      </c>
      <c r="B41" s="12"/>
      <c r="C41" s="949" t="s">
        <v>420</v>
      </c>
      <c r="D41" s="950"/>
      <c r="E41" s="950"/>
      <c r="F41" s="950"/>
      <c r="G41" s="951"/>
      <c r="H41" s="12"/>
      <c r="I41" s="346"/>
      <c r="J41" s="692"/>
      <c r="K41" s="692"/>
    </row>
    <row r="42" spans="1:11" ht="19.5" customHeight="1" x14ac:dyDescent="0.15">
      <c r="A42" s="20" t="s">
        <v>108</v>
      </c>
      <c r="B42" s="12" t="s">
        <v>20</v>
      </c>
      <c r="C42" s="26"/>
      <c r="D42" s="11"/>
      <c r="E42" s="11"/>
      <c r="F42" s="11"/>
      <c r="G42" s="11"/>
      <c r="H42" s="12" t="s">
        <v>20</v>
      </c>
      <c r="I42" s="5">
        <f>COUNTIFS(B42:H42,"&lt;&gt;空",B42:H42,"&lt;&gt;休",B42:H42,"&lt;&gt;調",B42:H42,"&lt;&gt;",B42:H42,"&lt;&gt;調整休")</f>
        <v>2</v>
      </c>
      <c r="J42" s="682">
        <f>SUM(COUNTIF(B42:H42,"9-19"))*(9)+(COUNTIF(B42:H42,"9-18"))*(8)+(COUNTIF(B42:H42,"9-17"))*(7.25)+(COUNTIF(B42:H42,"9-16"))*(6.25)+(COUNTIF(B42:H42,"9-15"))*(5.5)+(COUNTIF(B42:H42,"9-14"))*(4.5)+(COUNTIF(B42:H42,"9-13"))*(4)+(COUNTIF(B42:H42,"9-12"))*(3)+(COUNTIF(B42:H42,"9-11"))*(2)+(COUNTIF(B42:H42,"15-19"))*(4)+(COUNTIF(B42:H42,"14-19"))*(4.5)+(COUNTIF(B42:H42,"13-19"))*(5.5)+(COUNTIF(B42:H42,"13-18"))*(4.5)+(COUNTIF(B42:H42,"13:30-19"))*(5)+(COUNTIF(B42:H42,"16-19"))*(3)+(COUNTIF(B42:H42,"11-18"))*(6.25)+(COUNTIF(B42:H42,"11-19"))*(7)</f>
        <v>9</v>
      </c>
      <c r="K42" s="692"/>
    </row>
    <row r="43" spans="1:11" ht="19.5" customHeight="1" x14ac:dyDescent="0.15">
      <c r="A43" s="20" t="s">
        <v>127</v>
      </c>
      <c r="B43" s="12" t="s">
        <v>21</v>
      </c>
      <c r="C43" s="2"/>
      <c r="D43" s="11"/>
      <c r="E43" s="11"/>
      <c r="F43" s="11"/>
      <c r="G43" s="11"/>
      <c r="H43" s="12" t="s">
        <v>184</v>
      </c>
      <c r="I43" s="5">
        <f>COUNTIFS(B43:H43,"&lt;&gt;空",B43:H43,"&lt;&gt;休",B43:H43,"&lt;&gt;調",B43:H43,"&lt;&gt;",B43:H43,"&lt;&gt;調整休")</f>
        <v>2</v>
      </c>
      <c r="J43" s="682">
        <f>SUM(COUNTIF(B43:H43,"9-19"))*(9)+(COUNTIF(B43:H43,"9-18"))*(8)+(COUNTIF(B43:H43,"9-17"))*(7.25)+(COUNTIF(B43:H43,"9-16"))*(6.25)+(COUNTIF(B43:H43,"9-15"))*(5.5)+(COUNTIF(B43:H43,"9-14"))*(4.5)+(COUNTIF(B43:H43,"9-13"))*(4)+(COUNTIF(B43:H43,"9-12"))*(3)+(COUNTIF(B43:H43,"9-11"))*(2)+(COUNTIF(B43:H43,"15-19"))*(4)+(COUNTIF(B43:H43,"14-19"))*(4.5)+(COUNTIF(B43:H43,"13-19"))*(5.5)+(COUNTIF(B43:H43,"13-18"))*(4.5)+(COUNTIF(B43:H43,"13:30-19"))*(5)+(COUNTIF(B43:H43,"16-19"))*(3)+(COUNTIF(B43:H43,"11-18"))*(6.25)+(COUNTIF(B43:H43,"11-19"))*(7)</f>
        <v>11.5</v>
      </c>
      <c r="K43" s="692"/>
    </row>
    <row r="44" spans="1:11" ht="19.5" customHeight="1" x14ac:dyDescent="0.15">
      <c r="A44" s="20" t="s">
        <v>344</v>
      </c>
      <c r="B44" s="12"/>
      <c r="C44" s="2"/>
      <c r="D44" s="11"/>
      <c r="E44" s="11"/>
      <c r="F44" s="11"/>
      <c r="G44" s="11"/>
      <c r="H44" s="12"/>
      <c r="I44" s="5">
        <f>COUNTIFS(B44:H44,"&lt;&gt;空",B44:H44,"&lt;&gt;休",B44:H44,"&lt;&gt;調",B44:H44,"&lt;&gt;",B44:H44,"&lt;&gt;調整休")</f>
        <v>0</v>
      </c>
      <c r="J44" s="682">
        <f>SUM(COUNTIF(B44:H44,"9-19"))*(9)+(COUNTIF(B44:H44,"9-18"))*(8)+(COUNTIF(B44:H44,"9-17"))*(7.25)+(COUNTIF(B44:H44,"9-16"))*(6.25)+(COUNTIF(B44:H44,"9-15"))*(5.5)+(COUNTIF(B44:H44,"9-14"))*(4.5)+(COUNTIF(B44:H44,"9-13"))*(4)+(COUNTIF(B44:H44,"9-12"))*(3)+(COUNTIF(B44:H44,"9-11"))*(2)+(COUNTIF(B44:H44,"9:30-11:30,16-19"))*(5)+(COUNTIF(B44:H44,"15-19"))*(4)+(COUNTIF(B44:H44,"14-19"))*(4.5)+(COUNTIF(B44:H44,"13-19"))*(5.5)+(COUNTIF(B44:H44,"13-18"))*(4.5)+(COUNTIF(B44:H44,"13-17"))*(4)+(COUNTIF(B44:H44,"12-18"))*(5.5)+(COUNTIF(B44:H44,"13:30-19"))*(5)+(COUNTIF(B44:H44,"16-19"))*(3)+(COUNTIF(B44:H44,"11-18"))*(6.25)</f>
        <v>0</v>
      </c>
      <c r="K44" s="692"/>
    </row>
    <row r="45" spans="1:11" ht="19.5" customHeight="1" thickBot="1" x14ac:dyDescent="0.2">
      <c r="A45" s="472" t="s">
        <v>430</v>
      </c>
      <c r="B45" s="364"/>
      <c r="C45" s="473"/>
      <c r="D45" s="474"/>
      <c r="E45" s="474"/>
      <c r="F45" s="474"/>
      <c r="G45" s="474"/>
      <c r="H45" s="364" t="s">
        <v>21</v>
      </c>
      <c r="I45" s="5">
        <f>COUNTIFS(B45:H45,"&lt;&gt;空",B45:H45,"&lt;&gt;休",B45:H45,"&lt;&gt;調",B45:H45,"&lt;&gt;",B45:H45,"&lt;&gt;調整休")</f>
        <v>1</v>
      </c>
      <c r="J45" s="682">
        <f>SUM(COUNTIF(B45:H45,"9-19"))*(9)+(COUNTIF(B45:H45,"9-18"))*(8)+(COUNTIF(B45:H45,"9-17"))*(7.25)+(COUNTIF(B45:H45,"9-16"))*(6.25)+(COUNTIF(B45:H45,"9-15"))*(5.5)+(COUNTIF(B45:H45,"9-14"))*(4.5)+(COUNTIF(B45:H45,"9-13"))*(4)+(COUNTIF(B45:H45,"9-12"))*(3)+(COUNTIF(B45:H45,"9-11"))*(2)+(COUNTIF(B45:H45,"9:30-11:30,16-19"))*(5)+(COUNTIF(B45:H45,"15-19"))*(4)+(COUNTIF(B45:H45,"14-19"))*(4.5)+(COUNTIF(B45:H45,"13-19"))*(5.5)+(COUNTIF(B45:H45,"13-18"))*(4.5)+(COUNTIF(B45:H45,"13-17"))*(4)+(COUNTIF(B45:H45,"12-18"))*(5.5)+(COUNTIF(B45:H45,"13:30-19"))*(5)+(COUNTIF(B45:H45,"16-19"))*(3)+(COUNTIF(B45:H45,"11-18"))*(6.25)</f>
        <v>4.5</v>
      </c>
      <c r="K45" s="692"/>
    </row>
    <row r="46" spans="1:11" ht="19.5" customHeight="1" x14ac:dyDescent="0.15">
      <c r="A46" s="930" t="s">
        <v>109</v>
      </c>
      <c r="B46" s="447"/>
      <c r="C46" s="417"/>
      <c r="D46" s="418"/>
      <c r="E46" s="418"/>
      <c r="F46" s="418"/>
      <c r="G46" s="418"/>
      <c r="H46" s="447" t="s">
        <v>402</v>
      </c>
      <c r="I46" s="394"/>
      <c r="J46" s="856"/>
      <c r="K46" s="857"/>
    </row>
    <row r="47" spans="1:11" ht="19.5" customHeight="1" thickBot="1" x14ac:dyDescent="0.2">
      <c r="A47" s="798"/>
      <c r="B47" s="111"/>
      <c r="C47" s="395"/>
      <c r="D47" s="395"/>
      <c r="E47" s="395"/>
      <c r="F47" s="395"/>
      <c r="G47" s="395"/>
      <c r="H47" s="111" t="s">
        <v>444</v>
      </c>
      <c r="I47" s="397"/>
      <c r="J47" s="858"/>
      <c r="K47" s="859"/>
    </row>
    <row r="48" spans="1:11" ht="19.5" customHeight="1" x14ac:dyDescent="0.15">
      <c r="A48" s="41"/>
      <c r="B48" s="42"/>
      <c r="C48" s="42"/>
      <c r="D48" s="42"/>
      <c r="E48" s="42"/>
      <c r="F48" s="42"/>
      <c r="G48" s="42"/>
      <c r="H48" s="42"/>
      <c r="I48" s="791" t="s">
        <v>445</v>
      </c>
      <c r="J48" s="791"/>
      <c r="K48" s="791"/>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92</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75">
    <mergeCell ref="A55:B55"/>
    <mergeCell ref="A56:B56"/>
    <mergeCell ref="C56:K56"/>
    <mergeCell ref="A57:B57"/>
    <mergeCell ref="C57:K57"/>
    <mergeCell ref="J45:K45"/>
    <mergeCell ref="J36:K36"/>
    <mergeCell ref="A37:A38"/>
    <mergeCell ref="J37:K37"/>
    <mergeCell ref="J38:K38"/>
    <mergeCell ref="C41:G41"/>
    <mergeCell ref="J41:K41"/>
    <mergeCell ref="J42:K42"/>
    <mergeCell ref="J43:K43"/>
    <mergeCell ref="J44:K44"/>
    <mergeCell ref="I39:I40"/>
    <mergeCell ref="J39:K40"/>
    <mergeCell ref="C52:K52"/>
    <mergeCell ref="A54:B54"/>
    <mergeCell ref="C54:K54"/>
    <mergeCell ref="A46:A47"/>
    <mergeCell ref="J46:K46"/>
    <mergeCell ref="J47:K47"/>
    <mergeCell ref="I48:K48"/>
    <mergeCell ref="A49:B49"/>
    <mergeCell ref="D49:E49"/>
    <mergeCell ref="A50:B50"/>
    <mergeCell ref="C50:K50"/>
    <mergeCell ref="A51:B51"/>
    <mergeCell ref="C51:K51"/>
    <mergeCell ref="J35:K35"/>
    <mergeCell ref="J26:K26"/>
    <mergeCell ref="J27:K27"/>
    <mergeCell ref="A28:A29"/>
    <mergeCell ref="J28:K28"/>
    <mergeCell ref="J29:K29"/>
    <mergeCell ref="I30:I31"/>
    <mergeCell ref="J30:K31"/>
    <mergeCell ref="J32:K32"/>
    <mergeCell ref="J33:K33"/>
    <mergeCell ref="J34:K34"/>
    <mergeCell ref="J25:K25"/>
    <mergeCell ref="J17:K17"/>
    <mergeCell ref="J18:K18"/>
    <mergeCell ref="A19:A20"/>
    <mergeCell ref="G19:G20"/>
    <mergeCell ref="J19:K19"/>
    <mergeCell ref="J20:K20"/>
    <mergeCell ref="I21:I22"/>
    <mergeCell ref="J21:K22"/>
    <mergeCell ref="E23:H23"/>
    <mergeCell ref="J23:K23"/>
    <mergeCell ref="J24:K24"/>
    <mergeCell ref="F19:F20"/>
    <mergeCell ref="I12:I13"/>
    <mergeCell ref="J12:K13"/>
    <mergeCell ref="E14:H14"/>
    <mergeCell ref="J14:K14"/>
    <mergeCell ref="J15:K15"/>
    <mergeCell ref="J16:K16"/>
    <mergeCell ref="J6:K6"/>
    <mergeCell ref="J7:K7"/>
    <mergeCell ref="J8:K8"/>
    <mergeCell ref="J9:K9"/>
    <mergeCell ref="A10:A11"/>
    <mergeCell ref="G10:G11"/>
    <mergeCell ref="J10:K10"/>
    <mergeCell ref="J11:K11"/>
    <mergeCell ref="B1:F1"/>
    <mergeCell ref="H1:K1"/>
    <mergeCell ref="B2:E2"/>
    <mergeCell ref="I3:I4"/>
    <mergeCell ref="J3:K4"/>
    <mergeCell ref="J5:K5"/>
    <mergeCell ref="F10:F11"/>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8EFE1E6-22BF-4172-82C7-B159945D7349}">
          <x14:formula1>
            <xm:f>'F:\Users\clmiwa-three\Downloads\[《中村》新田・草加 エリア 仮シフト【12月16日～1月15日】.xlsx]参照データベース'!#REF!</xm:f>
          </x14:formula1>
          <xm:sqref>G1 C47:D48 C38:D38 C29:D29 E48:H48 C20:D20 C11:D11 E47:G47</xm:sqref>
        </x14:dataValidation>
      </x14:dataValidations>
    </ext>
  </extLst>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12289-4E3C-46C1-87E3-0C25F453D66F}">
  <sheetPr>
    <tabColor theme="7" tint="0.59999389629810485"/>
    <pageSetUpPr fitToPage="1"/>
  </sheetPr>
  <dimension ref="A1:N67"/>
  <sheetViews>
    <sheetView zoomScale="90" zoomScaleNormal="90" workbookViewId="0">
      <selection activeCell="N13" sqref="N13"/>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418</v>
      </c>
      <c r="C1" s="683"/>
      <c r="D1" s="683"/>
      <c r="E1" s="683"/>
      <c r="F1" s="683"/>
      <c r="H1" s="729" t="s">
        <v>111</v>
      </c>
      <c r="I1" s="730"/>
      <c r="J1" s="731"/>
      <c r="K1" s="732"/>
    </row>
    <row r="2" spans="1:11" ht="9.9499999999999993" customHeight="1" x14ac:dyDescent="0.15">
      <c r="A2" s="14"/>
      <c r="I2" s="14"/>
      <c r="J2" s="3"/>
      <c r="K2" s="4"/>
    </row>
    <row r="3" spans="1:11" ht="15" customHeight="1" x14ac:dyDescent="0.15">
      <c r="A3" s="2" t="s">
        <v>64</v>
      </c>
      <c r="B3" s="90">
        <v>45992</v>
      </c>
      <c r="C3" s="90">
        <v>45993</v>
      </c>
      <c r="D3" s="90">
        <v>45994</v>
      </c>
      <c r="E3" s="90">
        <v>45995</v>
      </c>
      <c r="F3" s="90">
        <v>45996</v>
      </c>
      <c r="G3" s="90">
        <v>45997</v>
      </c>
      <c r="H3" s="90">
        <v>45998</v>
      </c>
      <c r="I3" s="727" t="s">
        <v>1</v>
      </c>
      <c r="J3" s="717" t="s">
        <v>2</v>
      </c>
      <c r="K3" s="718"/>
    </row>
    <row r="4" spans="1:11" ht="15" customHeight="1" x14ac:dyDescent="0.15">
      <c r="A4" s="2" t="s">
        <v>3</v>
      </c>
      <c r="B4" s="2" t="s">
        <v>4</v>
      </c>
      <c r="C4" s="21" t="s">
        <v>5</v>
      </c>
      <c r="D4" s="21" t="s">
        <v>6</v>
      </c>
      <c r="E4" s="2" t="s">
        <v>7</v>
      </c>
      <c r="F4" s="2" t="s">
        <v>8</v>
      </c>
      <c r="G4" s="2" t="s">
        <v>9</v>
      </c>
      <c r="H4" s="24" t="s">
        <v>10</v>
      </c>
      <c r="I4" s="728"/>
      <c r="J4" s="719"/>
      <c r="K4" s="720"/>
    </row>
    <row r="5" spans="1:11" ht="15" customHeight="1" x14ac:dyDescent="0.15">
      <c r="A5" s="17" t="s">
        <v>12</v>
      </c>
      <c r="B5" s="12"/>
      <c r="C5" s="2"/>
      <c r="D5" s="2"/>
      <c r="E5" s="12"/>
      <c r="F5" s="12"/>
      <c r="G5" s="12"/>
      <c r="H5" s="12"/>
      <c r="I5" s="5"/>
      <c r="J5" s="682"/>
      <c r="K5" s="692"/>
    </row>
    <row r="6" spans="1:11" ht="15" customHeight="1" x14ac:dyDescent="0.15">
      <c r="A6" s="19" t="s">
        <v>112</v>
      </c>
      <c r="B6" s="242" t="s">
        <v>361</v>
      </c>
      <c r="C6" s="26"/>
      <c r="D6" s="32"/>
      <c r="E6" s="54" t="s">
        <v>67</v>
      </c>
      <c r="F6" s="444" t="s">
        <v>379</v>
      </c>
      <c r="G6" s="59"/>
      <c r="H6" s="54"/>
      <c r="I6" s="5">
        <f>COUNTIFS(B6:H6,"&lt;&gt;空",B6:H6,"&lt;&gt;休",B6:H6,"&lt;&gt;調",B6:H6,"&lt;&gt;",B6:H6,"&lt;&gt;調整休")</f>
        <v>3</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COUNTIF(B6:H6,"13-16"))*(3)+(COUNTIF(B6:H6,"工場9:30-15"))*(5)+(COUNTIF(B6:H6,"工場9-15"))*(5.5)+(COUNTIF(B6:H6,"Y10-・店15-"))*(6.25)+(COUNTIF(B6:H6,"Y9:30-/受-17"))*(6.75)+(COUNTIF(B6:H6,"Y9:30-/受"))*(4.5)</f>
        <v>18.5</v>
      </c>
      <c r="K6" s="692"/>
    </row>
    <row r="7" spans="1:11" ht="15" customHeight="1" x14ac:dyDescent="0.15">
      <c r="A7" s="20" t="s">
        <v>113</v>
      </c>
      <c r="B7" s="401" t="s">
        <v>402</v>
      </c>
      <c r="C7" s="2"/>
      <c r="D7" s="32"/>
      <c r="E7" s="401" t="s">
        <v>402</v>
      </c>
      <c r="F7" s="12" t="s">
        <v>20</v>
      </c>
      <c r="G7" s="54" t="s">
        <v>23</v>
      </c>
      <c r="H7" s="12"/>
      <c r="I7" s="5">
        <f>COUNTIFS(B7:H7,"&lt;&gt;空",B7:H7,"&lt;&gt;休",B7:H7,"&lt;&gt;調",B7:H7,"&lt;&gt;",B7:H7,"&lt;&gt;調整休")</f>
        <v>4</v>
      </c>
      <c r="J7" s="682">
        <v>12.5</v>
      </c>
      <c r="K7" s="692"/>
    </row>
    <row r="8" spans="1:11" ht="15" customHeight="1" x14ac:dyDescent="0.15">
      <c r="A8" s="20" t="s">
        <v>114</v>
      </c>
      <c r="B8" s="12"/>
      <c r="C8" s="2"/>
      <c r="D8" s="32"/>
      <c r="E8" s="16"/>
      <c r="F8" s="54"/>
      <c r="G8" s="54"/>
      <c r="H8" s="12" t="s">
        <v>20</v>
      </c>
      <c r="I8" s="5">
        <f>COUNTIFS(B8:H8,"&lt;&gt;空",B8:H8,"&lt;&gt;休",B8:H8,"&lt;&gt;調",B8:H8,"&lt;&gt;",B8:H8,"&lt;&gt;調整休")</f>
        <v>1</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COUNTIF(B8:H8,"12:30-17:30"))*(4.5)</f>
        <v>4.5</v>
      </c>
      <c r="K8" s="692"/>
    </row>
    <row r="9" spans="1:11" ht="15" customHeight="1" x14ac:dyDescent="0.15">
      <c r="A9" s="20" t="s">
        <v>115</v>
      </c>
      <c r="B9" s="12" t="s">
        <v>21</v>
      </c>
      <c r="C9" s="38"/>
      <c r="D9" s="38"/>
      <c r="E9" s="12"/>
      <c r="F9" s="40"/>
      <c r="G9" s="12" t="s">
        <v>21</v>
      </c>
      <c r="H9" s="12" t="s">
        <v>21</v>
      </c>
      <c r="I9" s="5">
        <f t="shared" ref="I9:I12" si="0">COUNTIFS(B9:H9,"&lt;&gt;空",B9:H9,"&lt;&gt;休",B9:H9,"&lt;&gt;調",B9:H9,"&lt;&gt;",B9:H9,"&lt;&gt;調整休")</f>
        <v>3</v>
      </c>
      <c r="J9" s="682">
        <f t="shared" ref="J9:J10" si="1">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13:30-19"))*(5)+(COUNTIF(B9:H9,"14-17"))*(4)+(COUNTIF(B9:H9,"16-19"))*(4)+(COUNTIF(B9:H9,"13-16"))*(3)</f>
        <v>13.5</v>
      </c>
      <c r="K9" s="692"/>
    </row>
    <row r="10" spans="1:11" ht="15" customHeight="1" x14ac:dyDescent="0.15">
      <c r="A10" s="47" t="s">
        <v>128</v>
      </c>
      <c r="B10" s="12" t="s">
        <v>20</v>
      </c>
      <c r="C10" s="38"/>
      <c r="D10" s="38"/>
      <c r="E10" s="29"/>
      <c r="F10" s="12" t="s">
        <v>20</v>
      </c>
      <c r="G10" s="12" t="s">
        <v>20</v>
      </c>
      <c r="H10" s="59"/>
      <c r="I10" s="5">
        <f t="shared" si="0"/>
        <v>3</v>
      </c>
      <c r="J10" s="682">
        <f t="shared" si="1"/>
        <v>13.5</v>
      </c>
      <c r="K10" s="692"/>
    </row>
    <row r="11" spans="1:11" ht="15" customHeight="1" x14ac:dyDescent="0.15">
      <c r="A11" s="20" t="s">
        <v>339</v>
      </c>
      <c r="B11" s="12"/>
      <c r="C11" s="38"/>
      <c r="D11" s="38"/>
      <c r="E11" s="59"/>
      <c r="F11" s="29"/>
      <c r="G11" s="59"/>
      <c r="H11" s="59"/>
      <c r="I11" s="5">
        <f t="shared" si="0"/>
        <v>0</v>
      </c>
      <c r="J11" s="682">
        <f>SUM(COUNTIF(B11:H11,"9-14:30"))*(5)+(COUNTIF(B11:H11,"9-20"))*(10)+(COUNTIF(B11:H11,"9-19"))*(9)+(COUNTIF(B11:H11,"9-18"))*(8)+(COUNTIF(B11:H11,"9-17"))*(7.25)+(COUNTIF(B11:H11,"9-16"))*(6.25)+(COUNTIF(B11:H11,"9-15"))*(5.5)+(COUNTIF(B11:H11,"9-14"))*(4.5)+(COUNTIF(B11:H11,"9-13,17-20"))*(7)+(COUNTIF(B11:H11,"9-13"))*(4)+(COUNTIF(B11:H11,"9-12,18-20"))*(5)+(COUNTIF(B11:H11,"9-12,16-20"))*(7)+(COUNTIF(B11:H11,"9-12,16-19"))*(6)+(COUNTIF(B11:H11,"9-13,16-20"))*(6)+(COUNTIF(B11:H11,"9-12"))*(3)+(COUNTIF(B11:H11,"9-11:30"))*(2.5)+(COUNTIF(B11:H11,"9-11,16-19"))*(5)+(COUNTIF(B11:H11,"9-11"))*(2)+(COUNTIF(B11:H11,"9:30-11:30,16-19"))*(5)+(COUNTIF(B11:H11,"19-20"))*(1)+(COUNTIF(B11:H11,"17-20"))*(3)+(COUNTIF(B11:H11,"16-20"))*(4)+(COUNTIF(B11:H11,"15-20"))*(4.5)+(COUNTIF(B11:H11,"15-19"))*(4)+(COUNTIF(B11:H11,"14-20"))*(5.5)+(COUNTIF(B11:H11,"14-19"))*(4.5)+(COUNTIF(B11:H11,"14:30-20"))*(5)+(COUNTIF(B11:H11,"13-20"))*(6.25)+(COUNTIF(B11:H11,"13-19"))*(5.5)+(COUNTIF(B11:H11,"13-18"))*(4.5)+(COUNTIF(B11:H11,"13-17"))*(4)+(COUNTIF(B11:H11,"12-20"))*(7.25)+(COUNTIF(B11:H11,"10-20"))*(9)+(COUNTIF(B11:H11,"10-15"))*(4.5)+(COUNTIF(B11:H11,"12-18"))*(5.5)+(COUNTIF(B11:H11,"10-12,14-19"))*(6.5)+(COUNTIF(B11:H11,"10-14"))*(4)+(COUNTIF(B11:H11,"13:30-19"))*(5)+(COUNTIF(B11:H11,"14-17"))*(4)+(COUNTIF(B11:H11,"16-19"))*(3)+(COUNTIF(B11:H11,"13-16"))*(3)</f>
        <v>0</v>
      </c>
      <c r="K11" s="692"/>
    </row>
    <row r="12" spans="1:11" ht="15" customHeight="1" x14ac:dyDescent="0.15">
      <c r="A12" s="20" t="s">
        <v>359</v>
      </c>
      <c r="B12" s="117"/>
      <c r="C12" s="38"/>
      <c r="D12" s="38"/>
      <c r="E12" s="117"/>
      <c r="F12" s="12" t="s">
        <v>21</v>
      </c>
      <c r="G12" s="12" t="s">
        <v>21</v>
      </c>
      <c r="H12" s="12" t="s">
        <v>21</v>
      </c>
      <c r="I12" s="5">
        <f t="shared" si="0"/>
        <v>3</v>
      </c>
      <c r="J12" s="682">
        <f>SUM(COUNTIF(B12:H12,"9-14:30"))*(5)+(COUNTIF(B12:H12,"9-20"))*(10)+(COUNTIF(B12:H12,"9-19"))*(9)+(COUNTIF(B12:H12,"9-18"))*(8)+(COUNTIF(B12:H12,"9-17"))*(7.25)+(COUNTIF(B12:H12,"9-16"))*(6.25)+(COUNTIF(B12:H12,"9-15"))*(5.5)+(COUNTIF(B12:H12,"9-14"))*(4.5)+(COUNTIF(B12:H12,"9-13,17-20"))*(7)+(COUNTIF(B12:H12,"9-13"))*(4)+(COUNTIF(B12:H12,"9-12,18-20"))*(5)+(COUNTIF(B12:H12,"9-12,16-20"))*(7)+(COUNTIF(B12:H12,"9-12,16-19"))*(6)+(COUNTIF(B12:H12,"9-13,16-20"))*(6)+(COUNTIF(B12:H12,"9-12"))*(3)+(COUNTIF(B12:H12,"9-11:30"))*(2.5)+(COUNTIF(B12:H12,"9-11,16-19"))*(5)+(COUNTIF(B12:H12,"9-11"))*(2)+(COUNTIF(B12:H12,"9:30-11:30,16-19"))*(5)+(COUNTIF(B12:H12,"19-20"))*(1)+(COUNTIF(B12:H12,"17-20"))*(3)+(COUNTIF(B12:H12,"16-20"))*(4)+(COUNTIF(B12:H12,"15-20"))*(4.5)+(COUNTIF(B12:H12,"15-19"))*(4)+(COUNTIF(B12:H12,"14-20"))*(5.5)+(COUNTIF(B12:H12,"14-19"))*(4.5)+(COUNTIF(B12:H12,"14:30-20"))*(5)+(COUNTIF(B12:H12,"13-20"))*(6.25)+(COUNTIF(B12:H12,"13-19"))*(5.5)+(COUNTIF(B12:H12,"13-18"))*(4.5)+(COUNTIF(B12:H12,"13-17"))*(4)+(COUNTIF(B12:H12,"12-20"))*(7.25)+(COUNTIF(B12:H12,"10-20"))*(9)+(COUNTIF(B12:H12,"10-15"))*(4.5)+(COUNTIF(B12:H12,"12-18"))*(5.5)+(COUNTIF(B12:H12,"10-12,14-19"))*(6.5)+(COUNTIF(B12:H12,"10-14"))*(4)+(COUNTIF(B12:H12,"13:30-19"))*(5)+(COUNTIF(B12:H12,"14-17"))*(4)+(COUNTIF(B12:H12,"16-19"))*(3)+(COUNTIF(B12:H12,"13-16"))*(3)</f>
        <v>13.5</v>
      </c>
      <c r="K12" s="692"/>
    </row>
    <row r="13" spans="1:11" ht="15" customHeight="1" x14ac:dyDescent="0.15">
      <c r="A13" s="114" t="s">
        <v>66</v>
      </c>
      <c r="B13" s="117"/>
      <c r="C13" s="38"/>
      <c r="D13" s="38"/>
      <c r="E13" s="258" t="s">
        <v>182</v>
      </c>
      <c r="F13" s="258" t="s">
        <v>101</v>
      </c>
      <c r="G13" s="117"/>
      <c r="H13" s="117"/>
      <c r="I13" s="27"/>
      <c r="J13" s="48"/>
      <c r="K13" s="102"/>
    </row>
    <row r="14" spans="1:11" ht="15" customHeight="1" x14ac:dyDescent="0.15">
      <c r="A14" s="33" t="s">
        <v>0</v>
      </c>
      <c r="B14" s="90">
        <v>45999</v>
      </c>
      <c r="C14" s="90">
        <v>46000</v>
      </c>
      <c r="D14" s="90">
        <v>46001</v>
      </c>
      <c r="E14" s="90">
        <v>46002</v>
      </c>
      <c r="F14" s="90">
        <v>46003</v>
      </c>
      <c r="G14" s="90">
        <v>46004</v>
      </c>
      <c r="H14" s="90">
        <v>46005</v>
      </c>
      <c r="I14" s="7"/>
      <c r="J14" s="717" t="s">
        <v>2</v>
      </c>
      <c r="K14" s="718"/>
    </row>
    <row r="15" spans="1:11" ht="15" customHeight="1" x14ac:dyDescent="0.15">
      <c r="A15" s="22" t="s">
        <v>3</v>
      </c>
      <c r="B15" s="22" t="s">
        <v>4</v>
      </c>
      <c r="C15" s="2" t="s">
        <v>5</v>
      </c>
      <c r="D15" s="21" t="s">
        <v>6</v>
      </c>
      <c r="E15" s="2" t="s">
        <v>7</v>
      </c>
      <c r="F15" s="2" t="s">
        <v>8</v>
      </c>
      <c r="G15" s="2" t="s">
        <v>9</v>
      </c>
      <c r="H15" s="24" t="s">
        <v>10</v>
      </c>
      <c r="I15" s="8"/>
      <c r="J15" s="719"/>
      <c r="K15" s="720"/>
    </row>
    <row r="16" spans="1:11" ht="15" customHeight="1" x14ac:dyDescent="0.15">
      <c r="A16" s="17" t="s">
        <v>13</v>
      </c>
      <c r="B16" s="12"/>
      <c r="C16" s="2"/>
      <c r="D16" s="2"/>
      <c r="E16" s="960" t="s">
        <v>422</v>
      </c>
      <c r="F16" s="961"/>
      <c r="G16" s="961"/>
      <c r="H16" s="962"/>
      <c r="I16" s="5"/>
      <c r="J16" s="682"/>
      <c r="K16" s="692"/>
    </row>
    <row r="17" spans="1:11" ht="15" customHeight="1" x14ac:dyDescent="0.15">
      <c r="A17" s="19" t="s">
        <v>112</v>
      </c>
      <c r="B17" s="242" t="s">
        <v>361</v>
      </c>
      <c r="C17" s="26"/>
      <c r="D17" s="32"/>
      <c r="E17" s="54" t="s">
        <v>67</v>
      </c>
      <c r="F17" s="59"/>
      <c r="G17" s="59"/>
      <c r="H17" s="54"/>
      <c r="I17" s="5">
        <f>COUNTIFS(B17:H17,"&lt;&gt;空",B17:H17,"&lt;&gt;休",B17:H17,"&lt;&gt;調",B17:H17,"&lt;&gt;",B17:H17,"&lt;&gt;調整休")</f>
        <v>2</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13:30-19"))*(5)+(COUNTIF(B17:H17,"14-17"))*(4)+(COUNTIF(B17:H17,"16-19"))*(4)+(COUNTIF(B17:H17,"13-16"))*(3)+(COUNTIF(B17:H17,"工場9:30-15"))*(5)+(COUNTIF(B17:H17,"工場9-15"))*(5.5)+(COUNTIF(B17:H17,"Y10-・店15-"))*(6.25)+(COUNTIF(B17:H17,"Y9:30-/受-17"))*(6.75)+(COUNTIF(B17:H17,"Y9:30-/受"))*(4.5)</f>
        <v>11.75</v>
      </c>
      <c r="K17" s="692"/>
    </row>
    <row r="18" spans="1:11" ht="15" customHeight="1" x14ac:dyDescent="0.15">
      <c r="A18" s="20" t="s">
        <v>113</v>
      </c>
      <c r="B18" s="401" t="s">
        <v>402</v>
      </c>
      <c r="C18" s="2"/>
      <c r="D18" s="32"/>
      <c r="E18" s="401" t="s">
        <v>402</v>
      </c>
      <c r="F18" s="12" t="s">
        <v>20</v>
      </c>
      <c r="G18" s="54"/>
      <c r="H18" s="12" t="s">
        <v>23</v>
      </c>
      <c r="I18" s="5">
        <f>COUNTIFS(B18:H18,"&lt;&gt;空",B18:H18,"&lt;&gt;休",B18:H18,"&lt;&gt;調",B18:H18,"&lt;&gt;",B18:H18,"&lt;&gt;調整休")</f>
        <v>4</v>
      </c>
      <c r="J18" s="682">
        <v>17</v>
      </c>
      <c r="K18" s="692"/>
    </row>
    <row r="19" spans="1:11" ht="15" customHeight="1" x14ac:dyDescent="0.15">
      <c r="A19" s="20" t="s">
        <v>114</v>
      </c>
      <c r="B19" s="12"/>
      <c r="C19" s="2"/>
      <c r="D19" s="32"/>
      <c r="E19" s="16"/>
      <c r="F19" s="54"/>
      <c r="G19" s="54" t="s">
        <v>20</v>
      </c>
      <c r="H19" s="59"/>
      <c r="I19" s="5">
        <f>COUNTIFS(B19:H19,"&lt;&gt;空",B19:H19,"&lt;&gt;休",B19:H19,"&lt;&gt;調",B19:H19,"&lt;&gt;",B19:H19,"&lt;&gt;調整休")</f>
        <v>1</v>
      </c>
      <c r="J19" s="682">
        <f>SUM(COUNTIF(B19:H19,"9-14:30"))*(5)+(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13:30-19"))*(5)+(COUNTIF(B19:H19,"14-17"))*(4)+(COUNTIF(B19:H19,"16-19"))*(4)+(COUNTIF(B19:H19,"13-16"))*(3)+(COUNTIF(B19:H19,"12:30-17:30"))*(4.5)</f>
        <v>4.5</v>
      </c>
      <c r="K19" s="692"/>
    </row>
    <row r="20" spans="1:11" ht="15" customHeight="1" x14ac:dyDescent="0.15">
      <c r="A20" s="20" t="s">
        <v>115</v>
      </c>
      <c r="B20" s="12" t="s">
        <v>21</v>
      </c>
      <c r="C20" s="38"/>
      <c r="D20" s="38"/>
      <c r="E20" s="12"/>
      <c r="F20" s="40"/>
      <c r="G20" s="12" t="s">
        <v>21</v>
      </c>
      <c r="H20" s="12" t="s">
        <v>21</v>
      </c>
      <c r="I20" s="5">
        <f t="shared" ref="I20:I23" si="2">COUNTIFS(B20:H20,"&lt;&gt;空",B20:H20,"&lt;&gt;休",B20:H20,"&lt;&gt;調",B20:H20,"&lt;&gt;",B20:H20,"&lt;&gt;調整休")</f>
        <v>3</v>
      </c>
      <c r="J20" s="682">
        <f t="shared" ref="J20:J21" si="3">SUM(COUNTIF(B20:H20,"9-14:30"))*(5)+(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13:30-19"))*(5)+(COUNTIF(B20:H20,"14-17"))*(4)+(COUNTIF(B20:H20,"16-19"))*(4)+(COUNTIF(B20:H20,"13-16"))*(3)</f>
        <v>13.5</v>
      </c>
      <c r="K20" s="692"/>
    </row>
    <row r="21" spans="1:11" ht="15" customHeight="1" x14ac:dyDescent="0.15">
      <c r="A21" s="47" t="s">
        <v>128</v>
      </c>
      <c r="B21" s="12" t="s">
        <v>20</v>
      </c>
      <c r="C21" s="38"/>
      <c r="D21" s="38"/>
      <c r="E21" s="29"/>
      <c r="F21" s="59"/>
      <c r="G21" s="12"/>
      <c r="H21" s="12" t="s">
        <v>20</v>
      </c>
      <c r="I21" s="5">
        <f t="shared" si="2"/>
        <v>2</v>
      </c>
      <c r="J21" s="682">
        <f t="shared" si="3"/>
        <v>9</v>
      </c>
      <c r="K21" s="692"/>
    </row>
    <row r="22" spans="1:11" ht="15" customHeight="1" x14ac:dyDescent="0.15">
      <c r="A22" s="20" t="s">
        <v>339</v>
      </c>
      <c r="B22" s="12"/>
      <c r="C22" s="38"/>
      <c r="D22" s="38"/>
      <c r="E22" s="12" t="s">
        <v>83</v>
      </c>
      <c r="F22" s="29"/>
      <c r="G22" s="59"/>
      <c r="H22" s="59"/>
      <c r="I22" s="5">
        <f t="shared" si="2"/>
        <v>1</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(3)+(COUNTIF(B22:H22,"13-16"))*(3)</f>
        <v>9</v>
      </c>
      <c r="K22" s="692"/>
    </row>
    <row r="23" spans="1:11" ht="15" customHeight="1" x14ac:dyDescent="0.15">
      <c r="A23" s="20" t="s">
        <v>359</v>
      </c>
      <c r="B23" s="117"/>
      <c r="C23" s="38"/>
      <c r="D23" s="38"/>
      <c r="E23" s="117"/>
      <c r="F23" s="12" t="s">
        <v>21</v>
      </c>
      <c r="G23" s="12" t="s">
        <v>21</v>
      </c>
      <c r="H23" s="12" t="s">
        <v>21</v>
      </c>
      <c r="I23" s="5">
        <f t="shared" si="2"/>
        <v>3</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(3)+(COUNTIF(B23:H23,"13-16"))*(3)</f>
        <v>13.5</v>
      </c>
      <c r="K23" s="692"/>
    </row>
    <row r="24" spans="1:11" ht="15" customHeight="1" x14ac:dyDescent="0.15">
      <c r="A24" s="114" t="s">
        <v>66</v>
      </c>
      <c r="B24" s="117"/>
      <c r="C24" s="38"/>
      <c r="D24" s="38"/>
      <c r="E24" s="117"/>
      <c r="F24" s="258" t="s">
        <v>443</v>
      </c>
      <c r="G24" s="117"/>
      <c r="H24" s="117"/>
      <c r="I24" s="27"/>
      <c r="J24" s="48"/>
      <c r="K24" s="102"/>
    </row>
    <row r="25" spans="1:11" ht="15" customHeight="1" x14ac:dyDescent="0.15">
      <c r="A25" s="22" t="s">
        <v>0</v>
      </c>
      <c r="B25" s="23">
        <v>46006</v>
      </c>
      <c r="C25" s="23">
        <v>46007</v>
      </c>
      <c r="D25" s="23">
        <v>46008</v>
      </c>
      <c r="E25" s="23">
        <v>46009</v>
      </c>
      <c r="F25" s="23">
        <v>46010</v>
      </c>
      <c r="G25" s="23">
        <v>46011</v>
      </c>
      <c r="H25" s="23">
        <v>46012</v>
      </c>
      <c r="I25" s="7"/>
      <c r="J25" s="717" t="s">
        <v>2</v>
      </c>
      <c r="K25" s="718"/>
    </row>
    <row r="26" spans="1:11" ht="15" customHeight="1" x14ac:dyDescent="0.15">
      <c r="A26" s="22" t="s">
        <v>3</v>
      </c>
      <c r="B26" s="2" t="s">
        <v>4</v>
      </c>
      <c r="C26" s="21" t="s">
        <v>5</v>
      </c>
      <c r="D26" s="21" t="s">
        <v>6</v>
      </c>
      <c r="E26" s="2" t="s">
        <v>7</v>
      </c>
      <c r="F26" s="2" t="s">
        <v>8</v>
      </c>
      <c r="G26" s="2" t="s">
        <v>9</v>
      </c>
      <c r="H26" s="24" t="s">
        <v>10</v>
      </c>
      <c r="I26" s="8"/>
      <c r="J26" s="719"/>
      <c r="K26" s="720"/>
    </row>
    <row r="27" spans="1:11" ht="15" customHeight="1" x14ac:dyDescent="0.15">
      <c r="A27" s="17" t="s">
        <v>12</v>
      </c>
      <c r="B27" s="471" t="s">
        <v>423</v>
      </c>
      <c r="C27" s="2"/>
      <c r="D27" s="2"/>
      <c r="E27" s="960" t="s">
        <v>421</v>
      </c>
      <c r="F27" s="961"/>
      <c r="G27" s="961"/>
      <c r="H27" s="962"/>
      <c r="I27" s="51"/>
      <c r="J27" s="721"/>
      <c r="K27" s="722"/>
    </row>
    <row r="28" spans="1:11" ht="15" customHeight="1" x14ac:dyDescent="0.15">
      <c r="A28" s="19" t="s">
        <v>112</v>
      </c>
      <c r="B28" s="242" t="s">
        <v>361</v>
      </c>
      <c r="C28" s="26"/>
      <c r="D28" s="32"/>
      <c r="E28" s="54" t="s">
        <v>67</v>
      </c>
      <c r="F28" s="444" t="s">
        <v>379</v>
      </c>
      <c r="G28" s="54" t="s">
        <v>20</v>
      </c>
      <c r="H28" s="54"/>
      <c r="I28" s="5">
        <f>COUNTIFS(B28:H28,"&lt;&gt;空",B28:H28,"&lt;&gt;休",B28:H28,"&lt;&gt;調",B28:H28,"&lt;&gt;",B28:H28,"&lt;&gt;調整休")</f>
        <v>4</v>
      </c>
      <c r="J28" s="682">
        <f>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COUNTIF(B28:H28,"工場9:30-15"))*(5)+(COUNTIF(B28:H28,"工場9-15"))*(5.5)+(COUNTIF(B28:H28,"Y10-・店15-"))*(6.25)+(COUNTIF(B28:H28,"Y9:30-/受-17"))*(6.75)+(COUNTIF(B28:H28,"Y9:30-/受"))*(4.5)</f>
        <v>23</v>
      </c>
      <c r="K28" s="692"/>
    </row>
    <row r="29" spans="1:11" ht="15" customHeight="1" x14ac:dyDescent="0.15">
      <c r="A29" s="20" t="s">
        <v>113</v>
      </c>
      <c r="B29" s="401" t="s">
        <v>402</v>
      </c>
      <c r="C29" s="2"/>
      <c r="D29" s="32"/>
      <c r="E29" s="401" t="s">
        <v>402</v>
      </c>
      <c r="F29" s="12" t="s">
        <v>20</v>
      </c>
      <c r="G29" s="54"/>
      <c r="H29" s="12"/>
      <c r="I29" s="5">
        <f>COUNTIFS(B29:H29,"&lt;&gt;空",B29:H29,"&lt;&gt;休",B29:H29,"&lt;&gt;調",B29:H29,"&lt;&gt;",B29:H29,"&lt;&gt;調整休")</f>
        <v>3</v>
      </c>
      <c r="J29" s="682">
        <v>12.5</v>
      </c>
      <c r="K29" s="692"/>
    </row>
    <row r="30" spans="1:11" ht="15" customHeight="1" x14ac:dyDescent="0.15">
      <c r="A30" s="20" t="s">
        <v>114</v>
      </c>
      <c r="B30" s="12"/>
      <c r="C30" s="2"/>
      <c r="D30" s="32"/>
      <c r="E30" s="16"/>
      <c r="F30" s="54"/>
      <c r="G30" s="54"/>
      <c r="H30" s="59"/>
      <c r="I30" s="5">
        <f>COUNTIFS(B30:H30,"&lt;&gt;空",B30:H30,"&lt;&gt;休",B30:H30,"&lt;&gt;調",B30:H30,"&lt;&gt;",B30:H30,"&lt;&gt;調整休")</f>
        <v>0</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COUNTIF(B30:H30,"13-16"))*(3)+(COUNTIF(B30:H30,"12:30-17:30"))*(4.5)</f>
        <v>0</v>
      </c>
      <c r="K30" s="692"/>
    </row>
    <row r="31" spans="1:11" ht="15" customHeight="1" x14ac:dyDescent="0.15">
      <c r="A31" s="20" t="s">
        <v>115</v>
      </c>
      <c r="B31" s="12" t="s">
        <v>21</v>
      </c>
      <c r="C31" s="38"/>
      <c r="D31" s="38"/>
      <c r="E31" s="12"/>
      <c r="F31" s="40"/>
      <c r="G31" s="12" t="s">
        <v>21</v>
      </c>
      <c r="H31" s="12" t="s">
        <v>21</v>
      </c>
      <c r="I31" s="5">
        <f t="shared" ref="I31:I34" si="4">COUNTIFS(B31:H31,"&lt;&gt;空",B31:H31,"&lt;&gt;休",B31:H31,"&lt;&gt;調",B31:H31,"&lt;&gt;",B31:H31,"&lt;&gt;調整休")</f>
        <v>3</v>
      </c>
      <c r="J31" s="682">
        <f t="shared" ref="J31:J32" si="5">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COUNTIF(B31:H31,"13-16"))*(3)</f>
        <v>13.5</v>
      </c>
      <c r="K31" s="692"/>
    </row>
    <row r="32" spans="1:11" ht="15" customHeight="1" x14ac:dyDescent="0.15">
      <c r="A32" s="47" t="s">
        <v>128</v>
      </c>
      <c r="B32" s="12" t="s">
        <v>20</v>
      </c>
      <c r="C32" s="38"/>
      <c r="D32" s="38"/>
      <c r="E32" s="29"/>
      <c r="F32" s="12" t="s">
        <v>20</v>
      </c>
      <c r="G32" s="12"/>
      <c r="H32" s="12" t="s">
        <v>20</v>
      </c>
      <c r="I32" s="5">
        <f t="shared" si="4"/>
        <v>3</v>
      </c>
      <c r="J32" s="682">
        <f t="shared" si="5"/>
        <v>13.5</v>
      </c>
      <c r="K32" s="692"/>
    </row>
    <row r="33" spans="1:11" ht="15" customHeight="1" x14ac:dyDescent="0.15">
      <c r="A33" s="20" t="s">
        <v>339</v>
      </c>
      <c r="B33" s="12"/>
      <c r="C33" s="38"/>
      <c r="D33" s="38"/>
      <c r="E33" s="12" t="s">
        <v>83</v>
      </c>
      <c r="F33" s="29"/>
      <c r="G33" s="12" t="s">
        <v>20</v>
      </c>
      <c r="H33" s="12" t="s">
        <v>20</v>
      </c>
      <c r="I33" s="5">
        <f t="shared" si="4"/>
        <v>3</v>
      </c>
      <c r="J33" s="682">
        <f t="shared" ref="J33:J34" si="6">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13:30-19"))*(5)+(COUNTIF(B33:H33,"14-17"))*(4)+(COUNTIF(B33:H33,"16-19"))*(3)+(COUNTIF(B33:H33,"13-16"))*(3)</f>
        <v>18</v>
      </c>
      <c r="K33" s="692"/>
    </row>
    <row r="34" spans="1:11" ht="15" customHeight="1" x14ac:dyDescent="0.15">
      <c r="A34" s="20" t="s">
        <v>359</v>
      </c>
      <c r="B34" s="117"/>
      <c r="C34" s="38"/>
      <c r="D34" s="38"/>
      <c r="E34" s="117"/>
      <c r="F34" s="12" t="s">
        <v>21</v>
      </c>
      <c r="G34" s="12" t="s">
        <v>21</v>
      </c>
      <c r="H34" s="12" t="s">
        <v>21</v>
      </c>
      <c r="I34" s="5">
        <f t="shared" si="4"/>
        <v>3</v>
      </c>
      <c r="J34" s="682">
        <f t="shared" si="6"/>
        <v>13.5</v>
      </c>
      <c r="K34" s="692"/>
    </row>
    <row r="35" spans="1:11" ht="15" customHeight="1" x14ac:dyDescent="0.15">
      <c r="A35" s="114" t="s">
        <v>66</v>
      </c>
      <c r="B35" s="117"/>
      <c r="C35" s="38"/>
      <c r="D35" s="38"/>
      <c r="E35" s="117"/>
      <c r="F35" s="258" t="s">
        <v>182</v>
      </c>
      <c r="G35" s="117"/>
      <c r="H35" s="117"/>
      <c r="I35" s="27"/>
      <c r="J35" s="48"/>
      <c r="K35" s="102"/>
    </row>
    <row r="36" spans="1:11" ht="15" customHeight="1" x14ac:dyDescent="0.15">
      <c r="A36" s="22" t="s">
        <v>0</v>
      </c>
      <c r="B36" s="90">
        <v>46013</v>
      </c>
      <c r="C36" s="90">
        <v>46014</v>
      </c>
      <c r="D36" s="90">
        <v>46015</v>
      </c>
      <c r="E36" s="90">
        <v>46016</v>
      </c>
      <c r="F36" s="90">
        <v>46017</v>
      </c>
      <c r="G36" s="90">
        <v>46018</v>
      </c>
      <c r="H36" s="90">
        <v>46019</v>
      </c>
      <c r="I36" s="7"/>
      <c r="J36" s="717" t="s">
        <v>2</v>
      </c>
      <c r="K36" s="718"/>
    </row>
    <row r="37" spans="1:11" ht="15" customHeight="1" x14ac:dyDescent="0.15">
      <c r="A37" s="22" t="s">
        <v>3</v>
      </c>
      <c r="B37" s="2" t="s">
        <v>4</v>
      </c>
      <c r="C37" s="21" t="s">
        <v>5</v>
      </c>
      <c r="D37" s="21" t="s">
        <v>6</v>
      </c>
      <c r="E37" s="2" t="s">
        <v>7</v>
      </c>
      <c r="F37" s="2" t="s">
        <v>8</v>
      </c>
      <c r="G37" s="2" t="s">
        <v>9</v>
      </c>
      <c r="H37" s="24" t="s">
        <v>10</v>
      </c>
      <c r="I37" s="8"/>
      <c r="J37" s="719"/>
      <c r="K37" s="720"/>
    </row>
    <row r="38" spans="1:11" ht="15" customHeight="1" x14ac:dyDescent="0.15">
      <c r="A38" s="17" t="s">
        <v>13</v>
      </c>
      <c r="B38" s="471" t="s">
        <v>423</v>
      </c>
      <c r="C38" s="2"/>
      <c r="D38" s="2"/>
      <c r="E38" s="12"/>
      <c r="F38" s="12"/>
      <c r="G38" s="12"/>
      <c r="H38" s="12"/>
      <c r="I38" s="5"/>
      <c r="J38" s="682"/>
      <c r="K38" s="692"/>
    </row>
    <row r="39" spans="1:11" ht="15" customHeight="1" x14ac:dyDescent="0.15">
      <c r="A39" s="19" t="s">
        <v>112</v>
      </c>
      <c r="B39" s="59"/>
      <c r="C39" s="26"/>
      <c r="D39" s="32"/>
      <c r="E39" s="54" t="s">
        <v>67</v>
      </c>
      <c r="F39" s="444" t="s">
        <v>379</v>
      </c>
      <c r="G39" s="54" t="s">
        <v>20</v>
      </c>
      <c r="H39" s="54"/>
      <c r="I39" s="5">
        <f>COUNTIFS(B39:H39,"&lt;&gt;空",B39:H39,"&lt;&gt;休",B39:H39,"&lt;&gt;調",B39:H39,"&lt;&gt;",B39:H39,"&lt;&gt;調整休")</f>
        <v>3</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COUNTIF(B39:H39,"13-16"))*(3)+(COUNTIF(B39:H39,"工場9:30-15"))*(5)+(COUNTIF(B39:H39,"工場9-15"))*(5.5)+(COUNTIF(B39:H39,"Y10-・店15-"))*(6.25)+(COUNTIF(B39:H39,"Y9:30-/受-17"))*(6.75)+(COUNTIF(B39:H39,"Y9:30-/受"))*(4.5)</f>
        <v>18.5</v>
      </c>
      <c r="K39" s="692"/>
    </row>
    <row r="40" spans="1:11" ht="15" customHeight="1" x14ac:dyDescent="0.15">
      <c r="A40" s="20" t="s">
        <v>113</v>
      </c>
      <c r="B40" s="401" t="s">
        <v>402</v>
      </c>
      <c r="C40" s="2"/>
      <c r="D40" s="32"/>
      <c r="E40" s="401" t="s">
        <v>402</v>
      </c>
      <c r="F40" s="12" t="s">
        <v>20</v>
      </c>
      <c r="G40" s="54"/>
      <c r="H40" s="12"/>
      <c r="I40" s="5">
        <f>COUNTIFS(B40:H40,"&lt;&gt;空",B40:H40,"&lt;&gt;休",B40:H40,"&lt;&gt;調",B40:H40,"&lt;&gt;",B40:H40,"&lt;&gt;調整休")</f>
        <v>3</v>
      </c>
      <c r="J40" s="682">
        <v>12.5</v>
      </c>
      <c r="K40" s="692"/>
    </row>
    <row r="41" spans="1:11" ht="15" customHeight="1" x14ac:dyDescent="0.15">
      <c r="A41" s="20" t="s">
        <v>114</v>
      </c>
      <c r="B41" s="12"/>
      <c r="C41" s="2"/>
      <c r="D41" s="32"/>
      <c r="E41" s="16"/>
      <c r="F41" s="54"/>
      <c r="G41" s="54"/>
      <c r="H41" s="59"/>
      <c r="I41" s="5">
        <f>COUNTIFS(B41:H41,"&lt;&gt;空",B41:H41,"&lt;&gt;休",B41:H41,"&lt;&gt;調",B41:H41,"&lt;&gt;",B41:H41,"&lt;&gt;調整休")</f>
        <v>0</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13:30-19"))*(5)+(COUNTIF(B41:H41,"14-17"))*(4)+(COUNTIF(B41:H41,"16-19"))*(4)+(COUNTIF(B41:H41,"13-16"))*(3)+(COUNTIF(B41:H41,"12:30-17:30"))*(4.5)</f>
        <v>0</v>
      </c>
      <c r="K41" s="692"/>
    </row>
    <row r="42" spans="1:11" ht="15" customHeight="1" x14ac:dyDescent="0.15">
      <c r="A42" s="20" t="s">
        <v>115</v>
      </c>
      <c r="B42" s="12" t="s">
        <v>21</v>
      </c>
      <c r="C42" s="38"/>
      <c r="D42" s="38"/>
      <c r="E42" s="12"/>
      <c r="F42" s="40"/>
      <c r="G42" s="12" t="s">
        <v>21</v>
      </c>
      <c r="H42" s="12" t="s">
        <v>21</v>
      </c>
      <c r="I42" s="5">
        <f t="shared" ref="I42:I45" si="7">COUNTIFS(B42:H42,"&lt;&gt;空",B42:H42,"&lt;&gt;休",B42:H42,"&lt;&gt;調",B42:H42,"&lt;&gt;",B42:H42,"&lt;&gt;調整休")</f>
        <v>3</v>
      </c>
      <c r="J42" s="682">
        <f t="shared" ref="J42:J43" si="8">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13:30-19"))*(5)+(COUNTIF(B42:H42,"14-17"))*(4)+(COUNTIF(B42:H42,"16-19"))*(4)+(COUNTIF(B42:H42,"13-16"))*(3)</f>
        <v>13.5</v>
      </c>
      <c r="K42" s="692"/>
    </row>
    <row r="43" spans="1:11" ht="15" customHeight="1" x14ac:dyDescent="0.15">
      <c r="A43" s="47" t="s">
        <v>128</v>
      </c>
      <c r="B43" s="12" t="s">
        <v>20</v>
      </c>
      <c r="C43" s="38"/>
      <c r="D43" s="38"/>
      <c r="E43" s="29"/>
      <c r="F43" s="12" t="s">
        <v>20</v>
      </c>
      <c r="G43" s="12"/>
      <c r="H43" s="12" t="s">
        <v>20</v>
      </c>
      <c r="I43" s="5">
        <f t="shared" si="7"/>
        <v>3</v>
      </c>
      <c r="J43" s="682">
        <f t="shared" si="8"/>
        <v>13.5</v>
      </c>
      <c r="K43" s="692"/>
    </row>
    <row r="44" spans="1:11" ht="15" customHeight="1" x14ac:dyDescent="0.15">
      <c r="A44" s="20" t="s">
        <v>339</v>
      </c>
      <c r="B44" s="12" t="s">
        <v>67</v>
      </c>
      <c r="C44" s="38"/>
      <c r="D44" s="38"/>
      <c r="E44" s="59"/>
      <c r="F44" s="29"/>
      <c r="G44" s="12" t="s">
        <v>20</v>
      </c>
      <c r="H44" s="12" t="s">
        <v>20</v>
      </c>
      <c r="I44" s="5">
        <f t="shared" si="7"/>
        <v>3</v>
      </c>
      <c r="J44" s="682">
        <f>SUM(COUNTIF(B44:H44,"9-14:30"))*(5)+(COUNTIF(B44:H44,"9-20"))*(10)+(COUNTIF(B44:H44,"9-19"))*(9)+(COUNTIF(B44:H44,"9-18"))*(8)+(COUNTIF(B44:H44,"9-17"))*(7.25)+(COUNTIF(B44:H44,"9-16"))*(6.25)+(COUNTIF(B44:H44,"9-15"))*(5.5)+(COUNTIF(B44:H44,"9-14"))*(4.5)+(COUNTIF(B44:H44,"9-13,17-20"))*(7)+(COUNTIF(B44:H44,"9-13"))*(4)+(COUNTIF(B44:H44,"9-12,18-20"))*(5)+(COUNTIF(B44:H44,"9-12,16-20"))*(7)+(COUNTIF(B44:H44,"9-12,16-19"))*(6)+(COUNTIF(B44:H44,"9-13,16-20"))*(6)+(COUNTIF(B44:H44,"9-12"))*(3)+(COUNTIF(B44:H44,"9-11:30"))*(2.5)+(COUNTIF(B44:H44,"9-11,16-19"))*(5)+(COUNTIF(B44:H44,"9-11"))*(2)+(COUNTIF(B44:H44,"9:30-11:30,16-19"))*(5)+(COUNTIF(B44:H44,"19-20"))*(1)+(COUNTIF(B44:H44,"17-20"))*(3)+(COUNTIF(B44:H44,"16-20"))*(4)+(COUNTIF(B44:H44,"15-20"))*(4.5)+(COUNTIF(B44:H44,"15-19"))*(4)+(COUNTIF(B44:H44,"14-20"))*(5.5)+(COUNTIF(B44:H44,"14-19"))*(4.5)+(COUNTIF(B44:H44,"14:30-20"))*(5)+(COUNTIF(B44:H44,"13-20"))*(6.25)+(COUNTIF(B44:H44,"13-19"))*(5.5)+(COUNTIF(B44:H44,"13-18"))*(4.5)+(COUNTIF(B44:H44,"13-17"))*(4)+(COUNTIF(B44:H44,"12-20"))*(7.25)+(COUNTIF(B44:H44,"10-20"))*(9)+(COUNTIF(B44:H44,"10-15"))*(4.5)+(COUNTIF(B44:H44,"12-18"))*(5.5)+(COUNTIF(B44:H44,"10-12,14-19"))*(6.5)+(COUNTIF(B44:H44,"10-14"))*(4)+(COUNTIF(B44:H44,"13:30-19"))*(5)+(COUNTIF(B44:H44,"14-17"))*(4)+(COUNTIF(B44:H44,"16-19"))*(3)+(COUNTIF(B44:H44,"13-16"))*(3)</f>
        <v>16.25</v>
      </c>
      <c r="K44" s="692"/>
    </row>
    <row r="45" spans="1:11" ht="15" customHeight="1" x14ac:dyDescent="0.15">
      <c r="A45" s="20" t="s">
        <v>359</v>
      </c>
      <c r="B45" s="117"/>
      <c r="C45" s="38"/>
      <c r="D45" s="38"/>
      <c r="E45" s="117"/>
      <c r="F45" s="12" t="s">
        <v>21</v>
      </c>
      <c r="G45" s="12" t="s">
        <v>21</v>
      </c>
      <c r="H45" s="12" t="s">
        <v>21</v>
      </c>
      <c r="I45" s="5">
        <f t="shared" si="7"/>
        <v>3</v>
      </c>
      <c r="J45" s="682">
        <f>SUM(COUNTIF(B45:H45,"9-14:30"))*(5)+(COUNTIF(B45:H45,"9-20"))*(10)+(COUNTIF(B45:H45,"9-19"))*(9)+(COUNTIF(B45:H45,"9-18"))*(8)+(COUNTIF(B45:H45,"9-17"))*(7.25)+(COUNTIF(B45:H45,"9-16"))*(6.25)+(COUNTIF(B45:H45,"9-15"))*(5.5)+(COUNTIF(B45:H45,"9-14"))*(4.5)+(COUNTIF(B45:H45,"9-13,17-20"))*(7)+(COUNTIF(B45:H45,"9-13"))*(4)+(COUNTIF(B45:H45,"9-12,18-20"))*(5)+(COUNTIF(B45:H45,"9-12,16-20"))*(7)+(COUNTIF(B45:H45,"9-12,16-19"))*(6)+(COUNTIF(B45:H45,"9-13,16-20"))*(6)+(COUNTIF(B45:H45,"9-12"))*(3)+(COUNTIF(B45:H45,"9-11:30"))*(2.5)+(COUNTIF(B45:H45,"9-11,16-19"))*(5)+(COUNTIF(B45:H45,"9-11"))*(2)+(COUNTIF(B45:H45,"9:30-11:30,16-19"))*(5)+(COUNTIF(B45:H45,"19-20"))*(1)+(COUNTIF(B45:H45,"17-20"))*(3)+(COUNTIF(B45:H45,"16-20"))*(4)+(COUNTIF(B45:H45,"15-20"))*(4.5)+(COUNTIF(B45:H45,"15-19"))*(4)+(COUNTIF(B45:H45,"14-20"))*(5.5)+(COUNTIF(B45:H45,"14-19"))*(4.5)+(COUNTIF(B45:H45,"14:30-20"))*(5)+(COUNTIF(B45:H45,"13-20"))*(6.25)+(COUNTIF(B45:H45,"13-19"))*(5.5)+(COUNTIF(B45:H45,"13-18"))*(4.5)+(COUNTIF(B45:H45,"13-17"))*(4)+(COUNTIF(B45:H45,"12-20"))*(7.25)+(COUNTIF(B45:H45,"10-20"))*(9)+(COUNTIF(B45:H45,"10-15"))*(4.5)+(COUNTIF(B45:H45,"12-18"))*(5.5)+(COUNTIF(B45:H45,"10-12,14-19"))*(6.5)+(COUNTIF(B45:H45,"10-14"))*(4)+(COUNTIF(B45:H45,"13:30-19"))*(5)+(COUNTIF(B45:H45,"14-17"))*(4)+(COUNTIF(B45:H45,"16-19"))*(3)+(COUNTIF(B45:H45,"13-16"))*(3)</f>
        <v>13.5</v>
      </c>
      <c r="K45" s="692"/>
    </row>
    <row r="46" spans="1:11" ht="15" customHeight="1" x14ac:dyDescent="0.15">
      <c r="A46" s="114" t="s">
        <v>66</v>
      </c>
      <c r="B46" s="117"/>
      <c r="C46" s="38"/>
      <c r="D46" s="38"/>
      <c r="E46" s="258" t="s">
        <v>182</v>
      </c>
      <c r="F46" s="258" t="s">
        <v>182</v>
      </c>
      <c r="G46" s="117"/>
      <c r="H46" s="117"/>
      <c r="I46" s="27"/>
      <c r="J46" s="48"/>
      <c r="K46" s="102"/>
    </row>
    <row r="47" spans="1:11" ht="15" customHeight="1" x14ac:dyDescent="0.15">
      <c r="A47" s="22" t="s">
        <v>0</v>
      </c>
      <c r="B47" s="23">
        <v>46020</v>
      </c>
      <c r="C47" s="23">
        <v>46021</v>
      </c>
      <c r="D47" s="23">
        <v>46022</v>
      </c>
      <c r="E47" s="23">
        <v>45658</v>
      </c>
      <c r="F47" s="23">
        <v>45659</v>
      </c>
      <c r="G47" s="23">
        <v>45660</v>
      </c>
      <c r="H47" s="23">
        <v>45661</v>
      </c>
      <c r="I47" s="7"/>
      <c r="J47" s="717" t="s">
        <v>2</v>
      </c>
      <c r="K47" s="718"/>
    </row>
    <row r="48" spans="1:11" ht="15" customHeight="1" x14ac:dyDescent="0.15">
      <c r="A48" s="22" t="s">
        <v>3</v>
      </c>
      <c r="B48" s="22" t="s">
        <v>4</v>
      </c>
      <c r="C48" s="316" t="s">
        <v>5</v>
      </c>
      <c r="D48" s="21" t="s">
        <v>6</v>
      </c>
      <c r="E48" s="24" t="s">
        <v>7</v>
      </c>
      <c r="F48" s="2" t="s">
        <v>8</v>
      </c>
      <c r="G48" s="2" t="s">
        <v>9</v>
      </c>
      <c r="H48" s="24" t="s">
        <v>10</v>
      </c>
      <c r="I48" s="8"/>
      <c r="J48" s="719"/>
      <c r="K48" s="720"/>
    </row>
    <row r="49" spans="1:14" ht="15" customHeight="1" x14ac:dyDescent="0.15">
      <c r="A49" s="17" t="s">
        <v>12</v>
      </c>
      <c r="B49" s="12"/>
      <c r="C49" s="949" t="s">
        <v>420</v>
      </c>
      <c r="D49" s="950"/>
      <c r="E49" s="950"/>
      <c r="F49" s="950"/>
      <c r="G49" s="951"/>
      <c r="H49" s="12"/>
      <c r="I49" s="51"/>
      <c r="J49" s="721"/>
      <c r="K49" s="722"/>
    </row>
    <row r="50" spans="1:14" ht="15" customHeight="1" x14ac:dyDescent="0.15">
      <c r="A50" s="19" t="s">
        <v>112</v>
      </c>
      <c r="B50" s="242" t="s">
        <v>361</v>
      </c>
      <c r="C50" s="26"/>
      <c r="D50" s="32"/>
      <c r="E50" s="32"/>
      <c r="F50" s="32"/>
      <c r="G50" s="32"/>
      <c r="H50" s="54"/>
      <c r="I50" s="5">
        <f>COUNTIFS(B50:H50,"&lt;&gt;空",B50:H50,"&lt;&gt;休",B50:H50,"&lt;&gt;調",B50:H50,"&lt;&gt;",B50:H50,"&lt;&gt;調整休")</f>
        <v>1</v>
      </c>
      <c r="J50" s="682">
        <f>SUM(COUNTIF(B50:H50,"9-14:30"))*(5)+(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13:30-19"))*(5)+(COUNTIF(B50:H50,"14-17"))*(4)+(COUNTIF(B50:H50,"16-19"))*(4)+(COUNTIF(B50:H50,"13-16"))*(3)+(COUNTIF(B50:H50,"工場9:30-15"))*(5)+(COUNTIF(B50:H50,"工場9-15"))*(5.5)+(COUNTIF(B50:H50,"Y10-・店15-"))*(6.25)+(COUNTIF(B50:H50,"Y9:30-/受-17"))*(6.75)+(COUNTIF(B50:H50,"Y9:30-/受"))*(4.5)</f>
        <v>4.5</v>
      </c>
      <c r="K50" s="692"/>
    </row>
    <row r="51" spans="1:14" ht="15" customHeight="1" x14ac:dyDescent="0.15">
      <c r="A51" s="20" t="s">
        <v>113</v>
      </c>
      <c r="B51" s="401" t="s">
        <v>442</v>
      </c>
      <c r="C51" s="2"/>
      <c r="D51" s="32"/>
      <c r="E51" s="32"/>
      <c r="F51" s="32"/>
      <c r="G51" s="32"/>
      <c r="H51" s="12"/>
      <c r="I51" s="5">
        <f>COUNTIFS(B51:H51,"&lt;&gt;空",B51:H51,"&lt;&gt;休",B51:H51,"&lt;&gt;調",B51:H51,"&lt;&gt;",B51:H51,"&lt;&gt;調整休")</f>
        <v>1</v>
      </c>
      <c r="J51" s="682">
        <f t="shared" ref="J51:J54" si="9">SUM(COUNTIF(B51:H51,"9-14:30"))*(5)+(COUNTIF(B51:H51,"9-20"))*(10)+(COUNTIF(B51:H51,"9-19"))*(9)+(COUNTIF(B51:H51,"9-18"))*(8)+(COUNTIF(B51:H51,"9-17"))*(7.25)+(COUNTIF(B51:H51,"9-16"))*(6.25)+(COUNTIF(B51:H51,"9-15"))*(5.5)+(COUNTIF(B51:H51,"9-14"))*(4.5)+(COUNTIF(B51:H51,"9-13,17-20"))*(7)+(COUNTIF(B51:H51,"9-13"))*(4)+(COUNTIF(B51:H51,"9-12,18-20"))*(5)+(COUNTIF(B51:H51,"9-12,16-20"))*(7)+(COUNTIF(B51:H51,"9-12,16-19"))*(6)+(COUNTIF(B51:H51,"9-13,16-20"))*(6)+(COUNTIF(B51:H51,"9-12"))*(3)+(COUNTIF(B51:H51,"9-11:30"))*(2.5)+(COUNTIF(B51:H51,"9-11,16-19"))*(5)+(COUNTIF(B51:H51,"9-11"))*(2)+(COUNTIF(B51:H51,"9:30-11:30,16-19"))*(5)+(COUNTIF(B51:H51,"19-20"))*(1)+(COUNTIF(B51:H51,"17-20"))*(3)+(COUNTIF(B51:H51,"16-20"))*(4)+(COUNTIF(B51:H51,"15-20"))*(4.5)+(COUNTIF(B51:H51,"15-19"))*(4)+(COUNTIF(B51:H51,"14-20"))*(5.5)+(COUNTIF(B51:H51,"14-19"))*(4.5)+(COUNTIF(B51:H51,"14:30-20"))*(5)+(COUNTIF(B51:H51,"13-20"))*(6.25)+(COUNTIF(B51:H51,"13-19"))*(5.5)+(COUNTIF(B51:H51,"13-18"))*(4.5)+(COUNTIF(B51:H51,"13-17"))*(4)+(COUNTIF(B51:H51,"12-20"))*(7.25)+(COUNTIF(B51:H51,"10-20"))*(9)+(COUNTIF(B51:H51,"10-15"))*(4.5)+(COUNTIF(B51:H51,"12-18"))*(5.5)+(COUNTIF(B51:H51,"10-12,14-19"))*(6.5)+(COUNTIF(B51:H51,"10-14"))*(4)+(COUNTIF(B51:H51,"13:30-19"))*(5)+(COUNTIF(B51:H51,"14-17"))*(4)+(COUNTIF(B51:H51,"16-19"))*(4)+(COUNTIF(B51:H51,"13-16"))*(3)</f>
        <v>0</v>
      </c>
      <c r="K51" s="692"/>
    </row>
    <row r="52" spans="1:14" ht="15" customHeight="1" x14ac:dyDescent="0.15">
      <c r="A52" s="20" t="s">
        <v>114</v>
      </c>
      <c r="B52" s="12"/>
      <c r="C52" s="2"/>
      <c r="D52" s="32"/>
      <c r="E52" s="32"/>
      <c r="F52" s="32"/>
      <c r="G52" s="32"/>
      <c r="H52" s="59"/>
      <c r="I52" s="5">
        <f>COUNTIFS(B52:H52,"&lt;&gt;空",B52:H52,"&lt;&gt;休",B52:H52,"&lt;&gt;調",B52:H52,"&lt;&gt;",B52:H52,"&lt;&gt;調整休")</f>
        <v>0</v>
      </c>
      <c r="J52" s="682">
        <f>SUM(COUNTIF(B52:H52,"9-14:30"))*(5)+(COUNTIF(B52:H52,"9-20"))*(10)+(COUNTIF(B52:H52,"9-19"))*(9)+(COUNTIF(B52:H52,"9-18"))*(8)+(COUNTIF(B52:H52,"9-17"))*(7.25)+(COUNTIF(B52:H52,"9-16"))*(6.25)+(COUNTIF(B52:H52,"9-15"))*(5.5)+(COUNTIF(B52:H52,"9-14"))*(4.5)+(COUNTIF(B52:H52,"9-13,17-20"))*(7)+(COUNTIF(B52:H52,"9-13"))*(4)+(COUNTIF(B52:H52,"9-12,18-20"))*(5)+(COUNTIF(B52:H52,"9-12,16-20"))*(7)+(COUNTIF(B52:H52,"9-12,16-19"))*(6)+(COUNTIF(B52:H52,"9-13,16-20"))*(6)+(COUNTIF(B52:H52,"9-12"))*(3)+(COUNTIF(B52:H52,"9-11:30"))*(2.5)+(COUNTIF(B52:H52,"9-11,16-19"))*(5)+(COUNTIF(B52:H52,"9-11"))*(2)+(COUNTIF(B52:H52,"9:30-11:30,16-19"))*(5)+(COUNTIF(B52:H52,"19-20"))*(1)+(COUNTIF(B52:H52,"17-20"))*(3)+(COUNTIF(B52:H52,"16-20"))*(4)+(COUNTIF(B52:H52,"15-20"))*(4.5)+(COUNTIF(B52:H52,"15-19"))*(4)+(COUNTIF(B52:H52,"14-20"))*(5.5)+(COUNTIF(B52:H52,"14-19"))*(4.5)+(COUNTIF(B52:H52,"14:30-20"))*(5)+(COUNTIF(B52:H52,"13-20"))*(6.25)+(COUNTIF(B52:H52,"13-19"))*(5.5)+(COUNTIF(B52:H52,"13-18"))*(4.5)+(COUNTIF(B52:H52,"13-17"))*(4)+(COUNTIF(B52:H52,"12-20"))*(7.25)+(COUNTIF(B52:H52,"10-20"))*(9)+(COUNTIF(B52:H52,"10-15"))*(4.5)+(COUNTIF(B52:H52,"12-18"))*(5.5)+(COUNTIF(B52:H52,"10-12,14-19"))*(6.5)+(COUNTIF(B52:H52,"10-14"))*(4)+(COUNTIF(B52:H52,"13:30-19"))*(5)+(COUNTIF(B52:H52,"14-17"))*(4)+(COUNTIF(B52:H52,"16-19"))*(4)+(COUNTIF(B52:H52,"13-16"))*(3)+(COUNTIF(B52:H52,"12:30-17:30"))*(4.5)</f>
        <v>0</v>
      </c>
      <c r="K52" s="692"/>
    </row>
    <row r="53" spans="1:14" ht="15" customHeight="1" x14ac:dyDescent="0.15">
      <c r="A53" s="20" t="s">
        <v>115</v>
      </c>
      <c r="B53" s="12" t="s">
        <v>21</v>
      </c>
      <c r="C53" s="38"/>
      <c r="D53" s="38"/>
      <c r="E53" s="38"/>
      <c r="F53" s="38"/>
      <c r="G53" s="38"/>
      <c r="H53" s="12" t="s">
        <v>21</v>
      </c>
      <c r="I53" s="5">
        <f t="shared" ref="I53:I56" si="10">COUNTIFS(B53:H53,"&lt;&gt;空",B53:H53,"&lt;&gt;休",B53:H53,"&lt;&gt;調",B53:H53,"&lt;&gt;",B53:H53,"&lt;&gt;調整休")</f>
        <v>2</v>
      </c>
      <c r="J53" s="682">
        <f t="shared" si="9"/>
        <v>9</v>
      </c>
      <c r="K53" s="692"/>
    </row>
    <row r="54" spans="1:14" ht="15" customHeight="1" x14ac:dyDescent="0.15">
      <c r="A54" s="47" t="s">
        <v>128</v>
      </c>
      <c r="B54" s="12" t="s">
        <v>20</v>
      </c>
      <c r="C54" s="38"/>
      <c r="D54" s="38"/>
      <c r="E54" s="38"/>
      <c r="F54" s="38"/>
      <c r="G54" s="38"/>
      <c r="H54" s="59"/>
      <c r="I54" s="5">
        <f t="shared" si="10"/>
        <v>1</v>
      </c>
      <c r="J54" s="682">
        <f t="shared" si="9"/>
        <v>4.5</v>
      </c>
      <c r="K54" s="692"/>
    </row>
    <row r="55" spans="1:14" ht="15" customHeight="1" x14ac:dyDescent="0.15">
      <c r="A55" s="20" t="s">
        <v>339</v>
      </c>
      <c r="B55" s="12"/>
      <c r="C55" s="38"/>
      <c r="D55" s="38"/>
      <c r="E55" s="38"/>
      <c r="F55" s="38"/>
      <c r="G55" s="38"/>
      <c r="H55" s="12" t="s">
        <v>20</v>
      </c>
      <c r="I55" s="5">
        <f t="shared" si="10"/>
        <v>1</v>
      </c>
      <c r="J55" s="682">
        <f>SUM(COUNTIF(B55:H55,"9-14:30"))*(5)+(COUNTIF(B55:H55,"9-20"))*(10)+(COUNTIF(B55:H55,"9-19"))*(9)+(COUNTIF(B55:H55,"9-18"))*(8)+(COUNTIF(B55:H55,"9-17"))*(7.25)+(COUNTIF(B55:H55,"9-16"))*(6.25)+(COUNTIF(B55:H55,"9-15"))*(5.5)+(COUNTIF(B55:H55,"9-14"))*(4.5)+(COUNTIF(B55:H55,"9-13,17-20"))*(7)+(COUNTIF(B55:H55,"9-13"))*(4)+(COUNTIF(B55:H55,"9-12,18-20"))*(5)+(COUNTIF(B55:H55,"9-12,16-20"))*(7)+(COUNTIF(B55:H55,"9-12,16-19"))*(6)+(COUNTIF(B55:H55,"9-13,16-20"))*(6)+(COUNTIF(B55:H55,"9-12"))*(3)+(COUNTIF(B55:H55,"9-11:30"))*(2.5)+(COUNTIF(B55:H55,"9-11,16-19"))*(5)+(COUNTIF(B55:H55,"9-11"))*(2)+(COUNTIF(B55:H55,"9:30-11:30,16-19"))*(5)+(COUNTIF(B55:H55,"19-20"))*(1)+(COUNTIF(B55:H55,"17-20"))*(3)+(COUNTIF(B55:H55,"16-20"))*(4)+(COUNTIF(B55:H55,"15-20"))*(4.5)+(COUNTIF(B55:H55,"15-19"))*(4)+(COUNTIF(B55:H55,"14-20"))*(5.5)+(COUNTIF(B55:H55,"14-19"))*(4.5)+(COUNTIF(B55:H55,"14:30-20"))*(5)+(COUNTIF(B55:H55,"13-20"))*(6.25)+(COUNTIF(B55:H55,"13-19"))*(5.5)+(COUNTIF(B55:H55,"13-18"))*(4.5)+(COUNTIF(B55:H55,"13-17"))*(4)+(COUNTIF(B55:H55,"12-20"))*(7.25)+(COUNTIF(B55:H55,"10-20"))*(9)+(COUNTIF(B55:H55,"10-15"))*(4.5)+(COUNTIF(B55:H55,"12-18"))*(5.5)+(COUNTIF(B55:H55,"10-12,14-19"))*(6.5)+(COUNTIF(B55:H55,"10-14"))*(4)+(COUNTIF(B55:H55,"13:30-19"))*(5)+(COUNTIF(B55:H55,"14-17"))*(4)+(COUNTIF(B55:H55,"16-19"))*(3)+(COUNTIF(B55:H55,"13-16"))*(3)</f>
        <v>4.5</v>
      </c>
      <c r="K55" s="692"/>
    </row>
    <row r="56" spans="1:14" ht="15" customHeight="1" x14ac:dyDescent="0.15">
      <c r="A56" s="20" t="s">
        <v>359</v>
      </c>
      <c r="B56" s="117"/>
      <c r="C56" s="38"/>
      <c r="D56" s="38"/>
      <c r="E56" s="38"/>
      <c r="F56" s="38"/>
      <c r="G56" s="38"/>
      <c r="H56" s="12" t="s">
        <v>21</v>
      </c>
      <c r="I56" s="5">
        <f t="shared" si="10"/>
        <v>1</v>
      </c>
      <c r="J56" s="682">
        <f>SUM(COUNTIF(B56:H56,"9-14:30"))*(5)+(COUNTIF(B56:H56,"9-20"))*(10)+(COUNTIF(B56:H56,"9-19"))*(9)+(COUNTIF(B56:H56,"9-18"))*(8)+(COUNTIF(B56:H56,"9-17"))*(7.25)+(COUNTIF(B56:H56,"9-16"))*(6.25)+(COUNTIF(B56:H56,"9-15"))*(5.5)+(COUNTIF(B56:H56,"9-14"))*(4.5)+(COUNTIF(B56:H56,"9-13,17-20"))*(7)+(COUNTIF(B56:H56,"9-13"))*(4)+(COUNTIF(B56:H56,"9-12,18-20"))*(5)+(COUNTIF(B56:H56,"9-12,16-20"))*(7)+(COUNTIF(B56:H56,"9-12,16-19"))*(6)+(COUNTIF(B56:H56,"9-13,16-20"))*(6)+(COUNTIF(B56:H56,"9-12"))*(3)+(COUNTIF(B56:H56,"9-11:30"))*(2.5)+(COUNTIF(B56:H56,"9-11,16-19"))*(5)+(COUNTIF(B56:H56,"9-11"))*(2)+(COUNTIF(B56:H56,"9:30-11:30,16-19"))*(5)+(COUNTIF(B56:H56,"19-20"))*(1)+(COUNTIF(B56:H56,"17-20"))*(3)+(COUNTIF(B56:H56,"16-20"))*(4)+(COUNTIF(B56:H56,"15-20"))*(4.5)+(COUNTIF(B56:H56,"15-19"))*(4)+(COUNTIF(B56:H56,"14-20"))*(5.5)+(COUNTIF(B56:H56,"14-19"))*(4.5)+(COUNTIF(B56:H56,"14:30-20"))*(5)+(COUNTIF(B56:H56,"13-20"))*(6.25)+(COUNTIF(B56:H56,"13-19"))*(5.5)+(COUNTIF(B56:H56,"13-18"))*(4.5)+(COUNTIF(B56:H56,"13-17"))*(4)+(COUNTIF(B56:H56,"12-20"))*(7.25)+(COUNTIF(B56:H56,"10-20"))*(9)+(COUNTIF(B56:H56,"10-15"))*(4.5)+(COUNTIF(B56:H56,"12-18"))*(5.5)+(COUNTIF(B56:H56,"10-12,14-19"))*(6.5)+(COUNTIF(B56:H56,"10-14"))*(4)+(COUNTIF(B56:H56,"13:30-19"))*(5)+(COUNTIF(B56:H56,"14-17"))*(4)+(COUNTIF(B56:H56,"16-19"))*(3)+(COUNTIF(B56:H56,"13-16"))*(3)</f>
        <v>4.5</v>
      </c>
      <c r="K56" s="692"/>
    </row>
    <row r="57" spans="1:14" ht="15" customHeight="1" x14ac:dyDescent="0.15">
      <c r="A57" s="114" t="s">
        <v>66</v>
      </c>
      <c r="B57" s="117"/>
      <c r="C57" s="38"/>
      <c r="D57" s="38"/>
      <c r="E57" s="38"/>
      <c r="F57" s="38"/>
      <c r="G57" s="38"/>
      <c r="H57" s="117"/>
      <c r="I57" s="115"/>
      <c r="J57" s="91"/>
      <c r="K57" s="92"/>
    </row>
    <row r="58" spans="1:14" ht="12" customHeight="1" x14ac:dyDescent="0.15">
      <c r="A58" s="41"/>
      <c r="B58" s="42"/>
      <c r="C58" s="42"/>
      <c r="D58" s="42"/>
      <c r="E58" s="42"/>
      <c r="F58" s="42"/>
      <c r="G58" s="42"/>
      <c r="H58" s="42"/>
      <c r="I58" s="881" t="s">
        <v>445</v>
      </c>
      <c r="J58" s="881"/>
      <c r="K58" s="881"/>
    </row>
    <row r="59" spans="1:14" ht="14.45" customHeight="1" x14ac:dyDescent="0.15">
      <c r="A59" s="699" t="s">
        <v>36</v>
      </c>
      <c r="B59" s="700"/>
      <c r="C59" s="13"/>
      <c r="D59" s="701" t="s">
        <v>31</v>
      </c>
      <c r="E59" s="701"/>
      <c r="H59" s="10"/>
      <c r="I59" s="10"/>
      <c r="M59" s="14"/>
      <c r="N59" s="15"/>
    </row>
    <row r="60" spans="1:14" ht="14.45" customHeight="1" x14ac:dyDescent="0.15">
      <c r="A60" s="702" t="s">
        <v>85</v>
      </c>
      <c r="B60" s="703"/>
      <c r="C60" s="704" t="s">
        <v>89</v>
      </c>
      <c r="D60" s="705"/>
      <c r="E60" s="705"/>
      <c r="F60" s="705"/>
      <c r="G60" s="705"/>
      <c r="H60" s="705"/>
      <c r="I60" s="705"/>
      <c r="J60" s="705"/>
      <c r="K60" s="705"/>
      <c r="M60" s="14"/>
      <c r="N60" s="15"/>
    </row>
    <row r="61" spans="1:14" ht="14.45" customHeight="1" x14ac:dyDescent="0.15">
      <c r="A61" s="702" t="s">
        <v>86</v>
      </c>
      <c r="B61" s="703"/>
      <c r="C61" s="704" t="s">
        <v>90</v>
      </c>
      <c r="D61" s="705"/>
      <c r="E61" s="705"/>
      <c r="F61" s="705"/>
      <c r="G61" s="705"/>
      <c r="H61" s="705"/>
      <c r="I61" s="705"/>
      <c r="J61" s="705"/>
      <c r="K61" s="705"/>
    </row>
    <row r="62" spans="1:14" ht="14.45" customHeight="1" x14ac:dyDescent="0.15">
      <c r="A62" s="95" t="s">
        <v>87</v>
      </c>
      <c r="B62" s="96"/>
      <c r="C62" s="696" t="s">
        <v>30</v>
      </c>
      <c r="D62" s="697"/>
      <c r="E62" s="697"/>
      <c r="F62" s="697"/>
      <c r="G62" s="697"/>
      <c r="H62" s="697"/>
      <c r="I62" s="697"/>
      <c r="J62" s="697"/>
      <c r="K62" s="697"/>
    </row>
    <row r="63" spans="1:14" ht="14.45" customHeight="1" x14ac:dyDescent="0.15">
      <c r="A63" s="95" t="s">
        <v>88</v>
      </c>
      <c r="B63" s="96"/>
      <c r="C63" s="97" t="s">
        <v>32</v>
      </c>
      <c r="D63" s="98"/>
      <c r="E63" s="98"/>
      <c r="F63" s="98"/>
      <c r="G63" s="98"/>
      <c r="H63" s="98"/>
      <c r="I63" s="98"/>
      <c r="J63" s="98"/>
      <c r="K63" s="98"/>
    </row>
    <row r="64" spans="1:14" ht="14.45" customHeight="1" x14ac:dyDescent="0.15">
      <c r="A64" s="694"/>
      <c r="B64" s="695"/>
      <c r="C64" s="696" t="s">
        <v>91</v>
      </c>
      <c r="D64" s="697"/>
      <c r="E64" s="697"/>
      <c r="F64" s="697"/>
      <c r="G64" s="697"/>
      <c r="H64" s="697"/>
      <c r="I64" s="697"/>
      <c r="J64" s="697"/>
      <c r="K64" s="697"/>
    </row>
    <row r="65" spans="1:11" ht="14.45" customHeight="1" x14ac:dyDescent="0.15">
      <c r="A65" s="876"/>
      <c r="B65" s="876"/>
      <c r="C65" s="98" t="s">
        <v>35</v>
      </c>
      <c r="D65" s="98"/>
      <c r="E65" s="98"/>
      <c r="F65" s="98"/>
      <c r="G65" s="98"/>
      <c r="H65" s="98"/>
      <c r="I65" s="98"/>
      <c r="J65" s="98"/>
      <c r="K65" s="98"/>
    </row>
    <row r="66" spans="1:11" ht="14.45" customHeight="1" x14ac:dyDescent="0.15">
      <c r="A66" s="875"/>
      <c r="B66" s="875"/>
      <c r="C66" s="697" t="s">
        <v>92</v>
      </c>
      <c r="D66" s="697"/>
      <c r="E66" s="697"/>
      <c r="F66" s="697"/>
      <c r="G66" s="697"/>
      <c r="H66" s="697"/>
      <c r="I66" s="697"/>
      <c r="J66" s="697"/>
      <c r="K66" s="697"/>
    </row>
    <row r="67" spans="1:11" ht="14.45" customHeight="1" x14ac:dyDescent="0.15">
      <c r="A67" s="875"/>
      <c r="B67" s="875"/>
      <c r="C67" s="697"/>
      <c r="D67" s="697"/>
      <c r="E67" s="697"/>
      <c r="F67" s="697"/>
      <c r="G67" s="697"/>
      <c r="H67" s="697"/>
      <c r="I67" s="697"/>
      <c r="J67" s="697"/>
      <c r="K67" s="697"/>
    </row>
  </sheetData>
  <mergeCells count="66">
    <mergeCell ref="A66:B66"/>
    <mergeCell ref="C66:K66"/>
    <mergeCell ref="A67:B67"/>
    <mergeCell ref="C67:K67"/>
    <mergeCell ref="A61:B61"/>
    <mergeCell ref="C61:K61"/>
    <mergeCell ref="C62:K62"/>
    <mergeCell ref="A64:B64"/>
    <mergeCell ref="C64:K64"/>
    <mergeCell ref="A65:B65"/>
    <mergeCell ref="J56:K56"/>
    <mergeCell ref="I58:K58"/>
    <mergeCell ref="A59:B59"/>
    <mergeCell ref="D59:E59"/>
    <mergeCell ref="A60:B60"/>
    <mergeCell ref="C60:K60"/>
    <mergeCell ref="J55:K55"/>
    <mergeCell ref="J42:K42"/>
    <mergeCell ref="J43:K43"/>
    <mergeCell ref="J44:K44"/>
    <mergeCell ref="J45:K45"/>
    <mergeCell ref="J47:K48"/>
    <mergeCell ref="J50:K50"/>
    <mergeCell ref="J51:K51"/>
    <mergeCell ref="J52:K52"/>
    <mergeCell ref="J53:K53"/>
    <mergeCell ref="J54:K54"/>
    <mergeCell ref="C49:G49"/>
    <mergeCell ref="J49:K49"/>
    <mergeCell ref="J34:K34"/>
    <mergeCell ref="J36:K37"/>
    <mergeCell ref="J38:K38"/>
    <mergeCell ref="J39:K39"/>
    <mergeCell ref="J40:K40"/>
    <mergeCell ref="J41:K41"/>
    <mergeCell ref="J33:K33"/>
    <mergeCell ref="J20:K20"/>
    <mergeCell ref="J21:K21"/>
    <mergeCell ref="J22:K22"/>
    <mergeCell ref="J23:K23"/>
    <mergeCell ref="J25:K26"/>
    <mergeCell ref="J28:K28"/>
    <mergeCell ref="J29:K29"/>
    <mergeCell ref="J30:K30"/>
    <mergeCell ref="J31:K31"/>
    <mergeCell ref="J32:K32"/>
    <mergeCell ref="E27:H27"/>
    <mergeCell ref="J27:K27"/>
    <mergeCell ref="J14:K15"/>
    <mergeCell ref="E16:H16"/>
    <mergeCell ref="J16:K16"/>
    <mergeCell ref="J17:K17"/>
    <mergeCell ref="J18:K18"/>
    <mergeCell ref="J19:K19"/>
    <mergeCell ref="J12:K12"/>
    <mergeCell ref="B1:F1"/>
    <mergeCell ref="H1:K1"/>
    <mergeCell ref="I3:I4"/>
    <mergeCell ref="J3:K4"/>
    <mergeCell ref="J5:K5"/>
    <mergeCell ref="J6:K6"/>
    <mergeCell ref="J7:K7"/>
    <mergeCell ref="J8:K8"/>
    <mergeCell ref="J9:K9"/>
    <mergeCell ref="J10:K10"/>
    <mergeCell ref="J11:K11"/>
  </mergeCells>
  <phoneticPr fontId="13"/>
  <pageMargins left="0.39370078740157483" right="0.27559055118110237" top="0.31496062992125984" bottom="0.11811023622047245" header="0.51181102362204722" footer="0.51181102362204722"/>
  <pageSetup paperSize="9" scale="8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572DD56-7D67-4C2C-9D1C-716CA0DBC12A}">
          <x14:formula1>
            <xm:f>'F:\Users\clmiwa-three\Downloads\[《中村》新田・草加 エリア 仮シフト【12月16日～1月15日】.xlsx]参照データベース'!#REF!</xm:f>
          </x14:formula1>
          <xm:sqref>G1 C53:D58 C9:D13 C20:D24 E58:H58 E53:G57 C31:D35 C42:D46</xm:sqref>
        </x14:dataValidation>
      </x14:dataValidations>
    </ext>
  </extLst>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233A4-08E0-499C-83D6-7B45EE9224E6}">
  <sheetPr>
    <tabColor theme="7" tint="0.59999389629810485"/>
  </sheetPr>
  <dimension ref="A1:K55"/>
  <sheetViews>
    <sheetView zoomScale="115" zoomScaleNormal="115" workbookViewId="0">
      <selection activeCell="N48" sqref="N48"/>
    </sheetView>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60" t="s">
        <v>69</v>
      </c>
      <c r="B1" s="753" t="s">
        <v>418</v>
      </c>
      <c r="C1" s="753"/>
      <c r="D1" s="753"/>
      <c r="E1" s="753"/>
      <c r="F1" s="753"/>
      <c r="G1" s="754"/>
      <c r="H1" s="755" t="s">
        <v>154</v>
      </c>
      <c r="I1" s="756"/>
      <c r="J1" s="756"/>
      <c r="K1" s="757"/>
    </row>
    <row r="2" spans="1:11" ht="9" customHeight="1" x14ac:dyDescent="0.15">
      <c r="A2" s="189"/>
    </row>
    <row r="3" spans="1:11" s="191" customFormat="1" ht="15" customHeight="1" x14ac:dyDescent="0.15">
      <c r="A3" s="153" t="s">
        <v>0</v>
      </c>
      <c r="B3" s="154">
        <v>45992</v>
      </c>
      <c r="C3" s="154">
        <v>45993</v>
      </c>
      <c r="D3" s="154">
        <v>45994</v>
      </c>
      <c r="E3" s="154">
        <v>45995</v>
      </c>
      <c r="F3" s="154">
        <v>45996</v>
      </c>
      <c r="G3" s="154">
        <v>45997</v>
      </c>
      <c r="H3" s="154">
        <v>45998</v>
      </c>
      <c r="I3" s="747" t="s">
        <v>1</v>
      </c>
      <c r="J3" s="749" t="s">
        <v>2</v>
      </c>
      <c r="K3" s="750"/>
    </row>
    <row r="4" spans="1:11" s="192" customFormat="1" ht="15" customHeight="1" x14ac:dyDescent="0.15">
      <c r="A4" s="155" t="s">
        <v>3</v>
      </c>
      <c r="B4" s="157" t="s">
        <v>4</v>
      </c>
      <c r="C4" s="157" t="s">
        <v>5</v>
      </c>
      <c r="D4" s="157" t="s">
        <v>6</v>
      </c>
      <c r="E4" s="157" t="s">
        <v>7</v>
      </c>
      <c r="F4" s="157" t="s">
        <v>8</v>
      </c>
      <c r="G4" s="157" t="s">
        <v>9</v>
      </c>
      <c r="H4" s="158" t="s">
        <v>10</v>
      </c>
      <c r="I4" s="748"/>
      <c r="J4" s="749"/>
      <c r="K4" s="750"/>
    </row>
    <row r="5" spans="1:11" s="151" customFormat="1" ht="13.5" customHeight="1" x14ac:dyDescent="0.15">
      <c r="A5" s="206" t="s">
        <v>142</v>
      </c>
      <c r="B5" s="195">
        <v>5</v>
      </c>
      <c r="C5" s="195"/>
      <c r="D5" s="195"/>
      <c r="E5" s="153">
        <v>4</v>
      </c>
      <c r="F5" s="195">
        <v>5</v>
      </c>
      <c r="G5" s="153">
        <v>4</v>
      </c>
      <c r="H5" s="153">
        <v>3</v>
      </c>
      <c r="I5" s="196"/>
      <c r="J5" s="751"/>
      <c r="K5" s="752"/>
    </row>
    <row r="6" spans="1:11" ht="13.5" customHeight="1" x14ac:dyDescent="0.15">
      <c r="A6" s="197" t="s">
        <v>155</v>
      </c>
      <c r="B6" s="239"/>
      <c r="C6" s="241"/>
      <c r="D6" s="241"/>
      <c r="E6" s="240" t="s">
        <v>368</v>
      </c>
      <c r="F6" s="16"/>
      <c r="G6" s="240" t="s">
        <v>368</v>
      </c>
      <c r="H6" s="240" t="s">
        <v>368</v>
      </c>
      <c r="I6" s="199">
        <f>COUNTA(B6:H6)</f>
        <v>3</v>
      </c>
      <c r="J6" s="733">
        <f>SUM(COUNTIF(B6:H6,"10-"))*(4.5)+SUM(COUNTIF(B6:H6,"9:30-"))*(5)+SUM(COUNTIF(B6:H6,"9-16"))*(6.25)+SUM(COUNTIF(B6:H6,"9:30-15"))*(5)+SUM(COUNTIF(B6:H6,"10-16"))*(5.5)+SUM(COUNTIF(B6:H6,"10-14"))*(4)</f>
        <v>15</v>
      </c>
      <c r="K6" s="734"/>
    </row>
    <row r="7" spans="1:11" ht="13.5" customHeight="1" x14ac:dyDescent="0.15">
      <c r="A7" s="197" t="s">
        <v>158</v>
      </c>
      <c r="B7" s="239" t="s">
        <v>369</v>
      </c>
      <c r="C7" s="241"/>
      <c r="D7" s="241"/>
      <c r="E7" s="239"/>
      <c r="F7" s="239"/>
      <c r="G7" s="239" t="s">
        <v>369</v>
      </c>
      <c r="H7" s="239" t="s">
        <v>369</v>
      </c>
      <c r="I7" s="200">
        <f>COUNTA(B7:H7)</f>
        <v>3</v>
      </c>
      <c r="J7" s="733">
        <f>SUM(COUNTIF(B7:H7,"10-"))*(4.5)+SUM(COUNTIF(B7:H7,"9:30-"))*(5)+SUM(COUNTIF(B7:H7,"9-16"))*(6.25)+SUM(COUNTIF(B7:H7,"9:30-15"))*(5)+SUM(COUNTIF(B7:H7,"10-16"))*(5.5)+SUM(COUNTIF(B7:H7,"10-14"))*(4)</f>
        <v>13.5</v>
      </c>
      <c r="K7" s="734"/>
    </row>
    <row r="8" spans="1:11" ht="13.5" customHeight="1" x14ac:dyDescent="0.15">
      <c r="A8" s="197" t="s">
        <v>160</v>
      </c>
      <c r="B8" s="240" t="s">
        <v>368</v>
      </c>
      <c r="C8" s="241"/>
      <c r="D8" s="241"/>
      <c r="E8" s="242" t="s">
        <v>161</v>
      </c>
      <c r="F8" s="240" t="s">
        <v>368</v>
      </c>
      <c r="G8" s="257"/>
      <c r="H8" s="239"/>
      <c r="I8" s="200">
        <f>COUNTA(B8:H8)</f>
        <v>3</v>
      </c>
      <c r="J8" s="733">
        <v>18.5</v>
      </c>
      <c r="K8" s="734"/>
    </row>
    <row r="9" spans="1:11" ht="13.5" customHeight="1" x14ac:dyDescent="0.15">
      <c r="A9" s="88" t="s">
        <v>183</v>
      </c>
      <c r="B9" s="239"/>
      <c r="C9" s="241"/>
      <c r="D9" s="241"/>
      <c r="E9" s="239" t="s">
        <v>369</v>
      </c>
      <c r="F9" s="239" t="s">
        <v>369</v>
      </c>
      <c r="G9" s="239"/>
      <c r="H9" s="239" t="s">
        <v>369</v>
      </c>
      <c r="I9" s="200">
        <f>COUNTA(B9:H9)</f>
        <v>3</v>
      </c>
      <c r="J9" s="733">
        <f>SUM(COUNTIF(B9:H9,"10-"))*(4.5)+SUM(COUNTIF(B9:H9,"9:30-"))*(5)+SUM(COUNTIF(B9:H9,"9-16"))*(6.25)+SUM(COUNTIF(B9:H9,"9:30-15"))*(5)+SUM(COUNTIF(B9:H9,"10-16"))*(5.5)+SUM(COUNTIF(B9:H9,"10-14"))*(4)</f>
        <v>13.5</v>
      </c>
      <c r="K9" s="734"/>
    </row>
    <row r="10" spans="1:11" ht="13.5" customHeight="1" x14ac:dyDescent="0.15">
      <c r="A10" s="88" t="s">
        <v>425</v>
      </c>
      <c r="B10" s="239" t="s">
        <v>369</v>
      </c>
      <c r="C10" s="282"/>
      <c r="D10" s="198"/>
      <c r="E10" s="239" t="s">
        <v>369</v>
      </c>
      <c r="F10" s="257"/>
      <c r="G10" s="239"/>
      <c r="H10" s="239"/>
      <c r="I10" s="200">
        <f t="shared" ref="I10:I12" si="0">COUNTA(B10:H10)</f>
        <v>2</v>
      </c>
      <c r="J10" s="733">
        <f t="shared" ref="J10" si="1">SUM(COUNTIF(B10:H10,"9-15"))*(5.5)+SUM(COUNTIF(B10:H10,"10-15"))*(4.5)+SUM(COUNTIF(B10:H10,"9-16"))*(6.25)+SUM(COUNTIF(B10:H10,"9:30-15"))*(5)+SUM(COUNTIF(B10:H10,"10-16"))*(5.5)+SUM(COUNTIF(B10:H10,"10-14"))*(4)</f>
        <v>0</v>
      </c>
      <c r="K10" s="734"/>
    </row>
    <row r="11" spans="1:11" ht="13.5" customHeight="1" x14ac:dyDescent="0.15">
      <c r="A11" s="88" t="s">
        <v>426</v>
      </c>
      <c r="B11" s="239" t="s">
        <v>369</v>
      </c>
      <c r="C11" s="282"/>
      <c r="D11" s="198"/>
      <c r="E11" s="239"/>
      <c r="F11" s="239" t="s">
        <v>369</v>
      </c>
      <c r="G11" s="239" t="s">
        <v>369</v>
      </c>
      <c r="H11" s="239"/>
      <c r="I11" s="200">
        <f t="shared" si="0"/>
        <v>3</v>
      </c>
      <c r="J11" s="733">
        <f>SUM(COUNTIF(B11:H11,"10-"))*(4.5)+SUM(COUNTIF(B11:H11,"9:30-"))*(5)+SUM(COUNTIF(B11:H11,"9-16"))*(6.25)+SUM(COUNTIF(B11:H11,"9:30-15"))*(5)+SUM(COUNTIF(B11:H11,"10-16"))*(5.5)+SUM(COUNTIF(B11:H11,"10-14"))*(4)</f>
        <v>13.5</v>
      </c>
      <c r="K11" s="734"/>
    </row>
    <row r="12" spans="1:11" ht="13.5" customHeight="1" x14ac:dyDescent="0.15">
      <c r="A12" s="88" t="s">
        <v>297</v>
      </c>
      <c r="B12" s="239" t="s">
        <v>245</v>
      </c>
      <c r="C12" s="202"/>
      <c r="D12" s="202"/>
      <c r="E12" s="239" t="s">
        <v>245</v>
      </c>
      <c r="F12" s="239" t="s">
        <v>245</v>
      </c>
      <c r="G12" s="239" t="s">
        <v>245</v>
      </c>
      <c r="H12" s="120"/>
      <c r="I12" s="200">
        <f t="shared" si="0"/>
        <v>4</v>
      </c>
      <c r="J12" s="733">
        <f>SUM(COUNTIF(B12:H12,"10-"))*(4.5)+SUM(COUNTIF(B12:H12,"9:30-"))*(5)+SUM(COUNTIF(B12:H12,"10-15:30"))*(5)+SUM(COUNTIF(B12:H12,"9:30-15"))*(5)+SUM(COUNTIF(B12:H12,"10-16"))*(5.5)+SUM(COUNTIF(B12:H12,"10-14"))*(4)</f>
        <v>20</v>
      </c>
      <c r="K12" s="734"/>
    </row>
    <row r="13" spans="1:11" s="191" customFormat="1" ht="15" customHeight="1" x14ac:dyDescent="0.15">
      <c r="A13" s="175" t="s">
        <v>0</v>
      </c>
      <c r="B13" s="176">
        <v>45999</v>
      </c>
      <c r="C13" s="176">
        <v>46000</v>
      </c>
      <c r="D13" s="176">
        <v>46001</v>
      </c>
      <c r="E13" s="176">
        <v>46002</v>
      </c>
      <c r="F13" s="176">
        <v>46003</v>
      </c>
      <c r="G13" s="176">
        <v>46004</v>
      </c>
      <c r="H13" s="176">
        <v>46005</v>
      </c>
      <c r="I13" s="747" t="s">
        <v>1</v>
      </c>
      <c r="J13" s="749" t="s">
        <v>2</v>
      </c>
      <c r="K13" s="750"/>
    </row>
    <row r="14" spans="1:11" s="192" customFormat="1" ht="15" customHeight="1" x14ac:dyDescent="0.15">
      <c r="A14" s="155" t="s">
        <v>3</v>
      </c>
      <c r="B14" s="157" t="s">
        <v>4</v>
      </c>
      <c r="C14" s="157" t="s">
        <v>5</v>
      </c>
      <c r="D14" s="157" t="s">
        <v>6</v>
      </c>
      <c r="E14" s="157" t="s">
        <v>7</v>
      </c>
      <c r="F14" s="157" t="s">
        <v>8</v>
      </c>
      <c r="G14" s="157" t="s">
        <v>9</v>
      </c>
      <c r="H14" s="158" t="s">
        <v>10</v>
      </c>
      <c r="I14" s="748"/>
      <c r="J14" s="749"/>
      <c r="K14" s="750"/>
    </row>
    <row r="15" spans="1:11" s="151" customFormat="1" ht="13.5" customHeight="1" x14ac:dyDescent="0.15">
      <c r="A15" s="193" t="s">
        <v>131</v>
      </c>
      <c r="B15" s="195">
        <v>5</v>
      </c>
      <c r="C15" s="195"/>
      <c r="D15" s="195"/>
      <c r="E15" s="153">
        <v>4</v>
      </c>
      <c r="F15" s="195">
        <v>5</v>
      </c>
      <c r="G15" s="153">
        <v>4</v>
      </c>
      <c r="H15" s="153">
        <v>3</v>
      </c>
      <c r="I15" s="196"/>
      <c r="J15" s="751"/>
      <c r="K15" s="752"/>
    </row>
    <row r="16" spans="1:11" s="151" customFormat="1" ht="13.5" customHeight="1" x14ac:dyDescent="0.15">
      <c r="A16" s="197" t="s">
        <v>155</v>
      </c>
      <c r="B16" s="239"/>
      <c r="C16" s="241"/>
      <c r="D16" s="241"/>
      <c r="E16" s="240" t="s">
        <v>368</v>
      </c>
      <c r="F16" s="16"/>
      <c r="G16" s="240" t="s">
        <v>368</v>
      </c>
      <c r="H16" s="240" t="s">
        <v>368</v>
      </c>
      <c r="I16" s="200">
        <f t="shared" ref="I16:I22" si="2">COUNTA(B16:H16)</f>
        <v>3</v>
      </c>
      <c r="J16" s="733">
        <f>SUM(COUNTIF(B16:H16,"10-"))*(4.5)+SUM(COUNTIF(B16:H16,"9:30-"))*(5)+SUM(COUNTIF(B16:H16,"9-16"))*(6.25)+SUM(COUNTIF(B16:H16,"9:30-15"))*(5)+SUM(COUNTIF(B16:H16,"10-16"))*(5.5)+SUM(COUNTIF(B16:H16,"10-14"))*(4)</f>
        <v>15</v>
      </c>
      <c r="K16" s="734"/>
    </row>
    <row r="17" spans="1:11" ht="13.5" customHeight="1" x14ac:dyDescent="0.15">
      <c r="A17" s="197" t="s">
        <v>158</v>
      </c>
      <c r="B17" s="239" t="s">
        <v>369</v>
      </c>
      <c r="C17" s="241"/>
      <c r="D17" s="241"/>
      <c r="E17" s="239"/>
      <c r="F17" s="239"/>
      <c r="G17" s="239" t="s">
        <v>369</v>
      </c>
      <c r="H17" s="239" t="s">
        <v>369</v>
      </c>
      <c r="I17" s="200">
        <f t="shared" si="2"/>
        <v>3</v>
      </c>
      <c r="J17" s="733">
        <f>SUM(COUNTIF(B17:H17,"10-"))*(4.5)+SUM(COUNTIF(B17:H17,"9:30-"))*(5)+SUM(COUNTIF(B17:H17,"9-16"))*(6.25)+SUM(COUNTIF(B17:H17,"9:30-15"))*(5)+SUM(COUNTIF(B17:H17,"10-16"))*(5.5)+SUM(COUNTIF(B17:H17,"10-14"))*(4)</f>
        <v>13.5</v>
      </c>
      <c r="K17" s="734"/>
    </row>
    <row r="18" spans="1:11" ht="13.5" customHeight="1" x14ac:dyDescent="0.15">
      <c r="A18" s="197" t="s">
        <v>160</v>
      </c>
      <c r="B18" s="240" t="s">
        <v>368</v>
      </c>
      <c r="C18" s="241"/>
      <c r="D18" s="241"/>
      <c r="E18" s="242" t="s">
        <v>161</v>
      </c>
      <c r="F18" s="257"/>
      <c r="G18" s="257"/>
      <c r="H18" s="239"/>
      <c r="I18" s="200">
        <f t="shared" si="2"/>
        <v>2</v>
      </c>
      <c r="J18" s="733">
        <v>11.75</v>
      </c>
      <c r="K18" s="734"/>
    </row>
    <row r="19" spans="1:11" ht="13.5" customHeight="1" x14ac:dyDescent="0.15">
      <c r="A19" s="88" t="s">
        <v>183</v>
      </c>
      <c r="B19" s="239"/>
      <c r="C19" s="241"/>
      <c r="D19" s="241"/>
      <c r="E19" s="239" t="s">
        <v>369</v>
      </c>
      <c r="F19" s="239" t="s">
        <v>369</v>
      </c>
      <c r="G19" s="239"/>
      <c r="H19" s="257"/>
      <c r="I19" s="200">
        <f t="shared" si="2"/>
        <v>2</v>
      </c>
      <c r="J19" s="733">
        <f>SUM(COUNTIF(B19:H19,"10-"))*(4.5)+SUM(COUNTIF(B19:H19,"9:30-"))*(5)+SUM(COUNTIF(B19:H19,"9-16"))*(6.25)+SUM(COUNTIF(B19:H19,"9:30-15"))*(5)+SUM(COUNTIF(B19:H19,"10-16"))*(5.5)+SUM(COUNTIF(B19:H19,"10-14"))*(4)</f>
        <v>9</v>
      </c>
      <c r="K19" s="734"/>
    </row>
    <row r="20" spans="1:11" ht="13.5" customHeight="1" x14ac:dyDescent="0.15">
      <c r="A20" s="88" t="s">
        <v>425</v>
      </c>
      <c r="B20" s="239" t="s">
        <v>369</v>
      </c>
      <c r="C20" s="282"/>
      <c r="D20" s="198"/>
      <c r="E20" s="239" t="s">
        <v>369</v>
      </c>
      <c r="F20" s="239" t="s">
        <v>369</v>
      </c>
      <c r="G20" s="239"/>
      <c r="H20" s="239"/>
      <c r="I20" s="200">
        <f t="shared" si="2"/>
        <v>3</v>
      </c>
      <c r="J20" s="733">
        <f t="shared" ref="J20" si="3">SUM(COUNTIF(B20:H20,"9-15"))*(5.5)+SUM(COUNTIF(B20:H20,"10-15"))*(4.5)+SUM(COUNTIF(B20:H20,"9-16"))*(6.25)+SUM(COUNTIF(B20:H20,"9:30-15"))*(5)+SUM(COUNTIF(B20:H20,"10-16"))*(5.5)+SUM(COUNTIF(B20:H20,"10-14"))*(4)</f>
        <v>0</v>
      </c>
      <c r="K20" s="734"/>
    </row>
    <row r="21" spans="1:11" ht="13.5" customHeight="1" x14ac:dyDescent="0.15">
      <c r="A21" s="88" t="s">
        <v>426</v>
      </c>
      <c r="B21" s="239" t="s">
        <v>369</v>
      </c>
      <c r="C21" s="282"/>
      <c r="D21" s="198"/>
      <c r="E21" s="239"/>
      <c r="F21" s="257"/>
      <c r="G21" s="239" t="s">
        <v>369</v>
      </c>
      <c r="H21" s="239"/>
      <c r="I21" s="200">
        <f t="shared" si="2"/>
        <v>2</v>
      </c>
      <c r="J21" s="733">
        <f>SUM(COUNTIF(B21:H21,"10-"))*(4.5)+SUM(COUNTIF(B21:H21,"9:30-"))*(5)+SUM(COUNTIF(B21:H21,"9-16"))*(6.25)+SUM(COUNTIF(B21:H21,"9:30-15"))*(5)+SUM(COUNTIF(B21:H21,"10-16"))*(5.5)+SUM(COUNTIF(B21:H21,"10-14"))*(4)</f>
        <v>9</v>
      </c>
      <c r="K21" s="734"/>
    </row>
    <row r="22" spans="1:11" ht="13.5" customHeight="1" x14ac:dyDescent="0.15">
      <c r="A22" s="88" t="s">
        <v>297</v>
      </c>
      <c r="B22" s="239" t="s">
        <v>245</v>
      </c>
      <c r="C22" s="202"/>
      <c r="D22" s="202"/>
      <c r="E22" s="239" t="s">
        <v>245</v>
      </c>
      <c r="F22" s="239" t="s">
        <v>245</v>
      </c>
      <c r="G22" s="239" t="s">
        <v>245</v>
      </c>
      <c r="H22" s="120"/>
      <c r="I22" s="200">
        <f t="shared" si="2"/>
        <v>4</v>
      </c>
      <c r="J22" s="733">
        <f>SUM(COUNTIF(B22:H22,"10-"))*(4.5)+SUM(COUNTIF(B22:H22,"9:30-"))*(5)+SUM(COUNTIF(B22:H22,"10-15:30"))*(5)+SUM(COUNTIF(B22:H22,"9:30-15"))*(5)+SUM(COUNTIF(B22:H22,"10-16"))*(5.5)+SUM(COUNTIF(B22:H22,"10-14"))*(4)</f>
        <v>20</v>
      </c>
      <c r="K22" s="734"/>
    </row>
    <row r="23" spans="1:11" s="191" customFormat="1" ht="15" customHeight="1" x14ac:dyDescent="0.15">
      <c r="A23" s="153" t="s">
        <v>0</v>
      </c>
      <c r="B23" s="183">
        <v>46006</v>
      </c>
      <c r="C23" s="183">
        <v>46007</v>
      </c>
      <c r="D23" s="183">
        <v>46008</v>
      </c>
      <c r="E23" s="183">
        <v>46009</v>
      </c>
      <c r="F23" s="183">
        <v>46010</v>
      </c>
      <c r="G23" s="183">
        <v>46011</v>
      </c>
      <c r="H23" s="183">
        <v>46012</v>
      </c>
      <c r="I23" s="747" t="s">
        <v>1</v>
      </c>
      <c r="J23" s="749" t="s">
        <v>2</v>
      </c>
      <c r="K23" s="750"/>
    </row>
    <row r="24" spans="1:11" s="192" customFormat="1" ht="15" customHeight="1" x14ac:dyDescent="0.15">
      <c r="A24" s="155" t="s">
        <v>3</v>
      </c>
      <c r="B24" s="157" t="s">
        <v>4</v>
      </c>
      <c r="C24" s="157" t="s">
        <v>5</v>
      </c>
      <c r="D24" s="157" t="s">
        <v>6</v>
      </c>
      <c r="E24" s="157" t="s">
        <v>7</v>
      </c>
      <c r="F24" s="157" t="s">
        <v>8</v>
      </c>
      <c r="G24" s="157" t="s">
        <v>9</v>
      </c>
      <c r="H24" s="158" t="s">
        <v>10</v>
      </c>
      <c r="I24" s="748"/>
      <c r="J24" s="749"/>
      <c r="K24" s="750"/>
    </row>
    <row r="25" spans="1:11" s="151" customFormat="1" ht="14.25" customHeight="1" x14ac:dyDescent="0.15">
      <c r="A25" s="206" t="s">
        <v>142</v>
      </c>
      <c r="B25" s="195">
        <v>5</v>
      </c>
      <c r="C25" s="195"/>
      <c r="D25" s="195"/>
      <c r="E25" s="153">
        <v>4</v>
      </c>
      <c r="F25" s="195">
        <v>5</v>
      </c>
      <c r="G25" s="153">
        <v>4</v>
      </c>
      <c r="H25" s="153">
        <v>3</v>
      </c>
      <c r="I25" s="196"/>
      <c r="J25" s="751"/>
      <c r="K25" s="752"/>
    </row>
    <row r="26" spans="1:11" ht="13.5" customHeight="1" x14ac:dyDescent="0.15">
      <c r="A26" s="197" t="s">
        <v>155</v>
      </c>
      <c r="B26" s="239"/>
      <c r="C26" s="241"/>
      <c r="D26" s="241"/>
      <c r="E26" s="240" t="s">
        <v>368</v>
      </c>
      <c r="F26" s="16"/>
      <c r="G26" s="240" t="s">
        <v>368</v>
      </c>
      <c r="H26" s="240" t="s">
        <v>368</v>
      </c>
      <c r="I26" s="199">
        <f>COUNTA(B26:H26)</f>
        <v>3</v>
      </c>
      <c r="J26" s="733">
        <f>SUM(COUNTIF(B26:H26,"10-"))*(4.5)+SUM(COUNTIF(B26:H26,"9:30-"))*(5)+SUM(COUNTIF(B26:H26,"9-16"))*(6.25)+SUM(COUNTIF(B26:H26,"9:30-15"))*(5)+SUM(COUNTIF(B26:H26,"10-16"))*(5.5)+SUM(COUNTIF(B26:H26,"10-14"))*(4)</f>
        <v>15</v>
      </c>
      <c r="K26" s="734"/>
    </row>
    <row r="27" spans="1:11" ht="13.5" customHeight="1" x14ac:dyDescent="0.15">
      <c r="A27" s="197" t="s">
        <v>158</v>
      </c>
      <c r="B27" s="257"/>
      <c r="C27" s="241"/>
      <c r="D27" s="241"/>
      <c r="E27" s="239"/>
      <c r="F27" s="239"/>
      <c r="G27" s="239" t="s">
        <v>369</v>
      </c>
      <c r="H27" s="239" t="s">
        <v>369</v>
      </c>
      <c r="I27" s="200">
        <f t="shared" ref="I27:I32" si="4">COUNTA(B27:H27)</f>
        <v>2</v>
      </c>
      <c r="J27" s="733">
        <f>SUM(COUNTIF(B27:H27,"10-"))*(4.5)+SUM(COUNTIF(B27:H27,"9:30-"))*(5)+SUM(COUNTIF(B27:H27,"9-16"))*(6.25)+SUM(COUNTIF(B27:H27,"9:30-15"))*(5)+SUM(COUNTIF(B27:H27,"10-16"))*(5.5)+SUM(COUNTIF(B27:H27,"10-14"))*(4)</f>
        <v>9</v>
      </c>
      <c r="K27" s="734"/>
    </row>
    <row r="28" spans="1:11" ht="13.5" customHeight="1" x14ac:dyDescent="0.15">
      <c r="A28" s="197" t="s">
        <v>160</v>
      </c>
      <c r="B28" s="240" t="s">
        <v>368</v>
      </c>
      <c r="C28" s="241"/>
      <c r="D28" s="241"/>
      <c r="E28" s="242" t="s">
        <v>161</v>
      </c>
      <c r="F28" s="240" t="s">
        <v>368</v>
      </c>
      <c r="G28" s="242" t="s">
        <v>176</v>
      </c>
      <c r="H28" s="239"/>
      <c r="I28" s="200">
        <f t="shared" si="4"/>
        <v>4</v>
      </c>
      <c r="J28" s="733">
        <v>23</v>
      </c>
      <c r="K28" s="734"/>
    </row>
    <row r="29" spans="1:11" ht="13.5" customHeight="1" x14ac:dyDescent="0.15">
      <c r="A29" s="88" t="s">
        <v>183</v>
      </c>
      <c r="B29" s="239"/>
      <c r="C29" s="241"/>
      <c r="D29" s="241"/>
      <c r="E29" s="239" t="s">
        <v>369</v>
      </c>
      <c r="F29" s="239" t="s">
        <v>369</v>
      </c>
      <c r="G29" s="239"/>
      <c r="H29" s="239" t="s">
        <v>369</v>
      </c>
      <c r="I29" s="200">
        <f t="shared" si="4"/>
        <v>3</v>
      </c>
      <c r="J29" s="733">
        <f>SUM(COUNTIF(B29:H29,"10-"))*(4.5)+SUM(COUNTIF(B29:H29,"9:30-"))*(5)+SUM(COUNTIF(B29:H29,"9-16"))*(6.25)+SUM(COUNTIF(B29:H29,"9:30-15"))*(5)+SUM(COUNTIF(B29:H29,"10-16"))*(5.5)+SUM(COUNTIF(B29:H29,"10-14"))*(4)</f>
        <v>13.5</v>
      </c>
      <c r="K29" s="734"/>
    </row>
    <row r="30" spans="1:11" ht="13.5" customHeight="1" x14ac:dyDescent="0.15">
      <c r="A30" s="88" t="s">
        <v>425</v>
      </c>
      <c r="B30" s="239" t="s">
        <v>369</v>
      </c>
      <c r="C30" s="282"/>
      <c r="D30" s="198"/>
      <c r="E30" s="239" t="s">
        <v>369</v>
      </c>
      <c r="F30" s="257"/>
      <c r="G30" s="239"/>
      <c r="H30" s="239"/>
      <c r="I30" s="200">
        <f t="shared" si="4"/>
        <v>2</v>
      </c>
      <c r="J30" s="733">
        <f t="shared" ref="J30" si="5">SUM(COUNTIF(B30:H30,"9-15"))*(5.5)+SUM(COUNTIF(B30:H30,"10-15"))*(4.5)+SUM(COUNTIF(B30:H30,"9-16"))*(6.25)+SUM(COUNTIF(B30:H30,"9:30-15"))*(5)+SUM(COUNTIF(B30:H30,"10-16"))*(5.5)+SUM(COUNTIF(B30:H30,"10-14"))*(4)</f>
        <v>0</v>
      </c>
      <c r="K30" s="734"/>
    </row>
    <row r="31" spans="1:11" ht="13.5" customHeight="1" x14ac:dyDescent="0.15">
      <c r="A31" s="88" t="s">
        <v>426</v>
      </c>
      <c r="B31" s="239" t="s">
        <v>369</v>
      </c>
      <c r="C31" s="282"/>
      <c r="D31" s="198"/>
      <c r="E31" s="239"/>
      <c r="F31" s="239" t="s">
        <v>369</v>
      </c>
      <c r="G31" s="239" t="s">
        <v>369</v>
      </c>
      <c r="H31" s="239"/>
      <c r="I31" s="200">
        <f t="shared" si="4"/>
        <v>3</v>
      </c>
      <c r="J31" s="733">
        <f>SUM(COUNTIF(B31:H31,"10-"))*(4.5)+SUM(COUNTIF(B31:H31,"9:30-"))*(5)+SUM(COUNTIF(B31:H31,"9-16"))*(6.25)+SUM(COUNTIF(B31:H31,"9:30-15"))*(5)+SUM(COUNTIF(B31:H31,"10-16"))*(5.5)+SUM(COUNTIF(B31:H31,"10-14"))*(4)</f>
        <v>13.5</v>
      </c>
      <c r="K31" s="734"/>
    </row>
    <row r="32" spans="1:11" ht="13.5" customHeight="1" x14ac:dyDescent="0.15">
      <c r="A32" s="88" t="s">
        <v>297</v>
      </c>
      <c r="B32" s="239" t="s">
        <v>245</v>
      </c>
      <c r="C32" s="202"/>
      <c r="D32" s="202"/>
      <c r="E32" s="239" t="s">
        <v>245</v>
      </c>
      <c r="F32" s="239" t="s">
        <v>245</v>
      </c>
      <c r="G32" s="239" t="s">
        <v>245</v>
      </c>
      <c r="H32" s="120"/>
      <c r="I32" s="200">
        <f t="shared" si="4"/>
        <v>4</v>
      </c>
      <c r="J32" s="733">
        <f>SUM(COUNTIF(B32:H32,"10-"))*(4.5)+SUM(COUNTIF(B32:H32,"9:30-"))*(5)+SUM(COUNTIF(B32:H32,"10-15:30"))*(5)+SUM(COUNTIF(B32:H32,"9:30-15"))*(5)+SUM(COUNTIF(B32:H32,"10-16"))*(5.5)+SUM(COUNTIF(B32:H32,"10-14"))*(4)</f>
        <v>20</v>
      </c>
      <c r="K32" s="734"/>
    </row>
    <row r="33" spans="1:11" s="191" customFormat="1" ht="15" customHeight="1" x14ac:dyDescent="0.15">
      <c r="A33" s="153" t="s">
        <v>0</v>
      </c>
      <c r="B33" s="183">
        <v>46013</v>
      </c>
      <c r="C33" s="183">
        <v>46014</v>
      </c>
      <c r="D33" s="183">
        <v>46015</v>
      </c>
      <c r="E33" s="183">
        <v>46016</v>
      </c>
      <c r="F33" s="183">
        <v>46017</v>
      </c>
      <c r="G33" s="183">
        <v>46018</v>
      </c>
      <c r="H33" s="183">
        <v>46019</v>
      </c>
      <c r="I33" s="747" t="s">
        <v>1</v>
      </c>
      <c r="J33" s="749" t="s">
        <v>2</v>
      </c>
      <c r="K33" s="750"/>
    </row>
    <row r="34" spans="1:11" s="192" customFormat="1" ht="15" customHeight="1" x14ac:dyDescent="0.15">
      <c r="A34" s="155" t="s">
        <v>3</v>
      </c>
      <c r="B34" s="157" t="s">
        <v>4</v>
      </c>
      <c r="C34" s="157" t="s">
        <v>5</v>
      </c>
      <c r="D34" s="157" t="s">
        <v>6</v>
      </c>
      <c r="E34" s="157" t="s">
        <v>7</v>
      </c>
      <c r="F34" s="157" t="s">
        <v>8</v>
      </c>
      <c r="G34" s="157" t="s">
        <v>9</v>
      </c>
      <c r="H34" s="158" t="s">
        <v>10</v>
      </c>
      <c r="I34" s="748"/>
      <c r="J34" s="749"/>
      <c r="K34" s="750"/>
    </row>
    <row r="35" spans="1:11" s="151" customFormat="1" ht="13.5" customHeight="1" x14ac:dyDescent="0.15">
      <c r="A35" s="193" t="s">
        <v>131</v>
      </c>
      <c r="B35" s="195">
        <v>5</v>
      </c>
      <c r="C35" s="195"/>
      <c r="D35" s="195"/>
      <c r="E35" s="153">
        <v>4</v>
      </c>
      <c r="F35" s="195">
        <v>5</v>
      </c>
      <c r="G35" s="153">
        <v>4</v>
      </c>
      <c r="H35" s="153">
        <v>3</v>
      </c>
      <c r="I35" s="196"/>
      <c r="J35" s="751"/>
      <c r="K35" s="752"/>
    </row>
    <row r="36" spans="1:11" ht="13.5" customHeight="1" x14ac:dyDescent="0.15">
      <c r="A36" s="197" t="s">
        <v>155</v>
      </c>
      <c r="B36" s="239" t="s">
        <v>72</v>
      </c>
      <c r="C36" s="241"/>
      <c r="D36" s="241"/>
      <c r="E36" s="240" t="s">
        <v>368</v>
      </c>
      <c r="F36" s="16"/>
      <c r="G36" s="240" t="s">
        <v>368</v>
      </c>
      <c r="H36" s="435"/>
      <c r="I36" s="199">
        <f>COUNTA(B36:H36)</f>
        <v>3</v>
      </c>
      <c r="J36" s="733">
        <f>SUM(COUNTIF(B36:H36,"10-"))*(4.5)+SUM(COUNTIF(B36:H36,"9:30-"))*(5)+SUM(COUNTIF(B36:H36,"9-16"))*(6.25)+SUM(COUNTIF(B36:H36,"9:30-15"))*(5)+SUM(COUNTIF(B36:H36,"10-16"))*(5.5)+SUM(COUNTIF(B36:H36,"10-14"))*(4)</f>
        <v>10</v>
      </c>
      <c r="K36" s="734"/>
    </row>
    <row r="37" spans="1:11" s="151" customFormat="1" ht="13.5" customHeight="1" x14ac:dyDescent="0.15">
      <c r="A37" s="197" t="s">
        <v>158</v>
      </c>
      <c r="B37" s="239" t="s">
        <v>369</v>
      </c>
      <c r="C37" s="241"/>
      <c r="D37" s="241"/>
      <c r="E37" s="239"/>
      <c r="F37" s="239"/>
      <c r="G37" s="239" t="s">
        <v>369</v>
      </c>
      <c r="H37" s="239" t="s">
        <v>369</v>
      </c>
      <c r="I37" s="200">
        <f t="shared" ref="I37:I42" si="6">COUNTA(B37:H37)</f>
        <v>3</v>
      </c>
      <c r="J37" s="733">
        <f>SUM(COUNTIF(B37:H37,"10-"))*(4.5)+SUM(COUNTIF(B37:H37,"9:30-"))*(5)+SUM(COUNTIF(B37:H37,"9-16"))*(6.25)+SUM(COUNTIF(B37:H37,"9:30-15"))*(5)+SUM(COUNTIF(B37:H37,"10-16"))*(5.5)+SUM(COUNTIF(B37:H37,"10-14"))*(4)</f>
        <v>13.5</v>
      </c>
      <c r="K37" s="734"/>
    </row>
    <row r="38" spans="1:11" ht="13.5" customHeight="1" x14ac:dyDescent="0.15">
      <c r="A38" s="197" t="s">
        <v>160</v>
      </c>
      <c r="B38" s="435"/>
      <c r="C38" s="241"/>
      <c r="D38" s="241"/>
      <c r="E38" s="242" t="s">
        <v>161</v>
      </c>
      <c r="F38" s="240" t="s">
        <v>368</v>
      </c>
      <c r="G38" s="242" t="s">
        <v>176</v>
      </c>
      <c r="H38" s="239"/>
      <c r="I38" s="200">
        <f t="shared" si="6"/>
        <v>3</v>
      </c>
      <c r="J38" s="733">
        <v>18.5</v>
      </c>
      <c r="K38" s="734"/>
    </row>
    <row r="39" spans="1:11" ht="13.5" customHeight="1" x14ac:dyDescent="0.15">
      <c r="A39" s="88" t="s">
        <v>183</v>
      </c>
      <c r="B39" s="239"/>
      <c r="C39" s="241"/>
      <c r="D39" s="241"/>
      <c r="E39" s="239" t="s">
        <v>369</v>
      </c>
      <c r="F39" s="239" t="s">
        <v>369</v>
      </c>
      <c r="G39" s="239"/>
      <c r="H39" s="239" t="s">
        <v>319</v>
      </c>
      <c r="I39" s="200">
        <f t="shared" si="6"/>
        <v>3</v>
      </c>
      <c r="J39" s="733">
        <f>SUM(COUNTIF(B39:H39,"10-"))*(4.5)+SUM(COUNTIF(B39:H39,"9:30-"))*(5)+SUM(COUNTIF(B39:H39,"9-16"))*(6.25)+SUM(COUNTIF(B39:H39,"9:30-15"))*(5)+SUM(COUNTIF(B39:H39,"10-16"))*(5.5)+SUM(COUNTIF(B39:H39,"10-14"))*(4)</f>
        <v>9</v>
      </c>
      <c r="K39" s="734"/>
    </row>
    <row r="40" spans="1:11" ht="13.5" customHeight="1" x14ac:dyDescent="0.15">
      <c r="A40" s="88" t="s">
        <v>425</v>
      </c>
      <c r="B40" s="239" t="s">
        <v>369</v>
      </c>
      <c r="C40" s="282"/>
      <c r="D40" s="198"/>
      <c r="E40" s="239" t="s">
        <v>369</v>
      </c>
      <c r="F40" s="239" t="s">
        <v>369</v>
      </c>
      <c r="G40" s="239"/>
      <c r="H40" s="239"/>
      <c r="I40" s="200">
        <f t="shared" si="6"/>
        <v>3</v>
      </c>
      <c r="J40" s="733">
        <f t="shared" ref="J40" si="7">SUM(COUNTIF(B40:H40,"9-15"))*(5.5)+SUM(COUNTIF(B40:H40,"10-15"))*(4.5)+SUM(COUNTIF(B40:H40,"9-16"))*(6.25)+SUM(COUNTIF(B40:H40,"9:30-15"))*(5)+SUM(COUNTIF(B40:H40,"10-16"))*(5.5)+SUM(COUNTIF(B40:H40,"10-14"))*(4)</f>
        <v>0</v>
      </c>
      <c r="K40" s="734"/>
    </row>
    <row r="41" spans="1:11" ht="13.5" customHeight="1" x14ac:dyDescent="0.15">
      <c r="A41" s="88" t="s">
        <v>426</v>
      </c>
      <c r="B41" s="239" t="s">
        <v>369</v>
      </c>
      <c r="C41" s="282"/>
      <c r="D41" s="198"/>
      <c r="E41" s="239"/>
      <c r="F41" s="239" t="s">
        <v>369</v>
      </c>
      <c r="G41" s="239" t="s">
        <v>369</v>
      </c>
      <c r="H41" s="239"/>
      <c r="I41" s="200">
        <f t="shared" si="6"/>
        <v>3</v>
      </c>
      <c r="J41" s="733">
        <f>SUM(COUNTIF(B41:H41,"10-"))*(4.5)+SUM(COUNTIF(B41:H41,"9:30-"))*(5)+SUM(COUNTIF(B41:H41,"9-16"))*(6.25)+SUM(COUNTIF(B41:H41,"9:30-15"))*(5)+SUM(COUNTIF(B41:H41,"10-16"))*(5.5)+SUM(COUNTIF(B41:H41,"10-14"))*(4)</f>
        <v>13.5</v>
      </c>
      <c r="K41" s="734"/>
    </row>
    <row r="42" spans="1:11" ht="13.5" customHeight="1" x14ac:dyDescent="0.15">
      <c r="A42" s="88" t="s">
        <v>297</v>
      </c>
      <c r="B42" s="239" t="s">
        <v>245</v>
      </c>
      <c r="C42" s="202"/>
      <c r="D42" s="202"/>
      <c r="E42" s="239" t="s">
        <v>245</v>
      </c>
      <c r="F42" s="239" t="s">
        <v>245</v>
      </c>
      <c r="G42" s="239" t="s">
        <v>245</v>
      </c>
      <c r="H42" s="120"/>
      <c r="I42" s="200">
        <f t="shared" si="6"/>
        <v>4</v>
      </c>
      <c r="J42" s="733">
        <f>SUM(COUNTIF(B42:H42,"10-"))*(4.5)+SUM(COUNTIF(B42:H42,"9:30-"))*(5)+SUM(COUNTIF(B42:H42,"10-15:30"))*(5)+SUM(COUNTIF(B42:H42,"10-12"))*(2)+SUM(COUNTIF(B42:H42,"10-16"))*(5.5)+SUM(COUNTIF(B42:H42,"10-14"))*(4)</f>
        <v>20</v>
      </c>
      <c r="K42" s="734"/>
    </row>
    <row r="43" spans="1:11" s="191" customFormat="1" ht="15" customHeight="1" x14ac:dyDescent="0.15">
      <c r="A43" s="175" t="s">
        <v>0</v>
      </c>
      <c r="B43" s="176">
        <v>46020</v>
      </c>
      <c r="C43" s="176">
        <v>46021</v>
      </c>
      <c r="D43" s="176">
        <v>46022</v>
      </c>
      <c r="E43" s="176">
        <v>46023</v>
      </c>
      <c r="F43" s="176">
        <v>46024</v>
      </c>
      <c r="G43" s="176">
        <v>46025</v>
      </c>
      <c r="H43" s="176">
        <v>46026</v>
      </c>
      <c r="I43" s="747" t="s">
        <v>1</v>
      </c>
      <c r="J43" s="749" t="s">
        <v>2</v>
      </c>
      <c r="K43" s="750"/>
    </row>
    <row r="44" spans="1:11" s="192" customFormat="1" ht="15" customHeight="1" x14ac:dyDescent="0.15">
      <c r="A44" s="155" t="s">
        <v>3</v>
      </c>
      <c r="B44" s="157" t="s">
        <v>4</v>
      </c>
      <c r="C44" s="157" t="s">
        <v>5</v>
      </c>
      <c r="D44" s="157" t="s">
        <v>6</v>
      </c>
      <c r="E44" s="158" t="s">
        <v>7</v>
      </c>
      <c r="F44" s="157" t="s">
        <v>8</v>
      </c>
      <c r="G44" s="157" t="s">
        <v>9</v>
      </c>
      <c r="H44" s="158" t="s">
        <v>10</v>
      </c>
      <c r="I44" s="748"/>
      <c r="J44" s="749"/>
      <c r="K44" s="750"/>
    </row>
    <row r="45" spans="1:11" s="151" customFormat="1" ht="13.5" customHeight="1" x14ac:dyDescent="0.15">
      <c r="A45" s="206" t="s">
        <v>142</v>
      </c>
      <c r="B45" s="195">
        <v>5</v>
      </c>
      <c r="C45" s="956" t="s">
        <v>420</v>
      </c>
      <c r="D45" s="957"/>
      <c r="E45" s="957"/>
      <c r="F45" s="957"/>
      <c r="G45" s="958"/>
      <c r="H45" s="153">
        <v>3</v>
      </c>
      <c r="I45" s="196"/>
      <c r="J45" s="751"/>
      <c r="K45" s="752"/>
    </row>
    <row r="46" spans="1:11" ht="13.5" customHeight="1" x14ac:dyDescent="0.15">
      <c r="A46" s="197" t="s">
        <v>155</v>
      </c>
      <c r="B46" s="239"/>
      <c r="C46" s="241"/>
      <c r="D46" s="241"/>
      <c r="E46" s="241"/>
      <c r="F46" s="241"/>
      <c r="G46" s="241"/>
      <c r="H46" s="257"/>
      <c r="I46" s="199">
        <f>COUNTA(B46:H46)</f>
        <v>0</v>
      </c>
      <c r="J46" s="733">
        <f>SUM(COUNTIF(B46:H46,"10-"))*(4.5)+SUM(COUNTIF(B46:H46,"9:30-"))*(5)+SUM(COUNTIF(B46:H46,"9-16"))*(6.25)+SUM(COUNTIF(B46:H46,"9:30-15"))*(5)+SUM(COUNTIF(B46:H46,"10-16"))*(5.5)+SUM(COUNTIF(B46:H46,"10-14"))*(4)</f>
        <v>0</v>
      </c>
      <c r="K46" s="734"/>
    </row>
    <row r="47" spans="1:11" ht="13.5" customHeight="1" x14ac:dyDescent="0.15">
      <c r="A47" s="197" t="s">
        <v>158</v>
      </c>
      <c r="B47" s="239" t="s">
        <v>369</v>
      </c>
      <c r="C47" s="241"/>
      <c r="D47" s="241"/>
      <c r="E47" s="241"/>
      <c r="F47" s="241"/>
      <c r="G47" s="241"/>
      <c r="H47" s="239" t="s">
        <v>369</v>
      </c>
      <c r="I47" s="200">
        <f t="shared" ref="I47:I48" si="8">COUNTA(B47:H47)</f>
        <v>2</v>
      </c>
      <c r="J47" s="733">
        <f>SUM(COUNTIF(B47:H47,"10-"))*(4.5)+SUM(COUNTIF(B47:H47,"9:30-"))*(5)+SUM(COUNTIF(B47:H47,"9-16"))*(6.25)+SUM(COUNTIF(B47:H47,"9:30-15"))*(5)+SUM(COUNTIF(B47:H47,"10-16"))*(5.5)+SUM(COUNTIF(B47:H47,"10-14"))*(4)</f>
        <v>9</v>
      </c>
      <c r="K47" s="734"/>
    </row>
    <row r="48" spans="1:11" ht="13.5" customHeight="1" x14ac:dyDescent="0.15">
      <c r="A48" s="197" t="s">
        <v>160</v>
      </c>
      <c r="B48" s="240" t="s">
        <v>368</v>
      </c>
      <c r="C48" s="241"/>
      <c r="D48" s="241"/>
      <c r="E48" s="241"/>
      <c r="F48" s="241"/>
      <c r="G48" s="241"/>
      <c r="H48" s="239"/>
      <c r="I48" s="200">
        <f t="shared" si="8"/>
        <v>1</v>
      </c>
      <c r="J48" s="733">
        <v>4.5</v>
      </c>
      <c r="K48" s="734"/>
    </row>
    <row r="49" spans="1:11" ht="13.5" customHeight="1" x14ac:dyDescent="0.15">
      <c r="A49" s="88" t="s">
        <v>183</v>
      </c>
      <c r="B49" s="239"/>
      <c r="C49" s="241"/>
      <c r="D49" s="241"/>
      <c r="E49" s="241"/>
      <c r="F49" s="241"/>
      <c r="G49" s="241"/>
      <c r="H49" s="239" t="s">
        <v>319</v>
      </c>
      <c r="I49" s="200">
        <f>COUNTA(B49:H49)</f>
        <v>1</v>
      </c>
      <c r="J49" s="733">
        <f>SUM(COUNTIF(B49:H49,"10-"))*(4.5)+SUM(COUNTIF(B49:H49,"9:30-"))*(5)+SUM(COUNTIF(B49:H49,"10-15:30"))*(5)+SUM(COUNTIF(B49:H49,"9:30-15"))*(5)+SUM(COUNTIF(B49:H49,"10-16"))*(5.5)+SUM(COUNTIF(B49:H49,"10-14"))*(4)</f>
        <v>0</v>
      </c>
      <c r="K49" s="734"/>
    </row>
    <row r="50" spans="1:11" ht="13.5" customHeight="1" x14ac:dyDescent="0.15">
      <c r="A50" s="88" t="s">
        <v>425</v>
      </c>
      <c r="B50" s="257"/>
      <c r="C50" s="282"/>
      <c r="D50" s="198"/>
      <c r="E50" s="198"/>
      <c r="F50" s="198"/>
      <c r="G50" s="198"/>
      <c r="H50" s="239"/>
      <c r="I50" s="200">
        <f t="shared" ref="I50:I52" si="9">COUNTA(B50:H50)</f>
        <v>0</v>
      </c>
      <c r="J50" s="733">
        <f t="shared" ref="J50" si="10">SUM(COUNTIF(B50:H50,"9-15"))*(5.5)+SUM(COUNTIF(B50:H50,"10-15"))*(4.5)+SUM(COUNTIF(B50:H50,"9-16"))*(6.25)+SUM(COUNTIF(B50:H50,"9:30-15"))*(5)+SUM(COUNTIF(B50:H50,"10-16"))*(5.5)+SUM(COUNTIF(B50:H50,"10-14"))*(4)</f>
        <v>0</v>
      </c>
      <c r="K50" s="734"/>
    </row>
    <row r="51" spans="1:11" ht="13.5" customHeight="1" x14ac:dyDescent="0.15">
      <c r="A51" s="88" t="s">
        <v>426</v>
      </c>
      <c r="B51" s="239" t="s">
        <v>369</v>
      </c>
      <c r="C51" s="282"/>
      <c r="D51" s="198"/>
      <c r="E51" s="198"/>
      <c r="F51" s="198"/>
      <c r="G51" s="198"/>
      <c r="H51" s="239"/>
      <c r="I51" s="200">
        <f t="shared" si="9"/>
        <v>1</v>
      </c>
      <c r="J51" s="733">
        <f>SUM(COUNTIF(B51:H51,"10-"))*(4.5)+SUM(COUNTIF(B51:H51,"9:30-"))*(5)+SUM(COUNTIF(B51:H51,"9-16"))*(6.25)+SUM(COUNTIF(B51:H51,"9:30-15"))*(5)+SUM(COUNTIF(B51:H51,"10-16"))*(5.5)+SUM(COUNTIF(B51:H51,"10-14"))*(4)</f>
        <v>4.5</v>
      </c>
      <c r="K51" s="734"/>
    </row>
    <row r="52" spans="1:11" ht="13.5" customHeight="1" x14ac:dyDescent="0.15">
      <c r="A52" s="88" t="s">
        <v>297</v>
      </c>
      <c r="B52" s="239" t="s">
        <v>245</v>
      </c>
      <c r="C52" s="202"/>
      <c r="D52" s="202"/>
      <c r="E52" s="202"/>
      <c r="F52" s="202"/>
      <c r="G52" s="202"/>
      <c r="H52" s="120"/>
      <c r="I52" s="200">
        <f t="shared" si="9"/>
        <v>1</v>
      </c>
      <c r="J52" s="733">
        <f>SUM(COUNTIF(B52:H52,"10-"))*(4.5)+SUM(COUNTIF(B52:H52,"9:30-"))*(5)+SUM(COUNTIF(B52:H52,"10-15:30"))*(5)+SUM(COUNTIF(B52:H52,"9:30-15"))*(5)+SUM(COUNTIF(B52:H52,"10-16"))*(5.5)+SUM(COUNTIF(B52:H52,"10-14"))*(4)</f>
        <v>5</v>
      </c>
      <c r="K52" s="734"/>
    </row>
    <row r="53" spans="1:11" ht="7.5" customHeight="1" x14ac:dyDescent="0.15">
      <c r="A53" s="207"/>
      <c r="B53" s="208"/>
      <c r="C53" s="208"/>
      <c r="D53" s="208"/>
      <c r="E53" s="208"/>
      <c r="F53" s="208"/>
      <c r="G53" s="208"/>
      <c r="H53" s="208"/>
      <c r="I53" s="209"/>
      <c r="J53" s="735" t="s">
        <v>445</v>
      </c>
      <c r="K53" s="735"/>
    </row>
    <row r="54" spans="1:11" s="1" customFormat="1" ht="18" customHeight="1" x14ac:dyDescent="0.15">
      <c r="A54" s="737" t="s">
        <v>143</v>
      </c>
      <c r="B54" s="738"/>
      <c r="C54" s="741" t="s">
        <v>162</v>
      </c>
      <c r="D54" s="742"/>
      <c r="E54" s="742"/>
      <c r="F54" s="742" t="s">
        <v>149</v>
      </c>
      <c r="G54" s="742"/>
      <c r="H54" s="743"/>
      <c r="I54" s="10"/>
      <c r="J54" s="736"/>
      <c r="K54" s="736"/>
    </row>
    <row r="55" spans="1:11" s="1" customFormat="1" ht="18" customHeight="1" x14ac:dyDescent="0.15">
      <c r="A55" s="739"/>
      <c r="B55" s="740"/>
      <c r="C55" s="744" t="s">
        <v>163</v>
      </c>
      <c r="D55" s="745"/>
      <c r="E55" s="745"/>
      <c r="F55" s="745" t="s">
        <v>164</v>
      </c>
      <c r="G55" s="745"/>
      <c r="H55" s="746"/>
      <c r="I55" s="210"/>
      <c r="J55" s="210"/>
      <c r="K55" s="210"/>
    </row>
  </sheetData>
  <mergeCells count="59">
    <mergeCell ref="A54:B55"/>
    <mergeCell ref="C54:E54"/>
    <mergeCell ref="F54:H54"/>
    <mergeCell ref="C55:E55"/>
    <mergeCell ref="F55:H55"/>
    <mergeCell ref="J53:K54"/>
    <mergeCell ref="I43:I44"/>
    <mergeCell ref="J43:K44"/>
    <mergeCell ref="C45:G45"/>
    <mergeCell ref="J45:K45"/>
    <mergeCell ref="J46:K46"/>
    <mergeCell ref="J47:K47"/>
    <mergeCell ref="J48:K48"/>
    <mergeCell ref="J49:K49"/>
    <mergeCell ref="J50:K50"/>
    <mergeCell ref="J51:K51"/>
    <mergeCell ref="J52:K52"/>
    <mergeCell ref="J42:K42"/>
    <mergeCell ref="J31:K31"/>
    <mergeCell ref="J32:K32"/>
    <mergeCell ref="I33:I34"/>
    <mergeCell ref="J33:K34"/>
    <mergeCell ref="J35:K35"/>
    <mergeCell ref="J36:K36"/>
    <mergeCell ref="J37:K37"/>
    <mergeCell ref="J38:K38"/>
    <mergeCell ref="J39:K39"/>
    <mergeCell ref="J40:K40"/>
    <mergeCell ref="J41:K41"/>
    <mergeCell ref="J30:K30"/>
    <mergeCell ref="J19:K19"/>
    <mergeCell ref="J20:K20"/>
    <mergeCell ref="J21:K21"/>
    <mergeCell ref="J22:K22"/>
    <mergeCell ref="J25:K25"/>
    <mergeCell ref="J26:K26"/>
    <mergeCell ref="J27:K27"/>
    <mergeCell ref="J28:K28"/>
    <mergeCell ref="J29:K29"/>
    <mergeCell ref="I23:I24"/>
    <mergeCell ref="J23:K24"/>
    <mergeCell ref="I13:I14"/>
    <mergeCell ref="J13:K14"/>
    <mergeCell ref="J15:K15"/>
    <mergeCell ref="J16:K16"/>
    <mergeCell ref="J17:K17"/>
    <mergeCell ref="J18:K18"/>
    <mergeCell ref="J12:K12"/>
    <mergeCell ref="B1:G1"/>
    <mergeCell ref="H1:K1"/>
    <mergeCell ref="I3:I4"/>
    <mergeCell ref="J3:K4"/>
    <mergeCell ref="J5:K5"/>
    <mergeCell ref="J6:K6"/>
    <mergeCell ref="J7:K7"/>
    <mergeCell ref="J8:K8"/>
    <mergeCell ref="J9:K9"/>
    <mergeCell ref="J10:K10"/>
    <mergeCell ref="J11:K11"/>
  </mergeCells>
  <phoneticPr fontId="13"/>
  <pageMargins left="0.51181102362204722" right="0.51181102362204722" top="0.35433070866141736" bottom="0.15748031496062992" header="0.31496062992125984" footer="0.31496062992125984"/>
  <pageSetup paperSize="9" orientation="portrait"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71673-CF7F-473F-B6BC-D3CEE866F52A}">
  <sheetPr>
    <tabColor theme="7" tint="0.59999389629810485"/>
  </sheetPr>
  <dimension ref="A1:K55"/>
  <sheetViews>
    <sheetView topLeftCell="A3" zoomScale="115" zoomScaleNormal="115" workbookViewId="0">
      <selection activeCell="O29" sqref="O29"/>
    </sheetView>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60" t="s">
        <v>69</v>
      </c>
      <c r="B1" s="753" t="s">
        <v>418</v>
      </c>
      <c r="C1" s="753"/>
      <c r="D1" s="753"/>
      <c r="E1" s="753"/>
      <c r="F1" s="753"/>
      <c r="G1" s="754"/>
      <c r="H1" s="812" t="s">
        <v>165</v>
      </c>
      <c r="I1" s="813"/>
      <c r="J1" s="813"/>
      <c r="K1" s="814"/>
    </row>
    <row r="2" spans="1:11" x14ac:dyDescent="0.15">
      <c r="A2" s="212"/>
    </row>
    <row r="3" spans="1:11" s="214" customFormat="1" ht="11.25" x14ac:dyDescent="0.15">
      <c r="A3" s="153" t="s">
        <v>0</v>
      </c>
      <c r="B3" s="154">
        <v>45992</v>
      </c>
      <c r="C3" s="154">
        <v>45993</v>
      </c>
      <c r="D3" s="154">
        <v>45994</v>
      </c>
      <c r="E3" s="154">
        <v>45995</v>
      </c>
      <c r="F3" s="154">
        <v>45996</v>
      </c>
      <c r="G3" s="154">
        <v>45997</v>
      </c>
      <c r="H3" s="154">
        <v>45998</v>
      </c>
      <c r="I3" s="815" t="s">
        <v>1</v>
      </c>
      <c r="J3" s="817" t="s">
        <v>2</v>
      </c>
      <c r="K3" s="818"/>
    </row>
    <row r="4" spans="1:11" s="213" customFormat="1" x14ac:dyDescent="0.15">
      <c r="A4" s="155" t="s">
        <v>3</v>
      </c>
      <c r="B4" s="157" t="s">
        <v>4</v>
      </c>
      <c r="C4" s="157" t="s">
        <v>5</v>
      </c>
      <c r="D4" s="157" t="s">
        <v>6</v>
      </c>
      <c r="E4" s="157" t="s">
        <v>7</v>
      </c>
      <c r="F4" s="157" t="s">
        <v>8</v>
      </c>
      <c r="G4" s="157" t="s">
        <v>9</v>
      </c>
      <c r="H4" s="158" t="s">
        <v>10</v>
      </c>
      <c r="I4" s="816"/>
      <c r="J4" s="819"/>
      <c r="K4" s="820"/>
    </row>
    <row r="5" spans="1:11" x14ac:dyDescent="0.15">
      <c r="A5" s="193" t="s">
        <v>142</v>
      </c>
      <c r="B5" s="218"/>
      <c r="C5" s="226"/>
      <c r="D5" s="216"/>
      <c r="E5" s="226"/>
      <c r="F5" s="228"/>
      <c r="G5" s="218"/>
      <c r="H5" s="218"/>
      <c r="I5" s="219"/>
      <c r="J5" s="821"/>
      <c r="K5" s="821"/>
    </row>
    <row r="6" spans="1:11" ht="15.75" customHeight="1" x14ac:dyDescent="0.15">
      <c r="A6" s="225" t="s">
        <v>167</v>
      </c>
      <c r="B6" s="246"/>
      <c r="C6" s="247"/>
      <c r="D6" s="247"/>
      <c r="E6" s="246"/>
      <c r="F6" s="244"/>
      <c r="G6" s="224" t="s">
        <v>431</v>
      </c>
      <c r="H6" s="224" t="s">
        <v>431</v>
      </c>
      <c r="I6" s="221">
        <f>COUNTA(B6:H6)</f>
        <v>2</v>
      </c>
      <c r="J6" s="811">
        <f>SUM(COUNTIF(B6:H6,"D 10-17"))*(6.25)+(COUNTIF(B6:H6,"Y 10-17"))*(6.25)+(COUNTIF(B6:H6,"Y工場"))*(4.5)</f>
        <v>0</v>
      </c>
      <c r="K6" s="811"/>
    </row>
    <row r="7" spans="1:11" ht="15.75" customHeight="1" x14ac:dyDescent="0.15">
      <c r="A7" s="225" t="s">
        <v>169</v>
      </c>
      <c r="B7" s="224" t="s">
        <v>431</v>
      </c>
      <c r="C7" s="247"/>
      <c r="D7" s="247"/>
      <c r="E7" s="224" t="s">
        <v>431</v>
      </c>
      <c r="F7" s="224" t="s">
        <v>431</v>
      </c>
      <c r="G7" s="244"/>
      <c r="H7" s="244"/>
      <c r="I7" s="221">
        <f t="shared" ref="I7:I8" si="0">COUNTA(B7:H7)</f>
        <v>3</v>
      </c>
      <c r="J7" s="811">
        <f>SUM(COUNTIF(B7:H7,"D 10-17"))*(6.25)+(COUNTIF(B7:H7,"Y 10-17"))*(6.25)+(COUNTIF(B7:H7,"Y工場"))*(4.5)</f>
        <v>0</v>
      </c>
      <c r="K7" s="811"/>
    </row>
    <row r="8" spans="1:11" ht="15.75" customHeight="1" x14ac:dyDescent="0.15">
      <c r="A8" s="225" t="s">
        <v>186</v>
      </c>
      <c r="B8" s="220" t="s">
        <v>432</v>
      </c>
      <c r="C8" s="247"/>
      <c r="D8" s="247"/>
      <c r="E8" s="220" t="s">
        <v>432</v>
      </c>
      <c r="F8" s="245"/>
      <c r="G8" s="220" t="s">
        <v>432</v>
      </c>
      <c r="H8" s="244"/>
      <c r="I8" s="221">
        <f t="shared" si="0"/>
        <v>3</v>
      </c>
      <c r="J8" s="811">
        <f>SUM(COUNTIF(B8:H8,"D 10-17"))*(6.25)+(COUNTIF(B8:H8,"Y 10-17"))*(6.25)+(COUNTIF(B8:H8,"Y工場"))*(4.5)+(COUNTIF(B8:H8,"D 10-13"))*(3)</f>
        <v>0</v>
      </c>
      <c r="K8" s="811"/>
    </row>
    <row r="9" spans="1:11" ht="15.75" customHeight="1" x14ac:dyDescent="0.15">
      <c r="A9" s="225"/>
      <c r="B9" s="245"/>
      <c r="C9" s="247"/>
      <c r="D9" s="247"/>
      <c r="E9" s="245"/>
      <c r="F9" s="245"/>
      <c r="G9" s="243"/>
      <c r="H9" s="244"/>
      <c r="I9" s="221"/>
      <c r="J9" s="811"/>
      <c r="K9" s="811"/>
    </row>
    <row r="10" spans="1:11" ht="15.75" customHeight="1" x14ac:dyDescent="0.15">
      <c r="A10" s="193"/>
      <c r="B10" s="215"/>
      <c r="C10" s="215"/>
      <c r="D10" s="215"/>
      <c r="E10" s="226"/>
      <c r="F10" s="226"/>
      <c r="G10" s="226"/>
      <c r="H10" s="226"/>
      <c r="I10" s="219"/>
      <c r="J10" s="821"/>
      <c r="K10" s="821"/>
    </row>
    <row r="11" spans="1:11" ht="15.75" customHeight="1" x14ac:dyDescent="0.15">
      <c r="A11" s="220" t="s">
        <v>433</v>
      </c>
      <c r="B11" s="336" t="s">
        <v>242</v>
      </c>
      <c r="C11" s="223"/>
      <c r="D11" s="223"/>
      <c r="E11" s="336" t="s">
        <v>242</v>
      </c>
      <c r="F11" s="220" t="s">
        <v>172</v>
      </c>
      <c r="G11" s="336" t="s">
        <v>242</v>
      </c>
      <c r="H11" s="220" t="s">
        <v>172</v>
      </c>
      <c r="I11" s="227"/>
      <c r="J11" s="810"/>
      <c r="K11" s="810"/>
    </row>
    <row r="12" spans="1:11" ht="15.75" customHeight="1" x14ac:dyDescent="0.15">
      <c r="A12" s="224" t="s">
        <v>434</v>
      </c>
      <c r="B12" s="220"/>
      <c r="C12" s="223"/>
      <c r="D12" s="223"/>
      <c r="E12" s="220"/>
      <c r="F12" s="224"/>
      <c r="G12" s="220"/>
      <c r="H12" s="220"/>
      <c r="I12" s="221"/>
      <c r="J12" s="810"/>
      <c r="K12" s="810"/>
    </row>
    <row r="13" spans="1:11" s="214" customFormat="1" ht="11.25" x14ac:dyDescent="0.15">
      <c r="A13" s="175" t="s">
        <v>0</v>
      </c>
      <c r="B13" s="176">
        <v>45999</v>
      </c>
      <c r="C13" s="176">
        <v>46000</v>
      </c>
      <c r="D13" s="176">
        <v>46001</v>
      </c>
      <c r="E13" s="176">
        <v>46002</v>
      </c>
      <c r="F13" s="176">
        <v>46003</v>
      </c>
      <c r="G13" s="176">
        <v>46004</v>
      </c>
      <c r="H13" s="176">
        <v>46005</v>
      </c>
      <c r="I13" s="815" t="s">
        <v>1</v>
      </c>
      <c r="J13" s="822" t="s">
        <v>2</v>
      </c>
      <c r="K13" s="823"/>
    </row>
    <row r="14" spans="1:11" s="213" customFormat="1" x14ac:dyDescent="0.15">
      <c r="A14" s="155" t="s">
        <v>3</v>
      </c>
      <c r="B14" s="157" t="s">
        <v>4</v>
      </c>
      <c r="C14" s="157" t="s">
        <v>5</v>
      </c>
      <c r="D14" s="157" t="s">
        <v>6</v>
      </c>
      <c r="E14" s="157" t="s">
        <v>7</v>
      </c>
      <c r="F14" s="157" t="s">
        <v>8</v>
      </c>
      <c r="G14" s="157" t="s">
        <v>9</v>
      </c>
      <c r="H14" s="158" t="s">
        <v>10</v>
      </c>
      <c r="I14" s="816"/>
      <c r="J14" s="819"/>
      <c r="K14" s="820"/>
    </row>
    <row r="15" spans="1:11" x14ac:dyDescent="0.15">
      <c r="A15" s="217" t="s">
        <v>131</v>
      </c>
      <c r="B15" s="218"/>
      <c r="C15" s="226"/>
      <c r="D15" s="216"/>
      <c r="E15" s="226"/>
      <c r="F15" s="228"/>
      <c r="G15" s="218"/>
      <c r="H15" s="218"/>
      <c r="I15" s="219"/>
      <c r="J15" s="821"/>
      <c r="K15" s="821"/>
    </row>
    <row r="16" spans="1:11" ht="15.75" customHeight="1" x14ac:dyDescent="0.15">
      <c r="A16" s="225" t="s">
        <v>167</v>
      </c>
      <c r="B16" s="246"/>
      <c r="C16" s="247"/>
      <c r="D16" s="247"/>
      <c r="E16" s="246"/>
      <c r="F16" s="244"/>
      <c r="G16" s="224" t="s">
        <v>431</v>
      </c>
      <c r="H16" s="224" t="s">
        <v>431</v>
      </c>
      <c r="I16" s="221">
        <f>COUNTA(B16:H16)</f>
        <v>2</v>
      </c>
      <c r="J16" s="811">
        <f>SUM(COUNTIF(B16:H16,"D 10-17"))*(6.25)+(COUNTIF(B16:H16,"Y 10-17"))*(6.25)+(COUNTIF(B16:H16,"Y工場"))*(4.5)</f>
        <v>0</v>
      </c>
      <c r="K16" s="811"/>
    </row>
    <row r="17" spans="1:11" ht="15.75" customHeight="1" x14ac:dyDescent="0.15">
      <c r="A17" s="225" t="s">
        <v>169</v>
      </c>
      <c r="B17" s="224" t="s">
        <v>431</v>
      </c>
      <c r="C17" s="247"/>
      <c r="D17" s="247"/>
      <c r="E17" s="224" t="s">
        <v>431</v>
      </c>
      <c r="F17" s="224" t="s">
        <v>431</v>
      </c>
      <c r="G17" s="244"/>
      <c r="H17" s="244"/>
      <c r="I17" s="221">
        <f t="shared" ref="I17:I18" si="1">COUNTA(B17:H17)</f>
        <v>3</v>
      </c>
      <c r="J17" s="811">
        <f>SUM(COUNTIF(B17:H17,"D 10-17"))*(6.25)+(COUNTIF(B17:H17,"Y 10-17"))*(6.25)+(COUNTIF(B17:H17,"Y工場"))*(4.5)</f>
        <v>0</v>
      </c>
      <c r="K17" s="811"/>
    </row>
    <row r="18" spans="1:11" ht="15.75" customHeight="1" x14ac:dyDescent="0.15">
      <c r="A18" s="225" t="s">
        <v>186</v>
      </c>
      <c r="B18" s="220" t="s">
        <v>432</v>
      </c>
      <c r="C18" s="247"/>
      <c r="D18" s="247"/>
      <c r="E18" s="220" t="s">
        <v>432</v>
      </c>
      <c r="F18" s="245"/>
      <c r="G18" s="220" t="s">
        <v>432</v>
      </c>
      <c r="H18" s="244"/>
      <c r="I18" s="221">
        <f t="shared" si="1"/>
        <v>3</v>
      </c>
      <c r="J18" s="811">
        <f>SUM(COUNTIF(B18:H18,"D 10-17"))*(6.25)+(COUNTIF(B18:H18,"Y 10-17"))*(6.25)+(COUNTIF(B18:H18,"Y工場"))*(4.5)+(COUNTIF(B18:H18,"D 10-13"))*(3)</f>
        <v>0</v>
      </c>
      <c r="K18" s="811"/>
    </row>
    <row r="19" spans="1:11" ht="15.75" customHeight="1" x14ac:dyDescent="0.15">
      <c r="A19" s="225"/>
      <c r="B19" s="245"/>
      <c r="C19" s="247"/>
      <c r="D19" s="247"/>
      <c r="E19" s="245"/>
      <c r="F19" s="245"/>
      <c r="G19" s="243"/>
      <c r="H19" s="244"/>
      <c r="I19" s="221"/>
      <c r="J19" s="811"/>
      <c r="K19" s="811"/>
    </row>
    <row r="20" spans="1:11" ht="15.75" customHeight="1" x14ac:dyDescent="0.15">
      <c r="A20" s="193"/>
      <c r="B20" s="215"/>
      <c r="C20" s="215"/>
      <c r="D20" s="215"/>
      <c r="E20" s="226"/>
      <c r="F20" s="226"/>
      <c r="G20" s="226"/>
      <c r="H20" s="226"/>
      <c r="I20" s="219"/>
      <c r="J20" s="821"/>
      <c r="K20" s="821"/>
    </row>
    <row r="21" spans="1:11" ht="15.75" customHeight="1" x14ac:dyDescent="0.15">
      <c r="A21" s="220" t="s">
        <v>433</v>
      </c>
      <c r="B21" s="336" t="s">
        <v>242</v>
      </c>
      <c r="C21" s="223"/>
      <c r="D21" s="223"/>
      <c r="E21" s="336" t="s">
        <v>242</v>
      </c>
      <c r="F21" s="220" t="s">
        <v>172</v>
      </c>
      <c r="G21" s="336" t="s">
        <v>242</v>
      </c>
      <c r="H21" s="220" t="s">
        <v>172</v>
      </c>
      <c r="I21" s="227"/>
      <c r="J21" s="810"/>
      <c r="K21" s="810"/>
    </row>
    <row r="22" spans="1:11" ht="15.75" customHeight="1" x14ac:dyDescent="0.15">
      <c r="A22" s="224" t="s">
        <v>434</v>
      </c>
      <c r="B22" s="220"/>
      <c r="C22" s="223"/>
      <c r="D22" s="223"/>
      <c r="E22" s="220"/>
      <c r="F22" s="224"/>
      <c r="G22" s="220"/>
      <c r="H22" s="220"/>
      <c r="I22" s="221"/>
      <c r="J22" s="810"/>
      <c r="K22" s="810"/>
    </row>
    <row r="23" spans="1:11" s="214" customFormat="1" ht="11.25" x14ac:dyDescent="0.15">
      <c r="A23" s="153" t="s">
        <v>0</v>
      </c>
      <c r="B23" s="183">
        <v>46006</v>
      </c>
      <c r="C23" s="183">
        <v>46007</v>
      </c>
      <c r="D23" s="183">
        <v>46008</v>
      </c>
      <c r="E23" s="183">
        <v>46009</v>
      </c>
      <c r="F23" s="183">
        <v>46010</v>
      </c>
      <c r="G23" s="183">
        <v>46011</v>
      </c>
      <c r="H23" s="183">
        <v>46012</v>
      </c>
      <c r="I23" s="815" t="s">
        <v>1</v>
      </c>
      <c r="J23" s="822" t="s">
        <v>2</v>
      </c>
      <c r="K23" s="823"/>
    </row>
    <row r="24" spans="1:11" s="213" customFormat="1" x14ac:dyDescent="0.15">
      <c r="A24" s="155" t="s">
        <v>3</v>
      </c>
      <c r="B24" s="157" t="s">
        <v>4</v>
      </c>
      <c r="C24" s="157" t="s">
        <v>5</v>
      </c>
      <c r="D24" s="157" t="s">
        <v>6</v>
      </c>
      <c r="E24" s="157" t="s">
        <v>7</v>
      </c>
      <c r="F24" s="157" t="s">
        <v>8</v>
      </c>
      <c r="G24" s="157" t="s">
        <v>9</v>
      </c>
      <c r="H24" s="158" t="s">
        <v>10</v>
      </c>
      <c r="I24" s="816"/>
      <c r="J24" s="819"/>
      <c r="K24" s="820"/>
    </row>
    <row r="25" spans="1:11" x14ac:dyDescent="0.15">
      <c r="A25" s="193" t="s">
        <v>142</v>
      </c>
      <c r="B25" s="218"/>
      <c r="C25" s="226"/>
      <c r="D25" s="216"/>
      <c r="E25" s="226"/>
      <c r="F25" s="228"/>
      <c r="G25" s="218"/>
      <c r="H25" s="218"/>
      <c r="I25" s="219"/>
      <c r="J25" s="821"/>
      <c r="K25" s="821"/>
    </row>
    <row r="26" spans="1:11" ht="15.75" customHeight="1" x14ac:dyDescent="0.15">
      <c r="A26" s="225" t="s">
        <v>167</v>
      </c>
      <c r="B26" s="246"/>
      <c r="C26" s="247"/>
      <c r="D26" s="247"/>
      <c r="E26" s="246"/>
      <c r="F26" s="244"/>
      <c r="G26" s="224" t="s">
        <v>431</v>
      </c>
      <c r="H26" s="224" t="s">
        <v>431</v>
      </c>
      <c r="I26" s="221">
        <f>COUNTA(B26:H26)</f>
        <v>2</v>
      </c>
      <c r="J26" s="811">
        <f>SUM(COUNTIF(B26:H26,"D 10-17"))*(6.25)+(COUNTIF(B26:H26,"Y 10-17"))*(6.25)+(COUNTIF(B26:H26,"Y工場"))*(4.5)</f>
        <v>0</v>
      </c>
      <c r="K26" s="811"/>
    </row>
    <row r="27" spans="1:11" ht="15.75" customHeight="1" x14ac:dyDescent="0.15">
      <c r="A27" s="225" t="s">
        <v>169</v>
      </c>
      <c r="B27" s="224" t="s">
        <v>431</v>
      </c>
      <c r="C27" s="247"/>
      <c r="D27" s="247"/>
      <c r="E27" s="224" t="s">
        <v>431</v>
      </c>
      <c r="F27" s="224" t="s">
        <v>431</v>
      </c>
      <c r="G27" s="244"/>
      <c r="H27" s="244"/>
      <c r="I27" s="221">
        <f t="shared" ref="I27:I28" si="2">COUNTA(B27:H27)</f>
        <v>3</v>
      </c>
      <c r="J27" s="811">
        <f>SUM(COUNTIF(B27:H27,"D 10-17"))*(6.25)+(COUNTIF(B27:H27,"Y 10-17"))*(6.25)+(COUNTIF(B27:H27,"Y工場"))*(4.5)</f>
        <v>0</v>
      </c>
      <c r="K27" s="811"/>
    </row>
    <row r="28" spans="1:11" ht="15.75" customHeight="1" x14ac:dyDescent="0.15">
      <c r="A28" s="225" t="s">
        <v>186</v>
      </c>
      <c r="B28" s="220" t="s">
        <v>432</v>
      </c>
      <c r="C28" s="247"/>
      <c r="D28" s="247"/>
      <c r="E28" s="220" t="s">
        <v>432</v>
      </c>
      <c r="F28" s="245"/>
      <c r="G28" s="220" t="s">
        <v>432</v>
      </c>
      <c r="H28" s="244"/>
      <c r="I28" s="221">
        <f t="shared" si="2"/>
        <v>3</v>
      </c>
      <c r="J28" s="811">
        <f>SUM(COUNTIF(B28:H28,"D 10-17"))*(6.25)+(COUNTIF(B28:H28,"Y 10-17"))*(6.25)+(COUNTIF(B28:H28,"Y工場"))*(4.5)+(COUNTIF(B28:H28,"D 10-13"))*(3)</f>
        <v>0</v>
      </c>
      <c r="K28" s="811"/>
    </row>
    <row r="29" spans="1:11" ht="15.75" customHeight="1" x14ac:dyDescent="0.15">
      <c r="A29" s="225"/>
      <c r="B29" s="245"/>
      <c r="C29" s="247"/>
      <c r="D29" s="247"/>
      <c r="E29" s="245"/>
      <c r="F29" s="245"/>
      <c r="G29" s="243"/>
      <c r="H29" s="244"/>
      <c r="I29" s="221"/>
      <c r="J29" s="811"/>
      <c r="K29" s="811"/>
    </row>
    <row r="30" spans="1:11" ht="15.75" customHeight="1" x14ac:dyDescent="0.15">
      <c r="A30" s="193"/>
      <c r="B30" s="215"/>
      <c r="C30" s="215"/>
      <c r="D30" s="215"/>
      <c r="E30" s="226"/>
      <c r="F30" s="226"/>
      <c r="G30" s="226"/>
      <c r="H30" s="226"/>
      <c r="I30" s="219"/>
      <c r="J30" s="821"/>
      <c r="K30" s="821"/>
    </row>
    <row r="31" spans="1:11" ht="15.75" customHeight="1" x14ac:dyDescent="0.15">
      <c r="A31" s="220" t="s">
        <v>433</v>
      </c>
      <c r="B31" s="336" t="s">
        <v>242</v>
      </c>
      <c r="C31" s="223"/>
      <c r="D31" s="223"/>
      <c r="E31" s="336" t="s">
        <v>242</v>
      </c>
      <c r="F31" s="220" t="s">
        <v>172</v>
      </c>
      <c r="G31" s="336" t="s">
        <v>242</v>
      </c>
      <c r="H31" s="220" t="s">
        <v>172</v>
      </c>
      <c r="I31" s="227"/>
      <c r="J31" s="810"/>
      <c r="K31" s="810"/>
    </row>
    <row r="32" spans="1:11" ht="15.75" customHeight="1" x14ac:dyDescent="0.15">
      <c r="A32" s="224" t="s">
        <v>434</v>
      </c>
      <c r="B32" s="220"/>
      <c r="C32" s="223"/>
      <c r="D32" s="223"/>
      <c r="E32" s="220"/>
      <c r="F32" s="224"/>
      <c r="G32" s="220"/>
      <c r="H32" s="220"/>
      <c r="I32" s="229"/>
      <c r="J32" s="810"/>
      <c r="K32" s="810"/>
    </row>
    <row r="33" spans="1:11" s="214" customFormat="1" ht="11.25" x14ac:dyDescent="0.15">
      <c r="A33" s="153" t="s">
        <v>0</v>
      </c>
      <c r="B33" s="183">
        <v>46013</v>
      </c>
      <c r="C33" s="183">
        <v>46014</v>
      </c>
      <c r="D33" s="183">
        <v>46015</v>
      </c>
      <c r="E33" s="183">
        <v>46016</v>
      </c>
      <c r="F33" s="183">
        <v>46017</v>
      </c>
      <c r="G33" s="183">
        <v>46018</v>
      </c>
      <c r="H33" s="183">
        <v>46019</v>
      </c>
      <c r="I33" s="815" t="s">
        <v>1</v>
      </c>
      <c r="J33" s="817" t="s">
        <v>2</v>
      </c>
      <c r="K33" s="818"/>
    </row>
    <row r="34" spans="1:11" s="213" customFormat="1" x14ac:dyDescent="0.15">
      <c r="A34" s="155" t="s">
        <v>3</v>
      </c>
      <c r="B34" s="157" t="s">
        <v>4</v>
      </c>
      <c r="C34" s="157" t="s">
        <v>5</v>
      </c>
      <c r="D34" s="157" t="s">
        <v>6</v>
      </c>
      <c r="E34" s="157" t="s">
        <v>7</v>
      </c>
      <c r="F34" s="157" t="s">
        <v>8</v>
      </c>
      <c r="G34" s="157" t="s">
        <v>9</v>
      </c>
      <c r="H34" s="158" t="s">
        <v>10</v>
      </c>
      <c r="I34" s="816"/>
      <c r="J34" s="819"/>
      <c r="K34" s="820"/>
    </row>
    <row r="35" spans="1:11" x14ac:dyDescent="0.15">
      <c r="A35" s="217" t="s">
        <v>131</v>
      </c>
      <c r="B35" s="218"/>
      <c r="C35" s="216"/>
      <c r="D35" s="216"/>
      <c r="E35" s="226"/>
      <c r="F35" s="228"/>
      <c r="G35" s="218"/>
      <c r="H35" s="218"/>
      <c r="I35" s="219"/>
      <c r="J35" s="821"/>
      <c r="K35" s="821"/>
    </row>
    <row r="36" spans="1:11" ht="15.75" customHeight="1" x14ac:dyDescent="0.15">
      <c r="A36" s="225" t="s">
        <v>167</v>
      </c>
      <c r="B36" s="246"/>
      <c r="C36" s="247"/>
      <c r="D36" s="247"/>
      <c r="E36" s="246"/>
      <c r="F36" s="244"/>
      <c r="G36" s="224" t="s">
        <v>431</v>
      </c>
      <c r="H36" s="224" t="s">
        <v>431</v>
      </c>
      <c r="I36" s="221">
        <f>COUNTA(B36:H36)</f>
        <v>2</v>
      </c>
      <c r="J36" s="811">
        <f>SUM(COUNTIF(B36:H36,"D 10-17"))*(6.25)+(COUNTIF(B36:H36,"Y 10-17"))*(6.25)+(COUNTIF(B36:H36,"Y工場"))*(4.5)</f>
        <v>0</v>
      </c>
      <c r="K36" s="811"/>
    </row>
    <row r="37" spans="1:11" ht="15.75" customHeight="1" x14ac:dyDescent="0.15">
      <c r="A37" s="225" t="s">
        <v>169</v>
      </c>
      <c r="B37" s="224" t="s">
        <v>431</v>
      </c>
      <c r="C37" s="247"/>
      <c r="D37" s="247"/>
      <c r="E37" s="224" t="s">
        <v>431</v>
      </c>
      <c r="F37" s="224" t="s">
        <v>431</v>
      </c>
      <c r="G37" s="244"/>
      <c r="H37" s="244"/>
      <c r="I37" s="221">
        <f t="shared" ref="I37:I38" si="3">COUNTA(B37:H37)</f>
        <v>3</v>
      </c>
      <c r="J37" s="811">
        <f>SUM(COUNTIF(B37:H37,"D 10-17"))*(6.25)+(COUNTIF(B37:H37,"Y 10-17"))*(6.25)+(COUNTIF(B37:H37,"Y工場"))*(4.5)</f>
        <v>0</v>
      </c>
      <c r="K37" s="811"/>
    </row>
    <row r="38" spans="1:11" ht="15.75" customHeight="1" x14ac:dyDescent="0.15">
      <c r="A38" s="225" t="s">
        <v>186</v>
      </c>
      <c r="B38" s="220" t="s">
        <v>432</v>
      </c>
      <c r="C38" s="247"/>
      <c r="D38" s="247"/>
      <c r="E38" s="220" t="s">
        <v>432</v>
      </c>
      <c r="F38" s="245"/>
      <c r="G38" s="220" t="s">
        <v>432</v>
      </c>
      <c r="H38" s="244"/>
      <c r="I38" s="221">
        <f t="shared" si="3"/>
        <v>3</v>
      </c>
      <c r="J38" s="811">
        <f>SUM(COUNTIF(B38:H38,"D 10-17"))*(6.25)+(COUNTIF(B38:H38,"Y 10-17"))*(6.25)+(COUNTIF(B38:H38,"Y工場"))*(4.5)+(COUNTIF(B38:H38,"D 10-13"))*(3)</f>
        <v>0</v>
      </c>
      <c r="K38" s="811"/>
    </row>
    <row r="39" spans="1:11" ht="15.75" customHeight="1" x14ac:dyDescent="0.15">
      <c r="A39" s="225"/>
      <c r="B39" s="245"/>
      <c r="C39" s="247"/>
      <c r="D39" s="247"/>
      <c r="E39" s="245"/>
      <c r="F39" s="245"/>
      <c r="G39" s="243"/>
      <c r="H39" s="244"/>
      <c r="I39" s="221"/>
      <c r="J39" s="811"/>
      <c r="K39" s="811"/>
    </row>
    <row r="40" spans="1:11" ht="15.75" customHeight="1" x14ac:dyDescent="0.15">
      <c r="A40" s="193"/>
      <c r="B40" s="215"/>
      <c r="C40" s="215"/>
      <c r="D40" s="215"/>
      <c r="E40" s="226"/>
      <c r="F40" s="226"/>
      <c r="G40" s="226"/>
      <c r="H40" s="226"/>
      <c r="I40" s="219"/>
      <c r="J40" s="821"/>
      <c r="K40" s="821"/>
    </row>
    <row r="41" spans="1:11" ht="15.75" customHeight="1" x14ac:dyDescent="0.15">
      <c r="A41" s="220" t="s">
        <v>433</v>
      </c>
      <c r="B41" s="336" t="s">
        <v>242</v>
      </c>
      <c r="C41" s="223"/>
      <c r="D41" s="223"/>
      <c r="E41" s="336" t="s">
        <v>242</v>
      </c>
      <c r="F41" s="220" t="s">
        <v>172</v>
      </c>
      <c r="G41" s="336" t="s">
        <v>242</v>
      </c>
      <c r="H41" s="220" t="s">
        <v>172</v>
      </c>
      <c r="I41" s="227"/>
      <c r="J41" s="810"/>
      <c r="K41" s="810"/>
    </row>
    <row r="42" spans="1:11" ht="15.75" customHeight="1" x14ac:dyDescent="0.15">
      <c r="A42" s="224" t="s">
        <v>434</v>
      </c>
      <c r="B42" s="220"/>
      <c r="C42" s="223"/>
      <c r="D42" s="223"/>
      <c r="E42" s="220"/>
      <c r="F42" s="224"/>
      <c r="G42" s="220"/>
      <c r="H42" s="220"/>
      <c r="I42" s="221"/>
      <c r="J42" s="810"/>
      <c r="K42" s="810"/>
    </row>
    <row r="43" spans="1:11" s="214" customFormat="1" ht="11.25" x14ac:dyDescent="0.15">
      <c r="A43" s="175" t="s">
        <v>0</v>
      </c>
      <c r="B43" s="176">
        <v>46020</v>
      </c>
      <c r="C43" s="176">
        <v>46021</v>
      </c>
      <c r="D43" s="176">
        <v>46022</v>
      </c>
      <c r="E43" s="176">
        <v>46023</v>
      </c>
      <c r="F43" s="176">
        <v>46024</v>
      </c>
      <c r="G43" s="176">
        <v>46025</v>
      </c>
      <c r="H43" s="176">
        <v>46026</v>
      </c>
      <c r="I43" s="815" t="s">
        <v>1</v>
      </c>
      <c r="J43" s="822" t="s">
        <v>2</v>
      </c>
      <c r="K43" s="823"/>
    </row>
    <row r="44" spans="1:11" s="213" customFormat="1" x14ac:dyDescent="0.15">
      <c r="A44" s="155" t="s">
        <v>3</v>
      </c>
      <c r="B44" s="157" t="s">
        <v>4</v>
      </c>
      <c r="C44" s="157" t="s">
        <v>5</v>
      </c>
      <c r="D44" s="157" t="s">
        <v>6</v>
      </c>
      <c r="E44" s="158" t="s">
        <v>7</v>
      </c>
      <c r="F44" s="157" t="s">
        <v>8</v>
      </c>
      <c r="G44" s="157" t="s">
        <v>9</v>
      </c>
      <c r="H44" s="158" t="s">
        <v>10</v>
      </c>
      <c r="I44" s="816"/>
      <c r="J44" s="819"/>
      <c r="K44" s="820"/>
    </row>
    <row r="45" spans="1:11" x14ac:dyDescent="0.15">
      <c r="A45" s="193" t="s">
        <v>142</v>
      </c>
      <c r="B45" s="218"/>
      <c r="C45" s="956" t="s">
        <v>420</v>
      </c>
      <c r="D45" s="957"/>
      <c r="E45" s="957"/>
      <c r="F45" s="957"/>
      <c r="G45" s="958"/>
      <c r="H45" s="216"/>
      <c r="I45" s="219"/>
      <c r="J45" s="821"/>
      <c r="K45" s="821"/>
    </row>
    <row r="46" spans="1:11" ht="15.75" customHeight="1" x14ac:dyDescent="0.15">
      <c r="A46" s="225" t="s">
        <v>167</v>
      </c>
      <c r="B46" s="246"/>
      <c r="C46" s="247"/>
      <c r="D46" s="247"/>
      <c r="E46" s="247"/>
      <c r="F46" s="247"/>
      <c r="G46" s="247"/>
      <c r="H46" s="224" t="s">
        <v>431</v>
      </c>
      <c r="I46" s="221">
        <f>COUNTA(B46:H46)</f>
        <v>1</v>
      </c>
      <c r="J46" s="811">
        <f>SUM(COUNTIF(B46:H46,"D 10-17"))*(6.25)+(COUNTIF(B46:H46,"Y 10-17"))*(6.25)+(COUNTIF(B46:H46,"Y工場"))*(4.5)</f>
        <v>0</v>
      </c>
      <c r="K46" s="811"/>
    </row>
    <row r="47" spans="1:11" ht="15.75" customHeight="1" x14ac:dyDescent="0.15">
      <c r="A47" s="225" t="s">
        <v>169</v>
      </c>
      <c r="B47" s="224" t="s">
        <v>431</v>
      </c>
      <c r="C47" s="247"/>
      <c r="D47" s="247"/>
      <c r="E47" s="247"/>
      <c r="F47" s="247"/>
      <c r="G47" s="247"/>
      <c r="H47" s="244"/>
      <c r="I47" s="221">
        <f t="shared" ref="I47:I48" si="4">COUNTA(B47:H47)</f>
        <v>1</v>
      </c>
      <c r="J47" s="811">
        <f>SUM(COUNTIF(B47:H47,"D 10-17"))*(6.25)+(COUNTIF(B47:H47,"Y 10-17"))*(6.25)+(COUNTIF(B47:H47,"Y工場"))*(4.5)</f>
        <v>0</v>
      </c>
      <c r="K47" s="811"/>
    </row>
    <row r="48" spans="1:11" ht="15.75" customHeight="1" x14ac:dyDescent="0.15">
      <c r="A48" s="225" t="s">
        <v>186</v>
      </c>
      <c r="B48" s="220" t="s">
        <v>432</v>
      </c>
      <c r="C48" s="247"/>
      <c r="D48" s="247"/>
      <c r="E48" s="247"/>
      <c r="F48" s="247"/>
      <c r="G48" s="247"/>
      <c r="H48" s="244"/>
      <c r="I48" s="221">
        <f t="shared" si="4"/>
        <v>1</v>
      </c>
      <c r="J48" s="811">
        <f>SUM(COUNTIF(B48:H48,"D 10-17"))*(6.25)+(COUNTIF(B48:H48,"Y 10-17"))*(6.25)+(COUNTIF(B48:H48,"Y工場"))*(4.5)+(COUNTIF(B48:H48,"D 10-13"))*(3)</f>
        <v>0</v>
      </c>
      <c r="K48" s="811"/>
    </row>
    <row r="49" spans="1:11" ht="15.75" customHeight="1" x14ac:dyDescent="0.15">
      <c r="A49" s="225"/>
      <c r="B49" s="245"/>
      <c r="C49" s="247"/>
      <c r="D49" s="247"/>
      <c r="E49" s="247"/>
      <c r="F49" s="247"/>
      <c r="G49" s="247"/>
      <c r="H49" s="244"/>
      <c r="I49" s="221"/>
      <c r="J49" s="811"/>
      <c r="K49" s="811"/>
    </row>
    <row r="50" spans="1:11" ht="15.75" customHeight="1" x14ac:dyDescent="0.15">
      <c r="A50" s="193"/>
      <c r="B50" s="215"/>
      <c r="C50" s="215"/>
      <c r="D50" s="215"/>
      <c r="E50" s="215"/>
      <c r="F50" s="215"/>
      <c r="G50" s="215"/>
      <c r="H50" s="226"/>
      <c r="I50" s="219"/>
      <c r="J50" s="821"/>
      <c r="K50" s="821"/>
    </row>
    <row r="51" spans="1:11" ht="15.75" customHeight="1" x14ac:dyDescent="0.15">
      <c r="A51" s="220" t="s">
        <v>433</v>
      </c>
      <c r="B51" s="336" t="s">
        <v>242</v>
      </c>
      <c r="C51" s="223"/>
      <c r="D51" s="223"/>
      <c r="E51" s="223"/>
      <c r="F51" s="223"/>
      <c r="G51" s="223"/>
      <c r="H51" s="220" t="s">
        <v>172</v>
      </c>
      <c r="I51" s="227"/>
      <c r="J51" s="810"/>
      <c r="K51" s="810"/>
    </row>
    <row r="52" spans="1:11" ht="15.75" customHeight="1" x14ac:dyDescent="0.15">
      <c r="A52" s="224" t="s">
        <v>434</v>
      </c>
      <c r="B52" s="220"/>
      <c r="C52" s="223"/>
      <c r="D52" s="223"/>
      <c r="E52" s="223"/>
      <c r="F52" s="223"/>
      <c r="G52" s="223"/>
      <c r="H52" s="220"/>
      <c r="I52" s="221"/>
      <c r="J52" s="810"/>
      <c r="K52" s="810"/>
    </row>
    <row r="53" spans="1:11" x14ac:dyDescent="0.15">
      <c r="A53" s="230"/>
      <c r="B53" s="230"/>
      <c r="C53" s="230"/>
      <c r="D53" s="230"/>
      <c r="E53" s="231"/>
      <c r="F53" s="231"/>
      <c r="G53" s="232"/>
      <c r="H53" s="232"/>
      <c r="I53" s="230"/>
      <c r="J53" s="735" t="s">
        <v>419</v>
      </c>
      <c r="K53" s="735"/>
    </row>
    <row r="54" spans="1:11" s="1" customFormat="1" ht="17.25" customHeight="1" x14ac:dyDescent="0.15">
      <c r="A54" s="737" t="s">
        <v>143</v>
      </c>
      <c r="B54" s="738"/>
      <c r="C54" s="741" t="s">
        <v>162</v>
      </c>
      <c r="D54" s="742"/>
      <c r="E54" s="742"/>
      <c r="F54" s="742" t="s">
        <v>149</v>
      </c>
      <c r="G54" s="742"/>
      <c r="H54" s="743"/>
      <c r="I54" s="10"/>
      <c r="J54" s="736"/>
      <c r="K54" s="736"/>
    </row>
    <row r="55" spans="1:11" s="1" customFormat="1" ht="17.25" customHeight="1" x14ac:dyDescent="0.15">
      <c r="A55" s="739"/>
      <c r="B55" s="740"/>
      <c r="C55" s="744" t="s">
        <v>163</v>
      </c>
      <c r="D55" s="745"/>
      <c r="E55" s="745"/>
      <c r="F55" s="745" t="s">
        <v>164</v>
      </c>
      <c r="G55" s="745"/>
      <c r="H55" s="746"/>
      <c r="I55" s="210"/>
      <c r="J55" s="210"/>
      <c r="K55" s="210"/>
    </row>
  </sheetData>
  <mergeCells count="59">
    <mergeCell ref="A54:B55"/>
    <mergeCell ref="C54:E54"/>
    <mergeCell ref="F54:H54"/>
    <mergeCell ref="C55:E55"/>
    <mergeCell ref="F55:H55"/>
    <mergeCell ref="J53:K54"/>
    <mergeCell ref="I43:I44"/>
    <mergeCell ref="J43:K44"/>
    <mergeCell ref="C45:G45"/>
    <mergeCell ref="J45:K45"/>
    <mergeCell ref="J46:K46"/>
    <mergeCell ref="J47:K47"/>
    <mergeCell ref="J48:K48"/>
    <mergeCell ref="J49:K49"/>
    <mergeCell ref="J50:K50"/>
    <mergeCell ref="J51:K51"/>
    <mergeCell ref="J52:K52"/>
    <mergeCell ref="J42:K42"/>
    <mergeCell ref="J31:K31"/>
    <mergeCell ref="J32:K32"/>
    <mergeCell ref="I33:I34"/>
    <mergeCell ref="J33:K34"/>
    <mergeCell ref="J35:K35"/>
    <mergeCell ref="J36:K36"/>
    <mergeCell ref="J37:K37"/>
    <mergeCell ref="J38:K38"/>
    <mergeCell ref="J39:K39"/>
    <mergeCell ref="J40:K40"/>
    <mergeCell ref="J41:K41"/>
    <mergeCell ref="J30:K30"/>
    <mergeCell ref="J19:K19"/>
    <mergeCell ref="J20:K20"/>
    <mergeCell ref="J21:K21"/>
    <mergeCell ref="J22:K22"/>
    <mergeCell ref="J25:K25"/>
    <mergeCell ref="J26:K26"/>
    <mergeCell ref="J27:K27"/>
    <mergeCell ref="J28:K28"/>
    <mergeCell ref="J29:K29"/>
    <mergeCell ref="I23:I24"/>
    <mergeCell ref="J23:K24"/>
    <mergeCell ref="I13:I14"/>
    <mergeCell ref="J13:K14"/>
    <mergeCell ref="J15:K15"/>
    <mergeCell ref="J16:K16"/>
    <mergeCell ref="J17:K17"/>
    <mergeCell ref="J18:K18"/>
    <mergeCell ref="J12:K12"/>
    <mergeCell ref="B1:G1"/>
    <mergeCell ref="H1:K1"/>
    <mergeCell ref="I3:I4"/>
    <mergeCell ref="J3:K4"/>
    <mergeCell ref="J5:K5"/>
    <mergeCell ref="J6:K6"/>
    <mergeCell ref="J7:K7"/>
    <mergeCell ref="J8:K8"/>
    <mergeCell ref="J9:K9"/>
    <mergeCell ref="J10:K10"/>
    <mergeCell ref="J11:K11"/>
  </mergeCells>
  <phoneticPr fontId="13"/>
  <pageMargins left="0.51181102362204722" right="0.51181102362204722" top="0.55118110236220474" bottom="0.55118110236220474" header="0.31496062992125984" footer="0.31496062992125984"/>
  <pageSetup paperSize="9" orientation="portrait"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5E345-1636-492C-A301-8EA5FB8636EA}">
  <sheetPr>
    <tabColor theme="7" tint="0.59999389629810485"/>
  </sheetPr>
  <dimension ref="A1:N66"/>
  <sheetViews>
    <sheetView topLeftCell="A27" zoomScaleNormal="100" workbookViewId="0">
      <selection activeCell="G38" sqref="G38"/>
    </sheetView>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1" ht="15" thickBot="1" x14ac:dyDescent="0.2">
      <c r="A1" s="60" t="s">
        <v>69</v>
      </c>
      <c r="B1" s="753" t="s">
        <v>418</v>
      </c>
      <c r="C1" s="753"/>
      <c r="D1" s="753"/>
      <c r="E1" s="753"/>
      <c r="F1" s="753"/>
      <c r="G1" s="754"/>
      <c r="H1" s="832" t="s">
        <v>130</v>
      </c>
      <c r="I1" s="833"/>
      <c r="J1" s="834"/>
      <c r="K1" s="835"/>
    </row>
    <row r="2" spans="1:11" ht="9" customHeight="1" x14ac:dyDescent="0.15">
      <c r="A2" s="152"/>
    </row>
    <row r="3" spans="1:11" s="13" customFormat="1" ht="14.25" customHeight="1" x14ac:dyDescent="0.15">
      <c r="A3" s="153" t="s">
        <v>0</v>
      </c>
      <c r="B3" s="154">
        <v>45992</v>
      </c>
      <c r="C3" s="154">
        <v>45993</v>
      </c>
      <c r="D3" s="154">
        <v>45994</v>
      </c>
      <c r="E3" s="154">
        <v>45995</v>
      </c>
      <c r="F3" s="154">
        <v>45996</v>
      </c>
      <c r="G3" s="154">
        <v>45997</v>
      </c>
      <c r="H3" s="154">
        <v>45998</v>
      </c>
      <c r="I3" s="836" t="s">
        <v>1</v>
      </c>
      <c r="J3" s="817" t="s">
        <v>2</v>
      </c>
      <c r="K3" s="818"/>
    </row>
    <row r="4" spans="1:11" s="159" customFormat="1" ht="14.25" customHeight="1" x14ac:dyDescent="0.15">
      <c r="A4" s="155" t="s">
        <v>3</v>
      </c>
      <c r="B4" s="157" t="s">
        <v>4</v>
      </c>
      <c r="C4" s="157" t="s">
        <v>5</v>
      </c>
      <c r="D4" s="157" t="s">
        <v>6</v>
      </c>
      <c r="E4" s="157" t="s">
        <v>7</v>
      </c>
      <c r="F4" s="157" t="s">
        <v>8</v>
      </c>
      <c r="G4" s="157" t="s">
        <v>9</v>
      </c>
      <c r="H4" s="158" t="s">
        <v>10</v>
      </c>
      <c r="I4" s="837"/>
      <c r="J4" s="819"/>
      <c r="K4" s="820"/>
    </row>
    <row r="5" spans="1:11" s="159" customFormat="1" ht="14.25" customHeight="1" x14ac:dyDescent="0.15">
      <c r="A5" s="179" t="s">
        <v>142</v>
      </c>
      <c r="B5" s="160">
        <v>7</v>
      </c>
      <c r="C5" s="157"/>
      <c r="D5" s="156"/>
      <c r="E5" s="160">
        <v>7</v>
      </c>
      <c r="F5" s="160">
        <v>5</v>
      </c>
      <c r="G5" s="160">
        <v>7</v>
      </c>
      <c r="H5" s="160">
        <v>5</v>
      </c>
      <c r="I5" s="161"/>
      <c r="J5" s="162"/>
      <c r="K5" s="163"/>
    </row>
    <row r="6" spans="1:11" ht="13.5" customHeight="1" x14ac:dyDescent="0.15">
      <c r="A6" s="164" t="s">
        <v>132</v>
      </c>
      <c r="B6" s="40" t="s">
        <v>140</v>
      </c>
      <c r="C6" s="180"/>
      <c r="D6" s="165"/>
      <c r="E6" s="40" t="s">
        <v>140</v>
      </c>
      <c r="F6" s="238" t="s">
        <v>133</v>
      </c>
      <c r="G6" s="40" t="s">
        <v>140</v>
      </c>
      <c r="H6" s="238" t="s">
        <v>133</v>
      </c>
      <c r="I6" s="166"/>
      <c r="J6" s="873"/>
      <c r="K6" s="874"/>
    </row>
    <row r="7" spans="1:11" ht="13.5" customHeight="1" x14ac:dyDescent="0.15">
      <c r="A7" s="181" t="s">
        <v>134</v>
      </c>
      <c r="B7" s="40" t="s">
        <v>135</v>
      </c>
      <c r="C7" s="137"/>
      <c r="D7" s="234"/>
      <c r="E7" s="40" t="s">
        <v>135</v>
      </c>
      <c r="F7" s="40" t="s">
        <v>135</v>
      </c>
      <c r="G7" s="40" t="s">
        <v>136</v>
      </c>
      <c r="H7" s="40" t="s">
        <v>135</v>
      </c>
      <c r="I7" s="168">
        <f>COUNTA(B7:H7)</f>
        <v>5</v>
      </c>
      <c r="J7" s="838">
        <f>SUM(COUNTIF(B7:H7,"9-15"))*(5.5)+SUM(COUNTIF(B7:H7,"10-15"))*(4.5)+SUM(COUNTIF(B7:H7,"12-15"))*(3)+SUM(COUNTIF(B7:H7,"9-12"))*(3)+SUM(COUNTIF(B7:H7,"9-17"))*(7.25)+SUM(COUNTIF(B7:H7,"13-15"))*(2)</f>
        <v>29.25</v>
      </c>
      <c r="K7" s="838"/>
    </row>
    <row r="8" spans="1:11" ht="13.5" customHeight="1" x14ac:dyDescent="0.15">
      <c r="A8" s="182" t="s">
        <v>137</v>
      </c>
      <c r="B8" s="40"/>
      <c r="C8" s="235"/>
      <c r="D8" s="236"/>
      <c r="E8" s="16" t="s">
        <v>72</v>
      </c>
      <c r="F8" s="16"/>
      <c r="G8" s="16" t="s">
        <v>72</v>
      </c>
      <c r="H8" s="40"/>
      <c r="I8" s="166">
        <f>COUNTA(B8:H8)</f>
        <v>2</v>
      </c>
      <c r="J8" s="838">
        <f>SUM(COUNTIF(B8:H8,"9-15"))*(5.5)+SUM(COUNTIF(B8:H8,"10-15"))*(4.5)+SUM(COUNTIF(B8:H8,"12-15"))*(3)+SUM(COUNTIF(B8:H8,"9-12"))*(3)+SUM(COUNTIF(B8:H8,"9-17"))*(7.25)+SUM(COUNTIF(B8:H8,"13-15"))*(2)+SUM(COUNTIF(B8:H8,"10-12"))*(2)</f>
        <v>6</v>
      </c>
      <c r="K8" s="838"/>
    </row>
    <row r="9" spans="1:11" ht="13.5" customHeight="1" x14ac:dyDescent="0.15">
      <c r="A9" s="164" t="s">
        <v>138</v>
      </c>
      <c r="B9" s="16" t="s">
        <v>72</v>
      </c>
      <c r="C9" s="235"/>
      <c r="D9" s="236"/>
      <c r="E9" s="16"/>
      <c r="F9" s="16" t="s">
        <v>72</v>
      </c>
      <c r="G9" s="16" t="s">
        <v>72</v>
      </c>
      <c r="H9" s="16" t="s">
        <v>72</v>
      </c>
      <c r="I9" s="166">
        <f>COUNTA(B9:H9)</f>
        <v>4</v>
      </c>
      <c r="J9" s="838">
        <f>SUM(COUNTIF(B9:H9,"9-15"))*(5.5)+SUM(COUNTIF(B9:H9,"10-15"))*(4.5)+SUM(COUNTIF(B9:H9,"12-15"))*(3)+SUM(COUNTIF(B9:H9,"9-12"))*(3)+SUM(COUNTIF(B9:H9,"9-17"))*(7.25)+SUM(COUNTIF(B9:H9,"13-15"))*(2)</f>
        <v>12</v>
      </c>
      <c r="K9" s="838"/>
    </row>
    <row r="10" spans="1:11" ht="13.5" customHeight="1" x14ac:dyDescent="0.15">
      <c r="A10" s="164" t="s">
        <v>39</v>
      </c>
      <c r="B10" s="40" t="s">
        <v>58</v>
      </c>
      <c r="C10" s="234"/>
      <c r="D10" s="234"/>
      <c r="E10" s="40" t="s">
        <v>58</v>
      </c>
      <c r="F10" s="40" t="s">
        <v>58</v>
      </c>
      <c r="G10" s="40"/>
      <c r="H10" s="40" t="s">
        <v>20</v>
      </c>
      <c r="I10" s="166">
        <f>COUNTA(B10:H10)</f>
        <v>4</v>
      </c>
      <c r="J10" s="838">
        <f>SUM(COUNTIF(B10:H10,"9-15"))*(5.5)+SUM(COUNTIF(B10:H10,"10-15"))*(4.5)+SUM(COUNTIF(B10:H10,"12-15"))*(3)+SUM(COUNTIF(B10:H10,"9-12"))*(3)+SUM(COUNTIF(B10:H10,"9-17"))*(7.25)+SUM(COUNTIF(B10:H10,"13-15"))*(2)+SUM(COUNTIF(B10:H10,"9-16"))*(6.25)+SUM(COUNTIF(B10:H10,"9-14"))*(4.5)</f>
        <v>23.25</v>
      </c>
      <c r="K10" s="838"/>
    </row>
    <row r="11" spans="1:11" ht="13.5" customHeight="1" x14ac:dyDescent="0.15">
      <c r="A11" s="20" t="s">
        <v>446</v>
      </c>
      <c r="B11" s="40" t="s">
        <v>20</v>
      </c>
      <c r="C11" s="234"/>
      <c r="D11" s="234"/>
      <c r="E11" s="40" t="s">
        <v>20</v>
      </c>
      <c r="F11" s="40"/>
      <c r="G11" s="40" t="s">
        <v>20</v>
      </c>
      <c r="H11" s="40"/>
      <c r="I11" s="166">
        <f>COUNTA(B11:H11)</f>
        <v>3</v>
      </c>
      <c r="J11" s="838">
        <f>SUM(COUNTIF(B11:H11,"9-15"))*(5.5)+SUM(COUNTIF(B11:H11,"10-15"))*(4.5)+SUM(COUNTIF(B11:H11,"12-15"))*(3)+SUM(COUNTIF(B11:H11,"9-12"))*(3)+SUM(COUNTIF(B11:H11,"9-17"))*(7.25)+SUM(COUNTIF(B11:H11,"13-15"))*(2)+SUM(COUNTIF(B11:H11,"9-14"))*(4.5)+SUM(COUNTIF(B11:H11,"10-14"))*(4)</f>
        <v>13.5</v>
      </c>
      <c r="K11" s="838"/>
    </row>
    <row r="12" spans="1:11" ht="13.5" customHeight="1" thickBot="1" x14ac:dyDescent="0.2">
      <c r="A12" s="20" t="s">
        <v>281</v>
      </c>
      <c r="B12" s="40" t="s">
        <v>140</v>
      </c>
      <c r="C12" s="234"/>
      <c r="D12" s="234"/>
      <c r="E12" s="40" t="s">
        <v>140</v>
      </c>
      <c r="F12" s="396" t="s">
        <v>140</v>
      </c>
      <c r="G12" s="40" t="s">
        <v>140</v>
      </c>
      <c r="H12" s="40" t="s">
        <v>140</v>
      </c>
      <c r="I12" s="253"/>
      <c r="J12" s="873"/>
      <c r="K12" s="874"/>
    </row>
    <row r="13" spans="1:11" ht="13.5" customHeight="1" x14ac:dyDescent="0.15">
      <c r="A13" s="824" t="s">
        <v>139</v>
      </c>
      <c r="B13" s="233" t="s">
        <v>140</v>
      </c>
      <c r="C13" s="237"/>
      <c r="D13" s="237"/>
      <c r="E13" s="233" t="s">
        <v>140</v>
      </c>
      <c r="F13" s="233" t="s">
        <v>140</v>
      </c>
      <c r="G13" s="233" t="s">
        <v>140</v>
      </c>
      <c r="H13" s="233" t="s">
        <v>140</v>
      </c>
      <c r="I13" s="826"/>
      <c r="J13" s="828"/>
      <c r="K13" s="829"/>
    </row>
    <row r="14" spans="1:11" ht="13.5" customHeight="1" thickBot="1" x14ac:dyDescent="0.2">
      <c r="A14" s="825"/>
      <c r="B14" s="173"/>
      <c r="C14" s="170"/>
      <c r="D14" s="171"/>
      <c r="E14" s="173"/>
      <c r="F14" s="173"/>
      <c r="G14" s="173" t="s">
        <v>360</v>
      </c>
      <c r="H14" s="174"/>
      <c r="I14" s="827"/>
      <c r="J14" s="830"/>
      <c r="K14" s="831"/>
    </row>
    <row r="15" spans="1:11" s="13" customFormat="1" ht="14.25" customHeight="1" x14ac:dyDescent="0.15">
      <c r="A15" s="175" t="s">
        <v>0</v>
      </c>
      <c r="B15" s="176">
        <v>45999</v>
      </c>
      <c r="C15" s="176">
        <v>46000</v>
      </c>
      <c r="D15" s="176">
        <v>46001</v>
      </c>
      <c r="E15" s="176">
        <v>46002</v>
      </c>
      <c r="F15" s="176">
        <v>46003</v>
      </c>
      <c r="G15" s="176">
        <v>46004</v>
      </c>
      <c r="H15" s="176">
        <v>46005</v>
      </c>
      <c r="I15" s="177"/>
      <c r="J15" s="822" t="s">
        <v>2</v>
      </c>
      <c r="K15" s="823"/>
    </row>
    <row r="16" spans="1:11" s="159" customFormat="1" ht="14.25" customHeight="1" x14ac:dyDescent="0.15">
      <c r="A16" s="155" t="s">
        <v>3</v>
      </c>
      <c r="B16" s="157" t="s">
        <v>4</v>
      </c>
      <c r="C16" s="157" t="s">
        <v>5</v>
      </c>
      <c r="D16" s="157" t="s">
        <v>6</v>
      </c>
      <c r="E16" s="157" t="s">
        <v>7</v>
      </c>
      <c r="F16" s="157" t="s">
        <v>8</v>
      </c>
      <c r="G16" s="157" t="s">
        <v>9</v>
      </c>
      <c r="H16" s="158" t="s">
        <v>10</v>
      </c>
      <c r="I16" s="178"/>
      <c r="J16" s="819"/>
      <c r="K16" s="820"/>
    </row>
    <row r="17" spans="1:11" s="159" customFormat="1" ht="14.25" customHeight="1" x14ac:dyDescent="0.15">
      <c r="A17" s="179" t="s">
        <v>131</v>
      </c>
      <c r="B17" s="160">
        <v>7</v>
      </c>
      <c r="C17" s="157"/>
      <c r="D17" s="156"/>
      <c r="E17" s="160">
        <v>7</v>
      </c>
      <c r="F17" s="160">
        <v>5</v>
      </c>
      <c r="G17" s="160">
        <v>7</v>
      </c>
      <c r="H17" s="160">
        <v>5</v>
      </c>
      <c r="I17" s="161"/>
      <c r="J17" s="162"/>
      <c r="K17" s="163"/>
    </row>
    <row r="18" spans="1:11" ht="13.5" customHeight="1" x14ac:dyDescent="0.15">
      <c r="A18" s="164" t="s">
        <v>132</v>
      </c>
      <c r="B18" s="40" t="s">
        <v>140</v>
      </c>
      <c r="C18" s="180"/>
      <c r="D18" s="165"/>
      <c r="E18" s="40" t="s">
        <v>140</v>
      </c>
      <c r="F18" s="238" t="s">
        <v>133</v>
      </c>
      <c r="G18" s="40" t="s">
        <v>140</v>
      </c>
      <c r="H18" s="238" t="s">
        <v>133</v>
      </c>
      <c r="I18" s="166">
        <f t="shared" ref="I18:I21" si="0">COUNTA(B18:H18)</f>
        <v>5</v>
      </c>
      <c r="J18" s="873"/>
      <c r="K18" s="874"/>
    </row>
    <row r="19" spans="1:11" ht="13.5" customHeight="1" x14ac:dyDescent="0.15">
      <c r="A19" s="181" t="s">
        <v>134</v>
      </c>
      <c r="B19" s="40" t="s">
        <v>135</v>
      </c>
      <c r="C19" s="137"/>
      <c r="D19" s="234"/>
      <c r="E19" s="40" t="s">
        <v>135</v>
      </c>
      <c r="F19" s="40" t="s">
        <v>135</v>
      </c>
      <c r="G19" s="40" t="s">
        <v>136</v>
      </c>
      <c r="H19" s="40" t="s">
        <v>135</v>
      </c>
      <c r="I19" s="168">
        <f t="shared" si="0"/>
        <v>5</v>
      </c>
      <c r="J19" s="838">
        <f>SUM(COUNTIF(B19:H19,"9-15"))*(5.5)+SUM(COUNTIF(B19:H19,"10-15"))*(4.5)+SUM(COUNTIF(B19:H19,"12-15"))*(3)+SUM(COUNTIF(B19:H19,"9-12"))*(3)+SUM(COUNTIF(B19:H19,"9-17"))*(7.25)+SUM(COUNTIF(B19:H19,"13-15"))*(2)</f>
        <v>29.25</v>
      </c>
      <c r="K19" s="838"/>
    </row>
    <row r="20" spans="1:11" ht="13.5" customHeight="1" x14ac:dyDescent="0.15">
      <c r="A20" s="182" t="s">
        <v>137</v>
      </c>
      <c r="B20" s="40"/>
      <c r="C20" s="235"/>
      <c r="D20" s="236"/>
      <c r="E20" s="16" t="s">
        <v>72</v>
      </c>
      <c r="F20" s="16"/>
      <c r="G20" s="16" t="s">
        <v>72</v>
      </c>
      <c r="H20" s="40"/>
      <c r="I20" s="166">
        <f t="shared" si="0"/>
        <v>2</v>
      </c>
      <c r="J20" s="838">
        <f>SUM(COUNTIF(B20:H20,"9-15"))*(5.5)+SUM(COUNTIF(B20:H20,"10-15"))*(4.5)+SUM(COUNTIF(B20:H20,"12-15"))*(3)+SUM(COUNTIF(B20:H20,"9-12"))*(3)+SUM(COUNTIF(B20:H20,"9-17"))*(7.25)+SUM(COUNTIF(B20:H20,"13-15"))*(2)+SUM(COUNTIF(B20:H20,"10-12"))*(2)</f>
        <v>6</v>
      </c>
      <c r="K20" s="838"/>
    </row>
    <row r="21" spans="1:11" ht="13.5" customHeight="1" x14ac:dyDescent="0.15">
      <c r="A21" s="164" t="s">
        <v>138</v>
      </c>
      <c r="B21" s="16" t="s">
        <v>72</v>
      </c>
      <c r="C21" s="235"/>
      <c r="D21" s="236"/>
      <c r="E21" s="16"/>
      <c r="F21" s="16" t="s">
        <v>72</v>
      </c>
      <c r="G21" s="16" t="s">
        <v>72</v>
      </c>
      <c r="H21" s="16" t="s">
        <v>72</v>
      </c>
      <c r="I21" s="166">
        <f t="shared" si="0"/>
        <v>4</v>
      </c>
      <c r="J21" s="838">
        <f>SUM(COUNTIF(B21:H21,"9-15"))*(5.5)+SUM(COUNTIF(B21:H21,"10-15"))*(4.5)+SUM(COUNTIF(B21:H21,"12-15"))*(3)+SUM(COUNTIF(B21:H21,"9-12"))*(3)+SUM(COUNTIF(B21:H21,"9-17"))*(7.25)+SUM(COUNTIF(B21:H21,"13-15"))*(2)</f>
        <v>12</v>
      </c>
      <c r="K21" s="838"/>
    </row>
    <row r="22" spans="1:11" ht="13.5" customHeight="1" x14ac:dyDescent="0.15">
      <c r="A22" s="164" t="s">
        <v>39</v>
      </c>
      <c r="B22" s="40" t="s">
        <v>58</v>
      </c>
      <c r="C22" s="234"/>
      <c r="D22" s="234"/>
      <c r="E22" s="40" t="s">
        <v>58</v>
      </c>
      <c r="F22" s="40" t="s">
        <v>58</v>
      </c>
      <c r="G22" s="40"/>
      <c r="H22" s="40" t="s">
        <v>20</v>
      </c>
      <c r="I22" s="166">
        <f>COUNTA(B22:H22)</f>
        <v>4</v>
      </c>
      <c r="J22" s="838">
        <f>SUM(COUNTIF(B22:H22,"9-15"))*(5.5)+SUM(COUNTIF(B22:H22,"10-15"))*(4.5)+SUM(COUNTIF(B22:H22,"12-15"))*(3)+SUM(COUNTIF(B22:H22,"9-12"))*(3)+SUM(COUNTIF(B22:H22,"9-17"))*(7.25)+SUM(COUNTIF(B22:H22,"13-15"))*(2)+SUM(COUNTIF(B22:H22,"9-16"))*(6.25)+SUM(COUNTIF(B22:H22,"9-14"))*(4.5)</f>
        <v>23.25</v>
      </c>
      <c r="K22" s="838"/>
    </row>
    <row r="23" spans="1:11" ht="13.5" customHeight="1" x14ac:dyDescent="0.15">
      <c r="A23" s="20" t="s">
        <v>446</v>
      </c>
      <c r="B23" s="40" t="s">
        <v>20</v>
      </c>
      <c r="C23" s="234"/>
      <c r="D23" s="234"/>
      <c r="E23" s="40" t="s">
        <v>20</v>
      </c>
      <c r="F23" s="40"/>
      <c r="G23" s="40" t="s">
        <v>20</v>
      </c>
      <c r="H23" s="40"/>
      <c r="I23" s="166">
        <f>COUNTA(B23:H23)</f>
        <v>3</v>
      </c>
      <c r="J23" s="838">
        <f>SUM(COUNTIF(B23:H23,"9-15"))*(5.5)+SUM(COUNTIF(B23:H23,"10-15"))*(4.5)+SUM(COUNTIF(B23:H23,"12-15"))*(3)+SUM(COUNTIF(B23:H23,"9-12"))*(3)+SUM(COUNTIF(B23:H23,"9-17"))*(7.25)+SUM(COUNTIF(B23:H23,"13-15"))*(2)+SUM(COUNTIF(B23:H23,"9-14"))*(4.5)+SUM(COUNTIF(B23:H23,"10-14"))*(4)</f>
        <v>13.5</v>
      </c>
      <c r="K23" s="838"/>
    </row>
    <row r="24" spans="1:11" ht="13.5" customHeight="1" thickBot="1" x14ac:dyDescent="0.2">
      <c r="A24" s="20" t="s">
        <v>281</v>
      </c>
      <c r="B24" s="40" t="s">
        <v>140</v>
      </c>
      <c r="C24" s="234"/>
      <c r="D24" s="234"/>
      <c r="E24" s="40" t="s">
        <v>140</v>
      </c>
      <c r="F24" s="396" t="s">
        <v>140</v>
      </c>
      <c r="G24" s="40" t="s">
        <v>140</v>
      </c>
      <c r="H24" s="40" t="s">
        <v>140</v>
      </c>
      <c r="I24" s="253"/>
      <c r="J24" s="873"/>
      <c r="K24" s="874"/>
    </row>
    <row r="25" spans="1:11" ht="13.5" customHeight="1" x14ac:dyDescent="0.15">
      <c r="A25" s="824" t="s">
        <v>139</v>
      </c>
      <c r="B25" s="233" t="s">
        <v>140</v>
      </c>
      <c r="C25" s="237"/>
      <c r="D25" s="237"/>
      <c r="E25" s="233" t="s">
        <v>140</v>
      </c>
      <c r="F25" s="233" t="s">
        <v>140</v>
      </c>
      <c r="G25" s="233" t="s">
        <v>140</v>
      </c>
      <c r="H25" s="233" t="s">
        <v>140</v>
      </c>
      <c r="I25" s="826"/>
      <c r="J25" s="828"/>
      <c r="K25" s="829"/>
    </row>
    <row r="26" spans="1:11" ht="13.5" customHeight="1" thickBot="1" x14ac:dyDescent="0.2">
      <c r="A26" s="825"/>
      <c r="B26" s="173"/>
      <c r="C26" s="170"/>
      <c r="D26" s="171"/>
      <c r="E26" s="173"/>
      <c r="F26" s="173"/>
      <c r="G26" s="173"/>
      <c r="H26" s="174"/>
      <c r="I26" s="827"/>
      <c r="J26" s="830"/>
      <c r="K26" s="831"/>
    </row>
    <row r="27" spans="1:11" s="13" customFormat="1" ht="14.25" customHeight="1" x14ac:dyDescent="0.15">
      <c r="A27" s="153" t="s">
        <v>0</v>
      </c>
      <c r="B27" s="183">
        <v>46006</v>
      </c>
      <c r="C27" s="183">
        <v>46007</v>
      </c>
      <c r="D27" s="183">
        <v>46008</v>
      </c>
      <c r="E27" s="183">
        <v>46009</v>
      </c>
      <c r="F27" s="183">
        <v>46010</v>
      </c>
      <c r="G27" s="183">
        <v>46011</v>
      </c>
      <c r="H27" s="183">
        <v>46012</v>
      </c>
      <c r="I27" s="177"/>
      <c r="J27" s="822" t="s">
        <v>2</v>
      </c>
      <c r="K27" s="823"/>
    </row>
    <row r="28" spans="1:11" s="159" customFormat="1" ht="14.25" customHeight="1" x14ac:dyDescent="0.15">
      <c r="A28" s="155" t="s">
        <v>3</v>
      </c>
      <c r="B28" s="157" t="s">
        <v>4</v>
      </c>
      <c r="C28" s="157" t="s">
        <v>5</v>
      </c>
      <c r="D28" s="157" t="s">
        <v>6</v>
      </c>
      <c r="E28" s="157" t="s">
        <v>7</v>
      </c>
      <c r="F28" s="157" t="s">
        <v>8</v>
      </c>
      <c r="G28" s="157" t="s">
        <v>9</v>
      </c>
      <c r="H28" s="158" t="s">
        <v>10</v>
      </c>
      <c r="I28" s="178"/>
      <c r="J28" s="819"/>
      <c r="K28" s="820"/>
    </row>
    <row r="29" spans="1:11" s="123" customFormat="1" ht="14.25" customHeight="1" x14ac:dyDescent="0.15">
      <c r="A29" s="179" t="s">
        <v>142</v>
      </c>
      <c r="B29" s="160">
        <v>7</v>
      </c>
      <c r="C29" s="157"/>
      <c r="D29" s="156"/>
      <c r="E29" s="160">
        <v>7</v>
      </c>
      <c r="F29" s="160">
        <v>5</v>
      </c>
      <c r="G29" s="160">
        <v>7</v>
      </c>
      <c r="H29" s="160">
        <v>5</v>
      </c>
      <c r="I29" s="161"/>
      <c r="J29" s="162"/>
      <c r="K29" s="163"/>
    </row>
    <row r="30" spans="1:11" ht="13.5" customHeight="1" x14ac:dyDescent="0.15">
      <c r="A30" s="164" t="s">
        <v>132</v>
      </c>
      <c r="B30" s="40" t="s">
        <v>140</v>
      </c>
      <c r="C30" s="180"/>
      <c r="D30" s="165"/>
      <c r="E30" s="40" t="s">
        <v>140</v>
      </c>
      <c r="F30" s="238" t="s">
        <v>133</v>
      </c>
      <c r="G30" s="40" t="s">
        <v>140</v>
      </c>
      <c r="H30" s="238" t="s">
        <v>133</v>
      </c>
      <c r="I30" s="166">
        <f t="shared" ref="I30:I33" si="1">COUNTA(B30:H30)</f>
        <v>5</v>
      </c>
      <c r="J30" s="873"/>
      <c r="K30" s="874"/>
    </row>
    <row r="31" spans="1:11" ht="13.5" customHeight="1" x14ac:dyDescent="0.15">
      <c r="A31" s="181" t="s">
        <v>134</v>
      </c>
      <c r="B31" s="40" t="s">
        <v>135</v>
      </c>
      <c r="C31" s="137"/>
      <c r="D31" s="234"/>
      <c r="E31" s="40" t="s">
        <v>135</v>
      </c>
      <c r="F31" s="40" t="s">
        <v>135</v>
      </c>
      <c r="G31" s="40" t="s">
        <v>136</v>
      </c>
      <c r="H31" s="40" t="s">
        <v>135</v>
      </c>
      <c r="I31" s="168">
        <f t="shared" si="1"/>
        <v>5</v>
      </c>
      <c r="J31" s="838">
        <f>SUM(COUNTIF(B31:H31,"9-15"))*(5.5)+SUM(COUNTIF(B31:H31,"10-15"))*(4.5)+SUM(COUNTIF(B31:H31,"12-15"))*(3)+SUM(COUNTIF(B31:H31,"9-12"))*(3)+SUM(COUNTIF(B31:H31,"9-17"))*(7.25)+SUM(COUNTIF(B31:H31,"13-15"))*(2)</f>
        <v>29.25</v>
      </c>
      <c r="K31" s="838"/>
    </row>
    <row r="32" spans="1:11" ht="13.5" customHeight="1" x14ac:dyDescent="0.15">
      <c r="A32" s="182" t="s">
        <v>137</v>
      </c>
      <c r="B32" s="40"/>
      <c r="C32" s="235"/>
      <c r="D32" s="236"/>
      <c r="E32" s="16" t="s">
        <v>72</v>
      </c>
      <c r="F32" s="16"/>
      <c r="G32" s="16" t="s">
        <v>72</v>
      </c>
      <c r="H32" s="40"/>
      <c r="I32" s="166">
        <f t="shared" si="1"/>
        <v>2</v>
      </c>
      <c r="J32" s="838">
        <f>SUM(COUNTIF(B32:H32,"9-15"))*(5.5)+SUM(COUNTIF(B32:H32,"10-15"))*(4.5)+SUM(COUNTIF(B32:H32,"12-15"))*(3)+SUM(COUNTIF(B32:H32,"9-12"))*(3)+SUM(COUNTIF(B32:H32,"9-17"))*(7.25)+SUM(COUNTIF(B32:H32,"13-15"))*(2)+SUM(COUNTIF(B32:H32,"10-12"))*(2)</f>
        <v>6</v>
      </c>
      <c r="K32" s="838"/>
    </row>
    <row r="33" spans="1:11" ht="13.5" customHeight="1" x14ac:dyDescent="0.15">
      <c r="A33" s="164" t="s">
        <v>138</v>
      </c>
      <c r="B33" s="16" t="s">
        <v>72</v>
      </c>
      <c r="C33" s="235"/>
      <c r="D33" s="236"/>
      <c r="E33" s="16"/>
      <c r="F33" s="16" t="s">
        <v>72</v>
      </c>
      <c r="G33" s="16" t="s">
        <v>72</v>
      </c>
      <c r="H33" s="16" t="s">
        <v>72</v>
      </c>
      <c r="I33" s="166">
        <f t="shared" si="1"/>
        <v>4</v>
      </c>
      <c r="J33" s="838">
        <f>SUM(COUNTIF(B33:H33,"9-15"))*(5.5)+SUM(COUNTIF(B33:H33,"10-15"))*(4.5)+SUM(COUNTIF(B33:H33,"12-15"))*(3)+SUM(COUNTIF(B33:H33,"9-12"))*(3)+SUM(COUNTIF(B33:H33,"9-17"))*(7.25)+SUM(COUNTIF(B33:H33,"13-15"))*(2)</f>
        <v>12</v>
      </c>
      <c r="K33" s="838"/>
    </row>
    <row r="34" spans="1:11" ht="13.5" customHeight="1" x14ac:dyDescent="0.15">
      <c r="A34" s="164" t="s">
        <v>39</v>
      </c>
      <c r="B34" s="40" t="s">
        <v>58</v>
      </c>
      <c r="C34" s="234"/>
      <c r="D34" s="234"/>
      <c r="E34" s="40" t="s">
        <v>58</v>
      </c>
      <c r="F34" s="40" t="s">
        <v>58</v>
      </c>
      <c r="G34" s="40"/>
      <c r="H34" s="40" t="s">
        <v>20</v>
      </c>
      <c r="I34" s="166">
        <f>COUNTA(B34:H34)</f>
        <v>4</v>
      </c>
      <c r="J34" s="838">
        <f>SUM(COUNTIF(B34:H34,"9-15"))*(5.5)+SUM(COUNTIF(B34:H34,"10-15"))*(4.5)+SUM(COUNTIF(B34:H34,"12-15"))*(3)+SUM(COUNTIF(B34:H34,"9-12"))*(3)+SUM(COUNTIF(B34:H34,"9-17"))*(7.25)+SUM(COUNTIF(B34:H34,"13-15"))*(2)+SUM(COUNTIF(B34:H34,"9-16"))*(6.25)+SUM(COUNTIF(B34:H34,"9-14"))*(4.5)</f>
        <v>23.25</v>
      </c>
      <c r="K34" s="838"/>
    </row>
    <row r="35" spans="1:11" ht="13.5" customHeight="1" x14ac:dyDescent="0.15">
      <c r="A35" s="20" t="s">
        <v>446</v>
      </c>
      <c r="B35" s="40" t="s">
        <v>20</v>
      </c>
      <c r="C35" s="234"/>
      <c r="D35" s="234"/>
      <c r="E35" s="40" t="s">
        <v>20</v>
      </c>
      <c r="F35" s="40"/>
      <c r="G35" s="40" t="s">
        <v>20</v>
      </c>
      <c r="H35" s="40"/>
      <c r="I35" s="166">
        <f>COUNTA(B35:H35)</f>
        <v>3</v>
      </c>
      <c r="J35" s="838">
        <f>SUM(COUNTIF(B35:H35,"9-15"))*(5.5)+SUM(COUNTIF(B35:H35,"10-15"))*(4.5)+SUM(COUNTIF(B35:H35,"12-15"))*(3)+SUM(COUNTIF(B35:H35,"9-12"))*(3)+SUM(COUNTIF(B35:H35,"9-17"))*(7.25)+SUM(COUNTIF(B35:H35,"13-15"))*(2)+SUM(COUNTIF(B35:H35,"9-14"))*(4.5)+SUM(COUNTIF(B35:H35,"10-14"))*(4)</f>
        <v>13.5</v>
      </c>
      <c r="K35" s="838"/>
    </row>
    <row r="36" spans="1:11" ht="13.5" customHeight="1" thickBot="1" x14ac:dyDescent="0.2">
      <c r="A36" s="20" t="s">
        <v>281</v>
      </c>
      <c r="B36" s="40" t="s">
        <v>140</v>
      </c>
      <c r="C36" s="234"/>
      <c r="D36" s="234"/>
      <c r="E36" s="40" t="s">
        <v>140</v>
      </c>
      <c r="F36" s="396" t="s">
        <v>140</v>
      </c>
      <c r="G36" s="40" t="s">
        <v>140</v>
      </c>
      <c r="H36" s="40" t="s">
        <v>140</v>
      </c>
      <c r="I36" s="253"/>
      <c r="J36" s="873"/>
      <c r="K36" s="874"/>
    </row>
    <row r="37" spans="1:11" ht="13.5" customHeight="1" x14ac:dyDescent="0.15">
      <c r="A37" s="824" t="s">
        <v>139</v>
      </c>
      <c r="B37" s="233" t="s">
        <v>140</v>
      </c>
      <c r="C37" s="237"/>
      <c r="D37" s="237"/>
      <c r="E37" s="233" t="s">
        <v>140</v>
      </c>
      <c r="F37" s="233" t="s">
        <v>140</v>
      </c>
      <c r="G37" s="233" t="s">
        <v>140</v>
      </c>
      <c r="H37" s="233" t="s">
        <v>140</v>
      </c>
      <c r="I37" s="826"/>
      <c r="J37" s="828"/>
      <c r="K37" s="829"/>
    </row>
    <row r="38" spans="1:11" ht="13.5" customHeight="1" thickBot="1" x14ac:dyDescent="0.2">
      <c r="A38" s="825"/>
      <c r="B38" s="173"/>
      <c r="C38" s="170"/>
      <c r="D38" s="171"/>
      <c r="E38" s="173"/>
      <c r="F38" s="173"/>
      <c r="G38" s="173" t="s">
        <v>271</v>
      </c>
      <c r="H38" s="174"/>
      <c r="I38" s="827"/>
      <c r="J38" s="830"/>
      <c r="K38" s="831"/>
    </row>
    <row r="39" spans="1:11" s="13" customFormat="1" ht="14.25" customHeight="1" x14ac:dyDescent="0.15">
      <c r="A39" s="153" t="s">
        <v>0</v>
      </c>
      <c r="B39" s="183">
        <v>46013</v>
      </c>
      <c r="C39" s="183">
        <v>46014</v>
      </c>
      <c r="D39" s="183">
        <v>46015</v>
      </c>
      <c r="E39" s="183">
        <v>46016</v>
      </c>
      <c r="F39" s="183">
        <v>46017</v>
      </c>
      <c r="G39" s="183">
        <v>46018</v>
      </c>
      <c r="H39" s="183">
        <v>46019</v>
      </c>
      <c r="I39" s="177"/>
      <c r="J39" s="822" t="s">
        <v>2</v>
      </c>
      <c r="K39" s="823"/>
    </row>
    <row r="40" spans="1:11" s="159" customFormat="1" ht="14.25" customHeight="1" x14ac:dyDescent="0.15">
      <c r="A40" s="155" t="s">
        <v>3</v>
      </c>
      <c r="B40" s="157" t="s">
        <v>4</v>
      </c>
      <c r="C40" s="157" t="s">
        <v>5</v>
      </c>
      <c r="D40" s="157" t="s">
        <v>6</v>
      </c>
      <c r="E40" s="157" t="s">
        <v>7</v>
      </c>
      <c r="F40" s="157" t="s">
        <v>8</v>
      </c>
      <c r="G40" s="157" t="s">
        <v>9</v>
      </c>
      <c r="H40" s="158" t="s">
        <v>10</v>
      </c>
      <c r="I40" s="178"/>
      <c r="J40" s="819"/>
      <c r="K40" s="820"/>
    </row>
    <row r="41" spans="1:11" s="159" customFormat="1" ht="14.25" customHeight="1" x14ac:dyDescent="0.15">
      <c r="A41" s="179" t="s">
        <v>131</v>
      </c>
      <c r="B41" s="160">
        <v>6</v>
      </c>
      <c r="C41" s="157"/>
      <c r="D41" s="156"/>
      <c r="E41" s="160">
        <v>7</v>
      </c>
      <c r="F41" s="160">
        <v>5</v>
      </c>
      <c r="G41" s="160">
        <v>7</v>
      </c>
      <c r="H41" s="160">
        <v>5</v>
      </c>
      <c r="I41" s="161"/>
      <c r="J41" s="162"/>
      <c r="K41" s="163"/>
    </row>
    <row r="42" spans="1:11" ht="13.5" customHeight="1" x14ac:dyDescent="0.15">
      <c r="A42" s="164" t="s">
        <v>132</v>
      </c>
      <c r="B42" s="40" t="s">
        <v>140</v>
      </c>
      <c r="C42" s="180"/>
      <c r="D42" s="165"/>
      <c r="E42" s="40" t="s">
        <v>140</v>
      </c>
      <c r="F42" s="238" t="s">
        <v>133</v>
      </c>
      <c r="G42" s="40" t="s">
        <v>140</v>
      </c>
      <c r="H42" s="238" t="s">
        <v>133</v>
      </c>
      <c r="I42" s="166">
        <f t="shared" ref="I42:I45" si="2">COUNTA(B42:H42)</f>
        <v>5</v>
      </c>
      <c r="J42" s="873"/>
      <c r="K42" s="874"/>
    </row>
    <row r="43" spans="1:11" ht="13.5" customHeight="1" x14ac:dyDescent="0.15">
      <c r="A43" s="181" t="s">
        <v>134</v>
      </c>
      <c r="B43" s="40" t="s">
        <v>135</v>
      </c>
      <c r="C43" s="137"/>
      <c r="D43" s="234"/>
      <c r="E43" s="40" t="s">
        <v>135</v>
      </c>
      <c r="F43" s="40" t="s">
        <v>135</v>
      </c>
      <c r="G43" s="40" t="s">
        <v>136</v>
      </c>
      <c r="H43" s="40" t="s">
        <v>135</v>
      </c>
      <c r="I43" s="168">
        <f t="shared" si="2"/>
        <v>5</v>
      </c>
      <c r="J43" s="838">
        <f>SUM(COUNTIF(B43:H43,"9-15"))*(5.5)+SUM(COUNTIF(B43:H43,"10-15"))*(4.5)+SUM(COUNTIF(B43:H43,"12-15"))*(3)+SUM(COUNTIF(B43:H43,"9-12"))*(3)+SUM(COUNTIF(B43:H43,"9-17"))*(7.25)+SUM(COUNTIF(B43:H43,"13-15"))*(2)</f>
        <v>29.25</v>
      </c>
      <c r="K43" s="838"/>
    </row>
    <row r="44" spans="1:11" ht="13.5" customHeight="1" x14ac:dyDescent="0.15">
      <c r="A44" s="182" t="s">
        <v>137</v>
      </c>
      <c r="B44" s="40"/>
      <c r="C44" s="235"/>
      <c r="D44" s="236"/>
      <c r="E44" s="16" t="s">
        <v>72</v>
      </c>
      <c r="F44" s="16"/>
      <c r="G44" s="16" t="s">
        <v>72</v>
      </c>
      <c r="H44" s="40"/>
      <c r="I44" s="166">
        <f t="shared" si="2"/>
        <v>2</v>
      </c>
      <c r="J44" s="838">
        <f>SUM(COUNTIF(B44:H44,"9-15"))*(5.5)+SUM(COUNTIF(B44:H44,"10-15"))*(4.5)+SUM(COUNTIF(B44:H44,"12-15"))*(3)+SUM(COUNTIF(B44:H44,"9-12"))*(3)+SUM(COUNTIF(B44:H44,"9-17"))*(7.25)+SUM(COUNTIF(B44:H44,"13-15"))*(2)+SUM(COUNTIF(B44:H44,"10-12"))*(2)</f>
        <v>6</v>
      </c>
      <c r="K44" s="838"/>
    </row>
    <row r="45" spans="1:11" ht="13.5" customHeight="1" x14ac:dyDescent="0.15">
      <c r="A45" s="164" t="s">
        <v>138</v>
      </c>
      <c r="B45" s="16" t="s">
        <v>72</v>
      </c>
      <c r="C45" s="235"/>
      <c r="D45" s="236"/>
      <c r="E45" s="16"/>
      <c r="F45" s="16" t="s">
        <v>72</v>
      </c>
      <c r="G45" s="16" t="s">
        <v>72</v>
      </c>
      <c r="H45" s="16" t="s">
        <v>72</v>
      </c>
      <c r="I45" s="166">
        <f t="shared" si="2"/>
        <v>4</v>
      </c>
      <c r="J45" s="838">
        <f>SUM(COUNTIF(B45:H45,"9-15"))*(5.5)+SUM(COUNTIF(B45:H45,"10-15"))*(4.5)+SUM(COUNTIF(B45:H45,"12-15"))*(3)+SUM(COUNTIF(B45:H45,"9-12"))*(3)+SUM(COUNTIF(B45:H45,"9-17"))*(7.25)+SUM(COUNTIF(B45:H45,"13-15"))*(2)</f>
        <v>12</v>
      </c>
      <c r="K45" s="838"/>
    </row>
    <row r="46" spans="1:11" ht="13.5" customHeight="1" x14ac:dyDescent="0.15">
      <c r="A46" s="164" t="s">
        <v>39</v>
      </c>
      <c r="B46" s="40" t="s">
        <v>58</v>
      </c>
      <c r="C46" s="234"/>
      <c r="D46" s="234"/>
      <c r="E46" s="40" t="s">
        <v>58</v>
      </c>
      <c r="F46" s="40" t="s">
        <v>58</v>
      </c>
      <c r="G46" s="40"/>
      <c r="H46" s="40" t="s">
        <v>20</v>
      </c>
      <c r="I46" s="166">
        <f>COUNTA(B46:H46)</f>
        <v>4</v>
      </c>
      <c r="J46" s="838">
        <f>SUM(COUNTIF(B46:H46,"9-15"))*(5.5)+SUM(COUNTIF(B46:H46,"10-15"))*(4.5)+SUM(COUNTIF(B46:H46,"12-15"))*(3)+SUM(COUNTIF(B46:H46,"9-12"))*(3)+SUM(COUNTIF(B46:H46,"9-17"))*(7.25)+SUM(COUNTIF(B46:H46,"13-15"))*(2)+SUM(COUNTIF(B46:H46,"9-16"))*(6.25)+SUM(COUNTIF(B46:H46,"9-14"))*(4.5)</f>
        <v>23.25</v>
      </c>
      <c r="K46" s="838"/>
    </row>
    <row r="47" spans="1:11" ht="13.5" customHeight="1" x14ac:dyDescent="0.15">
      <c r="A47" s="20" t="s">
        <v>446</v>
      </c>
      <c r="B47" s="74"/>
      <c r="C47" s="234"/>
      <c r="D47" s="234"/>
      <c r="E47" s="40" t="s">
        <v>20</v>
      </c>
      <c r="F47" s="40"/>
      <c r="G47" s="40" t="s">
        <v>20</v>
      </c>
      <c r="H47" s="40"/>
      <c r="I47" s="166">
        <f>COUNTA(B47:H47)</f>
        <v>2</v>
      </c>
      <c r="J47" s="838">
        <f>SUM(COUNTIF(B47:H47,"9-15"))*(5.5)+SUM(COUNTIF(B47:H47,"10-15"))*(4.5)+SUM(COUNTIF(B47:H47,"12-15"))*(3)+SUM(COUNTIF(B47:H47,"9-12"))*(3)+SUM(COUNTIF(B47:H47,"9-17"))*(7.25)+SUM(COUNTIF(B47:H47,"13-15"))*(2)+SUM(COUNTIF(B47:H47,"9-14"))*(4.5)+SUM(COUNTIF(B47:H47,"10-14"))*(4)</f>
        <v>9</v>
      </c>
      <c r="K47" s="838"/>
    </row>
    <row r="48" spans="1:11" ht="13.5" customHeight="1" thickBot="1" x14ac:dyDescent="0.2">
      <c r="A48" s="20" t="s">
        <v>281</v>
      </c>
      <c r="B48" s="40" t="s">
        <v>140</v>
      </c>
      <c r="C48" s="234"/>
      <c r="D48" s="234"/>
      <c r="E48" s="40" t="s">
        <v>140</v>
      </c>
      <c r="F48" s="396" t="s">
        <v>140</v>
      </c>
      <c r="G48" s="40" t="s">
        <v>140</v>
      </c>
      <c r="H48" s="40" t="s">
        <v>140</v>
      </c>
      <c r="I48" s="253"/>
      <c r="J48" s="873"/>
      <c r="K48" s="874"/>
    </row>
    <row r="49" spans="1:11" ht="13.5" customHeight="1" x14ac:dyDescent="0.15">
      <c r="A49" s="824" t="s">
        <v>139</v>
      </c>
      <c r="B49" s="233" t="s">
        <v>140</v>
      </c>
      <c r="C49" s="237"/>
      <c r="D49" s="237"/>
      <c r="E49" s="233" t="s">
        <v>140</v>
      </c>
      <c r="F49" s="233" t="s">
        <v>140</v>
      </c>
      <c r="G49" s="233" t="s">
        <v>140</v>
      </c>
      <c r="H49" s="233" t="s">
        <v>140</v>
      </c>
      <c r="I49" s="826"/>
      <c r="J49" s="828"/>
      <c r="K49" s="829"/>
    </row>
    <row r="50" spans="1:11" ht="13.5" customHeight="1" thickBot="1" x14ac:dyDescent="0.2">
      <c r="A50" s="825"/>
      <c r="B50" s="173"/>
      <c r="C50" s="170"/>
      <c r="D50" s="171"/>
      <c r="E50" s="173"/>
      <c r="F50" s="173"/>
      <c r="G50" s="173"/>
      <c r="H50" s="174"/>
      <c r="I50" s="827"/>
      <c r="J50" s="830"/>
      <c r="K50" s="831"/>
    </row>
    <row r="51" spans="1:11" s="13" customFormat="1" ht="12.75" customHeight="1" x14ac:dyDescent="0.15">
      <c r="A51" s="175" t="s">
        <v>0</v>
      </c>
      <c r="B51" s="176">
        <v>46020</v>
      </c>
      <c r="C51" s="176">
        <v>46021</v>
      </c>
      <c r="D51" s="176">
        <v>46022</v>
      </c>
      <c r="E51" s="176">
        <v>46023</v>
      </c>
      <c r="F51" s="176">
        <v>46024</v>
      </c>
      <c r="G51" s="176">
        <v>46025</v>
      </c>
      <c r="H51" s="176">
        <v>46026</v>
      </c>
      <c r="I51" s="177"/>
      <c r="J51" s="822" t="s">
        <v>2</v>
      </c>
      <c r="K51" s="823"/>
    </row>
    <row r="52" spans="1:11" s="159" customFormat="1" ht="12.75" customHeight="1" x14ac:dyDescent="0.15">
      <c r="A52" s="155" t="s">
        <v>3</v>
      </c>
      <c r="B52" s="157" t="s">
        <v>4</v>
      </c>
      <c r="C52" s="157" t="s">
        <v>5</v>
      </c>
      <c r="D52" s="157" t="s">
        <v>6</v>
      </c>
      <c r="E52" s="158" t="s">
        <v>7</v>
      </c>
      <c r="F52" s="157" t="s">
        <v>8</v>
      </c>
      <c r="G52" s="157" t="s">
        <v>9</v>
      </c>
      <c r="H52" s="158" t="s">
        <v>10</v>
      </c>
      <c r="I52" s="178"/>
      <c r="J52" s="819"/>
      <c r="K52" s="820"/>
    </row>
    <row r="53" spans="1:11" s="123" customFormat="1" ht="12.75" customHeight="1" x14ac:dyDescent="0.15">
      <c r="A53" s="179" t="s">
        <v>142</v>
      </c>
      <c r="B53" s="160">
        <v>7</v>
      </c>
      <c r="C53" s="956" t="s">
        <v>420</v>
      </c>
      <c r="D53" s="957"/>
      <c r="E53" s="957"/>
      <c r="F53" s="957"/>
      <c r="G53" s="958"/>
      <c r="H53" s="160">
        <v>5</v>
      </c>
      <c r="I53" s="161"/>
      <c r="J53" s="162"/>
      <c r="K53" s="163"/>
    </row>
    <row r="54" spans="1:11" ht="13.5" customHeight="1" x14ac:dyDescent="0.15">
      <c r="A54" s="164" t="s">
        <v>132</v>
      </c>
      <c r="B54" s="40" t="s">
        <v>140</v>
      </c>
      <c r="C54" s="180"/>
      <c r="D54" s="165"/>
      <c r="E54" s="165"/>
      <c r="F54" s="165"/>
      <c r="G54" s="165"/>
      <c r="H54" s="238" t="s">
        <v>133</v>
      </c>
      <c r="I54" s="166">
        <f t="shared" ref="I54:I57" si="3">COUNTA(B54:H54)</f>
        <v>2</v>
      </c>
      <c r="J54" s="873"/>
      <c r="K54" s="874"/>
    </row>
    <row r="55" spans="1:11" ht="13.5" customHeight="1" x14ac:dyDescent="0.15">
      <c r="A55" s="181" t="s">
        <v>134</v>
      </c>
      <c r="B55" s="40" t="s">
        <v>135</v>
      </c>
      <c r="C55" s="137"/>
      <c r="D55" s="234"/>
      <c r="E55" s="234"/>
      <c r="F55" s="234"/>
      <c r="G55" s="234"/>
      <c r="H55" s="40" t="s">
        <v>135</v>
      </c>
      <c r="I55" s="168">
        <f t="shared" si="3"/>
        <v>2</v>
      </c>
      <c r="J55" s="838">
        <f>SUM(COUNTIF(B55:H55,"9-15"))*(5.5)+SUM(COUNTIF(B55:H55,"10-15"))*(4.5)+SUM(COUNTIF(B55:H55,"12-15"))*(3)+SUM(COUNTIF(B55:H55,"9-12"))*(3)+SUM(COUNTIF(B55:H55,"9-17"))*(7.25)+SUM(COUNTIF(B55:H55,"13-15"))*(2)</f>
        <v>11</v>
      </c>
      <c r="K55" s="838"/>
    </row>
    <row r="56" spans="1:11" ht="13.5" customHeight="1" x14ac:dyDescent="0.15">
      <c r="A56" s="182" t="s">
        <v>137</v>
      </c>
      <c r="B56" s="40"/>
      <c r="C56" s="235"/>
      <c r="D56" s="236"/>
      <c r="E56" s="236"/>
      <c r="F56" s="236"/>
      <c r="G56" s="236"/>
      <c r="H56" s="40"/>
      <c r="I56" s="166">
        <f t="shared" si="3"/>
        <v>0</v>
      </c>
      <c r="J56" s="838">
        <f>SUM(COUNTIF(B56:H56,"9-15"))*(5.5)+SUM(COUNTIF(B56:H56,"10-15"))*(4.5)+SUM(COUNTIF(B56:H56,"12-15"))*(3)+SUM(COUNTIF(B56:H56,"9-12"))*(3)+SUM(COUNTIF(B56:H56,"9-17"))*(7.25)+SUM(COUNTIF(B56:H56,"13-15"))*(2)+SUM(COUNTIF(B56:H56,"10-12"))*(2)</f>
        <v>0</v>
      </c>
      <c r="K56" s="838"/>
    </row>
    <row r="57" spans="1:11" ht="13.5" customHeight="1" x14ac:dyDescent="0.15">
      <c r="A57" s="164" t="s">
        <v>138</v>
      </c>
      <c r="B57" s="16" t="s">
        <v>72</v>
      </c>
      <c r="C57" s="235"/>
      <c r="D57" s="236"/>
      <c r="E57" s="236"/>
      <c r="F57" s="236"/>
      <c r="G57" s="236"/>
      <c r="H57" s="16" t="s">
        <v>72</v>
      </c>
      <c r="I57" s="166">
        <f t="shared" si="3"/>
        <v>2</v>
      </c>
      <c r="J57" s="838">
        <f>SUM(COUNTIF(B57:H57,"9-15"))*(5.5)+SUM(COUNTIF(B57:H57,"10-15"))*(4.5)+SUM(COUNTIF(B57:H57,"12-15"))*(3)+SUM(COUNTIF(B57:H57,"9-12"))*(3)+SUM(COUNTIF(B57:H57,"9-17"))*(7.25)+SUM(COUNTIF(B57:H57,"13-15"))*(2)</f>
        <v>6</v>
      </c>
      <c r="K57" s="838"/>
    </row>
    <row r="58" spans="1:11" ht="13.5" customHeight="1" x14ac:dyDescent="0.15">
      <c r="A58" s="164" t="s">
        <v>39</v>
      </c>
      <c r="B58" s="40" t="s">
        <v>58</v>
      </c>
      <c r="C58" s="234"/>
      <c r="D58" s="234"/>
      <c r="E58" s="234"/>
      <c r="F58" s="234"/>
      <c r="G58" s="234"/>
      <c r="H58" s="40" t="s">
        <v>20</v>
      </c>
      <c r="I58" s="166">
        <f>COUNTA(B58:H58)</f>
        <v>2</v>
      </c>
      <c r="J58" s="838">
        <f>SUM(COUNTIF(B58:H58,"9-15"))*(5.5)+SUM(COUNTIF(B58:H58,"10-15"))*(4.5)+SUM(COUNTIF(B58:H58,"12-15"))*(3)+SUM(COUNTIF(B58:H58,"9-12"))*(3)+SUM(COUNTIF(B58:H58,"9-17"))*(7.25)+SUM(COUNTIF(B58:H58,"13-15"))*(2)+SUM(COUNTIF(B58:H58,"9-16"))*(6.25)+SUM(COUNTIF(B58:H58,"9-14"))*(4.5)</f>
        <v>10.75</v>
      </c>
      <c r="K58" s="838"/>
    </row>
    <row r="59" spans="1:11" ht="13.5" customHeight="1" x14ac:dyDescent="0.15">
      <c r="A59" s="20" t="s">
        <v>446</v>
      </c>
      <c r="B59" s="40" t="s">
        <v>20</v>
      </c>
      <c r="C59" s="234"/>
      <c r="D59" s="234"/>
      <c r="E59" s="234"/>
      <c r="F59" s="234"/>
      <c r="G59" s="234"/>
      <c r="H59" s="40"/>
      <c r="I59" s="166">
        <f>COUNTA(B59:H59)</f>
        <v>1</v>
      </c>
      <c r="J59" s="838">
        <f>SUM(COUNTIF(B59:H59,"9-15"))*(5.5)+SUM(COUNTIF(B59:H59,"10-15"))*(4.5)+SUM(COUNTIF(B59:H59,"12-15"))*(3)+SUM(COUNTIF(B59:H59,"9-12"))*(3)+SUM(COUNTIF(B59:H59,"9-17"))*(7.25)+SUM(COUNTIF(B59:H59,"13-15"))*(2)+SUM(COUNTIF(B59:H59,"9-14"))*(4.5)+SUM(COUNTIF(B59:H59,"10-14"))*(4)</f>
        <v>4.5</v>
      </c>
      <c r="K59" s="838"/>
    </row>
    <row r="60" spans="1:11" ht="13.5" customHeight="1" thickBot="1" x14ac:dyDescent="0.2">
      <c r="A60" s="20" t="s">
        <v>281</v>
      </c>
      <c r="B60" s="40" t="s">
        <v>140</v>
      </c>
      <c r="C60" s="234"/>
      <c r="D60" s="234"/>
      <c r="E60" s="234"/>
      <c r="F60" s="234"/>
      <c r="G60" s="234"/>
      <c r="H60" s="40" t="s">
        <v>140</v>
      </c>
      <c r="I60" s="253"/>
      <c r="J60" s="873"/>
      <c r="K60" s="874"/>
    </row>
    <row r="61" spans="1:11" ht="13.5" customHeight="1" x14ac:dyDescent="0.15">
      <c r="A61" s="824" t="s">
        <v>139</v>
      </c>
      <c r="B61" s="233" t="s">
        <v>140</v>
      </c>
      <c r="C61" s="237"/>
      <c r="D61" s="237"/>
      <c r="E61" s="237"/>
      <c r="F61" s="237"/>
      <c r="G61" s="237"/>
      <c r="H61" s="233" t="s">
        <v>140</v>
      </c>
      <c r="I61" s="826"/>
      <c r="J61" s="828"/>
      <c r="K61" s="829"/>
    </row>
    <row r="62" spans="1:11" ht="13.5" customHeight="1" thickBot="1" x14ac:dyDescent="0.2">
      <c r="A62" s="825"/>
      <c r="B62" s="173"/>
      <c r="C62" s="170"/>
      <c r="D62" s="171"/>
      <c r="E62" s="171"/>
      <c r="F62" s="171"/>
      <c r="G62" s="171"/>
      <c r="H62" s="174"/>
      <c r="I62" s="827"/>
      <c r="J62" s="830"/>
      <c r="K62" s="831"/>
    </row>
    <row r="63" spans="1:11" ht="12.75" customHeight="1" x14ac:dyDescent="0.15">
      <c r="J63" s="736" t="s">
        <v>445</v>
      </c>
      <c r="K63" s="736"/>
    </row>
    <row r="64" spans="1:11" s="1" customFormat="1" x14ac:dyDescent="0.15">
      <c r="A64" s="841" t="s">
        <v>143</v>
      </c>
      <c r="B64" s="842"/>
      <c r="C64" s="842"/>
      <c r="D64" s="843"/>
      <c r="E64" s="372" t="s">
        <v>146</v>
      </c>
      <c r="F64" s="186"/>
      <c r="G64" s="14"/>
      <c r="H64" s="10"/>
      <c r="I64" s="10"/>
      <c r="J64" s="736"/>
      <c r="K64" s="736"/>
    </row>
    <row r="65" spans="1:14" s="1" customFormat="1" ht="15" customHeight="1" x14ac:dyDescent="0.15">
      <c r="A65" s="741" t="s">
        <v>283</v>
      </c>
      <c r="B65" s="742"/>
      <c r="C65" s="742"/>
      <c r="D65" s="743"/>
      <c r="E65" s="371" t="s">
        <v>282</v>
      </c>
      <c r="F65" s="367"/>
      <c r="G65" s="368"/>
      <c r="H65" s="368"/>
      <c r="I65" s="368"/>
      <c r="J65" s="368"/>
      <c r="K65" s="368"/>
      <c r="L65" s="368"/>
      <c r="M65" s="368"/>
      <c r="N65" s="368"/>
    </row>
    <row r="66" spans="1:14" s="1" customFormat="1" ht="15" customHeight="1" x14ac:dyDescent="0.15">
      <c r="A66" s="844" t="s">
        <v>284</v>
      </c>
      <c r="B66" s="845"/>
      <c r="C66" s="845"/>
      <c r="D66" s="846"/>
      <c r="E66" s="373" t="s">
        <v>285</v>
      </c>
      <c r="F66" s="369"/>
      <c r="G66" s="370"/>
      <c r="H66" s="370"/>
      <c r="I66" s="370"/>
      <c r="J66" s="370"/>
      <c r="K66" s="370"/>
      <c r="L66" s="370"/>
      <c r="M66" s="370"/>
      <c r="N66" s="370"/>
    </row>
  </sheetData>
  <mergeCells count="63">
    <mergeCell ref="A66:D66"/>
    <mergeCell ref="A61:A62"/>
    <mergeCell ref="I61:I62"/>
    <mergeCell ref="J61:K62"/>
    <mergeCell ref="J63:K64"/>
    <mergeCell ref="A64:D64"/>
    <mergeCell ref="A65:D65"/>
    <mergeCell ref="J60:K60"/>
    <mergeCell ref="A49:A50"/>
    <mergeCell ref="I49:I50"/>
    <mergeCell ref="J49:K50"/>
    <mergeCell ref="J51:K52"/>
    <mergeCell ref="C53:G53"/>
    <mergeCell ref="J54:K54"/>
    <mergeCell ref="J55:K55"/>
    <mergeCell ref="J56:K56"/>
    <mergeCell ref="J57:K57"/>
    <mergeCell ref="J58:K58"/>
    <mergeCell ref="J59:K59"/>
    <mergeCell ref="J48:K48"/>
    <mergeCell ref="J36:K36"/>
    <mergeCell ref="A37:A38"/>
    <mergeCell ref="I37:I38"/>
    <mergeCell ref="J37:K38"/>
    <mergeCell ref="J39:K40"/>
    <mergeCell ref="J42:K42"/>
    <mergeCell ref="J43:K43"/>
    <mergeCell ref="J44:K44"/>
    <mergeCell ref="J45:K45"/>
    <mergeCell ref="J46:K46"/>
    <mergeCell ref="J47:K47"/>
    <mergeCell ref="J35:K35"/>
    <mergeCell ref="J23:K23"/>
    <mergeCell ref="J24:K24"/>
    <mergeCell ref="A25:A26"/>
    <mergeCell ref="I25:I26"/>
    <mergeCell ref="J25:K26"/>
    <mergeCell ref="J27:K28"/>
    <mergeCell ref="J30:K30"/>
    <mergeCell ref="J31:K31"/>
    <mergeCell ref="J32:K32"/>
    <mergeCell ref="J33:K33"/>
    <mergeCell ref="J34:K34"/>
    <mergeCell ref="J22:K22"/>
    <mergeCell ref="J8:K8"/>
    <mergeCell ref="J9:K9"/>
    <mergeCell ref="J10:K10"/>
    <mergeCell ref="J11:K11"/>
    <mergeCell ref="J12:K12"/>
    <mergeCell ref="J15:K16"/>
    <mergeCell ref="J18:K18"/>
    <mergeCell ref="J19:K19"/>
    <mergeCell ref="J20:K20"/>
    <mergeCell ref="J21:K21"/>
    <mergeCell ref="A13:A14"/>
    <mergeCell ref="I13:I14"/>
    <mergeCell ref="J13:K14"/>
    <mergeCell ref="B1:G1"/>
    <mergeCell ref="H1:K1"/>
    <mergeCell ref="I3:I4"/>
    <mergeCell ref="J3:K4"/>
    <mergeCell ref="J6:K6"/>
    <mergeCell ref="J7:K7"/>
  </mergeCells>
  <phoneticPr fontId="13"/>
  <pageMargins left="0.51181102362204722" right="0.51181102362204722" top="0.15748031496062992" bottom="0.15748031496062992" header="0.31496062992125984" footer="0.31496062992125984"/>
  <pageSetup paperSize="9" orientation="portrait"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453CA-A74D-40F3-973F-45B50F5F1034}">
  <sheetPr>
    <pageSetUpPr fitToPage="1"/>
  </sheetPr>
  <dimension ref="A1:N52"/>
  <sheetViews>
    <sheetView zoomScale="90" zoomScaleNormal="90" workbookViewId="0">
      <selection activeCell="E57" sqref="E57"/>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418</v>
      </c>
      <c r="C1" s="683"/>
      <c r="D1" s="683"/>
      <c r="E1" s="683"/>
      <c r="F1" s="683"/>
      <c r="H1" s="867" t="s">
        <v>45</v>
      </c>
      <c r="I1" s="868"/>
      <c r="J1" s="869"/>
      <c r="K1" s="870"/>
    </row>
    <row r="2" spans="1:11" ht="9.9499999999999993" customHeight="1" x14ac:dyDescent="0.15">
      <c r="A2" s="14"/>
      <c r="I2" s="14"/>
      <c r="J2" s="3"/>
      <c r="K2" s="4"/>
    </row>
    <row r="3" spans="1:11" ht="19.5" customHeight="1" x14ac:dyDescent="0.15">
      <c r="A3" s="2" t="s">
        <v>64</v>
      </c>
      <c r="B3" s="90">
        <v>45992</v>
      </c>
      <c r="C3" s="90">
        <v>45993</v>
      </c>
      <c r="D3" s="90">
        <v>45994</v>
      </c>
      <c r="E3" s="90">
        <v>45995</v>
      </c>
      <c r="F3" s="90">
        <v>45996</v>
      </c>
      <c r="G3" s="90">
        <v>45997</v>
      </c>
      <c r="H3" s="90">
        <v>45998</v>
      </c>
      <c r="I3" s="727" t="s">
        <v>1</v>
      </c>
      <c r="J3" s="717" t="s">
        <v>2</v>
      </c>
      <c r="K3" s="718"/>
    </row>
    <row r="4" spans="1:11" ht="19.5" customHeight="1" x14ac:dyDescent="0.15">
      <c r="A4" s="2" t="s">
        <v>3</v>
      </c>
      <c r="B4" s="2" t="s">
        <v>4</v>
      </c>
      <c r="C4" s="21" t="s">
        <v>5</v>
      </c>
      <c r="D4" s="21" t="s">
        <v>6</v>
      </c>
      <c r="E4" s="2" t="s">
        <v>7</v>
      </c>
      <c r="F4" s="2" t="s">
        <v>8</v>
      </c>
      <c r="G4" s="2" t="s">
        <v>9</v>
      </c>
      <c r="H4" s="24" t="s">
        <v>10</v>
      </c>
      <c r="I4" s="728"/>
      <c r="J4" s="719"/>
      <c r="K4" s="720"/>
    </row>
    <row r="5" spans="1:11" ht="19.5" customHeight="1" x14ac:dyDescent="0.15">
      <c r="A5" s="17" t="s">
        <v>12</v>
      </c>
      <c r="B5" s="12"/>
      <c r="C5" s="21"/>
      <c r="D5" s="21"/>
      <c r="E5" s="12"/>
      <c r="F5" s="12"/>
      <c r="G5" s="12"/>
      <c r="H5" s="12"/>
      <c r="I5" s="5"/>
      <c r="J5" s="682"/>
      <c r="K5" s="692"/>
    </row>
    <row r="6" spans="1:11" ht="19.5" customHeight="1" x14ac:dyDescent="0.15">
      <c r="A6" s="19" t="s">
        <v>61</v>
      </c>
      <c r="B6" s="12"/>
      <c r="C6" s="127"/>
      <c r="D6" s="32"/>
      <c r="E6" s="54" t="s">
        <v>20</v>
      </c>
      <c r="F6" s="54" t="s">
        <v>20</v>
      </c>
      <c r="G6" s="54" t="s">
        <v>21</v>
      </c>
      <c r="H6" s="54"/>
      <c r="I6" s="5">
        <f>COUNTIFS(B6:H6,"&lt;&gt;空",B6:H6,"&lt;&gt;休",B6:H6,"&lt;&gt;調",B6:H6,"&lt;&gt;",B6:H6,"&lt;&gt;調整休")</f>
        <v>3</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f>
        <v>13.5</v>
      </c>
      <c r="K6" s="692"/>
    </row>
    <row r="7" spans="1:11" ht="19.5" customHeight="1" x14ac:dyDescent="0.15">
      <c r="A7" s="20" t="s">
        <v>44</v>
      </c>
      <c r="B7" s="54" t="s">
        <v>58</v>
      </c>
      <c r="C7" s="21"/>
      <c r="D7" s="32"/>
      <c r="E7" s="54"/>
      <c r="F7" s="54" t="s">
        <v>21</v>
      </c>
      <c r="G7" s="54" t="s">
        <v>20</v>
      </c>
      <c r="H7" s="54" t="s">
        <v>58</v>
      </c>
      <c r="I7" s="5">
        <f>COUNTIFS(B7:H7,"&lt;&gt;空",B7:H7,"&lt;&gt;休",B7:H7,"&lt;&gt;調",B7:H7,"&lt;&gt;",B7:H7,"&lt;&gt;調整休")</f>
        <v>4</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f>
        <v>21.5</v>
      </c>
      <c r="K7" s="692"/>
    </row>
    <row r="8" spans="1:11" ht="19.5" customHeight="1" x14ac:dyDescent="0.15">
      <c r="A8" s="19" t="s">
        <v>71</v>
      </c>
      <c r="B8" s="12" t="s">
        <v>27</v>
      </c>
      <c r="C8" s="21"/>
      <c r="D8" s="32"/>
      <c r="E8" s="12" t="s">
        <v>27</v>
      </c>
      <c r="F8" s="54"/>
      <c r="G8" s="54"/>
      <c r="H8" s="12" t="s">
        <v>27</v>
      </c>
      <c r="I8" s="5">
        <f>COUNTIFS(B8:H8,"&lt;&gt;空",B8:H8,"&lt;&gt;休",B8:H8,"&lt;&gt;調",B8:H8,"&lt;&gt;",B8:H8,"&lt;&gt;調整休")</f>
        <v>3</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(3)+(COUNTIF(B8:H8,"16-19"))*(3)</f>
        <v>9</v>
      </c>
      <c r="K8" s="692"/>
    </row>
    <row r="9" spans="1:11" ht="19.5" customHeight="1" x14ac:dyDescent="0.15">
      <c r="A9" s="56" t="s">
        <v>66</v>
      </c>
      <c r="B9" s="16"/>
      <c r="C9" s="21"/>
      <c r="D9" s="32"/>
      <c r="E9" s="16" t="s">
        <v>367</v>
      </c>
      <c r="F9" s="54"/>
      <c r="G9" s="54"/>
      <c r="H9" s="57"/>
      <c r="I9" s="5"/>
      <c r="J9" s="682"/>
      <c r="K9" s="692"/>
    </row>
    <row r="10" spans="1:11" ht="19.5" customHeight="1" x14ac:dyDescent="0.15">
      <c r="A10" s="44"/>
      <c r="B10" s="12"/>
      <c r="C10" s="106"/>
      <c r="D10" s="106"/>
      <c r="E10" s="12"/>
      <c r="F10" s="40"/>
      <c r="G10" s="12"/>
      <c r="H10" s="40"/>
      <c r="I10" s="5"/>
      <c r="J10" s="758"/>
      <c r="K10" s="759"/>
    </row>
    <row r="11" spans="1:11" ht="19.5" customHeight="1" x14ac:dyDescent="0.15">
      <c r="A11" s="33" t="s">
        <v>0</v>
      </c>
      <c r="B11" s="90">
        <v>45999</v>
      </c>
      <c r="C11" s="90">
        <v>46000</v>
      </c>
      <c r="D11" s="90">
        <v>46001</v>
      </c>
      <c r="E11" s="90">
        <v>46002</v>
      </c>
      <c r="F11" s="90">
        <v>46003</v>
      </c>
      <c r="G11" s="90">
        <v>46004</v>
      </c>
      <c r="H11" s="90">
        <v>46005</v>
      </c>
      <c r="I11" s="7"/>
      <c r="J11" s="717" t="s">
        <v>2</v>
      </c>
      <c r="K11" s="718"/>
    </row>
    <row r="12" spans="1:11" ht="19.5" customHeight="1" x14ac:dyDescent="0.15">
      <c r="A12" s="22" t="s">
        <v>3</v>
      </c>
      <c r="B12" s="22" t="s">
        <v>4</v>
      </c>
      <c r="C12" s="2" t="s">
        <v>5</v>
      </c>
      <c r="D12" s="21" t="s">
        <v>6</v>
      </c>
      <c r="E12" s="2" t="s">
        <v>7</v>
      </c>
      <c r="F12" s="2" t="s">
        <v>8</v>
      </c>
      <c r="G12" s="2" t="s">
        <v>9</v>
      </c>
      <c r="H12" s="24" t="s">
        <v>10</v>
      </c>
      <c r="I12" s="8"/>
      <c r="J12" s="719"/>
      <c r="K12" s="720"/>
    </row>
    <row r="13" spans="1:11" ht="19.5" customHeight="1" x14ac:dyDescent="0.15">
      <c r="A13" s="17" t="s">
        <v>13</v>
      </c>
      <c r="B13" s="12"/>
      <c r="C13" s="21"/>
      <c r="D13" s="21"/>
      <c r="E13" s="960" t="s">
        <v>422</v>
      </c>
      <c r="F13" s="961"/>
      <c r="G13" s="961"/>
      <c r="H13" s="962"/>
      <c r="I13" s="5"/>
      <c r="J13" s="682"/>
      <c r="K13" s="692"/>
    </row>
    <row r="14" spans="1:11" ht="19.5" customHeight="1" x14ac:dyDescent="0.15">
      <c r="A14" s="19" t="s">
        <v>61</v>
      </c>
      <c r="B14" s="12" t="s">
        <v>58</v>
      </c>
      <c r="C14" s="127"/>
      <c r="D14" s="32"/>
      <c r="E14" s="54"/>
      <c r="F14" s="54" t="s">
        <v>21</v>
      </c>
      <c r="G14" s="54" t="s">
        <v>20</v>
      </c>
      <c r="H14" s="54" t="s">
        <v>58</v>
      </c>
      <c r="I14" s="5">
        <f t="shared" ref="I14:I16" si="0">COUNTIFS(B14:H14,"&lt;&gt;空",B14:H14,"&lt;&gt;休",B14:H14,"&lt;&gt;調",B14:H14,"&lt;&gt;",B14:H14,"&lt;&gt;調整休")</f>
        <v>4</v>
      </c>
      <c r="J14" s="682">
        <v>27.5</v>
      </c>
      <c r="K14" s="692"/>
    </row>
    <row r="15" spans="1:11" ht="19.5" customHeight="1" x14ac:dyDescent="0.15">
      <c r="A15" s="20" t="s">
        <v>44</v>
      </c>
      <c r="B15" s="16"/>
      <c r="C15" s="21"/>
      <c r="D15" s="32"/>
      <c r="E15" s="54" t="s">
        <v>20</v>
      </c>
      <c r="F15" s="54" t="s">
        <v>20</v>
      </c>
      <c r="G15" s="54" t="s">
        <v>21</v>
      </c>
      <c r="H15" s="54"/>
      <c r="I15" s="5">
        <f t="shared" si="0"/>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13:30-19"))*(5)+(COUNTIF(B15:H15,"14-17"))*(4)+(COUNTIF(B15:H15,"16-19"))*(4)</f>
        <v>13.5</v>
      </c>
      <c r="K15" s="692"/>
    </row>
    <row r="16" spans="1:11" ht="19.5" customHeight="1" x14ac:dyDescent="0.15">
      <c r="A16" s="19" t="s">
        <v>71</v>
      </c>
      <c r="B16" s="12" t="s">
        <v>27</v>
      </c>
      <c r="C16" s="21"/>
      <c r="D16" s="32"/>
      <c r="E16" s="12" t="s">
        <v>27</v>
      </c>
      <c r="F16" s="54"/>
      <c r="G16" s="54"/>
      <c r="H16" s="12" t="s">
        <v>27</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(3)+(COUNTIF(B16:H16,"16-19"))*(3)</f>
        <v>9</v>
      </c>
      <c r="K16" s="692"/>
    </row>
    <row r="17" spans="1:11" ht="19.5" customHeight="1" x14ac:dyDescent="0.15">
      <c r="A17" s="56" t="s">
        <v>66</v>
      </c>
      <c r="B17" s="16"/>
      <c r="C17" s="21"/>
      <c r="D17" s="32"/>
      <c r="E17" s="16" t="s">
        <v>367</v>
      </c>
      <c r="F17" s="54"/>
      <c r="G17" s="54"/>
      <c r="H17" s="57"/>
      <c r="I17" s="5"/>
      <c r="J17" s="682"/>
      <c r="K17" s="692"/>
    </row>
    <row r="18" spans="1:11" ht="19.5" customHeight="1" x14ac:dyDescent="0.15">
      <c r="A18" s="44"/>
      <c r="B18" s="12"/>
      <c r="C18" s="106"/>
      <c r="D18" s="106"/>
      <c r="E18" s="12"/>
      <c r="F18" s="40"/>
      <c r="G18" s="12"/>
      <c r="H18" s="40"/>
      <c r="I18" s="5"/>
      <c r="J18" s="758"/>
      <c r="K18" s="759"/>
    </row>
    <row r="19" spans="1:11" ht="19.5" customHeight="1" x14ac:dyDescent="0.15">
      <c r="A19" s="22" t="s">
        <v>0</v>
      </c>
      <c r="B19" s="23">
        <v>46006</v>
      </c>
      <c r="C19" s="23">
        <v>46007</v>
      </c>
      <c r="D19" s="23">
        <v>46008</v>
      </c>
      <c r="E19" s="23">
        <v>46009</v>
      </c>
      <c r="F19" s="23">
        <v>46010</v>
      </c>
      <c r="G19" s="23">
        <v>46011</v>
      </c>
      <c r="H19" s="23">
        <v>46012</v>
      </c>
      <c r="I19" s="7"/>
      <c r="J19" s="717" t="s">
        <v>2</v>
      </c>
      <c r="K19" s="718"/>
    </row>
    <row r="20" spans="1:11" ht="19.5" customHeight="1" x14ac:dyDescent="0.15">
      <c r="A20" s="22" t="s">
        <v>3</v>
      </c>
      <c r="B20" s="2" t="s">
        <v>4</v>
      </c>
      <c r="C20" s="21" t="s">
        <v>5</v>
      </c>
      <c r="D20" s="21" t="s">
        <v>6</v>
      </c>
      <c r="E20" s="2" t="s">
        <v>7</v>
      </c>
      <c r="F20" s="2" t="s">
        <v>8</v>
      </c>
      <c r="G20" s="2" t="s">
        <v>9</v>
      </c>
      <c r="H20" s="24" t="s">
        <v>10</v>
      </c>
      <c r="I20" s="8"/>
      <c r="J20" s="719"/>
      <c r="K20" s="720"/>
    </row>
    <row r="21" spans="1:11" ht="17.100000000000001" customHeight="1" x14ac:dyDescent="0.15">
      <c r="A21" s="17" t="s">
        <v>12</v>
      </c>
      <c r="B21" s="471" t="s">
        <v>423</v>
      </c>
      <c r="C21" s="21"/>
      <c r="D21" s="21"/>
      <c r="E21" s="960" t="s">
        <v>421</v>
      </c>
      <c r="F21" s="961"/>
      <c r="G21" s="961"/>
      <c r="H21" s="962"/>
      <c r="I21" s="51"/>
      <c r="J21" s="721"/>
      <c r="K21" s="722"/>
    </row>
    <row r="22" spans="1:11" ht="19.5" customHeight="1" x14ac:dyDescent="0.15">
      <c r="A22" s="19" t="s">
        <v>61</v>
      </c>
      <c r="B22" s="12"/>
      <c r="C22" s="127"/>
      <c r="D22" s="32"/>
      <c r="E22" s="54" t="s">
        <v>20</v>
      </c>
      <c r="F22" s="54" t="s">
        <v>20</v>
      </c>
      <c r="G22" s="54" t="s">
        <v>21</v>
      </c>
      <c r="H22" s="54"/>
      <c r="I22" s="5">
        <f t="shared" ref="I22:I24" si="1">COUNTIFS(B22:H22,"&lt;&gt;空",B22:H22,"&lt;&gt;休",B22:H22,"&lt;&gt;調",B22:H22,"&lt;&gt;",B22:H22,"&lt;&gt;調整休")</f>
        <v>3</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(4)</f>
        <v>13.5</v>
      </c>
      <c r="K22" s="692"/>
    </row>
    <row r="23" spans="1:11" ht="19.5" customHeight="1" x14ac:dyDescent="0.15">
      <c r="A23" s="20" t="s">
        <v>44</v>
      </c>
      <c r="B23" s="54" t="s">
        <v>58</v>
      </c>
      <c r="C23" s="21"/>
      <c r="D23" s="32"/>
      <c r="E23" s="54"/>
      <c r="F23" s="54" t="s">
        <v>21</v>
      </c>
      <c r="G23" s="54" t="s">
        <v>20</v>
      </c>
      <c r="H23" s="54" t="s">
        <v>58</v>
      </c>
      <c r="I23" s="5">
        <f t="shared" si="1"/>
        <v>4</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(4)</f>
        <v>21.5</v>
      </c>
      <c r="K23" s="692"/>
    </row>
    <row r="24" spans="1:11" ht="19.5" customHeight="1" x14ac:dyDescent="0.15">
      <c r="A24" s="19" t="s">
        <v>71</v>
      </c>
      <c r="B24" s="12" t="s">
        <v>27</v>
      </c>
      <c r="C24" s="21"/>
      <c r="D24" s="32"/>
      <c r="E24" s="12" t="s">
        <v>27</v>
      </c>
      <c r="F24" s="54"/>
      <c r="G24" s="54"/>
      <c r="H24" s="12" t="s">
        <v>27</v>
      </c>
      <c r="I24" s="5">
        <f t="shared" si="1"/>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13:30-19"))*(5)+(COUNTIF(B24:H24,"14-17"))*(3)+(COUNTIF(B24:H24,"16-19"))*(3)</f>
        <v>9</v>
      </c>
      <c r="K24" s="692"/>
    </row>
    <row r="25" spans="1:11" ht="19.5" customHeight="1" x14ac:dyDescent="0.15">
      <c r="A25" s="56" t="s">
        <v>66</v>
      </c>
      <c r="B25" s="16"/>
      <c r="C25" s="21"/>
      <c r="D25" s="32"/>
      <c r="E25" s="16" t="s">
        <v>367</v>
      </c>
      <c r="F25" s="54"/>
      <c r="G25" s="54"/>
      <c r="H25" s="57"/>
      <c r="I25" s="5"/>
      <c r="J25" s="682"/>
      <c r="K25" s="692"/>
    </row>
    <row r="26" spans="1:11" ht="19.5" customHeight="1" x14ac:dyDescent="0.15">
      <c r="A26" s="44"/>
      <c r="B26" s="12"/>
      <c r="C26" s="106"/>
      <c r="D26" s="106"/>
      <c r="E26" s="12"/>
      <c r="F26" s="40"/>
      <c r="G26" s="12"/>
      <c r="H26" s="40"/>
      <c r="I26" s="5"/>
      <c r="J26" s="758"/>
      <c r="K26" s="759"/>
    </row>
    <row r="27" spans="1:11" ht="19.5" customHeight="1" x14ac:dyDescent="0.15">
      <c r="A27" s="22" t="s">
        <v>0</v>
      </c>
      <c r="B27" s="90">
        <v>46013</v>
      </c>
      <c r="C27" s="90">
        <v>46014</v>
      </c>
      <c r="D27" s="90">
        <v>46015</v>
      </c>
      <c r="E27" s="90">
        <v>46016</v>
      </c>
      <c r="F27" s="90">
        <v>46017</v>
      </c>
      <c r="G27" s="90">
        <v>46018</v>
      </c>
      <c r="H27" s="90">
        <v>46019</v>
      </c>
      <c r="I27" s="7"/>
      <c r="J27" s="717" t="s">
        <v>2</v>
      </c>
      <c r="K27" s="718"/>
    </row>
    <row r="28" spans="1:11" ht="19.5" customHeight="1" x14ac:dyDescent="0.15">
      <c r="A28" s="22" t="s">
        <v>3</v>
      </c>
      <c r="B28" s="2" t="s">
        <v>4</v>
      </c>
      <c r="C28" s="21" t="s">
        <v>5</v>
      </c>
      <c r="D28" s="21" t="s">
        <v>6</v>
      </c>
      <c r="E28" s="2" t="s">
        <v>7</v>
      </c>
      <c r="F28" s="2" t="s">
        <v>8</v>
      </c>
      <c r="G28" s="2" t="s">
        <v>9</v>
      </c>
      <c r="H28" s="24" t="s">
        <v>10</v>
      </c>
      <c r="I28" s="8"/>
      <c r="J28" s="719"/>
      <c r="K28" s="720"/>
    </row>
    <row r="29" spans="1:11" ht="19.5" customHeight="1" x14ac:dyDescent="0.15">
      <c r="A29" s="17" t="s">
        <v>13</v>
      </c>
      <c r="B29" s="471" t="s">
        <v>423</v>
      </c>
      <c r="C29" s="21"/>
      <c r="D29" s="21"/>
      <c r="E29" s="12"/>
      <c r="F29" s="691" t="s">
        <v>60</v>
      </c>
      <c r="G29" s="691"/>
      <c r="H29" s="691"/>
      <c r="I29" s="5"/>
      <c r="J29" s="682"/>
      <c r="K29" s="692"/>
    </row>
    <row r="30" spans="1:11" ht="19.5" customHeight="1" x14ac:dyDescent="0.15">
      <c r="A30" s="19" t="s">
        <v>61</v>
      </c>
      <c r="B30" s="12" t="s">
        <v>58</v>
      </c>
      <c r="C30" s="127"/>
      <c r="D30" s="32"/>
      <c r="E30" s="54"/>
      <c r="F30" s="54" t="s">
        <v>21</v>
      </c>
      <c r="G30" s="54" t="s">
        <v>20</v>
      </c>
      <c r="H30" s="54" t="s">
        <v>58</v>
      </c>
      <c r="I30" s="5">
        <f t="shared" ref="I30:I32" si="2">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f>
        <v>21.5</v>
      </c>
      <c r="K30" s="692"/>
    </row>
    <row r="31" spans="1:11" ht="19.5" customHeight="1" x14ac:dyDescent="0.15">
      <c r="A31" s="20" t="s">
        <v>44</v>
      </c>
      <c r="B31" s="16"/>
      <c r="C31" s="21"/>
      <c r="D31" s="32"/>
      <c r="E31" s="54" t="s">
        <v>20</v>
      </c>
      <c r="F31" s="54" t="s">
        <v>20</v>
      </c>
      <c r="G31" s="54" t="s">
        <v>21</v>
      </c>
      <c r="H31" s="54"/>
      <c r="I31" s="5">
        <f t="shared" si="2"/>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COUNTIF(B31:H31,"11-16"))*(4.5)</f>
        <v>13.5</v>
      </c>
      <c r="K31" s="692"/>
    </row>
    <row r="32" spans="1:11" ht="19.5" customHeight="1" x14ac:dyDescent="0.15">
      <c r="A32" s="19" t="s">
        <v>71</v>
      </c>
      <c r="B32" s="12" t="s">
        <v>27</v>
      </c>
      <c r="C32" s="21"/>
      <c r="D32" s="32"/>
      <c r="E32" s="12" t="s">
        <v>27</v>
      </c>
      <c r="F32" s="54"/>
      <c r="G32" s="54"/>
      <c r="H32" s="12" t="s">
        <v>27</v>
      </c>
      <c r="I32" s="5">
        <f t="shared" si="2"/>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13:30-19"))*(5)+(COUNTIF(B32:H32,"14-17"))*(3)+(COUNTIF(B32:H32,"16-19"))*(3)</f>
        <v>9</v>
      </c>
      <c r="K32" s="692"/>
    </row>
    <row r="33" spans="1:14" ht="19.5" customHeight="1" x14ac:dyDescent="0.15">
      <c r="A33" s="56" t="s">
        <v>66</v>
      </c>
      <c r="B33" s="16"/>
      <c r="C33" s="21"/>
      <c r="D33" s="32"/>
      <c r="E33" s="16" t="s">
        <v>367</v>
      </c>
      <c r="F33" s="54"/>
      <c r="G33" s="54"/>
      <c r="H33" s="57"/>
      <c r="I33" s="5"/>
      <c r="J33" s="682"/>
      <c r="K33" s="692"/>
    </row>
    <row r="34" spans="1:14" ht="19.5" customHeight="1" x14ac:dyDescent="0.15">
      <c r="A34" s="44"/>
      <c r="B34" s="12"/>
      <c r="C34" s="106"/>
      <c r="D34" s="106"/>
      <c r="E34" s="12"/>
      <c r="F34" s="40"/>
      <c r="G34" s="12"/>
      <c r="H34" s="40"/>
      <c r="I34" s="5"/>
      <c r="J34" s="758"/>
      <c r="K34" s="759"/>
    </row>
    <row r="35" spans="1:14" ht="19.5" customHeight="1" x14ac:dyDescent="0.15">
      <c r="A35" s="22" t="s">
        <v>0</v>
      </c>
      <c r="B35" s="23">
        <v>46020</v>
      </c>
      <c r="C35" s="23">
        <v>46021</v>
      </c>
      <c r="D35" s="23">
        <v>46022</v>
      </c>
      <c r="E35" s="23">
        <v>45658</v>
      </c>
      <c r="F35" s="23">
        <v>45659</v>
      </c>
      <c r="G35" s="23">
        <v>45660</v>
      </c>
      <c r="H35" s="23">
        <v>45661</v>
      </c>
      <c r="I35" s="7"/>
      <c r="J35" s="717" t="s">
        <v>2</v>
      </c>
      <c r="K35" s="718"/>
    </row>
    <row r="36" spans="1:14" ht="19.5" customHeight="1" x14ac:dyDescent="0.15">
      <c r="A36" s="22" t="s">
        <v>3</v>
      </c>
      <c r="B36" s="22" t="s">
        <v>4</v>
      </c>
      <c r="C36" s="316" t="s">
        <v>5</v>
      </c>
      <c r="D36" s="21" t="s">
        <v>6</v>
      </c>
      <c r="E36" s="24" t="s">
        <v>7</v>
      </c>
      <c r="F36" s="2" t="s">
        <v>8</v>
      </c>
      <c r="G36" s="2" t="s">
        <v>9</v>
      </c>
      <c r="H36" s="24" t="s">
        <v>10</v>
      </c>
      <c r="I36" s="8"/>
      <c r="J36" s="719"/>
      <c r="K36" s="720"/>
    </row>
    <row r="37" spans="1:14" ht="17.100000000000001" customHeight="1" x14ac:dyDescent="0.15">
      <c r="A37" s="17" t="s">
        <v>12</v>
      </c>
      <c r="B37" s="12"/>
      <c r="C37" s="949" t="s">
        <v>420</v>
      </c>
      <c r="D37" s="950"/>
      <c r="E37" s="950"/>
      <c r="F37" s="950"/>
      <c r="G37" s="951"/>
      <c r="H37" s="12"/>
      <c r="I37" s="51"/>
      <c r="J37" s="27"/>
      <c r="K37" s="49"/>
    </row>
    <row r="38" spans="1:14" ht="19.5" customHeight="1" x14ac:dyDescent="0.15">
      <c r="A38" s="19" t="s">
        <v>61</v>
      </c>
      <c r="B38" s="12"/>
      <c r="C38" s="127"/>
      <c r="D38" s="32"/>
      <c r="E38" s="32"/>
      <c r="F38" s="32"/>
      <c r="G38" s="32"/>
      <c r="H38" s="54"/>
      <c r="I38" s="5">
        <f t="shared" ref="I38:I40" si="3">COUNTIFS(B38:H38,"&lt;&gt;空",B38:H38,"&lt;&gt;休",B38:H38,"&lt;&gt;調",B38:H38,"&lt;&gt;",B38:H38,"&lt;&gt;調整休")</f>
        <v>0</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f>
        <v>0</v>
      </c>
      <c r="K38" s="692"/>
    </row>
    <row r="39" spans="1:14" ht="19.5" customHeight="1" x14ac:dyDescent="0.15">
      <c r="A39" s="20" t="s">
        <v>44</v>
      </c>
      <c r="B39" s="54" t="s">
        <v>58</v>
      </c>
      <c r="C39" s="21"/>
      <c r="D39" s="32"/>
      <c r="E39" s="32"/>
      <c r="F39" s="32"/>
      <c r="G39" s="32"/>
      <c r="H39" s="54" t="s">
        <v>58</v>
      </c>
      <c r="I39" s="5">
        <f t="shared" si="3"/>
        <v>2</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f>
        <v>12.5</v>
      </c>
      <c r="K39" s="692"/>
    </row>
    <row r="40" spans="1:14" ht="19.5" customHeight="1" x14ac:dyDescent="0.15">
      <c r="A40" s="19" t="s">
        <v>71</v>
      </c>
      <c r="B40" s="12" t="s">
        <v>27</v>
      </c>
      <c r="C40" s="21"/>
      <c r="D40" s="32"/>
      <c r="E40" s="32"/>
      <c r="F40" s="32"/>
      <c r="G40" s="32"/>
      <c r="H40" s="12" t="s">
        <v>27</v>
      </c>
      <c r="I40" s="5">
        <f t="shared" si="3"/>
        <v>2</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(3)+(COUNTIF(B40:H40,"16-19"))*(3)</f>
        <v>6</v>
      </c>
      <c r="K40" s="692"/>
    </row>
    <row r="41" spans="1:14" ht="19.5" customHeight="1" x14ac:dyDescent="0.15">
      <c r="A41" s="56" t="s">
        <v>66</v>
      </c>
      <c r="B41" s="16"/>
      <c r="C41" s="21"/>
      <c r="D41" s="32"/>
      <c r="E41" s="32"/>
      <c r="F41" s="32"/>
      <c r="G41" s="32"/>
      <c r="H41" s="57"/>
      <c r="I41" s="5"/>
      <c r="J41" s="682"/>
      <c r="K41" s="692"/>
    </row>
    <row r="42" spans="1:14" ht="19.5" customHeight="1" x14ac:dyDescent="0.15">
      <c r="A42" s="44"/>
      <c r="B42" s="12"/>
      <c r="C42" s="106"/>
      <c r="D42" s="106"/>
      <c r="E42" s="106"/>
      <c r="F42" s="106"/>
      <c r="G42" s="106"/>
      <c r="H42" s="40"/>
      <c r="I42" s="5"/>
      <c r="J42" s="758"/>
      <c r="K42" s="759"/>
    </row>
    <row r="43" spans="1:14" ht="19.5" customHeight="1" x14ac:dyDescent="0.15">
      <c r="A43" s="41"/>
      <c r="B43" s="42"/>
      <c r="C43" s="42"/>
      <c r="D43" s="42"/>
      <c r="E43" s="42"/>
      <c r="F43" s="42"/>
      <c r="G43" s="42"/>
      <c r="H43" s="42"/>
      <c r="I43" s="882" t="s">
        <v>419</v>
      </c>
      <c r="J43" s="882"/>
      <c r="K43" s="882"/>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6">
    <mergeCell ref="A51:B51"/>
    <mergeCell ref="C51:K51"/>
    <mergeCell ref="A52:B52"/>
    <mergeCell ref="C52:K52"/>
    <mergeCell ref="C37:G37"/>
    <mergeCell ref="C47:K47"/>
    <mergeCell ref="A49:B49"/>
    <mergeCell ref="C49:K49"/>
    <mergeCell ref="A50:B50"/>
    <mergeCell ref="J40:K40"/>
    <mergeCell ref="E13:H13"/>
    <mergeCell ref="E21:H21"/>
    <mergeCell ref="F29:H29"/>
    <mergeCell ref="A46:B46"/>
    <mergeCell ref="C46:K46"/>
    <mergeCell ref="J41:K41"/>
    <mergeCell ref="J42:K42"/>
    <mergeCell ref="I43:K43"/>
    <mergeCell ref="A44:B44"/>
    <mergeCell ref="D44:E44"/>
    <mergeCell ref="A45:B45"/>
    <mergeCell ref="C45:K45"/>
    <mergeCell ref="J34:K34"/>
    <mergeCell ref="J35:K36"/>
    <mergeCell ref="J38:K38"/>
    <mergeCell ref="J39:K39"/>
    <mergeCell ref="J33:K33"/>
    <mergeCell ref="J21:K21"/>
    <mergeCell ref="J22:K22"/>
    <mergeCell ref="J23:K23"/>
    <mergeCell ref="J24:K24"/>
    <mergeCell ref="J25:K25"/>
    <mergeCell ref="J26:K26"/>
    <mergeCell ref="J27:K28"/>
    <mergeCell ref="J29:K29"/>
    <mergeCell ref="J30:K30"/>
    <mergeCell ref="J31:K31"/>
    <mergeCell ref="J32:K32"/>
    <mergeCell ref="J19:K20"/>
    <mergeCell ref="J7:K7"/>
    <mergeCell ref="J8:K8"/>
    <mergeCell ref="J9:K9"/>
    <mergeCell ref="J10:K10"/>
    <mergeCell ref="J11:K12"/>
    <mergeCell ref="J13:K13"/>
    <mergeCell ref="J14:K14"/>
    <mergeCell ref="J15:K15"/>
    <mergeCell ref="J16:K16"/>
    <mergeCell ref="J17:K17"/>
    <mergeCell ref="J18:K18"/>
    <mergeCell ref="J6:K6"/>
    <mergeCell ref="B1:F1"/>
    <mergeCell ref="H1:K1"/>
    <mergeCell ref="I3:I4"/>
    <mergeCell ref="J3:K4"/>
    <mergeCell ref="J5:K5"/>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EF57926-E8CD-41F0-BB93-6DA894CAD233}">
          <x14:formula1>
            <xm:f>'F:\Users\clmiwa-three\Downloads\[《中村》新田・草加 エリア 仮シフト【12月16日～1月15日】.xlsx]参照データベース'!#REF!</xm:f>
          </x14:formula1>
          <xm:sqref>G1 C43:H43</xm:sqref>
        </x14:dataValidation>
      </x14:dataValidations>
    </ext>
  </extLst>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1C63D-3CCB-4EDE-ACFD-4341BBDFF29D}">
  <sheetPr>
    <pageSetUpPr fitToPage="1"/>
  </sheetPr>
  <dimension ref="A1:X52"/>
  <sheetViews>
    <sheetView zoomScale="90" zoomScaleNormal="90" workbookViewId="0">
      <selection activeCell="E57" sqref="E57"/>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418</v>
      </c>
      <c r="C1" s="683"/>
      <c r="D1" s="683"/>
      <c r="E1" s="683"/>
      <c r="F1" s="683"/>
      <c r="H1" s="723" t="s">
        <v>49</v>
      </c>
      <c r="I1" s="724"/>
      <c r="J1" s="725"/>
      <c r="K1" s="726"/>
    </row>
    <row r="2" spans="1:24" ht="18" customHeight="1" x14ac:dyDescent="0.15">
      <c r="A2" s="14"/>
      <c r="I2" s="14"/>
      <c r="J2" s="3"/>
      <c r="K2" s="4"/>
    </row>
    <row r="3" spans="1:24" ht="18" customHeight="1" x14ac:dyDescent="0.15">
      <c r="A3" s="2" t="s">
        <v>64</v>
      </c>
      <c r="B3" s="90">
        <v>45992</v>
      </c>
      <c r="C3" s="90">
        <v>45993</v>
      </c>
      <c r="D3" s="90">
        <v>45994</v>
      </c>
      <c r="E3" s="90">
        <v>45995</v>
      </c>
      <c r="F3" s="90">
        <v>45996</v>
      </c>
      <c r="G3" s="90">
        <v>45997</v>
      </c>
      <c r="H3" s="90">
        <v>45998</v>
      </c>
      <c r="I3" s="727" t="s">
        <v>1</v>
      </c>
      <c r="J3" s="717" t="s">
        <v>2</v>
      </c>
      <c r="K3" s="718"/>
    </row>
    <row r="4" spans="1:24" ht="18" customHeight="1" x14ac:dyDescent="0.15">
      <c r="A4" s="2" t="s">
        <v>3</v>
      </c>
      <c r="B4" s="2" t="s">
        <v>4</v>
      </c>
      <c r="C4" s="21" t="s">
        <v>5</v>
      </c>
      <c r="D4" s="21" t="s">
        <v>6</v>
      </c>
      <c r="E4" s="2" t="s">
        <v>7</v>
      </c>
      <c r="F4" s="2" t="s">
        <v>8</v>
      </c>
      <c r="G4" s="2" t="s">
        <v>9</v>
      </c>
      <c r="H4" s="24" t="s">
        <v>10</v>
      </c>
      <c r="I4" s="728"/>
      <c r="J4" s="719"/>
      <c r="K4" s="720"/>
    </row>
    <row r="5" spans="1:24" ht="18" customHeight="1" x14ac:dyDescent="0.15">
      <c r="A5" s="17" t="s">
        <v>12</v>
      </c>
      <c r="B5" s="12"/>
      <c r="C5" s="26"/>
      <c r="D5" s="37"/>
      <c r="E5" s="12"/>
      <c r="F5" s="12"/>
      <c r="G5" s="12"/>
      <c r="H5" s="12"/>
      <c r="I5" s="5"/>
      <c r="J5" s="682"/>
      <c r="K5" s="692"/>
    </row>
    <row r="6" spans="1:24" ht="18" customHeight="1" x14ac:dyDescent="0.15">
      <c r="A6" s="5" t="s">
        <v>73</v>
      </c>
      <c r="B6" s="12" t="s">
        <v>20</v>
      </c>
      <c r="C6" s="127"/>
      <c r="D6" s="32"/>
      <c r="E6" s="54"/>
      <c r="F6" s="12" t="s">
        <v>21</v>
      </c>
      <c r="G6" s="12" t="s">
        <v>20</v>
      </c>
      <c r="H6" s="12" t="s">
        <v>41</v>
      </c>
      <c r="I6" s="5">
        <f>COUNTIFS(B6:H6,"&lt;&gt;空",B6:H6,"&lt;&gt;休",B6:H6,"&lt;&gt;調",B6:H6,"&lt;&gt;",B6:H6,"&lt;&gt;調整休")</f>
        <v>4</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16-19"))*(3)</f>
        <v>19.5</v>
      </c>
      <c r="K6" s="692"/>
      <c r="N6" s="6"/>
      <c r="O6" s="6"/>
      <c r="P6" s="6"/>
      <c r="Q6" s="6"/>
      <c r="R6" s="6"/>
      <c r="S6" s="6"/>
      <c r="T6" s="6"/>
      <c r="U6" s="6"/>
      <c r="V6" s="6"/>
      <c r="W6" s="6"/>
      <c r="X6" s="6"/>
    </row>
    <row r="7" spans="1:24" ht="18" customHeight="1" x14ac:dyDescent="0.15">
      <c r="A7" s="5" t="s">
        <v>46</v>
      </c>
      <c r="B7" s="12" t="s">
        <v>21</v>
      </c>
      <c r="C7" s="21"/>
      <c r="D7" s="32"/>
      <c r="E7" s="54" t="s">
        <v>21</v>
      </c>
      <c r="F7" s="18"/>
      <c r="G7" s="12" t="s">
        <v>21</v>
      </c>
      <c r="H7" s="12"/>
      <c r="I7" s="5">
        <f>COUNTIFS(B7:H7,"&lt;&gt;空",B7:H7,"&lt;&gt;休",B7:H7,"&lt;&gt;調",B7:H7,"&lt;&gt;",B7:H7,"&lt;&gt;調整休")</f>
        <v>3</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13.5</v>
      </c>
      <c r="K7" s="692"/>
      <c r="N7" s="6"/>
      <c r="O7" s="6"/>
      <c r="P7" s="6"/>
      <c r="Q7" s="6"/>
      <c r="R7" s="6"/>
      <c r="S7" s="6"/>
      <c r="T7" s="6"/>
      <c r="U7" s="6"/>
      <c r="V7" s="6"/>
      <c r="W7" s="6"/>
      <c r="X7" s="6"/>
    </row>
    <row r="8" spans="1:24" ht="18" customHeight="1" x14ac:dyDescent="0.15">
      <c r="A8" s="5" t="s">
        <v>47</v>
      </c>
      <c r="B8" s="12"/>
      <c r="C8" s="21"/>
      <c r="D8" s="32"/>
      <c r="E8" s="54" t="s">
        <v>20</v>
      </c>
      <c r="F8" s="12" t="s">
        <v>20</v>
      </c>
      <c r="G8" s="12"/>
      <c r="H8" s="12" t="s">
        <v>20</v>
      </c>
      <c r="I8" s="5">
        <f>COUNTIFS(B8:H8,"&lt;&gt;空",B8:H8,"&lt;&gt;休",B8:H8,"&lt;&gt;調",B8:H8,"&lt;&gt;",B8:H8,"&lt;&gt;調整休")</f>
        <v>3</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13.5</v>
      </c>
      <c r="K8" s="692"/>
    </row>
    <row r="9" spans="1:24" ht="18" customHeight="1" x14ac:dyDescent="0.15">
      <c r="A9" s="5" t="s">
        <v>48</v>
      </c>
      <c r="B9" s="12"/>
      <c r="C9" s="106"/>
      <c r="D9" s="106"/>
      <c r="E9" s="55"/>
      <c r="F9" s="40"/>
      <c r="G9" s="12" t="s">
        <v>41</v>
      </c>
      <c r="H9" s="29" t="s">
        <v>21</v>
      </c>
      <c r="I9" s="5">
        <f>COUNTIFS(B9:H9,"&lt;&gt;空",B9:H9,"&lt;&gt;休",B9:H9,"&lt;&gt;調",B9:H9,"&lt;&gt;",B9:H9,"&lt;&gt;調整休")</f>
        <v>2</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10.5</v>
      </c>
      <c r="K9" s="692"/>
    </row>
    <row r="10" spans="1:24" ht="18" customHeight="1" x14ac:dyDescent="0.15">
      <c r="A10" s="321"/>
      <c r="B10" s="12"/>
      <c r="C10" s="38"/>
      <c r="D10" s="39"/>
      <c r="E10" s="12"/>
      <c r="F10" s="40"/>
      <c r="G10" s="29"/>
      <c r="H10" s="12"/>
      <c r="I10" s="5">
        <f>COUNTIFS(B10:H10,"&lt;&gt;空",B10:H10,"&lt;&gt;休",B10:H10,"&lt;&gt;調",B10:H10,"&lt;&gt;",B10:H10,"&lt;&gt;調整休")</f>
        <v>0</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16-19"))*(3)</f>
        <v>0</v>
      </c>
      <c r="K10" s="692"/>
    </row>
    <row r="11" spans="1:24" ht="18" customHeight="1" x14ac:dyDescent="0.15">
      <c r="A11" s="33" t="s">
        <v>0</v>
      </c>
      <c r="B11" s="90">
        <v>45999</v>
      </c>
      <c r="C11" s="90">
        <v>46000</v>
      </c>
      <c r="D11" s="90">
        <v>46001</v>
      </c>
      <c r="E11" s="90">
        <v>46002</v>
      </c>
      <c r="F11" s="90">
        <v>46003</v>
      </c>
      <c r="G11" s="90">
        <v>46004</v>
      </c>
      <c r="H11" s="90">
        <v>46005</v>
      </c>
      <c r="I11" s="7"/>
      <c r="J11" s="717" t="s">
        <v>2</v>
      </c>
      <c r="K11" s="718"/>
    </row>
    <row r="12" spans="1:24" ht="18" customHeight="1" x14ac:dyDescent="0.15">
      <c r="A12" s="22" t="s">
        <v>3</v>
      </c>
      <c r="B12" s="22" t="s">
        <v>4</v>
      </c>
      <c r="C12" s="2" t="s">
        <v>5</v>
      </c>
      <c r="D12" s="21" t="s">
        <v>6</v>
      </c>
      <c r="E12" s="2" t="s">
        <v>7</v>
      </c>
      <c r="F12" s="2" t="s">
        <v>8</v>
      </c>
      <c r="G12" s="2" t="s">
        <v>9</v>
      </c>
      <c r="H12" s="24" t="s">
        <v>10</v>
      </c>
      <c r="I12" s="8"/>
      <c r="J12" s="719"/>
      <c r="K12" s="720"/>
    </row>
    <row r="13" spans="1:24" ht="18" customHeight="1" x14ac:dyDescent="0.15">
      <c r="A13" s="17" t="s">
        <v>13</v>
      </c>
      <c r="B13" s="12"/>
      <c r="C13" s="26"/>
      <c r="D13" s="37"/>
      <c r="E13" s="960" t="s">
        <v>422</v>
      </c>
      <c r="F13" s="961"/>
      <c r="G13" s="961"/>
      <c r="H13" s="962"/>
      <c r="I13" s="5"/>
      <c r="J13" s="682"/>
      <c r="K13" s="692"/>
    </row>
    <row r="14" spans="1:24" ht="18" customHeight="1" x14ac:dyDescent="0.15">
      <c r="A14" s="5" t="s">
        <v>73</v>
      </c>
      <c r="B14" s="12" t="s">
        <v>20</v>
      </c>
      <c r="C14" s="127"/>
      <c r="D14" s="32"/>
      <c r="E14" s="54"/>
      <c r="F14" s="12" t="s">
        <v>21</v>
      </c>
      <c r="G14" s="12" t="s">
        <v>20</v>
      </c>
      <c r="H14" s="12" t="s">
        <v>41</v>
      </c>
      <c r="I14" s="5">
        <f t="shared" ref="I14:I16" si="0">COUNTIFS(B14:H14,"&lt;&gt;空",B14:H14,"&lt;&gt;休",B14:H14,"&lt;&gt;調",B14:H14,"&lt;&gt;",B14:H14,"&lt;&gt;調整休")</f>
        <v>4</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f>
        <v>19.5</v>
      </c>
      <c r="K14" s="692"/>
    </row>
    <row r="15" spans="1:24" ht="18" customHeight="1" x14ac:dyDescent="0.15">
      <c r="A15" s="5" t="s">
        <v>46</v>
      </c>
      <c r="B15" s="12" t="s">
        <v>21</v>
      </c>
      <c r="C15" s="21"/>
      <c r="D15" s="32"/>
      <c r="E15" s="54" t="s">
        <v>21</v>
      </c>
      <c r="F15" s="18"/>
      <c r="G15" s="12" t="s">
        <v>21</v>
      </c>
      <c r="H15" s="12"/>
      <c r="I15" s="5">
        <f t="shared" si="0"/>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13.5</v>
      </c>
      <c r="K15" s="692"/>
    </row>
    <row r="16" spans="1:24" ht="18" customHeight="1" x14ac:dyDescent="0.15">
      <c r="A16" s="5" t="s">
        <v>47</v>
      </c>
      <c r="B16" s="12"/>
      <c r="C16" s="21"/>
      <c r="D16" s="32"/>
      <c r="E16" s="54" t="s">
        <v>20</v>
      </c>
      <c r="F16" s="12" t="s">
        <v>20</v>
      </c>
      <c r="G16" s="12"/>
      <c r="H16" s="12" t="s">
        <v>20</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16-19"))*(3)</f>
        <v>13.5</v>
      </c>
      <c r="K16" s="692"/>
    </row>
    <row r="17" spans="1:11" ht="18" customHeight="1" x14ac:dyDescent="0.15">
      <c r="A17" s="5" t="s">
        <v>48</v>
      </c>
      <c r="B17" s="12"/>
      <c r="C17" s="106"/>
      <c r="D17" s="106"/>
      <c r="E17" s="55"/>
      <c r="F17" s="40"/>
      <c r="G17" s="12" t="s">
        <v>41</v>
      </c>
      <c r="H17" s="29" t="s">
        <v>21</v>
      </c>
      <c r="I17" s="5">
        <f>COUNTIFS(B17:H17,"&lt;&gt;空",B17:H17,"&lt;&gt;休",B17:H17,"&lt;&gt;調",B17:H17,"&lt;&gt;",B17:H17,"&lt;&gt;調整休")</f>
        <v>2</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10.5</v>
      </c>
      <c r="K17" s="692"/>
    </row>
    <row r="18" spans="1:11" ht="18" customHeight="1" x14ac:dyDescent="0.15">
      <c r="A18" s="321"/>
      <c r="B18" s="12"/>
      <c r="C18" s="38"/>
      <c r="D18" s="39"/>
      <c r="E18" s="12"/>
      <c r="F18" s="40"/>
      <c r="G18" s="29"/>
      <c r="H18" s="12"/>
      <c r="I18" s="5"/>
      <c r="J18" s="682"/>
      <c r="K18" s="692"/>
    </row>
    <row r="19" spans="1:11" ht="18" customHeight="1" x14ac:dyDescent="0.15">
      <c r="A19" s="22" t="s">
        <v>0</v>
      </c>
      <c r="B19" s="23">
        <v>46006</v>
      </c>
      <c r="C19" s="23">
        <v>46007</v>
      </c>
      <c r="D19" s="23">
        <v>46008</v>
      </c>
      <c r="E19" s="23">
        <v>46009</v>
      </c>
      <c r="F19" s="23">
        <v>46010</v>
      </c>
      <c r="G19" s="23">
        <v>46011</v>
      </c>
      <c r="H19" s="23">
        <v>46012</v>
      </c>
      <c r="I19" s="7"/>
      <c r="J19" s="717" t="s">
        <v>2</v>
      </c>
      <c r="K19" s="718"/>
    </row>
    <row r="20" spans="1:11" ht="18" customHeight="1" x14ac:dyDescent="0.15">
      <c r="A20" s="22" t="s">
        <v>3</v>
      </c>
      <c r="B20" s="2" t="s">
        <v>4</v>
      </c>
      <c r="C20" s="21" t="s">
        <v>5</v>
      </c>
      <c r="D20" s="21" t="s">
        <v>6</v>
      </c>
      <c r="E20" s="2" t="s">
        <v>7</v>
      </c>
      <c r="F20" s="2" t="s">
        <v>8</v>
      </c>
      <c r="G20" s="2" t="s">
        <v>9</v>
      </c>
      <c r="H20" s="24" t="s">
        <v>10</v>
      </c>
      <c r="I20" s="8"/>
      <c r="J20" s="719"/>
      <c r="K20" s="720"/>
    </row>
    <row r="21" spans="1:11" ht="18.95" customHeight="1" x14ac:dyDescent="0.15">
      <c r="A21" s="17" t="s">
        <v>12</v>
      </c>
      <c r="B21" s="471" t="s">
        <v>423</v>
      </c>
      <c r="C21" s="26"/>
      <c r="D21" s="37"/>
      <c r="E21" s="960" t="s">
        <v>421</v>
      </c>
      <c r="F21" s="961"/>
      <c r="G21" s="961"/>
      <c r="H21" s="962"/>
      <c r="I21" s="51"/>
      <c r="J21" s="721"/>
      <c r="K21" s="722"/>
    </row>
    <row r="22" spans="1:11" ht="18" customHeight="1" x14ac:dyDescent="0.15">
      <c r="A22" s="5" t="s">
        <v>73</v>
      </c>
      <c r="B22" s="12" t="s">
        <v>20</v>
      </c>
      <c r="C22" s="127"/>
      <c r="D22" s="32"/>
      <c r="E22" s="54"/>
      <c r="F22" s="12" t="s">
        <v>21</v>
      </c>
      <c r="G22" s="12" t="s">
        <v>20</v>
      </c>
      <c r="H22" s="12" t="s">
        <v>41</v>
      </c>
      <c r="I22" s="5">
        <f>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19.5</v>
      </c>
      <c r="K22" s="692"/>
    </row>
    <row r="23" spans="1:11" ht="18" customHeight="1" x14ac:dyDescent="0.15">
      <c r="A23" s="5" t="s">
        <v>46</v>
      </c>
      <c r="B23" s="12" t="s">
        <v>21</v>
      </c>
      <c r="C23" s="21"/>
      <c r="D23" s="32"/>
      <c r="E23" s="54" t="s">
        <v>21</v>
      </c>
      <c r="F23" s="18"/>
      <c r="G23" s="12" t="s">
        <v>21</v>
      </c>
      <c r="H23" s="12"/>
      <c r="I23" s="5">
        <f>COUNTIFS(B23:H23,"&lt;&gt;空",B23:H23,"&lt;&gt;休",B23:H23,"&lt;&gt;調",B23:H23,"&lt;&gt;",B23:H23,"&lt;&gt;調整休")</f>
        <v>3</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13.5</v>
      </c>
      <c r="K23" s="692"/>
    </row>
    <row r="24" spans="1:11" ht="18" customHeight="1" x14ac:dyDescent="0.15">
      <c r="A24" s="5" t="s">
        <v>47</v>
      </c>
      <c r="B24" s="12"/>
      <c r="C24" s="21"/>
      <c r="D24" s="32"/>
      <c r="E24" s="54" t="s">
        <v>20</v>
      </c>
      <c r="F24" s="12" t="s">
        <v>20</v>
      </c>
      <c r="G24" s="12"/>
      <c r="H24" s="12" t="s">
        <v>20</v>
      </c>
      <c r="I24" s="5">
        <f>COUNTIFS(B24:H24,"&lt;&gt;空",B24:H24,"&lt;&gt;休",B24:H24,"&lt;&gt;調",B24:H24,"&lt;&gt;",B24:H24,"&lt;&gt;調整休")</f>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13.5</v>
      </c>
      <c r="K24" s="692"/>
    </row>
    <row r="25" spans="1:11" ht="18" customHeight="1" x14ac:dyDescent="0.15">
      <c r="A25" s="5" t="s">
        <v>48</v>
      </c>
      <c r="B25" s="12"/>
      <c r="C25" s="106"/>
      <c r="D25" s="106"/>
      <c r="E25" s="55"/>
      <c r="F25" s="40"/>
      <c r="G25" s="12" t="s">
        <v>41</v>
      </c>
      <c r="H25" s="29" t="s">
        <v>21</v>
      </c>
      <c r="I25" s="5">
        <f>COUNTIFS(B25:H25,"&lt;&gt;空",B25:H25,"&lt;&gt;休",B25:H25,"&lt;&gt;調",B25:H25,"&lt;&gt;",B25:H25,"&lt;&gt;調整休")</f>
        <v>2</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10.5</v>
      </c>
      <c r="K25" s="692"/>
    </row>
    <row r="26" spans="1:11" ht="18" customHeight="1" x14ac:dyDescent="0.15">
      <c r="A26" s="321"/>
      <c r="B26" s="12"/>
      <c r="C26" s="38"/>
      <c r="D26" s="39"/>
      <c r="E26" s="12"/>
      <c r="F26" s="40"/>
      <c r="G26" s="29"/>
      <c r="H26" s="12"/>
      <c r="I26" s="5">
        <f>COUNTIFS(B26:H26,"&lt;&gt;空",B26:H26,"&lt;&gt;休",B26:H26,"&lt;&gt;調",B26:H26,"&lt;&gt;",B26:H26,"&lt;&gt;調整休")</f>
        <v>0</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16-19"))*(3)</f>
        <v>0</v>
      </c>
      <c r="K26" s="692"/>
    </row>
    <row r="27" spans="1:11" ht="18" customHeight="1" x14ac:dyDescent="0.15">
      <c r="A27" s="22" t="s">
        <v>0</v>
      </c>
      <c r="B27" s="90">
        <v>46013</v>
      </c>
      <c r="C27" s="90">
        <v>46014</v>
      </c>
      <c r="D27" s="90">
        <v>46015</v>
      </c>
      <c r="E27" s="90">
        <v>46016</v>
      </c>
      <c r="F27" s="90">
        <v>46017</v>
      </c>
      <c r="G27" s="90">
        <v>46018</v>
      </c>
      <c r="H27" s="90">
        <v>46019</v>
      </c>
      <c r="I27" s="7"/>
      <c r="J27" s="717" t="s">
        <v>2</v>
      </c>
      <c r="K27" s="718"/>
    </row>
    <row r="28" spans="1:11" ht="18" customHeight="1" x14ac:dyDescent="0.15">
      <c r="A28" s="22" t="s">
        <v>3</v>
      </c>
      <c r="B28" s="2" t="s">
        <v>4</v>
      </c>
      <c r="C28" s="21" t="s">
        <v>5</v>
      </c>
      <c r="D28" s="21" t="s">
        <v>6</v>
      </c>
      <c r="E28" s="2" t="s">
        <v>7</v>
      </c>
      <c r="F28" s="2" t="s">
        <v>8</v>
      </c>
      <c r="G28" s="2" t="s">
        <v>9</v>
      </c>
      <c r="H28" s="24" t="s">
        <v>10</v>
      </c>
      <c r="I28" s="8"/>
      <c r="J28" s="719"/>
      <c r="K28" s="720"/>
    </row>
    <row r="29" spans="1:11" ht="18" customHeight="1" x14ac:dyDescent="0.15">
      <c r="A29" s="17" t="s">
        <v>13</v>
      </c>
      <c r="B29" s="471" t="s">
        <v>423</v>
      </c>
      <c r="C29" s="37"/>
      <c r="D29" s="37"/>
      <c r="E29" s="12"/>
      <c r="F29" s="691" t="s">
        <v>60</v>
      </c>
      <c r="G29" s="691"/>
      <c r="H29" s="691"/>
      <c r="I29" s="5"/>
      <c r="J29" s="682"/>
      <c r="K29" s="692"/>
    </row>
    <row r="30" spans="1:11" ht="18" customHeight="1" x14ac:dyDescent="0.15">
      <c r="A30" s="5" t="s">
        <v>73</v>
      </c>
      <c r="B30" s="12" t="s">
        <v>20</v>
      </c>
      <c r="C30" s="127"/>
      <c r="D30" s="32"/>
      <c r="E30" s="54"/>
      <c r="F30" s="12" t="s">
        <v>21</v>
      </c>
      <c r="G30" s="12" t="s">
        <v>20</v>
      </c>
      <c r="H30" s="12" t="s">
        <v>41</v>
      </c>
      <c r="I30" s="5">
        <f t="shared" ref="I30:I32" si="1">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16-19"))*(3)</f>
        <v>19.5</v>
      </c>
      <c r="K30" s="692"/>
    </row>
    <row r="31" spans="1:11" ht="18" customHeight="1" x14ac:dyDescent="0.15">
      <c r="A31" s="5" t="s">
        <v>46</v>
      </c>
      <c r="B31" s="12" t="s">
        <v>21</v>
      </c>
      <c r="C31" s="21"/>
      <c r="D31" s="32"/>
      <c r="E31" s="54" t="s">
        <v>21</v>
      </c>
      <c r="F31" s="18"/>
      <c r="G31" s="12" t="s">
        <v>21</v>
      </c>
      <c r="H31" s="12"/>
      <c r="I31" s="5">
        <f t="shared" si="1"/>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13.5</v>
      </c>
      <c r="K31" s="692"/>
    </row>
    <row r="32" spans="1:11" ht="18" customHeight="1" x14ac:dyDescent="0.15">
      <c r="A32" s="5" t="s">
        <v>47</v>
      </c>
      <c r="B32" s="12"/>
      <c r="C32" s="21"/>
      <c r="D32" s="32"/>
      <c r="E32" s="54" t="s">
        <v>20</v>
      </c>
      <c r="F32" s="12" t="s">
        <v>20</v>
      </c>
      <c r="G32" s="12"/>
      <c r="H32" s="12" t="s">
        <v>20</v>
      </c>
      <c r="I32" s="5">
        <f t="shared" si="1"/>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16-19"))*(3)</f>
        <v>13.5</v>
      </c>
      <c r="K32" s="692"/>
    </row>
    <row r="33" spans="1:14" ht="18" customHeight="1" x14ac:dyDescent="0.15">
      <c r="A33" s="5" t="s">
        <v>48</v>
      </c>
      <c r="B33" s="12"/>
      <c r="C33" s="106"/>
      <c r="D33" s="106"/>
      <c r="E33" s="55"/>
      <c r="F33" s="40"/>
      <c r="G33" s="12" t="s">
        <v>41</v>
      </c>
      <c r="H33" s="29" t="s">
        <v>21</v>
      </c>
      <c r="I33" s="5">
        <f>COUNTIFS(B33:H33,"&lt;&gt;空",B33:H33,"&lt;&gt;休",B33:H33,"&lt;&gt;調",B33:H33,"&lt;&gt;",B33:H33,"&lt;&gt;調整休")</f>
        <v>2</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10.5</v>
      </c>
      <c r="K33" s="692"/>
    </row>
    <row r="34" spans="1:14" ht="18" customHeight="1" x14ac:dyDescent="0.15">
      <c r="A34" s="321"/>
      <c r="B34" s="12"/>
      <c r="C34" s="38"/>
      <c r="D34" s="39"/>
      <c r="E34" s="12"/>
      <c r="F34" s="40"/>
      <c r="G34" s="29"/>
      <c r="H34" s="12"/>
      <c r="I34" s="5">
        <f>COUNTIFS(B34:H34,"&lt;&gt;空",B34:H34,"&lt;&gt;休",B34:H34,"&lt;&gt;調",B34:H34,"&lt;&gt;",B34:H34,"&lt;&gt;調整休")</f>
        <v>0</v>
      </c>
      <c r="J34" s="682">
        <f>SUM(COUNTIF(B34:H34,"9-14:30"))*(5)+(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16-19"))*(3)</f>
        <v>0</v>
      </c>
      <c r="K34" s="692"/>
    </row>
    <row r="35" spans="1:14" ht="18" customHeight="1" x14ac:dyDescent="0.15">
      <c r="A35" s="22" t="s">
        <v>0</v>
      </c>
      <c r="B35" s="23">
        <v>46020</v>
      </c>
      <c r="C35" s="23">
        <v>46021</v>
      </c>
      <c r="D35" s="23">
        <v>46022</v>
      </c>
      <c r="E35" s="23">
        <v>45658</v>
      </c>
      <c r="F35" s="23">
        <v>45659</v>
      </c>
      <c r="G35" s="23">
        <v>45660</v>
      </c>
      <c r="H35" s="23">
        <v>45661</v>
      </c>
      <c r="I35" s="7"/>
      <c r="J35" s="717" t="s">
        <v>2</v>
      </c>
      <c r="K35" s="718"/>
    </row>
    <row r="36" spans="1:14" ht="18" customHeight="1" x14ac:dyDescent="0.15">
      <c r="A36" s="22" t="s">
        <v>3</v>
      </c>
      <c r="B36" s="22" t="s">
        <v>4</v>
      </c>
      <c r="C36" s="316" t="s">
        <v>5</v>
      </c>
      <c r="D36" s="21" t="s">
        <v>6</v>
      </c>
      <c r="E36" s="24" t="s">
        <v>7</v>
      </c>
      <c r="F36" s="2" t="s">
        <v>8</v>
      </c>
      <c r="G36" s="2" t="s">
        <v>9</v>
      </c>
      <c r="H36" s="24" t="s">
        <v>10</v>
      </c>
      <c r="I36" s="8"/>
      <c r="J36" s="719"/>
      <c r="K36" s="720"/>
    </row>
    <row r="37" spans="1:14" ht="18.95" customHeight="1" x14ac:dyDescent="0.15">
      <c r="A37" s="17" t="s">
        <v>12</v>
      </c>
      <c r="B37" s="12"/>
      <c r="C37" s="949" t="s">
        <v>420</v>
      </c>
      <c r="D37" s="950"/>
      <c r="E37" s="950"/>
      <c r="F37" s="950"/>
      <c r="G37" s="951"/>
      <c r="H37" s="12"/>
      <c r="I37" s="51"/>
      <c r="J37" s="27"/>
      <c r="K37" s="49"/>
    </row>
    <row r="38" spans="1:14" ht="18" customHeight="1" x14ac:dyDescent="0.15">
      <c r="A38" s="5" t="s">
        <v>73</v>
      </c>
      <c r="B38" s="12" t="s">
        <v>20</v>
      </c>
      <c r="C38" s="127"/>
      <c r="D38" s="32"/>
      <c r="E38" s="32"/>
      <c r="F38" s="32"/>
      <c r="G38" s="32"/>
      <c r="H38" s="12" t="s">
        <v>41</v>
      </c>
      <c r="I38" s="5">
        <f>COUNTIFS(B38:H38,"&lt;&gt;空",B38:H38,"&lt;&gt;休",B38:H38,"&lt;&gt;調",B38:H38,"&lt;&gt;",B38:H38,"&lt;&gt;調整休")</f>
        <v>2</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f>
        <v>10.5</v>
      </c>
      <c r="K38" s="692"/>
    </row>
    <row r="39" spans="1:14" ht="18" customHeight="1" x14ac:dyDescent="0.15">
      <c r="A39" s="5" t="s">
        <v>46</v>
      </c>
      <c r="B39" s="12" t="s">
        <v>21</v>
      </c>
      <c r="C39" s="21"/>
      <c r="D39" s="32"/>
      <c r="E39" s="32"/>
      <c r="F39" s="32"/>
      <c r="G39" s="32"/>
      <c r="H39" s="12"/>
      <c r="I39" s="5">
        <f>COUNTIFS(B39:H39,"&lt;&gt;空",B39:H39,"&lt;&gt;休",B39:H39,"&lt;&gt;調",B39:H39,"&lt;&gt;",B39:H39,"&lt;&gt;調整休")</f>
        <v>1</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4.5</v>
      </c>
      <c r="K39" s="692"/>
    </row>
    <row r="40" spans="1:14" ht="18" customHeight="1" x14ac:dyDescent="0.15">
      <c r="A40" s="5" t="s">
        <v>47</v>
      </c>
      <c r="B40" s="12"/>
      <c r="C40" s="21"/>
      <c r="D40" s="32"/>
      <c r="E40" s="32"/>
      <c r="F40" s="32"/>
      <c r="G40" s="32"/>
      <c r="H40" s="12" t="s">
        <v>20</v>
      </c>
      <c r="I40" s="5">
        <f>COUNTIFS(B40:H40,"&lt;&gt;空",B40:H40,"&lt;&gt;休",B40:H40,"&lt;&gt;調",B40:H40,"&lt;&gt;",B40:H40,"&lt;&gt;調整休")</f>
        <v>1</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4.5</v>
      </c>
      <c r="K40" s="692"/>
    </row>
    <row r="41" spans="1:14" ht="18" customHeight="1" x14ac:dyDescent="0.15">
      <c r="A41" s="5" t="s">
        <v>48</v>
      </c>
      <c r="B41" s="12"/>
      <c r="C41" s="106"/>
      <c r="D41" s="106"/>
      <c r="E41" s="106"/>
      <c r="F41" s="106"/>
      <c r="G41" s="106"/>
      <c r="H41" s="29" t="s">
        <v>21</v>
      </c>
      <c r="I41" s="5">
        <f>COUNTIFS(B41:H41,"&lt;&gt;空",B41:H41,"&lt;&gt;休",B41:H41,"&lt;&gt;調",B41:H41,"&lt;&gt;",B41:H41,"&lt;&gt;調整休")</f>
        <v>1</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4.5</v>
      </c>
      <c r="K41" s="692"/>
    </row>
    <row r="42" spans="1:14" ht="18" customHeight="1" x14ac:dyDescent="0.15">
      <c r="A42" s="321"/>
      <c r="B42" s="12"/>
      <c r="C42" s="38"/>
      <c r="D42" s="39"/>
      <c r="E42" s="39"/>
      <c r="F42" s="39"/>
      <c r="G42" s="39"/>
      <c r="H42" s="12"/>
      <c r="I42" s="5">
        <f>COUNTIFS(B42:H42,"&lt;&gt;空",B42:H42,"&lt;&gt;休",B42:H42,"&lt;&gt;調",B42:H42,"&lt;&gt;",B42:H42,"&lt;&gt;調整休")</f>
        <v>0</v>
      </c>
      <c r="J42" s="682">
        <f>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16-19"))*(3)</f>
        <v>0</v>
      </c>
      <c r="K42" s="692"/>
    </row>
    <row r="43" spans="1:14" ht="18" customHeight="1" x14ac:dyDescent="0.15">
      <c r="A43" s="41"/>
      <c r="B43" s="42"/>
      <c r="C43" s="42"/>
      <c r="D43" s="42"/>
      <c r="E43" s="42"/>
      <c r="F43" s="42"/>
      <c r="G43" s="42"/>
      <c r="H43" s="42"/>
      <c r="I43" s="881" t="s">
        <v>419</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6">
    <mergeCell ref="A51:B51"/>
    <mergeCell ref="C51:K51"/>
    <mergeCell ref="A52:B52"/>
    <mergeCell ref="C52:K52"/>
    <mergeCell ref="C37:G37"/>
    <mergeCell ref="C47:K47"/>
    <mergeCell ref="A49:B49"/>
    <mergeCell ref="C49:K49"/>
    <mergeCell ref="A50:B50"/>
    <mergeCell ref="J40:K40"/>
    <mergeCell ref="E13:H13"/>
    <mergeCell ref="E21:H21"/>
    <mergeCell ref="F29:H29"/>
    <mergeCell ref="A46:B46"/>
    <mergeCell ref="C46:K46"/>
    <mergeCell ref="J41:K41"/>
    <mergeCell ref="J42:K42"/>
    <mergeCell ref="I43:K43"/>
    <mergeCell ref="A44:B44"/>
    <mergeCell ref="D44:E44"/>
    <mergeCell ref="A45:B45"/>
    <mergeCell ref="C45:K45"/>
    <mergeCell ref="J34:K34"/>
    <mergeCell ref="J35:K36"/>
    <mergeCell ref="J38:K38"/>
    <mergeCell ref="J39:K39"/>
    <mergeCell ref="J33:K33"/>
    <mergeCell ref="J21:K21"/>
    <mergeCell ref="J22:K22"/>
    <mergeCell ref="J23:K23"/>
    <mergeCell ref="J24:K24"/>
    <mergeCell ref="J25:K25"/>
    <mergeCell ref="J26:K26"/>
    <mergeCell ref="J27:K28"/>
    <mergeCell ref="J29:K29"/>
    <mergeCell ref="J30:K30"/>
    <mergeCell ref="J31:K31"/>
    <mergeCell ref="J32:K32"/>
    <mergeCell ref="J19:K20"/>
    <mergeCell ref="J7:K7"/>
    <mergeCell ref="J8:K8"/>
    <mergeCell ref="J9:K9"/>
    <mergeCell ref="J10:K10"/>
    <mergeCell ref="J11:K12"/>
    <mergeCell ref="J13:K13"/>
    <mergeCell ref="J14:K14"/>
    <mergeCell ref="J15:K15"/>
    <mergeCell ref="J16:K16"/>
    <mergeCell ref="J17:K17"/>
    <mergeCell ref="J18:K18"/>
    <mergeCell ref="J6:K6"/>
    <mergeCell ref="B1:F1"/>
    <mergeCell ref="H1:K1"/>
    <mergeCell ref="I3:I4"/>
    <mergeCell ref="J3:K4"/>
    <mergeCell ref="J5:K5"/>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BB0924C-19E5-4569-AD82-ED9092C213C1}">
          <x14:formula1>
            <xm:f>'F:\Users\clmiwa-three\Downloads\[《中村》新田・草加 エリア 仮シフト【12月16日～1月15日】.xlsx]参照データベース'!#REF!</xm:f>
          </x14:formula1>
          <xm:sqref>C42:D43 C18:D18 C26:D26 G1 E43:H43 C34:D34 C10:D10 E42:G42</xm:sqref>
        </x14:dataValidation>
      </x14:dataValidations>
    </ext>
  </extLst>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F38D8-3F38-4754-B67A-0A91D46584AE}">
  <sheetPr>
    <pageSetUpPr fitToPage="1"/>
  </sheetPr>
  <dimension ref="A1:N57"/>
  <sheetViews>
    <sheetView topLeftCell="A10" zoomScale="90" zoomScaleNormal="90" workbookViewId="0">
      <selection activeCell="E57" sqref="E57"/>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418</v>
      </c>
      <c r="C1" s="683"/>
      <c r="D1" s="683"/>
      <c r="E1" s="683"/>
      <c r="F1" s="683"/>
      <c r="H1" s="847" t="s">
        <v>110</v>
      </c>
      <c r="I1" s="848"/>
      <c r="J1" s="849"/>
      <c r="K1" s="850"/>
    </row>
    <row r="2" spans="1:11" ht="8.25" customHeight="1" x14ac:dyDescent="0.15">
      <c r="A2" s="14"/>
      <c r="B2" s="764"/>
      <c r="C2" s="764"/>
      <c r="D2" s="764"/>
      <c r="E2" s="764"/>
      <c r="I2" s="119"/>
      <c r="J2" s="3"/>
      <c r="K2" s="4"/>
    </row>
    <row r="3" spans="1:11" ht="19.5" customHeight="1" x14ac:dyDescent="0.15">
      <c r="A3" s="2" t="s">
        <v>64</v>
      </c>
      <c r="B3" s="90">
        <v>45992</v>
      </c>
      <c r="C3" s="90">
        <v>45993</v>
      </c>
      <c r="D3" s="90">
        <v>45994</v>
      </c>
      <c r="E3" s="90">
        <v>45995</v>
      </c>
      <c r="F3" s="90">
        <v>45996</v>
      </c>
      <c r="G3" s="90">
        <v>45997</v>
      </c>
      <c r="H3" s="90">
        <v>45998</v>
      </c>
      <c r="I3" s="851" t="s">
        <v>1</v>
      </c>
      <c r="J3" s="853" t="s">
        <v>2</v>
      </c>
      <c r="K3" s="853"/>
    </row>
    <row r="4" spans="1:11" ht="19.5" customHeight="1" x14ac:dyDescent="0.15">
      <c r="A4" s="2" t="s">
        <v>3</v>
      </c>
      <c r="B4" s="2" t="s">
        <v>4</v>
      </c>
      <c r="C4" s="21" t="s">
        <v>5</v>
      </c>
      <c r="D4" s="21" t="s">
        <v>6</v>
      </c>
      <c r="E4" s="2" t="s">
        <v>7</v>
      </c>
      <c r="F4" s="2" t="s">
        <v>8</v>
      </c>
      <c r="G4" s="2" t="s">
        <v>9</v>
      </c>
      <c r="H4" s="24" t="s">
        <v>10</v>
      </c>
      <c r="I4" s="852"/>
      <c r="J4" s="853"/>
      <c r="K4" s="853"/>
    </row>
    <row r="5" spans="1:11" ht="19.5" customHeight="1" x14ac:dyDescent="0.15">
      <c r="A5" s="17" t="s">
        <v>12</v>
      </c>
      <c r="B5" s="12"/>
      <c r="C5" s="2"/>
      <c r="D5" s="2"/>
      <c r="E5" s="12"/>
      <c r="F5" s="12"/>
      <c r="G5" s="12"/>
      <c r="H5" s="12"/>
      <c r="I5" s="5"/>
      <c r="J5" s="682"/>
      <c r="K5" s="692"/>
    </row>
    <row r="6" spans="1:11" ht="19.5" customHeight="1" x14ac:dyDescent="0.15">
      <c r="A6" s="20" t="s">
        <v>108</v>
      </c>
      <c r="B6" s="12" t="s">
        <v>20</v>
      </c>
      <c r="C6" s="26"/>
      <c r="D6" s="11"/>
      <c r="E6" s="12" t="s">
        <v>20</v>
      </c>
      <c r="F6" s="12"/>
      <c r="G6" s="12"/>
      <c r="H6" s="12" t="s">
        <v>20</v>
      </c>
      <c r="I6" s="5">
        <f>COUNTIFS(B6:H6,"&lt;&gt;空",B6:H6,"&lt;&gt;休",B6:H6,"&lt;&gt;調",B6:H6,"&lt;&gt;",B6:H6,"&lt;&gt;調整休")</f>
        <v>3</v>
      </c>
      <c r="J6" s="682">
        <f>SUM(COUNTIF(B6:H6,"9-19"))*(9)+(COUNTIF(B6:H6,"9-18"))*(8)+(COUNTIF(B6:H6,"9-17"))*(7.25)+(COUNTIF(B6:H6,"9-16"))*(6.25)+(COUNTIF(B6:H6,"9-15"))*(5.5)+(COUNTIF(B6:H6,"9-14"))*(4.5)+(COUNTIF(B6:H6,"9-13"))*(4)+(COUNTIF(B6:H6,"9-12"))*(3)+(COUNTIF(B6:H6,"9-11"))*(2)+(COUNTIF(B6:H6,"15-19"))*(4)+(COUNTIF(B6:H6,"14-19"))*(4.5)+(COUNTIF(B6:H6,"13-19"))*(5.5)+(COUNTIF(B6:H6,"13-18"))*(4.5)+(COUNTIF(B6:H6,"13:30-19"))*(5)+(COUNTIF(B6:H6,"16-19"))*(3)+(COUNTIF(B6:H6,"11-18"))*(6.25)+(COUNTIF(B6:H6,"11-19"))*(7)</f>
        <v>13.5</v>
      </c>
      <c r="K6" s="692"/>
    </row>
    <row r="7" spans="1:11" ht="19.5" customHeight="1" x14ac:dyDescent="0.15">
      <c r="A7" s="20" t="s">
        <v>127</v>
      </c>
      <c r="B7" s="12" t="s">
        <v>21</v>
      </c>
      <c r="C7" s="2"/>
      <c r="D7" s="11"/>
      <c r="E7" s="12" t="s">
        <v>21</v>
      </c>
      <c r="F7" s="12" t="s">
        <v>21</v>
      </c>
      <c r="G7" s="12"/>
      <c r="H7" s="12" t="s">
        <v>184</v>
      </c>
      <c r="I7" s="5">
        <f>COUNTIFS(B7:H7,"&lt;&gt;空",B7:H7,"&lt;&gt;休",B7:H7,"&lt;&gt;調",B7:H7,"&lt;&gt;",B7:H7,"&lt;&gt;調整休")</f>
        <v>4</v>
      </c>
      <c r="J7" s="682">
        <f>SUM(COUNTIF(B7:H7,"9-19"))*(9)+(COUNTIF(B7:H7,"9-18"))*(8)+(COUNTIF(B7:H7,"9-17"))*(7.25)+(COUNTIF(B7:H7,"9-16"))*(6.25)+(COUNTIF(B7:H7,"9-15"))*(5.5)+(COUNTIF(B7:H7,"9-14"))*(4.5)+(COUNTIF(B7:H7,"9-13"))*(4)+(COUNTIF(B7:H7,"9-12"))*(3)+(COUNTIF(B7:H7,"9-11"))*(2)+(COUNTIF(B7:H7,"15-19"))*(4)+(COUNTIF(B7:H7,"14-19"))*(4.5)+(COUNTIF(B7:H7,"13-19"))*(5.5)+(COUNTIF(B7:H7,"13-18"))*(4.5)+(COUNTIF(B7:H7,"13:30-19"))*(5)+(COUNTIF(B7:H7,"16-19"))*(3)+(COUNTIF(B7:H7,"11-18"))*(6.25)+(COUNTIF(B7:H7,"11-19"))*(7)</f>
        <v>20.5</v>
      </c>
      <c r="K7" s="692"/>
    </row>
    <row r="8" spans="1:11" ht="19.5" customHeight="1" x14ac:dyDescent="0.15">
      <c r="A8" s="20" t="s">
        <v>344</v>
      </c>
      <c r="B8" s="12"/>
      <c r="C8" s="2"/>
      <c r="D8" s="11"/>
      <c r="E8" s="12" t="s">
        <v>21</v>
      </c>
      <c r="F8" s="12"/>
      <c r="G8" s="12" t="s">
        <v>21</v>
      </c>
      <c r="H8" s="12"/>
      <c r="I8" s="5">
        <f>COUNTIFS(B8:H8,"&lt;&gt;空",B8:H8,"&lt;&gt;休",B8:H8,"&lt;&gt;調",B8:H8,"&lt;&gt;",B8:H8,"&lt;&gt;調整休")</f>
        <v>2</v>
      </c>
      <c r="J8" s="682">
        <f>SUM(COUNTIF(B8:H8,"9-19"))*(9)+(COUNTIF(B8:H8,"9-18"))*(8)+(COUNTIF(B8:H8,"9-17"))*(7.25)+(COUNTIF(B8:H8,"9-16"))*(6.25)+(COUNTIF(B8:H8,"9-15"))*(5.5)+(COUNTIF(B8:H8,"9-14"))*(4.5)+(COUNTIF(B8:H8,"9-13"))*(4)+(COUNTIF(B8:H8,"9-12"))*(3)+(COUNTIF(B8:H8,"9-11"))*(2)+(COUNTIF(B8:H8,"9:30-11:30,16-19"))*(5)+(COUNTIF(B8:H8,"15-19"))*(4)+(COUNTIF(B8:H8,"14-19"))*(4.5)+(COUNTIF(B8:H8,"13-19"))*(5.5)+(COUNTIF(B8:H8,"13-18"))*(4.5)+(COUNTIF(B8:H8,"13-17"))*(4)+(COUNTIF(B8:H8,"12-18"))*(5.5)+(COUNTIF(B8:H8,"13:30-19"))*(5)+(COUNTIF(B8:H8,"16-19"))*(3)+(COUNTIF(B8:H8,"11-18"))*(6.25)</f>
        <v>9</v>
      </c>
      <c r="K8" s="692"/>
    </row>
    <row r="9" spans="1:11" ht="19.5" customHeight="1" thickBot="1" x14ac:dyDescent="0.2">
      <c r="A9" s="472" t="s">
        <v>430</v>
      </c>
      <c r="B9" s="364"/>
      <c r="C9" s="473"/>
      <c r="D9" s="474"/>
      <c r="E9" s="364"/>
      <c r="F9" s="364" t="s">
        <v>21</v>
      </c>
      <c r="G9" s="364"/>
      <c r="H9" s="364" t="s">
        <v>21</v>
      </c>
      <c r="I9" s="5">
        <f>COUNTIFS(B9:H9,"&lt;&gt;空",B9:H9,"&lt;&gt;休",B9:H9,"&lt;&gt;調",B9:H9,"&lt;&gt;",B9:H9,"&lt;&gt;調整休")</f>
        <v>2</v>
      </c>
      <c r="J9" s="682">
        <f>SUM(COUNTIF(B9:H9,"9-19"))*(9)+(COUNTIF(B9:H9,"9-18"))*(8)+(COUNTIF(B9:H9,"9-17"))*(7.25)+(COUNTIF(B9:H9,"9-16"))*(6.25)+(COUNTIF(B9:H9,"9-15"))*(5.5)+(COUNTIF(B9:H9,"9-14"))*(4.5)+(COUNTIF(B9:H9,"9-13"))*(4)+(COUNTIF(B9:H9,"9-12"))*(3)+(COUNTIF(B9:H9,"9-11"))*(2)+(COUNTIF(B9:H9,"9:30-11:30,16-19"))*(5)+(COUNTIF(B9:H9,"15-19"))*(4)+(COUNTIF(B9:H9,"14-19"))*(4.5)+(COUNTIF(B9:H9,"13-19"))*(5.5)+(COUNTIF(B9:H9,"13-18"))*(4.5)+(COUNTIF(B9:H9,"13-17"))*(4)+(COUNTIF(B9:H9,"12-18"))*(5.5)+(COUNTIF(B9:H9,"13:30-19"))*(5)+(COUNTIF(B9:H9,"16-19"))*(3)+(COUNTIF(B9:H9,"11-18"))*(6.25)</f>
        <v>9</v>
      </c>
      <c r="K9" s="692"/>
    </row>
    <row r="10" spans="1:11" ht="19.5" customHeight="1" x14ac:dyDescent="0.15">
      <c r="A10" s="930" t="s">
        <v>109</v>
      </c>
      <c r="B10" s="447"/>
      <c r="C10" s="417"/>
      <c r="D10" s="418"/>
      <c r="E10" s="447" t="s">
        <v>380</v>
      </c>
      <c r="F10" s="393" t="s">
        <v>20</v>
      </c>
      <c r="G10" s="773" t="s">
        <v>83</v>
      </c>
      <c r="H10" s="447" t="s">
        <v>380</v>
      </c>
      <c r="I10" s="394"/>
      <c r="J10" s="856"/>
      <c r="K10" s="857"/>
    </row>
    <row r="11" spans="1:11" ht="19.5" customHeight="1" thickBot="1" x14ac:dyDescent="0.2">
      <c r="A11" s="798"/>
      <c r="B11" s="111"/>
      <c r="C11" s="395"/>
      <c r="D11" s="395"/>
      <c r="E11" s="400" t="s">
        <v>429</v>
      </c>
      <c r="F11" s="400" t="s">
        <v>321</v>
      </c>
      <c r="G11" s="774"/>
      <c r="H11" s="111"/>
      <c r="I11" s="397"/>
      <c r="J11" s="858"/>
      <c r="K11" s="859"/>
    </row>
    <row r="12" spans="1:11" ht="19.5" customHeight="1" x14ac:dyDescent="0.15">
      <c r="A12" s="33" t="s">
        <v>0</v>
      </c>
      <c r="B12" s="90">
        <v>45999</v>
      </c>
      <c r="C12" s="90">
        <v>46000</v>
      </c>
      <c r="D12" s="90">
        <v>46001</v>
      </c>
      <c r="E12" s="90">
        <v>46002</v>
      </c>
      <c r="F12" s="90">
        <v>46003</v>
      </c>
      <c r="G12" s="90">
        <v>46004</v>
      </c>
      <c r="H12" s="90">
        <v>46005</v>
      </c>
      <c r="I12" s="860" t="s">
        <v>1</v>
      </c>
      <c r="J12" s="861" t="s">
        <v>2</v>
      </c>
      <c r="K12" s="861"/>
    </row>
    <row r="13" spans="1:11" ht="19.5" customHeight="1" x14ac:dyDescent="0.15">
      <c r="A13" s="22" t="s">
        <v>3</v>
      </c>
      <c r="B13" s="22" t="s">
        <v>4</v>
      </c>
      <c r="C13" s="2" t="s">
        <v>5</v>
      </c>
      <c r="D13" s="21" t="s">
        <v>6</v>
      </c>
      <c r="E13" s="2" t="s">
        <v>7</v>
      </c>
      <c r="F13" s="2" t="s">
        <v>8</v>
      </c>
      <c r="G13" s="2" t="s">
        <v>9</v>
      </c>
      <c r="H13" s="24" t="s">
        <v>10</v>
      </c>
      <c r="I13" s="852"/>
      <c r="J13" s="853"/>
      <c r="K13" s="853"/>
    </row>
    <row r="14" spans="1:11" ht="19.5" customHeight="1" x14ac:dyDescent="0.15">
      <c r="A14" s="17" t="s">
        <v>13</v>
      </c>
      <c r="B14" s="12"/>
      <c r="C14" s="2"/>
      <c r="D14" s="2"/>
      <c r="E14" s="960" t="s">
        <v>422</v>
      </c>
      <c r="F14" s="961"/>
      <c r="G14" s="961"/>
      <c r="H14" s="962"/>
      <c r="I14" s="5"/>
      <c r="J14" s="682"/>
      <c r="K14" s="692"/>
    </row>
    <row r="15" spans="1:11" ht="19.5" customHeight="1" x14ac:dyDescent="0.15">
      <c r="A15" s="20" t="s">
        <v>108</v>
      </c>
      <c r="B15" s="12" t="s">
        <v>20</v>
      </c>
      <c r="C15" s="26"/>
      <c r="D15" s="11"/>
      <c r="E15" s="12" t="s">
        <v>20</v>
      </c>
      <c r="F15" s="12"/>
      <c r="G15" s="12"/>
      <c r="H15" s="12" t="s">
        <v>20</v>
      </c>
      <c r="I15" s="5">
        <f>COUNTIFS(B15:H15,"&lt;&gt;空",B15:H15,"&lt;&gt;休",B15:H15,"&lt;&gt;調",B15:H15,"&lt;&gt;",B15:H15,"&lt;&gt;調整休")</f>
        <v>3</v>
      </c>
      <c r="J15" s="682">
        <f>SUM(COUNTIF(B15:H15,"9-19"))*(9)+(COUNTIF(B15:H15,"9-18"))*(8)+(COUNTIF(B15:H15,"9-17"))*(7.25)+(COUNTIF(B15:H15,"9-16"))*(6.25)+(COUNTIF(B15:H15,"9-15"))*(5.5)+(COUNTIF(B15:H15,"9-14"))*(4.5)+(COUNTIF(B15:H15,"9-13"))*(4)+(COUNTIF(B15:H15,"9-12"))*(3)+(COUNTIF(B15:H15,"9-11"))*(2)+(COUNTIF(B15:H15,"15-19"))*(4)+(COUNTIF(B15:H15,"14-19"))*(4.5)+(COUNTIF(B15:H15,"13-19"))*(5.5)+(COUNTIF(B15:H15,"13-18"))*(4.5)+(COUNTIF(B15:H15,"13:30-19"))*(5)+(COUNTIF(B15:H15,"16-19"))*(3)+(COUNTIF(B15:H15,"11-18"))*(6.25)+(COUNTIF(B15:H15,"11-19"))*(7)</f>
        <v>13.5</v>
      </c>
      <c r="K15" s="692"/>
    </row>
    <row r="16" spans="1:11" ht="19.5" customHeight="1" x14ac:dyDescent="0.15">
      <c r="A16" s="20" t="s">
        <v>127</v>
      </c>
      <c r="B16" s="12" t="s">
        <v>21</v>
      </c>
      <c r="C16" s="2"/>
      <c r="D16" s="11"/>
      <c r="E16" s="12" t="s">
        <v>21</v>
      </c>
      <c r="F16" s="12" t="s">
        <v>21</v>
      </c>
      <c r="G16" s="12"/>
      <c r="H16" s="12" t="s">
        <v>184</v>
      </c>
      <c r="I16" s="5">
        <f>COUNTIFS(B16:H16,"&lt;&gt;空",B16:H16,"&lt;&gt;休",B16:H16,"&lt;&gt;調",B16:H16,"&lt;&gt;",B16:H16,"&lt;&gt;調整休")</f>
        <v>4</v>
      </c>
      <c r="J16" s="682">
        <f>SUM(COUNTIF(B16:H16,"9-19"))*(9)+(COUNTIF(B16:H16,"9-18"))*(8)+(COUNTIF(B16:H16,"9-17"))*(7.25)+(COUNTIF(B16:H16,"9-16"))*(6.25)+(COUNTIF(B16:H16,"9-15"))*(5.5)+(COUNTIF(B16:H16,"9-14"))*(4.5)+(COUNTIF(B16:H16,"9-13"))*(4)+(COUNTIF(B16:H16,"9-12"))*(3)+(COUNTIF(B16:H16,"9-11"))*(2)+(COUNTIF(B16:H16,"15-19"))*(4)+(COUNTIF(B16:H16,"14-19"))*(4.5)+(COUNTIF(B16:H16,"13-19"))*(5.5)+(COUNTIF(B16:H16,"13-18"))*(4.5)+(COUNTIF(B16:H16,"13:30-19"))*(5)+(COUNTIF(B16:H16,"16-19"))*(3)+(COUNTIF(B16:H16,"11-18"))*(6.25)+(COUNTIF(B16:H16,"11-19"))*(7)</f>
        <v>20.5</v>
      </c>
      <c r="K16" s="692"/>
    </row>
    <row r="17" spans="1:11" ht="19.5" customHeight="1" x14ac:dyDescent="0.15">
      <c r="A17" s="20" t="s">
        <v>344</v>
      </c>
      <c r="B17" s="12"/>
      <c r="C17" s="2"/>
      <c r="D17" s="11"/>
      <c r="E17" s="12" t="s">
        <v>21</v>
      </c>
      <c r="F17" s="12"/>
      <c r="G17" s="12" t="s">
        <v>21</v>
      </c>
      <c r="H17" s="12"/>
      <c r="I17" s="5">
        <f>COUNTIFS(B17:H17,"&lt;&gt;空",B17:H17,"&lt;&gt;休",B17:H17,"&lt;&gt;調",B17:H17,"&lt;&gt;",B17:H17,"&lt;&gt;調整休")</f>
        <v>2</v>
      </c>
      <c r="J17" s="682">
        <f>SUM(COUNTIF(B17:H17,"9-19"))*(9)+(COUNTIF(B17:H17,"9-18"))*(8)+(COUNTIF(B17:H17,"9-17"))*(7.25)+(COUNTIF(B17:H17,"9-16"))*(6.25)+(COUNTIF(B17:H17,"9-15"))*(5.5)+(COUNTIF(B17:H17,"9-14"))*(4.5)+(COUNTIF(B17:H17,"9-13"))*(4)+(COUNTIF(B17:H17,"9-12"))*(3)+(COUNTIF(B17:H17,"9-11"))*(2)+(COUNTIF(B17:H17,"9:30-11:30,16-19"))*(5)+(COUNTIF(B17:H17,"15-19"))*(4)+(COUNTIF(B17:H17,"14-19"))*(4.5)+(COUNTIF(B17:H17,"13-19"))*(5.5)+(COUNTIF(B17:H17,"13-18"))*(4.5)+(COUNTIF(B17:H17,"13-17"))*(4)+(COUNTIF(B17:H17,"12-18"))*(5.5)+(COUNTIF(B17:H17,"13:30-19"))*(5)+(COUNTIF(B17:H17,"16-19"))*(3)+(COUNTIF(B17:H17,"11-18"))*(6.25)</f>
        <v>9</v>
      </c>
      <c r="K17" s="692"/>
    </row>
    <row r="18" spans="1:11" ht="19.5" customHeight="1" thickBot="1" x14ac:dyDescent="0.2">
      <c r="A18" s="472" t="s">
        <v>430</v>
      </c>
      <c r="B18" s="364"/>
      <c r="C18" s="473"/>
      <c r="D18" s="474"/>
      <c r="E18" s="364"/>
      <c r="F18" s="364" t="s">
        <v>21</v>
      </c>
      <c r="G18" s="364"/>
      <c r="H18" s="364" t="s">
        <v>21</v>
      </c>
      <c r="I18" s="5">
        <f>COUNTIFS(B18:H18,"&lt;&gt;空",B18:H18,"&lt;&gt;休",B18:H18,"&lt;&gt;調",B18:H18,"&lt;&gt;",B18:H18,"&lt;&gt;調整休")</f>
        <v>2</v>
      </c>
      <c r="J18" s="682">
        <f>SUM(COUNTIF(B18:H18,"9-19"))*(9)+(COUNTIF(B18:H18,"9-18"))*(8)+(COUNTIF(B18:H18,"9-17"))*(7.25)+(COUNTIF(B18:H18,"9-16"))*(6.25)+(COUNTIF(B18:H18,"9-15"))*(5.5)+(COUNTIF(B18:H18,"9-14"))*(4.5)+(COUNTIF(B18:H18,"9-13"))*(4)+(COUNTIF(B18:H18,"9-12"))*(3)+(COUNTIF(B18:H18,"9-11"))*(2)+(COUNTIF(B18:H18,"9:30-11:30,16-19"))*(5)+(COUNTIF(B18:H18,"15-19"))*(4)+(COUNTIF(B18:H18,"14-19"))*(4.5)+(COUNTIF(B18:H18,"13-19"))*(5.5)+(COUNTIF(B18:H18,"13-18"))*(4.5)+(COUNTIF(B18:H18,"13-17"))*(4)+(COUNTIF(B18:H18,"12-18"))*(5.5)+(COUNTIF(B18:H18,"13:30-19"))*(5)+(COUNTIF(B18:H18,"16-19"))*(3)+(COUNTIF(B18:H18,"11-18"))*(6.25)</f>
        <v>9</v>
      </c>
      <c r="K18" s="692"/>
    </row>
    <row r="19" spans="1:11" ht="19.5" customHeight="1" x14ac:dyDescent="0.15">
      <c r="A19" s="930" t="s">
        <v>109</v>
      </c>
      <c r="B19" s="447"/>
      <c r="C19" s="417"/>
      <c r="D19" s="418"/>
      <c r="E19" s="447" t="s">
        <v>380</v>
      </c>
      <c r="F19" s="393" t="s">
        <v>20</v>
      </c>
      <c r="G19" s="773" t="s">
        <v>83</v>
      </c>
      <c r="H19" s="447" t="s">
        <v>380</v>
      </c>
      <c r="I19" s="394"/>
      <c r="J19" s="856"/>
      <c r="K19" s="857"/>
    </row>
    <row r="20" spans="1:11" ht="19.5" customHeight="1" thickBot="1" x14ac:dyDescent="0.2">
      <c r="A20" s="798"/>
      <c r="B20" s="111"/>
      <c r="C20" s="395"/>
      <c r="D20" s="395"/>
      <c r="E20" s="400" t="s">
        <v>429</v>
      </c>
      <c r="F20" s="400" t="s">
        <v>321</v>
      </c>
      <c r="G20" s="774"/>
      <c r="H20" s="111"/>
      <c r="I20" s="397"/>
      <c r="J20" s="858"/>
      <c r="K20" s="859"/>
    </row>
    <row r="21" spans="1:11" ht="19.5" customHeight="1" x14ac:dyDescent="0.15">
      <c r="A21" s="33" t="s">
        <v>0</v>
      </c>
      <c r="B21" s="23">
        <v>46006</v>
      </c>
      <c r="C21" s="23">
        <v>46007</v>
      </c>
      <c r="D21" s="23">
        <v>46008</v>
      </c>
      <c r="E21" s="23">
        <v>46009</v>
      </c>
      <c r="F21" s="23">
        <v>46010</v>
      </c>
      <c r="G21" s="23">
        <v>46011</v>
      </c>
      <c r="H21" s="23">
        <v>46012</v>
      </c>
      <c r="I21" s="860" t="s">
        <v>1</v>
      </c>
      <c r="J21" s="861" t="s">
        <v>2</v>
      </c>
      <c r="K21" s="861"/>
    </row>
    <row r="22" spans="1:11" ht="19.5" customHeight="1" x14ac:dyDescent="0.15">
      <c r="A22" s="22" t="s">
        <v>3</v>
      </c>
      <c r="B22" s="2" t="s">
        <v>4</v>
      </c>
      <c r="C22" s="21" t="s">
        <v>5</v>
      </c>
      <c r="D22" s="21" t="s">
        <v>6</v>
      </c>
      <c r="E22" s="2" t="s">
        <v>7</v>
      </c>
      <c r="F22" s="2" t="s">
        <v>8</v>
      </c>
      <c r="G22" s="2" t="s">
        <v>9</v>
      </c>
      <c r="H22" s="24" t="s">
        <v>10</v>
      </c>
      <c r="I22" s="852"/>
      <c r="J22" s="853"/>
      <c r="K22" s="853"/>
    </row>
    <row r="23" spans="1:11" ht="17.100000000000001" customHeight="1" x14ac:dyDescent="0.15">
      <c r="A23" s="17" t="s">
        <v>12</v>
      </c>
      <c r="B23" s="471" t="s">
        <v>423</v>
      </c>
      <c r="C23" s="2"/>
      <c r="D23" s="2"/>
      <c r="E23" s="960" t="s">
        <v>421</v>
      </c>
      <c r="F23" s="961"/>
      <c r="G23" s="961"/>
      <c r="H23" s="962"/>
      <c r="I23" s="346"/>
      <c r="J23" s="692"/>
      <c r="K23" s="692"/>
    </row>
    <row r="24" spans="1:11" ht="19.5" customHeight="1" x14ac:dyDescent="0.15">
      <c r="A24" s="20" t="s">
        <v>108</v>
      </c>
      <c r="B24" s="12" t="s">
        <v>20</v>
      </c>
      <c r="C24" s="26"/>
      <c r="D24" s="11"/>
      <c r="E24" s="12" t="s">
        <v>20</v>
      </c>
      <c r="F24" s="12"/>
      <c r="G24" s="12"/>
      <c r="H24" s="12" t="s">
        <v>20</v>
      </c>
      <c r="I24" s="5">
        <f>COUNTIFS(B24:H24,"&lt;&gt;空",B24:H24,"&lt;&gt;休",B24:H24,"&lt;&gt;調",B24:H24,"&lt;&gt;",B24:H24,"&lt;&gt;調整休")</f>
        <v>3</v>
      </c>
      <c r="J24" s="682">
        <f>SUM(COUNTIF(B24:H24,"9-19"))*(9)+(COUNTIF(B24:H24,"9-18"))*(8)+(COUNTIF(B24:H24,"9-17"))*(7.25)+(COUNTIF(B24:H24,"9-16"))*(6.25)+(COUNTIF(B24:H24,"9-15"))*(5.5)+(COUNTIF(B24:H24,"9-14"))*(4.5)+(COUNTIF(B24:H24,"9-13"))*(4)+(COUNTIF(B24:H24,"9-12"))*(3)+(COUNTIF(B24:H24,"9-11"))*(2)+(COUNTIF(B24:H24,"15-19"))*(4)+(COUNTIF(B24:H24,"14-19"))*(4.5)+(COUNTIF(B24:H24,"13-19"))*(5.5)+(COUNTIF(B24:H24,"13-18"))*(4.5)+(COUNTIF(B24:H24,"13:30-19"))*(5)+(COUNTIF(B24:H24,"16-19"))*(3)+(COUNTIF(B24:H24,"11-18"))*(6.25)+(COUNTIF(B24:H24,"11-19"))*(7)</f>
        <v>13.5</v>
      </c>
      <c r="K24" s="692"/>
    </row>
    <row r="25" spans="1:11" ht="19.5" customHeight="1" x14ac:dyDescent="0.15">
      <c r="A25" s="20" t="s">
        <v>127</v>
      </c>
      <c r="B25" s="12" t="s">
        <v>21</v>
      </c>
      <c r="C25" s="2"/>
      <c r="D25" s="11"/>
      <c r="E25" s="12" t="s">
        <v>21</v>
      </c>
      <c r="F25" s="12" t="s">
        <v>21</v>
      </c>
      <c r="G25" s="12"/>
      <c r="H25" s="12" t="s">
        <v>184</v>
      </c>
      <c r="I25" s="5">
        <f>COUNTIFS(B25:H25,"&lt;&gt;空",B25:H25,"&lt;&gt;休",B25:H25,"&lt;&gt;調",B25:H25,"&lt;&gt;",B25:H25,"&lt;&gt;調整休")</f>
        <v>4</v>
      </c>
      <c r="J25" s="682">
        <f>SUM(COUNTIF(B25:H25,"9-19"))*(9)+(COUNTIF(B25:H25,"9-18"))*(8)+(COUNTIF(B25:H25,"9-17"))*(7.25)+(COUNTIF(B25:H25,"9-16"))*(6.25)+(COUNTIF(B25:H25,"9-15"))*(5.5)+(COUNTIF(B25:H25,"9-14"))*(4.5)+(COUNTIF(B25:H25,"9-13"))*(4)+(COUNTIF(B25:H25,"9-12"))*(3)+(COUNTIF(B25:H25,"9-11"))*(2)+(COUNTIF(B25:H25,"15-19"))*(4)+(COUNTIF(B25:H25,"14-19"))*(4.5)+(COUNTIF(B25:H25,"13-19"))*(5.5)+(COUNTIF(B25:H25,"13-18"))*(4.5)+(COUNTIF(B25:H25,"13:30-19"))*(5)+(COUNTIF(B25:H25,"16-19"))*(3)+(COUNTIF(B25:H25,"11-18"))*(6.25)+(COUNTIF(B25:H25,"11-19"))*(7)</f>
        <v>20.5</v>
      </c>
      <c r="K25" s="692"/>
    </row>
    <row r="26" spans="1:11" ht="19.5" customHeight="1" x14ac:dyDescent="0.15">
      <c r="A26" s="20" t="s">
        <v>344</v>
      </c>
      <c r="B26" s="12"/>
      <c r="C26" s="2"/>
      <c r="D26" s="11"/>
      <c r="E26" s="12" t="s">
        <v>21</v>
      </c>
      <c r="F26" s="12"/>
      <c r="G26" s="12" t="s">
        <v>21</v>
      </c>
      <c r="H26" s="12"/>
      <c r="I26" s="5">
        <f>COUNTIFS(B26:H26,"&lt;&gt;空",B26:H26,"&lt;&gt;休",B26:H26,"&lt;&gt;調",B26:H26,"&lt;&gt;",B26:H26,"&lt;&gt;調整休")</f>
        <v>2</v>
      </c>
      <c r="J26" s="682">
        <f>SUM(COUNTIF(B26:H26,"9-19"))*(9)+(COUNTIF(B26:H26,"9-18"))*(8)+(COUNTIF(B26:H26,"9-17"))*(7.25)+(COUNTIF(B26:H26,"9-16"))*(6.25)+(COUNTIF(B26:H26,"9-15"))*(5.5)+(COUNTIF(B26:H26,"9-14"))*(4.5)+(COUNTIF(B26:H26,"9-13"))*(4)+(COUNTIF(B26:H26,"9-12"))*(3)+(COUNTIF(B26:H26,"9-11"))*(2)+(COUNTIF(B26:H26,"9:30-11:30,16-19"))*(5)+(COUNTIF(B26:H26,"15-19"))*(4)+(COUNTIF(B26:H26,"14-19"))*(4.5)+(COUNTIF(B26:H26,"13-19"))*(5.5)+(COUNTIF(B26:H26,"13-18"))*(4.5)+(COUNTIF(B26:H26,"13-17"))*(4)+(COUNTIF(B26:H26,"12-18"))*(5.5)+(COUNTIF(B26:H26,"13:30-19"))*(5)+(COUNTIF(B26:H26,"16-19"))*(3)+(COUNTIF(B26:H26,"11-18"))*(6.25)</f>
        <v>9</v>
      </c>
      <c r="K26" s="692"/>
    </row>
    <row r="27" spans="1:11" ht="19.5" customHeight="1" thickBot="1" x14ac:dyDescent="0.2">
      <c r="A27" s="472" t="s">
        <v>430</v>
      </c>
      <c r="B27" s="364"/>
      <c r="C27" s="473"/>
      <c r="D27" s="474"/>
      <c r="E27" s="364"/>
      <c r="F27" s="364" t="s">
        <v>21</v>
      </c>
      <c r="G27" s="364"/>
      <c r="H27" s="364" t="s">
        <v>21</v>
      </c>
      <c r="I27" s="5">
        <f>COUNTIFS(B27:H27,"&lt;&gt;空",B27:H27,"&lt;&gt;休",B27:H27,"&lt;&gt;調",B27:H27,"&lt;&gt;",B27:H27,"&lt;&gt;調整休")</f>
        <v>2</v>
      </c>
      <c r="J27" s="682">
        <f>SUM(COUNTIF(B27:H27,"9-19"))*(9)+(COUNTIF(B27:H27,"9-18"))*(8)+(COUNTIF(B27:H27,"9-17"))*(7.25)+(COUNTIF(B27:H27,"9-16"))*(6.25)+(COUNTIF(B27:H27,"9-15"))*(5.5)+(COUNTIF(B27:H27,"9-14"))*(4.5)+(COUNTIF(B27:H27,"9-13"))*(4)+(COUNTIF(B27:H27,"9-12"))*(3)+(COUNTIF(B27:H27,"9-11"))*(2)+(COUNTIF(B27:H27,"9:30-11:30,16-19"))*(5)+(COUNTIF(B27:H27,"15-19"))*(4)+(COUNTIF(B27:H27,"14-19"))*(4.5)+(COUNTIF(B27:H27,"13-19"))*(5.5)+(COUNTIF(B27:H27,"13-18"))*(4.5)+(COUNTIF(B27:H27,"13-17"))*(4)+(COUNTIF(B27:H27,"12-18"))*(5.5)+(COUNTIF(B27:H27,"13:30-19"))*(5)+(COUNTIF(B27:H27,"16-19"))*(3)+(COUNTIF(B27:H27,"11-18"))*(6.25)</f>
        <v>9</v>
      </c>
      <c r="K27" s="692"/>
    </row>
    <row r="28" spans="1:11" ht="19.5" customHeight="1" x14ac:dyDescent="0.15">
      <c r="A28" s="930" t="s">
        <v>109</v>
      </c>
      <c r="B28" s="447"/>
      <c r="C28" s="417"/>
      <c r="D28" s="418"/>
      <c r="E28" s="447" t="s">
        <v>380</v>
      </c>
      <c r="F28" s="393" t="s">
        <v>20</v>
      </c>
      <c r="G28" s="773" t="s">
        <v>83</v>
      </c>
      <c r="H28" s="447" t="s">
        <v>380</v>
      </c>
      <c r="I28" s="394"/>
      <c r="J28" s="856"/>
      <c r="K28" s="857"/>
    </row>
    <row r="29" spans="1:11" ht="19.5" customHeight="1" thickBot="1" x14ac:dyDescent="0.2">
      <c r="A29" s="798"/>
      <c r="B29" s="111"/>
      <c r="C29" s="395"/>
      <c r="D29" s="395"/>
      <c r="E29" s="400" t="s">
        <v>429</v>
      </c>
      <c r="F29" s="400" t="s">
        <v>321</v>
      </c>
      <c r="G29" s="774"/>
      <c r="H29" s="111"/>
      <c r="I29" s="397"/>
      <c r="J29" s="858"/>
      <c r="K29" s="859"/>
    </row>
    <row r="30" spans="1:11" ht="19.5" customHeight="1" x14ac:dyDescent="0.15">
      <c r="A30" s="33" t="s">
        <v>0</v>
      </c>
      <c r="B30" s="90">
        <v>46013</v>
      </c>
      <c r="C30" s="90">
        <v>46014</v>
      </c>
      <c r="D30" s="90">
        <v>46015</v>
      </c>
      <c r="E30" s="90">
        <v>46016</v>
      </c>
      <c r="F30" s="90">
        <v>46017</v>
      </c>
      <c r="G30" s="90">
        <v>46018</v>
      </c>
      <c r="H30" s="90">
        <v>46019</v>
      </c>
      <c r="I30" s="860" t="s">
        <v>1</v>
      </c>
      <c r="J30" s="861" t="s">
        <v>2</v>
      </c>
      <c r="K30" s="861"/>
    </row>
    <row r="31" spans="1:11" ht="19.5" customHeight="1" x14ac:dyDescent="0.15">
      <c r="A31" s="22" t="s">
        <v>3</v>
      </c>
      <c r="B31" s="2" t="s">
        <v>4</v>
      </c>
      <c r="C31" s="21" t="s">
        <v>5</v>
      </c>
      <c r="D31" s="21" t="s">
        <v>6</v>
      </c>
      <c r="E31" s="2" t="s">
        <v>7</v>
      </c>
      <c r="F31" s="2" t="s">
        <v>8</v>
      </c>
      <c r="G31" s="2" t="s">
        <v>9</v>
      </c>
      <c r="H31" s="24" t="s">
        <v>10</v>
      </c>
      <c r="I31" s="852"/>
      <c r="J31" s="853"/>
      <c r="K31" s="853"/>
    </row>
    <row r="32" spans="1:11" ht="19.5" customHeight="1" x14ac:dyDescent="0.15">
      <c r="A32" s="17" t="s">
        <v>13</v>
      </c>
      <c r="B32" s="471" t="s">
        <v>423</v>
      </c>
      <c r="C32" s="2"/>
      <c r="D32" s="2"/>
      <c r="E32" s="12"/>
      <c r="F32" s="12"/>
      <c r="G32" s="12"/>
      <c r="H32" s="12"/>
      <c r="I32" s="5"/>
      <c r="J32" s="682"/>
      <c r="K32" s="692"/>
    </row>
    <row r="33" spans="1:11" ht="19.5" customHeight="1" x14ac:dyDescent="0.15">
      <c r="A33" s="20" t="s">
        <v>108</v>
      </c>
      <c r="B33" s="12" t="s">
        <v>20</v>
      </c>
      <c r="C33" s="26"/>
      <c r="D33" s="11"/>
      <c r="E33" s="12" t="s">
        <v>20</v>
      </c>
      <c r="F33" s="12"/>
      <c r="G33" s="12"/>
      <c r="H33" s="12" t="s">
        <v>20</v>
      </c>
      <c r="I33" s="5">
        <f>COUNTIFS(B33:H33,"&lt;&gt;空",B33:H33,"&lt;&gt;休",B33:H33,"&lt;&gt;調",B33:H33,"&lt;&gt;",B33:H33,"&lt;&gt;調整休")</f>
        <v>3</v>
      </c>
      <c r="J33" s="682">
        <f>SUM(COUNTIF(B33:H33,"9-19"))*(9)+(COUNTIF(B33:H33,"9-18"))*(8)+(COUNTIF(B33:H33,"9-17"))*(7.25)+(COUNTIF(B33:H33,"9-16"))*(6.25)+(COUNTIF(B33:H33,"9-15"))*(5.5)+(COUNTIF(B33:H33,"9-14"))*(4.5)+(COUNTIF(B33:H33,"9-13"))*(4)+(COUNTIF(B33:H33,"9-12"))*(3)+(COUNTIF(B33:H33,"9-11"))*(2)+(COUNTIF(B33:H33,"15-19"))*(4)+(COUNTIF(B33:H33,"14-19"))*(4.5)+(COUNTIF(B33:H33,"13-19"))*(5.5)+(COUNTIF(B33:H33,"13-18"))*(4.5)+(COUNTIF(B33:H33,"13:30-19"))*(5)+(COUNTIF(B33:H33,"16-19"))*(3)+(COUNTIF(B33:H33,"11-18"))*(6.25)+(COUNTIF(B33:H33,"11-19"))*(7)</f>
        <v>13.5</v>
      </c>
      <c r="K33" s="692"/>
    </row>
    <row r="34" spans="1:11" ht="19.5" customHeight="1" x14ac:dyDescent="0.15">
      <c r="A34" s="20" t="s">
        <v>127</v>
      </c>
      <c r="B34" s="12" t="s">
        <v>21</v>
      </c>
      <c r="C34" s="2"/>
      <c r="D34" s="11"/>
      <c r="E34" s="12" t="s">
        <v>21</v>
      </c>
      <c r="F34" s="12" t="s">
        <v>21</v>
      </c>
      <c r="G34" s="12"/>
      <c r="H34" s="12" t="s">
        <v>184</v>
      </c>
      <c r="I34" s="5">
        <f>COUNTIFS(B34:H34,"&lt;&gt;空",B34:H34,"&lt;&gt;休",B34:H34,"&lt;&gt;調",B34:H34,"&lt;&gt;",B34:H34,"&lt;&gt;調整休")</f>
        <v>4</v>
      </c>
      <c r="J34" s="682">
        <f>SUM(COUNTIF(B34:H34,"9-19"))*(9)+(COUNTIF(B34:H34,"9-18"))*(8)+(COUNTIF(B34:H34,"9-17"))*(7.25)+(COUNTIF(B34:H34,"9-16"))*(6.25)+(COUNTIF(B34:H34,"9-15"))*(5.5)+(COUNTIF(B34:H34,"9-14"))*(4.5)+(COUNTIF(B34:H34,"9-13"))*(4)+(COUNTIF(B34:H34,"9-12"))*(3)+(COUNTIF(B34:H34,"9-11"))*(2)+(COUNTIF(B34:H34,"15-19"))*(4)+(COUNTIF(B34:H34,"14-19"))*(4.5)+(COUNTIF(B34:H34,"13-19"))*(5.5)+(COUNTIF(B34:H34,"13-18"))*(4.5)+(COUNTIF(B34:H34,"13:30-19"))*(5)+(COUNTIF(B34:H34,"16-19"))*(3)+(COUNTIF(B34:H34,"11-18"))*(6.25)+(COUNTIF(B34:H34,"11-19"))*(7)</f>
        <v>20.5</v>
      </c>
      <c r="K34" s="692"/>
    </row>
    <row r="35" spans="1:11" ht="19.5" customHeight="1" x14ac:dyDescent="0.15">
      <c r="A35" s="20" t="s">
        <v>344</v>
      </c>
      <c r="B35" s="12"/>
      <c r="C35" s="2"/>
      <c r="D35" s="11"/>
      <c r="E35" s="12" t="s">
        <v>21</v>
      </c>
      <c r="F35" s="12"/>
      <c r="G35" s="12" t="s">
        <v>21</v>
      </c>
      <c r="H35" s="12"/>
      <c r="I35" s="5">
        <f>COUNTIFS(B35:H35,"&lt;&gt;空",B35:H35,"&lt;&gt;休",B35:H35,"&lt;&gt;調",B35:H35,"&lt;&gt;",B35:H35,"&lt;&gt;調整休")</f>
        <v>2</v>
      </c>
      <c r="J35" s="682">
        <f>SUM(COUNTIF(B35:H35,"9-19"))*(9)+(COUNTIF(B35:H35,"9-18"))*(8)+(COUNTIF(B35:H35,"9-17"))*(7.25)+(COUNTIF(B35:H35,"9-16"))*(6.25)+(COUNTIF(B35:H35,"9-15"))*(5.5)+(COUNTIF(B35:H35,"9-14"))*(4.5)+(COUNTIF(B35:H35,"9-13"))*(4)+(COUNTIF(B35:H35,"9-12"))*(3)+(COUNTIF(B35:H35,"9-11"))*(2)+(COUNTIF(B35:H35,"9:30-11:30,16-19"))*(5)+(COUNTIF(B35:H35,"15-19"))*(4)+(COUNTIF(B35:H35,"14-19"))*(4.5)+(COUNTIF(B35:H35,"13-19"))*(5.5)+(COUNTIF(B35:H35,"13-18"))*(4.5)+(COUNTIF(B35:H35,"13-17"))*(4)+(COUNTIF(B35:H35,"12-18"))*(5.5)+(COUNTIF(B35:H35,"13:30-19"))*(5)+(COUNTIF(B35:H35,"16-19"))*(3)+(COUNTIF(B35:H35,"11-18"))*(6.25)</f>
        <v>9</v>
      </c>
      <c r="K35" s="692"/>
    </row>
    <row r="36" spans="1:11" ht="19.5" customHeight="1" thickBot="1" x14ac:dyDescent="0.2">
      <c r="A36" s="472" t="s">
        <v>430</v>
      </c>
      <c r="B36" s="364"/>
      <c r="C36" s="473"/>
      <c r="D36" s="474"/>
      <c r="E36" s="364"/>
      <c r="F36" s="364" t="s">
        <v>21</v>
      </c>
      <c r="G36" s="364"/>
      <c r="H36" s="364" t="s">
        <v>21</v>
      </c>
      <c r="I36" s="5">
        <f>COUNTIFS(B36:H36,"&lt;&gt;空",B36:H36,"&lt;&gt;休",B36:H36,"&lt;&gt;調",B36:H36,"&lt;&gt;",B36:H36,"&lt;&gt;調整休")</f>
        <v>2</v>
      </c>
      <c r="J36" s="682">
        <f>SUM(COUNTIF(B36:H36,"9-19"))*(9)+(COUNTIF(B36:H36,"9-18"))*(8)+(COUNTIF(B36:H36,"9-17"))*(7.25)+(COUNTIF(B36:H36,"9-16"))*(6.25)+(COUNTIF(B36:H36,"9-15"))*(5.5)+(COUNTIF(B36:H36,"9-14"))*(4.5)+(COUNTIF(B36:H36,"9-13"))*(4)+(COUNTIF(B36:H36,"9-12"))*(3)+(COUNTIF(B36:H36,"9-11"))*(2)+(COUNTIF(B36:H36,"9:30-11:30,16-19"))*(5)+(COUNTIF(B36:H36,"15-19"))*(4)+(COUNTIF(B36:H36,"14-19"))*(4.5)+(COUNTIF(B36:H36,"13-19"))*(5.5)+(COUNTIF(B36:H36,"13-18"))*(4.5)+(COUNTIF(B36:H36,"13-17"))*(4)+(COUNTIF(B36:H36,"12-18"))*(5.5)+(COUNTIF(B36:H36,"13:30-19"))*(5)+(COUNTIF(B36:H36,"16-19"))*(3)+(COUNTIF(B36:H36,"11-18"))*(6.25)</f>
        <v>9</v>
      </c>
      <c r="K36" s="692"/>
    </row>
    <row r="37" spans="1:11" ht="19.5" customHeight="1" x14ac:dyDescent="0.15">
      <c r="A37" s="930" t="s">
        <v>109</v>
      </c>
      <c r="B37" s="447"/>
      <c r="C37" s="417"/>
      <c r="D37" s="418"/>
      <c r="E37" s="447" t="s">
        <v>380</v>
      </c>
      <c r="F37" s="393" t="s">
        <v>20</v>
      </c>
      <c r="G37" s="773" t="s">
        <v>83</v>
      </c>
      <c r="H37" s="447" t="s">
        <v>380</v>
      </c>
      <c r="I37" s="394"/>
      <c r="J37" s="856"/>
      <c r="K37" s="857"/>
    </row>
    <row r="38" spans="1:11" ht="19.5" customHeight="1" thickBot="1" x14ac:dyDescent="0.2">
      <c r="A38" s="798"/>
      <c r="B38" s="111"/>
      <c r="C38" s="395"/>
      <c r="D38" s="395"/>
      <c r="E38" s="400" t="s">
        <v>429</v>
      </c>
      <c r="F38" s="400" t="s">
        <v>321</v>
      </c>
      <c r="G38" s="774"/>
      <c r="H38" s="111"/>
      <c r="I38" s="397"/>
      <c r="J38" s="858"/>
      <c r="K38" s="859"/>
    </row>
    <row r="39" spans="1:11" ht="19.5" customHeight="1" x14ac:dyDescent="0.15">
      <c r="A39" s="33" t="s">
        <v>0</v>
      </c>
      <c r="B39" s="23">
        <v>46020</v>
      </c>
      <c r="C39" s="23">
        <v>46021</v>
      </c>
      <c r="D39" s="23">
        <v>46022</v>
      </c>
      <c r="E39" s="23">
        <v>45658</v>
      </c>
      <c r="F39" s="23">
        <v>45659</v>
      </c>
      <c r="G39" s="23">
        <v>45660</v>
      </c>
      <c r="H39" s="23">
        <v>45661</v>
      </c>
      <c r="I39" s="860" t="s">
        <v>1</v>
      </c>
      <c r="J39" s="861" t="s">
        <v>2</v>
      </c>
      <c r="K39" s="861"/>
    </row>
    <row r="40" spans="1:11" ht="19.5" customHeight="1" x14ac:dyDescent="0.15">
      <c r="A40" s="22" t="s">
        <v>3</v>
      </c>
      <c r="B40" s="22" t="s">
        <v>4</v>
      </c>
      <c r="C40" s="316" t="s">
        <v>5</v>
      </c>
      <c r="D40" s="21" t="s">
        <v>6</v>
      </c>
      <c r="E40" s="24" t="s">
        <v>7</v>
      </c>
      <c r="F40" s="2" t="s">
        <v>8</v>
      </c>
      <c r="G40" s="2" t="s">
        <v>9</v>
      </c>
      <c r="H40" s="24" t="s">
        <v>10</v>
      </c>
      <c r="I40" s="852"/>
      <c r="J40" s="853"/>
      <c r="K40" s="853"/>
    </row>
    <row r="41" spans="1:11" ht="17.100000000000001" customHeight="1" x14ac:dyDescent="0.15">
      <c r="A41" s="17" t="s">
        <v>12</v>
      </c>
      <c r="B41" s="12"/>
      <c r="C41" s="949" t="s">
        <v>420</v>
      </c>
      <c r="D41" s="950"/>
      <c r="E41" s="950"/>
      <c r="F41" s="950"/>
      <c r="G41" s="951"/>
      <c r="H41" s="12"/>
      <c r="I41" s="346"/>
      <c r="J41" s="692"/>
      <c r="K41" s="692"/>
    </row>
    <row r="42" spans="1:11" ht="19.5" customHeight="1" x14ac:dyDescent="0.15">
      <c r="A42" s="20" t="s">
        <v>108</v>
      </c>
      <c r="B42" s="12" t="s">
        <v>20</v>
      </c>
      <c r="C42" s="26"/>
      <c r="D42" s="11"/>
      <c r="E42" s="11"/>
      <c r="F42" s="11"/>
      <c r="G42" s="11"/>
      <c r="H42" s="12" t="s">
        <v>20</v>
      </c>
      <c r="I42" s="5">
        <f>COUNTIFS(B42:H42,"&lt;&gt;空",B42:H42,"&lt;&gt;休",B42:H42,"&lt;&gt;調",B42:H42,"&lt;&gt;",B42:H42,"&lt;&gt;調整休")</f>
        <v>2</v>
      </c>
      <c r="J42" s="682">
        <f>SUM(COUNTIF(B42:H42,"9-19"))*(9)+(COUNTIF(B42:H42,"9-18"))*(8)+(COUNTIF(B42:H42,"9-17"))*(7.25)+(COUNTIF(B42:H42,"9-16"))*(6.25)+(COUNTIF(B42:H42,"9-15"))*(5.5)+(COUNTIF(B42:H42,"9-14"))*(4.5)+(COUNTIF(B42:H42,"9-13"))*(4)+(COUNTIF(B42:H42,"9-12"))*(3)+(COUNTIF(B42:H42,"9-11"))*(2)+(COUNTIF(B42:H42,"15-19"))*(4)+(COUNTIF(B42:H42,"14-19"))*(4.5)+(COUNTIF(B42:H42,"13-19"))*(5.5)+(COUNTIF(B42:H42,"13-18"))*(4.5)+(COUNTIF(B42:H42,"13:30-19"))*(5)+(COUNTIF(B42:H42,"16-19"))*(3)+(COUNTIF(B42:H42,"11-18"))*(6.25)+(COUNTIF(B42:H42,"11-19"))*(7)</f>
        <v>9</v>
      </c>
      <c r="K42" s="692"/>
    </row>
    <row r="43" spans="1:11" ht="19.5" customHeight="1" x14ac:dyDescent="0.15">
      <c r="A43" s="20" t="s">
        <v>127</v>
      </c>
      <c r="B43" s="12" t="s">
        <v>21</v>
      </c>
      <c r="C43" s="2"/>
      <c r="D43" s="11"/>
      <c r="E43" s="11"/>
      <c r="F43" s="11"/>
      <c r="G43" s="11"/>
      <c r="H43" s="12" t="s">
        <v>184</v>
      </c>
      <c r="I43" s="5">
        <f>COUNTIFS(B43:H43,"&lt;&gt;空",B43:H43,"&lt;&gt;休",B43:H43,"&lt;&gt;調",B43:H43,"&lt;&gt;",B43:H43,"&lt;&gt;調整休")</f>
        <v>2</v>
      </c>
      <c r="J43" s="682">
        <f>SUM(COUNTIF(B43:H43,"9-19"))*(9)+(COUNTIF(B43:H43,"9-18"))*(8)+(COUNTIF(B43:H43,"9-17"))*(7.25)+(COUNTIF(B43:H43,"9-16"))*(6.25)+(COUNTIF(B43:H43,"9-15"))*(5.5)+(COUNTIF(B43:H43,"9-14"))*(4.5)+(COUNTIF(B43:H43,"9-13"))*(4)+(COUNTIF(B43:H43,"9-12"))*(3)+(COUNTIF(B43:H43,"9-11"))*(2)+(COUNTIF(B43:H43,"15-19"))*(4)+(COUNTIF(B43:H43,"14-19"))*(4.5)+(COUNTIF(B43:H43,"13-19"))*(5.5)+(COUNTIF(B43:H43,"13-18"))*(4.5)+(COUNTIF(B43:H43,"13:30-19"))*(5)+(COUNTIF(B43:H43,"16-19"))*(3)+(COUNTIF(B43:H43,"11-18"))*(6.25)+(COUNTIF(B43:H43,"11-19"))*(7)</f>
        <v>11.5</v>
      </c>
      <c r="K43" s="692"/>
    </row>
    <row r="44" spans="1:11" ht="19.5" customHeight="1" x14ac:dyDescent="0.15">
      <c r="A44" s="20" t="s">
        <v>344</v>
      </c>
      <c r="B44" s="12"/>
      <c r="C44" s="2"/>
      <c r="D44" s="11"/>
      <c r="E44" s="11"/>
      <c r="F44" s="11"/>
      <c r="G44" s="11"/>
      <c r="H44" s="12"/>
      <c r="I44" s="5">
        <f>COUNTIFS(B44:H44,"&lt;&gt;空",B44:H44,"&lt;&gt;休",B44:H44,"&lt;&gt;調",B44:H44,"&lt;&gt;",B44:H44,"&lt;&gt;調整休")</f>
        <v>0</v>
      </c>
      <c r="J44" s="682">
        <f>SUM(COUNTIF(B44:H44,"9-19"))*(9)+(COUNTIF(B44:H44,"9-18"))*(8)+(COUNTIF(B44:H44,"9-17"))*(7.25)+(COUNTIF(B44:H44,"9-16"))*(6.25)+(COUNTIF(B44:H44,"9-15"))*(5.5)+(COUNTIF(B44:H44,"9-14"))*(4.5)+(COUNTIF(B44:H44,"9-13"))*(4)+(COUNTIF(B44:H44,"9-12"))*(3)+(COUNTIF(B44:H44,"9-11"))*(2)+(COUNTIF(B44:H44,"9:30-11:30,16-19"))*(5)+(COUNTIF(B44:H44,"15-19"))*(4)+(COUNTIF(B44:H44,"14-19"))*(4.5)+(COUNTIF(B44:H44,"13-19"))*(5.5)+(COUNTIF(B44:H44,"13-18"))*(4.5)+(COUNTIF(B44:H44,"13-17"))*(4)+(COUNTIF(B44:H44,"12-18"))*(5.5)+(COUNTIF(B44:H44,"13:30-19"))*(5)+(COUNTIF(B44:H44,"16-19"))*(3)+(COUNTIF(B44:H44,"11-18"))*(6.25)</f>
        <v>0</v>
      </c>
      <c r="K44" s="692"/>
    </row>
    <row r="45" spans="1:11" ht="19.5" customHeight="1" thickBot="1" x14ac:dyDescent="0.2">
      <c r="A45" s="472" t="s">
        <v>430</v>
      </c>
      <c r="B45" s="364"/>
      <c r="C45" s="473"/>
      <c r="D45" s="474"/>
      <c r="E45" s="474"/>
      <c r="F45" s="474"/>
      <c r="G45" s="474"/>
      <c r="H45" s="364" t="s">
        <v>21</v>
      </c>
      <c r="I45" s="5">
        <f>COUNTIFS(B45:H45,"&lt;&gt;空",B45:H45,"&lt;&gt;休",B45:H45,"&lt;&gt;調",B45:H45,"&lt;&gt;",B45:H45,"&lt;&gt;調整休")</f>
        <v>1</v>
      </c>
      <c r="J45" s="682">
        <f>SUM(COUNTIF(B45:H45,"9-19"))*(9)+(COUNTIF(B45:H45,"9-18"))*(8)+(COUNTIF(B45:H45,"9-17"))*(7.25)+(COUNTIF(B45:H45,"9-16"))*(6.25)+(COUNTIF(B45:H45,"9-15"))*(5.5)+(COUNTIF(B45:H45,"9-14"))*(4.5)+(COUNTIF(B45:H45,"9-13"))*(4)+(COUNTIF(B45:H45,"9-12"))*(3)+(COUNTIF(B45:H45,"9-11"))*(2)+(COUNTIF(B45:H45,"9:30-11:30,16-19"))*(5)+(COUNTIF(B45:H45,"15-19"))*(4)+(COUNTIF(B45:H45,"14-19"))*(4.5)+(COUNTIF(B45:H45,"13-19"))*(5.5)+(COUNTIF(B45:H45,"13-18"))*(4.5)+(COUNTIF(B45:H45,"13-17"))*(4)+(COUNTIF(B45:H45,"12-18"))*(5.5)+(COUNTIF(B45:H45,"13:30-19"))*(5)+(COUNTIF(B45:H45,"16-19"))*(3)+(COUNTIF(B45:H45,"11-18"))*(6.25)</f>
        <v>4.5</v>
      </c>
      <c r="K45" s="692"/>
    </row>
    <row r="46" spans="1:11" ht="19.5" customHeight="1" x14ac:dyDescent="0.15">
      <c r="A46" s="930" t="s">
        <v>109</v>
      </c>
      <c r="B46" s="447"/>
      <c r="C46" s="417"/>
      <c r="D46" s="418"/>
      <c r="E46" s="418"/>
      <c r="F46" s="418"/>
      <c r="G46" s="418"/>
      <c r="H46" s="447" t="s">
        <v>380</v>
      </c>
      <c r="I46" s="394"/>
      <c r="J46" s="856"/>
      <c r="K46" s="857"/>
    </row>
    <row r="47" spans="1:11" ht="19.5" customHeight="1" thickBot="1" x14ac:dyDescent="0.2">
      <c r="A47" s="798"/>
      <c r="B47" s="111"/>
      <c r="C47" s="395"/>
      <c r="D47" s="395"/>
      <c r="E47" s="395"/>
      <c r="F47" s="395"/>
      <c r="G47" s="395"/>
      <c r="H47" s="111"/>
      <c r="I47" s="397"/>
      <c r="J47" s="858"/>
      <c r="K47" s="859"/>
    </row>
    <row r="48" spans="1:11" ht="19.5" customHeight="1" x14ac:dyDescent="0.15">
      <c r="A48" s="41"/>
      <c r="B48" s="42"/>
      <c r="C48" s="42"/>
      <c r="D48" s="42"/>
      <c r="E48" s="42"/>
      <c r="F48" s="42"/>
      <c r="G48" s="42"/>
      <c r="H48" s="42"/>
      <c r="I48" s="791" t="s">
        <v>419</v>
      </c>
      <c r="J48" s="791"/>
      <c r="K48" s="791"/>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92</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75">
    <mergeCell ref="A57:B57"/>
    <mergeCell ref="C57:K57"/>
    <mergeCell ref="C41:G41"/>
    <mergeCell ref="J9:K9"/>
    <mergeCell ref="J18:K18"/>
    <mergeCell ref="J27:K27"/>
    <mergeCell ref="J36:K36"/>
    <mergeCell ref="J45:K45"/>
    <mergeCell ref="E14:H14"/>
    <mergeCell ref="C52:K52"/>
    <mergeCell ref="A54:B54"/>
    <mergeCell ref="C54:K54"/>
    <mergeCell ref="A55:B55"/>
    <mergeCell ref="A56:B56"/>
    <mergeCell ref="C56:K56"/>
    <mergeCell ref="I48:K48"/>
    <mergeCell ref="A49:B49"/>
    <mergeCell ref="D49:E49"/>
    <mergeCell ref="A50:B50"/>
    <mergeCell ref="C50:K50"/>
    <mergeCell ref="A51:B51"/>
    <mergeCell ref="C51:K51"/>
    <mergeCell ref="J42:K42"/>
    <mergeCell ref="J43:K43"/>
    <mergeCell ref="J44:K44"/>
    <mergeCell ref="A46:A47"/>
    <mergeCell ref="J46:K46"/>
    <mergeCell ref="J47:K47"/>
    <mergeCell ref="A37:A38"/>
    <mergeCell ref="G37:G38"/>
    <mergeCell ref="J37:K37"/>
    <mergeCell ref="J38:K38"/>
    <mergeCell ref="J41:K41"/>
    <mergeCell ref="I39:I40"/>
    <mergeCell ref="J39:K40"/>
    <mergeCell ref="I30:I31"/>
    <mergeCell ref="J30:K31"/>
    <mergeCell ref="J32:K32"/>
    <mergeCell ref="J33:K33"/>
    <mergeCell ref="J34:K34"/>
    <mergeCell ref="J35:K35"/>
    <mergeCell ref="J23:K23"/>
    <mergeCell ref="J24:K24"/>
    <mergeCell ref="J25:K25"/>
    <mergeCell ref="J26:K26"/>
    <mergeCell ref="A28:A29"/>
    <mergeCell ref="G28:G29"/>
    <mergeCell ref="J28:K28"/>
    <mergeCell ref="J29:K29"/>
    <mergeCell ref="E23:H23"/>
    <mergeCell ref="A19:A20"/>
    <mergeCell ref="G19:G20"/>
    <mergeCell ref="J19:K19"/>
    <mergeCell ref="J20:K20"/>
    <mergeCell ref="I21:I22"/>
    <mergeCell ref="J21:K22"/>
    <mergeCell ref="J17:K17"/>
    <mergeCell ref="J6:K6"/>
    <mergeCell ref="J7:K7"/>
    <mergeCell ref="J8:K8"/>
    <mergeCell ref="A10:A11"/>
    <mergeCell ref="G10:G11"/>
    <mergeCell ref="J10:K10"/>
    <mergeCell ref="J11:K11"/>
    <mergeCell ref="I12:I13"/>
    <mergeCell ref="J12:K13"/>
    <mergeCell ref="J14:K14"/>
    <mergeCell ref="J15:K15"/>
    <mergeCell ref="J16:K16"/>
    <mergeCell ref="J5:K5"/>
    <mergeCell ref="B1:F1"/>
    <mergeCell ref="H1:K1"/>
    <mergeCell ref="B2:E2"/>
    <mergeCell ref="I3:I4"/>
    <mergeCell ref="J3:K4"/>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40E8252-E924-4A43-ACA8-CFE92D438DB3}">
          <x14:formula1>
            <xm:f>'F:\Users\clmiwa-three\Downloads\[《中村》新田・草加 エリア 仮シフト【12月16日～1月15日】.xlsx]参照データベース'!#REF!</xm:f>
          </x14:formula1>
          <xm:sqref>G1 C47:D48 C38:D38 C29:D29 E48:H48 C20:D20 C11:D11 E47:G47</xm:sqref>
        </x14:dataValidation>
      </x14:dataValidations>
    </ext>
  </extLst>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EAEBC-2A39-4B20-80C0-080C245844F3}">
  <sheetPr>
    <pageSetUpPr fitToPage="1"/>
  </sheetPr>
  <dimension ref="A1:X57"/>
  <sheetViews>
    <sheetView zoomScale="85" zoomScaleNormal="85" workbookViewId="0">
      <selection activeCell="E57" sqref="E57"/>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418</v>
      </c>
      <c r="C1" s="683"/>
      <c r="D1" s="683"/>
      <c r="E1" s="683"/>
      <c r="F1" s="683"/>
      <c r="H1" s="767" t="s">
        <v>55</v>
      </c>
      <c r="I1" s="768"/>
      <c r="J1" s="769"/>
      <c r="K1" s="770"/>
    </row>
    <row r="2" spans="1:24" ht="18" customHeight="1" x14ac:dyDescent="0.15">
      <c r="A2" s="14"/>
      <c r="B2" s="764" t="s">
        <v>424</v>
      </c>
      <c r="C2" s="764"/>
      <c r="D2" s="764"/>
      <c r="E2" s="764"/>
      <c r="I2" s="14"/>
      <c r="J2" s="3"/>
      <c r="K2" s="4"/>
    </row>
    <row r="3" spans="1:24" ht="18" customHeight="1" x14ac:dyDescent="0.15">
      <c r="A3" s="2" t="s">
        <v>64</v>
      </c>
      <c r="B3" s="90">
        <v>45992</v>
      </c>
      <c r="C3" s="90">
        <v>45993</v>
      </c>
      <c r="D3" s="90">
        <v>45994</v>
      </c>
      <c r="E3" s="90">
        <v>45995</v>
      </c>
      <c r="F3" s="90">
        <v>45996</v>
      </c>
      <c r="G3" s="90">
        <v>45997</v>
      </c>
      <c r="H3" s="90">
        <v>45998</v>
      </c>
      <c r="I3" s="727" t="s">
        <v>1</v>
      </c>
      <c r="J3" s="717" t="s">
        <v>2</v>
      </c>
      <c r="K3" s="718"/>
    </row>
    <row r="4" spans="1:24" ht="18" customHeight="1" x14ac:dyDescent="0.15">
      <c r="A4" s="2" t="s">
        <v>3</v>
      </c>
      <c r="B4" s="2" t="s">
        <v>4</v>
      </c>
      <c r="C4" s="21" t="s">
        <v>5</v>
      </c>
      <c r="D4" s="21" t="s">
        <v>6</v>
      </c>
      <c r="E4" s="2" t="s">
        <v>7</v>
      </c>
      <c r="F4" s="2" t="s">
        <v>8</v>
      </c>
      <c r="G4" s="2" t="s">
        <v>9</v>
      </c>
      <c r="H4" s="24" t="s">
        <v>10</v>
      </c>
      <c r="I4" s="728"/>
      <c r="J4" s="719"/>
      <c r="K4" s="720"/>
    </row>
    <row r="5" spans="1:24" ht="18" customHeight="1" thickBot="1" x14ac:dyDescent="0.2">
      <c r="A5" s="104" t="s">
        <v>12</v>
      </c>
      <c r="B5" s="99"/>
      <c r="C5" s="105"/>
      <c r="D5" s="105"/>
      <c r="E5" s="99"/>
      <c r="F5" s="99"/>
      <c r="G5" s="99"/>
      <c r="H5" s="99"/>
      <c r="I5" s="100"/>
      <c r="J5" s="765"/>
      <c r="K5" s="766"/>
    </row>
    <row r="6" spans="1:24" ht="18" customHeight="1" x14ac:dyDescent="0.15">
      <c r="A6" s="771" t="s">
        <v>52</v>
      </c>
      <c r="B6" s="107"/>
      <c r="C6" s="351"/>
      <c r="D6" s="109"/>
      <c r="E6" s="110"/>
      <c r="F6" s="110"/>
      <c r="G6" s="110"/>
      <c r="H6" s="110"/>
      <c r="I6" s="775"/>
      <c r="J6" s="777"/>
      <c r="K6" s="778"/>
      <c r="N6" s="6"/>
      <c r="O6" s="6"/>
      <c r="P6" s="6"/>
      <c r="Q6" s="6"/>
      <c r="R6" s="6"/>
      <c r="S6" s="6"/>
      <c r="T6" s="6"/>
      <c r="U6" s="6"/>
      <c r="V6" s="6"/>
      <c r="W6" s="6"/>
      <c r="X6" s="6"/>
    </row>
    <row r="7" spans="1:24" ht="18" customHeight="1" thickBot="1" x14ac:dyDescent="0.2">
      <c r="A7" s="772"/>
      <c r="B7" s="122" t="s">
        <v>188</v>
      </c>
      <c r="C7" s="352"/>
      <c r="D7" s="113"/>
      <c r="E7" s="122"/>
      <c r="F7" s="122"/>
      <c r="G7" s="122"/>
      <c r="H7" s="111"/>
      <c r="I7" s="776"/>
      <c r="J7" s="779"/>
      <c r="K7" s="780"/>
      <c r="N7" s="6"/>
      <c r="O7" s="6"/>
      <c r="P7" s="6"/>
      <c r="Q7" s="6"/>
      <c r="R7" s="6"/>
      <c r="S7" s="6"/>
      <c r="T7" s="6"/>
      <c r="U7" s="6"/>
      <c r="V7" s="6"/>
      <c r="W7" s="6"/>
      <c r="X7" s="6"/>
    </row>
    <row r="8" spans="1:24" ht="18" customHeight="1" x14ac:dyDescent="0.15">
      <c r="A8" s="43" t="s">
        <v>53</v>
      </c>
      <c r="B8" s="29" t="s">
        <v>20</v>
      </c>
      <c r="C8" s="106"/>
      <c r="D8" s="106"/>
      <c r="E8" s="29" t="s">
        <v>20</v>
      </c>
      <c r="F8" s="29"/>
      <c r="G8" s="29" t="s">
        <v>20</v>
      </c>
      <c r="H8" s="29"/>
      <c r="I8" s="43">
        <f>COUNTIFS(B8:H8,"&lt;&gt;空",B8:H8,"&lt;&gt;休",B8:H8,"&lt;&gt;調",B8:H8,"&lt;&gt;",B8:H8,"&lt;&gt;調整休")</f>
        <v>3</v>
      </c>
      <c r="J8" s="781">
        <f>SUM(COUNTIF(B8:H8,"9-16"))*(6.25)+(COUNTIF(B8:H8,"9-15"))*(5.5)+(COUNTIF(B8:H8,"9-14"))*(4.5)+(COUNTIF(B8:H8,"16-19"))*(3)+(COUNTIF(B8:H8,"15-19"))*(4)+(COUNTIF(B8:H8,"14-19"))*(4.5)+(COUNTIF(B8:H8,"13-19"))*(5.5)+(COUNTIF(B8:H8,"12-19"))*(6.25)</f>
        <v>13.5</v>
      </c>
      <c r="K8" s="782"/>
      <c r="N8" s="6"/>
      <c r="O8" s="6"/>
      <c r="P8" s="6"/>
      <c r="Q8" s="6"/>
      <c r="R8" s="6"/>
      <c r="S8" s="6"/>
      <c r="T8" s="6"/>
      <c r="U8" s="6"/>
      <c r="V8" s="6"/>
      <c r="W8" s="6"/>
      <c r="X8" s="6"/>
    </row>
    <row r="9" spans="1:24" ht="18" customHeight="1" thickBot="1" x14ac:dyDescent="0.2">
      <c r="A9" s="5" t="s">
        <v>54</v>
      </c>
      <c r="B9" s="111"/>
      <c r="C9" s="45"/>
      <c r="D9" s="46"/>
      <c r="E9" s="111" t="s">
        <v>21</v>
      </c>
      <c r="F9" s="111" t="s">
        <v>20</v>
      </c>
      <c r="G9" s="111"/>
      <c r="H9" s="12"/>
      <c r="I9" s="5">
        <f>COUNTIFS(B9:H9,"&lt;&gt;空",B9:H9,"&lt;&gt;休",B9:H9,"&lt;&gt;調",B9:H9,"&lt;&gt;",B9:H9,"&lt;&gt;調整休")</f>
        <v>2</v>
      </c>
      <c r="J9" s="682">
        <f>SUM(COUNTIF(B9:H9,"9-16"))*(6.25)+(COUNTIF(B9:H9,"9-15"))*(5.5)+(COUNTIF(B9:H9,"9-14"))*(4.5)+(COUNTIF(B9:H9,"16-19"))*(3)+(COUNTIF(B9:H9,"15-19"))*(4)+(COUNTIF(B9:H9,"14-19"))*(4.5)+(COUNTIF(B9:H9,"13-19"))*(5.5)+(COUNTIF(B9:H9,"12-19"))*(6.25)</f>
        <v>9</v>
      </c>
      <c r="K9" s="692"/>
    </row>
    <row r="10" spans="1:24" ht="18" customHeight="1" x14ac:dyDescent="0.15">
      <c r="A10" s="771" t="s">
        <v>63</v>
      </c>
      <c r="B10" s="403" t="s">
        <v>330</v>
      </c>
      <c r="C10" s="141"/>
      <c r="D10" s="109"/>
      <c r="E10" s="107"/>
      <c r="F10" s="403" t="s">
        <v>364</v>
      </c>
      <c r="G10" s="403" t="s">
        <v>330</v>
      </c>
      <c r="H10" s="773" t="s">
        <v>83</v>
      </c>
      <c r="I10" s="775">
        <v>4</v>
      </c>
      <c r="J10" s="777"/>
      <c r="K10" s="778"/>
    </row>
    <row r="11" spans="1:24" ht="18" customHeight="1" thickBot="1" x14ac:dyDescent="0.2">
      <c r="A11" s="772"/>
      <c r="B11" s="111" t="s">
        <v>21</v>
      </c>
      <c r="C11" s="142"/>
      <c r="D11" s="113"/>
      <c r="E11" s="111"/>
      <c r="F11" s="111" t="s">
        <v>68</v>
      </c>
      <c r="G11" s="111" t="s">
        <v>21</v>
      </c>
      <c r="H11" s="774"/>
      <c r="I11" s="776"/>
      <c r="J11" s="779"/>
      <c r="K11" s="780"/>
    </row>
    <row r="12" spans="1:24" ht="18" customHeight="1" x14ac:dyDescent="0.15">
      <c r="A12" s="33" t="s">
        <v>0</v>
      </c>
      <c r="B12" s="90">
        <v>45999</v>
      </c>
      <c r="C12" s="90">
        <v>46000</v>
      </c>
      <c r="D12" s="90">
        <v>46001</v>
      </c>
      <c r="E12" s="90">
        <v>46002</v>
      </c>
      <c r="F12" s="90">
        <v>46003</v>
      </c>
      <c r="G12" s="90">
        <v>46004</v>
      </c>
      <c r="H12" s="90">
        <v>46005</v>
      </c>
      <c r="I12" s="7"/>
      <c r="J12" s="717" t="s">
        <v>2</v>
      </c>
      <c r="K12" s="718"/>
    </row>
    <row r="13" spans="1:24" ht="18" customHeight="1" x14ac:dyDescent="0.15">
      <c r="A13" s="22" t="s">
        <v>3</v>
      </c>
      <c r="B13" s="22" t="s">
        <v>4</v>
      </c>
      <c r="C13" s="2" t="s">
        <v>5</v>
      </c>
      <c r="D13" s="21" t="s">
        <v>6</v>
      </c>
      <c r="E13" s="2" t="s">
        <v>7</v>
      </c>
      <c r="F13" s="2" t="s">
        <v>8</v>
      </c>
      <c r="G13" s="2" t="s">
        <v>9</v>
      </c>
      <c r="H13" s="24" t="s">
        <v>10</v>
      </c>
      <c r="I13" s="8"/>
      <c r="J13" s="719"/>
      <c r="K13" s="720"/>
    </row>
    <row r="14" spans="1:24" ht="18" customHeight="1" thickBot="1" x14ac:dyDescent="0.2">
      <c r="A14" s="104" t="s">
        <v>13</v>
      </c>
      <c r="B14" s="99"/>
      <c r="C14" s="105"/>
      <c r="D14" s="105"/>
      <c r="E14" s="960" t="s">
        <v>422</v>
      </c>
      <c r="F14" s="961"/>
      <c r="G14" s="961"/>
      <c r="H14" s="962"/>
      <c r="I14" s="100"/>
      <c r="J14" s="765"/>
      <c r="K14" s="766"/>
    </row>
    <row r="15" spans="1:24" ht="20.45" customHeight="1" x14ac:dyDescent="0.15">
      <c r="A15" s="771" t="s">
        <v>52</v>
      </c>
      <c r="B15" s="107"/>
      <c r="C15" s="351"/>
      <c r="D15" s="109"/>
      <c r="E15" s="110"/>
      <c r="F15" s="110"/>
      <c r="G15" s="110"/>
      <c r="H15" s="110"/>
      <c r="I15" s="775"/>
      <c r="J15" s="777"/>
      <c r="K15" s="778"/>
    </row>
    <row r="16" spans="1:24" ht="20.45" customHeight="1" thickBot="1" x14ac:dyDescent="0.2">
      <c r="A16" s="772"/>
      <c r="B16" s="122" t="s">
        <v>188</v>
      </c>
      <c r="C16" s="352"/>
      <c r="D16" s="113"/>
      <c r="E16" s="122"/>
      <c r="F16" s="122"/>
      <c r="G16" s="122"/>
      <c r="H16" s="111"/>
      <c r="I16" s="776"/>
      <c r="J16" s="779"/>
      <c r="K16" s="780"/>
    </row>
    <row r="17" spans="1:11" ht="18" customHeight="1" x14ac:dyDescent="0.15">
      <c r="A17" s="43" t="s">
        <v>53</v>
      </c>
      <c r="B17" s="29" t="s">
        <v>20</v>
      </c>
      <c r="C17" s="106"/>
      <c r="D17" s="106"/>
      <c r="E17" s="29" t="s">
        <v>20</v>
      </c>
      <c r="F17" s="29"/>
      <c r="G17" s="29" t="s">
        <v>20</v>
      </c>
      <c r="H17" s="29"/>
      <c r="I17" s="43">
        <f t="shared" ref="I17:I18" si="0">COUNTIFS(B17:H17,"&lt;&gt;空",B17:H17,"&lt;&gt;休",B17:H17,"&lt;&gt;調",B17:H17,"&lt;&gt;",B17:H17,"&lt;&gt;調整休")</f>
        <v>3</v>
      </c>
      <c r="J17" s="781">
        <f>SUM(COUNTIF(B17:H17,"9-16"))*(6.25)+(COUNTIF(B17:H17,"9-15"))*(5.5)+(COUNTIF(B17:H17,"9-14"))*(4.5)+(COUNTIF(B17:H17,"16-19"))*(3)+(COUNTIF(B17:H17,"15-19"))*(4)+(COUNTIF(B17:H17,"14-19"))*(4.5)+(COUNTIF(B17:H17,"13-19"))*(5.5)+(COUNTIF(B17:H17,"12-19"))*(6.25)</f>
        <v>13.5</v>
      </c>
      <c r="K17" s="782"/>
    </row>
    <row r="18" spans="1:11" ht="18" customHeight="1" thickBot="1" x14ac:dyDescent="0.2">
      <c r="A18" s="5" t="s">
        <v>54</v>
      </c>
      <c r="B18" s="111"/>
      <c r="C18" s="45"/>
      <c r="D18" s="46"/>
      <c r="E18" s="111" t="s">
        <v>21</v>
      </c>
      <c r="F18" s="111" t="s">
        <v>20</v>
      </c>
      <c r="G18" s="111"/>
      <c r="H18" s="12"/>
      <c r="I18" s="5">
        <f t="shared" si="0"/>
        <v>2</v>
      </c>
      <c r="J18" s="682">
        <f>SUM(COUNTIF(B18:H18,"9-16"))*(6.25)+(COUNTIF(B18:H18,"9-15"))*(5.5)+(COUNTIF(B18:H18,"9-14"))*(4.5)+(COUNTIF(B18:H18,"16-19"))*(3)+(COUNTIF(B18:H18,"15-19"))*(4)+(COUNTIF(B18:H18,"14-19"))*(4.5)+(COUNTIF(B18:H18,"13-19"))*(5.5)+(COUNTIF(B18:H18,"12-19"))*(6.25)</f>
        <v>9</v>
      </c>
      <c r="K18" s="692"/>
    </row>
    <row r="19" spans="1:11" ht="18" customHeight="1" x14ac:dyDescent="0.15">
      <c r="A19" s="771" t="s">
        <v>63</v>
      </c>
      <c r="B19" s="403" t="s">
        <v>330</v>
      </c>
      <c r="C19" s="141"/>
      <c r="D19" s="109"/>
      <c r="E19" s="107"/>
      <c r="F19" s="403" t="s">
        <v>364</v>
      </c>
      <c r="G19" s="403" t="s">
        <v>330</v>
      </c>
      <c r="H19" s="773" t="s">
        <v>83</v>
      </c>
      <c r="I19" s="775">
        <v>4</v>
      </c>
      <c r="J19" s="777"/>
      <c r="K19" s="778"/>
    </row>
    <row r="20" spans="1:11" ht="18" customHeight="1" thickBot="1" x14ac:dyDescent="0.2">
      <c r="A20" s="772"/>
      <c r="B20" s="111" t="s">
        <v>21</v>
      </c>
      <c r="C20" s="142"/>
      <c r="D20" s="113"/>
      <c r="E20" s="111"/>
      <c r="F20" s="111" t="s">
        <v>68</v>
      </c>
      <c r="G20" s="111" t="s">
        <v>21</v>
      </c>
      <c r="H20" s="774"/>
      <c r="I20" s="776"/>
      <c r="J20" s="779"/>
      <c r="K20" s="780"/>
    </row>
    <row r="21" spans="1:11" ht="18" customHeight="1" x14ac:dyDescent="0.15">
      <c r="A21" s="22" t="s">
        <v>0</v>
      </c>
      <c r="B21" s="23">
        <v>46006</v>
      </c>
      <c r="C21" s="23">
        <v>46007</v>
      </c>
      <c r="D21" s="23">
        <v>46008</v>
      </c>
      <c r="E21" s="23">
        <v>46009</v>
      </c>
      <c r="F21" s="23">
        <v>46010</v>
      </c>
      <c r="G21" s="23">
        <v>46011</v>
      </c>
      <c r="H21" s="23">
        <v>46012</v>
      </c>
      <c r="I21" s="7"/>
      <c r="J21" s="717" t="s">
        <v>2</v>
      </c>
      <c r="K21" s="718"/>
    </row>
    <row r="22" spans="1:11" ht="18" customHeight="1" x14ac:dyDescent="0.15">
      <c r="A22" s="22" t="s">
        <v>3</v>
      </c>
      <c r="B22" s="2" t="s">
        <v>4</v>
      </c>
      <c r="C22" s="21" t="s">
        <v>5</v>
      </c>
      <c r="D22" s="21" t="s">
        <v>6</v>
      </c>
      <c r="E22" s="2" t="s">
        <v>7</v>
      </c>
      <c r="F22" s="2" t="s">
        <v>8</v>
      </c>
      <c r="G22" s="2" t="s">
        <v>9</v>
      </c>
      <c r="H22" s="24" t="s">
        <v>10</v>
      </c>
      <c r="I22" s="8"/>
      <c r="J22" s="719"/>
      <c r="K22" s="720"/>
    </row>
    <row r="23" spans="1:11" ht="18" customHeight="1" thickBot="1" x14ac:dyDescent="0.2">
      <c r="A23" s="104" t="s">
        <v>12</v>
      </c>
      <c r="B23" s="471" t="s">
        <v>423</v>
      </c>
      <c r="C23" s="105"/>
      <c r="D23" s="105"/>
      <c r="E23" s="960" t="s">
        <v>421</v>
      </c>
      <c r="F23" s="961"/>
      <c r="G23" s="961"/>
      <c r="H23" s="962"/>
      <c r="I23" s="100"/>
      <c r="J23" s="765"/>
      <c r="K23" s="766"/>
    </row>
    <row r="24" spans="1:11" ht="19.5" customHeight="1" x14ac:dyDescent="0.15">
      <c r="A24" s="771" t="s">
        <v>52</v>
      </c>
      <c r="B24" s="107"/>
      <c r="C24" s="351"/>
      <c r="D24" s="109"/>
      <c r="E24" s="110"/>
      <c r="F24" s="110"/>
      <c r="G24" s="110"/>
      <c r="H24" s="110"/>
      <c r="I24" s="775"/>
      <c r="J24" s="777"/>
      <c r="K24" s="778"/>
    </row>
    <row r="25" spans="1:11" ht="19.5" customHeight="1" thickBot="1" x14ac:dyDescent="0.2">
      <c r="A25" s="772"/>
      <c r="B25" s="122" t="s">
        <v>188</v>
      </c>
      <c r="C25" s="352"/>
      <c r="D25" s="113"/>
      <c r="E25" s="122"/>
      <c r="F25" s="122"/>
      <c r="G25" s="122"/>
      <c r="H25" s="111"/>
      <c r="I25" s="776"/>
      <c r="J25" s="779"/>
      <c r="K25" s="780"/>
    </row>
    <row r="26" spans="1:11" ht="18" customHeight="1" x14ac:dyDescent="0.15">
      <c r="A26" s="43" t="s">
        <v>53</v>
      </c>
      <c r="B26" s="29" t="s">
        <v>20</v>
      </c>
      <c r="C26" s="106"/>
      <c r="D26" s="106"/>
      <c r="E26" s="29" t="s">
        <v>20</v>
      </c>
      <c r="F26" s="29"/>
      <c r="G26" s="29" t="s">
        <v>20</v>
      </c>
      <c r="H26" s="29"/>
      <c r="I26" s="43">
        <f>COUNTIFS(B26:H26,"&lt;&gt;空",B26:H26,"&lt;&gt;休",B26:H26,"&lt;&gt;調",B26:H26,"&lt;&gt;",B26:H26,"&lt;&gt;調整休")</f>
        <v>3</v>
      </c>
      <c r="J26" s="781">
        <f>SUM(COUNTIF(B26:H26,"9-16"))*(6.25)+(COUNTIF(B26:H26,"9-15"))*(5.5)+(COUNTIF(B26:H26,"9-14"))*(4.5)+(COUNTIF(B26:H26,"16-19"))*(3)+(COUNTIF(B26:H26,"15-19"))*(4)+(COUNTIF(B26:H26,"14-19"))*(4.5)+(COUNTIF(B26:H26,"13-19"))*(5.5)+(COUNTIF(B26:H26,"12-19"))*(6.25)</f>
        <v>13.5</v>
      </c>
      <c r="K26" s="782"/>
    </row>
    <row r="27" spans="1:11" ht="18" customHeight="1" thickBot="1" x14ac:dyDescent="0.2">
      <c r="A27" s="5" t="s">
        <v>54</v>
      </c>
      <c r="B27" s="111"/>
      <c r="C27" s="45"/>
      <c r="D27" s="46"/>
      <c r="E27" s="111" t="s">
        <v>21</v>
      </c>
      <c r="F27" s="111" t="s">
        <v>20</v>
      </c>
      <c r="G27" s="111"/>
      <c r="H27" s="12"/>
      <c r="I27" s="5">
        <f>COUNTIFS(B27:H27,"&lt;&gt;空",B27:H27,"&lt;&gt;休",B27:H27,"&lt;&gt;調",B27:H27,"&lt;&gt;",B27:H27,"&lt;&gt;調整休")</f>
        <v>2</v>
      </c>
      <c r="J27" s="682">
        <f>SUM(COUNTIF(B27:H27,"9-16"))*(6.25)+(COUNTIF(B27:H27,"9-15"))*(5.5)+(COUNTIF(B27:H27,"9-14"))*(4.5)+(COUNTIF(B27:H27,"16-19"))*(3)+(COUNTIF(B27:H27,"15-19"))*(4)+(COUNTIF(B27:H27,"14-19"))*(4.5)+(COUNTIF(B27:H27,"13-19"))*(5.5)+(COUNTIF(B27:H27,"12-19"))*(6.25)</f>
        <v>9</v>
      </c>
      <c r="K27" s="692"/>
    </row>
    <row r="28" spans="1:11" ht="18" customHeight="1" x14ac:dyDescent="0.15">
      <c r="A28" s="771" t="s">
        <v>63</v>
      </c>
      <c r="B28" s="403" t="s">
        <v>330</v>
      </c>
      <c r="C28" s="141"/>
      <c r="D28" s="109"/>
      <c r="E28" s="107"/>
      <c r="F28" s="403" t="s">
        <v>364</v>
      </c>
      <c r="G28" s="403" t="s">
        <v>330</v>
      </c>
      <c r="H28" s="773" t="s">
        <v>83</v>
      </c>
      <c r="I28" s="775">
        <v>4</v>
      </c>
      <c r="J28" s="777"/>
      <c r="K28" s="778"/>
    </row>
    <row r="29" spans="1:11" ht="18" customHeight="1" thickBot="1" x14ac:dyDescent="0.2">
      <c r="A29" s="772"/>
      <c r="B29" s="111" t="s">
        <v>21</v>
      </c>
      <c r="C29" s="142"/>
      <c r="D29" s="113"/>
      <c r="E29" s="111"/>
      <c r="F29" s="111" t="s">
        <v>68</v>
      </c>
      <c r="G29" s="111" t="s">
        <v>21</v>
      </c>
      <c r="H29" s="774"/>
      <c r="I29" s="776"/>
      <c r="J29" s="779"/>
      <c r="K29" s="780"/>
    </row>
    <row r="30" spans="1:11" ht="18" customHeight="1" x14ac:dyDescent="0.15">
      <c r="A30" s="22" t="s">
        <v>0</v>
      </c>
      <c r="B30" s="90">
        <v>46013</v>
      </c>
      <c r="C30" s="90">
        <v>46014</v>
      </c>
      <c r="D30" s="90">
        <v>46015</v>
      </c>
      <c r="E30" s="90">
        <v>46016</v>
      </c>
      <c r="F30" s="90">
        <v>46017</v>
      </c>
      <c r="G30" s="90">
        <v>46018</v>
      </c>
      <c r="H30" s="90">
        <v>46019</v>
      </c>
      <c r="I30" s="7"/>
      <c r="J30" s="717" t="s">
        <v>2</v>
      </c>
      <c r="K30" s="718"/>
    </row>
    <row r="31" spans="1:11" ht="18" customHeight="1" x14ac:dyDescent="0.15">
      <c r="A31" s="22" t="s">
        <v>3</v>
      </c>
      <c r="B31" s="2" t="s">
        <v>4</v>
      </c>
      <c r="C31" s="21" t="s">
        <v>5</v>
      </c>
      <c r="D31" s="21" t="s">
        <v>6</v>
      </c>
      <c r="E31" s="2" t="s">
        <v>7</v>
      </c>
      <c r="F31" s="2" t="s">
        <v>8</v>
      </c>
      <c r="G31" s="2" t="s">
        <v>9</v>
      </c>
      <c r="H31" s="24" t="s">
        <v>10</v>
      </c>
      <c r="I31" s="8"/>
      <c r="J31" s="719"/>
      <c r="K31" s="720"/>
    </row>
    <row r="32" spans="1:11" ht="18" customHeight="1" thickBot="1" x14ac:dyDescent="0.2">
      <c r="A32" s="104" t="s">
        <v>13</v>
      </c>
      <c r="B32" s="471" t="s">
        <v>423</v>
      </c>
      <c r="C32" s="105"/>
      <c r="D32" s="105"/>
      <c r="E32" s="99"/>
      <c r="F32" s="99"/>
      <c r="G32" s="99"/>
      <c r="H32" s="99"/>
      <c r="I32" s="100"/>
      <c r="J32" s="765"/>
      <c r="K32" s="766"/>
    </row>
    <row r="33" spans="1:11" ht="20.45" customHeight="1" x14ac:dyDescent="0.15">
      <c r="A33" s="771" t="s">
        <v>52</v>
      </c>
      <c r="B33" s="107"/>
      <c r="C33" s="351"/>
      <c r="D33" s="109"/>
      <c r="E33" s="110"/>
      <c r="F33" s="110"/>
      <c r="G33" s="110"/>
      <c r="H33" s="110"/>
      <c r="I33" s="775"/>
      <c r="J33" s="777"/>
      <c r="K33" s="778"/>
    </row>
    <row r="34" spans="1:11" ht="20.45" customHeight="1" thickBot="1" x14ac:dyDescent="0.2">
      <c r="A34" s="772"/>
      <c r="B34" s="122" t="s">
        <v>188</v>
      </c>
      <c r="C34" s="352"/>
      <c r="D34" s="113"/>
      <c r="E34" s="122"/>
      <c r="F34" s="122"/>
      <c r="G34" s="122"/>
      <c r="H34" s="111"/>
      <c r="I34" s="776"/>
      <c r="J34" s="779"/>
      <c r="K34" s="780"/>
    </row>
    <row r="35" spans="1:11" ht="18" customHeight="1" x14ac:dyDescent="0.15">
      <c r="A35" s="43" t="s">
        <v>53</v>
      </c>
      <c r="B35" s="29" t="s">
        <v>20</v>
      </c>
      <c r="C35" s="106"/>
      <c r="D35" s="106"/>
      <c r="E35" s="29" t="s">
        <v>20</v>
      </c>
      <c r="F35" s="29"/>
      <c r="G35" s="29" t="s">
        <v>20</v>
      </c>
      <c r="H35" s="29"/>
      <c r="I35" s="43">
        <f>COUNTIFS(B35:H35,"&lt;&gt;空",B35:H35,"&lt;&gt;休",B35:H35,"&lt;&gt;調",B35:H35,"&lt;&gt;",B35:H35,"&lt;&gt;調整休")</f>
        <v>3</v>
      </c>
      <c r="J35" s="781">
        <f>SUM(COUNTIF(B35:H35,"9-16"))*(6.25)+(COUNTIF(B35:H35,"9-15"))*(5.5)+(COUNTIF(B35:H35,"9-14"))*(4.5)+(COUNTIF(B35:H35,"16-19"))*(3)+(COUNTIF(B35:H35,"15-19"))*(4)+(COUNTIF(B35:H35,"14-19"))*(4.5)+(COUNTIF(B35:H35,"13-19"))*(5.5)+(COUNTIF(B35:H35,"12-19"))*(6.25)</f>
        <v>13.5</v>
      </c>
      <c r="K35" s="782"/>
    </row>
    <row r="36" spans="1:11" ht="18" customHeight="1" thickBot="1" x14ac:dyDescent="0.2">
      <c r="A36" s="5" t="s">
        <v>54</v>
      </c>
      <c r="B36" s="111"/>
      <c r="C36" s="45"/>
      <c r="D36" s="46"/>
      <c r="E36" s="111" t="s">
        <v>21</v>
      </c>
      <c r="F36" s="111" t="s">
        <v>20</v>
      </c>
      <c r="G36" s="111"/>
      <c r="H36" s="12"/>
      <c r="I36" s="5">
        <f>COUNTIFS(B36:H36,"&lt;&gt;空",B36:H36,"&lt;&gt;休",B36:H36,"&lt;&gt;調",B36:H36,"&lt;&gt;",B36:H36,"&lt;&gt;調整休")</f>
        <v>2</v>
      </c>
      <c r="J36" s="682">
        <f>SUM(COUNTIF(B36:H36,"9-16"))*(6.25)+(COUNTIF(B36:H36,"9-15"))*(5.5)+(COUNTIF(B36:H36,"9-14"))*(4.5)+(COUNTIF(B36:H36,"16-19"))*(3)+(COUNTIF(B36:H36,"15-19"))*(4)+(COUNTIF(B36:H36,"14-19"))*(4.5)+(COUNTIF(B36:H36,"13-19"))*(5.5)+(COUNTIF(B36:H36,"12-19"))*(6.25)</f>
        <v>9</v>
      </c>
      <c r="K36" s="692"/>
    </row>
    <row r="37" spans="1:11" ht="18" customHeight="1" x14ac:dyDescent="0.15">
      <c r="A37" s="771" t="s">
        <v>63</v>
      </c>
      <c r="B37" s="403" t="s">
        <v>330</v>
      </c>
      <c r="C37" s="141"/>
      <c r="D37" s="109"/>
      <c r="E37" s="107"/>
      <c r="F37" s="403" t="s">
        <v>364</v>
      </c>
      <c r="G37" s="403" t="s">
        <v>330</v>
      </c>
      <c r="H37" s="773" t="s">
        <v>83</v>
      </c>
      <c r="I37" s="775">
        <v>4</v>
      </c>
      <c r="J37" s="777"/>
      <c r="K37" s="778"/>
    </row>
    <row r="38" spans="1:11" ht="18" customHeight="1" thickBot="1" x14ac:dyDescent="0.2">
      <c r="A38" s="772"/>
      <c r="B38" s="111" t="s">
        <v>21</v>
      </c>
      <c r="C38" s="142"/>
      <c r="D38" s="113"/>
      <c r="E38" s="111"/>
      <c r="F38" s="111" t="s">
        <v>68</v>
      </c>
      <c r="G38" s="111" t="s">
        <v>21</v>
      </c>
      <c r="H38" s="774"/>
      <c r="I38" s="776"/>
      <c r="J38" s="779"/>
      <c r="K38" s="780"/>
    </row>
    <row r="39" spans="1:11" ht="18" customHeight="1" x14ac:dyDescent="0.15">
      <c r="A39" s="22" t="s">
        <v>0</v>
      </c>
      <c r="B39" s="23">
        <v>46020</v>
      </c>
      <c r="C39" s="23">
        <v>46021</v>
      </c>
      <c r="D39" s="23">
        <v>46022</v>
      </c>
      <c r="E39" s="23">
        <v>45658</v>
      </c>
      <c r="F39" s="23">
        <v>45659</v>
      </c>
      <c r="G39" s="23">
        <v>45660</v>
      </c>
      <c r="H39" s="23">
        <v>45661</v>
      </c>
      <c r="I39" s="7"/>
      <c r="J39" s="717" t="s">
        <v>2</v>
      </c>
      <c r="K39" s="718"/>
    </row>
    <row r="40" spans="1:11" ht="18" customHeight="1" x14ac:dyDescent="0.15">
      <c r="A40" s="22" t="s">
        <v>3</v>
      </c>
      <c r="B40" s="22" t="s">
        <v>4</v>
      </c>
      <c r="C40" s="316" t="s">
        <v>5</v>
      </c>
      <c r="D40" s="21" t="s">
        <v>6</v>
      </c>
      <c r="E40" s="24" t="s">
        <v>7</v>
      </c>
      <c r="F40" s="2" t="s">
        <v>8</v>
      </c>
      <c r="G40" s="2" t="s">
        <v>9</v>
      </c>
      <c r="H40" s="24" t="s">
        <v>10</v>
      </c>
      <c r="I40" s="8"/>
      <c r="J40" s="719"/>
      <c r="K40" s="720"/>
    </row>
    <row r="41" spans="1:11" ht="18" customHeight="1" thickBot="1" x14ac:dyDescent="0.2">
      <c r="A41" s="104" t="s">
        <v>12</v>
      </c>
      <c r="B41" s="99"/>
      <c r="C41" s="949" t="s">
        <v>420</v>
      </c>
      <c r="D41" s="950"/>
      <c r="E41" s="950"/>
      <c r="F41" s="950"/>
      <c r="G41" s="951"/>
      <c r="H41" s="99"/>
      <c r="I41" s="100"/>
      <c r="J41" s="785"/>
      <c r="K41" s="766"/>
    </row>
    <row r="42" spans="1:11" ht="19.5" customHeight="1" x14ac:dyDescent="0.15">
      <c r="A42" s="771" t="s">
        <v>52</v>
      </c>
      <c r="B42" s="107"/>
      <c r="C42" s="351"/>
      <c r="D42" s="109"/>
      <c r="E42" s="109"/>
      <c r="F42" s="109"/>
      <c r="G42" s="109"/>
      <c r="H42" s="110"/>
      <c r="I42" s="775"/>
      <c r="J42" s="777"/>
      <c r="K42" s="778"/>
    </row>
    <row r="43" spans="1:11" ht="19.5" customHeight="1" thickBot="1" x14ac:dyDescent="0.2">
      <c r="A43" s="772"/>
      <c r="B43" s="122" t="s">
        <v>188</v>
      </c>
      <c r="C43" s="352"/>
      <c r="D43" s="113"/>
      <c r="E43" s="113"/>
      <c r="F43" s="113"/>
      <c r="G43" s="113"/>
      <c r="H43" s="111"/>
      <c r="I43" s="776"/>
      <c r="J43" s="779"/>
      <c r="K43" s="780"/>
    </row>
    <row r="44" spans="1:11" ht="18" customHeight="1" x14ac:dyDescent="0.15">
      <c r="A44" s="43" t="s">
        <v>53</v>
      </c>
      <c r="B44" s="29" t="s">
        <v>20</v>
      </c>
      <c r="C44" s="106"/>
      <c r="D44" s="106"/>
      <c r="E44" s="106"/>
      <c r="F44" s="106"/>
      <c r="G44" s="106"/>
      <c r="H44" s="29"/>
      <c r="I44" s="43">
        <f>COUNTIFS(B44:H44,"&lt;&gt;空",B44:H44,"&lt;&gt;休",B44:H44,"&lt;&gt;調",B44:H44,"&lt;&gt;",B44:H44,"&lt;&gt;調整休")</f>
        <v>1</v>
      </c>
      <c r="J44" s="781">
        <f>SUM(COUNTIF(B44:H44,"9-16"))*(6.25)+(COUNTIF(B44:H44,"9-15"))*(5.5)+(COUNTIF(B44:H44,"9-14"))*(4.5)+(COUNTIF(B44:H44,"16-19"))*(3)+(COUNTIF(B44:H44,"15-19"))*(4)+(COUNTIF(B44:H44,"14-19"))*(4.5)+(COUNTIF(B44:H44,"13-19"))*(5.5)+(COUNTIF(B44:H44,"12-19"))*(6.25)</f>
        <v>4.5</v>
      </c>
      <c r="K44" s="782"/>
    </row>
    <row r="45" spans="1:11" ht="18" customHeight="1" thickBot="1" x14ac:dyDescent="0.2">
      <c r="A45" s="5" t="s">
        <v>54</v>
      </c>
      <c r="B45" s="111"/>
      <c r="C45" s="45"/>
      <c r="D45" s="46"/>
      <c r="E45" s="46"/>
      <c r="F45" s="46"/>
      <c r="G45" s="46"/>
      <c r="H45" s="12"/>
      <c r="I45" s="5">
        <f>COUNTIFS(B45:H45,"&lt;&gt;空",B45:H45,"&lt;&gt;休",B45:H45,"&lt;&gt;調",B45:H45,"&lt;&gt;",B45:H45,"&lt;&gt;調整休")</f>
        <v>0</v>
      </c>
      <c r="J45" s="682">
        <f>SUM(COUNTIF(B45:H45,"9-16"))*(6.25)+(COUNTIF(B45:H45,"9-15"))*(5.5)+(COUNTIF(B45:H45,"9-14"))*(4.5)+(COUNTIF(B45:H45,"16-19"))*(3)+(COUNTIF(B45:H45,"15-19"))*(4)+(COUNTIF(B45:H45,"14-19"))*(4.5)+(COUNTIF(B45:H45,"13-19"))*(5.5)+(COUNTIF(B45:H45,"12-19"))*(6.25)</f>
        <v>0</v>
      </c>
      <c r="K45" s="692"/>
    </row>
    <row r="46" spans="1:11" ht="18" customHeight="1" x14ac:dyDescent="0.15">
      <c r="A46" s="771" t="s">
        <v>63</v>
      </c>
      <c r="B46" s="403" t="s">
        <v>330</v>
      </c>
      <c r="C46" s="141"/>
      <c r="D46" s="109"/>
      <c r="E46" s="109"/>
      <c r="F46" s="109"/>
      <c r="G46" s="109"/>
      <c r="H46" s="773" t="s">
        <v>83</v>
      </c>
      <c r="I46" s="775">
        <v>4</v>
      </c>
      <c r="J46" s="777"/>
      <c r="K46" s="778"/>
    </row>
    <row r="47" spans="1:11" ht="18" customHeight="1" thickBot="1" x14ac:dyDescent="0.2">
      <c r="A47" s="772"/>
      <c r="B47" s="111" t="s">
        <v>21</v>
      </c>
      <c r="C47" s="142"/>
      <c r="D47" s="113"/>
      <c r="E47" s="113"/>
      <c r="F47" s="113"/>
      <c r="G47" s="113"/>
      <c r="H47" s="774"/>
      <c r="I47" s="776"/>
      <c r="J47" s="779"/>
      <c r="K47" s="780"/>
    </row>
    <row r="48" spans="1:11" ht="18" customHeight="1" x14ac:dyDescent="0.15">
      <c r="A48" s="41"/>
      <c r="B48" s="42"/>
      <c r="C48" s="42"/>
      <c r="D48" s="42"/>
      <c r="E48" s="42"/>
      <c r="F48" s="42"/>
      <c r="G48" s="42"/>
      <c r="H48" s="42"/>
      <c r="I48" s="881" t="s">
        <v>419</v>
      </c>
      <c r="J48" s="881"/>
      <c r="K48" s="881"/>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93</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77">
    <mergeCell ref="A57:B57"/>
    <mergeCell ref="C57:K57"/>
    <mergeCell ref="C41:G41"/>
    <mergeCell ref="E14:H14"/>
    <mergeCell ref="E23:H23"/>
    <mergeCell ref="C52:K52"/>
    <mergeCell ref="A54:B54"/>
    <mergeCell ref="C54:K54"/>
    <mergeCell ref="A55:B55"/>
    <mergeCell ref="A56:B56"/>
    <mergeCell ref="C56:K56"/>
    <mergeCell ref="I48:K48"/>
    <mergeCell ref="A49:B49"/>
    <mergeCell ref="D49:E49"/>
    <mergeCell ref="A50:B50"/>
    <mergeCell ref="C50:K50"/>
    <mergeCell ref="A51:B51"/>
    <mergeCell ref="C51:K51"/>
    <mergeCell ref="A42:A43"/>
    <mergeCell ref="I42:I43"/>
    <mergeCell ref="J42:K43"/>
    <mergeCell ref="J44:K44"/>
    <mergeCell ref="J45:K45"/>
    <mergeCell ref="A46:A47"/>
    <mergeCell ref="H46:H47"/>
    <mergeCell ref="I46:I47"/>
    <mergeCell ref="J46:K47"/>
    <mergeCell ref="J41:K41"/>
    <mergeCell ref="J32:K32"/>
    <mergeCell ref="A33:A34"/>
    <mergeCell ref="I33:I34"/>
    <mergeCell ref="J33:K34"/>
    <mergeCell ref="J35:K35"/>
    <mergeCell ref="J36:K36"/>
    <mergeCell ref="A37:A38"/>
    <mergeCell ref="H37:H38"/>
    <mergeCell ref="I37:I38"/>
    <mergeCell ref="J37:K38"/>
    <mergeCell ref="J39:K40"/>
    <mergeCell ref="J30:K31"/>
    <mergeCell ref="J23:K23"/>
    <mergeCell ref="A24:A25"/>
    <mergeCell ref="I24:I25"/>
    <mergeCell ref="J24:K25"/>
    <mergeCell ref="J26:K26"/>
    <mergeCell ref="J27:K27"/>
    <mergeCell ref="A28:A29"/>
    <mergeCell ref="H28:H29"/>
    <mergeCell ref="I28:I29"/>
    <mergeCell ref="J28:K29"/>
    <mergeCell ref="J21:K22"/>
    <mergeCell ref="J12:K13"/>
    <mergeCell ref="J14:K14"/>
    <mergeCell ref="A15:A16"/>
    <mergeCell ref="I15:I16"/>
    <mergeCell ref="J15:K16"/>
    <mergeCell ref="J17:K17"/>
    <mergeCell ref="J18:K18"/>
    <mergeCell ref="A19:A20"/>
    <mergeCell ref="H19:H20"/>
    <mergeCell ref="I19:I20"/>
    <mergeCell ref="J19:K20"/>
    <mergeCell ref="A10:A11"/>
    <mergeCell ref="H10:H11"/>
    <mergeCell ref="I10:I11"/>
    <mergeCell ref="J10:K11"/>
    <mergeCell ref="B1:F1"/>
    <mergeCell ref="H1:K1"/>
    <mergeCell ref="B2:E2"/>
    <mergeCell ref="I3:I4"/>
    <mergeCell ref="J3:K4"/>
    <mergeCell ref="J5:K5"/>
    <mergeCell ref="A6:A7"/>
    <mergeCell ref="I6:I7"/>
    <mergeCell ref="J6:K7"/>
    <mergeCell ref="J8:K8"/>
    <mergeCell ref="J9:K9"/>
  </mergeCells>
  <phoneticPr fontId="13"/>
  <pageMargins left="0.59055118110236227" right="0.27559055118110237" top="0.31496062992125984" bottom="0.11811023622047245" header="0.51181102362204722" footer="0.51181102362204722"/>
  <pageSetup paperSize="9" scale="87"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851883B-F91D-4106-9774-A77FDFBB5BFF}">
          <x14:formula1>
            <xm:f>'F:\Users\clmiwa-three\Downloads\[《中村》新田・草加 エリア 仮シフト【12月16日～1月15日】.xlsx]参照データベース'!#REF!</xm:f>
          </x14:formula1>
          <xm:sqref>G1 C48:H48</xm:sqref>
        </x14:dataValidation>
      </x14:dataValidations>
    </ext>
  </extLst>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ECBA7-FB42-4E53-A8E1-618E0E8D8761}">
  <dimension ref="A1:K59"/>
  <sheetViews>
    <sheetView zoomScale="85" zoomScaleNormal="85" workbookViewId="0">
      <selection activeCell="E57" sqref="E57"/>
    </sheetView>
  </sheetViews>
  <sheetFormatPr defaultColWidth="9" defaultRowHeight="16.5" customHeight="1" x14ac:dyDescent="0.15"/>
  <cols>
    <col min="1" max="1" width="11.5" style="1" customWidth="1"/>
    <col min="2" max="8" width="9.625" style="14" customWidth="1"/>
    <col min="9" max="9" width="7.625" style="1" customWidth="1"/>
    <col min="10" max="10" width="8.375" style="1" customWidth="1"/>
    <col min="11" max="11" width="2.375" style="1" customWidth="1"/>
    <col min="12" max="16384" width="9" style="1"/>
  </cols>
  <sheetData>
    <row r="1" spans="1:11" ht="16.5" customHeight="1" thickBot="1" x14ac:dyDescent="0.2">
      <c r="A1" s="50" t="s">
        <v>59</v>
      </c>
      <c r="B1" s="683" t="s">
        <v>418</v>
      </c>
      <c r="C1" s="683"/>
      <c r="D1" s="683"/>
      <c r="E1" s="683"/>
      <c r="F1" s="683"/>
      <c r="H1" s="760" t="s">
        <v>190</v>
      </c>
      <c r="I1" s="761"/>
      <c r="J1" s="761"/>
      <c r="K1" s="762"/>
    </row>
    <row r="2" spans="1:11" ht="8.4499999999999993" customHeight="1" x14ac:dyDescent="0.15">
      <c r="A2" s="14"/>
      <c r="I2" s="14"/>
      <c r="J2" s="3"/>
      <c r="K2" s="4"/>
    </row>
    <row r="3" spans="1:11" ht="16.5" customHeight="1" x14ac:dyDescent="0.15">
      <c r="A3" s="2" t="s">
        <v>64</v>
      </c>
      <c r="B3" s="90">
        <v>45992</v>
      </c>
      <c r="C3" s="90">
        <v>45993</v>
      </c>
      <c r="D3" s="90">
        <v>45994</v>
      </c>
      <c r="E3" s="90">
        <v>45995</v>
      </c>
      <c r="F3" s="90">
        <v>45996</v>
      </c>
      <c r="G3" s="90">
        <v>45997</v>
      </c>
      <c r="H3" s="90">
        <v>45998</v>
      </c>
      <c r="I3" s="727" t="s">
        <v>1</v>
      </c>
      <c r="J3" s="717" t="s">
        <v>2</v>
      </c>
      <c r="K3" s="718"/>
    </row>
    <row r="4" spans="1:11" ht="16.5" customHeight="1" x14ac:dyDescent="0.15">
      <c r="A4" s="2" t="s">
        <v>3</v>
      </c>
      <c r="B4" s="2" t="s">
        <v>4</v>
      </c>
      <c r="C4" s="21" t="s">
        <v>5</v>
      </c>
      <c r="D4" s="21" t="s">
        <v>6</v>
      </c>
      <c r="E4" s="2" t="s">
        <v>7</v>
      </c>
      <c r="F4" s="2" t="s">
        <v>8</v>
      </c>
      <c r="G4" s="2" t="s">
        <v>9</v>
      </c>
      <c r="H4" s="24" t="s">
        <v>10</v>
      </c>
      <c r="I4" s="728"/>
      <c r="J4" s="719"/>
      <c r="K4" s="720"/>
    </row>
    <row r="5" spans="1:11" ht="18" customHeight="1" x14ac:dyDescent="0.15">
      <c r="A5" s="17" t="s">
        <v>12</v>
      </c>
      <c r="B5" s="12"/>
      <c r="C5" s="11"/>
      <c r="D5" s="11"/>
      <c r="E5" s="12"/>
      <c r="F5" s="12"/>
      <c r="G5" s="12"/>
      <c r="H5" s="12"/>
      <c r="I5" s="5"/>
      <c r="J5" s="682"/>
      <c r="K5" s="692"/>
    </row>
    <row r="6" spans="1:11" ht="17.25" customHeight="1" x14ac:dyDescent="0.15">
      <c r="A6" s="20" t="s">
        <v>192</v>
      </c>
      <c r="B6" s="355" t="s">
        <v>21</v>
      </c>
      <c r="C6" s="357"/>
      <c r="D6" s="357"/>
      <c r="E6" s="355"/>
      <c r="F6" s="355" t="s">
        <v>21</v>
      </c>
      <c r="G6" s="306"/>
      <c r="H6" s="355" t="s">
        <v>21</v>
      </c>
      <c r="I6" s="5">
        <f t="shared" ref="I6:I9" si="0">COUNTIFS(B6:H6,"&lt;&gt;空",B6:H6,"&lt;&gt;休",B6:H6,"&lt;&gt;調",B6:H6,"&lt;&gt;",B6:H6,"&lt;&gt;調整休")</f>
        <v>3</v>
      </c>
      <c r="J6" s="758">
        <f t="shared" ref="J6" si="1">SUM(COUNTIF(B6:H6,"9-14"))*(5)+(COUNTIF(B6:H6,"14-19"))*(5)+(COUNTIF(B6:H6,"9-14・17-19"))*(7)</f>
        <v>15</v>
      </c>
      <c r="K6" s="759"/>
    </row>
    <row r="7" spans="1:11" ht="17.25" customHeight="1" x14ac:dyDescent="0.15">
      <c r="A7" s="20" t="s">
        <v>95</v>
      </c>
      <c r="B7" s="355"/>
      <c r="C7" s="357"/>
      <c r="D7" s="357"/>
      <c r="E7" s="355" t="s">
        <v>21</v>
      </c>
      <c r="F7" s="355"/>
      <c r="G7" s="355" t="s">
        <v>341</v>
      </c>
      <c r="H7" s="355" t="s">
        <v>21</v>
      </c>
      <c r="I7" s="5">
        <f t="shared" si="0"/>
        <v>3</v>
      </c>
      <c r="J7" s="758">
        <f>SUM(COUNTIF(B7:H7,"9-14"))*(4.5)+(COUNTIF(B7:H7,"14-19"))*(4.5)+(COUNTIF(B7:H7,"15-19"))*(4)+(COUNTIF(B7:H7,"9-11"))*(2)</f>
        <v>11</v>
      </c>
      <c r="K7" s="759"/>
    </row>
    <row r="8" spans="1:11" ht="17.25" customHeight="1" x14ac:dyDescent="0.15">
      <c r="A8" s="20" t="s">
        <v>427</v>
      </c>
      <c r="B8" s="355"/>
      <c r="C8" s="357"/>
      <c r="D8" s="357"/>
      <c r="E8" s="355" t="s">
        <v>21</v>
      </c>
      <c r="F8" s="355"/>
      <c r="G8" s="355" t="s">
        <v>51</v>
      </c>
      <c r="H8" s="355" t="s">
        <v>20</v>
      </c>
      <c r="I8" s="5">
        <f t="shared" si="0"/>
        <v>3</v>
      </c>
      <c r="J8" s="758">
        <f>SUM(COUNTIF(B8:H8,"9-14"))*(4.5)+(COUNTIF(B8:H8,"14-19"))*(4.5)+(COUNTIF(B8:H8,"15-19"))*(4)</f>
        <v>9</v>
      </c>
      <c r="K8" s="759"/>
    </row>
    <row r="9" spans="1:11" ht="17.25" customHeight="1" x14ac:dyDescent="0.15">
      <c r="A9" s="20" t="s">
        <v>428</v>
      </c>
      <c r="B9" s="355" t="s">
        <v>20</v>
      </c>
      <c r="C9" s="357"/>
      <c r="D9" s="357"/>
      <c r="E9" s="355" t="s">
        <v>20</v>
      </c>
      <c r="F9" s="355"/>
      <c r="G9" s="355"/>
      <c r="H9" s="355"/>
      <c r="I9" s="5">
        <f t="shared" si="0"/>
        <v>2</v>
      </c>
      <c r="J9" s="758">
        <f>SUM(COUNTIF(B9:H9,"9-14"))*(4.5)+(COUNTIF(B9:H9,"14-19"))*(4.5)+(COUNTIF(B9:H9,"15-19"))*(4)</f>
        <v>9</v>
      </c>
      <c r="K9" s="759"/>
    </row>
    <row r="10" spans="1:11" ht="17.25" customHeight="1" x14ac:dyDescent="0.15">
      <c r="A10" s="20" t="s">
        <v>355</v>
      </c>
      <c r="B10" s="355" t="s">
        <v>23</v>
      </c>
      <c r="C10" s="357"/>
      <c r="D10" s="357"/>
      <c r="E10" s="12"/>
      <c r="F10" s="355" t="s">
        <v>20</v>
      </c>
      <c r="G10" s="355" t="s">
        <v>23</v>
      </c>
      <c r="H10" s="355"/>
      <c r="I10" s="5">
        <f t="shared" ref="I10" si="2">COUNTIFS(B10:H10,"&lt;&gt;空",B10:H10,"&lt;&gt;休",B10:H10,"&lt;&gt;調",B10:H10,"&lt;&gt;",B10:H10,"&lt;&gt;調整休")</f>
        <v>3</v>
      </c>
      <c r="J10" s="758">
        <f>SUM(COUNTIF(B10:H10,"9-14"))*(4.5)+(COUNTIF(B10:H10,"14-19"))*(4.5)+(COUNTIF(B10:H10,"15-19"))*(4)+(COUNTIF(B10:H10,"9-13"))*(4)</f>
        <v>12.5</v>
      </c>
      <c r="K10" s="759"/>
    </row>
    <row r="11" spans="1:11" ht="17.25" customHeight="1" x14ac:dyDescent="0.15">
      <c r="A11" s="20" t="s">
        <v>356</v>
      </c>
      <c r="B11" s="355"/>
      <c r="C11" s="357"/>
      <c r="D11" s="357"/>
      <c r="E11" s="355" t="s">
        <v>23</v>
      </c>
      <c r="F11" s="355"/>
      <c r="G11" s="306"/>
      <c r="H11" s="355" t="s">
        <v>20</v>
      </c>
      <c r="I11" s="5"/>
      <c r="J11" s="91"/>
      <c r="K11" s="92"/>
    </row>
    <row r="12" spans="1:11" ht="17.25" customHeight="1" x14ac:dyDescent="0.15">
      <c r="A12" s="31" t="s">
        <v>66</v>
      </c>
      <c r="B12" s="355"/>
      <c r="C12" s="357"/>
      <c r="D12" s="357"/>
      <c r="E12" s="355"/>
      <c r="F12" s="355"/>
      <c r="G12" s="306"/>
      <c r="H12" s="355"/>
      <c r="I12" s="5"/>
      <c r="J12" s="682"/>
      <c r="K12" s="692"/>
    </row>
    <row r="13" spans="1:11" ht="16.5" customHeight="1" x14ac:dyDescent="0.15">
      <c r="A13" s="33" t="s">
        <v>0</v>
      </c>
      <c r="B13" s="90">
        <v>45999</v>
      </c>
      <c r="C13" s="90">
        <v>46000</v>
      </c>
      <c r="D13" s="90">
        <v>46001</v>
      </c>
      <c r="E13" s="90">
        <v>46002</v>
      </c>
      <c r="F13" s="90">
        <v>46003</v>
      </c>
      <c r="G13" s="90">
        <v>46004</v>
      </c>
      <c r="H13" s="90">
        <v>46005</v>
      </c>
      <c r="I13" s="727" t="s">
        <v>1</v>
      </c>
      <c r="J13" s="717" t="s">
        <v>2</v>
      </c>
      <c r="K13" s="718"/>
    </row>
    <row r="14" spans="1:11" ht="16.5" customHeight="1" x14ac:dyDescent="0.15">
      <c r="A14" s="22" t="s">
        <v>3</v>
      </c>
      <c r="B14" s="22" t="s">
        <v>4</v>
      </c>
      <c r="C14" s="2" t="s">
        <v>5</v>
      </c>
      <c r="D14" s="21" t="s">
        <v>6</v>
      </c>
      <c r="E14" s="2" t="s">
        <v>7</v>
      </c>
      <c r="F14" s="2" t="s">
        <v>8</v>
      </c>
      <c r="G14" s="2" t="s">
        <v>9</v>
      </c>
      <c r="H14" s="24" t="s">
        <v>10</v>
      </c>
      <c r="I14" s="728"/>
      <c r="J14" s="719"/>
      <c r="K14" s="720"/>
    </row>
    <row r="15" spans="1:11" ht="18" customHeight="1" x14ac:dyDescent="0.15">
      <c r="A15" s="17" t="s">
        <v>13</v>
      </c>
      <c r="B15" s="12"/>
      <c r="C15" s="11"/>
      <c r="D15" s="11"/>
      <c r="E15" s="960" t="s">
        <v>422</v>
      </c>
      <c r="F15" s="961"/>
      <c r="G15" s="961"/>
      <c r="H15" s="962"/>
      <c r="I15" s="5"/>
      <c r="J15" s="682"/>
      <c r="K15" s="692"/>
    </row>
    <row r="16" spans="1:11" ht="17.25" customHeight="1" x14ac:dyDescent="0.15">
      <c r="A16" s="20" t="s">
        <v>192</v>
      </c>
      <c r="B16" s="355" t="s">
        <v>21</v>
      </c>
      <c r="C16" s="357"/>
      <c r="D16" s="357"/>
      <c r="E16" s="355"/>
      <c r="F16" s="355" t="s">
        <v>21</v>
      </c>
      <c r="G16" s="306"/>
      <c r="H16" s="355" t="s">
        <v>21</v>
      </c>
      <c r="I16" s="5">
        <f t="shared" ref="I16:I20" si="3">COUNTIFS(B16:H16,"&lt;&gt;空",B16:H16,"&lt;&gt;休",B16:H16,"&lt;&gt;調",B16:H16,"&lt;&gt;",B16:H16,"&lt;&gt;調整休")</f>
        <v>3</v>
      </c>
      <c r="J16" s="758">
        <f t="shared" ref="J16" si="4">SUM(COUNTIF(B16:H16,"9-14"))*(5)+(COUNTIF(B16:H16,"14-19"))*(5)+(COUNTIF(B16:H16,"9-14・17-19"))*(7)</f>
        <v>15</v>
      </c>
      <c r="K16" s="759"/>
    </row>
    <row r="17" spans="1:11" ht="17.25" customHeight="1" x14ac:dyDescent="0.15">
      <c r="A17" s="20" t="s">
        <v>95</v>
      </c>
      <c r="B17" s="355"/>
      <c r="C17" s="357"/>
      <c r="D17" s="357"/>
      <c r="E17" s="355" t="s">
        <v>21</v>
      </c>
      <c r="F17" s="355"/>
      <c r="G17" s="355" t="s">
        <v>341</v>
      </c>
      <c r="H17" s="355" t="s">
        <v>21</v>
      </c>
      <c r="I17" s="5">
        <f t="shared" si="3"/>
        <v>3</v>
      </c>
      <c r="J17" s="758">
        <f>SUM(COUNTIF(B17:H17,"9-14"))*(4.5)+(COUNTIF(B17:H17,"14-19"))*(4.5)+(COUNTIF(B17:H17,"15-19"))*(4)+(COUNTIF(B17:H17,"9-11"))*(2)</f>
        <v>11</v>
      </c>
      <c r="K17" s="759"/>
    </row>
    <row r="18" spans="1:11" ht="17.25" customHeight="1" x14ac:dyDescent="0.15">
      <c r="A18" s="20" t="s">
        <v>427</v>
      </c>
      <c r="B18" s="355"/>
      <c r="C18" s="357"/>
      <c r="D18" s="357"/>
      <c r="E18" s="355" t="s">
        <v>21</v>
      </c>
      <c r="F18" s="355"/>
      <c r="G18" s="355" t="s">
        <v>51</v>
      </c>
      <c r="H18" s="355" t="s">
        <v>20</v>
      </c>
      <c r="I18" s="5">
        <f t="shared" si="3"/>
        <v>3</v>
      </c>
      <c r="J18" s="758">
        <f>SUM(COUNTIF(B18:H18,"9-14"))*(4.5)+(COUNTIF(B18:H18,"14-19"))*(4.5)+(COUNTIF(B18:H18,"15-19"))*(4)</f>
        <v>9</v>
      </c>
      <c r="K18" s="759"/>
    </row>
    <row r="19" spans="1:11" ht="17.25" customHeight="1" x14ac:dyDescent="0.15">
      <c r="A19" s="20" t="s">
        <v>428</v>
      </c>
      <c r="B19" s="355" t="s">
        <v>20</v>
      </c>
      <c r="C19" s="357"/>
      <c r="D19" s="357"/>
      <c r="E19" s="355" t="s">
        <v>20</v>
      </c>
      <c r="F19" s="355"/>
      <c r="G19" s="355"/>
      <c r="H19" s="355"/>
      <c r="I19" s="5">
        <f t="shared" si="3"/>
        <v>2</v>
      </c>
      <c r="J19" s="758">
        <f>SUM(COUNTIF(B19:H19,"9-14"))*(4.5)+(COUNTIF(B19:H19,"14-19"))*(4.5)+(COUNTIF(B19:H19,"15-19"))*(4)</f>
        <v>9</v>
      </c>
      <c r="K19" s="759"/>
    </row>
    <row r="20" spans="1:11" ht="17.25" customHeight="1" x14ac:dyDescent="0.15">
      <c r="A20" s="20" t="s">
        <v>355</v>
      </c>
      <c r="B20" s="355" t="s">
        <v>23</v>
      </c>
      <c r="C20" s="357"/>
      <c r="D20" s="357"/>
      <c r="E20" s="12"/>
      <c r="F20" s="355" t="s">
        <v>20</v>
      </c>
      <c r="G20" s="355" t="s">
        <v>23</v>
      </c>
      <c r="H20" s="355"/>
      <c r="I20" s="5">
        <f t="shared" si="3"/>
        <v>3</v>
      </c>
      <c r="J20" s="758">
        <f>SUM(COUNTIF(B20:H20,"9-14"))*(4.5)+(COUNTIF(B20:H20,"14-19"))*(4.5)+(COUNTIF(B20:H20,"15-19"))*(4)+(COUNTIF(B20:H20,"9-13"))*(4)</f>
        <v>12.5</v>
      </c>
      <c r="K20" s="759"/>
    </row>
    <row r="21" spans="1:11" ht="17.25" customHeight="1" x14ac:dyDescent="0.15">
      <c r="A21" s="20" t="s">
        <v>356</v>
      </c>
      <c r="B21" s="355"/>
      <c r="C21" s="357"/>
      <c r="D21" s="357"/>
      <c r="E21" s="355" t="s">
        <v>23</v>
      </c>
      <c r="F21" s="355"/>
      <c r="G21" s="306"/>
      <c r="H21" s="355" t="s">
        <v>20</v>
      </c>
      <c r="I21" s="5"/>
      <c r="J21" s="91"/>
      <c r="K21" s="92"/>
    </row>
    <row r="22" spans="1:11" ht="17.25" customHeight="1" x14ac:dyDescent="0.15">
      <c r="A22" s="31" t="s">
        <v>66</v>
      </c>
      <c r="B22" s="355"/>
      <c r="C22" s="357"/>
      <c r="D22" s="357"/>
      <c r="E22" s="355"/>
      <c r="F22" s="355"/>
      <c r="G22" s="306"/>
      <c r="H22" s="355"/>
      <c r="I22" s="5"/>
      <c r="J22" s="682"/>
      <c r="K22" s="692"/>
    </row>
    <row r="23" spans="1:11" ht="16.5" customHeight="1" x14ac:dyDescent="0.15">
      <c r="A23" s="22" t="s">
        <v>0</v>
      </c>
      <c r="B23" s="23">
        <v>46006</v>
      </c>
      <c r="C23" s="23">
        <v>46007</v>
      </c>
      <c r="D23" s="23">
        <v>46008</v>
      </c>
      <c r="E23" s="23">
        <v>46009</v>
      </c>
      <c r="F23" s="23">
        <v>46010</v>
      </c>
      <c r="G23" s="23">
        <v>46011</v>
      </c>
      <c r="H23" s="23">
        <v>46012</v>
      </c>
      <c r="I23" s="727" t="s">
        <v>1</v>
      </c>
      <c r="J23" s="717" t="s">
        <v>2</v>
      </c>
      <c r="K23" s="718"/>
    </row>
    <row r="24" spans="1:11" ht="16.5" customHeight="1" x14ac:dyDescent="0.15">
      <c r="A24" s="22" t="s">
        <v>3</v>
      </c>
      <c r="B24" s="2" t="s">
        <v>4</v>
      </c>
      <c r="C24" s="21" t="s">
        <v>5</v>
      </c>
      <c r="D24" s="21" t="s">
        <v>6</v>
      </c>
      <c r="E24" s="2" t="s">
        <v>7</v>
      </c>
      <c r="F24" s="2" t="s">
        <v>8</v>
      </c>
      <c r="G24" s="2" t="s">
        <v>9</v>
      </c>
      <c r="H24" s="24" t="s">
        <v>10</v>
      </c>
      <c r="I24" s="728"/>
      <c r="J24" s="719"/>
      <c r="K24" s="720"/>
    </row>
    <row r="25" spans="1:11" ht="18" customHeight="1" x14ac:dyDescent="0.15">
      <c r="A25" s="17" t="s">
        <v>12</v>
      </c>
      <c r="B25" s="471" t="s">
        <v>423</v>
      </c>
      <c r="C25" s="11"/>
      <c r="D25" s="11"/>
      <c r="E25" s="960" t="s">
        <v>421</v>
      </c>
      <c r="F25" s="961"/>
      <c r="G25" s="961"/>
      <c r="H25" s="962"/>
      <c r="I25" s="5"/>
      <c r="J25" s="693"/>
      <c r="K25" s="692"/>
    </row>
    <row r="26" spans="1:11" ht="17.25" customHeight="1" x14ac:dyDescent="0.15">
      <c r="A26" s="20" t="s">
        <v>192</v>
      </c>
      <c r="B26" s="355" t="s">
        <v>21</v>
      </c>
      <c r="C26" s="357"/>
      <c r="D26" s="357"/>
      <c r="E26" s="355"/>
      <c r="F26" s="355" t="s">
        <v>21</v>
      </c>
      <c r="G26" s="306"/>
      <c r="H26" s="355" t="s">
        <v>21</v>
      </c>
      <c r="I26" s="5">
        <f t="shared" ref="I26:I30" si="5">COUNTIFS(B26:H26,"&lt;&gt;空",B26:H26,"&lt;&gt;休",B26:H26,"&lt;&gt;調",B26:H26,"&lt;&gt;",B26:H26,"&lt;&gt;調整休")</f>
        <v>3</v>
      </c>
      <c r="J26" s="758">
        <f t="shared" ref="J26" si="6">SUM(COUNTIF(B26:H26,"9-14"))*(5)+(COUNTIF(B26:H26,"14-19"))*(5)+(COUNTIF(B26:H26,"9-14・17-19"))*(7)</f>
        <v>15</v>
      </c>
      <c r="K26" s="759"/>
    </row>
    <row r="27" spans="1:11" ht="17.25" customHeight="1" x14ac:dyDescent="0.15">
      <c r="A27" s="20" t="s">
        <v>95</v>
      </c>
      <c r="B27" s="355"/>
      <c r="C27" s="357"/>
      <c r="D27" s="357"/>
      <c r="E27" s="355" t="s">
        <v>21</v>
      </c>
      <c r="F27" s="355"/>
      <c r="G27" s="355" t="s">
        <v>341</v>
      </c>
      <c r="H27" s="355" t="s">
        <v>21</v>
      </c>
      <c r="I27" s="5">
        <f t="shared" si="5"/>
        <v>3</v>
      </c>
      <c r="J27" s="758">
        <f>SUM(COUNTIF(B27:H27,"9-14"))*(4.5)+(COUNTIF(B27:H27,"14-19"))*(4.5)+(COUNTIF(B27:H27,"15-19"))*(4)+(COUNTIF(B27:H27,"9-11"))*(2)</f>
        <v>11</v>
      </c>
      <c r="K27" s="759"/>
    </row>
    <row r="28" spans="1:11" ht="17.25" customHeight="1" x14ac:dyDescent="0.15">
      <c r="A28" s="20" t="s">
        <v>427</v>
      </c>
      <c r="B28" s="355"/>
      <c r="C28" s="357"/>
      <c r="D28" s="357"/>
      <c r="E28" s="355" t="s">
        <v>21</v>
      </c>
      <c r="F28" s="355"/>
      <c r="G28" s="355" t="s">
        <v>51</v>
      </c>
      <c r="H28" s="355" t="s">
        <v>20</v>
      </c>
      <c r="I28" s="5">
        <f t="shared" si="5"/>
        <v>3</v>
      </c>
      <c r="J28" s="758">
        <f>SUM(COUNTIF(B28:H28,"9-14"))*(4.5)+(COUNTIF(B28:H28,"14-19"))*(4.5)+(COUNTIF(B28:H28,"15-19"))*(4)</f>
        <v>9</v>
      </c>
      <c r="K28" s="759"/>
    </row>
    <row r="29" spans="1:11" ht="17.25" customHeight="1" x14ac:dyDescent="0.15">
      <c r="A29" s="20" t="s">
        <v>428</v>
      </c>
      <c r="B29" s="355" t="s">
        <v>20</v>
      </c>
      <c r="C29" s="357"/>
      <c r="D29" s="357"/>
      <c r="E29" s="355" t="s">
        <v>20</v>
      </c>
      <c r="F29" s="355"/>
      <c r="G29" s="355"/>
      <c r="H29" s="355"/>
      <c r="I29" s="5">
        <f t="shared" si="5"/>
        <v>2</v>
      </c>
      <c r="J29" s="758">
        <f>SUM(COUNTIF(B29:H29,"9-14"))*(4.5)+(COUNTIF(B29:H29,"14-19"))*(4.5)+(COUNTIF(B29:H29,"15-19"))*(4)</f>
        <v>9</v>
      </c>
      <c r="K29" s="759"/>
    </row>
    <row r="30" spans="1:11" ht="17.25" customHeight="1" x14ac:dyDescent="0.15">
      <c r="A30" s="20" t="s">
        <v>355</v>
      </c>
      <c r="B30" s="355" t="s">
        <v>23</v>
      </c>
      <c r="C30" s="357"/>
      <c r="D30" s="357"/>
      <c r="E30" s="12"/>
      <c r="F30" s="355" t="s">
        <v>20</v>
      </c>
      <c r="G30" s="355" t="s">
        <v>23</v>
      </c>
      <c r="H30" s="355"/>
      <c r="I30" s="5">
        <f t="shared" si="5"/>
        <v>3</v>
      </c>
      <c r="J30" s="758">
        <f>SUM(COUNTIF(B30:H30,"9-14"))*(4.5)+(COUNTIF(B30:H30,"14-19"))*(4.5)+(COUNTIF(B30:H30,"15-19"))*(4)+(COUNTIF(B30:H30,"9-13"))*(4)</f>
        <v>12.5</v>
      </c>
      <c r="K30" s="759"/>
    </row>
    <row r="31" spans="1:11" ht="17.25" customHeight="1" x14ac:dyDescent="0.15">
      <c r="A31" s="20" t="s">
        <v>356</v>
      </c>
      <c r="B31" s="355"/>
      <c r="C31" s="357"/>
      <c r="D31" s="357"/>
      <c r="E31" s="355" t="s">
        <v>23</v>
      </c>
      <c r="F31" s="355"/>
      <c r="G31" s="306"/>
      <c r="H31" s="355" t="s">
        <v>20</v>
      </c>
      <c r="I31" s="5"/>
      <c r="J31" s="91"/>
      <c r="K31" s="92"/>
    </row>
    <row r="32" spans="1:11" ht="17.25" customHeight="1" x14ac:dyDescent="0.15">
      <c r="A32" s="31" t="s">
        <v>66</v>
      </c>
      <c r="B32" s="355"/>
      <c r="C32" s="357"/>
      <c r="D32" s="357"/>
      <c r="E32" s="355"/>
      <c r="F32" s="355"/>
      <c r="G32" s="306"/>
      <c r="H32" s="355"/>
      <c r="I32" s="5"/>
      <c r="J32" s="682"/>
      <c r="K32" s="692"/>
    </row>
    <row r="33" spans="1:11" ht="16.5" customHeight="1" x14ac:dyDescent="0.15">
      <c r="A33" s="22" t="s">
        <v>0</v>
      </c>
      <c r="B33" s="90">
        <v>46013</v>
      </c>
      <c r="C33" s="90">
        <v>46014</v>
      </c>
      <c r="D33" s="90">
        <v>46015</v>
      </c>
      <c r="E33" s="90">
        <v>46016</v>
      </c>
      <c r="F33" s="90">
        <v>46017</v>
      </c>
      <c r="G33" s="90">
        <v>46018</v>
      </c>
      <c r="H33" s="90">
        <v>46019</v>
      </c>
      <c r="I33" s="727" t="s">
        <v>1</v>
      </c>
      <c r="J33" s="717" t="s">
        <v>2</v>
      </c>
      <c r="K33" s="718"/>
    </row>
    <row r="34" spans="1:11" ht="16.5" customHeight="1" x14ac:dyDescent="0.15">
      <c r="A34" s="22" t="s">
        <v>3</v>
      </c>
      <c r="B34" s="2" t="s">
        <v>4</v>
      </c>
      <c r="C34" s="21" t="s">
        <v>5</v>
      </c>
      <c r="D34" s="21" t="s">
        <v>6</v>
      </c>
      <c r="E34" s="2" t="s">
        <v>7</v>
      </c>
      <c r="F34" s="2" t="s">
        <v>8</v>
      </c>
      <c r="G34" s="2" t="s">
        <v>9</v>
      </c>
      <c r="H34" s="24" t="s">
        <v>10</v>
      </c>
      <c r="I34" s="728"/>
      <c r="J34" s="719"/>
      <c r="K34" s="720"/>
    </row>
    <row r="35" spans="1:11" ht="18" customHeight="1" x14ac:dyDescent="0.15">
      <c r="A35" s="17" t="s">
        <v>13</v>
      </c>
      <c r="B35" s="471" t="s">
        <v>423</v>
      </c>
      <c r="C35" s="11"/>
      <c r="D35" s="11"/>
      <c r="E35" s="12"/>
      <c r="F35" s="12"/>
      <c r="G35" s="12"/>
      <c r="H35" s="12"/>
      <c r="I35" s="5"/>
      <c r="J35" s="682"/>
      <c r="K35" s="692"/>
    </row>
    <row r="36" spans="1:11" ht="17.25" customHeight="1" x14ac:dyDescent="0.15">
      <c r="A36" s="20" t="s">
        <v>192</v>
      </c>
      <c r="B36" s="355" t="s">
        <v>21</v>
      </c>
      <c r="C36" s="357"/>
      <c r="D36" s="357"/>
      <c r="E36" s="355"/>
      <c r="F36" s="355" t="s">
        <v>21</v>
      </c>
      <c r="G36" s="306"/>
      <c r="H36" s="355" t="s">
        <v>21</v>
      </c>
      <c r="I36" s="5">
        <f t="shared" ref="I36:I40" si="7">COUNTIFS(B36:H36,"&lt;&gt;空",B36:H36,"&lt;&gt;休",B36:H36,"&lt;&gt;調",B36:H36,"&lt;&gt;",B36:H36,"&lt;&gt;調整休")</f>
        <v>3</v>
      </c>
      <c r="J36" s="758">
        <f t="shared" ref="J36" si="8">SUM(COUNTIF(B36:H36,"9-14"))*(5)+(COUNTIF(B36:H36,"14-19"))*(5)+(COUNTIF(B36:H36,"9-14・17-19"))*(7)</f>
        <v>15</v>
      </c>
      <c r="K36" s="759"/>
    </row>
    <row r="37" spans="1:11" ht="17.25" customHeight="1" x14ac:dyDescent="0.15">
      <c r="A37" s="20" t="s">
        <v>95</v>
      </c>
      <c r="B37" s="355"/>
      <c r="C37" s="357"/>
      <c r="D37" s="357"/>
      <c r="E37" s="355" t="s">
        <v>21</v>
      </c>
      <c r="F37" s="355"/>
      <c r="G37" s="355" t="s">
        <v>341</v>
      </c>
      <c r="H37" s="355" t="s">
        <v>21</v>
      </c>
      <c r="I37" s="5">
        <f t="shared" si="7"/>
        <v>3</v>
      </c>
      <c r="J37" s="758">
        <f>SUM(COUNTIF(B37:H37,"9-14"))*(4.5)+(COUNTIF(B37:H37,"14-19"))*(4.5)+(COUNTIF(B37:H37,"15-19"))*(4)+(COUNTIF(B37:H37,"9-11"))*(2)</f>
        <v>11</v>
      </c>
      <c r="K37" s="759"/>
    </row>
    <row r="38" spans="1:11" ht="17.25" customHeight="1" x14ac:dyDescent="0.15">
      <c r="A38" s="20" t="s">
        <v>427</v>
      </c>
      <c r="B38" s="355"/>
      <c r="C38" s="357"/>
      <c r="D38" s="357"/>
      <c r="E38" s="355" t="s">
        <v>21</v>
      </c>
      <c r="F38" s="355"/>
      <c r="G38" s="355" t="s">
        <v>51</v>
      </c>
      <c r="H38" s="355" t="s">
        <v>20</v>
      </c>
      <c r="I38" s="5">
        <f t="shared" si="7"/>
        <v>3</v>
      </c>
      <c r="J38" s="758">
        <f>SUM(COUNTIF(B38:H38,"9-14"))*(4.5)+(COUNTIF(B38:H38,"14-19"))*(4.5)+(COUNTIF(B38:H38,"15-19"))*(4)</f>
        <v>9</v>
      </c>
      <c r="K38" s="759"/>
    </row>
    <row r="39" spans="1:11" ht="17.25" customHeight="1" x14ac:dyDescent="0.15">
      <c r="A39" s="20" t="s">
        <v>428</v>
      </c>
      <c r="B39" s="355" t="s">
        <v>20</v>
      </c>
      <c r="C39" s="357"/>
      <c r="D39" s="357"/>
      <c r="E39" s="355" t="s">
        <v>20</v>
      </c>
      <c r="F39" s="355"/>
      <c r="G39" s="355"/>
      <c r="H39" s="355"/>
      <c r="I39" s="5">
        <f t="shared" si="7"/>
        <v>2</v>
      </c>
      <c r="J39" s="758">
        <f>SUM(COUNTIF(B39:H39,"9-14"))*(4.5)+(COUNTIF(B39:H39,"14-19"))*(4.5)+(COUNTIF(B39:H39,"15-19"))*(4)</f>
        <v>9</v>
      </c>
      <c r="K39" s="759"/>
    </row>
    <row r="40" spans="1:11" ht="17.25" customHeight="1" x14ac:dyDescent="0.15">
      <c r="A40" s="20" t="s">
        <v>355</v>
      </c>
      <c r="B40" s="355" t="s">
        <v>23</v>
      </c>
      <c r="C40" s="357"/>
      <c r="D40" s="357"/>
      <c r="E40" s="12"/>
      <c r="F40" s="355" t="s">
        <v>20</v>
      </c>
      <c r="G40" s="355" t="s">
        <v>23</v>
      </c>
      <c r="H40" s="355"/>
      <c r="I40" s="5">
        <f t="shared" si="7"/>
        <v>3</v>
      </c>
      <c r="J40" s="758">
        <f>SUM(COUNTIF(B40:H40,"9-14"))*(4.5)+(COUNTIF(B40:H40,"14-19"))*(4.5)+(COUNTIF(B40:H40,"15-19"))*(4)+(COUNTIF(B40:H40,"9-13"))*(4)</f>
        <v>12.5</v>
      </c>
      <c r="K40" s="759"/>
    </row>
    <row r="41" spans="1:11" ht="17.25" customHeight="1" x14ac:dyDescent="0.15">
      <c r="A41" s="20" t="s">
        <v>356</v>
      </c>
      <c r="B41" s="355"/>
      <c r="C41" s="357"/>
      <c r="D41" s="357"/>
      <c r="E41" s="355" t="s">
        <v>23</v>
      </c>
      <c r="F41" s="355"/>
      <c r="G41" s="306"/>
      <c r="H41" s="355" t="s">
        <v>20</v>
      </c>
      <c r="I41" s="5"/>
      <c r="J41" s="91"/>
      <c r="K41" s="92"/>
    </row>
    <row r="42" spans="1:11" ht="17.25" customHeight="1" x14ac:dyDescent="0.15">
      <c r="A42" s="31" t="s">
        <v>66</v>
      </c>
      <c r="B42" s="355"/>
      <c r="C42" s="357"/>
      <c r="D42" s="357"/>
      <c r="E42" s="355"/>
      <c r="F42" s="355"/>
      <c r="G42" s="306"/>
      <c r="H42" s="355"/>
      <c r="I42" s="5"/>
      <c r="J42" s="682"/>
      <c r="K42" s="692"/>
    </row>
    <row r="43" spans="1:11" ht="16.5" customHeight="1" x14ac:dyDescent="0.15">
      <c r="A43" s="22" t="s">
        <v>0</v>
      </c>
      <c r="B43" s="23">
        <v>46020</v>
      </c>
      <c r="C43" s="23">
        <v>46021</v>
      </c>
      <c r="D43" s="23">
        <v>46022</v>
      </c>
      <c r="E43" s="23">
        <v>45658</v>
      </c>
      <c r="F43" s="23">
        <v>45659</v>
      </c>
      <c r="G43" s="23">
        <v>45660</v>
      </c>
      <c r="H43" s="23">
        <v>45661</v>
      </c>
      <c r="I43" s="727" t="s">
        <v>1</v>
      </c>
      <c r="J43" s="717" t="s">
        <v>2</v>
      </c>
      <c r="K43" s="718"/>
    </row>
    <row r="44" spans="1:11" ht="16.5" customHeight="1" x14ac:dyDescent="0.15">
      <c r="A44" s="22" t="s">
        <v>3</v>
      </c>
      <c r="B44" s="22" t="s">
        <v>4</v>
      </c>
      <c r="C44" s="316" t="s">
        <v>5</v>
      </c>
      <c r="D44" s="21" t="s">
        <v>6</v>
      </c>
      <c r="E44" s="24" t="s">
        <v>7</v>
      </c>
      <c r="F44" s="2" t="s">
        <v>8</v>
      </c>
      <c r="G44" s="2" t="s">
        <v>9</v>
      </c>
      <c r="H44" s="24" t="s">
        <v>10</v>
      </c>
      <c r="I44" s="728"/>
      <c r="J44" s="719"/>
      <c r="K44" s="720"/>
    </row>
    <row r="45" spans="1:11" ht="16.5" customHeight="1" x14ac:dyDescent="0.15">
      <c r="A45" s="17" t="s">
        <v>12</v>
      </c>
      <c r="B45" s="12"/>
      <c r="C45" s="949" t="s">
        <v>420</v>
      </c>
      <c r="D45" s="950"/>
      <c r="E45" s="950"/>
      <c r="F45" s="950"/>
      <c r="G45" s="951"/>
      <c r="H45" s="12"/>
      <c r="I45" s="5"/>
      <c r="J45" s="693"/>
      <c r="K45" s="692"/>
    </row>
    <row r="46" spans="1:11" ht="17.25" customHeight="1" x14ac:dyDescent="0.15">
      <c r="A46" s="20" t="s">
        <v>192</v>
      </c>
      <c r="B46" s="355" t="s">
        <v>21</v>
      </c>
      <c r="C46" s="357"/>
      <c r="D46" s="357"/>
      <c r="E46" s="357"/>
      <c r="F46" s="357"/>
      <c r="G46" s="357"/>
      <c r="H46" s="355" t="s">
        <v>21</v>
      </c>
      <c r="I46" s="5">
        <f t="shared" ref="I46:I50" si="9">COUNTIFS(B46:H46,"&lt;&gt;空",B46:H46,"&lt;&gt;休",B46:H46,"&lt;&gt;調",B46:H46,"&lt;&gt;",B46:H46,"&lt;&gt;調整休")</f>
        <v>2</v>
      </c>
      <c r="J46" s="758">
        <f t="shared" ref="J46" si="10">SUM(COUNTIF(B46:H46,"9-14"))*(5)+(COUNTIF(B46:H46,"14-19"))*(5)+(COUNTIF(B46:H46,"9-14・17-19"))*(7)</f>
        <v>10</v>
      </c>
      <c r="K46" s="759"/>
    </row>
    <row r="47" spans="1:11" ht="17.25" customHeight="1" x14ac:dyDescent="0.15">
      <c r="A47" s="20" t="s">
        <v>95</v>
      </c>
      <c r="B47" s="355"/>
      <c r="C47" s="357"/>
      <c r="D47" s="357"/>
      <c r="E47" s="357"/>
      <c r="F47" s="357"/>
      <c r="G47" s="357"/>
      <c r="H47" s="355" t="s">
        <v>21</v>
      </c>
      <c r="I47" s="5">
        <f t="shared" si="9"/>
        <v>1</v>
      </c>
      <c r="J47" s="758">
        <f>SUM(COUNTIF(B47:H47,"9-14"))*(4.5)+(COUNTIF(B47:H47,"14-19"))*(4.5)+(COUNTIF(B47:H47,"15-19"))*(4)+(COUNTIF(B47:H47,"9-11"))*(2)</f>
        <v>4.5</v>
      </c>
      <c r="K47" s="759"/>
    </row>
    <row r="48" spans="1:11" ht="17.25" customHeight="1" x14ac:dyDescent="0.15">
      <c r="A48" s="20" t="s">
        <v>427</v>
      </c>
      <c r="B48" s="355"/>
      <c r="C48" s="357"/>
      <c r="D48" s="357"/>
      <c r="E48" s="357"/>
      <c r="F48" s="357"/>
      <c r="G48" s="357"/>
      <c r="H48" s="355" t="s">
        <v>20</v>
      </c>
      <c r="I48" s="5">
        <f t="shared" si="9"/>
        <v>1</v>
      </c>
      <c r="J48" s="758">
        <f>SUM(COUNTIF(B48:H48,"9-14"))*(4.5)+(COUNTIF(B48:H48,"14-19"))*(4.5)+(COUNTIF(B48:H48,"15-19"))*(4)</f>
        <v>4.5</v>
      </c>
      <c r="K48" s="759"/>
    </row>
    <row r="49" spans="1:11" ht="17.25" customHeight="1" x14ac:dyDescent="0.15">
      <c r="A49" s="20" t="s">
        <v>428</v>
      </c>
      <c r="B49" s="355" t="s">
        <v>20</v>
      </c>
      <c r="C49" s="357"/>
      <c r="D49" s="357"/>
      <c r="E49" s="357"/>
      <c r="F49" s="357"/>
      <c r="G49" s="357"/>
      <c r="H49" s="355"/>
      <c r="I49" s="5">
        <f t="shared" si="9"/>
        <v>1</v>
      </c>
      <c r="J49" s="758">
        <f>SUM(COUNTIF(B49:H49,"9-14"))*(4.5)+(COUNTIF(B49:H49,"14-19"))*(4.5)+(COUNTIF(B49:H49,"15-19"))*(4)</f>
        <v>4.5</v>
      </c>
      <c r="K49" s="759"/>
    </row>
    <row r="50" spans="1:11" ht="17.25" customHeight="1" x14ac:dyDescent="0.15">
      <c r="A50" s="20" t="s">
        <v>355</v>
      </c>
      <c r="B50" s="355" t="s">
        <v>23</v>
      </c>
      <c r="C50" s="357"/>
      <c r="D50" s="357"/>
      <c r="E50" s="357"/>
      <c r="F50" s="357"/>
      <c r="G50" s="357"/>
      <c r="H50" s="355"/>
      <c r="I50" s="5">
        <f t="shared" si="9"/>
        <v>1</v>
      </c>
      <c r="J50" s="758">
        <f>SUM(COUNTIF(B50:H50,"9-14"))*(4.5)+(COUNTIF(B50:H50,"14-19"))*(4.5)+(COUNTIF(B50:H50,"15-19"))*(4)+(COUNTIF(B50:H50,"9-13"))*(4)</f>
        <v>4</v>
      </c>
      <c r="K50" s="759"/>
    </row>
    <row r="51" spans="1:11" ht="17.25" customHeight="1" x14ac:dyDescent="0.15">
      <c r="A51" s="20" t="s">
        <v>356</v>
      </c>
      <c r="B51" s="355"/>
      <c r="C51" s="357"/>
      <c r="D51" s="357"/>
      <c r="E51" s="357"/>
      <c r="F51" s="357"/>
      <c r="G51" s="357"/>
      <c r="H51" s="355" t="s">
        <v>20</v>
      </c>
      <c r="I51" s="5"/>
      <c r="J51" s="91"/>
      <c r="K51" s="92"/>
    </row>
    <row r="52" spans="1:11" ht="17.25" customHeight="1" x14ac:dyDescent="0.15">
      <c r="A52" s="31" t="s">
        <v>66</v>
      </c>
      <c r="B52" s="355"/>
      <c r="C52" s="357"/>
      <c r="D52" s="357"/>
      <c r="E52" s="357"/>
      <c r="F52" s="357"/>
      <c r="G52" s="357"/>
      <c r="H52" s="355"/>
      <c r="I52" s="5"/>
      <c r="J52" s="682"/>
      <c r="K52" s="692"/>
    </row>
    <row r="53" spans="1:11" ht="9.75" customHeight="1" x14ac:dyDescent="0.15">
      <c r="A53" s="41"/>
      <c r="B53" s="42"/>
      <c r="C53" s="42"/>
      <c r="D53" s="42"/>
      <c r="E53" s="42"/>
      <c r="F53" s="42"/>
      <c r="G53" s="42"/>
      <c r="H53" s="42"/>
      <c r="I53" s="881" t="s">
        <v>419</v>
      </c>
      <c r="J53" s="881"/>
      <c r="K53" s="881"/>
    </row>
    <row r="54" spans="1:11" ht="14.45" customHeight="1" x14ac:dyDescent="0.15">
      <c r="A54" s="963" t="s">
        <v>36</v>
      </c>
      <c r="B54" s="964"/>
      <c r="C54" s="13"/>
      <c r="D54" s="701" t="s">
        <v>31</v>
      </c>
      <c r="E54" s="701"/>
      <c r="H54" s="10"/>
      <c r="I54" s="10"/>
    </row>
    <row r="55" spans="1:11" ht="14.45" customHeight="1" x14ac:dyDescent="0.15">
      <c r="A55" s="965"/>
      <c r="B55" s="966"/>
      <c r="C55" s="704" t="s">
        <v>89</v>
      </c>
      <c r="D55" s="705"/>
      <c r="E55" s="705"/>
      <c r="F55" s="705"/>
      <c r="G55" s="705"/>
      <c r="H55" s="705"/>
      <c r="I55" s="705"/>
      <c r="J55" s="705"/>
      <c r="K55" s="705"/>
    </row>
    <row r="56" spans="1:11" ht="14.45" customHeight="1" x14ac:dyDescent="0.15">
      <c r="A56" s="702" t="s">
        <v>194</v>
      </c>
      <c r="B56" s="703"/>
      <c r="C56" s="704" t="s">
        <v>90</v>
      </c>
      <c r="D56" s="705"/>
      <c r="E56" s="705"/>
      <c r="F56" s="705"/>
      <c r="G56" s="705"/>
      <c r="H56" s="705"/>
      <c r="I56" s="705"/>
      <c r="J56" s="705"/>
      <c r="K56" s="705"/>
    </row>
    <row r="57" spans="1:11" ht="14.45" customHeight="1" x14ac:dyDescent="0.15">
      <c r="A57" s="95" t="s">
        <v>87</v>
      </c>
      <c r="B57" s="96"/>
      <c r="C57" s="696" t="s">
        <v>30</v>
      </c>
      <c r="D57" s="697"/>
      <c r="E57" s="697"/>
      <c r="F57" s="697"/>
      <c r="G57" s="697"/>
      <c r="H57" s="697"/>
      <c r="I57" s="697"/>
      <c r="J57" s="697"/>
      <c r="K57" s="697"/>
    </row>
    <row r="58" spans="1:11" ht="14.45" customHeight="1" x14ac:dyDescent="0.15">
      <c r="A58" s="95" t="s">
        <v>88</v>
      </c>
      <c r="B58" s="96"/>
      <c r="C58" s="696" t="s">
        <v>91</v>
      </c>
      <c r="D58" s="697"/>
      <c r="E58" s="697"/>
      <c r="F58" s="697"/>
      <c r="G58" s="697"/>
      <c r="H58" s="697"/>
      <c r="I58" s="697"/>
      <c r="J58" s="697"/>
      <c r="K58" s="697"/>
    </row>
    <row r="59" spans="1:11" ht="14.45" customHeight="1" x14ac:dyDescent="0.15">
      <c r="A59" s="694"/>
      <c r="B59" s="695"/>
      <c r="C59" s="697" t="s">
        <v>92</v>
      </c>
      <c r="D59" s="697"/>
      <c r="E59" s="697"/>
      <c r="F59" s="697"/>
      <c r="G59" s="697"/>
      <c r="H59" s="697"/>
      <c r="I59" s="697"/>
      <c r="J59" s="697"/>
      <c r="K59" s="697"/>
    </row>
  </sheetData>
  <mergeCells count="60">
    <mergeCell ref="E15:H15"/>
    <mergeCell ref="E25:H25"/>
    <mergeCell ref="C57:K57"/>
    <mergeCell ref="C58:K58"/>
    <mergeCell ref="A59:B59"/>
    <mergeCell ref="C59:K59"/>
    <mergeCell ref="C45:G45"/>
    <mergeCell ref="I53:K53"/>
    <mergeCell ref="A54:B55"/>
    <mergeCell ref="D54:E54"/>
    <mergeCell ref="C55:K55"/>
    <mergeCell ref="A56:B56"/>
    <mergeCell ref="C56:K56"/>
    <mergeCell ref="J45:K45"/>
    <mergeCell ref="J46:K46"/>
    <mergeCell ref="J47:K47"/>
    <mergeCell ref="J20:K20"/>
    <mergeCell ref="J30:K30"/>
    <mergeCell ref="J40:K40"/>
    <mergeCell ref="J28:K28"/>
    <mergeCell ref="J15:K15"/>
    <mergeCell ref="J16:K16"/>
    <mergeCell ref="J17:K17"/>
    <mergeCell ref="J18:K18"/>
    <mergeCell ref="J19:K19"/>
    <mergeCell ref="J22:K22"/>
    <mergeCell ref="J48:K48"/>
    <mergeCell ref="J49:K49"/>
    <mergeCell ref="J52:K52"/>
    <mergeCell ref="J50:K50"/>
    <mergeCell ref="J36:K36"/>
    <mergeCell ref="J37:K37"/>
    <mergeCell ref="J38:K38"/>
    <mergeCell ref="J39:K39"/>
    <mergeCell ref="J42:K42"/>
    <mergeCell ref="I43:I44"/>
    <mergeCell ref="J43:K44"/>
    <mergeCell ref="J29:K29"/>
    <mergeCell ref="J32:K32"/>
    <mergeCell ref="I33:I34"/>
    <mergeCell ref="J33:K34"/>
    <mergeCell ref="J35:K35"/>
    <mergeCell ref="I23:I24"/>
    <mergeCell ref="J23:K24"/>
    <mergeCell ref="J25:K25"/>
    <mergeCell ref="J26:K26"/>
    <mergeCell ref="J27:K27"/>
    <mergeCell ref="J7:K7"/>
    <mergeCell ref="J10:K10"/>
    <mergeCell ref="J12:K12"/>
    <mergeCell ref="I13:I14"/>
    <mergeCell ref="J13:K14"/>
    <mergeCell ref="J8:K8"/>
    <mergeCell ref="J9:K9"/>
    <mergeCell ref="J6:K6"/>
    <mergeCell ref="B1:F1"/>
    <mergeCell ref="H1:K1"/>
    <mergeCell ref="I3:I4"/>
    <mergeCell ref="J3:K4"/>
    <mergeCell ref="J5:K5"/>
  </mergeCells>
  <phoneticPr fontId="13"/>
  <pageMargins left="0.39370078740157483" right="0.27559055118110237" top="0.31496062992125984" bottom="0.11811023622047245" header="0.51181102362204722" footer="0.51181102362204722"/>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551D06D-7162-44AE-90AF-007A4E734DF3}">
          <x14:formula1>
            <xm:f>'F:\Users\clmiwa-three\Downloads\[《中村》新田・草加 エリア 仮シフト【12月16日～1月15日】.xlsx]参照データベース'!#REF!</xm:f>
          </x14:formula1>
          <xm:sqref>G1 C53:H53</xm:sqref>
        </x14:dataValidation>
      </x14:dataValidations>
    </ext>
  </extLst>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6934D-F3F3-4402-97E5-C3DC2DB3FC5E}">
  <sheetPr>
    <pageSetUpPr fitToPage="1"/>
  </sheetPr>
  <dimension ref="A1:N67"/>
  <sheetViews>
    <sheetView zoomScale="90" zoomScaleNormal="90" workbookViewId="0">
      <selection activeCell="E57" sqref="E57"/>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418</v>
      </c>
      <c r="C1" s="683"/>
      <c r="D1" s="683"/>
      <c r="E1" s="683"/>
      <c r="F1" s="683"/>
      <c r="H1" s="729" t="s">
        <v>111</v>
      </c>
      <c r="I1" s="730"/>
      <c r="J1" s="731"/>
      <c r="K1" s="732"/>
    </row>
    <row r="2" spans="1:11" ht="9.9499999999999993" customHeight="1" x14ac:dyDescent="0.15">
      <c r="A2" s="14"/>
      <c r="I2" s="14"/>
      <c r="J2" s="3"/>
      <c r="K2" s="4"/>
    </row>
    <row r="3" spans="1:11" ht="15" customHeight="1" x14ac:dyDescent="0.15">
      <c r="A3" s="2" t="s">
        <v>64</v>
      </c>
      <c r="B3" s="90">
        <v>45992</v>
      </c>
      <c r="C3" s="90">
        <v>45993</v>
      </c>
      <c r="D3" s="90">
        <v>45994</v>
      </c>
      <c r="E3" s="90">
        <v>45995</v>
      </c>
      <c r="F3" s="90">
        <v>45996</v>
      </c>
      <c r="G3" s="90">
        <v>45997</v>
      </c>
      <c r="H3" s="90">
        <v>45998</v>
      </c>
      <c r="I3" s="727" t="s">
        <v>1</v>
      </c>
      <c r="J3" s="717" t="s">
        <v>2</v>
      </c>
      <c r="K3" s="718"/>
    </row>
    <row r="4" spans="1:11" ht="15" customHeight="1" x14ac:dyDescent="0.15">
      <c r="A4" s="2" t="s">
        <v>3</v>
      </c>
      <c r="B4" s="2" t="s">
        <v>4</v>
      </c>
      <c r="C4" s="21" t="s">
        <v>5</v>
      </c>
      <c r="D4" s="21" t="s">
        <v>6</v>
      </c>
      <c r="E4" s="2" t="s">
        <v>7</v>
      </c>
      <c r="F4" s="2" t="s">
        <v>8</v>
      </c>
      <c r="G4" s="2" t="s">
        <v>9</v>
      </c>
      <c r="H4" s="24" t="s">
        <v>10</v>
      </c>
      <c r="I4" s="728"/>
      <c r="J4" s="719"/>
      <c r="K4" s="720"/>
    </row>
    <row r="5" spans="1:11" ht="15" customHeight="1" x14ac:dyDescent="0.15">
      <c r="A5" s="17" t="s">
        <v>12</v>
      </c>
      <c r="B5" s="12"/>
      <c r="C5" s="2"/>
      <c r="D5" s="2"/>
      <c r="E5" s="12"/>
      <c r="F5" s="12"/>
      <c r="G5" s="12"/>
      <c r="H5" s="12"/>
      <c r="I5" s="5"/>
      <c r="J5" s="682"/>
      <c r="K5" s="692"/>
    </row>
    <row r="6" spans="1:11" ht="15" customHeight="1" x14ac:dyDescent="0.15">
      <c r="A6" s="19" t="s">
        <v>112</v>
      </c>
      <c r="B6" s="242" t="s">
        <v>361</v>
      </c>
      <c r="C6" s="26"/>
      <c r="D6" s="32"/>
      <c r="E6" s="54" t="s">
        <v>22</v>
      </c>
      <c r="F6" s="444" t="s">
        <v>379</v>
      </c>
      <c r="G6" s="54" t="s">
        <v>67</v>
      </c>
      <c r="H6" s="54"/>
      <c r="I6" s="5">
        <f>COUNTIFS(B6:H6,"&lt;&gt;空",B6:H6,"&lt;&gt;休",B6:H6,"&lt;&gt;調",B6:H6,"&lt;&gt;",B6:H6,"&lt;&gt;調整休")</f>
        <v>4</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COUNTIF(B6:H6,"13-16"))*(3)+(COUNTIF(B6:H6,"工場9:30-15"))*(5)+(COUNTIF(B6:H6,"工場9-15"))*(5.5)+(COUNTIF(B6:H6,"Y10-・店15-"))*(6.25)+(COUNTIF(B6:H6,"Y9:30-/受-17"))*(6.75)+(COUNTIF(B6:H6,"Y9:30-/受"))*(4.5)</f>
        <v>24</v>
      </c>
      <c r="K6" s="692"/>
    </row>
    <row r="7" spans="1:11" ht="15" customHeight="1" x14ac:dyDescent="0.15">
      <c r="A7" s="20" t="s">
        <v>113</v>
      </c>
      <c r="B7" s="401" t="s">
        <v>402</v>
      </c>
      <c r="C7" s="2"/>
      <c r="D7" s="32"/>
      <c r="E7" s="401" t="s">
        <v>402</v>
      </c>
      <c r="F7" s="12" t="s">
        <v>20</v>
      </c>
      <c r="G7" s="54"/>
      <c r="H7" s="12"/>
      <c r="I7" s="5">
        <f>COUNTIFS(B7:H7,"&lt;&gt;空",B7:H7,"&lt;&gt;休",B7:H7,"&lt;&gt;調",B7:H7,"&lt;&gt;",B7:H7,"&lt;&gt;調整休")</f>
        <v>3</v>
      </c>
      <c r="J7" s="682">
        <v>12.5</v>
      </c>
      <c r="K7" s="692"/>
    </row>
    <row r="8" spans="1:11" ht="15" customHeight="1" x14ac:dyDescent="0.15">
      <c r="A8" s="20" t="s">
        <v>114</v>
      </c>
      <c r="B8" s="12"/>
      <c r="C8" s="2"/>
      <c r="D8" s="32"/>
      <c r="E8" s="16"/>
      <c r="F8" s="54"/>
      <c r="G8" s="54"/>
      <c r="H8" s="116" t="s">
        <v>116</v>
      </c>
      <c r="I8" s="5">
        <f>COUNTIFS(B8:H8,"&lt;&gt;空",B8:H8,"&lt;&gt;休",B8:H8,"&lt;&gt;調",B8:H8,"&lt;&gt;",B8:H8,"&lt;&gt;調整休")</f>
        <v>1</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COUNTIF(B8:H8,"12:30-17:30"))*(4.5)</f>
        <v>4.5</v>
      </c>
      <c r="K8" s="692"/>
    </row>
    <row r="9" spans="1:11" ht="15" customHeight="1" x14ac:dyDescent="0.15">
      <c r="A9" s="20" t="s">
        <v>115</v>
      </c>
      <c r="B9" s="12" t="s">
        <v>21</v>
      </c>
      <c r="C9" s="38"/>
      <c r="D9" s="38"/>
      <c r="E9" s="12"/>
      <c r="F9" s="40"/>
      <c r="G9" s="12" t="s">
        <v>21</v>
      </c>
      <c r="H9" s="12" t="s">
        <v>21</v>
      </c>
      <c r="I9" s="5">
        <f t="shared" ref="I9:I12" si="0">COUNTIFS(B9:H9,"&lt;&gt;空",B9:H9,"&lt;&gt;休",B9:H9,"&lt;&gt;調",B9:H9,"&lt;&gt;",B9:H9,"&lt;&gt;調整休")</f>
        <v>3</v>
      </c>
      <c r="J9" s="682">
        <f t="shared" ref="J9:J10" si="1">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13:30-19"))*(5)+(COUNTIF(B9:H9,"14-17"))*(4)+(COUNTIF(B9:H9,"16-19"))*(4)+(COUNTIF(B9:H9,"13-16"))*(3)</f>
        <v>13.5</v>
      </c>
      <c r="K9" s="692"/>
    </row>
    <row r="10" spans="1:11" ht="15" customHeight="1" x14ac:dyDescent="0.15">
      <c r="A10" s="47" t="s">
        <v>128</v>
      </c>
      <c r="B10" s="12" t="s">
        <v>20</v>
      </c>
      <c r="C10" s="38"/>
      <c r="D10" s="38"/>
      <c r="E10" s="29"/>
      <c r="F10" s="12" t="s">
        <v>20</v>
      </c>
      <c r="G10" s="12"/>
      <c r="H10" s="12" t="s">
        <v>20</v>
      </c>
      <c r="I10" s="5">
        <f t="shared" si="0"/>
        <v>3</v>
      </c>
      <c r="J10" s="682">
        <f t="shared" si="1"/>
        <v>13.5</v>
      </c>
      <c r="K10" s="692"/>
    </row>
    <row r="11" spans="1:11" ht="15" customHeight="1" x14ac:dyDescent="0.15">
      <c r="A11" s="20" t="s">
        <v>339</v>
      </c>
      <c r="B11" s="12"/>
      <c r="C11" s="38"/>
      <c r="D11" s="38"/>
      <c r="E11" s="12" t="s">
        <v>20</v>
      </c>
      <c r="F11" s="29"/>
      <c r="G11" s="12" t="s">
        <v>20</v>
      </c>
      <c r="H11" s="12" t="s">
        <v>20</v>
      </c>
      <c r="I11" s="5">
        <f t="shared" si="0"/>
        <v>3</v>
      </c>
      <c r="J11" s="682">
        <f>SUM(COUNTIF(B11:H11,"9-14:30"))*(5)+(COUNTIF(B11:H11,"9-20"))*(10)+(COUNTIF(B11:H11,"9-19"))*(9)+(COUNTIF(B11:H11,"9-18"))*(8)+(COUNTIF(B11:H11,"9-17"))*(7.25)+(COUNTIF(B11:H11,"9-16"))*(6.25)+(COUNTIF(B11:H11,"9-15"))*(5.5)+(COUNTIF(B11:H11,"9-14"))*(4.5)+(COUNTIF(B11:H11,"9-13,17-20"))*(7)+(COUNTIF(B11:H11,"9-13"))*(4)+(COUNTIF(B11:H11,"9-12,18-20"))*(5)+(COUNTIF(B11:H11,"9-12,16-20"))*(7)+(COUNTIF(B11:H11,"9-12,16-19"))*(6)+(COUNTIF(B11:H11,"9-13,16-20"))*(6)+(COUNTIF(B11:H11,"9-12"))*(3)+(COUNTIF(B11:H11,"9-11:30"))*(2.5)+(COUNTIF(B11:H11,"9-11,16-19"))*(5)+(COUNTIF(B11:H11,"9-11"))*(2)+(COUNTIF(B11:H11,"9:30-11:30,16-19"))*(5)+(COUNTIF(B11:H11,"19-20"))*(1)+(COUNTIF(B11:H11,"17-20"))*(3)+(COUNTIF(B11:H11,"16-20"))*(4)+(COUNTIF(B11:H11,"15-20"))*(4.5)+(COUNTIF(B11:H11,"15-19"))*(4)+(COUNTIF(B11:H11,"14-20"))*(5.5)+(COUNTIF(B11:H11,"14-19"))*(4.5)+(COUNTIF(B11:H11,"14:30-20"))*(5)+(COUNTIF(B11:H11,"13-20"))*(6.25)+(COUNTIF(B11:H11,"13-19"))*(5.5)+(COUNTIF(B11:H11,"13-18"))*(4.5)+(COUNTIF(B11:H11,"13-17"))*(4)+(COUNTIF(B11:H11,"12-20"))*(7.25)+(COUNTIF(B11:H11,"10-20"))*(9)+(COUNTIF(B11:H11,"10-15"))*(4.5)+(COUNTIF(B11:H11,"12-18"))*(5.5)+(COUNTIF(B11:H11,"10-12,14-19"))*(6.5)+(COUNTIF(B11:H11,"10-14"))*(4)+(COUNTIF(B11:H11,"13:30-19"))*(5)+(COUNTIF(B11:H11,"14-17"))*(4)+(COUNTIF(B11:H11,"16-19"))*(3)+(COUNTIF(B11:H11,"13-16"))*(3)</f>
        <v>13.5</v>
      </c>
      <c r="K11" s="692"/>
    </row>
    <row r="12" spans="1:11" ht="15" customHeight="1" x14ac:dyDescent="0.15">
      <c r="A12" s="20" t="s">
        <v>359</v>
      </c>
      <c r="B12" s="117"/>
      <c r="C12" s="38"/>
      <c r="D12" s="38"/>
      <c r="E12" s="12" t="s">
        <v>21</v>
      </c>
      <c r="F12" s="12" t="s">
        <v>21</v>
      </c>
      <c r="G12" s="12" t="s">
        <v>21</v>
      </c>
      <c r="H12" s="12" t="s">
        <v>21</v>
      </c>
      <c r="I12" s="5">
        <f t="shared" si="0"/>
        <v>4</v>
      </c>
      <c r="J12" s="682">
        <f>SUM(COUNTIF(B12:H12,"9-14:30"))*(5)+(COUNTIF(B12:H12,"9-20"))*(10)+(COUNTIF(B12:H12,"9-19"))*(9)+(COUNTIF(B12:H12,"9-18"))*(8)+(COUNTIF(B12:H12,"9-17"))*(7.25)+(COUNTIF(B12:H12,"9-16"))*(6.25)+(COUNTIF(B12:H12,"9-15"))*(5.5)+(COUNTIF(B12:H12,"9-14"))*(4.5)+(COUNTIF(B12:H12,"9-13,17-20"))*(7)+(COUNTIF(B12:H12,"9-13"))*(4)+(COUNTIF(B12:H12,"9-12,18-20"))*(5)+(COUNTIF(B12:H12,"9-12,16-20"))*(7)+(COUNTIF(B12:H12,"9-12,16-19"))*(6)+(COUNTIF(B12:H12,"9-13,16-20"))*(6)+(COUNTIF(B12:H12,"9-12"))*(3)+(COUNTIF(B12:H12,"9-11:30"))*(2.5)+(COUNTIF(B12:H12,"9-11,16-19"))*(5)+(COUNTIF(B12:H12,"9-11"))*(2)+(COUNTIF(B12:H12,"9:30-11:30,16-19"))*(5)+(COUNTIF(B12:H12,"19-20"))*(1)+(COUNTIF(B12:H12,"17-20"))*(3)+(COUNTIF(B12:H12,"16-20"))*(4)+(COUNTIF(B12:H12,"15-20"))*(4.5)+(COUNTIF(B12:H12,"15-19"))*(4)+(COUNTIF(B12:H12,"14-20"))*(5.5)+(COUNTIF(B12:H12,"14-19"))*(4.5)+(COUNTIF(B12:H12,"14:30-20"))*(5)+(COUNTIF(B12:H12,"13-20"))*(6.25)+(COUNTIF(B12:H12,"13-19"))*(5.5)+(COUNTIF(B12:H12,"13-18"))*(4.5)+(COUNTIF(B12:H12,"13-17"))*(4)+(COUNTIF(B12:H12,"12-20"))*(7.25)+(COUNTIF(B12:H12,"10-20"))*(9)+(COUNTIF(B12:H12,"10-15"))*(4.5)+(COUNTIF(B12:H12,"12-18"))*(5.5)+(COUNTIF(B12:H12,"10-12,14-19"))*(6.5)+(COUNTIF(B12:H12,"10-14"))*(4)+(COUNTIF(B12:H12,"13:30-19"))*(5)+(COUNTIF(B12:H12,"14-17"))*(4)+(COUNTIF(B12:H12,"16-19"))*(3)+(COUNTIF(B12:H12,"13-16"))*(3)</f>
        <v>18</v>
      </c>
      <c r="K12" s="692"/>
    </row>
    <row r="13" spans="1:11" ht="15" customHeight="1" x14ac:dyDescent="0.15">
      <c r="A13" s="114" t="s">
        <v>66</v>
      </c>
      <c r="B13" s="117"/>
      <c r="C13" s="38"/>
      <c r="D13" s="38"/>
      <c r="E13" s="385" t="s">
        <v>215</v>
      </c>
      <c r="F13" s="385" t="s">
        <v>182</v>
      </c>
      <c r="G13" s="117"/>
      <c r="H13" s="117"/>
      <c r="I13" s="27"/>
      <c r="J13" s="48"/>
      <c r="K13" s="102"/>
    </row>
    <row r="14" spans="1:11" ht="15" customHeight="1" x14ac:dyDescent="0.15">
      <c r="A14" s="33" t="s">
        <v>0</v>
      </c>
      <c r="B14" s="90">
        <v>45999</v>
      </c>
      <c r="C14" s="90">
        <v>46000</v>
      </c>
      <c r="D14" s="90">
        <v>46001</v>
      </c>
      <c r="E14" s="90">
        <v>46002</v>
      </c>
      <c r="F14" s="90">
        <v>46003</v>
      </c>
      <c r="G14" s="90">
        <v>46004</v>
      </c>
      <c r="H14" s="90">
        <v>46005</v>
      </c>
      <c r="I14" s="7"/>
      <c r="J14" s="717" t="s">
        <v>2</v>
      </c>
      <c r="K14" s="718"/>
    </row>
    <row r="15" spans="1:11" ht="15" customHeight="1" x14ac:dyDescent="0.15">
      <c r="A15" s="22" t="s">
        <v>3</v>
      </c>
      <c r="B15" s="22" t="s">
        <v>4</v>
      </c>
      <c r="C15" s="2" t="s">
        <v>5</v>
      </c>
      <c r="D15" s="21" t="s">
        <v>6</v>
      </c>
      <c r="E15" s="2" t="s">
        <v>7</v>
      </c>
      <c r="F15" s="2" t="s">
        <v>8</v>
      </c>
      <c r="G15" s="2" t="s">
        <v>9</v>
      </c>
      <c r="H15" s="24" t="s">
        <v>10</v>
      </c>
      <c r="I15" s="8"/>
      <c r="J15" s="719"/>
      <c r="K15" s="720"/>
    </row>
    <row r="16" spans="1:11" ht="15" customHeight="1" x14ac:dyDescent="0.15">
      <c r="A16" s="17" t="s">
        <v>13</v>
      </c>
      <c r="B16" s="12"/>
      <c r="C16" s="2"/>
      <c r="D16" s="2"/>
      <c r="E16" s="960" t="s">
        <v>422</v>
      </c>
      <c r="F16" s="961"/>
      <c r="G16" s="961"/>
      <c r="H16" s="962"/>
      <c r="I16" s="5"/>
      <c r="J16" s="682"/>
      <c r="K16" s="692"/>
    </row>
    <row r="17" spans="1:11" ht="15" customHeight="1" x14ac:dyDescent="0.15">
      <c r="A17" s="19" t="s">
        <v>112</v>
      </c>
      <c r="B17" s="242" t="s">
        <v>361</v>
      </c>
      <c r="C17" s="26"/>
      <c r="D17" s="32"/>
      <c r="E17" s="54" t="s">
        <v>22</v>
      </c>
      <c r="F17" s="444" t="s">
        <v>379</v>
      </c>
      <c r="G17" s="54" t="s">
        <v>67</v>
      </c>
      <c r="H17" s="54"/>
      <c r="I17" s="5">
        <f>COUNTIFS(B17:H17,"&lt;&gt;空",B17:H17,"&lt;&gt;休",B17:H17,"&lt;&gt;調",B17:H17,"&lt;&gt;",B17:H17,"&lt;&gt;調整休")</f>
        <v>4</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13:30-19"))*(5)+(COUNTIF(B17:H17,"14-17"))*(4)+(COUNTIF(B17:H17,"16-19"))*(4)+(COUNTIF(B17:H17,"13-16"))*(3)+(COUNTIF(B17:H17,"工場9:30-15"))*(5)+(COUNTIF(B17:H17,"工場9-15"))*(5.5)+(COUNTIF(B17:H17,"Y10-・店15-"))*(6.25)+(COUNTIF(B17:H17,"Y9:30-/受-17"))*(6.75)+(COUNTIF(B17:H17,"Y9:30-/受"))*(4.5)</f>
        <v>24</v>
      </c>
      <c r="K17" s="692"/>
    </row>
    <row r="18" spans="1:11" ht="15" customHeight="1" x14ac:dyDescent="0.15">
      <c r="A18" s="20" t="s">
        <v>113</v>
      </c>
      <c r="B18" s="401" t="s">
        <v>402</v>
      </c>
      <c r="C18" s="2"/>
      <c r="D18" s="32"/>
      <c r="E18" s="401" t="s">
        <v>402</v>
      </c>
      <c r="F18" s="12" t="s">
        <v>20</v>
      </c>
      <c r="G18" s="54"/>
      <c r="H18" s="12"/>
      <c r="I18" s="5">
        <f>COUNTIFS(B18:H18,"&lt;&gt;空",B18:H18,"&lt;&gt;休",B18:H18,"&lt;&gt;調",B18:H18,"&lt;&gt;",B18:H18,"&lt;&gt;調整休")</f>
        <v>3</v>
      </c>
      <c r="J18" s="682">
        <v>17</v>
      </c>
      <c r="K18" s="692"/>
    </row>
    <row r="19" spans="1:11" ht="15" customHeight="1" x14ac:dyDescent="0.15">
      <c r="A19" s="20" t="s">
        <v>114</v>
      </c>
      <c r="B19" s="12"/>
      <c r="C19" s="2"/>
      <c r="D19" s="32"/>
      <c r="E19" s="16"/>
      <c r="F19" s="54"/>
      <c r="G19" s="54"/>
      <c r="H19" s="116" t="s">
        <v>116</v>
      </c>
      <c r="I19" s="5">
        <f>COUNTIFS(B19:H19,"&lt;&gt;空",B19:H19,"&lt;&gt;休",B19:H19,"&lt;&gt;調",B19:H19,"&lt;&gt;",B19:H19,"&lt;&gt;調整休")</f>
        <v>1</v>
      </c>
      <c r="J19" s="682">
        <f>SUM(COUNTIF(B19:H19,"9-14:30"))*(5)+(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13:30-19"))*(5)+(COUNTIF(B19:H19,"14-17"))*(4)+(COUNTIF(B19:H19,"16-19"))*(4)+(COUNTIF(B19:H19,"13-16"))*(3)+(COUNTIF(B19:H19,"12:30-17:30"))*(4.5)</f>
        <v>4.5</v>
      </c>
      <c r="K19" s="692"/>
    </row>
    <row r="20" spans="1:11" ht="15" customHeight="1" x14ac:dyDescent="0.15">
      <c r="A20" s="20" t="s">
        <v>115</v>
      </c>
      <c r="B20" s="12" t="s">
        <v>21</v>
      </c>
      <c r="C20" s="38"/>
      <c r="D20" s="38"/>
      <c r="E20" s="12"/>
      <c r="F20" s="40"/>
      <c r="G20" s="12" t="s">
        <v>21</v>
      </c>
      <c r="H20" s="12" t="s">
        <v>21</v>
      </c>
      <c r="I20" s="5">
        <f t="shared" ref="I20:I23" si="2">COUNTIFS(B20:H20,"&lt;&gt;空",B20:H20,"&lt;&gt;休",B20:H20,"&lt;&gt;調",B20:H20,"&lt;&gt;",B20:H20,"&lt;&gt;調整休")</f>
        <v>3</v>
      </c>
      <c r="J20" s="682">
        <f t="shared" ref="J20:J21" si="3">SUM(COUNTIF(B20:H20,"9-14:30"))*(5)+(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13:30-19"))*(5)+(COUNTIF(B20:H20,"14-17"))*(4)+(COUNTIF(B20:H20,"16-19"))*(4)+(COUNTIF(B20:H20,"13-16"))*(3)</f>
        <v>13.5</v>
      </c>
      <c r="K20" s="692"/>
    </row>
    <row r="21" spans="1:11" ht="15" customHeight="1" x14ac:dyDescent="0.15">
      <c r="A21" s="47" t="s">
        <v>128</v>
      </c>
      <c r="B21" s="12" t="s">
        <v>20</v>
      </c>
      <c r="C21" s="38"/>
      <c r="D21" s="38"/>
      <c r="E21" s="29"/>
      <c r="F21" s="12" t="s">
        <v>20</v>
      </c>
      <c r="G21" s="12"/>
      <c r="H21" s="12" t="s">
        <v>20</v>
      </c>
      <c r="I21" s="5">
        <f t="shared" si="2"/>
        <v>3</v>
      </c>
      <c r="J21" s="682">
        <f t="shared" si="3"/>
        <v>13.5</v>
      </c>
      <c r="K21" s="692"/>
    </row>
    <row r="22" spans="1:11" ht="15" customHeight="1" x14ac:dyDescent="0.15">
      <c r="A22" s="20" t="s">
        <v>339</v>
      </c>
      <c r="B22" s="12"/>
      <c r="C22" s="38"/>
      <c r="D22" s="38"/>
      <c r="E22" s="12" t="s">
        <v>20</v>
      </c>
      <c r="F22" s="29"/>
      <c r="G22" s="12" t="s">
        <v>20</v>
      </c>
      <c r="H22" s="12" t="s">
        <v>20</v>
      </c>
      <c r="I22" s="5">
        <f t="shared" si="2"/>
        <v>3</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(3)+(COUNTIF(B22:H22,"13-16"))*(3)</f>
        <v>13.5</v>
      </c>
      <c r="K22" s="692"/>
    </row>
    <row r="23" spans="1:11" ht="15" customHeight="1" x14ac:dyDescent="0.15">
      <c r="A23" s="20" t="s">
        <v>359</v>
      </c>
      <c r="B23" s="117"/>
      <c r="C23" s="38"/>
      <c r="D23" s="38"/>
      <c r="E23" s="12" t="s">
        <v>21</v>
      </c>
      <c r="F23" s="12" t="s">
        <v>21</v>
      </c>
      <c r="G23" s="12" t="s">
        <v>21</v>
      </c>
      <c r="H23" s="12" t="s">
        <v>21</v>
      </c>
      <c r="I23" s="5">
        <f t="shared" si="2"/>
        <v>4</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(3)+(COUNTIF(B23:H23,"13-16"))*(3)</f>
        <v>18</v>
      </c>
      <c r="K23" s="692"/>
    </row>
    <row r="24" spans="1:11" ht="15" customHeight="1" x14ac:dyDescent="0.15">
      <c r="A24" s="114" t="s">
        <v>66</v>
      </c>
      <c r="B24" s="117"/>
      <c r="C24" s="38"/>
      <c r="D24" s="38"/>
      <c r="E24" s="117"/>
      <c r="F24" s="258" t="s">
        <v>182</v>
      </c>
      <c r="G24" s="117"/>
      <c r="H24" s="117"/>
      <c r="I24" s="27"/>
      <c r="J24" s="48"/>
      <c r="K24" s="102"/>
    </row>
    <row r="25" spans="1:11" ht="15" customHeight="1" x14ac:dyDescent="0.15">
      <c r="A25" s="22" t="s">
        <v>0</v>
      </c>
      <c r="B25" s="23">
        <v>46006</v>
      </c>
      <c r="C25" s="23">
        <v>46007</v>
      </c>
      <c r="D25" s="23">
        <v>46008</v>
      </c>
      <c r="E25" s="23">
        <v>46009</v>
      </c>
      <c r="F25" s="23">
        <v>46010</v>
      </c>
      <c r="G25" s="23">
        <v>46011</v>
      </c>
      <c r="H25" s="23">
        <v>46012</v>
      </c>
      <c r="I25" s="7"/>
      <c r="J25" s="717" t="s">
        <v>2</v>
      </c>
      <c r="K25" s="718"/>
    </row>
    <row r="26" spans="1:11" ht="15" customHeight="1" x14ac:dyDescent="0.15">
      <c r="A26" s="22" t="s">
        <v>3</v>
      </c>
      <c r="B26" s="2" t="s">
        <v>4</v>
      </c>
      <c r="C26" s="21" t="s">
        <v>5</v>
      </c>
      <c r="D26" s="21" t="s">
        <v>6</v>
      </c>
      <c r="E26" s="2" t="s">
        <v>7</v>
      </c>
      <c r="F26" s="2" t="s">
        <v>8</v>
      </c>
      <c r="G26" s="2" t="s">
        <v>9</v>
      </c>
      <c r="H26" s="24" t="s">
        <v>10</v>
      </c>
      <c r="I26" s="8"/>
      <c r="J26" s="719"/>
      <c r="K26" s="720"/>
    </row>
    <row r="27" spans="1:11" ht="15" customHeight="1" x14ac:dyDescent="0.15">
      <c r="A27" s="17" t="s">
        <v>12</v>
      </c>
      <c r="B27" s="471" t="s">
        <v>423</v>
      </c>
      <c r="C27" s="2"/>
      <c r="D27" s="2"/>
      <c r="E27" s="960" t="s">
        <v>421</v>
      </c>
      <c r="F27" s="961"/>
      <c r="G27" s="961"/>
      <c r="H27" s="962"/>
      <c r="I27" s="51"/>
      <c r="J27" s="721"/>
      <c r="K27" s="722"/>
    </row>
    <row r="28" spans="1:11" ht="15" customHeight="1" x14ac:dyDescent="0.15">
      <c r="A28" s="19" t="s">
        <v>112</v>
      </c>
      <c r="B28" s="242" t="s">
        <v>361</v>
      </c>
      <c r="C28" s="26"/>
      <c r="D28" s="32"/>
      <c r="E28" s="54" t="s">
        <v>22</v>
      </c>
      <c r="F28" s="444" t="s">
        <v>379</v>
      </c>
      <c r="G28" s="54" t="s">
        <v>67</v>
      </c>
      <c r="H28" s="54"/>
      <c r="I28" s="5">
        <f>COUNTIFS(B28:H28,"&lt;&gt;空",B28:H28,"&lt;&gt;休",B28:H28,"&lt;&gt;調",B28:H28,"&lt;&gt;",B28:H28,"&lt;&gt;調整休")</f>
        <v>4</v>
      </c>
      <c r="J28" s="682">
        <f>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COUNTIF(B28:H28,"工場9:30-15"))*(5)+(COUNTIF(B28:H28,"工場9-15"))*(5.5)+(COUNTIF(B28:H28,"Y10-・店15-"))*(6.25)+(COUNTIF(B28:H28,"Y9:30-/受-17"))*(6.75)+(COUNTIF(B28:H28,"Y9:30-/受"))*(4.5)</f>
        <v>24</v>
      </c>
      <c r="K28" s="692"/>
    </row>
    <row r="29" spans="1:11" ht="15" customHeight="1" x14ac:dyDescent="0.15">
      <c r="A29" s="20" t="s">
        <v>113</v>
      </c>
      <c r="B29" s="401" t="s">
        <v>402</v>
      </c>
      <c r="C29" s="2"/>
      <c r="D29" s="32"/>
      <c r="E29" s="401" t="s">
        <v>402</v>
      </c>
      <c r="F29" s="12" t="s">
        <v>20</v>
      </c>
      <c r="G29" s="54"/>
      <c r="H29" s="12"/>
      <c r="I29" s="5">
        <f>COUNTIFS(B29:H29,"&lt;&gt;空",B29:H29,"&lt;&gt;休",B29:H29,"&lt;&gt;調",B29:H29,"&lt;&gt;",B29:H29,"&lt;&gt;調整休")</f>
        <v>3</v>
      </c>
      <c r="J29" s="682">
        <v>12.5</v>
      </c>
      <c r="K29" s="692"/>
    </row>
    <row r="30" spans="1:11" ht="15" customHeight="1" x14ac:dyDescent="0.15">
      <c r="A30" s="20" t="s">
        <v>114</v>
      </c>
      <c r="B30" s="12"/>
      <c r="C30" s="2"/>
      <c r="D30" s="32"/>
      <c r="E30" s="16"/>
      <c r="F30" s="54"/>
      <c r="G30" s="54"/>
      <c r="H30" s="116" t="s">
        <v>116</v>
      </c>
      <c r="I30" s="5">
        <f>COUNTIFS(B30:H30,"&lt;&gt;空",B30:H30,"&lt;&gt;休",B30:H30,"&lt;&gt;調",B30:H30,"&lt;&gt;",B30:H30,"&lt;&gt;調整休")</f>
        <v>1</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COUNTIF(B30:H30,"13-16"))*(3)+(COUNTIF(B30:H30,"12:30-17:30"))*(4.5)</f>
        <v>4.5</v>
      </c>
      <c r="K30" s="692"/>
    </row>
    <row r="31" spans="1:11" ht="15" customHeight="1" x14ac:dyDescent="0.15">
      <c r="A31" s="20" t="s">
        <v>115</v>
      </c>
      <c r="B31" s="12" t="s">
        <v>21</v>
      </c>
      <c r="C31" s="38"/>
      <c r="D31" s="38"/>
      <c r="E31" s="12"/>
      <c r="F31" s="40"/>
      <c r="G31" s="12" t="s">
        <v>21</v>
      </c>
      <c r="H31" s="12" t="s">
        <v>21</v>
      </c>
      <c r="I31" s="5">
        <f t="shared" ref="I31:I34" si="4">COUNTIFS(B31:H31,"&lt;&gt;空",B31:H31,"&lt;&gt;休",B31:H31,"&lt;&gt;調",B31:H31,"&lt;&gt;",B31:H31,"&lt;&gt;調整休")</f>
        <v>3</v>
      </c>
      <c r="J31" s="682">
        <f t="shared" ref="J31:J32" si="5">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COUNTIF(B31:H31,"13-16"))*(3)</f>
        <v>13.5</v>
      </c>
      <c r="K31" s="692"/>
    </row>
    <row r="32" spans="1:11" ht="15" customHeight="1" x14ac:dyDescent="0.15">
      <c r="A32" s="47" t="s">
        <v>128</v>
      </c>
      <c r="B32" s="12" t="s">
        <v>20</v>
      </c>
      <c r="C32" s="38"/>
      <c r="D32" s="38"/>
      <c r="E32" s="29"/>
      <c r="F32" s="12" t="s">
        <v>20</v>
      </c>
      <c r="G32" s="12"/>
      <c r="H32" s="12" t="s">
        <v>20</v>
      </c>
      <c r="I32" s="5">
        <f t="shared" si="4"/>
        <v>3</v>
      </c>
      <c r="J32" s="682">
        <f t="shared" si="5"/>
        <v>13.5</v>
      </c>
      <c r="K32" s="692"/>
    </row>
    <row r="33" spans="1:11" ht="15" customHeight="1" x14ac:dyDescent="0.15">
      <c r="A33" s="20" t="s">
        <v>339</v>
      </c>
      <c r="B33" s="12"/>
      <c r="C33" s="38"/>
      <c r="D33" s="38"/>
      <c r="E33" s="12" t="s">
        <v>20</v>
      </c>
      <c r="F33" s="29"/>
      <c r="G33" s="12" t="s">
        <v>20</v>
      </c>
      <c r="H33" s="12" t="s">
        <v>20</v>
      </c>
      <c r="I33" s="5">
        <f t="shared" si="4"/>
        <v>3</v>
      </c>
      <c r="J33" s="682">
        <f t="shared" ref="J33:J34" si="6">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13:30-19"))*(5)+(COUNTIF(B33:H33,"14-17"))*(4)+(COUNTIF(B33:H33,"16-19"))*(3)+(COUNTIF(B33:H33,"13-16"))*(3)</f>
        <v>13.5</v>
      </c>
      <c r="K33" s="692"/>
    </row>
    <row r="34" spans="1:11" ht="15" customHeight="1" x14ac:dyDescent="0.15">
      <c r="A34" s="20" t="s">
        <v>359</v>
      </c>
      <c r="B34" s="117"/>
      <c r="C34" s="38"/>
      <c r="D34" s="38"/>
      <c r="E34" s="12" t="s">
        <v>21</v>
      </c>
      <c r="F34" s="12" t="s">
        <v>21</v>
      </c>
      <c r="G34" s="12" t="s">
        <v>21</v>
      </c>
      <c r="H34" s="12" t="s">
        <v>21</v>
      </c>
      <c r="I34" s="5">
        <f t="shared" si="4"/>
        <v>4</v>
      </c>
      <c r="J34" s="682">
        <f t="shared" si="6"/>
        <v>18</v>
      </c>
      <c r="K34" s="692"/>
    </row>
    <row r="35" spans="1:11" ht="15" customHeight="1" x14ac:dyDescent="0.15">
      <c r="A35" s="114" t="s">
        <v>66</v>
      </c>
      <c r="B35" s="117"/>
      <c r="C35" s="38"/>
      <c r="D35" s="38"/>
      <c r="E35" s="117"/>
      <c r="F35" s="258" t="s">
        <v>182</v>
      </c>
      <c r="G35" s="117"/>
      <c r="H35" s="117"/>
      <c r="I35" s="27"/>
      <c r="J35" s="48"/>
      <c r="K35" s="102"/>
    </row>
    <row r="36" spans="1:11" ht="15" customHeight="1" x14ac:dyDescent="0.15">
      <c r="A36" s="22" t="s">
        <v>0</v>
      </c>
      <c r="B36" s="90">
        <v>46013</v>
      </c>
      <c r="C36" s="90">
        <v>46014</v>
      </c>
      <c r="D36" s="90">
        <v>46015</v>
      </c>
      <c r="E36" s="90">
        <v>46016</v>
      </c>
      <c r="F36" s="90">
        <v>46017</v>
      </c>
      <c r="G36" s="90">
        <v>46018</v>
      </c>
      <c r="H36" s="90">
        <v>46019</v>
      </c>
      <c r="I36" s="7"/>
      <c r="J36" s="717" t="s">
        <v>2</v>
      </c>
      <c r="K36" s="718"/>
    </row>
    <row r="37" spans="1:11" ht="15" customHeight="1" x14ac:dyDescent="0.15">
      <c r="A37" s="22" t="s">
        <v>3</v>
      </c>
      <c r="B37" s="2" t="s">
        <v>4</v>
      </c>
      <c r="C37" s="21" t="s">
        <v>5</v>
      </c>
      <c r="D37" s="21" t="s">
        <v>6</v>
      </c>
      <c r="E37" s="2" t="s">
        <v>7</v>
      </c>
      <c r="F37" s="2" t="s">
        <v>8</v>
      </c>
      <c r="G37" s="2" t="s">
        <v>9</v>
      </c>
      <c r="H37" s="24" t="s">
        <v>10</v>
      </c>
      <c r="I37" s="8"/>
      <c r="J37" s="719"/>
      <c r="K37" s="720"/>
    </row>
    <row r="38" spans="1:11" ht="15" customHeight="1" x14ac:dyDescent="0.15">
      <c r="A38" s="17" t="s">
        <v>13</v>
      </c>
      <c r="B38" s="471" t="s">
        <v>423</v>
      </c>
      <c r="C38" s="2"/>
      <c r="D38" s="2"/>
      <c r="E38" s="12"/>
      <c r="F38" s="12"/>
      <c r="G38" s="12"/>
      <c r="H38" s="12"/>
      <c r="I38" s="5"/>
      <c r="J38" s="682"/>
      <c r="K38" s="692"/>
    </row>
    <row r="39" spans="1:11" ht="15" customHeight="1" x14ac:dyDescent="0.15">
      <c r="A39" s="19" t="s">
        <v>112</v>
      </c>
      <c r="B39" s="242" t="s">
        <v>361</v>
      </c>
      <c r="C39" s="26"/>
      <c r="D39" s="32"/>
      <c r="E39" s="54" t="s">
        <v>22</v>
      </c>
      <c r="F39" s="444" t="s">
        <v>379</v>
      </c>
      <c r="G39" s="54" t="s">
        <v>67</v>
      </c>
      <c r="H39" s="54"/>
      <c r="I39" s="5">
        <f>COUNTIFS(B39:H39,"&lt;&gt;空",B39:H39,"&lt;&gt;休",B39:H39,"&lt;&gt;調",B39:H39,"&lt;&gt;",B39:H39,"&lt;&gt;調整休")</f>
        <v>4</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COUNTIF(B39:H39,"13-16"))*(3)+(COUNTIF(B39:H39,"工場9:30-15"))*(5)+(COUNTIF(B39:H39,"工場9-15"))*(5.5)+(COUNTIF(B39:H39,"Y10-・店15-"))*(6.25)+(COUNTIF(B39:H39,"Y9:30-/受-17"))*(6.75)+(COUNTIF(B39:H39,"Y9:30-/受"))*(4.5)</f>
        <v>24</v>
      </c>
      <c r="K39" s="692"/>
    </row>
    <row r="40" spans="1:11" ht="15" customHeight="1" x14ac:dyDescent="0.15">
      <c r="A40" s="20" t="s">
        <v>113</v>
      </c>
      <c r="B40" s="401" t="s">
        <v>402</v>
      </c>
      <c r="C40" s="2"/>
      <c r="D40" s="32"/>
      <c r="E40" s="401" t="s">
        <v>402</v>
      </c>
      <c r="F40" s="12" t="s">
        <v>20</v>
      </c>
      <c r="G40" s="54"/>
      <c r="H40" s="12"/>
      <c r="I40" s="5">
        <f>COUNTIFS(B40:H40,"&lt;&gt;空",B40:H40,"&lt;&gt;休",B40:H40,"&lt;&gt;調",B40:H40,"&lt;&gt;",B40:H40,"&lt;&gt;調整休")</f>
        <v>3</v>
      </c>
      <c r="J40" s="682">
        <v>12.5</v>
      </c>
      <c r="K40" s="692"/>
    </row>
    <row r="41" spans="1:11" ht="15" customHeight="1" x14ac:dyDescent="0.15">
      <c r="A41" s="20" t="s">
        <v>114</v>
      </c>
      <c r="B41" s="12"/>
      <c r="C41" s="2"/>
      <c r="D41" s="32"/>
      <c r="E41" s="16"/>
      <c r="F41" s="54"/>
      <c r="G41" s="54"/>
      <c r="H41" s="116" t="s">
        <v>116</v>
      </c>
      <c r="I41" s="5">
        <f>COUNTIFS(B41:H41,"&lt;&gt;空",B41:H41,"&lt;&gt;休",B41:H41,"&lt;&gt;調",B41:H41,"&lt;&gt;",B41:H41,"&lt;&gt;調整休")</f>
        <v>1</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13:30-19"))*(5)+(COUNTIF(B41:H41,"14-17"))*(4)+(COUNTIF(B41:H41,"16-19"))*(4)+(COUNTIF(B41:H41,"13-16"))*(3)+(COUNTIF(B41:H41,"12:30-17:30"))*(4.5)</f>
        <v>4.5</v>
      </c>
      <c r="K41" s="692"/>
    </row>
    <row r="42" spans="1:11" ht="15" customHeight="1" x14ac:dyDescent="0.15">
      <c r="A42" s="20" t="s">
        <v>115</v>
      </c>
      <c r="B42" s="12" t="s">
        <v>21</v>
      </c>
      <c r="C42" s="38"/>
      <c r="D42" s="38"/>
      <c r="E42" s="12"/>
      <c r="F42" s="40"/>
      <c r="G42" s="12" t="s">
        <v>21</v>
      </c>
      <c r="H42" s="12" t="s">
        <v>21</v>
      </c>
      <c r="I42" s="5">
        <f t="shared" ref="I42:I45" si="7">COUNTIFS(B42:H42,"&lt;&gt;空",B42:H42,"&lt;&gt;休",B42:H42,"&lt;&gt;調",B42:H42,"&lt;&gt;",B42:H42,"&lt;&gt;調整休")</f>
        <v>3</v>
      </c>
      <c r="J42" s="682">
        <f t="shared" ref="J42:J43" si="8">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13:30-19"))*(5)+(COUNTIF(B42:H42,"14-17"))*(4)+(COUNTIF(B42:H42,"16-19"))*(4)+(COUNTIF(B42:H42,"13-16"))*(3)</f>
        <v>13.5</v>
      </c>
      <c r="K42" s="692"/>
    </row>
    <row r="43" spans="1:11" ht="15" customHeight="1" x14ac:dyDescent="0.15">
      <c r="A43" s="47" t="s">
        <v>128</v>
      </c>
      <c r="B43" s="12" t="s">
        <v>20</v>
      </c>
      <c r="C43" s="38"/>
      <c r="D43" s="38"/>
      <c r="E43" s="29"/>
      <c r="F43" s="12" t="s">
        <v>20</v>
      </c>
      <c r="G43" s="12"/>
      <c r="H43" s="12" t="s">
        <v>20</v>
      </c>
      <c r="I43" s="5">
        <f t="shared" si="7"/>
        <v>3</v>
      </c>
      <c r="J43" s="682">
        <f t="shared" si="8"/>
        <v>13.5</v>
      </c>
      <c r="K43" s="692"/>
    </row>
    <row r="44" spans="1:11" ht="15" customHeight="1" x14ac:dyDescent="0.15">
      <c r="A44" s="20" t="s">
        <v>339</v>
      </c>
      <c r="B44" s="12"/>
      <c r="C44" s="38"/>
      <c r="D44" s="38"/>
      <c r="E44" s="12" t="s">
        <v>20</v>
      </c>
      <c r="F44" s="29"/>
      <c r="G44" s="12" t="s">
        <v>20</v>
      </c>
      <c r="H44" s="12" t="s">
        <v>20</v>
      </c>
      <c r="I44" s="5">
        <f t="shared" si="7"/>
        <v>3</v>
      </c>
      <c r="J44" s="682">
        <f>SUM(COUNTIF(B44:H44,"9-14:30"))*(5)+(COUNTIF(B44:H44,"9-20"))*(10)+(COUNTIF(B44:H44,"9-19"))*(9)+(COUNTIF(B44:H44,"9-18"))*(8)+(COUNTIF(B44:H44,"9-17"))*(7.25)+(COUNTIF(B44:H44,"9-16"))*(6.25)+(COUNTIF(B44:H44,"9-15"))*(5.5)+(COUNTIF(B44:H44,"9-14"))*(4.5)+(COUNTIF(B44:H44,"9-13,17-20"))*(7)+(COUNTIF(B44:H44,"9-13"))*(4)+(COUNTIF(B44:H44,"9-12,18-20"))*(5)+(COUNTIF(B44:H44,"9-12,16-20"))*(7)+(COUNTIF(B44:H44,"9-12,16-19"))*(6)+(COUNTIF(B44:H44,"9-13,16-20"))*(6)+(COUNTIF(B44:H44,"9-12"))*(3)+(COUNTIF(B44:H44,"9-11:30"))*(2.5)+(COUNTIF(B44:H44,"9-11,16-19"))*(5)+(COUNTIF(B44:H44,"9-11"))*(2)+(COUNTIF(B44:H44,"9:30-11:30,16-19"))*(5)+(COUNTIF(B44:H44,"19-20"))*(1)+(COUNTIF(B44:H44,"17-20"))*(3)+(COUNTIF(B44:H44,"16-20"))*(4)+(COUNTIF(B44:H44,"15-20"))*(4.5)+(COUNTIF(B44:H44,"15-19"))*(4)+(COUNTIF(B44:H44,"14-20"))*(5.5)+(COUNTIF(B44:H44,"14-19"))*(4.5)+(COUNTIF(B44:H44,"14:30-20"))*(5)+(COUNTIF(B44:H44,"13-20"))*(6.25)+(COUNTIF(B44:H44,"13-19"))*(5.5)+(COUNTIF(B44:H44,"13-18"))*(4.5)+(COUNTIF(B44:H44,"13-17"))*(4)+(COUNTIF(B44:H44,"12-20"))*(7.25)+(COUNTIF(B44:H44,"10-20"))*(9)+(COUNTIF(B44:H44,"10-15"))*(4.5)+(COUNTIF(B44:H44,"12-18"))*(5.5)+(COUNTIF(B44:H44,"10-12,14-19"))*(6.5)+(COUNTIF(B44:H44,"10-14"))*(4)+(COUNTIF(B44:H44,"13:30-19"))*(5)+(COUNTIF(B44:H44,"14-17"))*(4)+(COUNTIF(B44:H44,"16-19"))*(3)+(COUNTIF(B44:H44,"13-16"))*(3)</f>
        <v>13.5</v>
      </c>
      <c r="K44" s="692"/>
    </row>
    <row r="45" spans="1:11" ht="15" customHeight="1" x14ac:dyDescent="0.15">
      <c r="A45" s="20" t="s">
        <v>359</v>
      </c>
      <c r="B45" s="117"/>
      <c r="C45" s="38"/>
      <c r="D45" s="38"/>
      <c r="E45" s="12" t="s">
        <v>21</v>
      </c>
      <c r="F45" s="12" t="s">
        <v>21</v>
      </c>
      <c r="G45" s="12" t="s">
        <v>21</v>
      </c>
      <c r="H45" s="12" t="s">
        <v>21</v>
      </c>
      <c r="I45" s="5">
        <f t="shared" si="7"/>
        <v>4</v>
      </c>
      <c r="J45" s="682">
        <f>SUM(COUNTIF(B45:H45,"9-14:30"))*(5)+(COUNTIF(B45:H45,"9-20"))*(10)+(COUNTIF(B45:H45,"9-19"))*(9)+(COUNTIF(B45:H45,"9-18"))*(8)+(COUNTIF(B45:H45,"9-17"))*(7.25)+(COUNTIF(B45:H45,"9-16"))*(6.25)+(COUNTIF(B45:H45,"9-15"))*(5.5)+(COUNTIF(B45:H45,"9-14"))*(4.5)+(COUNTIF(B45:H45,"9-13,17-20"))*(7)+(COUNTIF(B45:H45,"9-13"))*(4)+(COUNTIF(B45:H45,"9-12,18-20"))*(5)+(COUNTIF(B45:H45,"9-12,16-20"))*(7)+(COUNTIF(B45:H45,"9-12,16-19"))*(6)+(COUNTIF(B45:H45,"9-13,16-20"))*(6)+(COUNTIF(B45:H45,"9-12"))*(3)+(COUNTIF(B45:H45,"9-11:30"))*(2.5)+(COUNTIF(B45:H45,"9-11,16-19"))*(5)+(COUNTIF(B45:H45,"9-11"))*(2)+(COUNTIF(B45:H45,"9:30-11:30,16-19"))*(5)+(COUNTIF(B45:H45,"19-20"))*(1)+(COUNTIF(B45:H45,"17-20"))*(3)+(COUNTIF(B45:H45,"16-20"))*(4)+(COUNTIF(B45:H45,"15-20"))*(4.5)+(COUNTIF(B45:H45,"15-19"))*(4)+(COUNTIF(B45:H45,"14-20"))*(5.5)+(COUNTIF(B45:H45,"14-19"))*(4.5)+(COUNTIF(B45:H45,"14:30-20"))*(5)+(COUNTIF(B45:H45,"13-20"))*(6.25)+(COUNTIF(B45:H45,"13-19"))*(5.5)+(COUNTIF(B45:H45,"13-18"))*(4.5)+(COUNTIF(B45:H45,"13-17"))*(4)+(COUNTIF(B45:H45,"12-20"))*(7.25)+(COUNTIF(B45:H45,"10-20"))*(9)+(COUNTIF(B45:H45,"10-15"))*(4.5)+(COUNTIF(B45:H45,"12-18"))*(5.5)+(COUNTIF(B45:H45,"10-12,14-19"))*(6.5)+(COUNTIF(B45:H45,"10-14"))*(4)+(COUNTIF(B45:H45,"13:30-19"))*(5)+(COUNTIF(B45:H45,"14-17"))*(4)+(COUNTIF(B45:H45,"16-19"))*(3)+(COUNTIF(B45:H45,"13-16"))*(3)</f>
        <v>18</v>
      </c>
      <c r="K45" s="692"/>
    </row>
    <row r="46" spans="1:11" ht="15" customHeight="1" x14ac:dyDescent="0.15">
      <c r="A46" s="114" t="s">
        <v>66</v>
      </c>
      <c r="B46" s="117"/>
      <c r="C46" s="38"/>
      <c r="D46" s="38"/>
      <c r="E46" s="117"/>
      <c r="F46" s="258" t="s">
        <v>182</v>
      </c>
      <c r="G46" s="117"/>
      <c r="H46" s="117"/>
      <c r="I46" s="27"/>
      <c r="J46" s="48"/>
      <c r="K46" s="102"/>
    </row>
    <row r="47" spans="1:11" ht="15" customHeight="1" x14ac:dyDescent="0.15">
      <c r="A47" s="22" t="s">
        <v>0</v>
      </c>
      <c r="B47" s="23">
        <v>46020</v>
      </c>
      <c r="C47" s="23">
        <v>46021</v>
      </c>
      <c r="D47" s="23">
        <v>46022</v>
      </c>
      <c r="E47" s="23">
        <v>45658</v>
      </c>
      <c r="F47" s="23">
        <v>45659</v>
      </c>
      <c r="G47" s="23">
        <v>45660</v>
      </c>
      <c r="H47" s="23">
        <v>45661</v>
      </c>
      <c r="I47" s="7"/>
      <c r="J47" s="717" t="s">
        <v>2</v>
      </c>
      <c r="K47" s="718"/>
    </row>
    <row r="48" spans="1:11" ht="15" customHeight="1" x14ac:dyDescent="0.15">
      <c r="A48" s="22" t="s">
        <v>3</v>
      </c>
      <c r="B48" s="22" t="s">
        <v>4</v>
      </c>
      <c r="C48" s="316" t="s">
        <v>5</v>
      </c>
      <c r="D48" s="21" t="s">
        <v>6</v>
      </c>
      <c r="E48" s="24" t="s">
        <v>7</v>
      </c>
      <c r="F48" s="2" t="s">
        <v>8</v>
      </c>
      <c r="G48" s="2" t="s">
        <v>9</v>
      </c>
      <c r="H48" s="24" t="s">
        <v>10</v>
      </c>
      <c r="I48" s="8"/>
      <c r="J48" s="719"/>
      <c r="K48" s="720"/>
    </row>
    <row r="49" spans="1:14" ht="15" customHeight="1" x14ac:dyDescent="0.15">
      <c r="A49" s="17" t="s">
        <v>12</v>
      </c>
      <c r="B49" s="12"/>
      <c r="C49" s="949" t="s">
        <v>420</v>
      </c>
      <c r="D49" s="950"/>
      <c r="E49" s="950"/>
      <c r="F49" s="950"/>
      <c r="G49" s="951"/>
      <c r="H49" s="12"/>
      <c r="I49" s="51"/>
      <c r="J49" s="721"/>
      <c r="K49" s="722"/>
    </row>
    <row r="50" spans="1:14" ht="15" customHeight="1" x14ac:dyDescent="0.15">
      <c r="A50" s="19" t="s">
        <v>112</v>
      </c>
      <c r="B50" s="242" t="s">
        <v>361</v>
      </c>
      <c r="C50" s="26"/>
      <c r="D50" s="32"/>
      <c r="E50" s="32"/>
      <c r="F50" s="32"/>
      <c r="G50" s="32"/>
      <c r="H50" s="54"/>
      <c r="I50" s="5">
        <f>COUNTIFS(B50:H50,"&lt;&gt;空",B50:H50,"&lt;&gt;休",B50:H50,"&lt;&gt;調",B50:H50,"&lt;&gt;",B50:H50,"&lt;&gt;調整休")</f>
        <v>1</v>
      </c>
      <c r="J50" s="682">
        <f>SUM(COUNTIF(B50:H50,"9-14:30"))*(5)+(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13:30-19"))*(5)+(COUNTIF(B50:H50,"14-17"))*(4)+(COUNTIF(B50:H50,"16-19"))*(4)+(COUNTIF(B50:H50,"13-16"))*(3)+(COUNTIF(B50:H50,"工場9:30-15"))*(5)+(COUNTIF(B50:H50,"工場9-15"))*(5.5)+(COUNTIF(B50:H50,"Y10-・店15-"))*(6.25)+(COUNTIF(B50:H50,"Y9:30-/受-17"))*(6.75)+(COUNTIF(B50:H50,"Y9:30-/受"))*(4.5)</f>
        <v>4.5</v>
      </c>
      <c r="K50" s="692"/>
    </row>
    <row r="51" spans="1:14" ht="15" customHeight="1" x14ac:dyDescent="0.15">
      <c r="A51" s="20" t="s">
        <v>113</v>
      </c>
      <c r="B51" s="401" t="s">
        <v>402</v>
      </c>
      <c r="C51" s="2"/>
      <c r="D51" s="32"/>
      <c r="E51" s="32"/>
      <c r="F51" s="32"/>
      <c r="G51" s="32"/>
      <c r="H51" s="12"/>
      <c r="I51" s="5">
        <f>COUNTIFS(B51:H51,"&lt;&gt;空",B51:H51,"&lt;&gt;休",B51:H51,"&lt;&gt;調",B51:H51,"&lt;&gt;",B51:H51,"&lt;&gt;調整休")</f>
        <v>1</v>
      </c>
      <c r="J51" s="682">
        <f t="shared" ref="J51:J54" si="9">SUM(COUNTIF(B51:H51,"9-14:30"))*(5)+(COUNTIF(B51:H51,"9-20"))*(10)+(COUNTIF(B51:H51,"9-19"))*(9)+(COUNTIF(B51:H51,"9-18"))*(8)+(COUNTIF(B51:H51,"9-17"))*(7.25)+(COUNTIF(B51:H51,"9-16"))*(6.25)+(COUNTIF(B51:H51,"9-15"))*(5.5)+(COUNTIF(B51:H51,"9-14"))*(4.5)+(COUNTIF(B51:H51,"9-13,17-20"))*(7)+(COUNTIF(B51:H51,"9-13"))*(4)+(COUNTIF(B51:H51,"9-12,18-20"))*(5)+(COUNTIF(B51:H51,"9-12,16-20"))*(7)+(COUNTIF(B51:H51,"9-12,16-19"))*(6)+(COUNTIF(B51:H51,"9-13,16-20"))*(6)+(COUNTIF(B51:H51,"9-12"))*(3)+(COUNTIF(B51:H51,"9-11:30"))*(2.5)+(COUNTIF(B51:H51,"9-11,16-19"))*(5)+(COUNTIF(B51:H51,"9-11"))*(2)+(COUNTIF(B51:H51,"9:30-11:30,16-19"))*(5)+(COUNTIF(B51:H51,"19-20"))*(1)+(COUNTIF(B51:H51,"17-20"))*(3)+(COUNTIF(B51:H51,"16-20"))*(4)+(COUNTIF(B51:H51,"15-20"))*(4.5)+(COUNTIF(B51:H51,"15-19"))*(4)+(COUNTIF(B51:H51,"14-20"))*(5.5)+(COUNTIF(B51:H51,"14-19"))*(4.5)+(COUNTIF(B51:H51,"14:30-20"))*(5)+(COUNTIF(B51:H51,"13-20"))*(6.25)+(COUNTIF(B51:H51,"13-19"))*(5.5)+(COUNTIF(B51:H51,"13-18"))*(4.5)+(COUNTIF(B51:H51,"13-17"))*(4)+(COUNTIF(B51:H51,"12-20"))*(7.25)+(COUNTIF(B51:H51,"10-20"))*(9)+(COUNTIF(B51:H51,"10-15"))*(4.5)+(COUNTIF(B51:H51,"12-18"))*(5.5)+(COUNTIF(B51:H51,"10-12,14-19"))*(6.5)+(COUNTIF(B51:H51,"10-14"))*(4)+(COUNTIF(B51:H51,"13:30-19"))*(5)+(COUNTIF(B51:H51,"14-17"))*(4)+(COUNTIF(B51:H51,"16-19"))*(4)+(COUNTIF(B51:H51,"13-16"))*(3)</f>
        <v>0</v>
      </c>
      <c r="K51" s="692"/>
    </row>
    <row r="52" spans="1:14" ht="15" customHeight="1" x14ac:dyDescent="0.15">
      <c r="A52" s="20" t="s">
        <v>114</v>
      </c>
      <c r="B52" s="12"/>
      <c r="C52" s="2"/>
      <c r="D52" s="32"/>
      <c r="E52" s="32"/>
      <c r="F52" s="32"/>
      <c r="G52" s="32"/>
      <c r="H52" s="116" t="s">
        <v>116</v>
      </c>
      <c r="I52" s="5">
        <f>COUNTIFS(B52:H52,"&lt;&gt;空",B52:H52,"&lt;&gt;休",B52:H52,"&lt;&gt;調",B52:H52,"&lt;&gt;",B52:H52,"&lt;&gt;調整休")</f>
        <v>1</v>
      </c>
      <c r="J52" s="682">
        <f>SUM(COUNTIF(B52:H52,"9-14:30"))*(5)+(COUNTIF(B52:H52,"9-20"))*(10)+(COUNTIF(B52:H52,"9-19"))*(9)+(COUNTIF(B52:H52,"9-18"))*(8)+(COUNTIF(B52:H52,"9-17"))*(7.25)+(COUNTIF(B52:H52,"9-16"))*(6.25)+(COUNTIF(B52:H52,"9-15"))*(5.5)+(COUNTIF(B52:H52,"9-14"))*(4.5)+(COUNTIF(B52:H52,"9-13,17-20"))*(7)+(COUNTIF(B52:H52,"9-13"))*(4)+(COUNTIF(B52:H52,"9-12,18-20"))*(5)+(COUNTIF(B52:H52,"9-12,16-20"))*(7)+(COUNTIF(B52:H52,"9-12,16-19"))*(6)+(COUNTIF(B52:H52,"9-13,16-20"))*(6)+(COUNTIF(B52:H52,"9-12"))*(3)+(COUNTIF(B52:H52,"9-11:30"))*(2.5)+(COUNTIF(B52:H52,"9-11,16-19"))*(5)+(COUNTIF(B52:H52,"9-11"))*(2)+(COUNTIF(B52:H52,"9:30-11:30,16-19"))*(5)+(COUNTIF(B52:H52,"19-20"))*(1)+(COUNTIF(B52:H52,"17-20"))*(3)+(COUNTIF(B52:H52,"16-20"))*(4)+(COUNTIF(B52:H52,"15-20"))*(4.5)+(COUNTIF(B52:H52,"15-19"))*(4)+(COUNTIF(B52:H52,"14-20"))*(5.5)+(COUNTIF(B52:H52,"14-19"))*(4.5)+(COUNTIF(B52:H52,"14:30-20"))*(5)+(COUNTIF(B52:H52,"13-20"))*(6.25)+(COUNTIF(B52:H52,"13-19"))*(5.5)+(COUNTIF(B52:H52,"13-18"))*(4.5)+(COUNTIF(B52:H52,"13-17"))*(4)+(COUNTIF(B52:H52,"12-20"))*(7.25)+(COUNTIF(B52:H52,"10-20"))*(9)+(COUNTIF(B52:H52,"10-15"))*(4.5)+(COUNTIF(B52:H52,"12-18"))*(5.5)+(COUNTIF(B52:H52,"10-12,14-19"))*(6.5)+(COUNTIF(B52:H52,"10-14"))*(4)+(COUNTIF(B52:H52,"13:30-19"))*(5)+(COUNTIF(B52:H52,"14-17"))*(4)+(COUNTIF(B52:H52,"16-19"))*(4)+(COUNTIF(B52:H52,"13-16"))*(3)+(COUNTIF(B52:H52,"12:30-17:30"))*(4.5)</f>
        <v>4.5</v>
      </c>
      <c r="K52" s="692"/>
    </row>
    <row r="53" spans="1:14" ht="15" customHeight="1" x14ac:dyDescent="0.15">
      <c r="A53" s="20" t="s">
        <v>115</v>
      </c>
      <c r="B53" s="12" t="s">
        <v>21</v>
      </c>
      <c r="C53" s="38"/>
      <c r="D53" s="38"/>
      <c r="E53" s="38"/>
      <c r="F53" s="38"/>
      <c r="G53" s="38"/>
      <c r="H53" s="12" t="s">
        <v>21</v>
      </c>
      <c r="I53" s="5">
        <f t="shared" ref="I53:I56" si="10">COUNTIFS(B53:H53,"&lt;&gt;空",B53:H53,"&lt;&gt;休",B53:H53,"&lt;&gt;調",B53:H53,"&lt;&gt;",B53:H53,"&lt;&gt;調整休")</f>
        <v>2</v>
      </c>
      <c r="J53" s="682">
        <f t="shared" si="9"/>
        <v>9</v>
      </c>
      <c r="K53" s="692"/>
    </row>
    <row r="54" spans="1:14" ht="15" customHeight="1" x14ac:dyDescent="0.15">
      <c r="A54" s="47" t="s">
        <v>128</v>
      </c>
      <c r="B54" s="12" t="s">
        <v>20</v>
      </c>
      <c r="C54" s="38"/>
      <c r="D54" s="38"/>
      <c r="E54" s="38"/>
      <c r="F54" s="38"/>
      <c r="G54" s="38"/>
      <c r="H54" s="12" t="s">
        <v>20</v>
      </c>
      <c r="I54" s="5">
        <f t="shared" si="10"/>
        <v>2</v>
      </c>
      <c r="J54" s="682">
        <f t="shared" si="9"/>
        <v>9</v>
      </c>
      <c r="K54" s="692"/>
    </row>
    <row r="55" spans="1:14" ht="15" customHeight="1" x14ac:dyDescent="0.15">
      <c r="A55" s="20" t="s">
        <v>339</v>
      </c>
      <c r="B55" s="12"/>
      <c r="C55" s="38"/>
      <c r="D55" s="38"/>
      <c r="E55" s="38"/>
      <c r="F55" s="38"/>
      <c r="G55" s="38"/>
      <c r="H55" s="12" t="s">
        <v>20</v>
      </c>
      <c r="I55" s="5">
        <f t="shared" si="10"/>
        <v>1</v>
      </c>
      <c r="J55" s="682">
        <f>SUM(COUNTIF(B55:H55,"9-14:30"))*(5)+(COUNTIF(B55:H55,"9-20"))*(10)+(COUNTIF(B55:H55,"9-19"))*(9)+(COUNTIF(B55:H55,"9-18"))*(8)+(COUNTIF(B55:H55,"9-17"))*(7.25)+(COUNTIF(B55:H55,"9-16"))*(6.25)+(COUNTIF(B55:H55,"9-15"))*(5.5)+(COUNTIF(B55:H55,"9-14"))*(4.5)+(COUNTIF(B55:H55,"9-13,17-20"))*(7)+(COUNTIF(B55:H55,"9-13"))*(4)+(COUNTIF(B55:H55,"9-12,18-20"))*(5)+(COUNTIF(B55:H55,"9-12,16-20"))*(7)+(COUNTIF(B55:H55,"9-12,16-19"))*(6)+(COUNTIF(B55:H55,"9-13,16-20"))*(6)+(COUNTIF(B55:H55,"9-12"))*(3)+(COUNTIF(B55:H55,"9-11:30"))*(2.5)+(COUNTIF(B55:H55,"9-11,16-19"))*(5)+(COUNTIF(B55:H55,"9-11"))*(2)+(COUNTIF(B55:H55,"9:30-11:30,16-19"))*(5)+(COUNTIF(B55:H55,"19-20"))*(1)+(COUNTIF(B55:H55,"17-20"))*(3)+(COUNTIF(B55:H55,"16-20"))*(4)+(COUNTIF(B55:H55,"15-20"))*(4.5)+(COUNTIF(B55:H55,"15-19"))*(4)+(COUNTIF(B55:H55,"14-20"))*(5.5)+(COUNTIF(B55:H55,"14-19"))*(4.5)+(COUNTIF(B55:H55,"14:30-20"))*(5)+(COUNTIF(B55:H55,"13-20"))*(6.25)+(COUNTIF(B55:H55,"13-19"))*(5.5)+(COUNTIF(B55:H55,"13-18"))*(4.5)+(COUNTIF(B55:H55,"13-17"))*(4)+(COUNTIF(B55:H55,"12-20"))*(7.25)+(COUNTIF(B55:H55,"10-20"))*(9)+(COUNTIF(B55:H55,"10-15"))*(4.5)+(COUNTIF(B55:H55,"12-18"))*(5.5)+(COUNTIF(B55:H55,"10-12,14-19"))*(6.5)+(COUNTIF(B55:H55,"10-14"))*(4)+(COUNTIF(B55:H55,"13:30-19"))*(5)+(COUNTIF(B55:H55,"14-17"))*(4)+(COUNTIF(B55:H55,"16-19"))*(3)+(COUNTIF(B55:H55,"13-16"))*(3)</f>
        <v>4.5</v>
      </c>
      <c r="K55" s="692"/>
    </row>
    <row r="56" spans="1:14" ht="15" customHeight="1" x14ac:dyDescent="0.15">
      <c r="A56" s="20" t="s">
        <v>359</v>
      </c>
      <c r="B56" s="117"/>
      <c r="C56" s="38"/>
      <c r="D56" s="38"/>
      <c r="E56" s="38"/>
      <c r="F56" s="38"/>
      <c r="G56" s="38"/>
      <c r="H56" s="12" t="s">
        <v>21</v>
      </c>
      <c r="I56" s="5">
        <f t="shared" si="10"/>
        <v>1</v>
      </c>
      <c r="J56" s="682">
        <f>SUM(COUNTIF(B56:H56,"9-14:30"))*(5)+(COUNTIF(B56:H56,"9-20"))*(10)+(COUNTIF(B56:H56,"9-19"))*(9)+(COUNTIF(B56:H56,"9-18"))*(8)+(COUNTIF(B56:H56,"9-17"))*(7.25)+(COUNTIF(B56:H56,"9-16"))*(6.25)+(COUNTIF(B56:H56,"9-15"))*(5.5)+(COUNTIF(B56:H56,"9-14"))*(4.5)+(COUNTIF(B56:H56,"9-13,17-20"))*(7)+(COUNTIF(B56:H56,"9-13"))*(4)+(COUNTIF(B56:H56,"9-12,18-20"))*(5)+(COUNTIF(B56:H56,"9-12,16-20"))*(7)+(COUNTIF(B56:H56,"9-12,16-19"))*(6)+(COUNTIF(B56:H56,"9-13,16-20"))*(6)+(COUNTIF(B56:H56,"9-12"))*(3)+(COUNTIF(B56:H56,"9-11:30"))*(2.5)+(COUNTIF(B56:H56,"9-11,16-19"))*(5)+(COUNTIF(B56:H56,"9-11"))*(2)+(COUNTIF(B56:H56,"9:30-11:30,16-19"))*(5)+(COUNTIF(B56:H56,"19-20"))*(1)+(COUNTIF(B56:H56,"17-20"))*(3)+(COUNTIF(B56:H56,"16-20"))*(4)+(COUNTIF(B56:H56,"15-20"))*(4.5)+(COUNTIF(B56:H56,"15-19"))*(4)+(COUNTIF(B56:H56,"14-20"))*(5.5)+(COUNTIF(B56:H56,"14-19"))*(4.5)+(COUNTIF(B56:H56,"14:30-20"))*(5)+(COUNTIF(B56:H56,"13-20"))*(6.25)+(COUNTIF(B56:H56,"13-19"))*(5.5)+(COUNTIF(B56:H56,"13-18"))*(4.5)+(COUNTIF(B56:H56,"13-17"))*(4)+(COUNTIF(B56:H56,"12-20"))*(7.25)+(COUNTIF(B56:H56,"10-20"))*(9)+(COUNTIF(B56:H56,"10-15"))*(4.5)+(COUNTIF(B56:H56,"12-18"))*(5.5)+(COUNTIF(B56:H56,"10-12,14-19"))*(6.5)+(COUNTIF(B56:H56,"10-14"))*(4)+(COUNTIF(B56:H56,"13:30-19"))*(5)+(COUNTIF(B56:H56,"14-17"))*(4)+(COUNTIF(B56:H56,"16-19"))*(3)+(COUNTIF(B56:H56,"13-16"))*(3)</f>
        <v>4.5</v>
      </c>
      <c r="K56" s="692"/>
    </row>
    <row r="57" spans="1:14" ht="15" customHeight="1" x14ac:dyDescent="0.15">
      <c r="A57" s="114" t="s">
        <v>66</v>
      </c>
      <c r="B57" s="117"/>
      <c r="C57" s="38"/>
      <c r="D57" s="38"/>
      <c r="E57" s="38"/>
      <c r="F57" s="38"/>
      <c r="G57" s="38"/>
      <c r="H57" s="117"/>
      <c r="I57" s="115"/>
      <c r="J57" s="91"/>
      <c r="K57" s="92"/>
    </row>
    <row r="58" spans="1:14" ht="12" customHeight="1" x14ac:dyDescent="0.15">
      <c r="A58" s="41"/>
      <c r="B58" s="42"/>
      <c r="C58" s="42"/>
      <c r="D58" s="42"/>
      <c r="E58" s="42"/>
      <c r="F58" s="42"/>
      <c r="G58" s="42"/>
      <c r="H58" s="42"/>
      <c r="I58" s="881" t="s">
        <v>419</v>
      </c>
      <c r="J58" s="881"/>
      <c r="K58" s="881"/>
    </row>
    <row r="59" spans="1:14" ht="14.45" customHeight="1" x14ac:dyDescent="0.15">
      <c r="A59" s="699" t="s">
        <v>36</v>
      </c>
      <c r="B59" s="700"/>
      <c r="C59" s="13"/>
      <c r="D59" s="701" t="s">
        <v>31</v>
      </c>
      <c r="E59" s="701"/>
      <c r="H59" s="10"/>
      <c r="I59" s="10"/>
      <c r="M59" s="14"/>
      <c r="N59" s="15"/>
    </row>
    <row r="60" spans="1:14" ht="14.45" customHeight="1" x14ac:dyDescent="0.15">
      <c r="A60" s="702" t="s">
        <v>85</v>
      </c>
      <c r="B60" s="703"/>
      <c r="C60" s="704" t="s">
        <v>89</v>
      </c>
      <c r="D60" s="705"/>
      <c r="E60" s="705"/>
      <c r="F60" s="705"/>
      <c r="G60" s="705"/>
      <c r="H60" s="705"/>
      <c r="I60" s="705"/>
      <c r="J60" s="705"/>
      <c r="K60" s="705"/>
      <c r="M60" s="14"/>
      <c r="N60" s="15"/>
    </row>
    <row r="61" spans="1:14" ht="14.45" customHeight="1" x14ac:dyDescent="0.15">
      <c r="A61" s="702" t="s">
        <v>86</v>
      </c>
      <c r="B61" s="703"/>
      <c r="C61" s="704" t="s">
        <v>90</v>
      </c>
      <c r="D61" s="705"/>
      <c r="E61" s="705"/>
      <c r="F61" s="705"/>
      <c r="G61" s="705"/>
      <c r="H61" s="705"/>
      <c r="I61" s="705"/>
      <c r="J61" s="705"/>
      <c r="K61" s="705"/>
    </row>
    <row r="62" spans="1:14" ht="14.45" customHeight="1" x14ac:dyDescent="0.15">
      <c r="A62" s="95" t="s">
        <v>87</v>
      </c>
      <c r="B62" s="96"/>
      <c r="C62" s="696" t="s">
        <v>30</v>
      </c>
      <c r="D62" s="697"/>
      <c r="E62" s="697"/>
      <c r="F62" s="697"/>
      <c r="G62" s="697"/>
      <c r="H62" s="697"/>
      <c r="I62" s="697"/>
      <c r="J62" s="697"/>
      <c r="K62" s="697"/>
    </row>
    <row r="63" spans="1:14" ht="14.45" customHeight="1" x14ac:dyDescent="0.15">
      <c r="A63" s="95" t="s">
        <v>88</v>
      </c>
      <c r="B63" s="96"/>
      <c r="C63" s="97" t="s">
        <v>32</v>
      </c>
      <c r="D63" s="98"/>
      <c r="E63" s="98"/>
      <c r="F63" s="98"/>
      <c r="G63" s="98"/>
      <c r="H63" s="98"/>
      <c r="I63" s="98"/>
      <c r="J63" s="98"/>
      <c r="K63" s="98"/>
    </row>
    <row r="64" spans="1:14" ht="14.45" customHeight="1" x14ac:dyDescent="0.15">
      <c r="A64" s="694"/>
      <c r="B64" s="695"/>
      <c r="C64" s="696" t="s">
        <v>91</v>
      </c>
      <c r="D64" s="697"/>
      <c r="E64" s="697"/>
      <c r="F64" s="697"/>
      <c r="G64" s="697"/>
      <c r="H64" s="697"/>
      <c r="I64" s="697"/>
      <c r="J64" s="697"/>
      <c r="K64" s="697"/>
    </row>
    <row r="65" spans="1:11" ht="14.45" customHeight="1" x14ac:dyDescent="0.15">
      <c r="A65" s="876"/>
      <c r="B65" s="876"/>
      <c r="C65" s="98" t="s">
        <v>35</v>
      </c>
      <c r="D65" s="98"/>
      <c r="E65" s="98"/>
      <c r="F65" s="98"/>
      <c r="G65" s="98"/>
      <c r="H65" s="98"/>
      <c r="I65" s="98"/>
      <c r="J65" s="98"/>
      <c r="K65" s="98"/>
    </row>
    <row r="66" spans="1:11" ht="14.45" customHeight="1" x14ac:dyDescent="0.15">
      <c r="A66" s="875"/>
      <c r="B66" s="875"/>
      <c r="C66" s="697" t="s">
        <v>92</v>
      </c>
      <c r="D66" s="697"/>
      <c r="E66" s="697"/>
      <c r="F66" s="697"/>
      <c r="G66" s="697"/>
      <c r="H66" s="697"/>
      <c r="I66" s="697"/>
      <c r="J66" s="697"/>
      <c r="K66" s="697"/>
    </row>
    <row r="67" spans="1:11" ht="14.45" customHeight="1" x14ac:dyDescent="0.15">
      <c r="A67" s="875"/>
      <c r="B67" s="875"/>
      <c r="C67" s="697"/>
      <c r="D67" s="697"/>
      <c r="E67" s="697"/>
      <c r="F67" s="697"/>
      <c r="G67" s="697"/>
      <c r="H67" s="697"/>
      <c r="I67" s="697"/>
      <c r="J67" s="697"/>
      <c r="K67" s="697"/>
    </row>
  </sheetData>
  <mergeCells count="66">
    <mergeCell ref="A66:B66"/>
    <mergeCell ref="C66:K66"/>
    <mergeCell ref="A67:B67"/>
    <mergeCell ref="C67:K67"/>
    <mergeCell ref="C49:G49"/>
    <mergeCell ref="A64:B64"/>
    <mergeCell ref="C64:K64"/>
    <mergeCell ref="A65:B65"/>
    <mergeCell ref="J55:K55"/>
    <mergeCell ref="J49:K49"/>
    <mergeCell ref="E16:H16"/>
    <mergeCell ref="E27:H27"/>
    <mergeCell ref="A61:B61"/>
    <mergeCell ref="C61:K61"/>
    <mergeCell ref="C62:K62"/>
    <mergeCell ref="J56:K56"/>
    <mergeCell ref="I58:K58"/>
    <mergeCell ref="A59:B59"/>
    <mergeCell ref="D59:E59"/>
    <mergeCell ref="A60:B60"/>
    <mergeCell ref="C60:K60"/>
    <mergeCell ref="J50:K50"/>
    <mergeCell ref="J51:K51"/>
    <mergeCell ref="J52:K52"/>
    <mergeCell ref="J53:K53"/>
    <mergeCell ref="J54:K54"/>
    <mergeCell ref="J42:K42"/>
    <mergeCell ref="J43:K43"/>
    <mergeCell ref="J44:K44"/>
    <mergeCell ref="J45:K45"/>
    <mergeCell ref="J47:K48"/>
    <mergeCell ref="J36:K37"/>
    <mergeCell ref="J38:K38"/>
    <mergeCell ref="J39:K39"/>
    <mergeCell ref="J40:K40"/>
    <mergeCell ref="J41:K41"/>
    <mergeCell ref="J34:K34"/>
    <mergeCell ref="J21:K21"/>
    <mergeCell ref="J22:K22"/>
    <mergeCell ref="J23:K23"/>
    <mergeCell ref="J25:K26"/>
    <mergeCell ref="J27:K27"/>
    <mergeCell ref="J28:K28"/>
    <mergeCell ref="J29:K29"/>
    <mergeCell ref="J30:K30"/>
    <mergeCell ref="J31:K31"/>
    <mergeCell ref="J32:K32"/>
    <mergeCell ref="J33:K33"/>
    <mergeCell ref="J20:K20"/>
    <mergeCell ref="J7:K7"/>
    <mergeCell ref="J8:K8"/>
    <mergeCell ref="J9:K9"/>
    <mergeCell ref="J10:K10"/>
    <mergeCell ref="J11:K11"/>
    <mergeCell ref="J12:K12"/>
    <mergeCell ref="J14:K15"/>
    <mergeCell ref="J16:K16"/>
    <mergeCell ref="J17:K17"/>
    <mergeCell ref="J18:K18"/>
    <mergeCell ref="J19:K19"/>
    <mergeCell ref="J6:K6"/>
    <mergeCell ref="B1:F1"/>
    <mergeCell ref="H1:K1"/>
    <mergeCell ref="I3:I4"/>
    <mergeCell ref="J3:K4"/>
    <mergeCell ref="J5:K5"/>
  </mergeCells>
  <phoneticPr fontId="13"/>
  <pageMargins left="0.39370078740157483" right="0.27559055118110237" top="0.31496062992125984" bottom="0.11811023622047245" header="0.51181102362204722" footer="0.51181102362204722"/>
  <pageSetup paperSize="9" scale="8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8E544FD-24E7-4582-B750-D9056C14BD4F}">
          <x14:formula1>
            <xm:f>'F:\Users\clmiwa-three\Downloads\[《中村》新田・草加 エリア 仮シフト【12月16日～1月15日】.xlsx]参照データベース'!#REF!</xm:f>
          </x14:formula1>
          <xm:sqref>G1 C53:D58 C9:D13 C20:D24 E58:H58 E53:G57 C31:D35 C42:D46</xm:sqref>
        </x14:dataValidation>
      </x14:dataValidations>
    </ext>
  </extLst>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21391-7F43-4625-89FD-F3BD71117FA3}">
  <sheetPr>
    <pageSetUpPr fitToPage="1"/>
  </sheetPr>
  <dimension ref="A1:X52"/>
  <sheetViews>
    <sheetView zoomScaleNormal="100" workbookViewId="0">
      <selection activeCell="E57" sqref="E57"/>
    </sheetView>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50" t="s">
        <v>59</v>
      </c>
      <c r="B1" s="683" t="s">
        <v>418</v>
      </c>
      <c r="C1" s="683"/>
      <c r="D1" s="683"/>
      <c r="E1" s="683"/>
      <c r="F1" s="683"/>
      <c r="H1" s="803" t="s">
        <v>42</v>
      </c>
      <c r="I1" s="804"/>
      <c r="J1" s="805"/>
      <c r="K1" s="806"/>
    </row>
    <row r="2" spans="1:24" ht="17.100000000000001" customHeight="1" x14ac:dyDescent="0.15">
      <c r="A2" s="14"/>
      <c r="I2" s="14"/>
      <c r="J2" s="3"/>
      <c r="K2" s="4"/>
    </row>
    <row r="3" spans="1:24" ht="17.100000000000001" customHeight="1" x14ac:dyDescent="0.15">
      <c r="A3" s="2" t="s">
        <v>64</v>
      </c>
      <c r="B3" s="90">
        <v>45992</v>
      </c>
      <c r="C3" s="90">
        <v>45993</v>
      </c>
      <c r="D3" s="90">
        <v>45994</v>
      </c>
      <c r="E3" s="90">
        <v>45995</v>
      </c>
      <c r="F3" s="90">
        <v>45996</v>
      </c>
      <c r="G3" s="90">
        <v>45997</v>
      </c>
      <c r="H3" s="90">
        <v>45998</v>
      </c>
      <c r="I3" s="807" t="s">
        <v>1</v>
      </c>
      <c r="J3" s="799" t="s">
        <v>2</v>
      </c>
      <c r="K3" s="800"/>
    </row>
    <row r="4" spans="1:24" ht="17.100000000000001" customHeight="1" x14ac:dyDescent="0.15">
      <c r="A4" s="2" t="s">
        <v>3</v>
      </c>
      <c r="B4" s="2" t="s">
        <v>4</v>
      </c>
      <c r="C4" s="21" t="s">
        <v>5</v>
      </c>
      <c r="D4" s="21" t="s">
        <v>6</v>
      </c>
      <c r="E4" s="2" t="s">
        <v>7</v>
      </c>
      <c r="F4" s="2" t="s">
        <v>8</v>
      </c>
      <c r="G4" s="2" t="s">
        <v>9</v>
      </c>
      <c r="H4" s="24" t="s">
        <v>10</v>
      </c>
      <c r="I4" s="808"/>
      <c r="J4" s="801"/>
      <c r="K4" s="802"/>
    </row>
    <row r="5" spans="1:24" ht="15.75" customHeight="1" thickBot="1" x14ac:dyDescent="0.2">
      <c r="A5" s="406" t="s">
        <v>12</v>
      </c>
      <c r="B5" s="99"/>
      <c r="C5" s="407"/>
      <c r="D5" s="408"/>
      <c r="E5" s="99"/>
      <c r="F5" s="809" t="s">
        <v>60</v>
      </c>
      <c r="G5" s="809"/>
      <c r="H5" s="809"/>
      <c r="I5" s="100"/>
      <c r="J5" s="765"/>
      <c r="K5" s="766"/>
    </row>
    <row r="6" spans="1:24" ht="17.100000000000001" customHeight="1" x14ac:dyDescent="0.15">
      <c r="A6" s="797" t="s">
        <v>16</v>
      </c>
      <c r="B6" s="107" t="s">
        <v>20</v>
      </c>
      <c r="C6" s="351"/>
      <c r="D6" s="109"/>
      <c r="E6" s="233" t="s">
        <v>275</v>
      </c>
      <c r="F6" s="233" t="s">
        <v>274</v>
      </c>
      <c r="G6" s="107"/>
      <c r="H6" s="107"/>
      <c r="I6" s="775">
        <f t="shared" ref="I6" si="0">COUNTIFS(B6:H6,"&lt;&gt;空",B6:H6,"&lt;&gt;休",B6:H6,"&lt;&gt;調",B6:H6,"&lt;&gt;",B6:H6,"&lt;&gt;調整休")</f>
        <v>3</v>
      </c>
      <c r="J6" s="777">
        <v>14.25</v>
      </c>
      <c r="K6" s="778"/>
      <c r="N6" s="6"/>
      <c r="O6" s="6"/>
      <c r="P6" s="6"/>
      <c r="Q6" s="6"/>
      <c r="R6" s="6"/>
      <c r="S6" s="6"/>
      <c r="T6" s="6"/>
      <c r="U6" s="6"/>
      <c r="V6" s="6"/>
      <c r="W6" s="6"/>
      <c r="X6" s="6"/>
    </row>
    <row r="7" spans="1:24" ht="17.100000000000001" customHeight="1" thickBot="1" x14ac:dyDescent="0.2">
      <c r="A7" s="798"/>
      <c r="B7" s="122"/>
      <c r="C7" s="409"/>
      <c r="D7" s="113"/>
      <c r="E7" s="111" t="s">
        <v>21</v>
      </c>
      <c r="F7" s="111" t="s">
        <v>21</v>
      </c>
      <c r="G7" s="111" t="s">
        <v>21</v>
      </c>
      <c r="H7" s="111"/>
      <c r="I7" s="776"/>
      <c r="J7" s="779"/>
      <c r="K7" s="780"/>
      <c r="N7" s="6"/>
      <c r="O7" s="6"/>
      <c r="P7" s="6"/>
      <c r="Q7" s="6"/>
      <c r="R7" s="6"/>
      <c r="S7" s="6"/>
      <c r="T7" s="6"/>
      <c r="U7" s="6"/>
      <c r="V7" s="6"/>
      <c r="W7" s="6"/>
      <c r="X7" s="6"/>
    </row>
    <row r="8" spans="1:24" ht="17.100000000000001" customHeight="1" x14ac:dyDescent="0.15">
      <c r="A8" s="47" t="s">
        <v>17</v>
      </c>
      <c r="B8" s="29" t="s">
        <v>21</v>
      </c>
      <c r="C8" s="350"/>
      <c r="D8" s="36"/>
      <c r="E8" s="55" t="s">
        <v>20</v>
      </c>
      <c r="F8" s="55" t="s">
        <v>20</v>
      </c>
      <c r="G8" s="29"/>
      <c r="H8" s="29" t="s">
        <v>20</v>
      </c>
      <c r="I8" s="43">
        <f t="shared" ref="I8:I9" si="1">COUNTIFS(B8:H8,"&lt;&gt;空",B8:H8,"&lt;&gt;休",B8:H8,"&lt;&gt;調",B8:H8,"&lt;&gt;",B8:H8,"&lt;&gt;調整休")</f>
        <v>4</v>
      </c>
      <c r="J8" s="795">
        <f t="shared" ref="J8:J9" si="2">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18</v>
      </c>
      <c r="K8" s="796"/>
    </row>
    <row r="9" spans="1:24" ht="17.100000000000001" customHeight="1" x14ac:dyDescent="0.15">
      <c r="A9" s="20" t="s">
        <v>18</v>
      </c>
      <c r="B9" s="12"/>
      <c r="C9" s="21"/>
      <c r="D9" s="32"/>
      <c r="E9" s="12"/>
      <c r="F9" s="54"/>
      <c r="G9" s="12" t="s">
        <v>20</v>
      </c>
      <c r="H9" s="12" t="s">
        <v>21</v>
      </c>
      <c r="I9" s="5">
        <f t="shared" si="1"/>
        <v>2</v>
      </c>
      <c r="J9" s="758">
        <f t="shared" si="2"/>
        <v>9</v>
      </c>
      <c r="K9" s="759"/>
    </row>
    <row r="10" spans="1:24" ht="17.100000000000001" customHeight="1" x14ac:dyDescent="0.15">
      <c r="A10" s="44"/>
      <c r="B10" s="29"/>
      <c r="C10" s="106"/>
      <c r="D10" s="36"/>
      <c r="E10" s="12"/>
      <c r="F10" s="16"/>
      <c r="G10" s="16"/>
      <c r="H10" s="40"/>
      <c r="I10" s="5"/>
      <c r="J10" s="758"/>
      <c r="K10" s="759"/>
    </row>
    <row r="11" spans="1:24" ht="17.100000000000001" customHeight="1" x14ac:dyDescent="0.15">
      <c r="A11" s="33" t="s">
        <v>0</v>
      </c>
      <c r="B11" s="90">
        <v>45999</v>
      </c>
      <c r="C11" s="90">
        <v>46000</v>
      </c>
      <c r="D11" s="90">
        <v>46001</v>
      </c>
      <c r="E11" s="90">
        <v>46002</v>
      </c>
      <c r="F11" s="90">
        <v>46003</v>
      </c>
      <c r="G11" s="90">
        <v>46004</v>
      </c>
      <c r="H11" s="90">
        <v>46005</v>
      </c>
      <c r="I11" s="131"/>
      <c r="J11" s="799" t="s">
        <v>2</v>
      </c>
      <c r="K11" s="800"/>
    </row>
    <row r="12" spans="1:24" ht="17.100000000000001" customHeight="1" x14ac:dyDescent="0.15">
      <c r="A12" s="22" t="s">
        <v>3</v>
      </c>
      <c r="B12" s="22" t="s">
        <v>4</v>
      </c>
      <c r="C12" s="2" t="s">
        <v>5</v>
      </c>
      <c r="D12" s="21" t="s">
        <v>6</v>
      </c>
      <c r="E12" s="2" t="s">
        <v>7</v>
      </c>
      <c r="F12" s="2" t="s">
        <v>8</v>
      </c>
      <c r="G12" s="2" t="s">
        <v>9</v>
      </c>
      <c r="H12" s="24" t="s">
        <v>10</v>
      </c>
      <c r="I12" s="133"/>
      <c r="J12" s="801"/>
      <c r="K12" s="802"/>
    </row>
    <row r="13" spans="1:24" ht="17.100000000000001" customHeight="1" thickBot="1" x14ac:dyDescent="0.2">
      <c r="A13" s="406" t="s">
        <v>13</v>
      </c>
      <c r="B13" s="99"/>
      <c r="C13" s="407"/>
      <c r="D13" s="408"/>
      <c r="E13" s="960" t="s">
        <v>422</v>
      </c>
      <c r="F13" s="961"/>
      <c r="G13" s="961"/>
      <c r="H13" s="962"/>
      <c r="I13" s="100"/>
      <c r="J13" s="785"/>
      <c r="K13" s="766"/>
    </row>
    <row r="14" spans="1:24" ht="17.100000000000001" customHeight="1" x14ac:dyDescent="0.15">
      <c r="A14" s="797" t="s">
        <v>16</v>
      </c>
      <c r="B14" s="107" t="s">
        <v>20</v>
      </c>
      <c r="C14" s="351"/>
      <c r="D14" s="109"/>
      <c r="E14" s="233" t="s">
        <v>385</v>
      </c>
      <c r="F14" s="233" t="s">
        <v>385</v>
      </c>
      <c r="G14" s="393" t="s">
        <v>20</v>
      </c>
      <c r="H14" s="107"/>
      <c r="I14" s="775">
        <f t="shared" ref="I14" si="3">COUNTIFS(B14:H14,"&lt;&gt;空",B14:H14,"&lt;&gt;休",B14:H14,"&lt;&gt;調",B14:H14,"&lt;&gt;",B14:H14,"&lt;&gt;調整休")</f>
        <v>4</v>
      </c>
      <c r="J14" s="777">
        <v>25.75</v>
      </c>
      <c r="K14" s="778"/>
    </row>
    <row r="15" spans="1:24" ht="17.100000000000001" customHeight="1" thickBot="1" x14ac:dyDescent="0.2">
      <c r="A15" s="798"/>
      <c r="B15" s="122"/>
      <c r="C15" s="409"/>
      <c r="D15" s="113"/>
      <c r="E15" s="111" t="s">
        <v>21</v>
      </c>
      <c r="F15" s="111" t="s">
        <v>21</v>
      </c>
      <c r="G15" s="410"/>
      <c r="H15" s="111"/>
      <c r="I15" s="776"/>
      <c r="J15" s="779"/>
      <c r="K15" s="780"/>
    </row>
    <row r="16" spans="1:24" ht="17.100000000000001" customHeight="1" x14ac:dyDescent="0.15">
      <c r="A16" s="47" t="s">
        <v>17</v>
      </c>
      <c r="B16" s="29" t="s">
        <v>21</v>
      </c>
      <c r="C16" s="350"/>
      <c r="D16" s="36"/>
      <c r="E16" s="55" t="s">
        <v>20</v>
      </c>
      <c r="F16" s="55" t="s">
        <v>20</v>
      </c>
      <c r="G16" s="55"/>
      <c r="H16" s="29" t="s">
        <v>20</v>
      </c>
      <c r="I16" s="43">
        <f t="shared" ref="I16:I17" si="4">COUNTIFS(B16:H16,"&lt;&gt;空",B16:H16,"&lt;&gt;休",B16:H16,"&lt;&gt;調",B16:H16,"&lt;&gt;",B16:H16,"&lt;&gt;調整休")</f>
        <v>4</v>
      </c>
      <c r="J16" s="795">
        <f t="shared" ref="J16" si="5">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18</v>
      </c>
      <c r="K16" s="796"/>
    </row>
    <row r="17" spans="1:11" ht="17.100000000000001" customHeight="1" x14ac:dyDescent="0.15">
      <c r="A17" s="20" t="s">
        <v>18</v>
      </c>
      <c r="B17" s="12"/>
      <c r="C17" s="21"/>
      <c r="D17" s="32"/>
      <c r="E17" s="12"/>
      <c r="F17" s="54"/>
      <c r="G17" s="54" t="s">
        <v>21</v>
      </c>
      <c r="H17" s="12" t="s">
        <v>21</v>
      </c>
      <c r="I17" s="5">
        <f t="shared" si="4"/>
        <v>2</v>
      </c>
      <c r="J17" s="758">
        <f t="shared" ref="J17" si="6">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10-15"))*(4.5)</f>
        <v>9</v>
      </c>
      <c r="K17" s="759"/>
    </row>
    <row r="18" spans="1:11" ht="17.100000000000001" customHeight="1" x14ac:dyDescent="0.15">
      <c r="A18" s="44"/>
      <c r="B18" s="29"/>
      <c r="C18" s="106"/>
      <c r="D18" s="36"/>
      <c r="E18" s="12"/>
      <c r="F18" s="16"/>
      <c r="G18" s="16"/>
      <c r="H18" s="40"/>
      <c r="I18" s="5"/>
      <c r="J18" s="758"/>
      <c r="K18" s="759"/>
    </row>
    <row r="19" spans="1:11" ht="17.100000000000001" customHeight="1" x14ac:dyDescent="0.15">
      <c r="A19" s="22" t="s">
        <v>0</v>
      </c>
      <c r="B19" s="23">
        <v>46006</v>
      </c>
      <c r="C19" s="23">
        <v>46007</v>
      </c>
      <c r="D19" s="23">
        <v>46008</v>
      </c>
      <c r="E19" s="23">
        <v>46009</v>
      </c>
      <c r="F19" s="23">
        <v>46010</v>
      </c>
      <c r="G19" s="23">
        <v>46011</v>
      </c>
      <c r="H19" s="23">
        <v>46012</v>
      </c>
      <c r="I19" s="131"/>
      <c r="J19" s="799" t="s">
        <v>2</v>
      </c>
      <c r="K19" s="800"/>
    </row>
    <row r="20" spans="1:11" ht="17.100000000000001" customHeight="1" x14ac:dyDescent="0.15">
      <c r="A20" s="22" t="s">
        <v>3</v>
      </c>
      <c r="B20" s="2" t="s">
        <v>4</v>
      </c>
      <c r="C20" s="21" t="s">
        <v>5</v>
      </c>
      <c r="D20" s="21" t="s">
        <v>6</v>
      </c>
      <c r="E20" s="2" t="s">
        <v>7</v>
      </c>
      <c r="F20" s="2" t="s">
        <v>8</v>
      </c>
      <c r="G20" s="2" t="s">
        <v>9</v>
      </c>
      <c r="H20" s="24" t="s">
        <v>10</v>
      </c>
      <c r="I20" s="133"/>
      <c r="J20" s="801"/>
      <c r="K20" s="802"/>
    </row>
    <row r="21" spans="1:11" ht="17.100000000000001" customHeight="1" thickBot="1" x14ac:dyDescent="0.2">
      <c r="A21" s="406" t="s">
        <v>12</v>
      </c>
      <c r="B21" s="471" t="s">
        <v>423</v>
      </c>
      <c r="C21" s="407"/>
      <c r="D21" s="408"/>
      <c r="E21" s="960" t="s">
        <v>421</v>
      </c>
      <c r="F21" s="961"/>
      <c r="G21" s="961"/>
      <c r="H21" s="962"/>
      <c r="I21" s="100"/>
      <c r="J21" s="765"/>
      <c r="K21" s="766"/>
    </row>
    <row r="22" spans="1:11" ht="17.100000000000001" customHeight="1" x14ac:dyDescent="0.15">
      <c r="A22" s="797" t="s">
        <v>16</v>
      </c>
      <c r="B22" s="107" t="s">
        <v>20</v>
      </c>
      <c r="C22" s="351"/>
      <c r="D22" s="109"/>
      <c r="E22" s="233" t="s">
        <v>275</v>
      </c>
      <c r="F22" s="233" t="s">
        <v>274</v>
      </c>
      <c r="G22" s="107"/>
      <c r="H22" s="107"/>
      <c r="I22" s="775">
        <f t="shared" ref="I22" si="7">COUNTIFS(B22:H22,"&lt;&gt;空",B22:H22,"&lt;&gt;休",B22:H22,"&lt;&gt;調",B22:H22,"&lt;&gt;",B22:H22,"&lt;&gt;調整休")</f>
        <v>3</v>
      </c>
      <c r="J22" s="777">
        <v>18.75</v>
      </c>
      <c r="K22" s="778"/>
    </row>
    <row r="23" spans="1:11" ht="17.100000000000001" customHeight="1" thickBot="1" x14ac:dyDescent="0.2">
      <c r="A23" s="798"/>
      <c r="B23" s="122"/>
      <c r="C23" s="409"/>
      <c r="D23" s="113"/>
      <c r="E23" s="111" t="s">
        <v>21</v>
      </c>
      <c r="F23" s="111" t="s">
        <v>21</v>
      </c>
      <c r="G23" s="111" t="s">
        <v>21</v>
      </c>
      <c r="H23" s="111"/>
      <c r="I23" s="776"/>
      <c r="J23" s="779"/>
      <c r="K23" s="780"/>
    </row>
    <row r="24" spans="1:11" ht="17.100000000000001" customHeight="1" x14ac:dyDescent="0.15">
      <c r="A24" s="47" t="s">
        <v>17</v>
      </c>
      <c r="B24" s="29" t="s">
        <v>21</v>
      </c>
      <c r="C24" s="350"/>
      <c r="D24" s="36"/>
      <c r="E24" s="55" t="s">
        <v>20</v>
      </c>
      <c r="F24" s="55" t="s">
        <v>20</v>
      </c>
      <c r="G24" s="29"/>
      <c r="H24" s="29" t="s">
        <v>20</v>
      </c>
      <c r="I24" s="43">
        <f t="shared" ref="I24:I25" si="8">COUNTIFS(B24:H24,"&lt;&gt;空",B24:H24,"&lt;&gt;休",B24:H24,"&lt;&gt;調",B24:H24,"&lt;&gt;",B24:H24,"&lt;&gt;調整休")</f>
        <v>4</v>
      </c>
      <c r="J24" s="795">
        <f t="shared" ref="J24:J25" si="9">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18</v>
      </c>
      <c r="K24" s="796"/>
    </row>
    <row r="25" spans="1:11" ht="17.100000000000001" customHeight="1" x14ac:dyDescent="0.15">
      <c r="A25" s="20" t="s">
        <v>18</v>
      </c>
      <c r="B25" s="12"/>
      <c r="C25" s="21"/>
      <c r="D25" s="32"/>
      <c r="E25" s="12"/>
      <c r="F25" s="54"/>
      <c r="G25" s="12" t="s">
        <v>20</v>
      </c>
      <c r="H25" s="12" t="s">
        <v>21</v>
      </c>
      <c r="I25" s="5">
        <f t="shared" si="8"/>
        <v>2</v>
      </c>
      <c r="J25" s="758">
        <f t="shared" si="9"/>
        <v>9</v>
      </c>
      <c r="K25" s="759"/>
    </row>
    <row r="26" spans="1:11" ht="17.100000000000001" customHeight="1" x14ac:dyDescent="0.15">
      <c r="A26" s="44"/>
      <c r="B26" s="29"/>
      <c r="C26" s="106"/>
      <c r="D26" s="36"/>
      <c r="E26" s="12"/>
      <c r="F26" s="16"/>
      <c r="G26" s="16"/>
      <c r="H26" s="40"/>
      <c r="I26" s="5"/>
      <c r="J26" s="758"/>
      <c r="K26" s="759"/>
    </row>
    <row r="27" spans="1:11" ht="17.100000000000001" customHeight="1" x14ac:dyDescent="0.15">
      <c r="A27" s="22" t="s">
        <v>0</v>
      </c>
      <c r="B27" s="90">
        <v>46013</v>
      </c>
      <c r="C27" s="90">
        <v>46014</v>
      </c>
      <c r="D27" s="90">
        <v>46015</v>
      </c>
      <c r="E27" s="90">
        <v>46016</v>
      </c>
      <c r="F27" s="90">
        <v>46017</v>
      </c>
      <c r="G27" s="90">
        <v>46018</v>
      </c>
      <c r="H27" s="90">
        <v>46019</v>
      </c>
      <c r="I27" s="131"/>
      <c r="J27" s="799" t="s">
        <v>2</v>
      </c>
      <c r="K27" s="800"/>
    </row>
    <row r="28" spans="1:11" ht="17.100000000000001" customHeight="1" x14ac:dyDescent="0.15">
      <c r="A28" s="22" t="s">
        <v>3</v>
      </c>
      <c r="B28" s="2" t="s">
        <v>4</v>
      </c>
      <c r="C28" s="21" t="s">
        <v>5</v>
      </c>
      <c r="D28" s="21" t="s">
        <v>6</v>
      </c>
      <c r="E28" s="2" t="s">
        <v>7</v>
      </c>
      <c r="F28" s="2" t="s">
        <v>8</v>
      </c>
      <c r="G28" s="2" t="s">
        <v>9</v>
      </c>
      <c r="H28" s="24" t="s">
        <v>10</v>
      </c>
      <c r="I28" s="133"/>
      <c r="J28" s="801"/>
      <c r="K28" s="802"/>
    </row>
    <row r="29" spans="1:11" ht="17.100000000000001" customHeight="1" thickBot="1" x14ac:dyDescent="0.2">
      <c r="A29" s="406" t="s">
        <v>13</v>
      </c>
      <c r="B29" s="471" t="s">
        <v>423</v>
      </c>
      <c r="C29" s="407"/>
      <c r="D29" s="408"/>
      <c r="E29" s="99"/>
      <c r="F29" s="99"/>
      <c r="G29" s="99"/>
      <c r="H29" s="99"/>
      <c r="I29" s="100"/>
      <c r="J29" s="785"/>
      <c r="K29" s="766"/>
    </row>
    <row r="30" spans="1:11" ht="17.100000000000001" customHeight="1" x14ac:dyDescent="0.15">
      <c r="A30" s="797" t="s">
        <v>16</v>
      </c>
      <c r="B30" s="107" t="s">
        <v>20</v>
      </c>
      <c r="C30" s="351"/>
      <c r="D30" s="109"/>
      <c r="E30" s="233" t="s">
        <v>385</v>
      </c>
      <c r="F30" s="233" t="s">
        <v>385</v>
      </c>
      <c r="G30" s="393" t="s">
        <v>20</v>
      </c>
      <c r="H30" s="107"/>
      <c r="I30" s="775">
        <f t="shared" ref="I30" si="10">COUNTIFS(B30:H30,"&lt;&gt;空",B30:H30,"&lt;&gt;休",B30:H30,"&lt;&gt;調",B30:H30,"&lt;&gt;",B30:H30,"&lt;&gt;調整休")</f>
        <v>4</v>
      </c>
      <c r="J30" s="777">
        <v>14.25</v>
      </c>
      <c r="K30" s="778"/>
    </row>
    <row r="31" spans="1:11" ht="17.100000000000001" customHeight="1" thickBot="1" x14ac:dyDescent="0.2">
      <c r="A31" s="798"/>
      <c r="B31" s="122"/>
      <c r="C31" s="409"/>
      <c r="D31" s="113"/>
      <c r="E31" s="111" t="s">
        <v>21</v>
      </c>
      <c r="F31" s="111" t="s">
        <v>21</v>
      </c>
      <c r="G31" s="410"/>
      <c r="H31" s="111"/>
      <c r="I31" s="776"/>
      <c r="J31" s="779"/>
      <c r="K31" s="780"/>
    </row>
    <row r="32" spans="1:11" ht="17.100000000000001" customHeight="1" x14ac:dyDescent="0.15">
      <c r="A32" s="47" t="s">
        <v>17</v>
      </c>
      <c r="B32" s="29" t="s">
        <v>21</v>
      </c>
      <c r="C32" s="350"/>
      <c r="D32" s="36"/>
      <c r="E32" s="55" t="s">
        <v>20</v>
      </c>
      <c r="F32" s="55" t="s">
        <v>20</v>
      </c>
      <c r="G32" s="55"/>
      <c r="H32" s="29" t="s">
        <v>20</v>
      </c>
      <c r="I32" s="43">
        <f t="shared" ref="I32:I33" si="11">COUNTIFS(B32:H32,"&lt;&gt;空",B32:H32,"&lt;&gt;休",B32:H32,"&lt;&gt;調",B32:H32,"&lt;&gt;",B32:H32,"&lt;&gt;調整休")</f>
        <v>4</v>
      </c>
      <c r="J32" s="795">
        <f t="shared" ref="J32" si="12">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18</v>
      </c>
      <c r="K32" s="796"/>
    </row>
    <row r="33" spans="1:14" ht="17.100000000000001" customHeight="1" x14ac:dyDescent="0.15">
      <c r="A33" s="20" t="s">
        <v>18</v>
      </c>
      <c r="B33" s="12"/>
      <c r="C33" s="21"/>
      <c r="D33" s="32"/>
      <c r="E33" s="12"/>
      <c r="F33" s="54"/>
      <c r="G33" s="54" t="s">
        <v>21</v>
      </c>
      <c r="H33" s="12" t="s">
        <v>21</v>
      </c>
      <c r="I33" s="5">
        <f t="shared" si="11"/>
        <v>2</v>
      </c>
      <c r="J33" s="758">
        <f t="shared" ref="J33" si="13">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10-15"))*(4.5)</f>
        <v>9</v>
      </c>
      <c r="K33" s="759"/>
    </row>
    <row r="34" spans="1:14" ht="17.100000000000001" customHeight="1" x14ac:dyDescent="0.15">
      <c r="A34" s="44"/>
      <c r="B34" s="29"/>
      <c r="C34" s="106"/>
      <c r="D34" s="36"/>
      <c r="E34" s="12"/>
      <c r="F34" s="16"/>
      <c r="G34" s="16"/>
      <c r="H34" s="40"/>
      <c r="I34" s="5"/>
      <c r="J34" s="758"/>
      <c r="K34" s="759"/>
    </row>
    <row r="35" spans="1:14" ht="17.100000000000001" customHeight="1" x14ac:dyDescent="0.15">
      <c r="A35" s="22" t="s">
        <v>0</v>
      </c>
      <c r="B35" s="23">
        <v>46020</v>
      </c>
      <c r="C35" s="23">
        <v>46021</v>
      </c>
      <c r="D35" s="23">
        <v>46022</v>
      </c>
      <c r="E35" s="23">
        <v>45658</v>
      </c>
      <c r="F35" s="23">
        <v>45659</v>
      </c>
      <c r="G35" s="23">
        <v>45660</v>
      </c>
      <c r="H35" s="23">
        <v>45661</v>
      </c>
      <c r="I35" s="131"/>
      <c r="J35" s="799" t="s">
        <v>2</v>
      </c>
      <c r="K35" s="800"/>
    </row>
    <row r="36" spans="1:14" ht="17.100000000000001" customHeight="1" x14ac:dyDescent="0.15">
      <c r="A36" s="22" t="s">
        <v>3</v>
      </c>
      <c r="B36" s="22" t="s">
        <v>4</v>
      </c>
      <c r="C36" s="316" t="s">
        <v>5</v>
      </c>
      <c r="D36" s="21" t="s">
        <v>6</v>
      </c>
      <c r="E36" s="24" t="s">
        <v>7</v>
      </c>
      <c r="F36" s="2" t="s">
        <v>8</v>
      </c>
      <c r="G36" s="2" t="s">
        <v>9</v>
      </c>
      <c r="H36" s="24" t="s">
        <v>10</v>
      </c>
      <c r="I36" s="133"/>
      <c r="J36" s="801"/>
      <c r="K36" s="802"/>
    </row>
    <row r="37" spans="1:14" ht="17.100000000000001" customHeight="1" thickBot="1" x14ac:dyDescent="0.2">
      <c r="A37" s="406" t="s">
        <v>12</v>
      </c>
      <c r="B37" s="99"/>
      <c r="C37" s="949" t="s">
        <v>420</v>
      </c>
      <c r="D37" s="950"/>
      <c r="E37" s="950"/>
      <c r="F37" s="950"/>
      <c r="G37" s="951"/>
      <c r="H37" s="99"/>
      <c r="I37" s="100"/>
      <c r="J37" s="785"/>
      <c r="K37" s="766"/>
    </row>
    <row r="38" spans="1:14" ht="17.100000000000001" customHeight="1" x14ac:dyDescent="0.15">
      <c r="A38" s="797" t="s">
        <v>16</v>
      </c>
      <c r="B38" s="107" t="s">
        <v>20</v>
      </c>
      <c r="C38" s="351"/>
      <c r="D38" s="109"/>
      <c r="E38" s="109"/>
      <c r="F38" s="109"/>
      <c r="G38" s="109"/>
      <c r="H38" s="107"/>
      <c r="I38" s="775">
        <f t="shared" ref="I38" si="14">COUNTIFS(B38:H38,"&lt;&gt;空",B38:H38,"&lt;&gt;休",B38:H38,"&lt;&gt;調",B38:H38,"&lt;&gt;",B38:H38,"&lt;&gt;調整休")</f>
        <v>1</v>
      </c>
      <c r="J38" s="777">
        <v>9.75</v>
      </c>
      <c r="K38" s="778"/>
    </row>
    <row r="39" spans="1:14" ht="17.100000000000001" customHeight="1" thickBot="1" x14ac:dyDescent="0.2">
      <c r="A39" s="798"/>
      <c r="B39" s="122"/>
      <c r="C39" s="409"/>
      <c r="D39" s="113"/>
      <c r="E39" s="113"/>
      <c r="F39" s="113"/>
      <c r="G39" s="113"/>
      <c r="H39" s="111"/>
      <c r="I39" s="776"/>
      <c r="J39" s="779"/>
      <c r="K39" s="780"/>
    </row>
    <row r="40" spans="1:14" ht="17.100000000000001" customHeight="1" x14ac:dyDescent="0.15">
      <c r="A40" s="47" t="s">
        <v>17</v>
      </c>
      <c r="B40" s="29" t="s">
        <v>21</v>
      </c>
      <c r="C40" s="350"/>
      <c r="D40" s="36"/>
      <c r="E40" s="36"/>
      <c r="F40" s="36"/>
      <c r="G40" s="36"/>
      <c r="H40" s="29" t="s">
        <v>20</v>
      </c>
      <c r="I40" s="43">
        <f t="shared" ref="I40:I41" si="15">COUNTIFS(B40:H40,"&lt;&gt;空",B40:H40,"&lt;&gt;休",B40:H40,"&lt;&gt;調",B40:H40,"&lt;&gt;",B40:H40,"&lt;&gt;調整休")</f>
        <v>2</v>
      </c>
      <c r="J40" s="795">
        <v>9</v>
      </c>
      <c r="K40" s="796"/>
    </row>
    <row r="41" spans="1:14" ht="17.100000000000001" customHeight="1" x14ac:dyDescent="0.15">
      <c r="A41" s="20" t="s">
        <v>18</v>
      </c>
      <c r="B41" s="12"/>
      <c r="C41" s="21"/>
      <c r="D41" s="32"/>
      <c r="E41" s="32"/>
      <c r="F41" s="32"/>
      <c r="G41" s="32"/>
      <c r="H41" s="12" t="s">
        <v>21</v>
      </c>
      <c r="I41" s="5">
        <f t="shared" si="15"/>
        <v>1</v>
      </c>
      <c r="J41" s="758">
        <f t="shared" ref="J41" si="16">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10-15"))*(4.5)</f>
        <v>4.5</v>
      </c>
      <c r="K41" s="759"/>
    </row>
    <row r="42" spans="1:14" ht="17.100000000000001" customHeight="1" x14ac:dyDescent="0.15">
      <c r="A42" s="44"/>
      <c r="B42" s="29"/>
      <c r="C42" s="106"/>
      <c r="D42" s="36"/>
      <c r="E42" s="36"/>
      <c r="F42" s="36"/>
      <c r="G42" s="36"/>
      <c r="H42" s="40"/>
      <c r="I42" s="5"/>
      <c r="J42" s="758"/>
      <c r="K42" s="759"/>
    </row>
    <row r="43" spans="1:14" ht="17.100000000000001" customHeight="1" x14ac:dyDescent="0.15">
      <c r="A43" s="41"/>
      <c r="B43" s="42"/>
      <c r="C43" s="42"/>
      <c r="D43" s="42"/>
      <c r="E43" s="42"/>
      <c r="F43" s="42"/>
      <c r="G43" s="42"/>
      <c r="H43" s="42"/>
      <c r="I43" s="882" t="s">
        <v>419</v>
      </c>
      <c r="J43" s="882"/>
      <c r="K43" s="882"/>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62">
    <mergeCell ref="A50:B50"/>
    <mergeCell ref="A51:B51"/>
    <mergeCell ref="C51:K51"/>
    <mergeCell ref="A52:B52"/>
    <mergeCell ref="C52:K52"/>
    <mergeCell ref="C37:G37"/>
    <mergeCell ref="A45:B45"/>
    <mergeCell ref="C45:K45"/>
    <mergeCell ref="A46:B46"/>
    <mergeCell ref="C46:K46"/>
    <mergeCell ref="A38:A39"/>
    <mergeCell ref="I38:I39"/>
    <mergeCell ref="J38:K39"/>
    <mergeCell ref="C47:K47"/>
    <mergeCell ref="A49:B49"/>
    <mergeCell ref="C49:K49"/>
    <mergeCell ref="J40:K40"/>
    <mergeCell ref="J41:K41"/>
    <mergeCell ref="J42:K42"/>
    <mergeCell ref="I43:K43"/>
    <mergeCell ref="A44:B44"/>
    <mergeCell ref="D44:E44"/>
    <mergeCell ref="J32:K32"/>
    <mergeCell ref="J33:K33"/>
    <mergeCell ref="J34:K34"/>
    <mergeCell ref="J35:K36"/>
    <mergeCell ref="J37:K37"/>
    <mergeCell ref="J25:K25"/>
    <mergeCell ref="J26:K26"/>
    <mergeCell ref="J27:K28"/>
    <mergeCell ref="J29:K29"/>
    <mergeCell ref="A30:A31"/>
    <mergeCell ref="I30:I31"/>
    <mergeCell ref="J30:K31"/>
    <mergeCell ref="J24:K24"/>
    <mergeCell ref="E21:H21"/>
    <mergeCell ref="A14:A15"/>
    <mergeCell ref="I14:I15"/>
    <mergeCell ref="J14:K15"/>
    <mergeCell ref="J16:K16"/>
    <mergeCell ref="J17:K17"/>
    <mergeCell ref="J18:K18"/>
    <mergeCell ref="J19:K20"/>
    <mergeCell ref="J21:K21"/>
    <mergeCell ref="A22:A23"/>
    <mergeCell ref="I22:I23"/>
    <mergeCell ref="J22:K23"/>
    <mergeCell ref="B1:F1"/>
    <mergeCell ref="H1:K1"/>
    <mergeCell ref="I3:I4"/>
    <mergeCell ref="J3:K4"/>
    <mergeCell ref="J5:K5"/>
    <mergeCell ref="A6:A7"/>
    <mergeCell ref="I6:I7"/>
    <mergeCell ref="J6:K7"/>
    <mergeCell ref="F5:H5"/>
    <mergeCell ref="E13:H13"/>
    <mergeCell ref="J8:K8"/>
    <mergeCell ref="J9:K9"/>
    <mergeCell ref="J10:K10"/>
    <mergeCell ref="J11:K12"/>
    <mergeCell ref="J13:K13"/>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1ECD4-1E28-4DE1-9116-6E249B6BBF05}">
  <sheetPr>
    <pageSetUpPr fitToPage="1"/>
  </sheetPr>
  <dimension ref="A1:N67"/>
  <sheetViews>
    <sheetView zoomScaleNormal="100" workbookViewId="0">
      <selection activeCell="E57" sqref="E57"/>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50" t="s">
        <v>59</v>
      </c>
      <c r="B1" s="683" t="s">
        <v>418</v>
      </c>
      <c r="C1" s="683"/>
      <c r="D1" s="683"/>
      <c r="E1" s="683"/>
      <c r="F1" s="683"/>
      <c r="H1" s="684" t="s">
        <v>43</v>
      </c>
      <c r="I1" s="685"/>
      <c r="J1" s="686"/>
      <c r="K1" s="687"/>
    </row>
    <row r="2" spans="1:11" ht="8.4499999999999993" customHeight="1" x14ac:dyDescent="0.15">
      <c r="A2" s="14"/>
      <c r="I2" s="14"/>
      <c r="J2" s="3"/>
      <c r="K2" s="4"/>
    </row>
    <row r="3" spans="1:11" ht="14.45" customHeight="1" x14ac:dyDescent="0.15">
      <c r="A3" s="2" t="s">
        <v>64</v>
      </c>
      <c r="B3" s="90">
        <v>45992</v>
      </c>
      <c r="C3" s="90">
        <v>45993</v>
      </c>
      <c r="D3" s="90">
        <v>45994</v>
      </c>
      <c r="E3" s="90">
        <v>45995</v>
      </c>
      <c r="F3" s="90">
        <v>45996</v>
      </c>
      <c r="G3" s="90">
        <v>45997</v>
      </c>
      <c r="H3" s="90">
        <v>45998</v>
      </c>
      <c r="I3" s="688" t="s">
        <v>1</v>
      </c>
      <c r="J3" s="690" t="s">
        <v>2</v>
      </c>
      <c r="K3" s="690"/>
    </row>
    <row r="4" spans="1:11" ht="14.45" customHeight="1" x14ac:dyDescent="0.15">
      <c r="A4" s="2" t="s">
        <v>3</v>
      </c>
      <c r="B4" s="2" t="s">
        <v>4</v>
      </c>
      <c r="C4" s="21" t="s">
        <v>5</v>
      </c>
      <c r="D4" s="21" t="s">
        <v>6</v>
      </c>
      <c r="E4" s="2" t="s">
        <v>7</v>
      </c>
      <c r="F4" s="2" t="s">
        <v>8</v>
      </c>
      <c r="G4" s="2" t="s">
        <v>9</v>
      </c>
      <c r="H4" s="24" t="s">
        <v>10</v>
      </c>
      <c r="I4" s="689"/>
      <c r="J4" s="690"/>
      <c r="K4" s="690"/>
    </row>
    <row r="5" spans="1:11" ht="14.45" customHeight="1" x14ac:dyDescent="0.15">
      <c r="A5" s="126" t="s">
        <v>12</v>
      </c>
      <c r="B5" s="12"/>
      <c r="C5" s="21"/>
      <c r="D5" s="21"/>
      <c r="E5" s="12"/>
      <c r="F5" s="691" t="s">
        <v>60</v>
      </c>
      <c r="G5" s="691"/>
      <c r="H5" s="691"/>
      <c r="I5" s="5"/>
      <c r="J5" s="682"/>
      <c r="K5" s="692"/>
    </row>
    <row r="6" spans="1:11" ht="14.45" customHeight="1" x14ac:dyDescent="0.15">
      <c r="A6" s="20" t="s">
        <v>37</v>
      </c>
      <c r="B6" s="12" t="s">
        <v>21</v>
      </c>
      <c r="C6" s="21"/>
      <c r="D6" s="11"/>
      <c r="E6" s="12" t="s">
        <v>21</v>
      </c>
      <c r="F6" s="12"/>
      <c r="G6" s="16" t="s">
        <v>40</v>
      </c>
      <c r="H6" s="12" t="s">
        <v>20</v>
      </c>
      <c r="I6" s="5">
        <f t="shared" ref="I6:I12" si="0">COUNTIFS(B6:H6,"&lt;&gt;空",B6:H6,"&lt;&gt;休",B6:H6,"&lt;&gt;調",B6:H6,"&lt;&gt;",B6:H6,"&lt;&gt;調整休")</f>
        <v>4</v>
      </c>
      <c r="J6" s="682">
        <f t="shared" ref="J6:J7"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19.5</v>
      </c>
      <c r="K6" s="682"/>
    </row>
    <row r="7" spans="1:11" ht="14.45" customHeight="1" x14ac:dyDescent="0.15">
      <c r="A7" s="20" t="s">
        <v>19</v>
      </c>
      <c r="B7" s="12"/>
      <c r="C7" s="21"/>
      <c r="D7" s="11"/>
      <c r="E7" s="12" t="s">
        <v>20</v>
      </c>
      <c r="F7" s="12"/>
      <c r="G7" s="12" t="s">
        <v>22</v>
      </c>
      <c r="H7" s="12" t="s">
        <v>21</v>
      </c>
      <c r="I7" s="5">
        <f t="shared" si="0"/>
        <v>3</v>
      </c>
      <c r="J7" s="682">
        <f t="shared" si="1"/>
        <v>14.5</v>
      </c>
      <c r="K7" s="682"/>
    </row>
    <row r="8" spans="1:11" ht="14.45" customHeight="1" x14ac:dyDescent="0.15">
      <c r="A8" s="20" t="s">
        <v>62</v>
      </c>
      <c r="B8" s="12" t="s">
        <v>20</v>
      </c>
      <c r="C8" s="21"/>
      <c r="D8" s="32"/>
      <c r="E8" s="93" t="s">
        <v>84</v>
      </c>
      <c r="F8" s="12" t="s">
        <v>20</v>
      </c>
      <c r="G8" s="12" t="s">
        <v>27</v>
      </c>
      <c r="H8" s="12"/>
      <c r="I8" s="5">
        <f t="shared" si="0"/>
        <v>4</v>
      </c>
      <c r="J8" s="682">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草加9-14"))*(4.5)+(COUNTIF(B8:H8,"新田9-14"))*(4.5)+(COUNTIF(B8:H8,"新田14-19"))*(4.5)</f>
        <v>16.5</v>
      </c>
      <c r="K8" s="682"/>
    </row>
    <row r="9" spans="1:11" ht="14.45" customHeight="1" x14ac:dyDescent="0.15">
      <c r="A9" s="20" t="s">
        <v>124</v>
      </c>
      <c r="B9" s="93" t="s">
        <v>84</v>
      </c>
      <c r="C9" s="11"/>
      <c r="D9" s="11"/>
      <c r="E9" s="93" t="s">
        <v>84</v>
      </c>
      <c r="F9" s="12" t="s">
        <v>20</v>
      </c>
      <c r="G9" s="12" t="s">
        <v>21</v>
      </c>
      <c r="H9" s="12" t="s">
        <v>20</v>
      </c>
      <c r="I9" s="5">
        <f t="shared" si="0"/>
        <v>5</v>
      </c>
      <c r="J9" s="682">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22.5</v>
      </c>
      <c r="K9" s="682"/>
    </row>
    <row r="10" spans="1:11" ht="14.45" customHeight="1" x14ac:dyDescent="0.15">
      <c r="A10" s="20" t="s">
        <v>225</v>
      </c>
      <c r="B10" s="12" t="s">
        <v>21</v>
      </c>
      <c r="C10" s="32"/>
      <c r="D10" s="32"/>
      <c r="E10" s="12"/>
      <c r="F10" s="12" t="s">
        <v>21</v>
      </c>
      <c r="G10" s="12"/>
      <c r="H10" s="12" t="s">
        <v>20</v>
      </c>
      <c r="I10" s="5">
        <f t="shared" si="0"/>
        <v>3</v>
      </c>
      <c r="J10" s="682">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13.5</v>
      </c>
      <c r="K10" s="682"/>
    </row>
    <row r="11" spans="1:11" ht="14.45" customHeight="1" x14ac:dyDescent="0.15">
      <c r="A11" s="20" t="s">
        <v>291</v>
      </c>
      <c r="B11" s="12"/>
      <c r="C11" s="32"/>
      <c r="D11" s="32"/>
      <c r="E11" s="12" t="s">
        <v>20</v>
      </c>
      <c r="F11" s="12"/>
      <c r="G11" s="12" t="s">
        <v>20</v>
      </c>
      <c r="H11" s="12" t="s">
        <v>20</v>
      </c>
      <c r="I11" s="5">
        <f t="shared" si="0"/>
        <v>3</v>
      </c>
      <c r="J11" s="682">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13.5</v>
      </c>
      <c r="K11" s="682"/>
    </row>
    <row r="12" spans="1:11" ht="14.45" customHeight="1" x14ac:dyDescent="0.15">
      <c r="A12" s="20" t="s">
        <v>38</v>
      </c>
      <c r="B12" s="12" t="s">
        <v>20</v>
      </c>
      <c r="C12" s="11"/>
      <c r="D12" s="11"/>
      <c r="E12" s="12"/>
      <c r="F12" s="12" t="s">
        <v>21</v>
      </c>
      <c r="G12" s="103" t="s">
        <v>57</v>
      </c>
      <c r="H12" s="103" t="s">
        <v>56</v>
      </c>
      <c r="I12" s="5">
        <f t="shared" si="0"/>
        <v>4</v>
      </c>
      <c r="J12" s="682">
        <f>SUM(COUNTIF(B12:H12,"9-11,15-19"))*(6)+(COUNTIF(B12:H12,"9-12,16-19"))*(6)+(COUNTIF(B12:H12,"9-13,17-19"))*(6)+(COUNTIF(B12:H12,"9-19"))*(9)+(COUNTIF(B12:H12,"9-17"))*(7.25)+(COUNTIF(B12:H12,"9-16"))*(6.25)+(COUNTIF(B12:H12,"9-15"))*(5.5)+(COUNTIF(B12:H12,"9-14"))*(4.5)+(COUNTIF(B12:H12,"9-13"))*(4)+(COUNTIF(B12:H12,"9-12"))*(3)+(COUNTIF(B12:H12,"9-11:30"))*(2.5)+(COUNTIF(B12:H12,"13-19"))*(5.5)+(COUNTIF(B12:H12,"14-19"))*(4.5)+(COUNTIF(B12:H12,"15-19"))*(4)+(COUNTIF(B12:H12,"16-19"))*(3)+(COUNTIF(B12:H12,"16:30-19"))*(2.5)+(COUNTIF(B12:H12,"10-14"))*(4)+(COUNTIF(B12:H12,"草加9-14"))*(4.5)+(COUNTIF(B12:H12,"新田9-14"))*(4.5)+(COUNTIF(B12:H12,"新田14-19"))*(4.5)</f>
        <v>18</v>
      </c>
      <c r="K12" s="682"/>
    </row>
    <row r="13" spans="1:11" ht="14.45" customHeight="1" x14ac:dyDescent="0.15">
      <c r="A13" s="321" t="s">
        <v>66</v>
      </c>
      <c r="B13" s="12"/>
      <c r="C13" s="11"/>
      <c r="D13" s="11"/>
      <c r="E13" s="12"/>
      <c r="F13" s="12"/>
      <c r="G13" s="12"/>
      <c r="H13" s="386"/>
      <c r="I13" s="5"/>
      <c r="J13" s="682"/>
      <c r="K13" s="682"/>
    </row>
    <row r="14" spans="1:11" ht="14.45" customHeight="1" x14ac:dyDescent="0.15">
      <c r="A14" s="22" t="s">
        <v>0</v>
      </c>
      <c r="B14" s="90">
        <v>45999</v>
      </c>
      <c r="C14" s="90">
        <v>46000</v>
      </c>
      <c r="D14" s="90">
        <v>46001</v>
      </c>
      <c r="E14" s="90">
        <v>46002</v>
      </c>
      <c r="F14" s="90">
        <v>46003</v>
      </c>
      <c r="G14" s="90">
        <v>46004</v>
      </c>
      <c r="H14" s="90">
        <v>46005</v>
      </c>
      <c r="I14" s="688" t="s">
        <v>1</v>
      </c>
      <c r="J14" s="690" t="s">
        <v>2</v>
      </c>
      <c r="K14" s="690"/>
    </row>
    <row r="15" spans="1:11" ht="14.45" customHeight="1" x14ac:dyDescent="0.15">
      <c r="A15" s="22" t="s">
        <v>3</v>
      </c>
      <c r="B15" s="22" t="s">
        <v>4</v>
      </c>
      <c r="C15" s="2" t="s">
        <v>5</v>
      </c>
      <c r="D15" s="21" t="s">
        <v>6</v>
      </c>
      <c r="E15" s="2" t="s">
        <v>7</v>
      </c>
      <c r="F15" s="2" t="s">
        <v>8</v>
      </c>
      <c r="G15" s="2" t="s">
        <v>9</v>
      </c>
      <c r="H15" s="24" t="s">
        <v>10</v>
      </c>
      <c r="I15" s="689"/>
      <c r="J15" s="690"/>
      <c r="K15" s="690"/>
    </row>
    <row r="16" spans="1:11" ht="14.45" customHeight="1" x14ac:dyDescent="0.15">
      <c r="A16" s="126" t="s">
        <v>13</v>
      </c>
      <c r="B16" s="12"/>
      <c r="C16" s="21"/>
      <c r="D16" s="21"/>
      <c r="E16" s="960" t="s">
        <v>422</v>
      </c>
      <c r="F16" s="961"/>
      <c r="G16" s="961"/>
      <c r="H16" s="962"/>
      <c r="I16" s="5"/>
      <c r="J16" s="682"/>
      <c r="K16" s="692"/>
    </row>
    <row r="17" spans="1:11" ht="14.45" customHeight="1" x14ac:dyDescent="0.15">
      <c r="A17" s="20" t="s">
        <v>37</v>
      </c>
      <c r="B17" s="12" t="s">
        <v>21</v>
      </c>
      <c r="C17" s="21"/>
      <c r="D17" s="11"/>
      <c r="E17" s="12" t="s">
        <v>21</v>
      </c>
      <c r="F17" s="12"/>
      <c r="G17" s="16" t="s">
        <v>40</v>
      </c>
      <c r="H17" s="12"/>
      <c r="I17" s="5">
        <f t="shared" ref="I17:I19" si="2">COUNTIFS(B17:H17,"&lt;&gt;空",B17:H17,"&lt;&gt;休",B17:H17,"&lt;&gt;調",B17:H17,"&lt;&gt;",B17:H17,"&lt;&gt;調整休")</f>
        <v>3</v>
      </c>
      <c r="J17" s="682">
        <f t="shared" ref="J17" si="3">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草加9-14"))*(4.5)+(COUNTIF(B17:H17,"新田9-14"))*(4.5)+(COUNTIF(B17:H17,"新田14-19"))*(4.5)</f>
        <v>15</v>
      </c>
      <c r="K17" s="682"/>
    </row>
    <row r="18" spans="1:11" ht="14.45" customHeight="1" x14ac:dyDescent="0.15">
      <c r="A18" s="20" t="s">
        <v>19</v>
      </c>
      <c r="B18" s="12" t="s">
        <v>20</v>
      </c>
      <c r="C18" s="21"/>
      <c r="D18" s="11"/>
      <c r="E18" s="12" t="s">
        <v>20</v>
      </c>
      <c r="F18" s="12"/>
      <c r="G18" s="12" t="s">
        <v>22</v>
      </c>
      <c r="H18" s="12" t="s">
        <v>21</v>
      </c>
      <c r="I18" s="5">
        <f t="shared" si="2"/>
        <v>4</v>
      </c>
      <c r="J18" s="682">
        <v>21.25</v>
      </c>
      <c r="K18" s="682"/>
    </row>
    <row r="19" spans="1:11" ht="14.45" customHeight="1" x14ac:dyDescent="0.15">
      <c r="A19" s="20" t="s">
        <v>62</v>
      </c>
      <c r="B19" s="12" t="s">
        <v>20</v>
      </c>
      <c r="C19" s="21"/>
      <c r="D19" s="32"/>
      <c r="E19" s="93" t="s">
        <v>84</v>
      </c>
      <c r="F19" s="12" t="s">
        <v>20</v>
      </c>
      <c r="G19" s="12" t="s">
        <v>27</v>
      </c>
      <c r="H19" s="12"/>
      <c r="I19" s="5">
        <f t="shared" si="2"/>
        <v>4</v>
      </c>
      <c r="J19" s="682">
        <f>SUM(COUNTIF(B19:H19,"9-11,15-19"))*(6)+(COUNTIF(B19:H19,"9-12,16-19"))*(6)+(COUNTIF(B19:H19,"9-13,17-19"))*(6)+(COUNTIF(B19:H19,"9-19"))*(9)+(COUNTIF(B19:H19,"9-17"))*(7.25)+(COUNTIF(B19:H19,"9-16"))*(6.25)+(COUNTIF(B19:H19,"9-15"))*(5.5)+(COUNTIF(B19:H19,"9-14"))*(4.5)+(COUNTIF(B19:H19,"9-13"))*(4)+(COUNTIF(B19:H19,"9-12"))*(3)+(COUNTIF(B19:H19,"9-11:30"))*(2.5)+(COUNTIF(B19:H19,"13-19"))*(5.5)+(COUNTIF(B19:H19,"14-19"))*(4.5)+(COUNTIF(B19:H19,"15-19"))*(4)+(COUNTIF(B19:H19,"16-19"))*(3)+(COUNTIF(B19:H19,"16:30-19"))*(2.5)+(COUNTIF(B19:H19,"10-14"))*(4)+(COUNTIF(B19:H19,"草加9-14"))*(4.5)+(COUNTIF(B19:H19,"新田9-14"))*(4.5)+(COUNTIF(B19:H19,"新田14-19"))*(4.5)</f>
        <v>16.5</v>
      </c>
      <c r="K19" s="682"/>
    </row>
    <row r="20" spans="1:11" ht="14.45" customHeight="1" x14ac:dyDescent="0.15">
      <c r="A20" s="20" t="s">
        <v>124</v>
      </c>
      <c r="B20" s="93" t="s">
        <v>84</v>
      </c>
      <c r="C20" s="11"/>
      <c r="D20" s="11"/>
      <c r="E20" s="93" t="s">
        <v>84</v>
      </c>
      <c r="F20" s="12" t="s">
        <v>20</v>
      </c>
      <c r="G20" s="12" t="s">
        <v>21</v>
      </c>
      <c r="H20" s="12" t="s">
        <v>20</v>
      </c>
      <c r="I20" s="5">
        <f>COUNTIFS(B20:H20,"&lt;&gt;空",B20:H20,"&lt;&gt;休",B20:H20,"&lt;&gt;調",B20:H20,"&lt;&gt;",B20:H20,"&lt;&gt;調整休")</f>
        <v>5</v>
      </c>
      <c r="J20" s="682">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草加9-14"))*(4.5)+(COUNTIF(B20:H20,"新田9-14"))*(4.5)+(COUNTIF(B20:H20,"新田14-19"))*(4.5)</f>
        <v>22.5</v>
      </c>
      <c r="K20" s="682"/>
    </row>
    <row r="21" spans="1:11" ht="14.45" customHeight="1" x14ac:dyDescent="0.15">
      <c r="A21" s="20" t="s">
        <v>225</v>
      </c>
      <c r="B21" s="12" t="s">
        <v>21</v>
      </c>
      <c r="C21" s="32"/>
      <c r="D21" s="32"/>
      <c r="E21" s="12"/>
      <c r="F21" s="12" t="s">
        <v>21</v>
      </c>
      <c r="G21" s="12"/>
      <c r="H21" s="12" t="s">
        <v>20</v>
      </c>
      <c r="I21" s="5">
        <f t="shared" ref="I21:I23" si="4">COUNTIFS(B21:H21,"&lt;&gt;空",B21:H21,"&lt;&gt;休",B21:H21,"&lt;&gt;調",B21:H21,"&lt;&gt;",B21:H21,"&lt;&gt;調整休")</f>
        <v>3</v>
      </c>
      <c r="J21" s="682">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13.5</v>
      </c>
      <c r="K21" s="682"/>
    </row>
    <row r="22" spans="1:11" ht="14.45" customHeight="1" x14ac:dyDescent="0.15">
      <c r="A22" s="20" t="s">
        <v>291</v>
      </c>
      <c r="B22" s="12"/>
      <c r="C22" s="32"/>
      <c r="D22" s="32"/>
      <c r="E22" s="12" t="s">
        <v>20</v>
      </c>
      <c r="F22" s="12"/>
      <c r="G22" s="12" t="s">
        <v>20</v>
      </c>
      <c r="H22" s="12" t="s">
        <v>20</v>
      </c>
      <c r="I22" s="5">
        <f t="shared" si="4"/>
        <v>3</v>
      </c>
      <c r="J22" s="682">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草加9-14"))*(4.5)+(COUNTIF(B22:H22,"新田9-14"))*(4.5)+(COUNTIF(B22:H22,"新田14-19"))*(4.5)</f>
        <v>13.5</v>
      </c>
      <c r="K22" s="682"/>
    </row>
    <row r="23" spans="1:11" ht="14.45" customHeight="1" x14ac:dyDescent="0.15">
      <c r="A23" s="20" t="s">
        <v>38</v>
      </c>
      <c r="B23" s="12" t="s">
        <v>21</v>
      </c>
      <c r="C23" s="11"/>
      <c r="D23" s="11"/>
      <c r="E23" s="12"/>
      <c r="F23" s="12" t="s">
        <v>21</v>
      </c>
      <c r="G23" s="103" t="s">
        <v>56</v>
      </c>
      <c r="H23" s="103" t="s">
        <v>56</v>
      </c>
      <c r="I23" s="5">
        <f t="shared" si="4"/>
        <v>4</v>
      </c>
      <c r="J23" s="682">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草加9-14"))*(4.5)+(COUNTIF(B23:H23,"新田9-14"))*(4.5)+(COUNTIF(B23:H23,"新田14-19"))*(4.5)</f>
        <v>18</v>
      </c>
      <c r="K23" s="682"/>
    </row>
    <row r="24" spans="1:11" ht="14.45" customHeight="1" x14ac:dyDescent="0.15">
      <c r="A24" s="321" t="s">
        <v>66</v>
      </c>
      <c r="B24" s="12"/>
      <c r="C24" s="11"/>
      <c r="D24" s="11"/>
      <c r="E24" s="12"/>
      <c r="F24" s="12"/>
      <c r="G24" s="12"/>
      <c r="H24" s="386"/>
      <c r="I24" s="5"/>
      <c r="J24" s="682"/>
      <c r="K24" s="682"/>
    </row>
    <row r="25" spans="1:11" ht="14.45" customHeight="1" x14ac:dyDescent="0.15">
      <c r="A25" s="22" t="s">
        <v>0</v>
      </c>
      <c r="B25" s="23">
        <v>46006</v>
      </c>
      <c r="C25" s="23">
        <v>46007</v>
      </c>
      <c r="D25" s="23">
        <v>46008</v>
      </c>
      <c r="E25" s="23">
        <v>46009</v>
      </c>
      <c r="F25" s="23">
        <v>46010</v>
      </c>
      <c r="G25" s="23">
        <v>46011</v>
      </c>
      <c r="H25" s="23">
        <v>46012</v>
      </c>
      <c r="I25" s="688" t="s">
        <v>1</v>
      </c>
      <c r="J25" s="690" t="s">
        <v>2</v>
      </c>
      <c r="K25" s="690"/>
    </row>
    <row r="26" spans="1:11" ht="14.45" customHeight="1" x14ac:dyDescent="0.15">
      <c r="A26" s="22" t="s">
        <v>3</v>
      </c>
      <c r="B26" s="2" t="s">
        <v>4</v>
      </c>
      <c r="C26" s="21" t="s">
        <v>5</v>
      </c>
      <c r="D26" s="21" t="s">
        <v>6</v>
      </c>
      <c r="E26" s="2" t="s">
        <v>7</v>
      </c>
      <c r="F26" s="2" t="s">
        <v>8</v>
      </c>
      <c r="G26" s="2" t="s">
        <v>9</v>
      </c>
      <c r="H26" s="24" t="s">
        <v>10</v>
      </c>
      <c r="I26" s="689"/>
      <c r="J26" s="690"/>
      <c r="K26" s="690"/>
    </row>
    <row r="27" spans="1:11" ht="14.45" customHeight="1" x14ac:dyDescent="0.15">
      <c r="A27" s="126" t="s">
        <v>12</v>
      </c>
      <c r="B27" s="471" t="s">
        <v>423</v>
      </c>
      <c r="C27" s="21"/>
      <c r="D27" s="21"/>
      <c r="E27" s="960" t="s">
        <v>421</v>
      </c>
      <c r="F27" s="961"/>
      <c r="G27" s="961"/>
      <c r="H27" s="962"/>
      <c r="I27" s="5"/>
      <c r="J27" s="693"/>
      <c r="K27" s="692"/>
    </row>
    <row r="28" spans="1:11" ht="14.45" customHeight="1" x14ac:dyDescent="0.15">
      <c r="A28" s="20" t="s">
        <v>37</v>
      </c>
      <c r="B28" s="12" t="s">
        <v>21</v>
      </c>
      <c r="C28" s="21"/>
      <c r="D28" s="11"/>
      <c r="E28" s="12" t="s">
        <v>21</v>
      </c>
      <c r="F28" s="12"/>
      <c r="G28" s="16" t="s">
        <v>40</v>
      </c>
      <c r="H28" s="12" t="s">
        <v>20</v>
      </c>
      <c r="I28" s="5">
        <f t="shared" ref="I28:I34" si="5">COUNTIFS(B28:H28,"&lt;&gt;空",B28:H28,"&lt;&gt;休",B28:H28,"&lt;&gt;調",B28:H28,"&lt;&gt;",B28:H28,"&lt;&gt;調整休")</f>
        <v>4</v>
      </c>
      <c r="J28" s="682">
        <f t="shared" ref="J28:J29" si="6">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草加9-14"))*(4.5)+(COUNTIF(B28:H28,"新田9-14"))*(4.5)+(COUNTIF(B28:H28,"新田14-19"))*(4.5)</f>
        <v>19.5</v>
      </c>
      <c r="K28" s="682"/>
    </row>
    <row r="29" spans="1:11" ht="14.45" customHeight="1" x14ac:dyDescent="0.15">
      <c r="A29" s="20" t="s">
        <v>19</v>
      </c>
      <c r="B29" s="12"/>
      <c r="C29" s="21"/>
      <c r="D29" s="11"/>
      <c r="E29" s="12" t="s">
        <v>20</v>
      </c>
      <c r="F29" s="12"/>
      <c r="G29" s="12" t="s">
        <v>22</v>
      </c>
      <c r="H29" s="12" t="s">
        <v>21</v>
      </c>
      <c r="I29" s="5">
        <f t="shared" si="5"/>
        <v>3</v>
      </c>
      <c r="J29" s="682">
        <f t="shared" si="6"/>
        <v>14.5</v>
      </c>
      <c r="K29" s="682"/>
    </row>
    <row r="30" spans="1:11" ht="14.45" customHeight="1" x14ac:dyDescent="0.15">
      <c r="A30" s="20" t="s">
        <v>62</v>
      </c>
      <c r="B30" s="12" t="s">
        <v>20</v>
      </c>
      <c r="C30" s="21"/>
      <c r="D30" s="32"/>
      <c r="E30" s="93" t="s">
        <v>84</v>
      </c>
      <c r="F30" s="12" t="s">
        <v>20</v>
      </c>
      <c r="G30" s="12" t="s">
        <v>27</v>
      </c>
      <c r="H30" s="12"/>
      <c r="I30" s="5">
        <f t="shared" si="5"/>
        <v>4</v>
      </c>
      <c r="J30" s="682">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16.5</v>
      </c>
      <c r="K30" s="682"/>
    </row>
    <row r="31" spans="1:11" ht="14.45" customHeight="1" x14ac:dyDescent="0.15">
      <c r="A31" s="20" t="s">
        <v>124</v>
      </c>
      <c r="B31" s="93" t="s">
        <v>84</v>
      </c>
      <c r="C31" s="11"/>
      <c r="D31" s="11"/>
      <c r="E31" s="93" t="s">
        <v>84</v>
      </c>
      <c r="F31" s="12" t="s">
        <v>20</v>
      </c>
      <c r="G31" s="12" t="s">
        <v>21</v>
      </c>
      <c r="H31" s="12" t="s">
        <v>20</v>
      </c>
      <c r="I31" s="5">
        <f t="shared" si="5"/>
        <v>5</v>
      </c>
      <c r="J31" s="682">
        <f>SUM(COUNTIF(B31:H31,"9-11,15-19"))*(6)+(COUNTIF(B31:H31,"9-12,16-19"))*(6)+(COUNTIF(B31:H31,"9-13,17-19"))*(6)+(COUNTIF(B31:H31,"9-19"))*(9)+(COUNTIF(B31:H31,"9-17"))*(7.25)+(COUNTIF(B31:H31,"9-16"))*(6.25)+(COUNTIF(B31:H31,"9-15"))*(5.5)+(COUNTIF(B31:H31,"9-14"))*(4.5)+(COUNTIF(B31:H31,"9-13"))*(4)+(COUNTIF(B31:H31,"9-12"))*(3)+(COUNTIF(B31:H31,"9-11:30"))*(2.5)+(COUNTIF(B31:H31,"13-19"))*(5.5)+(COUNTIF(B31:H31,"14-19"))*(4.5)+(COUNTIF(B31:H31,"15-19"))*(4)+(COUNTIF(B31:H31,"16-19"))*(3)+(COUNTIF(B31:H31,"16:30-19"))*(2.5)+(COUNTIF(B31:H31,"10-14"))*(4)+(COUNTIF(B31:H31,"草加9-14"))*(4.5)+(COUNTIF(B31:H31,"新田9-14"))*(4.5)+(COUNTIF(B31:H31,"新田14-19"))*(4.5)</f>
        <v>22.5</v>
      </c>
      <c r="K31" s="682"/>
    </row>
    <row r="32" spans="1:11" ht="14.45" customHeight="1" x14ac:dyDescent="0.15">
      <c r="A32" s="20" t="s">
        <v>225</v>
      </c>
      <c r="B32" s="12" t="s">
        <v>21</v>
      </c>
      <c r="C32" s="32"/>
      <c r="D32" s="32"/>
      <c r="E32" s="12"/>
      <c r="F32" s="12" t="s">
        <v>21</v>
      </c>
      <c r="G32" s="12"/>
      <c r="H32" s="12" t="s">
        <v>20</v>
      </c>
      <c r="I32" s="5">
        <f t="shared" si="5"/>
        <v>3</v>
      </c>
      <c r="J32" s="682">
        <f>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草加9-14"))*(4.5)+(COUNTIF(B32:H32,"新田9-14"))*(4.5)+(COUNTIF(B32:H32,"新田14-19"))*(4.5)</f>
        <v>13.5</v>
      </c>
      <c r="K32" s="682"/>
    </row>
    <row r="33" spans="1:11" ht="14.45" customHeight="1" x14ac:dyDescent="0.15">
      <c r="A33" s="20" t="s">
        <v>291</v>
      </c>
      <c r="B33" s="12"/>
      <c r="C33" s="32"/>
      <c r="D33" s="32"/>
      <c r="E33" s="12" t="s">
        <v>20</v>
      </c>
      <c r="F33" s="12"/>
      <c r="G33" s="12" t="s">
        <v>20</v>
      </c>
      <c r="H33" s="12" t="s">
        <v>20</v>
      </c>
      <c r="I33" s="5">
        <f t="shared" si="5"/>
        <v>3</v>
      </c>
      <c r="J33" s="682">
        <f>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草加9-14"))*(4.5)+(COUNTIF(B33:H33,"新田9-14"))*(4.5)+(COUNTIF(B33:H33,"新田14-19"))*(4.5)</f>
        <v>13.5</v>
      </c>
      <c r="K33" s="682"/>
    </row>
    <row r="34" spans="1:11" ht="14.45" customHeight="1" x14ac:dyDescent="0.15">
      <c r="A34" s="20" t="s">
        <v>38</v>
      </c>
      <c r="B34" s="12" t="s">
        <v>20</v>
      </c>
      <c r="C34" s="11"/>
      <c r="D34" s="11"/>
      <c r="E34" s="12"/>
      <c r="F34" s="12" t="s">
        <v>21</v>
      </c>
      <c r="G34" s="103" t="s">
        <v>57</v>
      </c>
      <c r="H34" s="103" t="s">
        <v>56</v>
      </c>
      <c r="I34" s="5">
        <f t="shared" si="5"/>
        <v>4</v>
      </c>
      <c r="J34" s="682">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草加9-14"))*(4.5)+(COUNTIF(B34:H34,"新田9-14"))*(4.5)+(COUNTIF(B34:H34,"新田14-19"))*(4.5)</f>
        <v>18</v>
      </c>
      <c r="K34" s="682"/>
    </row>
    <row r="35" spans="1:11" ht="14.45" customHeight="1" x14ac:dyDescent="0.15">
      <c r="A35" s="321" t="s">
        <v>66</v>
      </c>
      <c r="B35" s="12"/>
      <c r="C35" s="11"/>
      <c r="D35" s="11"/>
      <c r="E35" s="12"/>
      <c r="F35" s="12"/>
      <c r="G35" s="12"/>
      <c r="H35" s="386"/>
      <c r="I35" s="5"/>
      <c r="J35" s="682"/>
      <c r="K35" s="682"/>
    </row>
    <row r="36" spans="1:11" ht="14.45" customHeight="1" x14ac:dyDescent="0.15">
      <c r="A36" s="22" t="s">
        <v>0</v>
      </c>
      <c r="B36" s="90">
        <v>46013</v>
      </c>
      <c r="C36" s="90">
        <v>46014</v>
      </c>
      <c r="D36" s="90">
        <v>46015</v>
      </c>
      <c r="E36" s="90">
        <v>46016</v>
      </c>
      <c r="F36" s="90">
        <v>46017</v>
      </c>
      <c r="G36" s="90">
        <v>46018</v>
      </c>
      <c r="H36" s="90">
        <v>46019</v>
      </c>
      <c r="I36" s="688" t="s">
        <v>1</v>
      </c>
      <c r="J36" s="690" t="s">
        <v>2</v>
      </c>
      <c r="K36" s="690"/>
    </row>
    <row r="37" spans="1:11" ht="14.45" customHeight="1" x14ac:dyDescent="0.15">
      <c r="A37" s="22" t="s">
        <v>3</v>
      </c>
      <c r="B37" s="2" t="s">
        <v>4</v>
      </c>
      <c r="C37" s="21" t="s">
        <v>5</v>
      </c>
      <c r="D37" s="21" t="s">
        <v>6</v>
      </c>
      <c r="E37" s="2" t="s">
        <v>7</v>
      </c>
      <c r="F37" s="2" t="s">
        <v>8</v>
      </c>
      <c r="G37" s="2" t="s">
        <v>9</v>
      </c>
      <c r="H37" s="24" t="s">
        <v>10</v>
      </c>
      <c r="I37" s="689"/>
      <c r="J37" s="690"/>
      <c r="K37" s="690"/>
    </row>
    <row r="38" spans="1:11" ht="14.45" customHeight="1" x14ac:dyDescent="0.15">
      <c r="A38" s="126" t="s">
        <v>13</v>
      </c>
      <c r="B38" s="471" t="s">
        <v>423</v>
      </c>
      <c r="C38" s="21"/>
      <c r="D38" s="21"/>
      <c r="E38" s="12"/>
      <c r="F38" s="12"/>
      <c r="G38" s="12"/>
      <c r="H38" s="12"/>
      <c r="I38" s="5"/>
      <c r="J38" s="682"/>
      <c r="K38" s="692"/>
    </row>
    <row r="39" spans="1:11" ht="14.45" customHeight="1" x14ac:dyDescent="0.15">
      <c r="A39" s="20" t="s">
        <v>37</v>
      </c>
      <c r="B39" s="12" t="s">
        <v>21</v>
      </c>
      <c r="C39" s="21"/>
      <c r="D39" s="11"/>
      <c r="E39" s="12" t="s">
        <v>21</v>
      </c>
      <c r="F39" s="12"/>
      <c r="G39" s="16" t="s">
        <v>40</v>
      </c>
      <c r="H39" s="12"/>
      <c r="I39" s="5">
        <f t="shared" ref="I39:I41" si="7">COUNTIFS(B39:H39,"&lt;&gt;空",B39:H39,"&lt;&gt;休",B39:H39,"&lt;&gt;調",B39:H39,"&lt;&gt;",B39:H39,"&lt;&gt;調整休")</f>
        <v>3</v>
      </c>
      <c r="J39" s="682">
        <f t="shared" ref="J39:J40" si="8">SUM(COUNTIF(B39:H39,"9-11,15-19"))*(6)+(COUNTIF(B39:H39,"9-12,16-19"))*(6)+(COUNTIF(B39:H39,"9-13,17-19"))*(6)+(COUNTIF(B39:H39,"9-19"))*(9)+(COUNTIF(B39:H39,"9-17"))*(7.25)+(COUNTIF(B39:H39,"9-16"))*(6.25)+(COUNTIF(B39:H39,"9-15"))*(5.5)+(COUNTIF(B39:H39,"9-14"))*(4.5)+(COUNTIF(B39:H39,"9-13"))*(4)+(COUNTIF(B39:H39,"9-12"))*(3)+(COUNTIF(B39:H39,"9-11:30"))*(2.5)+(COUNTIF(B39:H39,"13-19"))*(5.5)+(COUNTIF(B39:H39,"14-19"))*(4.5)+(COUNTIF(B39:H39,"15-19"))*(4)+(COUNTIF(B39:H39,"16-19"))*(3)+(COUNTIF(B39:H39,"16:30-19"))*(2.5)+(COUNTIF(B39:H39,"10-14"))*(4)+(COUNTIF(B39:H39,"草加9-14"))*(4.5)+(COUNTIF(B39:H39,"新田9-14"))*(4.5)+(COUNTIF(B39:H39,"新田14-19"))*(4.5)</f>
        <v>15</v>
      </c>
      <c r="K39" s="682"/>
    </row>
    <row r="40" spans="1:11" ht="14.45" customHeight="1" x14ac:dyDescent="0.15">
      <c r="A40" s="20" t="s">
        <v>19</v>
      </c>
      <c r="B40" s="12" t="s">
        <v>20</v>
      </c>
      <c r="C40" s="21"/>
      <c r="D40" s="11"/>
      <c r="E40" s="12" t="s">
        <v>20</v>
      </c>
      <c r="F40" s="12"/>
      <c r="G40" s="12" t="s">
        <v>22</v>
      </c>
      <c r="H40" s="12" t="s">
        <v>21</v>
      </c>
      <c r="I40" s="5">
        <f t="shared" si="7"/>
        <v>4</v>
      </c>
      <c r="J40" s="682">
        <f t="shared" si="8"/>
        <v>19</v>
      </c>
      <c r="K40" s="682"/>
    </row>
    <row r="41" spans="1:11" ht="14.45" customHeight="1" x14ac:dyDescent="0.15">
      <c r="A41" s="20" t="s">
        <v>62</v>
      </c>
      <c r="B41" s="12" t="s">
        <v>20</v>
      </c>
      <c r="C41" s="21"/>
      <c r="D41" s="32"/>
      <c r="E41" s="93" t="s">
        <v>84</v>
      </c>
      <c r="F41" s="12" t="s">
        <v>20</v>
      </c>
      <c r="G41" s="12" t="s">
        <v>27</v>
      </c>
      <c r="H41" s="12"/>
      <c r="I41" s="5">
        <f t="shared" si="7"/>
        <v>4</v>
      </c>
      <c r="J41" s="682">
        <f>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草加9-14"))*(4.5)+(COUNTIF(B41:H41,"新田9-14"))*(4.5)+(COUNTIF(B41:H41,"新田14-19"))*(4.5)</f>
        <v>16.5</v>
      </c>
      <c r="K41" s="682"/>
    </row>
    <row r="42" spans="1:11" ht="14.45" customHeight="1" x14ac:dyDescent="0.15">
      <c r="A42" s="20" t="s">
        <v>124</v>
      </c>
      <c r="B42" s="93" t="s">
        <v>84</v>
      </c>
      <c r="C42" s="11"/>
      <c r="D42" s="11"/>
      <c r="E42" s="93" t="s">
        <v>84</v>
      </c>
      <c r="F42" s="12" t="s">
        <v>20</v>
      </c>
      <c r="G42" s="12" t="s">
        <v>21</v>
      </c>
      <c r="H42" s="12" t="s">
        <v>20</v>
      </c>
      <c r="I42" s="5">
        <f>COUNTIFS(B42:H42,"&lt;&gt;空",B42:H42,"&lt;&gt;休",B42:H42,"&lt;&gt;調",B42:H42,"&lt;&gt;",B42:H42,"&lt;&gt;調整休")</f>
        <v>5</v>
      </c>
      <c r="J42" s="682">
        <f>SUM(COUNTIF(B42:H42,"9-11,15-19"))*(6)+(COUNTIF(B42:H42,"9-12,16-19"))*(6)+(COUNTIF(B42:H42,"9-13,17-19"))*(6)+(COUNTIF(B42:H42,"9-19"))*(9)+(COUNTIF(B42:H42,"9-17"))*(7.25)+(COUNTIF(B42:H42,"9-16"))*(6.25)+(COUNTIF(B42:H42,"9-15"))*(5.5)+(COUNTIF(B42:H42,"9-14"))*(4.5)+(COUNTIF(B42:H42,"9-13"))*(4)+(COUNTIF(B42:H42,"9-12"))*(3)+(COUNTIF(B42:H42,"9-11:30"))*(2.5)+(COUNTIF(B42:H42,"13-19"))*(5.5)+(COUNTIF(B42:H42,"14-19"))*(4.5)+(COUNTIF(B42:H42,"15-19"))*(4)+(COUNTIF(B42:H42,"16-19"))*(3)+(COUNTIF(B42:H42,"16:30-19"))*(2.5)+(COUNTIF(B42:H42,"10-14"))*(4)+(COUNTIF(B42:H42,"草加9-14"))*(4.5)+(COUNTIF(B42:H42,"新田9-14"))*(4.5)+(COUNTIF(B42:H42,"新田14-19"))*(4.5)</f>
        <v>22.5</v>
      </c>
      <c r="K42" s="682"/>
    </row>
    <row r="43" spans="1:11" ht="14.45" customHeight="1" x14ac:dyDescent="0.15">
      <c r="A43" s="20" t="s">
        <v>225</v>
      </c>
      <c r="B43" s="12" t="s">
        <v>21</v>
      </c>
      <c r="C43" s="32"/>
      <c r="D43" s="32"/>
      <c r="E43" s="12"/>
      <c r="F43" s="12" t="s">
        <v>21</v>
      </c>
      <c r="G43" s="12"/>
      <c r="H43" s="12" t="s">
        <v>20</v>
      </c>
      <c r="I43" s="5">
        <f t="shared" ref="I43:I45" si="9">COUNTIFS(B43:H43,"&lt;&gt;空",B43:H43,"&lt;&gt;休",B43:H43,"&lt;&gt;調",B43:H43,"&lt;&gt;",B43:H43,"&lt;&gt;調整休")</f>
        <v>3</v>
      </c>
      <c r="J43" s="682">
        <f>SUM(COUNTIF(B43:H43,"9-11,15-19"))*(6)+(COUNTIF(B43:H43,"9-12,16-19"))*(6)+(COUNTIF(B43:H43,"9-13,17-19"))*(6)+(COUNTIF(B43:H43,"9-19"))*(9)+(COUNTIF(B43:H43,"9-17"))*(7.25)+(COUNTIF(B43:H43,"9-16"))*(6.25)+(COUNTIF(B43:H43,"9-15"))*(5.5)+(COUNTIF(B43:H43,"9-14"))*(4.5)+(COUNTIF(B43:H43,"9-13"))*(4)+(COUNTIF(B43:H43,"9-12"))*(3)+(COUNTIF(B43:H43,"9-11:30"))*(2.5)+(COUNTIF(B43:H43,"13-19"))*(5.5)+(COUNTIF(B43:H43,"14-19"))*(4.5)+(COUNTIF(B43:H43,"15-19"))*(4)+(COUNTIF(B43:H43,"16-19"))*(3)+(COUNTIF(B43:H43,"16:30-19"))*(2.5)+(COUNTIF(B43:H43,"10-14"))*(4)+(COUNTIF(B43:H43,"草加9-14"))*(4.5)+(COUNTIF(B43:H43,"新田9-14"))*(4.5)+(COUNTIF(B43:H43,"新田14-19"))*(4.5)</f>
        <v>13.5</v>
      </c>
      <c r="K43" s="682"/>
    </row>
    <row r="44" spans="1:11" ht="14.45" customHeight="1" x14ac:dyDescent="0.15">
      <c r="A44" s="20" t="s">
        <v>291</v>
      </c>
      <c r="B44" s="12"/>
      <c r="C44" s="32"/>
      <c r="D44" s="32"/>
      <c r="E44" s="12" t="s">
        <v>20</v>
      </c>
      <c r="F44" s="12"/>
      <c r="G44" s="12" t="s">
        <v>20</v>
      </c>
      <c r="H44" s="12" t="s">
        <v>20</v>
      </c>
      <c r="I44" s="5">
        <f t="shared" si="9"/>
        <v>3</v>
      </c>
      <c r="J44" s="682">
        <f>SUM(COUNTIF(B44:H44,"9-11,15-19"))*(6)+(COUNTIF(B44:H44,"9-12,16-19"))*(6)+(COUNTIF(B44:H44,"9-13,17-19"))*(6)+(COUNTIF(B44:H44,"9-19"))*(9)+(COUNTIF(B44:H44,"9-17"))*(7.25)+(COUNTIF(B44:H44,"9-16"))*(6.25)+(COUNTIF(B44:H44,"9-15"))*(5.5)+(COUNTIF(B44:H44,"9-14"))*(4.5)+(COUNTIF(B44:H44,"9-13"))*(4)+(COUNTIF(B44:H44,"9-12"))*(3)+(COUNTIF(B44:H44,"9-11:30"))*(2.5)+(COUNTIF(B44:H44,"13-19"))*(5.5)+(COUNTIF(B44:H44,"14-19"))*(4.5)+(COUNTIF(B44:H44,"15-19"))*(4)+(COUNTIF(B44:H44,"16-19"))*(3)+(COUNTIF(B44:H44,"16:30-19"))*(2.5)+(COUNTIF(B44:H44,"10-14"))*(4)+(COUNTIF(B44:H44,"草加9-14"))*(4.5)+(COUNTIF(B44:H44,"新田9-14"))*(4.5)+(COUNTIF(B44:H44,"新田14-19"))*(4.5)</f>
        <v>13.5</v>
      </c>
      <c r="K44" s="682"/>
    </row>
    <row r="45" spans="1:11" ht="14.45" customHeight="1" x14ac:dyDescent="0.15">
      <c r="A45" s="20" t="s">
        <v>38</v>
      </c>
      <c r="B45" s="12" t="s">
        <v>21</v>
      </c>
      <c r="C45" s="11"/>
      <c r="D45" s="11"/>
      <c r="E45" s="12"/>
      <c r="F45" s="12" t="s">
        <v>21</v>
      </c>
      <c r="G45" s="103" t="s">
        <v>56</v>
      </c>
      <c r="H45" s="103" t="s">
        <v>56</v>
      </c>
      <c r="I45" s="5">
        <f t="shared" si="9"/>
        <v>4</v>
      </c>
      <c r="J45" s="682">
        <f>SUM(COUNTIF(B45:H45,"9-11,15-19"))*(6)+(COUNTIF(B45:H45,"9-12,16-19"))*(6)+(COUNTIF(B45:H45,"9-13,17-19"))*(6)+(COUNTIF(B45:H45,"9-19"))*(9)+(COUNTIF(B45:H45,"9-17"))*(7.25)+(COUNTIF(B45:H45,"9-16"))*(6.25)+(COUNTIF(B45:H45,"9-15"))*(5.5)+(COUNTIF(B45:H45,"9-14"))*(4.5)+(COUNTIF(B45:H45,"9-13"))*(4)+(COUNTIF(B45:H45,"9-12"))*(3)+(COUNTIF(B45:H45,"9-11:30"))*(2.5)+(COUNTIF(B45:H45,"13-19"))*(5.5)+(COUNTIF(B45:H45,"14-19"))*(4.5)+(COUNTIF(B45:H45,"15-19"))*(4)+(COUNTIF(B45:H45,"16-19"))*(3)+(COUNTIF(B45:H45,"16:30-19"))*(2.5)+(COUNTIF(B45:H45,"10-14"))*(4)+(COUNTIF(B45:H45,"草加9-14"))*(4.5)+(COUNTIF(B45:H45,"新田9-14"))*(4.5)+(COUNTIF(B45:H45,"新田14-19"))*(4.5)</f>
        <v>18</v>
      </c>
      <c r="K45" s="682"/>
    </row>
    <row r="46" spans="1:11" ht="14.45" customHeight="1" x14ac:dyDescent="0.15">
      <c r="A46" s="321" t="s">
        <v>66</v>
      </c>
      <c r="B46" s="12"/>
      <c r="C46" s="11"/>
      <c r="D46" s="11"/>
      <c r="E46" s="12"/>
      <c r="F46" s="12"/>
      <c r="G46" s="12"/>
      <c r="H46" s="386"/>
      <c r="I46" s="5"/>
      <c r="J46" s="682"/>
      <c r="K46" s="682"/>
    </row>
    <row r="47" spans="1:11" ht="14.45" customHeight="1" x14ac:dyDescent="0.15">
      <c r="A47" s="22" t="s">
        <v>0</v>
      </c>
      <c r="B47" s="23">
        <v>46020</v>
      </c>
      <c r="C47" s="23">
        <v>46021</v>
      </c>
      <c r="D47" s="23">
        <v>46022</v>
      </c>
      <c r="E47" s="23">
        <v>45658</v>
      </c>
      <c r="F47" s="23">
        <v>45659</v>
      </c>
      <c r="G47" s="23">
        <v>45660</v>
      </c>
      <c r="H47" s="23">
        <v>45661</v>
      </c>
      <c r="I47" s="688" t="s">
        <v>1</v>
      </c>
      <c r="J47" s="690" t="s">
        <v>2</v>
      </c>
      <c r="K47" s="690"/>
    </row>
    <row r="48" spans="1:11" ht="14.45" customHeight="1" x14ac:dyDescent="0.15">
      <c r="A48" s="22" t="s">
        <v>3</v>
      </c>
      <c r="B48" s="22" t="s">
        <v>4</v>
      </c>
      <c r="C48" s="316" t="s">
        <v>5</v>
      </c>
      <c r="D48" s="21" t="s">
        <v>6</v>
      </c>
      <c r="E48" s="2" t="s">
        <v>7</v>
      </c>
      <c r="F48" s="2" t="s">
        <v>8</v>
      </c>
      <c r="G48" s="2" t="s">
        <v>9</v>
      </c>
      <c r="H48" s="24" t="s">
        <v>10</v>
      </c>
      <c r="I48" s="689"/>
      <c r="J48" s="690"/>
      <c r="K48" s="690"/>
    </row>
    <row r="49" spans="1:14" ht="14.45" customHeight="1" x14ac:dyDescent="0.15">
      <c r="A49" s="126" t="s">
        <v>12</v>
      </c>
      <c r="B49" s="12"/>
      <c r="C49" s="949" t="s">
        <v>420</v>
      </c>
      <c r="D49" s="950"/>
      <c r="E49" s="950"/>
      <c r="F49" s="950"/>
      <c r="G49" s="951"/>
      <c r="H49" s="12"/>
      <c r="I49" s="5"/>
      <c r="J49" s="693"/>
      <c r="K49" s="692"/>
    </row>
    <row r="50" spans="1:14" ht="14.45" customHeight="1" x14ac:dyDescent="0.15">
      <c r="A50" s="20" t="s">
        <v>37</v>
      </c>
      <c r="B50" s="12" t="s">
        <v>21</v>
      </c>
      <c r="C50" s="21"/>
      <c r="D50" s="11"/>
      <c r="E50" s="11"/>
      <c r="F50" s="11"/>
      <c r="G50" s="11"/>
      <c r="H50" s="12" t="s">
        <v>20</v>
      </c>
      <c r="I50" s="5">
        <f t="shared" ref="I50:I56" si="10">COUNTIFS(B50:H50,"&lt;&gt;空",B50:H50,"&lt;&gt;休",B50:H50,"&lt;&gt;調",B50:H50,"&lt;&gt;",B50:H50,"&lt;&gt;調整休")</f>
        <v>2</v>
      </c>
      <c r="J50" s="682">
        <f t="shared" ref="J50:J51" si="11">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COUNTIF(B50:H50,"草加9-14"))*(4.5)+(COUNTIF(B50:H50,"新田9-14"))*(4.5)+(COUNTIF(B50:H50,"新田14-19"))*(4.5)</f>
        <v>9</v>
      </c>
      <c r="K50" s="682"/>
    </row>
    <row r="51" spans="1:14" ht="14.45" customHeight="1" x14ac:dyDescent="0.15">
      <c r="A51" s="20" t="s">
        <v>19</v>
      </c>
      <c r="B51" s="12"/>
      <c r="C51" s="21"/>
      <c r="D51" s="11"/>
      <c r="E51" s="11"/>
      <c r="F51" s="11"/>
      <c r="G51" s="11"/>
      <c r="H51" s="12" t="s">
        <v>21</v>
      </c>
      <c r="I51" s="5">
        <f t="shared" si="10"/>
        <v>1</v>
      </c>
      <c r="J51" s="682">
        <f t="shared" si="11"/>
        <v>4.5</v>
      </c>
      <c r="K51" s="682"/>
    </row>
    <row r="52" spans="1:14" ht="14.45" customHeight="1" x14ac:dyDescent="0.15">
      <c r="A52" s="20" t="s">
        <v>62</v>
      </c>
      <c r="B52" s="12" t="s">
        <v>20</v>
      </c>
      <c r="C52" s="21"/>
      <c r="D52" s="32"/>
      <c r="E52" s="32"/>
      <c r="F52" s="32"/>
      <c r="G52" s="32"/>
      <c r="H52" s="12"/>
      <c r="I52" s="5">
        <f t="shared" si="10"/>
        <v>1</v>
      </c>
      <c r="J52" s="682">
        <f>SUM(COUNTIF(B52:H52,"9-11,15-19"))*(6)+(COUNTIF(B52:H52,"9-12,16-19"))*(6)+(COUNTIF(B52:H52,"9-13,17-19"))*(6)+(COUNTIF(B52:H52,"9-19"))*(9)+(COUNTIF(B52:H52,"9-17"))*(7.25)+(COUNTIF(B52:H52,"9-16"))*(6.25)+(COUNTIF(B52:H52,"9-15"))*(5.5)+(COUNTIF(B52:H52,"9-14"))*(4.5)+(COUNTIF(B52:H52,"9-13"))*(4)+(COUNTIF(B52:H52,"9-12"))*(3)+(COUNTIF(B52:H52,"9-11:30"))*(2.5)+(COUNTIF(B52:H52,"13-19"))*(5.5)+(COUNTIF(B52:H52,"14-19"))*(4.5)+(COUNTIF(B52:H52,"15-19"))*(4)+(COUNTIF(B52:H52,"16-19"))*(3)+(COUNTIF(B52:H52,"16:30-19"))*(2.5)+(COUNTIF(B52:H52,"10-14"))*(4)+(COUNTIF(B52:H52,"草加9-14"))*(4.5)+(COUNTIF(B52:H52,"新田9-14"))*(4.5)+(COUNTIF(B52:H52,"新田14-19"))*(4.5)</f>
        <v>4.5</v>
      </c>
      <c r="K52" s="682"/>
    </row>
    <row r="53" spans="1:14" ht="14.45" customHeight="1" x14ac:dyDescent="0.15">
      <c r="A53" s="20" t="s">
        <v>124</v>
      </c>
      <c r="B53" s="93" t="s">
        <v>84</v>
      </c>
      <c r="C53" s="11"/>
      <c r="D53" s="11"/>
      <c r="E53" s="11"/>
      <c r="F53" s="11"/>
      <c r="G53" s="11"/>
      <c r="H53" s="12" t="s">
        <v>20</v>
      </c>
      <c r="I53" s="5">
        <f t="shared" si="10"/>
        <v>2</v>
      </c>
      <c r="J53" s="682">
        <f>SUM(COUNTIF(B53:H53,"9-11,15-19"))*(6)+(COUNTIF(B53:H53,"9-12,16-19"))*(6)+(COUNTIF(B53:H53,"9-13,17-19"))*(6)+(COUNTIF(B53:H53,"9-19"))*(9)+(COUNTIF(B53:H53,"9-17"))*(7.25)+(COUNTIF(B53:H53,"9-16"))*(6.25)+(COUNTIF(B53:H53,"9-15"))*(5.5)+(COUNTIF(B53:H53,"9-14"))*(4.5)+(COUNTIF(B53:H53,"9-13"))*(4)+(COUNTIF(B53:H53,"9-12"))*(3)+(COUNTIF(B53:H53,"9-11:30"))*(2.5)+(COUNTIF(B53:H53,"13-19"))*(5.5)+(COUNTIF(B53:H53,"14-19"))*(4.5)+(COUNTIF(B53:H53,"15-19"))*(4)+(COUNTIF(B53:H53,"16-19"))*(3)+(COUNTIF(B53:H53,"16:30-19"))*(2.5)+(COUNTIF(B53:H53,"10-14"))*(4)+(COUNTIF(B53:H53,"草加9-14"))*(4.5)+(COUNTIF(B53:H53,"新田9-14"))*(4.5)+(COUNTIF(B53:H53,"新田14-19"))*(4.5)</f>
        <v>9</v>
      </c>
      <c r="K53" s="682"/>
    </row>
    <row r="54" spans="1:14" ht="14.45" customHeight="1" x14ac:dyDescent="0.15">
      <c r="A54" s="20" t="s">
        <v>225</v>
      </c>
      <c r="B54" s="12" t="s">
        <v>21</v>
      </c>
      <c r="C54" s="32"/>
      <c r="D54" s="32"/>
      <c r="E54" s="32"/>
      <c r="F54" s="32"/>
      <c r="G54" s="32"/>
      <c r="H54" s="12" t="s">
        <v>20</v>
      </c>
      <c r="I54" s="5">
        <f t="shared" si="10"/>
        <v>2</v>
      </c>
      <c r="J54" s="682">
        <f>SUM(COUNTIF(B54:H54,"9-11,15-19"))*(6)+(COUNTIF(B54:H54,"9-12,16-19"))*(6)+(COUNTIF(B54:H54,"9-13,17-19"))*(6)+(COUNTIF(B54:H54,"9-19"))*(9)+(COUNTIF(B54:H54,"9-17"))*(7.25)+(COUNTIF(B54:H54,"9-16"))*(6.25)+(COUNTIF(B54:H54,"9-15"))*(5.5)+(COUNTIF(B54:H54,"9-14"))*(4.5)+(COUNTIF(B54:H54,"9-13"))*(4)+(COUNTIF(B54:H54,"9-12"))*(3)+(COUNTIF(B54:H54,"9-11:30"))*(2.5)+(COUNTIF(B54:H54,"13-19"))*(5.5)+(COUNTIF(B54:H54,"14-19"))*(4.5)+(COUNTIF(B54:H54,"15-19"))*(4)+(COUNTIF(B54:H54,"16-19"))*(3)+(COUNTIF(B54:H54,"16:30-19"))*(2.5)+(COUNTIF(B54:H54,"10-14"))*(4)+(COUNTIF(B54:H54,"草加9-14"))*(4.5)+(COUNTIF(B54:H54,"新田9-14"))*(4.5)+(COUNTIF(B54:H54,"新田14-19"))*(4.5)</f>
        <v>9</v>
      </c>
      <c r="K54" s="682"/>
    </row>
    <row r="55" spans="1:14" ht="14.45" customHeight="1" x14ac:dyDescent="0.15">
      <c r="A55" s="20" t="s">
        <v>291</v>
      </c>
      <c r="B55" s="12"/>
      <c r="C55" s="32"/>
      <c r="D55" s="32"/>
      <c r="E55" s="32"/>
      <c r="F55" s="32"/>
      <c r="G55" s="32"/>
      <c r="H55" s="12" t="s">
        <v>20</v>
      </c>
      <c r="I55" s="5">
        <f t="shared" si="10"/>
        <v>1</v>
      </c>
      <c r="J55" s="682">
        <f>SUM(COUNTIF(B55:H55,"9-11,15-19"))*(6)+(COUNTIF(B55:H55,"9-12,16-19"))*(6)+(COUNTIF(B55:H55,"9-13,17-19"))*(6)+(COUNTIF(B55:H55,"9-19"))*(9)+(COUNTIF(B55:H55,"9-17"))*(7.25)+(COUNTIF(B55:H55,"9-16"))*(6.25)+(COUNTIF(B55:H55,"9-15"))*(5.5)+(COUNTIF(B55:H55,"9-14"))*(4.5)+(COUNTIF(B55:H55,"9-13"))*(4)+(COUNTIF(B55:H55,"9-12"))*(3)+(COUNTIF(B55:H55,"9-11:30"))*(2.5)+(COUNTIF(B55:H55,"13-19"))*(5.5)+(COUNTIF(B55:H55,"14-19"))*(4.5)+(COUNTIF(B55:H55,"15-19"))*(4)+(COUNTIF(B55:H55,"16-19"))*(3)+(COUNTIF(B55:H55,"16:30-19"))*(2.5)+(COUNTIF(B55:H55,"10-14"))*(4)+(COUNTIF(B55:H55,"草加9-14"))*(4.5)+(COUNTIF(B55:H55,"新田9-14"))*(4.5)+(COUNTIF(B55:H55,"新田14-19"))*(4.5)</f>
        <v>4.5</v>
      </c>
      <c r="K55" s="682"/>
    </row>
    <row r="56" spans="1:14" ht="14.45" customHeight="1" x14ac:dyDescent="0.15">
      <c r="A56" s="20" t="s">
        <v>38</v>
      </c>
      <c r="B56" s="12" t="s">
        <v>20</v>
      </c>
      <c r="C56" s="11"/>
      <c r="D56" s="11"/>
      <c r="E56" s="11"/>
      <c r="F56" s="11"/>
      <c r="G56" s="11"/>
      <c r="H56" s="103" t="s">
        <v>56</v>
      </c>
      <c r="I56" s="5">
        <f t="shared" si="10"/>
        <v>2</v>
      </c>
      <c r="J56" s="682">
        <f>SUM(COUNTIF(B56:H56,"9-11,15-19"))*(6)+(COUNTIF(B56:H56,"9-12,16-19"))*(6)+(COUNTIF(B56:H56,"9-13,17-19"))*(6)+(COUNTIF(B56:H56,"9-19"))*(9)+(COUNTIF(B56:H56,"9-17"))*(7.25)+(COUNTIF(B56:H56,"9-16"))*(6.25)+(COUNTIF(B56:H56,"9-15"))*(5.5)+(COUNTIF(B56:H56,"9-14"))*(4.5)+(COUNTIF(B56:H56,"9-13"))*(4)+(COUNTIF(B56:H56,"9-12"))*(3)+(COUNTIF(B56:H56,"9-11:30"))*(2.5)+(COUNTIF(B56:H56,"13-19"))*(5.5)+(COUNTIF(B56:H56,"14-19"))*(4.5)+(COUNTIF(B56:H56,"15-19"))*(4)+(COUNTIF(B56:H56,"16-19"))*(3)+(COUNTIF(B56:H56,"16:30-19"))*(2.5)+(COUNTIF(B56:H56,"10-14"))*(4)+(COUNTIF(B56:H56,"草加9-14"))*(4.5)+(COUNTIF(B56:H56,"新田9-14"))*(4.5)+(COUNTIF(B56:H56,"新田14-19"))*(4.5)</f>
        <v>9</v>
      </c>
      <c r="K56" s="682"/>
    </row>
    <row r="57" spans="1:14" ht="14.45" customHeight="1" x14ac:dyDescent="0.15">
      <c r="A57" s="321" t="s">
        <v>66</v>
      </c>
      <c r="B57" s="12"/>
      <c r="C57" s="11"/>
      <c r="D57" s="11"/>
      <c r="E57" s="11"/>
      <c r="F57" s="11"/>
      <c r="G57" s="11"/>
      <c r="H57" s="386"/>
      <c r="I57" s="5"/>
      <c r="J57" s="682"/>
      <c r="K57" s="682"/>
    </row>
    <row r="58" spans="1:14" ht="14.45" customHeight="1" x14ac:dyDescent="0.15">
      <c r="A58" s="41"/>
      <c r="B58" s="42"/>
      <c r="C58" s="42"/>
      <c r="D58" s="42"/>
      <c r="E58" s="42"/>
      <c r="F58" s="42"/>
      <c r="G58" s="42"/>
      <c r="H58" s="42"/>
      <c r="I58" s="698" t="s">
        <v>419</v>
      </c>
      <c r="J58" s="698"/>
      <c r="K58" s="698"/>
    </row>
    <row r="59" spans="1:14" ht="14.45" customHeight="1" x14ac:dyDescent="0.15">
      <c r="A59" s="699" t="s">
        <v>36</v>
      </c>
      <c r="B59" s="700"/>
      <c r="C59" s="13"/>
      <c r="D59" s="701" t="s">
        <v>31</v>
      </c>
      <c r="E59" s="701"/>
      <c r="H59" s="10"/>
      <c r="I59" s="10"/>
      <c r="M59" s="14"/>
      <c r="N59" s="15"/>
    </row>
    <row r="60" spans="1:14" ht="14.45" customHeight="1" x14ac:dyDescent="0.15">
      <c r="A60" s="702" t="s">
        <v>85</v>
      </c>
      <c r="B60" s="703"/>
      <c r="C60" s="704" t="s">
        <v>89</v>
      </c>
      <c r="D60" s="705"/>
      <c r="E60" s="705"/>
      <c r="F60" s="705"/>
      <c r="G60" s="705"/>
      <c r="H60" s="705"/>
      <c r="I60" s="705"/>
      <c r="J60" s="705"/>
      <c r="K60" s="705"/>
      <c r="M60" s="14"/>
      <c r="N60" s="15"/>
    </row>
    <row r="61" spans="1:14" ht="14.45" customHeight="1" x14ac:dyDescent="0.15">
      <c r="A61" s="702" t="s">
        <v>86</v>
      </c>
      <c r="B61" s="703"/>
      <c r="C61" s="704" t="s">
        <v>90</v>
      </c>
      <c r="D61" s="705"/>
      <c r="E61" s="705"/>
      <c r="F61" s="705"/>
      <c r="G61" s="705"/>
      <c r="H61" s="705"/>
      <c r="I61" s="705"/>
      <c r="J61" s="705"/>
      <c r="K61" s="705"/>
    </row>
    <row r="62" spans="1:14" ht="14.45" customHeight="1" x14ac:dyDescent="0.15">
      <c r="A62" s="95" t="s">
        <v>87</v>
      </c>
      <c r="B62" s="96"/>
      <c r="C62" s="696" t="s">
        <v>30</v>
      </c>
      <c r="D62" s="697"/>
      <c r="E62" s="697"/>
      <c r="F62" s="697"/>
      <c r="G62" s="697"/>
      <c r="H62" s="697"/>
      <c r="I62" s="697"/>
      <c r="J62" s="697"/>
      <c r="K62" s="697"/>
    </row>
    <row r="63" spans="1:14" ht="14.45" customHeight="1" x14ac:dyDescent="0.15">
      <c r="A63" s="95" t="s">
        <v>88</v>
      </c>
      <c r="B63" s="96"/>
      <c r="C63" s="97" t="s">
        <v>32</v>
      </c>
      <c r="D63" s="98"/>
      <c r="E63" s="98"/>
      <c r="F63" s="98"/>
      <c r="G63" s="98"/>
      <c r="H63" s="98"/>
      <c r="I63" s="98"/>
      <c r="J63" s="98"/>
      <c r="K63" s="98"/>
    </row>
    <row r="64" spans="1:14" ht="14.45" customHeight="1" x14ac:dyDescent="0.15">
      <c r="A64" s="694"/>
      <c r="B64" s="695"/>
      <c r="C64" s="696" t="s">
        <v>91</v>
      </c>
      <c r="D64" s="697"/>
      <c r="E64" s="697"/>
      <c r="F64" s="697"/>
      <c r="G64" s="697"/>
      <c r="H64" s="697"/>
      <c r="I64" s="697"/>
      <c r="J64" s="697"/>
      <c r="K64" s="697"/>
    </row>
    <row r="65" spans="1:11" ht="14.45" customHeight="1" x14ac:dyDescent="0.15">
      <c r="A65" s="876"/>
      <c r="B65" s="876"/>
      <c r="C65" s="98" t="s">
        <v>35</v>
      </c>
      <c r="D65" s="98"/>
      <c r="E65" s="98"/>
      <c r="F65" s="98"/>
      <c r="G65" s="98"/>
      <c r="H65" s="98"/>
      <c r="I65" s="98"/>
      <c r="J65" s="98"/>
      <c r="K65" s="98"/>
    </row>
    <row r="66" spans="1:11" ht="14.45" customHeight="1" x14ac:dyDescent="0.15">
      <c r="A66" s="875"/>
      <c r="B66" s="875"/>
      <c r="C66" s="697" t="s">
        <v>104</v>
      </c>
      <c r="D66" s="697"/>
      <c r="E66" s="697"/>
      <c r="F66" s="697"/>
      <c r="G66" s="697"/>
      <c r="H66" s="697"/>
      <c r="I66" s="697"/>
      <c r="J66" s="697"/>
      <c r="K66" s="697"/>
    </row>
    <row r="67" spans="1:11" ht="14.45" customHeight="1" x14ac:dyDescent="0.15">
      <c r="A67" s="875"/>
      <c r="B67" s="875"/>
      <c r="C67" s="697" t="s">
        <v>106</v>
      </c>
      <c r="D67" s="697"/>
      <c r="E67" s="697"/>
      <c r="F67" s="697"/>
      <c r="G67" s="697"/>
      <c r="H67" s="697"/>
      <c r="I67" s="697"/>
      <c r="J67" s="697"/>
      <c r="K67" s="697"/>
    </row>
  </sheetData>
  <mergeCells count="76">
    <mergeCell ref="A65:B65"/>
    <mergeCell ref="A66:B66"/>
    <mergeCell ref="C66:K66"/>
    <mergeCell ref="A67:B67"/>
    <mergeCell ref="C67:K67"/>
    <mergeCell ref="C49:G49"/>
    <mergeCell ref="E16:H16"/>
    <mergeCell ref="E27:H27"/>
    <mergeCell ref="A60:B60"/>
    <mergeCell ref="C60:K60"/>
    <mergeCell ref="J55:K55"/>
    <mergeCell ref="J56:K56"/>
    <mergeCell ref="J57:K57"/>
    <mergeCell ref="I58:K58"/>
    <mergeCell ref="A59:B59"/>
    <mergeCell ref="D59:E59"/>
    <mergeCell ref="J49:K49"/>
    <mergeCell ref="J50:K50"/>
    <mergeCell ref="J51:K51"/>
    <mergeCell ref="J52:K52"/>
    <mergeCell ref="J53:K53"/>
    <mergeCell ref="A61:B61"/>
    <mergeCell ref="C61:K61"/>
    <mergeCell ref="C62:K62"/>
    <mergeCell ref="A64:B64"/>
    <mergeCell ref="C64:K64"/>
    <mergeCell ref="J54:K54"/>
    <mergeCell ref="J42:K42"/>
    <mergeCell ref="J43:K43"/>
    <mergeCell ref="J44:K44"/>
    <mergeCell ref="J45:K45"/>
    <mergeCell ref="J46:K46"/>
    <mergeCell ref="I47:I48"/>
    <mergeCell ref="J47:K48"/>
    <mergeCell ref="I36:I37"/>
    <mergeCell ref="J36:K37"/>
    <mergeCell ref="J38:K38"/>
    <mergeCell ref="J39:K39"/>
    <mergeCell ref="J40:K40"/>
    <mergeCell ref="J41:K41"/>
    <mergeCell ref="J35:K35"/>
    <mergeCell ref="J24:K24"/>
    <mergeCell ref="I25:I26"/>
    <mergeCell ref="J25:K26"/>
    <mergeCell ref="J27:K27"/>
    <mergeCell ref="J28:K28"/>
    <mergeCell ref="J29:K29"/>
    <mergeCell ref="J30:K30"/>
    <mergeCell ref="J31:K31"/>
    <mergeCell ref="J32:K32"/>
    <mergeCell ref="J33:K33"/>
    <mergeCell ref="J34:K34"/>
    <mergeCell ref="J23:K23"/>
    <mergeCell ref="J13:K13"/>
    <mergeCell ref="I14:I15"/>
    <mergeCell ref="J14:K15"/>
    <mergeCell ref="J16:K16"/>
    <mergeCell ref="J17:K17"/>
    <mergeCell ref="J18:K18"/>
    <mergeCell ref="J19:K19"/>
    <mergeCell ref="J20:K20"/>
    <mergeCell ref="J21:K21"/>
    <mergeCell ref="J22:K22"/>
    <mergeCell ref="J12:K12"/>
    <mergeCell ref="B1:F1"/>
    <mergeCell ref="H1:K1"/>
    <mergeCell ref="I3:I4"/>
    <mergeCell ref="J3:K4"/>
    <mergeCell ref="J5:K5"/>
    <mergeCell ref="J6:K6"/>
    <mergeCell ref="J7:K7"/>
    <mergeCell ref="J8:K8"/>
    <mergeCell ref="J9:K9"/>
    <mergeCell ref="J10:K10"/>
    <mergeCell ref="J11:K11"/>
    <mergeCell ref="F5:H5"/>
  </mergeCells>
  <phoneticPr fontId="13"/>
  <pageMargins left="0.59055118110236227" right="0.27559055118110237" top="0.31496062992125984" bottom="0.11811023622047245" header="0.51181102362204722" footer="0.51181102362204722"/>
  <pageSetup paperSize="9" scale="92" orientation="portrait"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3E516-03A8-4EEB-B0FC-F740349938F4}">
  <sheetPr>
    <pageSetUpPr fitToPage="1"/>
  </sheetPr>
  <dimension ref="A1:Q62"/>
  <sheetViews>
    <sheetView zoomScale="96" zoomScaleNormal="96" workbookViewId="0">
      <selection activeCell="E57" sqref="E57"/>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50" t="s">
        <v>59</v>
      </c>
      <c r="B1" s="683" t="s">
        <v>418</v>
      </c>
      <c r="C1" s="683"/>
      <c r="D1" s="683"/>
      <c r="E1" s="683"/>
      <c r="F1" s="683"/>
      <c r="H1" s="792" t="s">
        <v>50</v>
      </c>
      <c r="I1" s="793"/>
      <c r="J1" s="793"/>
      <c r="K1" s="794"/>
    </row>
    <row r="2" spans="1:17" ht="8.4499999999999993" customHeight="1" x14ac:dyDescent="0.15">
      <c r="A2" s="14"/>
      <c r="I2" s="14"/>
      <c r="J2" s="3"/>
      <c r="K2" s="4"/>
    </row>
    <row r="3" spans="1:17" ht="16.5" customHeight="1" x14ac:dyDescent="0.15">
      <c r="A3" s="2" t="s">
        <v>64</v>
      </c>
      <c r="B3" s="90">
        <v>45992</v>
      </c>
      <c r="C3" s="90">
        <v>45993</v>
      </c>
      <c r="D3" s="90">
        <v>45994</v>
      </c>
      <c r="E3" s="90">
        <v>45995</v>
      </c>
      <c r="F3" s="90">
        <v>45996</v>
      </c>
      <c r="G3" s="90">
        <v>45997</v>
      </c>
      <c r="H3" s="90">
        <v>45998</v>
      </c>
      <c r="I3" s="727" t="s">
        <v>1</v>
      </c>
      <c r="J3" s="717" t="s">
        <v>2</v>
      </c>
      <c r="K3" s="718"/>
    </row>
    <row r="4" spans="1:17" ht="16.5" customHeight="1" x14ac:dyDescent="0.15">
      <c r="A4" s="2" t="s">
        <v>3</v>
      </c>
      <c r="B4" s="2" t="s">
        <v>4</v>
      </c>
      <c r="C4" s="21" t="s">
        <v>5</v>
      </c>
      <c r="D4" s="21" t="s">
        <v>6</v>
      </c>
      <c r="E4" s="2" t="s">
        <v>7</v>
      </c>
      <c r="F4" s="2" t="s">
        <v>8</v>
      </c>
      <c r="G4" s="2" t="s">
        <v>9</v>
      </c>
      <c r="H4" s="24" t="s">
        <v>10</v>
      </c>
      <c r="I4" s="728"/>
      <c r="J4" s="719"/>
      <c r="K4" s="720"/>
    </row>
    <row r="5" spans="1:17" ht="18" customHeight="1" x14ac:dyDescent="0.15">
      <c r="A5" s="17" t="s">
        <v>12</v>
      </c>
      <c r="B5" s="12"/>
      <c r="C5" s="2"/>
      <c r="D5" s="2"/>
      <c r="E5" s="12"/>
      <c r="F5" s="12"/>
      <c r="G5" s="12"/>
      <c r="H5" s="12"/>
      <c r="I5" s="5"/>
      <c r="J5" s="682"/>
      <c r="K5" s="692"/>
    </row>
    <row r="6" spans="1:17" ht="18" customHeight="1" x14ac:dyDescent="0.15">
      <c r="A6" s="5" t="s">
        <v>14</v>
      </c>
      <c r="B6" s="12"/>
      <c r="C6" s="127"/>
      <c r="D6" s="32"/>
      <c r="E6" s="12" t="s">
        <v>21</v>
      </c>
      <c r="F6" s="12" t="s">
        <v>21</v>
      </c>
      <c r="G6" s="16" t="s">
        <v>221</v>
      </c>
      <c r="H6" s="12" t="s">
        <v>20</v>
      </c>
      <c r="I6" s="5">
        <f t="shared" ref="I6:I10" si="0">COUNTIFS(B6:H6,"&lt;&gt;空",B6:H6,"&lt;&gt;休",B6:H6,"&lt;&gt;調",B6:H6,"&lt;&gt;",B6:H6,"&lt;&gt;調整休")</f>
        <v>4</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20</v>
      </c>
      <c r="K6" s="759"/>
    </row>
    <row r="7" spans="1:17" ht="18" customHeight="1" x14ac:dyDescent="0.15">
      <c r="A7" s="20" t="s">
        <v>100</v>
      </c>
      <c r="B7" s="12" t="s">
        <v>20</v>
      </c>
      <c r="C7" s="350"/>
      <c r="D7" s="36"/>
      <c r="E7" s="12"/>
      <c r="F7" s="12" t="s">
        <v>20</v>
      </c>
      <c r="G7" s="12" t="s">
        <v>20</v>
      </c>
      <c r="H7" s="12" t="s">
        <v>20</v>
      </c>
      <c r="I7" s="5">
        <f t="shared" si="0"/>
        <v>4</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18</v>
      </c>
      <c r="K7" s="759"/>
    </row>
    <row r="8" spans="1:17" ht="18" customHeight="1" x14ac:dyDescent="0.15">
      <c r="A8" s="20" t="s">
        <v>178</v>
      </c>
      <c r="B8" s="12" t="s">
        <v>21</v>
      </c>
      <c r="C8" s="45"/>
      <c r="D8" s="46"/>
      <c r="E8" s="16"/>
      <c r="F8" s="12" t="s">
        <v>68</v>
      </c>
      <c r="G8" s="12"/>
      <c r="H8" s="12" t="s">
        <v>21</v>
      </c>
      <c r="I8" s="5">
        <f t="shared" si="0"/>
        <v>3</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f>
        <v>13</v>
      </c>
      <c r="K8" s="759"/>
    </row>
    <row r="9" spans="1:17" ht="18" customHeight="1" x14ac:dyDescent="0.15">
      <c r="A9" s="20" t="s">
        <v>376</v>
      </c>
      <c r="B9" s="12" t="s">
        <v>21</v>
      </c>
      <c r="C9" s="45"/>
      <c r="D9" s="46"/>
      <c r="E9" s="12" t="s">
        <v>21</v>
      </c>
      <c r="F9" s="12" t="s">
        <v>21</v>
      </c>
      <c r="G9" s="12"/>
      <c r="H9" s="12" t="s">
        <v>21</v>
      </c>
      <c r="I9" s="5">
        <f t="shared" si="0"/>
        <v>4</v>
      </c>
      <c r="J9" s="758">
        <f>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18</v>
      </c>
      <c r="K9" s="759"/>
    </row>
    <row r="10" spans="1:17" ht="18" customHeight="1" x14ac:dyDescent="0.15">
      <c r="A10" s="20" t="s">
        <v>377</v>
      </c>
      <c r="B10" s="16"/>
      <c r="C10" s="45"/>
      <c r="D10" s="46"/>
      <c r="E10" s="16"/>
      <c r="F10" s="12"/>
      <c r="G10" s="12" t="s">
        <v>184</v>
      </c>
      <c r="H10" s="12" t="s">
        <v>184</v>
      </c>
      <c r="I10" s="5">
        <f t="shared" si="0"/>
        <v>2</v>
      </c>
      <c r="J10" s="758">
        <f>SUM(COUNTIF(B10:H10,"9-11,15-19"))*(6)+(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11-19"))*(7)</f>
        <v>14</v>
      </c>
      <c r="K10" s="759"/>
      <c r="Q10" s="349"/>
    </row>
    <row r="11" spans="1:17" ht="19.5" customHeight="1" x14ac:dyDescent="0.15">
      <c r="A11" s="31" t="s">
        <v>66</v>
      </c>
      <c r="B11" s="16" t="s">
        <v>125</v>
      </c>
      <c r="C11" s="45"/>
      <c r="D11" s="46"/>
      <c r="E11" s="16" t="s">
        <v>82</v>
      </c>
      <c r="F11" s="12"/>
      <c r="G11" s="12"/>
      <c r="H11" s="16"/>
      <c r="I11" s="5"/>
      <c r="J11" s="758"/>
      <c r="K11" s="759"/>
    </row>
    <row r="12" spans="1:17" ht="18" customHeight="1" x14ac:dyDescent="0.15">
      <c r="A12" s="31" t="s">
        <v>66</v>
      </c>
      <c r="B12" s="121" t="s">
        <v>120</v>
      </c>
      <c r="C12" s="45"/>
      <c r="D12" s="46"/>
      <c r="E12" s="16" t="s">
        <v>125</v>
      </c>
      <c r="F12" s="16"/>
      <c r="G12" s="16"/>
      <c r="H12" s="16"/>
      <c r="I12" s="5"/>
      <c r="J12" s="682"/>
      <c r="K12" s="692"/>
    </row>
    <row r="13" spans="1:17" ht="16.5" customHeight="1" x14ac:dyDescent="0.15">
      <c r="A13" s="33" t="s">
        <v>0</v>
      </c>
      <c r="B13" s="90">
        <v>45999</v>
      </c>
      <c r="C13" s="90">
        <v>46000</v>
      </c>
      <c r="D13" s="90">
        <v>46001</v>
      </c>
      <c r="E13" s="90">
        <v>46002</v>
      </c>
      <c r="F13" s="90">
        <v>46003</v>
      </c>
      <c r="G13" s="90">
        <v>46004</v>
      </c>
      <c r="H13" s="90">
        <v>46005</v>
      </c>
      <c r="I13" s="727" t="s">
        <v>1</v>
      </c>
      <c r="J13" s="717" t="s">
        <v>2</v>
      </c>
      <c r="K13" s="718"/>
    </row>
    <row r="14" spans="1:17" ht="16.5" customHeight="1" x14ac:dyDescent="0.15">
      <c r="A14" s="22" t="s">
        <v>3</v>
      </c>
      <c r="B14" s="22" t="s">
        <v>4</v>
      </c>
      <c r="C14" s="2" t="s">
        <v>5</v>
      </c>
      <c r="D14" s="21" t="s">
        <v>6</v>
      </c>
      <c r="E14" s="2" t="s">
        <v>7</v>
      </c>
      <c r="F14" s="2" t="s">
        <v>8</v>
      </c>
      <c r="G14" s="2" t="s">
        <v>9</v>
      </c>
      <c r="H14" s="24" t="s">
        <v>10</v>
      </c>
      <c r="I14" s="728"/>
      <c r="J14" s="719"/>
      <c r="K14" s="720"/>
    </row>
    <row r="15" spans="1:17" ht="18" customHeight="1" x14ac:dyDescent="0.15">
      <c r="A15" s="17" t="s">
        <v>13</v>
      </c>
      <c r="B15" s="12"/>
      <c r="C15" s="2"/>
      <c r="D15" s="2"/>
      <c r="E15" s="960" t="s">
        <v>422</v>
      </c>
      <c r="F15" s="961"/>
      <c r="G15" s="961"/>
      <c r="H15" s="962"/>
      <c r="I15" s="5"/>
      <c r="J15" s="682"/>
      <c r="K15" s="692"/>
    </row>
    <row r="16" spans="1:17" ht="18" customHeight="1" x14ac:dyDescent="0.15">
      <c r="A16" s="5" t="s">
        <v>14</v>
      </c>
      <c r="B16" s="12"/>
      <c r="C16" s="127"/>
      <c r="D16" s="32"/>
      <c r="E16" s="12" t="s">
        <v>21</v>
      </c>
      <c r="F16" s="12" t="s">
        <v>21</v>
      </c>
      <c r="G16" s="16" t="s">
        <v>221</v>
      </c>
      <c r="H16" s="12" t="s">
        <v>20</v>
      </c>
      <c r="I16" s="5">
        <f t="shared" ref="I16:I20" si="2">COUNTIFS(B16:H16,"&lt;&gt;空",B16:H16,"&lt;&gt;休",B16:H16,"&lt;&gt;調",B16:H16,"&lt;&gt;",B16:H16,"&lt;&gt;調整休")</f>
        <v>4</v>
      </c>
      <c r="J16" s="758">
        <v>30.5</v>
      </c>
      <c r="K16" s="759"/>
    </row>
    <row r="17" spans="1:11" ht="18" customHeight="1" x14ac:dyDescent="0.15">
      <c r="A17" s="20" t="s">
        <v>100</v>
      </c>
      <c r="B17" s="12" t="s">
        <v>20</v>
      </c>
      <c r="C17" s="350"/>
      <c r="D17" s="36"/>
      <c r="E17" s="12"/>
      <c r="F17" s="12" t="s">
        <v>20</v>
      </c>
      <c r="G17" s="12" t="s">
        <v>20</v>
      </c>
      <c r="H17" s="12" t="s">
        <v>20</v>
      </c>
      <c r="I17" s="5">
        <f t="shared" si="2"/>
        <v>4</v>
      </c>
      <c r="J17" s="758">
        <f t="shared" ref="J17" si="3">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f>
        <v>18</v>
      </c>
      <c r="K17" s="759"/>
    </row>
    <row r="18" spans="1:11" ht="18" customHeight="1" x14ac:dyDescent="0.15">
      <c r="A18" s="20" t="s">
        <v>178</v>
      </c>
      <c r="B18" s="12" t="s">
        <v>21</v>
      </c>
      <c r="C18" s="45"/>
      <c r="D18" s="46"/>
      <c r="E18" s="16"/>
      <c r="F18" s="12" t="s">
        <v>68</v>
      </c>
      <c r="G18" s="12"/>
      <c r="H18" s="12" t="s">
        <v>21</v>
      </c>
      <c r="I18" s="5">
        <f t="shared" si="2"/>
        <v>3</v>
      </c>
      <c r="J18" s="758">
        <f>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f>
        <v>13</v>
      </c>
      <c r="K18" s="759"/>
    </row>
    <row r="19" spans="1:11" ht="18" customHeight="1" x14ac:dyDescent="0.15">
      <c r="A19" s="20" t="s">
        <v>376</v>
      </c>
      <c r="B19" s="12" t="s">
        <v>21</v>
      </c>
      <c r="C19" s="45"/>
      <c r="D19" s="46"/>
      <c r="E19" s="12" t="s">
        <v>21</v>
      </c>
      <c r="F19" s="12" t="s">
        <v>21</v>
      </c>
      <c r="G19" s="12"/>
      <c r="H19" s="12" t="s">
        <v>21</v>
      </c>
      <c r="I19" s="5">
        <f t="shared" si="2"/>
        <v>4</v>
      </c>
      <c r="J19" s="758">
        <f>SUM(COUNTIF(B19:H19,"9-11,15-19"))*(6)+(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11-19"))*(7)</f>
        <v>18</v>
      </c>
      <c r="K19" s="759"/>
    </row>
    <row r="20" spans="1:11" ht="18" customHeight="1" x14ac:dyDescent="0.15">
      <c r="A20" s="20" t="s">
        <v>377</v>
      </c>
      <c r="B20" s="16"/>
      <c r="C20" s="45"/>
      <c r="D20" s="46"/>
      <c r="E20" s="16"/>
      <c r="F20" s="12"/>
      <c r="G20" s="12" t="s">
        <v>184</v>
      </c>
      <c r="H20" s="12" t="s">
        <v>184</v>
      </c>
      <c r="I20" s="5">
        <f t="shared" si="2"/>
        <v>2</v>
      </c>
      <c r="J20" s="758">
        <f>SUM(COUNTIF(B20:H20,"9-11,15-19"))*(6)+(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11-19"))*(7)</f>
        <v>14</v>
      </c>
      <c r="K20" s="759"/>
    </row>
    <row r="21" spans="1:11" ht="18" customHeight="1" x14ac:dyDescent="0.15">
      <c r="A21" s="31" t="s">
        <v>66</v>
      </c>
      <c r="B21" s="16" t="s">
        <v>125</v>
      </c>
      <c r="C21" s="45"/>
      <c r="D21" s="46"/>
      <c r="E21" s="16" t="s">
        <v>82</v>
      </c>
      <c r="F21" s="12"/>
      <c r="G21" s="12"/>
      <c r="H21" s="16"/>
      <c r="I21" s="5"/>
      <c r="J21" s="758"/>
      <c r="K21" s="759"/>
    </row>
    <row r="22" spans="1:11" ht="18" customHeight="1" x14ac:dyDescent="0.15">
      <c r="A22" s="31" t="s">
        <v>66</v>
      </c>
      <c r="B22" s="121" t="s">
        <v>120</v>
      </c>
      <c r="C22" s="45"/>
      <c r="D22" s="46"/>
      <c r="E22" s="16" t="s">
        <v>125</v>
      </c>
      <c r="F22" s="16"/>
      <c r="G22" s="16"/>
      <c r="H22" s="16"/>
      <c r="I22" s="5"/>
      <c r="J22" s="682"/>
      <c r="K22" s="692"/>
    </row>
    <row r="23" spans="1:11" ht="16.5" customHeight="1" x14ac:dyDescent="0.15">
      <c r="A23" s="22" t="s">
        <v>0</v>
      </c>
      <c r="B23" s="23">
        <v>46006</v>
      </c>
      <c r="C23" s="23">
        <v>46007</v>
      </c>
      <c r="D23" s="23">
        <v>46008</v>
      </c>
      <c r="E23" s="23">
        <v>46009</v>
      </c>
      <c r="F23" s="23">
        <v>46010</v>
      </c>
      <c r="G23" s="23">
        <v>46011</v>
      </c>
      <c r="H23" s="23">
        <v>46012</v>
      </c>
      <c r="I23" s="727" t="s">
        <v>1</v>
      </c>
      <c r="J23" s="717" t="s">
        <v>2</v>
      </c>
      <c r="K23" s="718"/>
    </row>
    <row r="24" spans="1:11" ht="16.5" customHeight="1" x14ac:dyDescent="0.15">
      <c r="A24" s="22" t="s">
        <v>3</v>
      </c>
      <c r="B24" s="2" t="s">
        <v>4</v>
      </c>
      <c r="C24" s="21" t="s">
        <v>5</v>
      </c>
      <c r="D24" s="21" t="s">
        <v>6</v>
      </c>
      <c r="E24" s="2" t="s">
        <v>7</v>
      </c>
      <c r="F24" s="2" t="s">
        <v>8</v>
      </c>
      <c r="G24" s="2" t="s">
        <v>9</v>
      </c>
      <c r="H24" s="24" t="s">
        <v>10</v>
      </c>
      <c r="I24" s="728"/>
      <c r="J24" s="719"/>
      <c r="K24" s="720"/>
    </row>
    <row r="25" spans="1:11" ht="18" customHeight="1" x14ac:dyDescent="0.15">
      <c r="A25" s="17" t="s">
        <v>12</v>
      </c>
      <c r="B25" s="471" t="s">
        <v>423</v>
      </c>
      <c r="C25" s="2"/>
      <c r="D25" s="2"/>
      <c r="E25" s="960" t="s">
        <v>421</v>
      </c>
      <c r="F25" s="961"/>
      <c r="G25" s="961"/>
      <c r="H25" s="962"/>
      <c r="I25" s="5"/>
      <c r="J25" s="693"/>
      <c r="K25" s="692"/>
    </row>
    <row r="26" spans="1:11" ht="18" customHeight="1" x14ac:dyDescent="0.15">
      <c r="A26" s="5" t="s">
        <v>14</v>
      </c>
      <c r="B26" s="12"/>
      <c r="C26" s="127"/>
      <c r="D26" s="32"/>
      <c r="E26" s="12" t="s">
        <v>21</v>
      </c>
      <c r="F26" s="12" t="s">
        <v>21</v>
      </c>
      <c r="G26" s="16" t="s">
        <v>221</v>
      </c>
      <c r="H26" s="12" t="s">
        <v>20</v>
      </c>
      <c r="I26" s="5">
        <f t="shared" ref="I26:I30" si="4">COUNTIFS(B26:H26,"&lt;&gt;空",B26:H26,"&lt;&gt;休",B26:H26,"&lt;&gt;調",B26:H26,"&lt;&gt;",B26:H26,"&lt;&gt;調整休")</f>
        <v>4</v>
      </c>
      <c r="J26" s="758">
        <v>24.5</v>
      </c>
      <c r="K26" s="759"/>
    </row>
    <row r="27" spans="1:11" ht="18" customHeight="1" x14ac:dyDescent="0.15">
      <c r="A27" s="20" t="s">
        <v>100</v>
      </c>
      <c r="B27" s="12" t="s">
        <v>20</v>
      </c>
      <c r="C27" s="350"/>
      <c r="D27" s="36"/>
      <c r="E27" s="12"/>
      <c r="F27" s="12" t="s">
        <v>20</v>
      </c>
      <c r="G27" s="12" t="s">
        <v>20</v>
      </c>
      <c r="H27" s="12" t="s">
        <v>20</v>
      </c>
      <c r="I27" s="5">
        <f t="shared" si="4"/>
        <v>4</v>
      </c>
      <c r="J27" s="758">
        <f t="shared" ref="J27" si="5">SUM(COUNTIF(B27:H27,"9-11,15-19"))*(6)+(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f>
        <v>18</v>
      </c>
      <c r="K27" s="759"/>
    </row>
    <row r="28" spans="1:11" ht="18" customHeight="1" x14ac:dyDescent="0.15">
      <c r="A28" s="20" t="s">
        <v>178</v>
      </c>
      <c r="B28" s="12" t="s">
        <v>21</v>
      </c>
      <c r="C28" s="45"/>
      <c r="D28" s="46"/>
      <c r="E28" s="16"/>
      <c r="F28" s="12" t="s">
        <v>68</v>
      </c>
      <c r="G28" s="12"/>
      <c r="H28" s="12" t="s">
        <v>21</v>
      </c>
      <c r="I28" s="5">
        <f t="shared" si="4"/>
        <v>3</v>
      </c>
      <c r="J28" s="758">
        <f>SUM(COUNTIF(B28:H28,"9-11,15-19"))*(6)+(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f>
        <v>13</v>
      </c>
      <c r="K28" s="759"/>
    </row>
    <row r="29" spans="1:11" ht="18" customHeight="1" x14ac:dyDescent="0.15">
      <c r="A29" s="20" t="s">
        <v>376</v>
      </c>
      <c r="B29" s="12" t="s">
        <v>21</v>
      </c>
      <c r="C29" s="45"/>
      <c r="D29" s="46"/>
      <c r="E29" s="12" t="s">
        <v>21</v>
      </c>
      <c r="F29" s="12" t="s">
        <v>21</v>
      </c>
      <c r="G29" s="12"/>
      <c r="H29" s="12" t="s">
        <v>21</v>
      </c>
      <c r="I29" s="5">
        <f t="shared" si="4"/>
        <v>4</v>
      </c>
      <c r="J29" s="758">
        <f>SUM(COUNTIF(B29:H29,"9-11,15-19"))*(6)+(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11-19"))*(7)</f>
        <v>18</v>
      </c>
      <c r="K29" s="759"/>
    </row>
    <row r="30" spans="1:11" ht="18" customHeight="1" x14ac:dyDescent="0.15">
      <c r="A30" s="20" t="s">
        <v>377</v>
      </c>
      <c r="B30" s="16"/>
      <c r="C30" s="45"/>
      <c r="D30" s="46"/>
      <c r="E30" s="16"/>
      <c r="F30" s="12"/>
      <c r="G30" s="12" t="s">
        <v>184</v>
      </c>
      <c r="H30" s="12" t="s">
        <v>184</v>
      </c>
      <c r="I30" s="5">
        <f t="shared" si="4"/>
        <v>2</v>
      </c>
      <c r="J30" s="758">
        <f>SUM(COUNTIF(B30:H30,"9-11,15-19"))*(6)+(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11-19"))*(7)</f>
        <v>14</v>
      </c>
      <c r="K30" s="759"/>
    </row>
    <row r="31" spans="1:11" ht="18" customHeight="1" x14ac:dyDescent="0.15">
      <c r="A31" s="31" t="s">
        <v>66</v>
      </c>
      <c r="B31" s="16" t="s">
        <v>125</v>
      </c>
      <c r="C31" s="45"/>
      <c r="D31" s="46"/>
      <c r="E31" s="16" t="s">
        <v>82</v>
      </c>
      <c r="F31" s="12"/>
      <c r="G31" s="12"/>
      <c r="H31" s="16"/>
      <c r="I31" s="5"/>
      <c r="J31" s="758"/>
      <c r="K31" s="759"/>
    </row>
    <row r="32" spans="1:11" ht="18" customHeight="1" x14ac:dyDescent="0.15">
      <c r="A32" s="31" t="s">
        <v>66</v>
      </c>
      <c r="B32" s="121" t="s">
        <v>120</v>
      </c>
      <c r="C32" s="45"/>
      <c r="D32" s="46"/>
      <c r="E32" s="16" t="s">
        <v>125</v>
      </c>
      <c r="F32" s="16"/>
      <c r="G32" s="16"/>
      <c r="H32" s="16"/>
      <c r="I32" s="5"/>
      <c r="J32" s="682"/>
      <c r="K32" s="692"/>
    </row>
    <row r="33" spans="1:11" ht="16.5" customHeight="1" x14ac:dyDescent="0.15">
      <c r="A33" s="22" t="s">
        <v>0</v>
      </c>
      <c r="B33" s="90">
        <v>46013</v>
      </c>
      <c r="C33" s="90">
        <v>46014</v>
      </c>
      <c r="D33" s="90">
        <v>46015</v>
      </c>
      <c r="E33" s="90">
        <v>46016</v>
      </c>
      <c r="F33" s="90">
        <v>46017</v>
      </c>
      <c r="G33" s="90">
        <v>46018</v>
      </c>
      <c r="H33" s="90">
        <v>46019</v>
      </c>
      <c r="I33" s="727" t="s">
        <v>1</v>
      </c>
      <c r="J33" s="717" t="s">
        <v>2</v>
      </c>
      <c r="K33" s="718"/>
    </row>
    <row r="34" spans="1:11" ht="16.5" customHeight="1" x14ac:dyDescent="0.15">
      <c r="A34" s="22" t="s">
        <v>3</v>
      </c>
      <c r="B34" s="2" t="s">
        <v>4</v>
      </c>
      <c r="C34" s="21" t="s">
        <v>5</v>
      </c>
      <c r="D34" s="21" t="s">
        <v>6</v>
      </c>
      <c r="E34" s="2" t="s">
        <v>7</v>
      </c>
      <c r="F34" s="2" t="s">
        <v>8</v>
      </c>
      <c r="G34" s="2" t="s">
        <v>9</v>
      </c>
      <c r="H34" s="24" t="s">
        <v>10</v>
      </c>
      <c r="I34" s="728"/>
      <c r="J34" s="719"/>
      <c r="K34" s="720"/>
    </row>
    <row r="35" spans="1:11" ht="18" customHeight="1" x14ac:dyDescent="0.15">
      <c r="A35" s="17" t="s">
        <v>13</v>
      </c>
      <c r="B35" s="471" t="s">
        <v>423</v>
      </c>
      <c r="C35" s="2"/>
      <c r="D35" s="2"/>
      <c r="E35" s="12"/>
      <c r="F35" s="12"/>
      <c r="G35" s="12"/>
      <c r="H35" s="12"/>
      <c r="I35" s="5"/>
      <c r="J35" s="682"/>
      <c r="K35" s="692"/>
    </row>
    <row r="36" spans="1:11" ht="18" customHeight="1" x14ac:dyDescent="0.15">
      <c r="A36" s="5" t="s">
        <v>14</v>
      </c>
      <c r="B36" s="12"/>
      <c r="C36" s="127"/>
      <c r="D36" s="32"/>
      <c r="E36" s="12" t="s">
        <v>21</v>
      </c>
      <c r="F36" s="12" t="s">
        <v>21</v>
      </c>
      <c r="G36" s="16" t="s">
        <v>221</v>
      </c>
      <c r="H36" s="12" t="s">
        <v>20</v>
      </c>
      <c r="I36" s="5">
        <f t="shared" ref="I36:I40" si="6">COUNTIFS(B36:H36,"&lt;&gt;空",B36:H36,"&lt;&gt;休",B36:H36,"&lt;&gt;調",B36:H36,"&lt;&gt;",B36:H36,"&lt;&gt;調整休")</f>
        <v>4</v>
      </c>
      <c r="J36" s="758">
        <f>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9-11・14-19"))*(6.5)</f>
        <v>20</v>
      </c>
      <c r="K36" s="759"/>
    </row>
    <row r="37" spans="1:11" ht="18" customHeight="1" x14ac:dyDescent="0.15">
      <c r="A37" s="20" t="s">
        <v>100</v>
      </c>
      <c r="B37" s="12" t="s">
        <v>20</v>
      </c>
      <c r="C37" s="350"/>
      <c r="D37" s="36"/>
      <c r="E37" s="12"/>
      <c r="F37" s="12" t="s">
        <v>20</v>
      </c>
      <c r="G37" s="12" t="s">
        <v>20</v>
      </c>
      <c r="H37" s="12" t="s">
        <v>20</v>
      </c>
      <c r="I37" s="5">
        <f t="shared" si="6"/>
        <v>4</v>
      </c>
      <c r="J37" s="758">
        <f t="shared" ref="J37" si="7">SUM(COUNTIF(B37:H37,"9-11,15-19"))*(6)+(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f>
        <v>18</v>
      </c>
      <c r="K37" s="759"/>
    </row>
    <row r="38" spans="1:11" ht="18" customHeight="1" x14ac:dyDescent="0.15">
      <c r="A38" s="20" t="s">
        <v>178</v>
      </c>
      <c r="B38" s="12" t="s">
        <v>21</v>
      </c>
      <c r="C38" s="45"/>
      <c r="D38" s="46"/>
      <c r="E38" s="16"/>
      <c r="F38" s="12" t="s">
        <v>68</v>
      </c>
      <c r="G38" s="12"/>
      <c r="H38" s="12" t="s">
        <v>21</v>
      </c>
      <c r="I38" s="5">
        <f t="shared" si="6"/>
        <v>3</v>
      </c>
      <c r="J38" s="758">
        <f>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f>
        <v>13</v>
      </c>
      <c r="K38" s="759"/>
    </row>
    <row r="39" spans="1:11" ht="18" customHeight="1" x14ac:dyDescent="0.15">
      <c r="A39" s="20" t="s">
        <v>376</v>
      </c>
      <c r="B39" s="12" t="s">
        <v>21</v>
      </c>
      <c r="C39" s="45"/>
      <c r="D39" s="46"/>
      <c r="E39" s="12" t="s">
        <v>21</v>
      </c>
      <c r="F39" s="12" t="s">
        <v>21</v>
      </c>
      <c r="G39" s="12"/>
      <c r="H39" s="12" t="s">
        <v>21</v>
      </c>
      <c r="I39" s="5">
        <f t="shared" si="6"/>
        <v>4</v>
      </c>
      <c r="J39" s="758">
        <f>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11-19"))*(7)</f>
        <v>18</v>
      </c>
      <c r="K39" s="759"/>
    </row>
    <row r="40" spans="1:11" ht="18" customHeight="1" x14ac:dyDescent="0.15">
      <c r="A40" s="20" t="s">
        <v>377</v>
      </c>
      <c r="B40" s="16"/>
      <c r="C40" s="45"/>
      <c r="D40" s="46"/>
      <c r="E40" s="16"/>
      <c r="F40" s="12"/>
      <c r="G40" s="12" t="s">
        <v>184</v>
      </c>
      <c r="H40" s="12" t="s">
        <v>184</v>
      </c>
      <c r="I40" s="5">
        <f t="shared" si="6"/>
        <v>2</v>
      </c>
      <c r="J40" s="758">
        <f>SUM(COUNTIF(B40:H40,"9-11,15-19"))*(6)+(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11-19"))*(7)</f>
        <v>14</v>
      </c>
      <c r="K40" s="759"/>
    </row>
    <row r="41" spans="1:11" ht="18" customHeight="1" x14ac:dyDescent="0.15">
      <c r="A41" s="31" t="s">
        <v>66</v>
      </c>
      <c r="B41" s="16" t="s">
        <v>125</v>
      </c>
      <c r="C41" s="45"/>
      <c r="D41" s="46"/>
      <c r="E41" s="16" t="s">
        <v>82</v>
      </c>
      <c r="F41" s="12"/>
      <c r="G41" s="12"/>
      <c r="H41" s="16"/>
      <c r="I41" s="5"/>
      <c r="J41" s="758"/>
      <c r="K41" s="759"/>
    </row>
    <row r="42" spans="1:11" ht="18" customHeight="1" x14ac:dyDescent="0.15">
      <c r="A42" s="31" t="s">
        <v>66</v>
      </c>
      <c r="B42" s="121" t="s">
        <v>120</v>
      </c>
      <c r="C42" s="45"/>
      <c r="D42" s="46"/>
      <c r="E42" s="16" t="s">
        <v>125</v>
      </c>
      <c r="F42" s="16"/>
      <c r="G42" s="16"/>
      <c r="H42" s="16"/>
      <c r="I42" s="5"/>
      <c r="J42" s="682"/>
      <c r="K42" s="692"/>
    </row>
    <row r="43" spans="1:11" ht="16.5" customHeight="1" x14ac:dyDescent="0.15">
      <c r="A43" s="22" t="s">
        <v>0</v>
      </c>
      <c r="B43" s="23">
        <v>46020</v>
      </c>
      <c r="C43" s="23">
        <v>46021</v>
      </c>
      <c r="D43" s="23">
        <v>46022</v>
      </c>
      <c r="E43" s="23">
        <v>45658</v>
      </c>
      <c r="F43" s="23">
        <v>45659</v>
      </c>
      <c r="G43" s="23">
        <v>45660</v>
      </c>
      <c r="H43" s="23">
        <v>45661</v>
      </c>
      <c r="I43" s="727" t="s">
        <v>1</v>
      </c>
      <c r="J43" s="717" t="s">
        <v>2</v>
      </c>
      <c r="K43" s="718"/>
    </row>
    <row r="44" spans="1:11" ht="16.5" customHeight="1" x14ac:dyDescent="0.15">
      <c r="A44" s="22" t="s">
        <v>3</v>
      </c>
      <c r="B44" s="22" t="s">
        <v>4</v>
      </c>
      <c r="C44" s="316" t="s">
        <v>5</v>
      </c>
      <c r="D44" s="21" t="s">
        <v>6</v>
      </c>
      <c r="E44" s="24" t="s">
        <v>7</v>
      </c>
      <c r="F44" s="2" t="s">
        <v>8</v>
      </c>
      <c r="G44" s="2" t="s">
        <v>9</v>
      </c>
      <c r="H44" s="24" t="s">
        <v>10</v>
      </c>
      <c r="I44" s="728"/>
      <c r="J44" s="719"/>
      <c r="K44" s="720"/>
    </row>
    <row r="45" spans="1:11" ht="18" customHeight="1" x14ac:dyDescent="0.15">
      <c r="A45" s="17" t="s">
        <v>12</v>
      </c>
      <c r="B45" s="12"/>
      <c r="C45" s="949" t="s">
        <v>420</v>
      </c>
      <c r="D45" s="950"/>
      <c r="E45" s="950"/>
      <c r="F45" s="950"/>
      <c r="G45" s="951"/>
      <c r="H45" s="12"/>
      <c r="I45" s="5"/>
      <c r="J45" s="693"/>
      <c r="K45" s="692"/>
    </row>
    <row r="46" spans="1:11" ht="18" customHeight="1" x14ac:dyDescent="0.15">
      <c r="A46" s="5" t="s">
        <v>14</v>
      </c>
      <c r="B46" s="12"/>
      <c r="C46" s="127"/>
      <c r="D46" s="32"/>
      <c r="E46" s="32"/>
      <c r="F46" s="32"/>
      <c r="G46" s="32"/>
      <c r="H46" s="12" t="s">
        <v>20</v>
      </c>
      <c r="I46" s="5">
        <f t="shared" ref="I46:I50" si="8">COUNTIFS(B46:H46,"&lt;&gt;空",B46:H46,"&lt;&gt;休",B46:H46,"&lt;&gt;調",B46:H46,"&lt;&gt;",B46:H46,"&lt;&gt;調整休")</f>
        <v>1</v>
      </c>
      <c r="J46" s="758">
        <f>SUM(COUNTIF(B46:H46,"9-11,15-19"))*(6)+(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9-11・14-19"))*(6.5)</f>
        <v>4.5</v>
      </c>
      <c r="K46" s="759"/>
    </row>
    <row r="47" spans="1:11" ht="18" customHeight="1" x14ac:dyDescent="0.15">
      <c r="A47" s="20" t="s">
        <v>100</v>
      </c>
      <c r="B47" s="12" t="s">
        <v>20</v>
      </c>
      <c r="C47" s="350"/>
      <c r="D47" s="36"/>
      <c r="E47" s="36"/>
      <c r="F47" s="36"/>
      <c r="G47" s="36"/>
      <c r="H47" s="12" t="s">
        <v>20</v>
      </c>
      <c r="I47" s="5">
        <f t="shared" si="8"/>
        <v>2</v>
      </c>
      <c r="J47" s="758">
        <f t="shared" ref="J47" si="9">SUM(COUNTIF(B47:H47,"9-11,15-19"))*(6)+(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f>
        <v>9</v>
      </c>
      <c r="K47" s="759"/>
    </row>
    <row r="48" spans="1:11" ht="18" customHeight="1" x14ac:dyDescent="0.15">
      <c r="A48" s="20" t="s">
        <v>178</v>
      </c>
      <c r="B48" s="12" t="s">
        <v>21</v>
      </c>
      <c r="C48" s="45"/>
      <c r="D48" s="46"/>
      <c r="E48" s="46"/>
      <c r="F48" s="46"/>
      <c r="G48" s="46"/>
      <c r="H48" s="12" t="s">
        <v>21</v>
      </c>
      <c r="I48" s="5">
        <f t="shared" si="8"/>
        <v>2</v>
      </c>
      <c r="J48" s="758">
        <f>SUM(COUNTIF(B48:H48,"9-11,15-19"))*(6)+(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f>
        <v>9</v>
      </c>
      <c r="K48" s="759"/>
    </row>
    <row r="49" spans="1:14" ht="18" customHeight="1" x14ac:dyDescent="0.15">
      <c r="A49" s="20" t="s">
        <v>376</v>
      </c>
      <c r="B49" s="12" t="s">
        <v>21</v>
      </c>
      <c r="C49" s="45"/>
      <c r="D49" s="46"/>
      <c r="E49" s="46"/>
      <c r="F49" s="46"/>
      <c r="G49" s="46"/>
      <c r="H49" s="12" t="s">
        <v>21</v>
      </c>
      <c r="I49" s="5">
        <f t="shared" si="8"/>
        <v>2</v>
      </c>
      <c r="J49" s="758">
        <f>SUM(COUNTIF(B49:H49,"9-11,15-19"))*(6)+(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COUNTIF(B49:H49,"11-19"))*(7)</f>
        <v>9</v>
      </c>
      <c r="K49" s="759"/>
    </row>
    <row r="50" spans="1:14" ht="18" customHeight="1" x14ac:dyDescent="0.15">
      <c r="A50" s="20" t="s">
        <v>377</v>
      </c>
      <c r="B50" s="16"/>
      <c r="C50" s="45"/>
      <c r="D50" s="46"/>
      <c r="E50" s="46"/>
      <c r="F50" s="46"/>
      <c r="G50" s="46"/>
      <c r="H50" s="12" t="s">
        <v>184</v>
      </c>
      <c r="I50" s="5">
        <f t="shared" si="8"/>
        <v>1</v>
      </c>
      <c r="J50" s="758">
        <f>SUM(COUNTIF(B50:H50,"9-11,15-19"))*(6)+(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11-19"))*(7)</f>
        <v>7</v>
      </c>
      <c r="K50" s="759"/>
    </row>
    <row r="51" spans="1:14" ht="18" customHeight="1" x14ac:dyDescent="0.15">
      <c r="A51" s="31" t="s">
        <v>66</v>
      </c>
      <c r="B51" s="16" t="s">
        <v>125</v>
      </c>
      <c r="C51" s="45"/>
      <c r="D51" s="46"/>
      <c r="E51" s="46"/>
      <c r="F51" s="46"/>
      <c r="G51" s="46"/>
      <c r="H51" s="16"/>
      <c r="I51" s="5"/>
      <c r="J51" s="758"/>
      <c r="K51" s="759"/>
    </row>
    <row r="52" spans="1:14" ht="18" customHeight="1" x14ac:dyDescent="0.15">
      <c r="A52" s="31" t="s">
        <v>66</v>
      </c>
      <c r="B52" s="121" t="s">
        <v>120</v>
      </c>
      <c r="C52" s="45"/>
      <c r="D52" s="46"/>
      <c r="E52" s="46"/>
      <c r="F52" s="46"/>
      <c r="G52" s="46"/>
      <c r="H52" s="16"/>
      <c r="I52" s="5"/>
      <c r="J52" s="682"/>
      <c r="K52" s="692"/>
    </row>
    <row r="53" spans="1:14" ht="16.5" customHeight="1" x14ac:dyDescent="0.15">
      <c r="A53" s="41"/>
      <c r="B53" s="42"/>
      <c r="C53" s="42"/>
      <c r="D53" s="42"/>
      <c r="E53" s="42"/>
      <c r="F53" s="42"/>
      <c r="G53" s="42"/>
      <c r="H53" s="42"/>
      <c r="I53" s="716" t="s">
        <v>419</v>
      </c>
      <c r="J53" s="716"/>
      <c r="K53" s="716"/>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70">
    <mergeCell ref="E25:H25"/>
    <mergeCell ref="E15:H15"/>
    <mergeCell ref="A60:B60"/>
    <mergeCell ref="A61:B61"/>
    <mergeCell ref="C61:K61"/>
    <mergeCell ref="D54:E54"/>
    <mergeCell ref="I43:I44"/>
    <mergeCell ref="J43:K44"/>
    <mergeCell ref="J45:K45"/>
    <mergeCell ref="J46:K46"/>
    <mergeCell ref="J47:K47"/>
    <mergeCell ref="J48:K48"/>
    <mergeCell ref="J37:K37"/>
    <mergeCell ref="J38:K38"/>
    <mergeCell ref="J39:K39"/>
    <mergeCell ref="J40:K40"/>
    <mergeCell ref="A62:B62"/>
    <mergeCell ref="C62:K62"/>
    <mergeCell ref="C45:G45"/>
    <mergeCell ref="A55:B55"/>
    <mergeCell ref="C55:K55"/>
    <mergeCell ref="A56:B56"/>
    <mergeCell ref="C56:K56"/>
    <mergeCell ref="C57:K57"/>
    <mergeCell ref="A59:B59"/>
    <mergeCell ref="C59:K59"/>
    <mergeCell ref="J49:K49"/>
    <mergeCell ref="J50:K50"/>
    <mergeCell ref="J51:K51"/>
    <mergeCell ref="J52:K52"/>
    <mergeCell ref="I53:K53"/>
    <mergeCell ref="A54:B54"/>
    <mergeCell ref="J41:K41"/>
    <mergeCell ref="J42:K42"/>
    <mergeCell ref="J31:K31"/>
    <mergeCell ref="J32:K32"/>
    <mergeCell ref="I33:I34"/>
    <mergeCell ref="J33:K34"/>
    <mergeCell ref="J35:K35"/>
    <mergeCell ref="J36:K36"/>
    <mergeCell ref="J30:K30"/>
    <mergeCell ref="J18:K18"/>
    <mergeCell ref="J19:K19"/>
    <mergeCell ref="J20:K20"/>
    <mergeCell ref="J21:K21"/>
    <mergeCell ref="J22:K22"/>
    <mergeCell ref="J25:K25"/>
    <mergeCell ref="J26:K26"/>
    <mergeCell ref="J27:K27"/>
    <mergeCell ref="J28:K28"/>
    <mergeCell ref="J29:K29"/>
    <mergeCell ref="I23:I24"/>
    <mergeCell ref="J23:K24"/>
    <mergeCell ref="I13:I14"/>
    <mergeCell ref="J13:K14"/>
    <mergeCell ref="J15:K15"/>
    <mergeCell ref="J16:K16"/>
    <mergeCell ref="J17:K17"/>
    <mergeCell ref="J12:K12"/>
    <mergeCell ref="B1:F1"/>
    <mergeCell ref="H1:K1"/>
    <mergeCell ref="I3:I4"/>
    <mergeCell ref="J3:K4"/>
    <mergeCell ref="J5:K5"/>
    <mergeCell ref="J6:K6"/>
    <mergeCell ref="J7:K7"/>
    <mergeCell ref="J8:K8"/>
    <mergeCell ref="J9:K9"/>
    <mergeCell ref="J10:K10"/>
    <mergeCell ref="J11:K11"/>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34AE202E-F857-4F88-9153-AC2993DBAD38}">
          <x14:formula1>
            <xm:f>'F:\Users\clmiwa-three\Downloads\[《中村》新田・草加 エリア 仮シフト【12月16日～1月15日】.xlsx]参照データベース'!#REF!</xm:f>
          </x14:formula1>
          <xm:sqref>G1 C53:H53</xm:sqref>
        </x14:dataValidation>
      </x14:dataValidations>
    </ext>
  </extLst>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7BBDC-8775-4A84-A62D-66C36CDD6F36}">
  <dimension ref="A1:K55"/>
  <sheetViews>
    <sheetView zoomScale="115" zoomScaleNormal="115" workbookViewId="0">
      <selection activeCell="E57" sqref="E57"/>
    </sheetView>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50" t="s">
        <v>59</v>
      </c>
      <c r="B1" s="753" t="s">
        <v>418</v>
      </c>
      <c r="C1" s="753"/>
      <c r="D1" s="753"/>
      <c r="E1" s="753"/>
      <c r="F1" s="753"/>
      <c r="G1" s="754"/>
      <c r="H1" s="755" t="s">
        <v>154</v>
      </c>
      <c r="I1" s="756"/>
      <c r="J1" s="756"/>
      <c r="K1" s="757"/>
    </row>
    <row r="2" spans="1:11" ht="9" customHeight="1" x14ac:dyDescent="0.15">
      <c r="A2" s="189"/>
    </row>
    <row r="3" spans="1:11" s="191" customFormat="1" ht="15" customHeight="1" x14ac:dyDescent="0.15">
      <c r="A3" s="153" t="s">
        <v>0</v>
      </c>
      <c r="B3" s="154">
        <v>45992</v>
      </c>
      <c r="C3" s="154">
        <v>45993</v>
      </c>
      <c r="D3" s="154">
        <v>45994</v>
      </c>
      <c r="E3" s="154">
        <v>45995</v>
      </c>
      <c r="F3" s="154">
        <v>45996</v>
      </c>
      <c r="G3" s="154">
        <v>45997</v>
      </c>
      <c r="H3" s="154">
        <v>45998</v>
      </c>
      <c r="I3" s="747" t="s">
        <v>1</v>
      </c>
      <c r="J3" s="749" t="s">
        <v>2</v>
      </c>
      <c r="K3" s="750"/>
    </row>
    <row r="4" spans="1:11" s="192" customFormat="1" ht="15" customHeight="1" x14ac:dyDescent="0.15">
      <c r="A4" s="155" t="s">
        <v>3</v>
      </c>
      <c r="B4" s="157" t="s">
        <v>4</v>
      </c>
      <c r="C4" s="157" t="s">
        <v>5</v>
      </c>
      <c r="D4" s="157" t="s">
        <v>6</v>
      </c>
      <c r="E4" s="157" t="s">
        <v>7</v>
      </c>
      <c r="F4" s="157" t="s">
        <v>8</v>
      </c>
      <c r="G4" s="157" t="s">
        <v>9</v>
      </c>
      <c r="H4" s="158" t="s">
        <v>10</v>
      </c>
      <c r="I4" s="748"/>
      <c r="J4" s="749"/>
      <c r="K4" s="750"/>
    </row>
    <row r="5" spans="1:11" s="151" customFormat="1" ht="13.5" customHeight="1" x14ac:dyDescent="0.15">
      <c r="A5" s="206" t="s">
        <v>142</v>
      </c>
      <c r="B5" s="195">
        <v>5</v>
      </c>
      <c r="C5" s="195"/>
      <c r="D5" s="195"/>
      <c r="E5" s="153">
        <v>4</v>
      </c>
      <c r="F5" s="195">
        <v>5</v>
      </c>
      <c r="G5" s="153">
        <v>4</v>
      </c>
      <c r="H5" s="153">
        <v>3</v>
      </c>
      <c r="I5" s="196"/>
      <c r="J5" s="751"/>
      <c r="K5" s="752"/>
    </row>
    <row r="6" spans="1:11" ht="13.5" customHeight="1" x14ac:dyDescent="0.15">
      <c r="A6" s="197" t="s">
        <v>155</v>
      </c>
      <c r="B6" s="239"/>
      <c r="C6" s="241"/>
      <c r="D6" s="241"/>
      <c r="E6" s="240" t="s">
        <v>368</v>
      </c>
      <c r="F6" s="16"/>
      <c r="G6" s="240" t="s">
        <v>368</v>
      </c>
      <c r="H6" s="240" t="s">
        <v>368</v>
      </c>
      <c r="I6" s="199">
        <f>COUNTA(B6:H6)</f>
        <v>3</v>
      </c>
      <c r="J6" s="733">
        <f>SUM(COUNTIF(B6:H6,"10-"))*(4.5)+SUM(COUNTIF(B6:H6,"9:30-"))*(5)+SUM(COUNTIF(B6:H6,"9-16"))*(6.25)+SUM(COUNTIF(B6:H6,"9:30-15"))*(5)+SUM(COUNTIF(B6:H6,"10-16"))*(5.5)+SUM(COUNTIF(B6:H6,"10-14"))*(4)</f>
        <v>15</v>
      </c>
      <c r="K6" s="734"/>
    </row>
    <row r="7" spans="1:11" ht="13.5" customHeight="1" x14ac:dyDescent="0.15">
      <c r="A7" s="197" t="s">
        <v>158</v>
      </c>
      <c r="B7" s="239" t="s">
        <v>369</v>
      </c>
      <c r="C7" s="241"/>
      <c r="D7" s="241"/>
      <c r="E7" s="239"/>
      <c r="F7" s="239"/>
      <c r="G7" s="239" t="s">
        <v>369</v>
      </c>
      <c r="H7" s="239" t="s">
        <v>369</v>
      </c>
      <c r="I7" s="200">
        <f>COUNTA(B7:H7)</f>
        <v>3</v>
      </c>
      <c r="J7" s="733">
        <f>SUM(COUNTIF(B7:H7,"10-"))*(4.5)+SUM(COUNTIF(B7:H7,"9:30-"))*(5)+SUM(COUNTIF(B7:H7,"9-16"))*(6.25)+SUM(COUNTIF(B7:H7,"9:30-15"))*(5)+SUM(COUNTIF(B7:H7,"10-16"))*(5.5)+SUM(COUNTIF(B7:H7,"10-14"))*(4)</f>
        <v>13.5</v>
      </c>
      <c r="K7" s="734"/>
    </row>
    <row r="8" spans="1:11" ht="13.5" customHeight="1" x14ac:dyDescent="0.15">
      <c r="A8" s="197" t="s">
        <v>160</v>
      </c>
      <c r="B8" s="240" t="s">
        <v>368</v>
      </c>
      <c r="C8" s="241"/>
      <c r="D8" s="241"/>
      <c r="E8" s="242" t="s">
        <v>362</v>
      </c>
      <c r="F8" s="240" t="s">
        <v>368</v>
      </c>
      <c r="G8" s="242" t="s">
        <v>161</v>
      </c>
      <c r="H8" s="239"/>
      <c r="I8" s="200">
        <f>COUNTA(B8:H8)</f>
        <v>4</v>
      </c>
      <c r="J8" s="733">
        <f>SUM(COUNTIF(B8:H8,"10-"))*(4.5)+SUM(COUNTIF(B8:H8,"9:30-"))*(5)+SUM(COUNTIF(B8:H8,"9-16"))*(6.25)+SUM(COUNTIF(B8:H8,"9:30-15"))*(5)+SUM(COUNTIF(B8:H8,"10-16"))*(5.5)+SUM(COUNTIF(B8:H8,"10-14"))*(4)</f>
        <v>10</v>
      </c>
      <c r="K8" s="734"/>
    </row>
    <row r="9" spans="1:11" ht="13.5" customHeight="1" x14ac:dyDescent="0.15">
      <c r="A9" s="88" t="s">
        <v>183</v>
      </c>
      <c r="B9" s="239"/>
      <c r="C9" s="241"/>
      <c r="D9" s="241"/>
      <c r="E9" s="239" t="s">
        <v>369</v>
      </c>
      <c r="F9" s="239" t="s">
        <v>369</v>
      </c>
      <c r="G9" s="239"/>
      <c r="H9" s="239" t="s">
        <v>369</v>
      </c>
      <c r="I9" s="200">
        <f>COUNTA(B9:H9)</f>
        <v>3</v>
      </c>
      <c r="J9" s="733">
        <f>SUM(COUNTIF(B9:H9,"10-"))*(4.5)+SUM(COUNTIF(B9:H9,"9:30-"))*(5)+SUM(COUNTIF(B9:H9,"9-16"))*(6.25)+SUM(COUNTIF(B9:H9,"9:30-15"))*(5)+SUM(COUNTIF(B9:H9,"10-16"))*(5.5)+SUM(COUNTIF(B9:H9,"10-14"))*(4)</f>
        <v>13.5</v>
      </c>
      <c r="K9" s="734"/>
    </row>
    <row r="10" spans="1:11" ht="13.5" customHeight="1" x14ac:dyDescent="0.15">
      <c r="A10" s="88" t="s">
        <v>425</v>
      </c>
      <c r="B10" s="239" t="s">
        <v>369</v>
      </c>
      <c r="C10" s="282"/>
      <c r="D10" s="198"/>
      <c r="E10" s="239" t="s">
        <v>369</v>
      </c>
      <c r="F10" s="239" t="s">
        <v>369</v>
      </c>
      <c r="G10" s="239"/>
      <c r="H10" s="239"/>
      <c r="I10" s="200">
        <f t="shared" ref="I10:I12" si="0">COUNTA(B10:H10)</f>
        <v>3</v>
      </c>
      <c r="J10" s="733">
        <f t="shared" ref="J10" si="1">SUM(COUNTIF(B10:H10,"9-15"))*(5.5)+SUM(COUNTIF(B10:H10,"10-15"))*(4.5)+SUM(COUNTIF(B10:H10,"9-16"))*(6.25)+SUM(COUNTIF(B10:H10,"9:30-15"))*(5)+SUM(COUNTIF(B10:H10,"10-16"))*(5.5)+SUM(COUNTIF(B10:H10,"10-14"))*(4)</f>
        <v>0</v>
      </c>
      <c r="K10" s="734"/>
    </row>
    <row r="11" spans="1:11" ht="13.5" customHeight="1" x14ac:dyDescent="0.15">
      <c r="A11" s="88" t="s">
        <v>426</v>
      </c>
      <c r="B11" s="239" t="s">
        <v>369</v>
      </c>
      <c r="C11" s="282"/>
      <c r="D11" s="198"/>
      <c r="E11" s="239"/>
      <c r="F11" s="239" t="s">
        <v>369</v>
      </c>
      <c r="G11" s="239" t="s">
        <v>369</v>
      </c>
      <c r="H11" s="239"/>
      <c r="I11" s="200">
        <f t="shared" si="0"/>
        <v>3</v>
      </c>
      <c r="J11" s="733">
        <f>SUM(COUNTIF(B11:H11,"10-"))*(4.5)+SUM(COUNTIF(B11:H11,"9:30-"))*(5)+SUM(COUNTIF(B11:H11,"9-16"))*(6.25)+SUM(COUNTIF(B11:H11,"9:30-15"))*(5)+SUM(COUNTIF(B11:H11,"10-16"))*(5.5)+SUM(COUNTIF(B11:H11,"10-14"))*(4)</f>
        <v>13.5</v>
      </c>
      <c r="K11" s="734"/>
    </row>
    <row r="12" spans="1:11" ht="13.5" customHeight="1" x14ac:dyDescent="0.15">
      <c r="A12" s="88" t="s">
        <v>363</v>
      </c>
      <c r="B12" s="239" t="s">
        <v>245</v>
      </c>
      <c r="C12" s="202"/>
      <c r="D12" s="202"/>
      <c r="E12" s="239" t="s">
        <v>245</v>
      </c>
      <c r="F12" s="239" t="s">
        <v>245</v>
      </c>
      <c r="G12" s="239" t="s">
        <v>245</v>
      </c>
      <c r="H12" s="120"/>
      <c r="I12" s="200">
        <f t="shared" si="0"/>
        <v>4</v>
      </c>
      <c r="J12" s="733">
        <f>SUM(COUNTIF(B12:H12,"10-"))*(4.5)+SUM(COUNTIF(B12:H12,"9:30-"))*(5)+SUM(COUNTIF(B12:H12,"10-15:30"))*(5)+SUM(COUNTIF(B12:H12,"9:30-15"))*(5)+SUM(COUNTIF(B12:H12,"10-16"))*(5.5)+SUM(COUNTIF(B12:H12,"10-14"))*(4)</f>
        <v>20</v>
      </c>
      <c r="K12" s="734"/>
    </row>
    <row r="13" spans="1:11" s="191" customFormat="1" ht="15" customHeight="1" x14ac:dyDescent="0.15">
      <c r="A13" s="175" t="s">
        <v>0</v>
      </c>
      <c r="B13" s="176">
        <v>45999</v>
      </c>
      <c r="C13" s="176">
        <v>46000</v>
      </c>
      <c r="D13" s="176">
        <v>46001</v>
      </c>
      <c r="E13" s="176">
        <v>46002</v>
      </c>
      <c r="F13" s="176">
        <v>46003</v>
      </c>
      <c r="G13" s="176">
        <v>46004</v>
      </c>
      <c r="H13" s="176">
        <v>46005</v>
      </c>
      <c r="I13" s="747" t="s">
        <v>1</v>
      </c>
      <c r="J13" s="749" t="s">
        <v>2</v>
      </c>
      <c r="K13" s="750"/>
    </row>
    <row r="14" spans="1:11" s="192" customFormat="1" ht="15" customHeight="1" x14ac:dyDescent="0.15">
      <c r="A14" s="155" t="s">
        <v>3</v>
      </c>
      <c r="B14" s="157" t="s">
        <v>4</v>
      </c>
      <c r="C14" s="157" t="s">
        <v>5</v>
      </c>
      <c r="D14" s="157" t="s">
        <v>6</v>
      </c>
      <c r="E14" s="157" t="s">
        <v>7</v>
      </c>
      <c r="F14" s="157" t="s">
        <v>8</v>
      </c>
      <c r="G14" s="157" t="s">
        <v>9</v>
      </c>
      <c r="H14" s="158" t="s">
        <v>10</v>
      </c>
      <c r="I14" s="748"/>
      <c r="J14" s="749"/>
      <c r="K14" s="750"/>
    </row>
    <row r="15" spans="1:11" s="151" customFormat="1" ht="13.5" customHeight="1" x14ac:dyDescent="0.15">
      <c r="A15" s="193" t="s">
        <v>131</v>
      </c>
      <c r="B15" s="195">
        <v>5</v>
      </c>
      <c r="C15" s="195"/>
      <c r="D15" s="195"/>
      <c r="E15" s="153">
        <v>4</v>
      </c>
      <c r="F15" s="195">
        <v>5</v>
      </c>
      <c r="G15" s="153">
        <v>4</v>
      </c>
      <c r="H15" s="153">
        <v>3</v>
      </c>
      <c r="I15" s="196"/>
      <c r="J15" s="751"/>
      <c r="K15" s="752"/>
    </row>
    <row r="16" spans="1:11" s="151" customFormat="1" ht="13.5" customHeight="1" x14ac:dyDescent="0.15">
      <c r="A16" s="197" t="s">
        <v>155</v>
      </c>
      <c r="B16" s="239"/>
      <c r="C16" s="241"/>
      <c r="D16" s="241"/>
      <c r="E16" s="240" t="s">
        <v>368</v>
      </c>
      <c r="F16" s="16"/>
      <c r="G16" s="240" t="s">
        <v>368</v>
      </c>
      <c r="H16" s="240" t="s">
        <v>368</v>
      </c>
      <c r="I16" s="200">
        <f t="shared" ref="I16:I22" si="2">COUNTA(B16:H16)</f>
        <v>3</v>
      </c>
      <c r="J16" s="733">
        <f>SUM(COUNTIF(B16:H16,"10-"))*(4.5)+SUM(COUNTIF(B16:H16,"9:30-"))*(5)+SUM(COUNTIF(B16:H16,"9-16"))*(6.25)+SUM(COUNTIF(B16:H16,"9:30-15"))*(5)+SUM(COUNTIF(B16:H16,"10-16"))*(5.5)+SUM(COUNTIF(B16:H16,"10-14"))*(4)</f>
        <v>15</v>
      </c>
      <c r="K16" s="734"/>
    </row>
    <row r="17" spans="1:11" ht="13.5" customHeight="1" x14ac:dyDescent="0.15">
      <c r="A17" s="197" t="s">
        <v>158</v>
      </c>
      <c r="B17" s="239" t="s">
        <v>369</v>
      </c>
      <c r="C17" s="241"/>
      <c r="D17" s="241"/>
      <c r="E17" s="239"/>
      <c r="F17" s="239"/>
      <c r="G17" s="239" t="s">
        <v>369</v>
      </c>
      <c r="H17" s="239" t="s">
        <v>369</v>
      </c>
      <c r="I17" s="200">
        <f t="shared" si="2"/>
        <v>3</v>
      </c>
      <c r="J17" s="733">
        <f>SUM(COUNTIF(B17:H17,"10-"))*(4.5)+SUM(COUNTIF(B17:H17,"9:30-"))*(5)+SUM(COUNTIF(B17:H17,"9-16"))*(6.25)+SUM(COUNTIF(B17:H17,"9:30-15"))*(5)+SUM(COUNTIF(B17:H17,"10-16"))*(5.5)+SUM(COUNTIF(B17:H17,"10-14"))*(4)</f>
        <v>13.5</v>
      </c>
      <c r="K17" s="734"/>
    </row>
    <row r="18" spans="1:11" ht="13.5" customHeight="1" x14ac:dyDescent="0.15">
      <c r="A18" s="197" t="s">
        <v>160</v>
      </c>
      <c r="B18" s="240" t="s">
        <v>368</v>
      </c>
      <c r="C18" s="241"/>
      <c r="D18" s="241"/>
      <c r="E18" s="242" t="s">
        <v>362</v>
      </c>
      <c r="F18" s="240" t="s">
        <v>368</v>
      </c>
      <c r="G18" s="242" t="s">
        <v>161</v>
      </c>
      <c r="H18" s="239"/>
      <c r="I18" s="200">
        <f t="shared" si="2"/>
        <v>4</v>
      </c>
      <c r="J18" s="733">
        <f>SUM(COUNTIF(B18:H18,"10-"))*(4.5)+SUM(COUNTIF(B18:H18,"9:30-"))*(5)+SUM(COUNTIF(B18:H18,"9-16"))*(6.25)+SUM(COUNTIF(B18:H18,"9:30-15"))*(5)+SUM(COUNTIF(B18:H18,"10-16"))*(5.5)+SUM(COUNTIF(B18:H18,"10-14"))*(4)</f>
        <v>10</v>
      </c>
      <c r="K18" s="734"/>
    </row>
    <row r="19" spans="1:11" ht="13.5" customHeight="1" x14ac:dyDescent="0.15">
      <c r="A19" s="88" t="s">
        <v>183</v>
      </c>
      <c r="B19" s="239"/>
      <c r="C19" s="241"/>
      <c r="D19" s="241"/>
      <c r="E19" s="239" t="s">
        <v>369</v>
      </c>
      <c r="F19" s="239" t="s">
        <v>369</v>
      </c>
      <c r="G19" s="239"/>
      <c r="H19" s="239" t="s">
        <v>369</v>
      </c>
      <c r="I19" s="200">
        <f t="shared" si="2"/>
        <v>3</v>
      </c>
      <c r="J19" s="733">
        <f>SUM(COUNTIF(B19:H19,"10-"))*(4.5)+SUM(COUNTIF(B19:H19,"9:30-"))*(5)+SUM(COUNTIF(B19:H19,"9-16"))*(6.25)+SUM(COUNTIF(B19:H19,"9:30-15"))*(5)+SUM(COUNTIF(B19:H19,"10-16"))*(5.5)+SUM(COUNTIF(B19:H19,"10-14"))*(4)</f>
        <v>13.5</v>
      </c>
      <c r="K19" s="734"/>
    </row>
    <row r="20" spans="1:11" ht="13.5" customHeight="1" x14ac:dyDescent="0.15">
      <c r="A20" s="88" t="s">
        <v>425</v>
      </c>
      <c r="B20" s="239" t="s">
        <v>369</v>
      </c>
      <c r="C20" s="282"/>
      <c r="D20" s="198"/>
      <c r="E20" s="239" t="s">
        <v>369</v>
      </c>
      <c r="F20" s="239" t="s">
        <v>369</v>
      </c>
      <c r="G20" s="239"/>
      <c r="H20" s="239"/>
      <c r="I20" s="200">
        <f t="shared" si="2"/>
        <v>3</v>
      </c>
      <c r="J20" s="733">
        <f t="shared" ref="J20" si="3">SUM(COUNTIF(B20:H20,"9-15"))*(5.5)+SUM(COUNTIF(B20:H20,"10-15"))*(4.5)+SUM(COUNTIF(B20:H20,"9-16"))*(6.25)+SUM(COUNTIF(B20:H20,"9:30-15"))*(5)+SUM(COUNTIF(B20:H20,"10-16"))*(5.5)+SUM(COUNTIF(B20:H20,"10-14"))*(4)</f>
        <v>0</v>
      </c>
      <c r="K20" s="734"/>
    </row>
    <row r="21" spans="1:11" ht="13.5" customHeight="1" x14ac:dyDescent="0.15">
      <c r="A21" s="88" t="s">
        <v>426</v>
      </c>
      <c r="B21" s="239" t="s">
        <v>369</v>
      </c>
      <c r="C21" s="282"/>
      <c r="D21" s="198"/>
      <c r="E21" s="239"/>
      <c r="F21" s="239" t="s">
        <v>369</v>
      </c>
      <c r="G21" s="239" t="s">
        <v>369</v>
      </c>
      <c r="H21" s="239"/>
      <c r="I21" s="200">
        <f t="shared" si="2"/>
        <v>3</v>
      </c>
      <c r="J21" s="733">
        <f>SUM(COUNTIF(B21:H21,"10-"))*(4.5)+SUM(COUNTIF(B21:H21,"9:30-"))*(5)+SUM(COUNTIF(B21:H21,"9-16"))*(6.25)+SUM(COUNTIF(B21:H21,"9:30-15"))*(5)+SUM(COUNTIF(B21:H21,"10-16"))*(5.5)+SUM(COUNTIF(B21:H21,"10-14"))*(4)</f>
        <v>13.5</v>
      </c>
      <c r="K21" s="734"/>
    </row>
    <row r="22" spans="1:11" ht="13.5" customHeight="1" x14ac:dyDescent="0.15">
      <c r="A22" s="88" t="s">
        <v>363</v>
      </c>
      <c r="B22" s="239" t="s">
        <v>245</v>
      </c>
      <c r="C22" s="202"/>
      <c r="D22" s="202"/>
      <c r="E22" s="239" t="s">
        <v>245</v>
      </c>
      <c r="F22" s="239" t="s">
        <v>245</v>
      </c>
      <c r="G22" s="239" t="s">
        <v>245</v>
      </c>
      <c r="H22" s="120"/>
      <c r="I22" s="200">
        <f t="shared" si="2"/>
        <v>4</v>
      </c>
      <c r="J22" s="733">
        <f>SUM(COUNTIF(B22:H22,"10-"))*(4.5)+SUM(COUNTIF(B22:H22,"9:30-"))*(5)+SUM(COUNTIF(B22:H22,"10-15:30"))*(5)+SUM(COUNTIF(B22:H22,"9:30-15"))*(5)+SUM(COUNTIF(B22:H22,"10-16"))*(5.5)+SUM(COUNTIF(B22:H22,"10-14"))*(4)</f>
        <v>20</v>
      </c>
      <c r="K22" s="734"/>
    </row>
    <row r="23" spans="1:11" s="191" customFormat="1" ht="15" customHeight="1" x14ac:dyDescent="0.15">
      <c r="A23" s="153" t="s">
        <v>0</v>
      </c>
      <c r="B23" s="183">
        <v>46006</v>
      </c>
      <c r="C23" s="183">
        <v>46007</v>
      </c>
      <c r="D23" s="183">
        <v>46008</v>
      </c>
      <c r="E23" s="183">
        <v>46009</v>
      </c>
      <c r="F23" s="183">
        <v>46010</v>
      </c>
      <c r="G23" s="183">
        <v>46011</v>
      </c>
      <c r="H23" s="183">
        <v>46012</v>
      </c>
      <c r="I23" s="747" t="s">
        <v>1</v>
      </c>
      <c r="J23" s="749" t="s">
        <v>2</v>
      </c>
      <c r="K23" s="750"/>
    </row>
    <row r="24" spans="1:11" s="192" customFormat="1" ht="15" customHeight="1" x14ac:dyDescent="0.15">
      <c r="A24" s="155" t="s">
        <v>3</v>
      </c>
      <c r="B24" s="157" t="s">
        <v>4</v>
      </c>
      <c r="C24" s="157" t="s">
        <v>5</v>
      </c>
      <c r="D24" s="157" t="s">
        <v>6</v>
      </c>
      <c r="E24" s="157" t="s">
        <v>7</v>
      </c>
      <c r="F24" s="157" t="s">
        <v>8</v>
      </c>
      <c r="G24" s="157" t="s">
        <v>9</v>
      </c>
      <c r="H24" s="158" t="s">
        <v>10</v>
      </c>
      <c r="I24" s="748"/>
      <c r="J24" s="749"/>
      <c r="K24" s="750"/>
    </row>
    <row r="25" spans="1:11" s="151" customFormat="1" ht="14.25" customHeight="1" x14ac:dyDescent="0.15">
      <c r="A25" s="206" t="s">
        <v>142</v>
      </c>
      <c r="B25" s="195">
        <v>5</v>
      </c>
      <c r="C25" s="195"/>
      <c r="D25" s="195"/>
      <c r="E25" s="153">
        <v>4</v>
      </c>
      <c r="F25" s="195">
        <v>5</v>
      </c>
      <c r="G25" s="153">
        <v>4</v>
      </c>
      <c r="H25" s="153">
        <v>3</v>
      </c>
      <c r="I25" s="196"/>
      <c r="J25" s="751"/>
      <c r="K25" s="752"/>
    </row>
    <row r="26" spans="1:11" ht="13.5" customHeight="1" x14ac:dyDescent="0.15">
      <c r="A26" s="197" t="s">
        <v>155</v>
      </c>
      <c r="B26" s="239"/>
      <c r="C26" s="241"/>
      <c r="D26" s="241"/>
      <c r="E26" s="240" t="s">
        <v>368</v>
      </c>
      <c r="F26" s="16"/>
      <c r="G26" s="240" t="s">
        <v>368</v>
      </c>
      <c r="H26" s="240" t="s">
        <v>368</v>
      </c>
      <c r="I26" s="199">
        <f>COUNTA(B26:H26)</f>
        <v>3</v>
      </c>
      <c r="J26" s="733">
        <f>SUM(COUNTIF(B26:H26,"10-"))*(4.5)+SUM(COUNTIF(B26:H26,"9:30-"))*(5)+SUM(COUNTIF(B26:H26,"9-16"))*(6.25)+SUM(COUNTIF(B26:H26,"9:30-15"))*(5)+SUM(COUNTIF(B26:H26,"10-16"))*(5.5)+SUM(COUNTIF(B26:H26,"10-14"))*(4)</f>
        <v>15</v>
      </c>
      <c r="K26" s="734"/>
    </row>
    <row r="27" spans="1:11" ht="13.5" customHeight="1" x14ac:dyDescent="0.15">
      <c r="A27" s="197" t="s">
        <v>158</v>
      </c>
      <c r="B27" s="239" t="s">
        <v>369</v>
      </c>
      <c r="C27" s="241"/>
      <c r="D27" s="241"/>
      <c r="E27" s="239"/>
      <c r="F27" s="239"/>
      <c r="G27" s="239" t="s">
        <v>369</v>
      </c>
      <c r="H27" s="239" t="s">
        <v>369</v>
      </c>
      <c r="I27" s="200">
        <f t="shared" ref="I27:I32" si="4">COUNTA(B27:H27)</f>
        <v>3</v>
      </c>
      <c r="J27" s="733">
        <f>SUM(COUNTIF(B27:H27,"10-"))*(4.5)+SUM(COUNTIF(B27:H27,"9:30-"))*(5)+SUM(COUNTIF(B27:H27,"9-16"))*(6.25)+SUM(COUNTIF(B27:H27,"9:30-15"))*(5)+SUM(COUNTIF(B27:H27,"10-16"))*(5.5)+SUM(COUNTIF(B27:H27,"10-14"))*(4)</f>
        <v>13.5</v>
      </c>
      <c r="K27" s="734"/>
    </row>
    <row r="28" spans="1:11" ht="13.5" customHeight="1" x14ac:dyDescent="0.15">
      <c r="A28" s="197" t="s">
        <v>160</v>
      </c>
      <c r="B28" s="240" t="s">
        <v>368</v>
      </c>
      <c r="C28" s="241"/>
      <c r="D28" s="241"/>
      <c r="E28" s="242" t="s">
        <v>362</v>
      </c>
      <c r="F28" s="240" t="s">
        <v>368</v>
      </c>
      <c r="G28" s="242" t="s">
        <v>161</v>
      </c>
      <c r="H28" s="239"/>
      <c r="I28" s="200">
        <f t="shared" si="4"/>
        <v>4</v>
      </c>
      <c r="J28" s="733">
        <f>SUM(COUNTIF(B28:H28,"10-"))*(4.5)+SUM(COUNTIF(B28:H28,"9:30-"))*(5)+SUM(COUNTIF(B28:H28,"9-16"))*(6.25)+SUM(COUNTIF(B28:H28,"9:30-15"))*(5)+SUM(COUNTIF(B28:H28,"10-16"))*(5.5)+SUM(COUNTIF(B28:H28,"10-14"))*(4)</f>
        <v>10</v>
      </c>
      <c r="K28" s="734"/>
    </row>
    <row r="29" spans="1:11" ht="13.5" customHeight="1" x14ac:dyDescent="0.15">
      <c r="A29" s="88" t="s">
        <v>183</v>
      </c>
      <c r="B29" s="239"/>
      <c r="C29" s="241"/>
      <c r="D29" s="241"/>
      <c r="E29" s="239" t="s">
        <v>369</v>
      </c>
      <c r="F29" s="239" t="s">
        <v>369</v>
      </c>
      <c r="G29" s="239"/>
      <c r="H29" s="239" t="s">
        <v>369</v>
      </c>
      <c r="I29" s="200">
        <f t="shared" si="4"/>
        <v>3</v>
      </c>
      <c r="J29" s="733">
        <f>SUM(COUNTIF(B29:H29,"10-"))*(4.5)+SUM(COUNTIF(B29:H29,"9:30-"))*(5)+SUM(COUNTIF(B29:H29,"9-16"))*(6.25)+SUM(COUNTIF(B29:H29,"9:30-15"))*(5)+SUM(COUNTIF(B29:H29,"10-16"))*(5.5)+SUM(COUNTIF(B29:H29,"10-14"))*(4)</f>
        <v>13.5</v>
      </c>
      <c r="K29" s="734"/>
    </row>
    <row r="30" spans="1:11" ht="13.5" customHeight="1" x14ac:dyDescent="0.15">
      <c r="A30" s="88" t="s">
        <v>425</v>
      </c>
      <c r="B30" s="239" t="s">
        <v>369</v>
      </c>
      <c r="C30" s="282"/>
      <c r="D30" s="198"/>
      <c r="E30" s="239" t="s">
        <v>369</v>
      </c>
      <c r="F30" s="239" t="s">
        <v>369</v>
      </c>
      <c r="G30" s="239"/>
      <c r="H30" s="239"/>
      <c r="I30" s="200">
        <f t="shared" si="4"/>
        <v>3</v>
      </c>
      <c r="J30" s="733">
        <f t="shared" ref="J30" si="5">SUM(COUNTIF(B30:H30,"9-15"))*(5.5)+SUM(COUNTIF(B30:H30,"10-15"))*(4.5)+SUM(COUNTIF(B30:H30,"9-16"))*(6.25)+SUM(COUNTIF(B30:H30,"9:30-15"))*(5)+SUM(COUNTIF(B30:H30,"10-16"))*(5.5)+SUM(COUNTIF(B30:H30,"10-14"))*(4)</f>
        <v>0</v>
      </c>
      <c r="K30" s="734"/>
    </row>
    <row r="31" spans="1:11" ht="13.5" customHeight="1" x14ac:dyDescent="0.15">
      <c r="A31" s="88" t="s">
        <v>426</v>
      </c>
      <c r="B31" s="239" t="s">
        <v>369</v>
      </c>
      <c r="C31" s="282"/>
      <c r="D31" s="198"/>
      <c r="E31" s="239"/>
      <c r="F31" s="239" t="s">
        <v>369</v>
      </c>
      <c r="G31" s="239" t="s">
        <v>369</v>
      </c>
      <c r="H31" s="239"/>
      <c r="I31" s="200">
        <f t="shared" si="4"/>
        <v>3</v>
      </c>
      <c r="J31" s="733">
        <f>SUM(COUNTIF(B31:H31,"10-"))*(4.5)+SUM(COUNTIF(B31:H31,"9:30-"))*(5)+SUM(COUNTIF(B31:H31,"9-16"))*(6.25)+SUM(COUNTIF(B31:H31,"9:30-15"))*(5)+SUM(COUNTIF(B31:H31,"10-16"))*(5.5)+SUM(COUNTIF(B31:H31,"10-14"))*(4)</f>
        <v>13.5</v>
      </c>
      <c r="K31" s="734"/>
    </row>
    <row r="32" spans="1:11" ht="13.5" customHeight="1" x14ac:dyDescent="0.15">
      <c r="A32" s="88" t="s">
        <v>363</v>
      </c>
      <c r="B32" s="239" t="s">
        <v>245</v>
      </c>
      <c r="C32" s="202"/>
      <c r="D32" s="202"/>
      <c r="E32" s="239" t="s">
        <v>245</v>
      </c>
      <c r="F32" s="239" t="s">
        <v>245</v>
      </c>
      <c r="G32" s="239" t="s">
        <v>245</v>
      </c>
      <c r="H32" s="120"/>
      <c r="I32" s="200">
        <f t="shared" si="4"/>
        <v>4</v>
      </c>
      <c r="J32" s="733">
        <f>SUM(COUNTIF(B32:H32,"10-"))*(4.5)+SUM(COUNTIF(B32:H32,"9:30-"))*(5)+SUM(COUNTIF(B32:H32,"10-15:30"))*(5)+SUM(COUNTIF(B32:H32,"9:30-15"))*(5)+SUM(COUNTIF(B32:H32,"10-16"))*(5.5)+SUM(COUNTIF(B32:H32,"10-14"))*(4)</f>
        <v>20</v>
      </c>
      <c r="K32" s="734"/>
    </row>
    <row r="33" spans="1:11" s="191" customFormat="1" ht="15" customHeight="1" x14ac:dyDescent="0.15">
      <c r="A33" s="153" t="s">
        <v>0</v>
      </c>
      <c r="B33" s="183">
        <v>46013</v>
      </c>
      <c r="C33" s="183">
        <v>46014</v>
      </c>
      <c r="D33" s="183">
        <v>46015</v>
      </c>
      <c r="E33" s="183">
        <v>46016</v>
      </c>
      <c r="F33" s="183">
        <v>46017</v>
      </c>
      <c r="G33" s="183">
        <v>46018</v>
      </c>
      <c r="H33" s="183">
        <v>46019</v>
      </c>
      <c r="I33" s="747" t="s">
        <v>1</v>
      </c>
      <c r="J33" s="749" t="s">
        <v>2</v>
      </c>
      <c r="K33" s="750"/>
    </row>
    <row r="34" spans="1:11" s="192" customFormat="1" ht="15" customHeight="1" x14ac:dyDescent="0.15">
      <c r="A34" s="155" t="s">
        <v>3</v>
      </c>
      <c r="B34" s="157" t="s">
        <v>4</v>
      </c>
      <c r="C34" s="157" t="s">
        <v>5</v>
      </c>
      <c r="D34" s="157" t="s">
        <v>6</v>
      </c>
      <c r="E34" s="157" t="s">
        <v>7</v>
      </c>
      <c r="F34" s="157" t="s">
        <v>8</v>
      </c>
      <c r="G34" s="157" t="s">
        <v>9</v>
      </c>
      <c r="H34" s="158" t="s">
        <v>10</v>
      </c>
      <c r="I34" s="748"/>
      <c r="J34" s="749"/>
      <c r="K34" s="750"/>
    </row>
    <row r="35" spans="1:11" s="151" customFormat="1" ht="13.5" customHeight="1" x14ac:dyDescent="0.15">
      <c r="A35" s="193" t="s">
        <v>131</v>
      </c>
      <c r="B35" s="195">
        <v>5</v>
      </c>
      <c r="C35" s="195"/>
      <c r="D35" s="195"/>
      <c r="E35" s="153">
        <v>4</v>
      </c>
      <c r="F35" s="195">
        <v>5</v>
      </c>
      <c r="G35" s="153">
        <v>4</v>
      </c>
      <c r="H35" s="153">
        <v>3</v>
      </c>
      <c r="I35" s="196"/>
      <c r="J35" s="751"/>
      <c r="K35" s="752"/>
    </row>
    <row r="36" spans="1:11" ht="13.5" customHeight="1" x14ac:dyDescent="0.15">
      <c r="A36" s="197" t="s">
        <v>155</v>
      </c>
      <c r="B36" s="239"/>
      <c r="C36" s="241"/>
      <c r="D36" s="241"/>
      <c r="E36" s="240" t="s">
        <v>368</v>
      </c>
      <c r="F36" s="16"/>
      <c r="G36" s="240" t="s">
        <v>368</v>
      </c>
      <c r="H36" s="240" t="s">
        <v>368</v>
      </c>
      <c r="I36" s="199">
        <f>COUNTA(B36:H36)</f>
        <v>3</v>
      </c>
      <c r="J36" s="733">
        <f>SUM(COUNTIF(B36:H36,"10-"))*(4.5)+SUM(COUNTIF(B36:H36,"9:30-"))*(5)+SUM(COUNTIF(B36:H36,"9-16"))*(6.25)+SUM(COUNTIF(B36:H36,"9:30-15"))*(5)+SUM(COUNTIF(B36:H36,"10-16"))*(5.5)+SUM(COUNTIF(B36:H36,"10-14"))*(4)</f>
        <v>15</v>
      </c>
      <c r="K36" s="734"/>
    </row>
    <row r="37" spans="1:11" s="151" customFormat="1" ht="13.5" customHeight="1" x14ac:dyDescent="0.15">
      <c r="A37" s="197" t="s">
        <v>158</v>
      </c>
      <c r="B37" s="239" t="s">
        <v>369</v>
      </c>
      <c r="C37" s="241"/>
      <c r="D37" s="241"/>
      <c r="E37" s="239"/>
      <c r="F37" s="239"/>
      <c r="G37" s="239" t="s">
        <v>369</v>
      </c>
      <c r="H37" s="239" t="s">
        <v>369</v>
      </c>
      <c r="I37" s="200">
        <f t="shared" ref="I37:I42" si="6">COUNTA(B37:H37)</f>
        <v>3</v>
      </c>
      <c r="J37" s="733">
        <f>SUM(COUNTIF(B37:H37,"10-"))*(4.5)+SUM(COUNTIF(B37:H37,"9:30-"))*(5)+SUM(COUNTIF(B37:H37,"9-16"))*(6.25)+SUM(COUNTIF(B37:H37,"9:30-15"))*(5)+SUM(COUNTIF(B37:H37,"10-16"))*(5.5)+SUM(COUNTIF(B37:H37,"10-14"))*(4)</f>
        <v>13.5</v>
      </c>
      <c r="K37" s="734"/>
    </row>
    <row r="38" spans="1:11" ht="13.5" customHeight="1" x14ac:dyDescent="0.15">
      <c r="A38" s="197" t="s">
        <v>160</v>
      </c>
      <c r="B38" s="240" t="s">
        <v>368</v>
      </c>
      <c r="C38" s="241"/>
      <c r="D38" s="241"/>
      <c r="E38" s="242" t="s">
        <v>362</v>
      </c>
      <c r="F38" s="240" t="s">
        <v>368</v>
      </c>
      <c r="G38" s="242" t="s">
        <v>161</v>
      </c>
      <c r="H38" s="239"/>
      <c r="I38" s="200">
        <f t="shared" si="6"/>
        <v>4</v>
      </c>
      <c r="J38" s="733">
        <f>SUM(COUNTIF(B38:H38,"10-"))*(4.5)+SUM(COUNTIF(B38:H38,"9:30-"))*(5)+SUM(COUNTIF(B38:H38,"9-16"))*(6.25)+SUM(COUNTIF(B38:H38,"9:30-15"))*(5)+SUM(COUNTIF(B38:H38,"10-16"))*(5.5)+SUM(COUNTIF(B38:H38,"10-14"))*(4)</f>
        <v>10</v>
      </c>
      <c r="K38" s="734"/>
    </row>
    <row r="39" spans="1:11" ht="13.5" customHeight="1" x14ac:dyDescent="0.15">
      <c r="A39" s="88" t="s">
        <v>183</v>
      </c>
      <c r="B39" s="239"/>
      <c r="C39" s="241"/>
      <c r="D39" s="241"/>
      <c r="E39" s="239" t="s">
        <v>369</v>
      </c>
      <c r="F39" s="239" t="s">
        <v>369</v>
      </c>
      <c r="G39" s="239"/>
      <c r="H39" s="239" t="s">
        <v>369</v>
      </c>
      <c r="I39" s="200">
        <f t="shared" si="6"/>
        <v>3</v>
      </c>
      <c r="J39" s="733">
        <f>SUM(COUNTIF(B39:H39,"10-"))*(4.5)+SUM(COUNTIF(B39:H39,"9:30-"))*(5)+SUM(COUNTIF(B39:H39,"9-16"))*(6.25)+SUM(COUNTIF(B39:H39,"9:30-15"))*(5)+SUM(COUNTIF(B39:H39,"10-16"))*(5.5)+SUM(COUNTIF(B39:H39,"10-14"))*(4)</f>
        <v>13.5</v>
      </c>
      <c r="K39" s="734"/>
    </row>
    <row r="40" spans="1:11" ht="13.5" customHeight="1" x14ac:dyDescent="0.15">
      <c r="A40" s="88" t="s">
        <v>425</v>
      </c>
      <c r="B40" s="239" t="s">
        <v>369</v>
      </c>
      <c r="C40" s="282"/>
      <c r="D40" s="198"/>
      <c r="E40" s="239" t="s">
        <v>369</v>
      </c>
      <c r="F40" s="239" t="s">
        <v>369</v>
      </c>
      <c r="G40" s="239"/>
      <c r="H40" s="239"/>
      <c r="I40" s="200">
        <f t="shared" si="6"/>
        <v>3</v>
      </c>
      <c r="J40" s="733">
        <f t="shared" ref="J40" si="7">SUM(COUNTIF(B40:H40,"9-15"))*(5.5)+SUM(COUNTIF(B40:H40,"10-15"))*(4.5)+SUM(COUNTIF(B40:H40,"9-16"))*(6.25)+SUM(COUNTIF(B40:H40,"9:30-15"))*(5)+SUM(COUNTIF(B40:H40,"10-16"))*(5.5)+SUM(COUNTIF(B40:H40,"10-14"))*(4)</f>
        <v>0</v>
      </c>
      <c r="K40" s="734"/>
    </row>
    <row r="41" spans="1:11" ht="13.5" customHeight="1" x14ac:dyDescent="0.15">
      <c r="A41" s="88" t="s">
        <v>426</v>
      </c>
      <c r="B41" s="239" t="s">
        <v>369</v>
      </c>
      <c r="C41" s="282"/>
      <c r="D41" s="198"/>
      <c r="E41" s="239"/>
      <c r="F41" s="239" t="s">
        <v>369</v>
      </c>
      <c r="G41" s="239" t="s">
        <v>369</v>
      </c>
      <c r="H41" s="239"/>
      <c r="I41" s="200">
        <f t="shared" si="6"/>
        <v>3</v>
      </c>
      <c r="J41" s="733">
        <f>SUM(COUNTIF(B41:H41,"10-"))*(4.5)+SUM(COUNTIF(B41:H41,"9:30-"))*(5)+SUM(COUNTIF(B41:H41,"9-16"))*(6.25)+SUM(COUNTIF(B41:H41,"9:30-15"))*(5)+SUM(COUNTIF(B41:H41,"10-16"))*(5.5)+SUM(COUNTIF(B41:H41,"10-14"))*(4)</f>
        <v>13.5</v>
      </c>
      <c r="K41" s="734"/>
    </row>
    <row r="42" spans="1:11" ht="13.5" customHeight="1" x14ac:dyDescent="0.15">
      <c r="A42" s="88" t="s">
        <v>363</v>
      </c>
      <c r="B42" s="239" t="s">
        <v>245</v>
      </c>
      <c r="C42" s="202"/>
      <c r="D42" s="202"/>
      <c r="E42" s="239" t="s">
        <v>245</v>
      </c>
      <c r="F42" s="239" t="s">
        <v>245</v>
      </c>
      <c r="G42" s="239" t="s">
        <v>245</v>
      </c>
      <c r="H42" s="120"/>
      <c r="I42" s="200">
        <f t="shared" si="6"/>
        <v>4</v>
      </c>
      <c r="J42" s="733">
        <f>SUM(COUNTIF(B42:H42,"10-"))*(4.5)+SUM(COUNTIF(B42:H42,"9:30-"))*(5)+SUM(COUNTIF(B42:H42,"10-15:30"))*(5)+SUM(COUNTIF(B42:H42,"10-12"))*(2)+SUM(COUNTIF(B42:H42,"10-16"))*(5.5)+SUM(COUNTIF(B42:H42,"10-14"))*(4)</f>
        <v>20</v>
      </c>
      <c r="K42" s="734"/>
    </row>
    <row r="43" spans="1:11" s="191" customFormat="1" ht="15" customHeight="1" x14ac:dyDescent="0.15">
      <c r="A43" s="175" t="s">
        <v>0</v>
      </c>
      <c r="B43" s="176">
        <v>46020</v>
      </c>
      <c r="C43" s="176">
        <v>46021</v>
      </c>
      <c r="D43" s="176">
        <v>46022</v>
      </c>
      <c r="E43" s="176">
        <v>46023</v>
      </c>
      <c r="F43" s="176">
        <v>46024</v>
      </c>
      <c r="G43" s="176">
        <v>46025</v>
      </c>
      <c r="H43" s="176">
        <v>46026</v>
      </c>
      <c r="I43" s="747" t="s">
        <v>1</v>
      </c>
      <c r="J43" s="749" t="s">
        <v>2</v>
      </c>
      <c r="K43" s="750"/>
    </row>
    <row r="44" spans="1:11" s="192" customFormat="1" ht="15" customHeight="1" x14ac:dyDescent="0.15">
      <c r="A44" s="155" t="s">
        <v>3</v>
      </c>
      <c r="B44" s="157" t="s">
        <v>4</v>
      </c>
      <c r="C44" s="157" t="s">
        <v>5</v>
      </c>
      <c r="D44" s="157" t="s">
        <v>6</v>
      </c>
      <c r="E44" s="158" t="s">
        <v>7</v>
      </c>
      <c r="F44" s="157" t="s">
        <v>8</v>
      </c>
      <c r="G44" s="157" t="s">
        <v>9</v>
      </c>
      <c r="H44" s="158" t="s">
        <v>10</v>
      </c>
      <c r="I44" s="748"/>
      <c r="J44" s="749"/>
      <c r="K44" s="750"/>
    </row>
    <row r="45" spans="1:11" s="151" customFormat="1" ht="13.5" customHeight="1" x14ac:dyDescent="0.15">
      <c r="A45" s="206" t="s">
        <v>142</v>
      </c>
      <c r="B45" s="195">
        <v>5</v>
      </c>
      <c r="C45" s="956" t="s">
        <v>420</v>
      </c>
      <c r="D45" s="957"/>
      <c r="E45" s="957"/>
      <c r="F45" s="957"/>
      <c r="G45" s="958"/>
      <c r="H45" s="153">
        <v>3</v>
      </c>
      <c r="I45" s="196"/>
      <c r="J45" s="751"/>
      <c r="K45" s="752"/>
    </row>
    <row r="46" spans="1:11" ht="13.5" customHeight="1" x14ac:dyDescent="0.15">
      <c r="A46" s="197" t="s">
        <v>155</v>
      </c>
      <c r="B46" s="239"/>
      <c r="C46" s="241"/>
      <c r="D46" s="241"/>
      <c r="E46" s="241"/>
      <c r="F46" s="241"/>
      <c r="G46" s="241"/>
      <c r="H46" s="240" t="s">
        <v>368</v>
      </c>
      <c r="I46" s="199">
        <f>COUNTA(B46:H46)</f>
        <v>1</v>
      </c>
      <c r="J46" s="733">
        <f>SUM(COUNTIF(B46:H46,"10-"))*(4.5)+SUM(COUNTIF(B46:H46,"9:30-"))*(5)+SUM(COUNTIF(B46:H46,"9-16"))*(6.25)+SUM(COUNTIF(B46:H46,"9:30-15"))*(5)+SUM(COUNTIF(B46:H46,"10-16"))*(5.5)+SUM(COUNTIF(B46:H46,"10-14"))*(4)</f>
        <v>5</v>
      </c>
      <c r="K46" s="734"/>
    </row>
    <row r="47" spans="1:11" ht="13.5" customHeight="1" x14ac:dyDescent="0.15">
      <c r="A47" s="197" t="s">
        <v>158</v>
      </c>
      <c r="B47" s="239" t="s">
        <v>369</v>
      </c>
      <c r="C47" s="241"/>
      <c r="D47" s="241"/>
      <c r="E47" s="241"/>
      <c r="F47" s="241"/>
      <c r="G47" s="241"/>
      <c r="H47" s="239" t="s">
        <v>369</v>
      </c>
      <c r="I47" s="200">
        <f t="shared" ref="I47:I48" si="8">COUNTA(B47:H47)</f>
        <v>2</v>
      </c>
      <c r="J47" s="733">
        <f>SUM(COUNTIF(B47:H47,"10-"))*(4.5)+SUM(COUNTIF(B47:H47,"9:30-"))*(5)+SUM(COUNTIF(B47:H47,"9-16"))*(6.25)+SUM(COUNTIF(B47:H47,"9:30-15"))*(5)+SUM(COUNTIF(B47:H47,"10-16"))*(5.5)+SUM(COUNTIF(B47:H47,"10-14"))*(4)</f>
        <v>9</v>
      </c>
      <c r="K47" s="734"/>
    </row>
    <row r="48" spans="1:11" ht="13.5" customHeight="1" x14ac:dyDescent="0.15">
      <c r="A48" s="197" t="s">
        <v>160</v>
      </c>
      <c r="B48" s="240" t="s">
        <v>368</v>
      </c>
      <c r="C48" s="241"/>
      <c r="D48" s="241"/>
      <c r="E48" s="241"/>
      <c r="F48" s="241"/>
      <c r="G48" s="241"/>
      <c r="H48" s="239"/>
      <c r="I48" s="200">
        <f t="shared" si="8"/>
        <v>1</v>
      </c>
      <c r="J48" s="733">
        <f>SUM(COUNTIF(B48:H48,"10-"))*(4.5)+SUM(COUNTIF(B48:H48,"9:30-"))*(5)+SUM(COUNTIF(B48:H48,"9-16"))*(6.25)+SUM(COUNTIF(B48:H48,"9:30-15"))*(5)+SUM(COUNTIF(B48:H48,"10-16"))*(5.5)+SUM(COUNTIF(B48:H48,"10-14"))*(4)</f>
        <v>5</v>
      </c>
      <c r="K48" s="734"/>
    </row>
    <row r="49" spans="1:11" ht="13.5" customHeight="1" x14ac:dyDescent="0.15">
      <c r="A49" s="88" t="s">
        <v>183</v>
      </c>
      <c r="B49" s="239"/>
      <c r="C49" s="241"/>
      <c r="D49" s="241"/>
      <c r="E49" s="241"/>
      <c r="F49" s="241"/>
      <c r="G49" s="241"/>
      <c r="H49" s="239" t="s">
        <v>369</v>
      </c>
      <c r="I49" s="200">
        <f>COUNTA(B49:H49)</f>
        <v>1</v>
      </c>
      <c r="J49" s="733">
        <f>SUM(COUNTIF(B49:H49,"10-"))*(4.5)+SUM(COUNTIF(B49:H49,"9:30-"))*(5)+SUM(COUNTIF(B49:H49,"10-15:30"))*(5)+SUM(COUNTIF(B49:H49,"9:30-15"))*(5)+SUM(COUNTIF(B49:H49,"10-16"))*(5.5)+SUM(COUNTIF(B49:H49,"10-14"))*(4)</f>
        <v>4.5</v>
      </c>
      <c r="K49" s="734"/>
    </row>
    <row r="50" spans="1:11" ht="13.5" customHeight="1" x14ac:dyDescent="0.15">
      <c r="A50" s="88" t="s">
        <v>425</v>
      </c>
      <c r="B50" s="239" t="s">
        <v>369</v>
      </c>
      <c r="C50" s="282"/>
      <c r="D50" s="198"/>
      <c r="E50" s="198"/>
      <c r="F50" s="198"/>
      <c r="G50" s="198"/>
      <c r="H50" s="239"/>
      <c r="I50" s="200">
        <f t="shared" ref="I50:I52" si="9">COUNTA(B50:H50)</f>
        <v>1</v>
      </c>
      <c r="J50" s="733">
        <f t="shared" ref="J50" si="10">SUM(COUNTIF(B50:H50,"9-15"))*(5.5)+SUM(COUNTIF(B50:H50,"10-15"))*(4.5)+SUM(COUNTIF(B50:H50,"9-16"))*(6.25)+SUM(COUNTIF(B50:H50,"9:30-15"))*(5)+SUM(COUNTIF(B50:H50,"10-16"))*(5.5)+SUM(COUNTIF(B50:H50,"10-14"))*(4)</f>
        <v>0</v>
      </c>
      <c r="K50" s="734"/>
    </row>
    <row r="51" spans="1:11" ht="13.5" customHeight="1" x14ac:dyDescent="0.15">
      <c r="A51" s="88" t="s">
        <v>426</v>
      </c>
      <c r="B51" s="239" t="s">
        <v>369</v>
      </c>
      <c r="C51" s="282"/>
      <c r="D51" s="198"/>
      <c r="E51" s="198"/>
      <c r="F51" s="198"/>
      <c r="G51" s="198"/>
      <c r="H51" s="239"/>
      <c r="I51" s="200">
        <f t="shared" si="9"/>
        <v>1</v>
      </c>
      <c r="J51" s="733">
        <f>SUM(COUNTIF(B51:H51,"10-"))*(4.5)+SUM(COUNTIF(B51:H51,"9:30-"))*(5)+SUM(COUNTIF(B51:H51,"9-16"))*(6.25)+SUM(COUNTIF(B51:H51,"9:30-15"))*(5)+SUM(COUNTIF(B51:H51,"10-16"))*(5.5)+SUM(COUNTIF(B51:H51,"10-14"))*(4)</f>
        <v>4.5</v>
      </c>
      <c r="K51" s="734"/>
    </row>
    <row r="52" spans="1:11" ht="13.5" customHeight="1" x14ac:dyDescent="0.15">
      <c r="A52" s="88" t="s">
        <v>363</v>
      </c>
      <c r="B52" s="239" t="s">
        <v>245</v>
      </c>
      <c r="C52" s="202"/>
      <c r="D52" s="202"/>
      <c r="E52" s="202"/>
      <c r="F52" s="202"/>
      <c r="G52" s="202"/>
      <c r="H52" s="120"/>
      <c r="I52" s="200">
        <f t="shared" si="9"/>
        <v>1</v>
      </c>
      <c r="J52" s="733">
        <f>SUM(COUNTIF(B52:H52,"10-"))*(4.5)+SUM(COUNTIF(B52:H52,"9:30-"))*(5)+SUM(COUNTIF(B52:H52,"10-15:30"))*(5)+SUM(COUNTIF(B52:H52,"9:30-15"))*(5)+SUM(COUNTIF(B52:H52,"10-16"))*(5.5)+SUM(COUNTIF(B52:H52,"10-14"))*(4)</f>
        <v>5</v>
      </c>
      <c r="K52" s="734"/>
    </row>
    <row r="53" spans="1:11" ht="7.5" customHeight="1" x14ac:dyDescent="0.15">
      <c r="A53" s="207"/>
      <c r="B53" s="208"/>
      <c r="C53" s="208"/>
      <c r="D53" s="208"/>
      <c r="E53" s="208"/>
      <c r="F53" s="208"/>
      <c r="G53" s="208"/>
      <c r="H53" s="208"/>
      <c r="I53" s="209"/>
      <c r="J53" s="735" t="s">
        <v>419</v>
      </c>
      <c r="K53" s="735"/>
    </row>
    <row r="54" spans="1:11" s="1" customFormat="1" ht="18" customHeight="1" x14ac:dyDescent="0.15">
      <c r="A54" s="737" t="s">
        <v>143</v>
      </c>
      <c r="B54" s="738"/>
      <c r="C54" s="741" t="s">
        <v>162</v>
      </c>
      <c r="D54" s="742"/>
      <c r="E54" s="742"/>
      <c r="F54" s="742" t="s">
        <v>149</v>
      </c>
      <c r="G54" s="742"/>
      <c r="H54" s="743"/>
      <c r="I54" s="10"/>
      <c r="J54" s="736"/>
      <c r="K54" s="736"/>
    </row>
    <row r="55" spans="1:11" s="1" customFormat="1" ht="18" customHeight="1" x14ac:dyDescent="0.15">
      <c r="A55" s="739"/>
      <c r="B55" s="740"/>
      <c r="C55" s="744" t="s">
        <v>163</v>
      </c>
      <c r="D55" s="745"/>
      <c r="E55" s="745"/>
      <c r="F55" s="745" t="s">
        <v>164</v>
      </c>
      <c r="G55" s="745"/>
      <c r="H55" s="746"/>
      <c r="I55" s="210"/>
      <c r="J55" s="210"/>
      <c r="K55" s="210"/>
    </row>
  </sheetData>
  <mergeCells count="59">
    <mergeCell ref="C45:G45"/>
    <mergeCell ref="J51:K51"/>
    <mergeCell ref="J52:K52"/>
    <mergeCell ref="J53:K54"/>
    <mergeCell ref="A54:B55"/>
    <mergeCell ref="C54:E54"/>
    <mergeCell ref="F54:H54"/>
    <mergeCell ref="C55:E55"/>
    <mergeCell ref="F55:H55"/>
    <mergeCell ref="J46:K46"/>
    <mergeCell ref="J47:K47"/>
    <mergeCell ref="J48:K48"/>
    <mergeCell ref="J49:K49"/>
    <mergeCell ref="J50:K50"/>
    <mergeCell ref="J45:K45"/>
    <mergeCell ref="J40:K40"/>
    <mergeCell ref="J41:K41"/>
    <mergeCell ref="J42:K42"/>
    <mergeCell ref="I43:I44"/>
    <mergeCell ref="J43:K44"/>
    <mergeCell ref="J35:K35"/>
    <mergeCell ref="J36:K36"/>
    <mergeCell ref="J37:K37"/>
    <mergeCell ref="J38:K38"/>
    <mergeCell ref="J39:K39"/>
    <mergeCell ref="J29:K29"/>
    <mergeCell ref="J30:K30"/>
    <mergeCell ref="J31:K31"/>
    <mergeCell ref="J32:K32"/>
    <mergeCell ref="I33:I34"/>
    <mergeCell ref="J33:K34"/>
    <mergeCell ref="I13:I14"/>
    <mergeCell ref="J13:K14"/>
    <mergeCell ref="J15:K15"/>
    <mergeCell ref="J16:K16"/>
    <mergeCell ref="J28:K28"/>
    <mergeCell ref="J18:K18"/>
    <mergeCell ref="J19:K19"/>
    <mergeCell ref="J20:K20"/>
    <mergeCell ref="J21:K21"/>
    <mergeCell ref="J22:K22"/>
    <mergeCell ref="I23:I24"/>
    <mergeCell ref="J23:K24"/>
    <mergeCell ref="J25:K25"/>
    <mergeCell ref="J26:K26"/>
    <mergeCell ref="J27:K27"/>
    <mergeCell ref="J17:K17"/>
    <mergeCell ref="J12:K12"/>
    <mergeCell ref="J6:K6"/>
    <mergeCell ref="B1:G1"/>
    <mergeCell ref="H1:K1"/>
    <mergeCell ref="I3:I4"/>
    <mergeCell ref="J3:K4"/>
    <mergeCell ref="J5:K5"/>
    <mergeCell ref="J7:K7"/>
    <mergeCell ref="J8:K8"/>
    <mergeCell ref="J9:K9"/>
    <mergeCell ref="J10:K10"/>
    <mergeCell ref="J11:K11"/>
  </mergeCells>
  <phoneticPr fontId="13"/>
  <pageMargins left="0.51181102362204722" right="0.51181102362204722" top="0.15748031496062992" bottom="0.15748031496062992" header="0.31496062992125984" footer="0.31496062992125984"/>
  <pageSetup paperSize="9" orientation="portrait" r:id="rId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0EE7F-2F84-4C46-B711-8F8B452A8512}">
  <dimension ref="A1:K55"/>
  <sheetViews>
    <sheetView topLeftCell="A31" zoomScaleNormal="100" workbookViewId="0">
      <selection activeCell="E57" sqref="E57"/>
    </sheetView>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50" t="s">
        <v>59</v>
      </c>
      <c r="B1" s="753" t="s">
        <v>418</v>
      </c>
      <c r="C1" s="753"/>
      <c r="D1" s="753"/>
      <c r="E1" s="753"/>
      <c r="F1" s="753"/>
      <c r="G1" s="754"/>
      <c r="H1" s="812" t="s">
        <v>165</v>
      </c>
      <c r="I1" s="813"/>
      <c r="J1" s="813"/>
      <c r="K1" s="814"/>
    </row>
    <row r="2" spans="1:11" x14ac:dyDescent="0.15">
      <c r="A2" s="212"/>
    </row>
    <row r="3" spans="1:11" s="214" customFormat="1" ht="11.25" x14ac:dyDescent="0.15">
      <c r="A3" s="153" t="s">
        <v>0</v>
      </c>
      <c r="B3" s="154">
        <v>45992</v>
      </c>
      <c r="C3" s="154">
        <v>45993</v>
      </c>
      <c r="D3" s="154">
        <v>45994</v>
      </c>
      <c r="E3" s="154">
        <v>45995</v>
      </c>
      <c r="F3" s="154">
        <v>45996</v>
      </c>
      <c r="G3" s="154">
        <v>45997</v>
      </c>
      <c r="H3" s="154">
        <v>45998</v>
      </c>
      <c r="I3" s="815" t="s">
        <v>1</v>
      </c>
      <c r="J3" s="817" t="s">
        <v>2</v>
      </c>
      <c r="K3" s="818"/>
    </row>
    <row r="4" spans="1:11" s="213" customFormat="1" x14ac:dyDescent="0.15">
      <c r="A4" s="155" t="s">
        <v>3</v>
      </c>
      <c r="B4" s="157" t="s">
        <v>4</v>
      </c>
      <c r="C4" s="157" t="s">
        <v>5</v>
      </c>
      <c r="D4" s="157" t="s">
        <v>6</v>
      </c>
      <c r="E4" s="157" t="s">
        <v>7</v>
      </c>
      <c r="F4" s="157" t="s">
        <v>8</v>
      </c>
      <c r="G4" s="157" t="s">
        <v>9</v>
      </c>
      <c r="H4" s="158" t="s">
        <v>10</v>
      </c>
      <c r="I4" s="816"/>
      <c r="J4" s="819"/>
      <c r="K4" s="820"/>
    </row>
    <row r="5" spans="1:11" x14ac:dyDescent="0.15">
      <c r="A5" s="193" t="s">
        <v>142</v>
      </c>
      <c r="B5" s="218"/>
      <c r="C5" s="226"/>
      <c r="D5" s="216"/>
      <c r="E5" s="226"/>
      <c r="F5" s="228"/>
      <c r="G5" s="218"/>
      <c r="H5" s="218"/>
      <c r="I5" s="219"/>
      <c r="J5" s="821"/>
      <c r="K5" s="821"/>
    </row>
    <row r="6" spans="1:11" ht="15.75" customHeight="1" x14ac:dyDescent="0.15">
      <c r="A6" s="225" t="s">
        <v>167</v>
      </c>
      <c r="B6" s="246"/>
      <c r="C6" s="247"/>
      <c r="D6" s="247"/>
      <c r="E6" s="246"/>
      <c r="F6" s="244"/>
      <c r="G6" s="224" t="s">
        <v>431</v>
      </c>
      <c r="H6" s="224" t="s">
        <v>431</v>
      </c>
      <c r="I6" s="221">
        <f>COUNTA(B6:H6)</f>
        <v>2</v>
      </c>
      <c r="J6" s="811">
        <f>SUM(COUNTIF(B6:H6,"D 10-17"))*(6.25)+(COUNTIF(B6:H6,"Y 10-17"))*(6.25)+(COUNTIF(B6:H6,"Y工場"))*(4.5)</f>
        <v>0</v>
      </c>
      <c r="K6" s="811"/>
    </row>
    <row r="7" spans="1:11" ht="15.75" customHeight="1" x14ac:dyDescent="0.15">
      <c r="A7" s="225" t="s">
        <v>169</v>
      </c>
      <c r="B7" s="224" t="s">
        <v>431</v>
      </c>
      <c r="C7" s="247"/>
      <c r="D7" s="247"/>
      <c r="E7" s="224" t="s">
        <v>431</v>
      </c>
      <c r="F7" s="224" t="s">
        <v>431</v>
      </c>
      <c r="G7" s="244"/>
      <c r="H7" s="244"/>
      <c r="I7" s="221">
        <f t="shared" ref="I7:I8" si="0">COUNTA(B7:H7)</f>
        <v>3</v>
      </c>
      <c r="J7" s="811">
        <f>SUM(COUNTIF(B7:H7,"D 10-17"))*(6.25)+(COUNTIF(B7:H7,"Y 10-17"))*(6.25)+(COUNTIF(B7:H7,"Y工場"))*(4.5)</f>
        <v>0</v>
      </c>
      <c r="K7" s="811"/>
    </row>
    <row r="8" spans="1:11" ht="15.75" customHeight="1" x14ac:dyDescent="0.15">
      <c r="A8" s="225" t="s">
        <v>186</v>
      </c>
      <c r="B8" s="220" t="s">
        <v>432</v>
      </c>
      <c r="C8" s="247"/>
      <c r="D8" s="247"/>
      <c r="E8" s="220" t="s">
        <v>432</v>
      </c>
      <c r="F8" s="245"/>
      <c r="G8" s="220" t="s">
        <v>432</v>
      </c>
      <c r="H8" s="244"/>
      <c r="I8" s="221">
        <f t="shared" si="0"/>
        <v>3</v>
      </c>
      <c r="J8" s="811">
        <f>SUM(COUNTIF(B8:H8,"D 10-17"))*(6.25)+(COUNTIF(B8:H8,"Y 10-17"))*(6.25)+(COUNTIF(B8:H8,"Y工場"))*(4.5)+(COUNTIF(B8:H8,"D 10-13"))*(3)</f>
        <v>0</v>
      </c>
      <c r="K8" s="811"/>
    </row>
    <row r="9" spans="1:11" ht="15.75" customHeight="1" x14ac:dyDescent="0.15">
      <c r="A9" s="225"/>
      <c r="B9" s="245"/>
      <c r="C9" s="247"/>
      <c r="D9" s="247"/>
      <c r="E9" s="245"/>
      <c r="F9" s="245"/>
      <c r="G9" s="243"/>
      <c r="H9" s="244"/>
      <c r="I9" s="221"/>
      <c r="J9" s="811"/>
      <c r="K9" s="811"/>
    </row>
    <row r="10" spans="1:11" ht="15.75" customHeight="1" x14ac:dyDescent="0.15">
      <c r="A10" s="193"/>
      <c r="B10" s="215"/>
      <c r="C10" s="215"/>
      <c r="D10" s="215"/>
      <c r="E10" s="226"/>
      <c r="F10" s="226"/>
      <c r="G10" s="226"/>
      <c r="H10" s="226"/>
      <c r="I10" s="219"/>
      <c r="J10" s="821"/>
      <c r="K10" s="821"/>
    </row>
    <row r="11" spans="1:11" ht="15.75" customHeight="1" x14ac:dyDescent="0.15">
      <c r="A11" s="220" t="s">
        <v>433</v>
      </c>
      <c r="B11" s="336" t="s">
        <v>242</v>
      </c>
      <c r="C11" s="223"/>
      <c r="D11" s="223"/>
      <c r="E11" s="336" t="s">
        <v>242</v>
      </c>
      <c r="F11" s="220" t="s">
        <v>172</v>
      </c>
      <c r="G11" s="336" t="s">
        <v>242</v>
      </c>
      <c r="H11" s="220" t="s">
        <v>172</v>
      </c>
      <c r="I11" s="227"/>
      <c r="J11" s="810"/>
      <c r="K11" s="810"/>
    </row>
    <row r="12" spans="1:11" ht="15.75" customHeight="1" x14ac:dyDescent="0.15">
      <c r="A12" s="224" t="s">
        <v>434</v>
      </c>
      <c r="B12" s="220"/>
      <c r="C12" s="223"/>
      <c r="D12" s="223"/>
      <c r="E12" s="220"/>
      <c r="F12" s="224"/>
      <c r="G12" s="220"/>
      <c r="H12" s="220"/>
      <c r="I12" s="221"/>
      <c r="J12" s="810"/>
      <c r="K12" s="810"/>
    </row>
    <row r="13" spans="1:11" s="214" customFormat="1" ht="11.25" x14ac:dyDescent="0.15">
      <c r="A13" s="175" t="s">
        <v>0</v>
      </c>
      <c r="B13" s="176">
        <v>45999</v>
      </c>
      <c r="C13" s="176">
        <v>46000</v>
      </c>
      <c r="D13" s="176">
        <v>46001</v>
      </c>
      <c r="E13" s="176">
        <v>46002</v>
      </c>
      <c r="F13" s="176">
        <v>46003</v>
      </c>
      <c r="G13" s="176">
        <v>46004</v>
      </c>
      <c r="H13" s="176">
        <v>46005</v>
      </c>
      <c r="I13" s="815" t="s">
        <v>1</v>
      </c>
      <c r="J13" s="822" t="s">
        <v>2</v>
      </c>
      <c r="K13" s="823"/>
    </row>
    <row r="14" spans="1:11" s="213" customFormat="1" x14ac:dyDescent="0.15">
      <c r="A14" s="155" t="s">
        <v>3</v>
      </c>
      <c r="B14" s="157" t="s">
        <v>4</v>
      </c>
      <c r="C14" s="157" t="s">
        <v>5</v>
      </c>
      <c r="D14" s="157" t="s">
        <v>6</v>
      </c>
      <c r="E14" s="157" t="s">
        <v>7</v>
      </c>
      <c r="F14" s="157" t="s">
        <v>8</v>
      </c>
      <c r="G14" s="157" t="s">
        <v>9</v>
      </c>
      <c r="H14" s="158" t="s">
        <v>10</v>
      </c>
      <c r="I14" s="816"/>
      <c r="J14" s="819"/>
      <c r="K14" s="820"/>
    </row>
    <row r="15" spans="1:11" x14ac:dyDescent="0.15">
      <c r="A15" s="217" t="s">
        <v>131</v>
      </c>
      <c r="B15" s="218"/>
      <c r="C15" s="226"/>
      <c r="D15" s="216"/>
      <c r="E15" s="226"/>
      <c r="F15" s="228"/>
      <c r="G15" s="218"/>
      <c r="H15" s="218"/>
      <c r="I15" s="219"/>
      <c r="J15" s="821"/>
      <c r="K15" s="821"/>
    </row>
    <row r="16" spans="1:11" ht="15.75" customHeight="1" x14ac:dyDescent="0.15">
      <c r="A16" s="225" t="s">
        <v>167</v>
      </c>
      <c r="B16" s="246"/>
      <c r="C16" s="247"/>
      <c r="D16" s="247"/>
      <c r="E16" s="246"/>
      <c r="F16" s="244"/>
      <c r="G16" s="224" t="s">
        <v>431</v>
      </c>
      <c r="H16" s="224" t="s">
        <v>431</v>
      </c>
      <c r="I16" s="221">
        <f>COUNTA(B16:H16)</f>
        <v>2</v>
      </c>
      <c r="J16" s="811">
        <f>SUM(COUNTIF(B16:H16,"D 10-17"))*(6.25)+(COUNTIF(B16:H16,"Y 10-17"))*(6.25)+(COUNTIF(B16:H16,"Y工場"))*(4.5)</f>
        <v>0</v>
      </c>
      <c r="K16" s="811"/>
    </row>
    <row r="17" spans="1:11" ht="15.75" customHeight="1" x14ac:dyDescent="0.15">
      <c r="A17" s="225" t="s">
        <v>169</v>
      </c>
      <c r="B17" s="224" t="s">
        <v>431</v>
      </c>
      <c r="C17" s="247"/>
      <c r="D17" s="247"/>
      <c r="E17" s="224" t="s">
        <v>431</v>
      </c>
      <c r="F17" s="224" t="s">
        <v>431</v>
      </c>
      <c r="G17" s="244"/>
      <c r="H17" s="244"/>
      <c r="I17" s="221">
        <f t="shared" ref="I17:I18" si="1">COUNTA(B17:H17)</f>
        <v>3</v>
      </c>
      <c r="J17" s="811">
        <f>SUM(COUNTIF(B17:H17,"D 10-17"))*(6.25)+(COUNTIF(B17:H17,"Y 10-17"))*(6.25)+(COUNTIF(B17:H17,"Y工場"))*(4.5)</f>
        <v>0</v>
      </c>
      <c r="K17" s="811"/>
    </row>
    <row r="18" spans="1:11" ht="15.75" customHeight="1" x14ac:dyDescent="0.15">
      <c r="A18" s="225" t="s">
        <v>186</v>
      </c>
      <c r="B18" s="220" t="s">
        <v>432</v>
      </c>
      <c r="C18" s="247"/>
      <c r="D18" s="247"/>
      <c r="E18" s="220" t="s">
        <v>432</v>
      </c>
      <c r="F18" s="245"/>
      <c r="G18" s="220" t="s">
        <v>432</v>
      </c>
      <c r="H18" s="244"/>
      <c r="I18" s="221">
        <f t="shared" si="1"/>
        <v>3</v>
      </c>
      <c r="J18" s="811">
        <f>SUM(COUNTIF(B18:H18,"D 10-17"))*(6.25)+(COUNTIF(B18:H18,"Y 10-17"))*(6.25)+(COUNTIF(B18:H18,"Y工場"))*(4.5)+(COUNTIF(B18:H18,"D 10-13"))*(3)</f>
        <v>0</v>
      </c>
      <c r="K18" s="811"/>
    </row>
    <row r="19" spans="1:11" ht="15.75" customHeight="1" x14ac:dyDescent="0.15">
      <c r="A19" s="225"/>
      <c r="B19" s="245"/>
      <c r="C19" s="247"/>
      <c r="D19" s="247"/>
      <c r="E19" s="245"/>
      <c r="F19" s="245"/>
      <c r="G19" s="243"/>
      <c r="H19" s="244"/>
      <c r="I19" s="221"/>
      <c r="J19" s="811"/>
      <c r="K19" s="811"/>
    </row>
    <row r="20" spans="1:11" ht="15.75" customHeight="1" x14ac:dyDescent="0.15">
      <c r="A20" s="193"/>
      <c r="B20" s="215"/>
      <c r="C20" s="215"/>
      <c r="D20" s="215"/>
      <c r="E20" s="226"/>
      <c r="F20" s="226"/>
      <c r="G20" s="226"/>
      <c r="H20" s="226"/>
      <c r="I20" s="219"/>
      <c r="J20" s="821"/>
      <c r="K20" s="821"/>
    </row>
    <row r="21" spans="1:11" ht="15.75" customHeight="1" x14ac:dyDescent="0.15">
      <c r="A21" s="220" t="s">
        <v>433</v>
      </c>
      <c r="B21" s="336" t="s">
        <v>242</v>
      </c>
      <c r="C21" s="223"/>
      <c r="D21" s="223"/>
      <c r="E21" s="336" t="s">
        <v>242</v>
      </c>
      <c r="F21" s="220" t="s">
        <v>172</v>
      </c>
      <c r="G21" s="336" t="s">
        <v>242</v>
      </c>
      <c r="H21" s="220" t="s">
        <v>172</v>
      </c>
      <c r="I21" s="227"/>
      <c r="J21" s="810"/>
      <c r="K21" s="810"/>
    </row>
    <row r="22" spans="1:11" ht="15.75" customHeight="1" x14ac:dyDescent="0.15">
      <c r="A22" s="224" t="s">
        <v>434</v>
      </c>
      <c r="B22" s="220"/>
      <c r="C22" s="223"/>
      <c r="D22" s="223"/>
      <c r="E22" s="220"/>
      <c r="F22" s="224"/>
      <c r="G22" s="220"/>
      <c r="H22" s="220"/>
      <c r="I22" s="221"/>
      <c r="J22" s="810"/>
      <c r="K22" s="810"/>
    </row>
    <row r="23" spans="1:11" s="214" customFormat="1" ht="11.25" x14ac:dyDescent="0.15">
      <c r="A23" s="153" t="s">
        <v>0</v>
      </c>
      <c r="B23" s="183">
        <v>46006</v>
      </c>
      <c r="C23" s="183">
        <v>46007</v>
      </c>
      <c r="D23" s="183">
        <v>46008</v>
      </c>
      <c r="E23" s="183">
        <v>46009</v>
      </c>
      <c r="F23" s="183">
        <v>46010</v>
      </c>
      <c r="G23" s="183">
        <v>46011</v>
      </c>
      <c r="H23" s="183">
        <v>46012</v>
      </c>
      <c r="I23" s="815" t="s">
        <v>1</v>
      </c>
      <c r="J23" s="822" t="s">
        <v>2</v>
      </c>
      <c r="K23" s="823"/>
    </row>
    <row r="24" spans="1:11" s="213" customFormat="1" x14ac:dyDescent="0.15">
      <c r="A24" s="155" t="s">
        <v>3</v>
      </c>
      <c r="B24" s="157" t="s">
        <v>4</v>
      </c>
      <c r="C24" s="157" t="s">
        <v>5</v>
      </c>
      <c r="D24" s="157" t="s">
        <v>6</v>
      </c>
      <c r="E24" s="157" t="s">
        <v>7</v>
      </c>
      <c r="F24" s="157" t="s">
        <v>8</v>
      </c>
      <c r="G24" s="157" t="s">
        <v>9</v>
      </c>
      <c r="H24" s="158" t="s">
        <v>10</v>
      </c>
      <c r="I24" s="816"/>
      <c r="J24" s="819"/>
      <c r="K24" s="820"/>
    </row>
    <row r="25" spans="1:11" x14ac:dyDescent="0.15">
      <c r="A25" s="193" t="s">
        <v>142</v>
      </c>
      <c r="B25" s="218"/>
      <c r="C25" s="226"/>
      <c r="D25" s="216"/>
      <c r="E25" s="226"/>
      <c r="F25" s="228"/>
      <c r="G25" s="218"/>
      <c r="H25" s="218"/>
      <c r="I25" s="219"/>
      <c r="J25" s="821"/>
      <c r="K25" s="821"/>
    </row>
    <row r="26" spans="1:11" ht="15.75" customHeight="1" x14ac:dyDescent="0.15">
      <c r="A26" s="225" t="s">
        <v>167</v>
      </c>
      <c r="B26" s="246"/>
      <c r="C26" s="247"/>
      <c r="D26" s="247"/>
      <c r="E26" s="246"/>
      <c r="F26" s="244"/>
      <c r="G26" s="224" t="s">
        <v>431</v>
      </c>
      <c r="H26" s="224" t="s">
        <v>431</v>
      </c>
      <c r="I26" s="221">
        <f>COUNTA(B26:H26)</f>
        <v>2</v>
      </c>
      <c r="J26" s="811">
        <f>SUM(COUNTIF(B26:H26,"D 10-17"))*(6.25)+(COUNTIF(B26:H26,"Y 10-17"))*(6.25)+(COUNTIF(B26:H26,"Y工場"))*(4.5)</f>
        <v>0</v>
      </c>
      <c r="K26" s="811"/>
    </row>
    <row r="27" spans="1:11" ht="15.75" customHeight="1" x14ac:dyDescent="0.15">
      <c r="A27" s="225" t="s">
        <v>169</v>
      </c>
      <c r="B27" s="224" t="s">
        <v>431</v>
      </c>
      <c r="C27" s="247"/>
      <c r="D27" s="247"/>
      <c r="E27" s="224" t="s">
        <v>431</v>
      </c>
      <c r="F27" s="224" t="s">
        <v>431</v>
      </c>
      <c r="G27" s="244"/>
      <c r="H27" s="244"/>
      <c r="I27" s="221">
        <f t="shared" ref="I27:I28" si="2">COUNTA(B27:H27)</f>
        <v>3</v>
      </c>
      <c r="J27" s="811">
        <f>SUM(COUNTIF(B27:H27,"D 10-17"))*(6.25)+(COUNTIF(B27:H27,"Y 10-17"))*(6.25)+(COUNTIF(B27:H27,"Y工場"))*(4.5)</f>
        <v>0</v>
      </c>
      <c r="K27" s="811"/>
    </row>
    <row r="28" spans="1:11" ht="15.75" customHeight="1" x14ac:dyDescent="0.15">
      <c r="A28" s="225" t="s">
        <v>186</v>
      </c>
      <c r="B28" s="220" t="s">
        <v>432</v>
      </c>
      <c r="C28" s="247"/>
      <c r="D28" s="247"/>
      <c r="E28" s="220" t="s">
        <v>432</v>
      </c>
      <c r="F28" s="245"/>
      <c r="G28" s="220" t="s">
        <v>432</v>
      </c>
      <c r="H28" s="244"/>
      <c r="I28" s="221">
        <f t="shared" si="2"/>
        <v>3</v>
      </c>
      <c r="J28" s="811">
        <f>SUM(COUNTIF(B28:H28,"D 10-17"))*(6.25)+(COUNTIF(B28:H28,"Y 10-17"))*(6.25)+(COUNTIF(B28:H28,"Y工場"))*(4.5)+(COUNTIF(B28:H28,"D 10-13"))*(3)</f>
        <v>0</v>
      </c>
      <c r="K28" s="811"/>
    </row>
    <row r="29" spans="1:11" ht="15.75" customHeight="1" x14ac:dyDescent="0.15">
      <c r="A29" s="225"/>
      <c r="B29" s="245"/>
      <c r="C29" s="247"/>
      <c r="D29" s="247"/>
      <c r="E29" s="245"/>
      <c r="F29" s="245"/>
      <c r="G29" s="243"/>
      <c r="H29" s="244"/>
      <c r="I29" s="221"/>
      <c r="J29" s="811"/>
      <c r="K29" s="811"/>
    </row>
    <row r="30" spans="1:11" ht="15.75" customHeight="1" x14ac:dyDescent="0.15">
      <c r="A30" s="193"/>
      <c r="B30" s="215"/>
      <c r="C30" s="215"/>
      <c r="D30" s="215"/>
      <c r="E30" s="226"/>
      <c r="F30" s="226"/>
      <c r="G30" s="226"/>
      <c r="H30" s="226"/>
      <c r="I30" s="219"/>
      <c r="J30" s="821"/>
      <c r="K30" s="821"/>
    </row>
    <row r="31" spans="1:11" ht="15.75" customHeight="1" x14ac:dyDescent="0.15">
      <c r="A31" s="220" t="s">
        <v>433</v>
      </c>
      <c r="B31" s="336" t="s">
        <v>242</v>
      </c>
      <c r="C31" s="223"/>
      <c r="D31" s="223"/>
      <c r="E31" s="336" t="s">
        <v>242</v>
      </c>
      <c r="F31" s="220" t="s">
        <v>172</v>
      </c>
      <c r="G31" s="336" t="s">
        <v>242</v>
      </c>
      <c r="H31" s="220" t="s">
        <v>172</v>
      </c>
      <c r="I31" s="227"/>
      <c r="J31" s="810"/>
      <c r="K31" s="810"/>
    </row>
    <row r="32" spans="1:11" ht="15.75" customHeight="1" x14ac:dyDescent="0.15">
      <c r="A32" s="224" t="s">
        <v>434</v>
      </c>
      <c r="B32" s="220"/>
      <c r="C32" s="223"/>
      <c r="D32" s="223"/>
      <c r="E32" s="220"/>
      <c r="F32" s="224"/>
      <c r="G32" s="220"/>
      <c r="H32" s="220"/>
      <c r="I32" s="229"/>
      <c r="J32" s="810"/>
      <c r="K32" s="810"/>
    </row>
    <row r="33" spans="1:11" s="214" customFormat="1" ht="11.25" x14ac:dyDescent="0.15">
      <c r="A33" s="153" t="s">
        <v>0</v>
      </c>
      <c r="B33" s="183">
        <v>46013</v>
      </c>
      <c r="C33" s="183">
        <v>46014</v>
      </c>
      <c r="D33" s="183">
        <v>46015</v>
      </c>
      <c r="E33" s="183">
        <v>46016</v>
      </c>
      <c r="F33" s="183">
        <v>46017</v>
      </c>
      <c r="G33" s="183">
        <v>46018</v>
      </c>
      <c r="H33" s="183">
        <v>46019</v>
      </c>
      <c r="I33" s="815" t="s">
        <v>1</v>
      </c>
      <c r="J33" s="817" t="s">
        <v>2</v>
      </c>
      <c r="K33" s="818"/>
    </row>
    <row r="34" spans="1:11" s="213" customFormat="1" x14ac:dyDescent="0.15">
      <c r="A34" s="155" t="s">
        <v>3</v>
      </c>
      <c r="B34" s="157" t="s">
        <v>4</v>
      </c>
      <c r="C34" s="157" t="s">
        <v>5</v>
      </c>
      <c r="D34" s="157" t="s">
        <v>6</v>
      </c>
      <c r="E34" s="157" t="s">
        <v>7</v>
      </c>
      <c r="F34" s="157" t="s">
        <v>8</v>
      </c>
      <c r="G34" s="157" t="s">
        <v>9</v>
      </c>
      <c r="H34" s="158" t="s">
        <v>10</v>
      </c>
      <c r="I34" s="816"/>
      <c r="J34" s="819"/>
      <c r="K34" s="820"/>
    </row>
    <row r="35" spans="1:11" x14ac:dyDescent="0.15">
      <c r="A35" s="217" t="s">
        <v>131</v>
      </c>
      <c r="B35" s="218"/>
      <c r="C35" s="216"/>
      <c r="D35" s="216"/>
      <c r="E35" s="226"/>
      <c r="F35" s="228"/>
      <c r="G35" s="218"/>
      <c r="H35" s="218"/>
      <c r="I35" s="219"/>
      <c r="J35" s="821"/>
      <c r="K35" s="821"/>
    </row>
    <row r="36" spans="1:11" ht="15.75" customHeight="1" x14ac:dyDescent="0.15">
      <c r="A36" s="225" t="s">
        <v>167</v>
      </c>
      <c r="B36" s="246"/>
      <c r="C36" s="247"/>
      <c r="D36" s="247"/>
      <c r="E36" s="246"/>
      <c r="F36" s="244"/>
      <c r="G36" s="224" t="s">
        <v>431</v>
      </c>
      <c r="H36" s="224" t="s">
        <v>431</v>
      </c>
      <c r="I36" s="221">
        <f>COUNTA(B36:H36)</f>
        <v>2</v>
      </c>
      <c r="J36" s="811">
        <f>SUM(COUNTIF(B36:H36,"D 10-17"))*(6.25)+(COUNTIF(B36:H36,"Y 10-17"))*(6.25)+(COUNTIF(B36:H36,"Y工場"))*(4.5)</f>
        <v>0</v>
      </c>
      <c r="K36" s="811"/>
    </row>
    <row r="37" spans="1:11" ht="15.75" customHeight="1" x14ac:dyDescent="0.15">
      <c r="A37" s="225" t="s">
        <v>169</v>
      </c>
      <c r="B37" s="224" t="s">
        <v>431</v>
      </c>
      <c r="C37" s="247"/>
      <c r="D37" s="247"/>
      <c r="E37" s="224" t="s">
        <v>431</v>
      </c>
      <c r="F37" s="224" t="s">
        <v>431</v>
      </c>
      <c r="G37" s="244"/>
      <c r="H37" s="244"/>
      <c r="I37" s="221">
        <f t="shared" ref="I37:I38" si="3">COUNTA(B37:H37)</f>
        <v>3</v>
      </c>
      <c r="J37" s="811">
        <f>SUM(COUNTIF(B37:H37,"D 10-17"))*(6.25)+(COUNTIF(B37:H37,"Y 10-17"))*(6.25)+(COUNTIF(B37:H37,"Y工場"))*(4.5)</f>
        <v>0</v>
      </c>
      <c r="K37" s="811"/>
    </row>
    <row r="38" spans="1:11" ht="15.75" customHeight="1" x14ac:dyDescent="0.15">
      <c r="A38" s="225" t="s">
        <v>186</v>
      </c>
      <c r="B38" s="220" t="s">
        <v>432</v>
      </c>
      <c r="C38" s="247"/>
      <c r="D38" s="247"/>
      <c r="E38" s="220" t="s">
        <v>432</v>
      </c>
      <c r="F38" s="245"/>
      <c r="G38" s="220" t="s">
        <v>432</v>
      </c>
      <c r="H38" s="244"/>
      <c r="I38" s="221">
        <f t="shared" si="3"/>
        <v>3</v>
      </c>
      <c r="J38" s="811">
        <f>SUM(COUNTIF(B38:H38,"D 10-17"))*(6.25)+(COUNTIF(B38:H38,"Y 10-17"))*(6.25)+(COUNTIF(B38:H38,"Y工場"))*(4.5)+(COUNTIF(B38:H38,"D 10-13"))*(3)</f>
        <v>0</v>
      </c>
      <c r="K38" s="811"/>
    </row>
    <row r="39" spans="1:11" ht="15.75" customHeight="1" x14ac:dyDescent="0.15">
      <c r="A39" s="225"/>
      <c r="B39" s="245"/>
      <c r="C39" s="247"/>
      <c r="D39" s="247"/>
      <c r="E39" s="245"/>
      <c r="F39" s="245"/>
      <c r="G39" s="243"/>
      <c r="H39" s="244"/>
      <c r="I39" s="221"/>
      <c r="J39" s="811"/>
      <c r="K39" s="811"/>
    </row>
    <row r="40" spans="1:11" ht="15.75" customHeight="1" x14ac:dyDescent="0.15">
      <c r="A40" s="193"/>
      <c r="B40" s="215"/>
      <c r="C40" s="215"/>
      <c r="D40" s="215"/>
      <c r="E40" s="226"/>
      <c r="F40" s="226"/>
      <c r="G40" s="226"/>
      <c r="H40" s="226"/>
      <c r="I40" s="219"/>
      <c r="J40" s="821"/>
      <c r="K40" s="821"/>
    </row>
    <row r="41" spans="1:11" ht="15.75" customHeight="1" x14ac:dyDescent="0.15">
      <c r="A41" s="220" t="s">
        <v>433</v>
      </c>
      <c r="B41" s="336" t="s">
        <v>242</v>
      </c>
      <c r="C41" s="223"/>
      <c r="D41" s="223"/>
      <c r="E41" s="336" t="s">
        <v>242</v>
      </c>
      <c r="F41" s="220" t="s">
        <v>172</v>
      </c>
      <c r="G41" s="336" t="s">
        <v>242</v>
      </c>
      <c r="H41" s="220" t="s">
        <v>172</v>
      </c>
      <c r="I41" s="227"/>
      <c r="J41" s="810"/>
      <c r="K41" s="810"/>
    </row>
    <row r="42" spans="1:11" ht="15.75" customHeight="1" x14ac:dyDescent="0.15">
      <c r="A42" s="224" t="s">
        <v>434</v>
      </c>
      <c r="B42" s="220"/>
      <c r="C42" s="223"/>
      <c r="D42" s="223"/>
      <c r="E42" s="220"/>
      <c r="F42" s="224"/>
      <c r="G42" s="220"/>
      <c r="H42" s="220"/>
      <c r="I42" s="221"/>
      <c r="J42" s="810"/>
      <c r="K42" s="810"/>
    </row>
    <row r="43" spans="1:11" s="214" customFormat="1" ht="11.25" x14ac:dyDescent="0.15">
      <c r="A43" s="175" t="s">
        <v>0</v>
      </c>
      <c r="B43" s="176">
        <v>46020</v>
      </c>
      <c r="C43" s="176">
        <v>46021</v>
      </c>
      <c r="D43" s="176">
        <v>46022</v>
      </c>
      <c r="E43" s="176">
        <v>46023</v>
      </c>
      <c r="F43" s="176">
        <v>46024</v>
      </c>
      <c r="G43" s="176">
        <v>46025</v>
      </c>
      <c r="H43" s="176">
        <v>46026</v>
      </c>
      <c r="I43" s="815" t="s">
        <v>1</v>
      </c>
      <c r="J43" s="822" t="s">
        <v>2</v>
      </c>
      <c r="K43" s="823"/>
    </row>
    <row r="44" spans="1:11" s="213" customFormat="1" x14ac:dyDescent="0.15">
      <c r="A44" s="155" t="s">
        <v>3</v>
      </c>
      <c r="B44" s="157" t="s">
        <v>4</v>
      </c>
      <c r="C44" s="157" t="s">
        <v>5</v>
      </c>
      <c r="D44" s="157" t="s">
        <v>6</v>
      </c>
      <c r="E44" s="158" t="s">
        <v>7</v>
      </c>
      <c r="F44" s="157" t="s">
        <v>8</v>
      </c>
      <c r="G44" s="157" t="s">
        <v>9</v>
      </c>
      <c r="H44" s="158" t="s">
        <v>10</v>
      </c>
      <c r="I44" s="816"/>
      <c r="J44" s="819"/>
      <c r="K44" s="820"/>
    </row>
    <row r="45" spans="1:11" x14ac:dyDescent="0.15">
      <c r="A45" s="193" t="s">
        <v>142</v>
      </c>
      <c r="B45" s="218"/>
      <c r="C45" s="956" t="s">
        <v>420</v>
      </c>
      <c r="D45" s="957"/>
      <c r="E45" s="957"/>
      <c r="F45" s="957"/>
      <c r="G45" s="958"/>
      <c r="H45" s="216"/>
      <c r="I45" s="219"/>
      <c r="J45" s="821"/>
      <c r="K45" s="821"/>
    </row>
    <row r="46" spans="1:11" ht="15.75" customHeight="1" x14ac:dyDescent="0.15">
      <c r="A46" s="225" t="s">
        <v>167</v>
      </c>
      <c r="B46" s="246"/>
      <c r="C46" s="247"/>
      <c r="D46" s="247"/>
      <c r="E46" s="247"/>
      <c r="F46" s="247"/>
      <c r="G46" s="247"/>
      <c r="H46" s="224" t="s">
        <v>431</v>
      </c>
      <c r="I46" s="221">
        <f>COUNTA(B46:H46)</f>
        <v>1</v>
      </c>
      <c r="J46" s="811">
        <f>SUM(COUNTIF(B46:H46,"D 10-17"))*(6.25)+(COUNTIF(B46:H46,"Y 10-17"))*(6.25)+(COUNTIF(B46:H46,"Y工場"))*(4.5)</f>
        <v>0</v>
      </c>
      <c r="K46" s="811"/>
    </row>
    <row r="47" spans="1:11" ht="15.75" customHeight="1" x14ac:dyDescent="0.15">
      <c r="A47" s="225" t="s">
        <v>169</v>
      </c>
      <c r="B47" s="224" t="s">
        <v>431</v>
      </c>
      <c r="C47" s="247"/>
      <c r="D47" s="247"/>
      <c r="E47" s="247"/>
      <c r="F47" s="247"/>
      <c r="G47" s="247"/>
      <c r="H47" s="244"/>
      <c r="I47" s="221">
        <f t="shared" ref="I47:I48" si="4">COUNTA(B47:H47)</f>
        <v>1</v>
      </c>
      <c r="J47" s="811">
        <f>SUM(COUNTIF(B47:H47,"D 10-17"))*(6.25)+(COUNTIF(B47:H47,"Y 10-17"))*(6.25)+(COUNTIF(B47:H47,"Y工場"))*(4.5)</f>
        <v>0</v>
      </c>
      <c r="K47" s="811"/>
    </row>
    <row r="48" spans="1:11" ht="15.75" customHeight="1" x14ac:dyDescent="0.15">
      <c r="A48" s="225" t="s">
        <v>186</v>
      </c>
      <c r="B48" s="220" t="s">
        <v>432</v>
      </c>
      <c r="C48" s="247"/>
      <c r="D48" s="247"/>
      <c r="E48" s="247"/>
      <c r="F48" s="247"/>
      <c r="G48" s="247"/>
      <c r="H48" s="244"/>
      <c r="I48" s="221">
        <f t="shared" si="4"/>
        <v>1</v>
      </c>
      <c r="J48" s="811">
        <f>SUM(COUNTIF(B48:H48,"D 10-17"))*(6.25)+(COUNTIF(B48:H48,"Y 10-17"))*(6.25)+(COUNTIF(B48:H48,"Y工場"))*(4.5)+(COUNTIF(B48:H48,"D 10-13"))*(3)</f>
        <v>0</v>
      </c>
      <c r="K48" s="811"/>
    </row>
    <row r="49" spans="1:11" ht="15.75" customHeight="1" x14ac:dyDescent="0.15">
      <c r="A49" s="225"/>
      <c r="B49" s="245"/>
      <c r="C49" s="247"/>
      <c r="D49" s="247"/>
      <c r="E49" s="247"/>
      <c r="F49" s="247"/>
      <c r="G49" s="247"/>
      <c r="H49" s="244"/>
      <c r="I49" s="221"/>
      <c r="J49" s="811"/>
      <c r="K49" s="811"/>
    </row>
    <row r="50" spans="1:11" ht="15.75" customHeight="1" x14ac:dyDescent="0.15">
      <c r="A50" s="193"/>
      <c r="B50" s="215"/>
      <c r="C50" s="215"/>
      <c r="D50" s="215"/>
      <c r="E50" s="215"/>
      <c r="F50" s="215"/>
      <c r="G50" s="215"/>
      <c r="H50" s="226"/>
      <c r="I50" s="219"/>
      <c r="J50" s="821"/>
      <c r="K50" s="821"/>
    </row>
    <row r="51" spans="1:11" ht="15.75" customHeight="1" x14ac:dyDescent="0.15">
      <c r="A51" s="220" t="s">
        <v>433</v>
      </c>
      <c r="B51" s="336" t="s">
        <v>242</v>
      </c>
      <c r="C51" s="223"/>
      <c r="D51" s="223"/>
      <c r="E51" s="223"/>
      <c r="F51" s="223"/>
      <c r="G51" s="223"/>
      <c r="H51" s="220" t="s">
        <v>172</v>
      </c>
      <c r="I51" s="227"/>
      <c r="J51" s="810"/>
      <c r="K51" s="810"/>
    </row>
    <row r="52" spans="1:11" ht="15.75" customHeight="1" x14ac:dyDescent="0.15">
      <c r="A52" s="224" t="s">
        <v>434</v>
      </c>
      <c r="B52" s="220"/>
      <c r="C52" s="223"/>
      <c r="D52" s="223"/>
      <c r="E52" s="223"/>
      <c r="F52" s="223"/>
      <c r="G52" s="223"/>
      <c r="H52" s="220"/>
      <c r="I52" s="221"/>
      <c r="J52" s="810"/>
      <c r="K52" s="810"/>
    </row>
    <row r="53" spans="1:11" x14ac:dyDescent="0.15">
      <c r="A53" s="230"/>
      <c r="B53" s="230"/>
      <c r="C53" s="230"/>
      <c r="D53" s="230"/>
      <c r="E53" s="231"/>
      <c r="F53" s="231"/>
      <c r="G53" s="232"/>
      <c r="H53" s="232"/>
      <c r="I53" s="230"/>
      <c r="J53" s="735" t="s">
        <v>419</v>
      </c>
      <c r="K53" s="735"/>
    </row>
    <row r="54" spans="1:11" s="1" customFormat="1" ht="17.25" customHeight="1" x14ac:dyDescent="0.15">
      <c r="A54" s="737" t="s">
        <v>143</v>
      </c>
      <c r="B54" s="738"/>
      <c r="C54" s="741" t="s">
        <v>162</v>
      </c>
      <c r="D54" s="742"/>
      <c r="E54" s="742"/>
      <c r="F54" s="742" t="s">
        <v>149</v>
      </c>
      <c r="G54" s="742"/>
      <c r="H54" s="743"/>
      <c r="I54" s="10"/>
      <c r="J54" s="736"/>
      <c r="K54" s="736"/>
    </row>
    <row r="55" spans="1:11" s="1" customFormat="1" ht="17.25" customHeight="1" x14ac:dyDescent="0.15">
      <c r="A55" s="739"/>
      <c r="B55" s="740"/>
      <c r="C55" s="744" t="s">
        <v>163</v>
      </c>
      <c r="D55" s="745"/>
      <c r="E55" s="745"/>
      <c r="F55" s="745" t="s">
        <v>164</v>
      </c>
      <c r="G55" s="745"/>
      <c r="H55" s="746"/>
      <c r="I55" s="210"/>
      <c r="J55" s="210"/>
      <c r="K55" s="210"/>
    </row>
  </sheetData>
  <mergeCells count="59">
    <mergeCell ref="C45:G45"/>
    <mergeCell ref="J49:K49"/>
    <mergeCell ref="J50:K50"/>
    <mergeCell ref="J51:K51"/>
    <mergeCell ref="J52:K52"/>
    <mergeCell ref="J48:K48"/>
    <mergeCell ref="J53:K54"/>
    <mergeCell ref="A54:B55"/>
    <mergeCell ref="C54:E54"/>
    <mergeCell ref="F54:H54"/>
    <mergeCell ref="C55:E55"/>
    <mergeCell ref="F55:H55"/>
    <mergeCell ref="I43:I44"/>
    <mergeCell ref="J43:K44"/>
    <mergeCell ref="J45:K45"/>
    <mergeCell ref="J46:K46"/>
    <mergeCell ref="J47:K47"/>
    <mergeCell ref="J42:K42"/>
    <mergeCell ref="J31:K31"/>
    <mergeCell ref="J32:K32"/>
    <mergeCell ref="I33:I34"/>
    <mergeCell ref="J33:K34"/>
    <mergeCell ref="J35:K35"/>
    <mergeCell ref="J36:K36"/>
    <mergeCell ref="J37:K37"/>
    <mergeCell ref="J38:K38"/>
    <mergeCell ref="J39:K39"/>
    <mergeCell ref="J40:K40"/>
    <mergeCell ref="J41:K41"/>
    <mergeCell ref="J30:K30"/>
    <mergeCell ref="J19:K19"/>
    <mergeCell ref="J20:K20"/>
    <mergeCell ref="J21:K21"/>
    <mergeCell ref="J22:K22"/>
    <mergeCell ref="J25:K25"/>
    <mergeCell ref="J26:K26"/>
    <mergeCell ref="J27:K27"/>
    <mergeCell ref="J28:K28"/>
    <mergeCell ref="J29:K29"/>
    <mergeCell ref="I23:I24"/>
    <mergeCell ref="J23:K24"/>
    <mergeCell ref="I13:I14"/>
    <mergeCell ref="J13:K14"/>
    <mergeCell ref="J15:K15"/>
    <mergeCell ref="J16:K16"/>
    <mergeCell ref="J17:K17"/>
    <mergeCell ref="J18:K18"/>
    <mergeCell ref="J12:K12"/>
    <mergeCell ref="B1:G1"/>
    <mergeCell ref="H1:K1"/>
    <mergeCell ref="I3:I4"/>
    <mergeCell ref="J3:K4"/>
    <mergeCell ref="J5:K5"/>
    <mergeCell ref="J6:K6"/>
    <mergeCell ref="J7:K7"/>
    <mergeCell ref="J8:K8"/>
    <mergeCell ref="J9:K9"/>
    <mergeCell ref="J10:K10"/>
    <mergeCell ref="J11:K11"/>
  </mergeCells>
  <phoneticPr fontId="13"/>
  <pageMargins left="0.51181102362204722" right="0.51181102362204722" top="0.55118110236220474" bottom="0.55118110236220474" header="0.31496062992125984" footer="0.31496062992125984"/>
  <pageSetup paperSize="9" orientation="portrait" r:id="rId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B809-106A-43B0-A7B5-6326E6174521}">
  <dimension ref="A1:N66"/>
  <sheetViews>
    <sheetView zoomScaleNormal="100" workbookViewId="0">
      <selection activeCell="E57" sqref="E57"/>
    </sheetView>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1" ht="15" thickBot="1" x14ac:dyDescent="0.2">
      <c r="A1" s="50" t="s">
        <v>59</v>
      </c>
      <c r="B1" s="753" t="s">
        <v>418</v>
      </c>
      <c r="C1" s="753"/>
      <c r="D1" s="753"/>
      <c r="E1" s="753"/>
      <c r="F1" s="753"/>
      <c r="G1" s="754"/>
      <c r="H1" s="832" t="s">
        <v>130</v>
      </c>
      <c r="I1" s="833"/>
      <c r="J1" s="834"/>
      <c r="K1" s="835"/>
    </row>
    <row r="2" spans="1:11" ht="9" customHeight="1" x14ac:dyDescent="0.15">
      <c r="A2" s="152"/>
    </row>
    <row r="3" spans="1:11" s="13" customFormat="1" ht="14.25" customHeight="1" x14ac:dyDescent="0.15">
      <c r="A3" s="153" t="s">
        <v>0</v>
      </c>
      <c r="B3" s="154">
        <v>45992</v>
      </c>
      <c r="C3" s="154">
        <v>45993</v>
      </c>
      <c r="D3" s="154">
        <v>45994</v>
      </c>
      <c r="E3" s="154">
        <v>45995</v>
      </c>
      <c r="F3" s="154">
        <v>45996</v>
      </c>
      <c r="G3" s="154">
        <v>45997</v>
      </c>
      <c r="H3" s="154">
        <v>45998</v>
      </c>
      <c r="I3" s="836" t="s">
        <v>1</v>
      </c>
      <c r="J3" s="817" t="s">
        <v>2</v>
      </c>
      <c r="K3" s="818"/>
    </row>
    <row r="4" spans="1:11" s="159" customFormat="1" ht="14.25" customHeight="1" x14ac:dyDescent="0.15">
      <c r="A4" s="155" t="s">
        <v>3</v>
      </c>
      <c r="B4" s="157" t="s">
        <v>4</v>
      </c>
      <c r="C4" s="157" t="s">
        <v>5</v>
      </c>
      <c r="D4" s="157" t="s">
        <v>6</v>
      </c>
      <c r="E4" s="157" t="s">
        <v>7</v>
      </c>
      <c r="F4" s="157" t="s">
        <v>8</v>
      </c>
      <c r="G4" s="157" t="s">
        <v>9</v>
      </c>
      <c r="H4" s="158" t="s">
        <v>10</v>
      </c>
      <c r="I4" s="837"/>
      <c r="J4" s="819"/>
      <c r="K4" s="820"/>
    </row>
    <row r="5" spans="1:11" s="159" customFormat="1" ht="14.25" customHeight="1" x14ac:dyDescent="0.15">
      <c r="A5" s="179" t="s">
        <v>142</v>
      </c>
      <c r="B5" s="160">
        <v>7</v>
      </c>
      <c r="C5" s="157"/>
      <c r="D5" s="156"/>
      <c r="E5" s="160">
        <v>7</v>
      </c>
      <c r="F5" s="160">
        <v>5</v>
      </c>
      <c r="G5" s="160">
        <v>6</v>
      </c>
      <c r="H5" s="160">
        <v>5</v>
      </c>
      <c r="I5" s="161"/>
      <c r="J5" s="162"/>
      <c r="K5" s="163"/>
    </row>
    <row r="6" spans="1:11" ht="13.5" customHeight="1" x14ac:dyDescent="0.15">
      <c r="A6" s="164" t="s">
        <v>132</v>
      </c>
      <c r="B6" s="40" t="s">
        <v>140</v>
      </c>
      <c r="C6" s="180"/>
      <c r="D6" s="165"/>
      <c r="E6" s="40" t="s">
        <v>140</v>
      </c>
      <c r="F6" s="238" t="s">
        <v>133</v>
      </c>
      <c r="G6" s="40" t="s">
        <v>140</v>
      </c>
      <c r="H6" s="238" t="s">
        <v>133</v>
      </c>
      <c r="I6" s="166"/>
      <c r="J6" s="873"/>
      <c r="K6" s="874"/>
    </row>
    <row r="7" spans="1:11" ht="13.5" customHeight="1" x14ac:dyDescent="0.15">
      <c r="A7" s="181" t="s">
        <v>134</v>
      </c>
      <c r="B7" s="40" t="s">
        <v>135</v>
      </c>
      <c r="C7" s="137"/>
      <c r="D7" s="234"/>
      <c r="E7" s="40" t="s">
        <v>135</v>
      </c>
      <c r="F7" s="40" t="s">
        <v>135</v>
      </c>
      <c r="G7" s="40" t="s">
        <v>136</v>
      </c>
      <c r="H7" s="40" t="s">
        <v>135</v>
      </c>
      <c r="I7" s="168">
        <f>COUNTA(B7:H7)</f>
        <v>5</v>
      </c>
      <c r="J7" s="838">
        <f>SUM(COUNTIF(B7:H7,"9-15"))*(5.5)+SUM(COUNTIF(B7:H7,"10-15"))*(4.5)+SUM(COUNTIF(B7:H7,"12-15"))*(3)+SUM(COUNTIF(B7:H7,"9-12"))*(3)+SUM(COUNTIF(B7:H7,"9-17"))*(7.25)+SUM(COUNTIF(B7:H7,"13-15"))*(2)</f>
        <v>29.25</v>
      </c>
      <c r="K7" s="838"/>
    </row>
    <row r="8" spans="1:11" ht="13.5" customHeight="1" x14ac:dyDescent="0.15">
      <c r="A8" s="182" t="s">
        <v>137</v>
      </c>
      <c r="B8" s="40"/>
      <c r="C8" s="235"/>
      <c r="D8" s="236"/>
      <c r="E8" s="16" t="s">
        <v>72</v>
      </c>
      <c r="F8" s="16"/>
      <c r="G8" s="16" t="s">
        <v>72</v>
      </c>
      <c r="H8" s="40"/>
      <c r="I8" s="166">
        <f>COUNTA(B8:H8)</f>
        <v>2</v>
      </c>
      <c r="J8" s="838">
        <f>SUM(COUNTIF(B8:H8,"9-15"))*(5.5)+SUM(COUNTIF(B8:H8,"10-15"))*(4.5)+SUM(COUNTIF(B8:H8,"12-15"))*(3)+SUM(COUNTIF(B8:H8,"9-12"))*(3)+SUM(COUNTIF(B8:H8,"9-17"))*(7.25)+SUM(COUNTIF(B8:H8,"13-15"))*(2)+SUM(COUNTIF(B8:H8,"10-12"))*(2)</f>
        <v>6</v>
      </c>
      <c r="K8" s="838"/>
    </row>
    <row r="9" spans="1:11" ht="13.5" customHeight="1" x14ac:dyDescent="0.15">
      <c r="A9" s="164" t="s">
        <v>138</v>
      </c>
      <c r="B9" s="16" t="s">
        <v>72</v>
      </c>
      <c r="C9" s="235"/>
      <c r="D9" s="236"/>
      <c r="E9" s="16"/>
      <c r="F9" s="16" t="s">
        <v>72</v>
      </c>
      <c r="G9" s="16" t="s">
        <v>72</v>
      </c>
      <c r="H9" s="16" t="s">
        <v>72</v>
      </c>
      <c r="I9" s="166">
        <f>COUNTA(B9:H9)</f>
        <v>4</v>
      </c>
      <c r="J9" s="838">
        <f>SUM(COUNTIF(B9:H9,"9-15"))*(5.5)+SUM(COUNTIF(B9:H9,"10-15"))*(4.5)+SUM(COUNTIF(B9:H9,"12-15"))*(3)+SUM(COUNTIF(B9:H9,"9-12"))*(3)+SUM(COUNTIF(B9:H9,"9-17"))*(7.25)+SUM(COUNTIF(B9:H9,"13-15"))*(2)</f>
        <v>12</v>
      </c>
      <c r="K9" s="838"/>
    </row>
    <row r="10" spans="1:11" ht="13.5" customHeight="1" x14ac:dyDescent="0.15">
      <c r="A10" s="164" t="s">
        <v>39</v>
      </c>
      <c r="B10" s="40" t="s">
        <v>58</v>
      </c>
      <c r="C10" s="234"/>
      <c r="D10" s="234"/>
      <c r="E10" s="40" t="s">
        <v>58</v>
      </c>
      <c r="F10" s="40" t="s">
        <v>58</v>
      </c>
      <c r="G10" s="40"/>
      <c r="H10" s="40" t="s">
        <v>20</v>
      </c>
      <c r="I10" s="166">
        <f>COUNTA(B10:H10)</f>
        <v>4</v>
      </c>
      <c r="J10" s="838">
        <f>SUM(COUNTIF(B10:H10,"9-15"))*(5.5)+SUM(COUNTIF(B10:H10,"10-15"))*(4.5)+SUM(COUNTIF(B10:H10,"12-15"))*(3)+SUM(COUNTIF(B10:H10,"9-12"))*(3)+SUM(COUNTIF(B10:H10,"9-17"))*(7.25)+SUM(COUNTIF(B10:H10,"13-15"))*(2)</f>
        <v>0</v>
      </c>
      <c r="K10" s="838"/>
    </row>
    <row r="11" spans="1:11" ht="13.5" customHeight="1" x14ac:dyDescent="0.15">
      <c r="A11" s="20" t="s">
        <v>447</v>
      </c>
      <c r="B11" s="40" t="s">
        <v>20</v>
      </c>
      <c r="C11" s="234"/>
      <c r="D11" s="234"/>
      <c r="E11" s="40" t="s">
        <v>20</v>
      </c>
      <c r="F11" s="40"/>
      <c r="G11" s="40" t="s">
        <v>20</v>
      </c>
      <c r="H11" s="40"/>
      <c r="I11" s="166">
        <f>COUNTA(B11:H11)</f>
        <v>3</v>
      </c>
      <c r="J11" s="838">
        <f>SUM(COUNTIF(B11:H11,"9-15"))*(5.5)+SUM(COUNTIF(B11:H11,"10-15"))*(4.5)+SUM(COUNTIF(B11:H11,"12-15"))*(3)+SUM(COUNTIF(B11:H11,"9-12"))*(3)+SUM(COUNTIF(B11:H11,"9-17"))*(7.25)+SUM(COUNTIF(B11:H11,"13-15"))*(2)+SUM(COUNTIF(B11:H11,"9-14"))*(4.5)+SUM(COUNTIF(B11:H11,"10-14"))*(4)</f>
        <v>13.5</v>
      </c>
      <c r="K11" s="838"/>
    </row>
    <row r="12" spans="1:11" ht="13.5" customHeight="1" thickBot="1" x14ac:dyDescent="0.2">
      <c r="A12" s="20" t="s">
        <v>281</v>
      </c>
      <c r="B12" s="40" t="s">
        <v>140</v>
      </c>
      <c r="C12" s="234"/>
      <c r="D12" s="234"/>
      <c r="E12" s="40" t="s">
        <v>140</v>
      </c>
      <c r="F12" s="396" t="s">
        <v>140</v>
      </c>
      <c r="G12" s="40" t="s">
        <v>140</v>
      </c>
      <c r="H12" s="40" t="s">
        <v>140</v>
      </c>
      <c r="I12" s="253"/>
      <c r="J12" s="873"/>
      <c r="K12" s="874"/>
    </row>
    <row r="13" spans="1:11" ht="13.5" customHeight="1" x14ac:dyDescent="0.15">
      <c r="A13" s="824" t="s">
        <v>139</v>
      </c>
      <c r="B13" s="233" t="s">
        <v>140</v>
      </c>
      <c r="C13" s="237"/>
      <c r="D13" s="237"/>
      <c r="E13" s="233" t="s">
        <v>140</v>
      </c>
      <c r="F13" s="233" t="s">
        <v>140</v>
      </c>
      <c r="G13" s="233" t="s">
        <v>140</v>
      </c>
      <c r="H13" s="233" t="s">
        <v>140</v>
      </c>
      <c r="I13" s="826"/>
      <c r="J13" s="828"/>
      <c r="K13" s="829"/>
    </row>
    <row r="14" spans="1:11" ht="13.5" customHeight="1" thickBot="1" x14ac:dyDescent="0.2">
      <c r="A14" s="825"/>
      <c r="B14" s="173" t="s">
        <v>188</v>
      </c>
      <c r="C14" s="170"/>
      <c r="D14" s="171"/>
      <c r="E14" s="173"/>
      <c r="F14" s="173"/>
      <c r="G14" s="173"/>
      <c r="H14" s="174"/>
      <c r="I14" s="827"/>
      <c r="J14" s="830"/>
      <c r="K14" s="831"/>
    </row>
    <row r="15" spans="1:11" s="13" customFormat="1" ht="14.25" customHeight="1" x14ac:dyDescent="0.15">
      <c r="A15" s="175" t="s">
        <v>0</v>
      </c>
      <c r="B15" s="176">
        <v>45999</v>
      </c>
      <c r="C15" s="176">
        <v>46000</v>
      </c>
      <c r="D15" s="176">
        <v>46001</v>
      </c>
      <c r="E15" s="176">
        <v>46002</v>
      </c>
      <c r="F15" s="176">
        <v>46003</v>
      </c>
      <c r="G15" s="176">
        <v>46004</v>
      </c>
      <c r="H15" s="176">
        <v>46005</v>
      </c>
      <c r="I15" s="177"/>
      <c r="J15" s="822" t="s">
        <v>2</v>
      </c>
      <c r="K15" s="823"/>
    </row>
    <row r="16" spans="1:11" s="159" customFormat="1" ht="14.25" customHeight="1" x14ac:dyDescent="0.15">
      <c r="A16" s="155" t="s">
        <v>3</v>
      </c>
      <c r="B16" s="157" t="s">
        <v>4</v>
      </c>
      <c r="C16" s="157" t="s">
        <v>5</v>
      </c>
      <c r="D16" s="157" t="s">
        <v>6</v>
      </c>
      <c r="E16" s="157" t="s">
        <v>7</v>
      </c>
      <c r="F16" s="157" t="s">
        <v>8</v>
      </c>
      <c r="G16" s="157" t="s">
        <v>9</v>
      </c>
      <c r="H16" s="158" t="s">
        <v>10</v>
      </c>
      <c r="I16" s="178"/>
      <c r="J16" s="819"/>
      <c r="K16" s="820"/>
    </row>
    <row r="17" spans="1:11" s="159" customFormat="1" ht="14.25" customHeight="1" x14ac:dyDescent="0.15">
      <c r="A17" s="179" t="s">
        <v>131</v>
      </c>
      <c r="B17" s="160">
        <v>6</v>
      </c>
      <c r="C17" s="157"/>
      <c r="D17" s="156"/>
      <c r="E17" s="160">
        <v>7</v>
      </c>
      <c r="F17" s="160">
        <v>5</v>
      </c>
      <c r="G17" s="160">
        <v>7</v>
      </c>
      <c r="H17" s="160">
        <v>5</v>
      </c>
      <c r="I17" s="161"/>
      <c r="J17" s="162"/>
      <c r="K17" s="163"/>
    </row>
    <row r="18" spans="1:11" ht="13.5" customHeight="1" x14ac:dyDescent="0.15">
      <c r="A18" s="164" t="s">
        <v>132</v>
      </c>
      <c r="B18" s="40" t="s">
        <v>140</v>
      </c>
      <c r="C18" s="180"/>
      <c r="D18" s="165"/>
      <c r="E18" s="40" t="s">
        <v>140</v>
      </c>
      <c r="F18" s="238" t="s">
        <v>133</v>
      </c>
      <c r="G18" s="40" t="s">
        <v>140</v>
      </c>
      <c r="H18" s="238" t="s">
        <v>133</v>
      </c>
      <c r="I18" s="166">
        <f t="shared" ref="I18:I21" si="0">COUNTA(B18:H18)</f>
        <v>5</v>
      </c>
      <c r="J18" s="873"/>
      <c r="K18" s="874"/>
    </row>
    <row r="19" spans="1:11" ht="13.5" customHeight="1" x14ac:dyDescent="0.15">
      <c r="A19" s="181" t="s">
        <v>134</v>
      </c>
      <c r="B19" s="40" t="s">
        <v>135</v>
      </c>
      <c r="C19" s="137"/>
      <c r="D19" s="234"/>
      <c r="E19" s="40" t="s">
        <v>135</v>
      </c>
      <c r="F19" s="40" t="s">
        <v>135</v>
      </c>
      <c r="G19" s="40" t="s">
        <v>136</v>
      </c>
      <c r="H19" s="40" t="s">
        <v>135</v>
      </c>
      <c r="I19" s="168">
        <f t="shared" si="0"/>
        <v>5</v>
      </c>
      <c r="J19" s="838">
        <f>SUM(COUNTIF(B19:H19,"9-15"))*(5.5)+SUM(COUNTIF(B19:H19,"10-15"))*(4.5)+SUM(COUNTIF(B19:H19,"12-15"))*(3)+SUM(COUNTIF(B19:H19,"9-12"))*(3)+SUM(COUNTIF(B19:H19,"9-17"))*(7.25)+SUM(COUNTIF(B19:H19,"13-15"))*(2)</f>
        <v>29.25</v>
      </c>
      <c r="K19" s="838"/>
    </row>
    <row r="20" spans="1:11" ht="13.5" customHeight="1" x14ac:dyDescent="0.15">
      <c r="A20" s="182" t="s">
        <v>137</v>
      </c>
      <c r="B20" s="40"/>
      <c r="C20" s="235"/>
      <c r="D20" s="236"/>
      <c r="E20" s="16" t="s">
        <v>72</v>
      </c>
      <c r="F20" s="16"/>
      <c r="G20" s="16" t="s">
        <v>72</v>
      </c>
      <c r="H20" s="40"/>
      <c r="I20" s="166">
        <f t="shared" si="0"/>
        <v>2</v>
      </c>
      <c r="J20" s="838">
        <f>SUM(COUNTIF(B20:H20,"9-15"))*(5.5)+SUM(COUNTIF(B20:H20,"10-15"))*(4.5)+SUM(COUNTIF(B20:H20,"12-15"))*(3)+SUM(COUNTIF(B20:H20,"9-12"))*(3)+SUM(COUNTIF(B20:H20,"9-17"))*(7.25)+SUM(COUNTIF(B20:H20,"13-15"))*(2)+SUM(COUNTIF(B20:H20,"10-12"))*(2)</f>
        <v>6</v>
      </c>
      <c r="K20" s="838"/>
    </row>
    <row r="21" spans="1:11" ht="13.5" customHeight="1" x14ac:dyDescent="0.15">
      <c r="A21" s="164" t="s">
        <v>138</v>
      </c>
      <c r="B21" s="16" t="s">
        <v>72</v>
      </c>
      <c r="C21" s="235"/>
      <c r="D21" s="236"/>
      <c r="E21" s="16"/>
      <c r="F21" s="16" t="s">
        <v>72</v>
      </c>
      <c r="G21" s="16" t="s">
        <v>72</v>
      </c>
      <c r="H21" s="16" t="s">
        <v>72</v>
      </c>
      <c r="I21" s="166">
        <f t="shared" si="0"/>
        <v>4</v>
      </c>
      <c r="J21" s="838">
        <f>SUM(COUNTIF(B21:H21,"9-15"))*(5.5)+SUM(COUNTIF(B21:H21,"10-15"))*(4.5)+SUM(COUNTIF(B21:H21,"12-15"))*(3)+SUM(COUNTIF(B21:H21,"9-12"))*(3)+SUM(COUNTIF(B21:H21,"9-17"))*(7.25)+SUM(COUNTIF(B21:H21,"13-15"))*(2)</f>
        <v>12</v>
      </c>
      <c r="K21" s="838"/>
    </row>
    <row r="22" spans="1:11" ht="13.5" customHeight="1" x14ac:dyDescent="0.15">
      <c r="A22" s="164" t="s">
        <v>39</v>
      </c>
      <c r="B22" s="74"/>
      <c r="C22" s="234"/>
      <c r="D22" s="234"/>
      <c r="E22" s="40" t="s">
        <v>58</v>
      </c>
      <c r="F22" s="40" t="s">
        <v>23</v>
      </c>
      <c r="G22" s="40"/>
      <c r="H22" s="40" t="s">
        <v>20</v>
      </c>
      <c r="I22" s="166">
        <f>COUNTA(B22:H22)</f>
        <v>3</v>
      </c>
      <c r="J22" s="838">
        <v>14.75</v>
      </c>
      <c r="K22" s="838"/>
    </row>
    <row r="23" spans="1:11" ht="13.5" customHeight="1" x14ac:dyDescent="0.15">
      <c r="A23" s="20" t="s">
        <v>447</v>
      </c>
      <c r="B23" s="40" t="s">
        <v>20</v>
      </c>
      <c r="C23" s="234"/>
      <c r="D23" s="234"/>
      <c r="E23" s="40" t="s">
        <v>20</v>
      </c>
      <c r="F23" s="40"/>
      <c r="G23" s="40" t="s">
        <v>20</v>
      </c>
      <c r="H23" s="40"/>
      <c r="I23" s="166">
        <f>COUNTA(B23:H23)</f>
        <v>3</v>
      </c>
      <c r="J23" s="838">
        <f>SUM(COUNTIF(B23:H23,"9-15"))*(5.5)+SUM(COUNTIF(B23:H23,"10-15"))*(4.5)+SUM(COUNTIF(B23:H23,"12-15"))*(3)+SUM(COUNTIF(B23:H23,"9-12"))*(3)+SUM(COUNTIF(B23:H23,"9-17"))*(7.25)+SUM(COUNTIF(B23:H23,"13-15"))*(2)+SUM(COUNTIF(B23:H23,"9-14"))*(4.5)+SUM(COUNTIF(B23:H23,"10-14"))*(4)</f>
        <v>13.5</v>
      </c>
      <c r="K23" s="838"/>
    </row>
    <row r="24" spans="1:11" ht="13.5" customHeight="1" thickBot="1" x14ac:dyDescent="0.2">
      <c r="A24" s="20" t="s">
        <v>281</v>
      </c>
      <c r="B24" s="40" t="s">
        <v>140</v>
      </c>
      <c r="C24" s="234"/>
      <c r="D24" s="234"/>
      <c r="E24" s="40" t="s">
        <v>140</v>
      </c>
      <c r="F24" s="396" t="s">
        <v>140</v>
      </c>
      <c r="G24" s="40" t="s">
        <v>140</v>
      </c>
      <c r="H24" s="40" t="s">
        <v>140</v>
      </c>
      <c r="I24" s="253"/>
      <c r="J24" s="873"/>
      <c r="K24" s="874"/>
    </row>
    <row r="25" spans="1:11" ht="13.5" customHeight="1" x14ac:dyDescent="0.15">
      <c r="A25" s="824" t="s">
        <v>139</v>
      </c>
      <c r="B25" s="233" t="s">
        <v>140</v>
      </c>
      <c r="C25" s="237"/>
      <c r="D25" s="237"/>
      <c r="E25" s="233" t="s">
        <v>140</v>
      </c>
      <c r="F25" s="233" t="s">
        <v>140</v>
      </c>
      <c r="G25" s="233" t="s">
        <v>140</v>
      </c>
      <c r="H25" s="233" t="s">
        <v>140</v>
      </c>
      <c r="I25" s="826"/>
      <c r="J25" s="828"/>
      <c r="K25" s="829"/>
    </row>
    <row r="26" spans="1:11" ht="13.5" customHeight="1" thickBot="1" x14ac:dyDescent="0.2">
      <c r="A26" s="825"/>
      <c r="B26" s="173" t="s">
        <v>188</v>
      </c>
      <c r="C26" s="170"/>
      <c r="D26" s="171"/>
      <c r="E26" s="173"/>
      <c r="F26" s="173"/>
      <c r="G26" s="173"/>
      <c r="H26" s="174"/>
      <c r="I26" s="827"/>
      <c r="J26" s="830"/>
      <c r="K26" s="831"/>
    </row>
    <row r="27" spans="1:11" s="13" customFormat="1" ht="14.25" customHeight="1" x14ac:dyDescent="0.15">
      <c r="A27" s="153" t="s">
        <v>0</v>
      </c>
      <c r="B27" s="183">
        <v>46006</v>
      </c>
      <c r="C27" s="183">
        <v>46007</v>
      </c>
      <c r="D27" s="183">
        <v>46008</v>
      </c>
      <c r="E27" s="183">
        <v>46009</v>
      </c>
      <c r="F27" s="183">
        <v>46010</v>
      </c>
      <c r="G27" s="183">
        <v>46011</v>
      </c>
      <c r="H27" s="183">
        <v>46012</v>
      </c>
      <c r="I27" s="177"/>
      <c r="J27" s="822" t="s">
        <v>2</v>
      </c>
      <c r="K27" s="823"/>
    </row>
    <row r="28" spans="1:11" s="159" customFormat="1" ht="14.25" customHeight="1" x14ac:dyDescent="0.15">
      <c r="A28" s="155" t="s">
        <v>3</v>
      </c>
      <c r="B28" s="157" t="s">
        <v>4</v>
      </c>
      <c r="C28" s="157" t="s">
        <v>5</v>
      </c>
      <c r="D28" s="157" t="s">
        <v>6</v>
      </c>
      <c r="E28" s="157" t="s">
        <v>7</v>
      </c>
      <c r="F28" s="157" t="s">
        <v>8</v>
      </c>
      <c r="G28" s="157" t="s">
        <v>9</v>
      </c>
      <c r="H28" s="158" t="s">
        <v>10</v>
      </c>
      <c r="I28" s="178"/>
      <c r="J28" s="819"/>
      <c r="K28" s="820"/>
    </row>
    <row r="29" spans="1:11" s="123" customFormat="1" ht="14.25" customHeight="1" x14ac:dyDescent="0.15">
      <c r="A29" s="179" t="s">
        <v>142</v>
      </c>
      <c r="B29" s="160">
        <v>6</v>
      </c>
      <c r="C29" s="157"/>
      <c r="D29" s="156"/>
      <c r="E29" s="160">
        <v>7</v>
      </c>
      <c r="F29" s="160">
        <v>5</v>
      </c>
      <c r="G29" s="160">
        <v>7</v>
      </c>
      <c r="H29" s="160">
        <v>5</v>
      </c>
      <c r="I29" s="161"/>
      <c r="J29" s="162"/>
      <c r="K29" s="163"/>
    </row>
    <row r="30" spans="1:11" ht="13.5" customHeight="1" x14ac:dyDescent="0.15">
      <c r="A30" s="164" t="s">
        <v>132</v>
      </c>
      <c r="B30" s="40" t="s">
        <v>140</v>
      </c>
      <c r="C30" s="180"/>
      <c r="D30" s="165"/>
      <c r="E30" s="40" t="s">
        <v>140</v>
      </c>
      <c r="F30" s="238" t="s">
        <v>133</v>
      </c>
      <c r="G30" s="40" t="s">
        <v>140</v>
      </c>
      <c r="H30" s="238" t="s">
        <v>133</v>
      </c>
      <c r="I30" s="166">
        <f t="shared" ref="I30:I33" si="1">COUNTA(B30:H30)</f>
        <v>5</v>
      </c>
      <c r="J30" s="873"/>
      <c r="K30" s="874"/>
    </row>
    <row r="31" spans="1:11" ht="13.5" customHeight="1" x14ac:dyDescent="0.15">
      <c r="A31" s="181" t="s">
        <v>134</v>
      </c>
      <c r="B31" s="40" t="s">
        <v>135</v>
      </c>
      <c r="C31" s="137"/>
      <c r="D31" s="234"/>
      <c r="E31" s="40" t="s">
        <v>135</v>
      </c>
      <c r="F31" s="40" t="s">
        <v>135</v>
      </c>
      <c r="G31" s="40" t="s">
        <v>136</v>
      </c>
      <c r="H31" s="40" t="s">
        <v>135</v>
      </c>
      <c r="I31" s="168">
        <f t="shared" si="1"/>
        <v>5</v>
      </c>
      <c r="J31" s="838">
        <f>SUM(COUNTIF(B31:H31,"9-15"))*(5.5)+SUM(COUNTIF(B31:H31,"10-15"))*(4.5)+SUM(COUNTIF(B31:H31,"12-15"))*(3)+SUM(COUNTIF(B31:H31,"9-12"))*(3)+SUM(COUNTIF(B31:H31,"9-17"))*(7.25)+SUM(COUNTIF(B31:H31,"13-15"))*(2)</f>
        <v>29.25</v>
      </c>
      <c r="K31" s="838"/>
    </row>
    <row r="32" spans="1:11" ht="13.5" customHeight="1" x14ac:dyDescent="0.15">
      <c r="A32" s="182" t="s">
        <v>137</v>
      </c>
      <c r="B32" s="40"/>
      <c r="C32" s="235"/>
      <c r="D32" s="236"/>
      <c r="E32" s="16" t="s">
        <v>72</v>
      </c>
      <c r="F32" s="16"/>
      <c r="G32" s="16" t="s">
        <v>72</v>
      </c>
      <c r="H32" s="40"/>
      <c r="I32" s="166">
        <f t="shared" si="1"/>
        <v>2</v>
      </c>
      <c r="J32" s="838">
        <f>SUM(COUNTIF(B32:H32,"9-15"))*(5.5)+SUM(COUNTIF(B32:H32,"10-15"))*(4.5)+SUM(COUNTIF(B32:H32,"12-15"))*(3)+SUM(COUNTIF(B32:H32,"9-12"))*(3)+SUM(COUNTIF(B32:H32,"9-17"))*(7.25)+SUM(COUNTIF(B32:H32,"13-15"))*(2)+SUM(COUNTIF(B32:H32,"10-12"))*(2)</f>
        <v>6</v>
      </c>
      <c r="K32" s="838"/>
    </row>
    <row r="33" spans="1:11" ht="13.5" customHeight="1" x14ac:dyDescent="0.15">
      <c r="A33" s="164" t="s">
        <v>138</v>
      </c>
      <c r="B33" s="16" t="s">
        <v>72</v>
      </c>
      <c r="C33" s="235"/>
      <c r="D33" s="236"/>
      <c r="E33" s="16"/>
      <c r="F33" s="16" t="s">
        <v>72</v>
      </c>
      <c r="G33" s="16" t="s">
        <v>72</v>
      </c>
      <c r="H33" s="16" t="s">
        <v>72</v>
      </c>
      <c r="I33" s="166">
        <f t="shared" si="1"/>
        <v>4</v>
      </c>
      <c r="J33" s="838">
        <f>SUM(COUNTIF(B33:H33,"9-15"))*(5.5)+SUM(COUNTIF(B33:H33,"10-15"))*(4.5)+SUM(COUNTIF(B33:H33,"12-15"))*(3)+SUM(COUNTIF(B33:H33,"9-12"))*(3)+SUM(COUNTIF(B33:H33,"9-17"))*(7.25)+SUM(COUNTIF(B33:H33,"13-15"))*(2)</f>
        <v>12</v>
      </c>
      <c r="K33" s="838"/>
    </row>
    <row r="34" spans="1:11" ht="13.5" customHeight="1" x14ac:dyDescent="0.15">
      <c r="A34" s="164" t="s">
        <v>39</v>
      </c>
      <c r="B34" s="40" t="s">
        <v>58</v>
      </c>
      <c r="C34" s="234"/>
      <c r="D34" s="234"/>
      <c r="E34" s="40" t="s">
        <v>58</v>
      </c>
      <c r="F34" s="40" t="s">
        <v>58</v>
      </c>
      <c r="G34" s="40"/>
      <c r="H34" s="40" t="s">
        <v>20</v>
      </c>
      <c r="I34" s="166">
        <f>COUNTA(B34:H34)</f>
        <v>4</v>
      </c>
      <c r="J34" s="838">
        <f>SUM(COUNTIF(B34:H34,"9-15"))*(5.5)+SUM(COUNTIF(B34:H34,"10-15"))*(4.5)+SUM(COUNTIF(B34:H34,"12-15"))*(3)+SUM(COUNTIF(B34:H34,"9-12"))*(3)+SUM(COUNTIF(B34:H34,"9-17"))*(7.25)+SUM(COUNTIF(B34:H34,"13-15"))*(2)+SUM(COUNTIF(B34:H34,"9-16"))*(6.25)+SUM(COUNTIF(B34:H34,"9-14"))*(4.5)</f>
        <v>23.25</v>
      </c>
      <c r="K34" s="838"/>
    </row>
    <row r="35" spans="1:11" ht="13.5" customHeight="1" x14ac:dyDescent="0.15">
      <c r="A35" s="20" t="s">
        <v>447</v>
      </c>
      <c r="B35" s="40" t="s">
        <v>20</v>
      </c>
      <c r="C35" s="234"/>
      <c r="D35" s="234"/>
      <c r="E35" s="40" t="s">
        <v>20</v>
      </c>
      <c r="F35" s="40"/>
      <c r="G35" s="40" t="s">
        <v>20</v>
      </c>
      <c r="H35" s="40"/>
      <c r="I35" s="166">
        <f>COUNTA(B35:H35)</f>
        <v>3</v>
      </c>
      <c r="J35" s="838">
        <f>SUM(COUNTIF(B35:H35,"9-15"))*(5.5)+SUM(COUNTIF(B35:H35,"10-15"))*(4.5)+SUM(COUNTIF(B35:H35,"12-15"))*(3)+SUM(COUNTIF(B35:H35,"9-12"))*(3)+SUM(COUNTIF(B35:H35,"9-17"))*(7.25)+SUM(COUNTIF(B35:H35,"13-15"))*(2)+SUM(COUNTIF(B35:H35,"9-14"))*(4.5)+SUM(COUNTIF(B35:H35,"10-14"))*(4)</f>
        <v>13.5</v>
      </c>
      <c r="K35" s="838"/>
    </row>
    <row r="36" spans="1:11" ht="13.5" customHeight="1" thickBot="1" x14ac:dyDescent="0.2">
      <c r="A36" s="20" t="s">
        <v>281</v>
      </c>
      <c r="B36" s="40" t="s">
        <v>140</v>
      </c>
      <c r="C36" s="234"/>
      <c r="D36" s="234"/>
      <c r="E36" s="40" t="s">
        <v>140</v>
      </c>
      <c r="F36" s="396" t="s">
        <v>140</v>
      </c>
      <c r="G36" s="40" t="s">
        <v>140</v>
      </c>
      <c r="H36" s="40" t="s">
        <v>140</v>
      </c>
      <c r="I36" s="253"/>
      <c r="J36" s="873"/>
      <c r="K36" s="874"/>
    </row>
    <row r="37" spans="1:11" ht="13.5" customHeight="1" x14ac:dyDescent="0.15">
      <c r="A37" s="824" t="s">
        <v>139</v>
      </c>
      <c r="B37" s="233" t="s">
        <v>140</v>
      </c>
      <c r="C37" s="237"/>
      <c r="D37" s="237"/>
      <c r="E37" s="233" t="s">
        <v>140</v>
      </c>
      <c r="F37" s="233" t="s">
        <v>140</v>
      </c>
      <c r="G37" s="233" t="s">
        <v>140</v>
      </c>
      <c r="H37" s="233" t="s">
        <v>140</v>
      </c>
      <c r="I37" s="826"/>
      <c r="J37" s="828"/>
      <c r="K37" s="829"/>
    </row>
    <row r="38" spans="1:11" ht="13.5" customHeight="1" thickBot="1" x14ac:dyDescent="0.2">
      <c r="A38" s="825"/>
      <c r="B38" s="173" t="s">
        <v>188</v>
      </c>
      <c r="C38" s="170"/>
      <c r="D38" s="171"/>
      <c r="E38" s="173"/>
      <c r="F38" s="173"/>
      <c r="G38" s="173"/>
      <c r="H38" s="174"/>
      <c r="I38" s="827"/>
      <c r="J38" s="830"/>
      <c r="K38" s="831"/>
    </row>
    <row r="39" spans="1:11" s="13" customFormat="1" ht="14.25" customHeight="1" x14ac:dyDescent="0.15">
      <c r="A39" s="153" t="s">
        <v>0</v>
      </c>
      <c r="B39" s="183">
        <v>46013</v>
      </c>
      <c r="C39" s="183">
        <v>46014</v>
      </c>
      <c r="D39" s="183">
        <v>46015</v>
      </c>
      <c r="E39" s="183">
        <v>46016</v>
      </c>
      <c r="F39" s="183">
        <v>46017</v>
      </c>
      <c r="G39" s="183">
        <v>46018</v>
      </c>
      <c r="H39" s="183">
        <v>46019</v>
      </c>
      <c r="I39" s="177"/>
      <c r="J39" s="822" t="s">
        <v>2</v>
      </c>
      <c r="K39" s="823"/>
    </row>
    <row r="40" spans="1:11" s="159" customFormat="1" ht="14.25" customHeight="1" x14ac:dyDescent="0.15">
      <c r="A40" s="155" t="s">
        <v>3</v>
      </c>
      <c r="B40" s="157" t="s">
        <v>4</v>
      </c>
      <c r="C40" s="157" t="s">
        <v>5</v>
      </c>
      <c r="D40" s="157" t="s">
        <v>6</v>
      </c>
      <c r="E40" s="157" t="s">
        <v>7</v>
      </c>
      <c r="F40" s="157" t="s">
        <v>8</v>
      </c>
      <c r="G40" s="157" t="s">
        <v>9</v>
      </c>
      <c r="H40" s="158" t="s">
        <v>10</v>
      </c>
      <c r="I40" s="178"/>
      <c r="J40" s="819"/>
      <c r="K40" s="820"/>
    </row>
    <row r="41" spans="1:11" s="159" customFormat="1" ht="14.25" customHeight="1" x14ac:dyDescent="0.15">
      <c r="A41" s="179" t="s">
        <v>131</v>
      </c>
      <c r="B41" s="160">
        <v>7</v>
      </c>
      <c r="C41" s="157"/>
      <c r="D41" s="156"/>
      <c r="E41" s="160">
        <v>7</v>
      </c>
      <c r="F41" s="160">
        <v>5</v>
      </c>
      <c r="G41" s="160">
        <v>6</v>
      </c>
      <c r="H41" s="160">
        <v>5</v>
      </c>
      <c r="I41" s="161"/>
      <c r="J41" s="162"/>
      <c r="K41" s="163"/>
    </row>
    <row r="42" spans="1:11" ht="13.5" customHeight="1" x14ac:dyDescent="0.15">
      <c r="A42" s="164" t="s">
        <v>132</v>
      </c>
      <c r="B42" s="40" t="s">
        <v>140</v>
      </c>
      <c r="C42" s="180"/>
      <c r="D42" s="165"/>
      <c r="E42" s="40" t="s">
        <v>140</v>
      </c>
      <c r="F42" s="238" t="s">
        <v>133</v>
      </c>
      <c r="G42" s="40" t="s">
        <v>140</v>
      </c>
      <c r="H42" s="238" t="s">
        <v>133</v>
      </c>
      <c r="I42" s="166">
        <f t="shared" ref="I42:I45" si="2">COUNTA(B42:H42)</f>
        <v>5</v>
      </c>
      <c r="J42" s="873"/>
      <c r="K42" s="874"/>
    </row>
    <row r="43" spans="1:11" ht="13.5" customHeight="1" x14ac:dyDescent="0.15">
      <c r="A43" s="181" t="s">
        <v>134</v>
      </c>
      <c r="B43" s="40" t="s">
        <v>135</v>
      </c>
      <c r="C43" s="137"/>
      <c r="D43" s="234"/>
      <c r="E43" s="40" t="s">
        <v>135</v>
      </c>
      <c r="F43" s="40" t="s">
        <v>135</v>
      </c>
      <c r="G43" s="40" t="s">
        <v>136</v>
      </c>
      <c r="H43" s="40" t="s">
        <v>135</v>
      </c>
      <c r="I43" s="168">
        <f t="shared" si="2"/>
        <v>5</v>
      </c>
      <c r="J43" s="838">
        <f>SUM(COUNTIF(B43:H43,"9-15"))*(5.5)+SUM(COUNTIF(B43:H43,"10-15"))*(4.5)+SUM(COUNTIF(B43:H43,"12-15"))*(3)+SUM(COUNTIF(B43:H43,"9-12"))*(3)+SUM(COUNTIF(B43:H43,"9-17"))*(7.25)+SUM(COUNTIF(B43:H43,"13-15"))*(2)</f>
        <v>29.25</v>
      </c>
      <c r="K43" s="838"/>
    </row>
    <row r="44" spans="1:11" ht="13.5" customHeight="1" x14ac:dyDescent="0.15">
      <c r="A44" s="182" t="s">
        <v>137</v>
      </c>
      <c r="B44" s="40"/>
      <c r="C44" s="235"/>
      <c r="D44" s="236"/>
      <c r="E44" s="16" t="s">
        <v>72</v>
      </c>
      <c r="F44" s="16" t="s">
        <v>72</v>
      </c>
      <c r="G44" s="16" t="s">
        <v>72</v>
      </c>
      <c r="H44" s="16" t="s">
        <v>72</v>
      </c>
      <c r="I44" s="166">
        <f t="shared" si="2"/>
        <v>4</v>
      </c>
      <c r="J44" s="838">
        <f>SUM(COUNTIF(B44:H44,"9-15"))*(5.5)+SUM(COUNTIF(B44:H44,"10-15"))*(4.5)+SUM(COUNTIF(B44:H44,"12-15"))*(3)+SUM(COUNTIF(B44:H44,"9-12"))*(3)+SUM(COUNTIF(B44:H44,"9-17"))*(7.25)+SUM(COUNTIF(B44:H44,"13-15"))*(2)+SUM(COUNTIF(B44:H44,"10-12"))*(2)</f>
        <v>12</v>
      </c>
      <c r="K44" s="838"/>
    </row>
    <row r="45" spans="1:11" ht="13.5" customHeight="1" x14ac:dyDescent="0.15">
      <c r="A45" s="164" t="s">
        <v>138</v>
      </c>
      <c r="B45" s="16" t="s">
        <v>72</v>
      </c>
      <c r="C45" s="235"/>
      <c r="D45" s="236"/>
      <c r="E45" s="16" t="s">
        <v>72</v>
      </c>
      <c r="F45" s="16" t="s">
        <v>72</v>
      </c>
      <c r="G45" s="16" t="s">
        <v>72</v>
      </c>
      <c r="H45" s="16" t="s">
        <v>72</v>
      </c>
      <c r="I45" s="166">
        <f t="shared" si="2"/>
        <v>5</v>
      </c>
      <c r="J45" s="838">
        <f>SUM(COUNTIF(B45:H45,"9-15"))*(5.5)+SUM(COUNTIF(B45:H45,"10-15"))*(4.5)+SUM(COUNTIF(B45:H45,"12-15"))*(3)+SUM(COUNTIF(B45:H45,"9-12"))*(3)+SUM(COUNTIF(B45:H45,"9-17"))*(7.25)+SUM(COUNTIF(B45:H45,"13-15"))*(2)</f>
        <v>15</v>
      </c>
      <c r="K45" s="838"/>
    </row>
    <row r="46" spans="1:11" ht="13.5" customHeight="1" x14ac:dyDescent="0.15">
      <c r="A46" s="164" t="s">
        <v>39</v>
      </c>
      <c r="B46" s="40" t="s">
        <v>58</v>
      </c>
      <c r="C46" s="234"/>
      <c r="D46" s="234"/>
      <c r="E46" s="40" t="s">
        <v>58</v>
      </c>
      <c r="F46" s="40" t="s">
        <v>58</v>
      </c>
      <c r="G46" s="40"/>
      <c r="H46" s="40" t="s">
        <v>20</v>
      </c>
      <c r="I46" s="166">
        <f>COUNTA(B46:H46)</f>
        <v>4</v>
      </c>
      <c r="J46" s="838">
        <f>SUM(COUNTIF(B46:H46,"9-15"))*(5.5)+SUM(COUNTIF(B46:H46,"10-15"))*(4.5)+SUM(COUNTIF(B46:H46,"12-15"))*(3)+SUM(COUNTIF(B46:H46,"9-12"))*(3)+SUM(COUNTIF(B46:H46,"9-17"))*(7.25)+SUM(COUNTIF(B46:H46,"13-15"))*(2)+SUM(COUNTIF(B46:H46,"9-16"))*(6.25)+SUM(COUNTIF(B46:H46,"9-14"))*(4.5)</f>
        <v>23.25</v>
      </c>
      <c r="K46" s="838"/>
    </row>
    <row r="47" spans="1:11" ht="13.5" customHeight="1" x14ac:dyDescent="0.15">
      <c r="A47" s="20" t="s">
        <v>447</v>
      </c>
      <c r="B47" s="74"/>
      <c r="C47" s="234"/>
      <c r="D47" s="234"/>
      <c r="E47" s="40" t="s">
        <v>20</v>
      </c>
      <c r="F47" s="40" t="s">
        <v>22</v>
      </c>
      <c r="G47" s="40" t="s">
        <v>20</v>
      </c>
      <c r="H47" s="40"/>
      <c r="I47" s="166">
        <f>COUNTA(B47:H47)</f>
        <v>3</v>
      </c>
      <c r="J47" s="838">
        <f>SUM(COUNTIF(B47:H47,"9-15"))*(5.5)+SUM(COUNTIF(B47:H47,"10-15"))*(4.5)+SUM(COUNTIF(B47:H47,"12-15"))*(3)+SUM(COUNTIF(B47:H47,"9-12"))*(3)+SUM(COUNTIF(B47:H47,"9-17"))*(7.25)+SUM(COUNTIF(B47:H47,"13-15"))*(2)+SUM(COUNTIF(B47:H47,"9-14"))*(4.5)+SUM(COUNTIF(B47:H47,"10-14"))*(4)</f>
        <v>14.5</v>
      </c>
      <c r="K47" s="838"/>
    </row>
    <row r="48" spans="1:11" ht="13.5" customHeight="1" thickBot="1" x14ac:dyDescent="0.2">
      <c r="A48" s="20" t="s">
        <v>281</v>
      </c>
      <c r="B48" s="40" t="s">
        <v>140</v>
      </c>
      <c r="C48" s="234"/>
      <c r="D48" s="234"/>
      <c r="E48" s="40" t="s">
        <v>140</v>
      </c>
      <c r="F48" s="396" t="s">
        <v>140</v>
      </c>
      <c r="G48" s="40" t="s">
        <v>140</v>
      </c>
      <c r="H48" s="40" t="s">
        <v>140</v>
      </c>
      <c r="I48" s="253"/>
      <c r="J48" s="873"/>
      <c r="K48" s="874"/>
    </row>
    <row r="49" spans="1:11" ht="13.5" customHeight="1" x14ac:dyDescent="0.15">
      <c r="A49" s="824" t="s">
        <v>139</v>
      </c>
      <c r="B49" s="233" t="s">
        <v>140</v>
      </c>
      <c r="C49" s="237"/>
      <c r="D49" s="237"/>
      <c r="E49" s="233" t="s">
        <v>140</v>
      </c>
      <c r="F49" s="233" t="s">
        <v>140</v>
      </c>
      <c r="G49" s="233" t="s">
        <v>140</v>
      </c>
      <c r="H49" s="233" t="s">
        <v>140</v>
      </c>
      <c r="I49" s="826"/>
      <c r="J49" s="828"/>
      <c r="K49" s="829"/>
    </row>
    <row r="50" spans="1:11" ht="13.5" customHeight="1" thickBot="1" x14ac:dyDescent="0.2">
      <c r="A50" s="825"/>
      <c r="B50" s="173" t="s">
        <v>188</v>
      </c>
      <c r="C50" s="170"/>
      <c r="D50" s="171"/>
      <c r="E50" s="173"/>
      <c r="F50" s="173"/>
      <c r="G50" s="173"/>
      <c r="H50" s="174"/>
      <c r="I50" s="827"/>
      <c r="J50" s="830"/>
      <c r="K50" s="831"/>
    </row>
    <row r="51" spans="1:11" s="13" customFormat="1" ht="12.75" customHeight="1" x14ac:dyDescent="0.15">
      <c r="A51" s="175" t="s">
        <v>0</v>
      </c>
      <c r="B51" s="176">
        <v>46020</v>
      </c>
      <c r="C51" s="176">
        <v>46021</v>
      </c>
      <c r="D51" s="176">
        <v>46022</v>
      </c>
      <c r="E51" s="176">
        <v>46023</v>
      </c>
      <c r="F51" s="176">
        <v>46024</v>
      </c>
      <c r="G51" s="176">
        <v>46025</v>
      </c>
      <c r="H51" s="176">
        <v>46026</v>
      </c>
      <c r="I51" s="177"/>
      <c r="J51" s="822" t="s">
        <v>2</v>
      </c>
      <c r="K51" s="823"/>
    </row>
    <row r="52" spans="1:11" s="159" customFormat="1" ht="12.75" customHeight="1" x14ac:dyDescent="0.15">
      <c r="A52" s="155" t="s">
        <v>3</v>
      </c>
      <c r="B52" s="157" t="s">
        <v>4</v>
      </c>
      <c r="C52" s="157" t="s">
        <v>5</v>
      </c>
      <c r="D52" s="157" t="s">
        <v>6</v>
      </c>
      <c r="E52" s="158" t="s">
        <v>7</v>
      </c>
      <c r="F52" s="157" t="s">
        <v>8</v>
      </c>
      <c r="G52" s="157" t="s">
        <v>9</v>
      </c>
      <c r="H52" s="158" t="s">
        <v>10</v>
      </c>
      <c r="I52" s="178"/>
      <c r="J52" s="819"/>
      <c r="K52" s="820"/>
    </row>
    <row r="53" spans="1:11" s="123" customFormat="1" ht="12.75" customHeight="1" x14ac:dyDescent="0.15">
      <c r="A53" s="179" t="s">
        <v>142</v>
      </c>
      <c r="B53" s="160">
        <v>5</v>
      </c>
      <c r="C53" s="956" t="s">
        <v>420</v>
      </c>
      <c r="D53" s="957"/>
      <c r="E53" s="957"/>
      <c r="F53" s="957"/>
      <c r="G53" s="958"/>
      <c r="H53" s="160">
        <v>5</v>
      </c>
      <c r="I53" s="161"/>
      <c r="J53" s="162"/>
      <c r="K53" s="163"/>
    </row>
    <row r="54" spans="1:11" ht="13.5" customHeight="1" x14ac:dyDescent="0.15">
      <c r="A54" s="164" t="s">
        <v>132</v>
      </c>
      <c r="B54" s="40" t="s">
        <v>140</v>
      </c>
      <c r="C54" s="180"/>
      <c r="D54" s="165"/>
      <c r="E54" s="165"/>
      <c r="F54" s="165"/>
      <c r="G54" s="165"/>
      <c r="H54" s="238" t="s">
        <v>133</v>
      </c>
      <c r="I54" s="166">
        <f t="shared" ref="I54:I57" si="3">COUNTA(B54:H54)</f>
        <v>2</v>
      </c>
      <c r="J54" s="873"/>
      <c r="K54" s="874"/>
    </row>
    <row r="55" spans="1:11" ht="13.5" customHeight="1" x14ac:dyDescent="0.15">
      <c r="A55" s="181" t="s">
        <v>134</v>
      </c>
      <c r="B55" s="40" t="s">
        <v>135</v>
      </c>
      <c r="C55" s="137"/>
      <c r="D55" s="234"/>
      <c r="E55" s="234"/>
      <c r="F55" s="234"/>
      <c r="G55" s="234"/>
      <c r="H55" s="40" t="s">
        <v>135</v>
      </c>
      <c r="I55" s="168">
        <f t="shared" si="3"/>
        <v>2</v>
      </c>
      <c r="J55" s="838">
        <f>SUM(COUNTIF(B55:H55,"9-15"))*(5.5)+SUM(COUNTIF(B55:H55,"10-15"))*(4.5)+SUM(COUNTIF(B55:H55,"12-15"))*(3)+SUM(COUNTIF(B55:H55,"9-12"))*(3)+SUM(COUNTIF(B55:H55,"9-17"))*(7.25)+SUM(COUNTIF(B55:H55,"13-15"))*(2)</f>
        <v>11</v>
      </c>
      <c r="K55" s="838"/>
    </row>
    <row r="56" spans="1:11" ht="13.5" customHeight="1" x14ac:dyDescent="0.15">
      <c r="A56" s="182" t="s">
        <v>137</v>
      </c>
      <c r="B56" s="16" t="s">
        <v>72</v>
      </c>
      <c r="C56" s="235"/>
      <c r="D56" s="236"/>
      <c r="E56" s="236"/>
      <c r="F56" s="236"/>
      <c r="G56" s="236"/>
      <c r="H56" s="16" t="s">
        <v>72</v>
      </c>
      <c r="I56" s="166">
        <f t="shared" si="3"/>
        <v>2</v>
      </c>
      <c r="J56" s="838">
        <f>SUM(COUNTIF(B56:H56,"9-15"))*(5.5)+SUM(COUNTIF(B56:H56,"10-15"))*(4.5)+SUM(COUNTIF(B56:H56,"12-15"))*(3)+SUM(COUNTIF(B56:H56,"9-12"))*(3)+SUM(COUNTIF(B56:H56,"9-17"))*(7.25)+SUM(COUNTIF(B56:H56,"13-15"))*(2)+SUM(COUNTIF(B56:H56,"10-12"))*(2)</f>
        <v>6</v>
      </c>
      <c r="K56" s="838"/>
    </row>
    <row r="57" spans="1:11" ht="13.5" customHeight="1" x14ac:dyDescent="0.15">
      <c r="A57" s="164" t="s">
        <v>138</v>
      </c>
      <c r="B57" s="16" t="s">
        <v>72</v>
      </c>
      <c r="C57" s="235"/>
      <c r="D57" s="236"/>
      <c r="E57" s="236"/>
      <c r="F57" s="236"/>
      <c r="G57" s="236"/>
      <c r="H57" s="16" t="s">
        <v>72</v>
      </c>
      <c r="I57" s="166">
        <f t="shared" si="3"/>
        <v>2</v>
      </c>
      <c r="J57" s="838">
        <f>SUM(COUNTIF(B57:H57,"9-15"))*(5.5)+SUM(COUNTIF(B57:H57,"10-15"))*(4.5)+SUM(COUNTIF(B57:H57,"12-15"))*(3)+SUM(COUNTIF(B57:H57,"9-12"))*(3)+SUM(COUNTIF(B57:H57,"9-17"))*(7.25)+SUM(COUNTIF(B57:H57,"13-15"))*(2)</f>
        <v>6</v>
      </c>
      <c r="K57" s="838"/>
    </row>
    <row r="58" spans="1:11" ht="13.5" customHeight="1" x14ac:dyDescent="0.15">
      <c r="A58" s="164" t="s">
        <v>39</v>
      </c>
      <c r="B58" s="40" t="s">
        <v>58</v>
      </c>
      <c r="C58" s="234"/>
      <c r="D58" s="234"/>
      <c r="E58" s="234"/>
      <c r="F58" s="234"/>
      <c r="G58" s="234"/>
      <c r="H58" s="40" t="s">
        <v>20</v>
      </c>
      <c r="I58" s="166">
        <f>COUNTA(B58:H58)</f>
        <v>2</v>
      </c>
      <c r="J58" s="838">
        <f>SUM(COUNTIF(B58:H58,"9-15"))*(5.5)+SUM(COUNTIF(B58:H58,"10-15"))*(4.5)+SUM(COUNTIF(B58:H58,"12-15"))*(3)+SUM(COUNTIF(B58:H58,"9-12"))*(3)+SUM(COUNTIF(B58:H58,"9-17"))*(7.25)+SUM(COUNTIF(B58:H58,"13-15"))*(2)+SUM(COUNTIF(B58:H58,"9-16"))*(6.25)+SUM(COUNTIF(B58:H58,"9-14"))*(4.5)</f>
        <v>10.75</v>
      </c>
      <c r="K58" s="838"/>
    </row>
    <row r="59" spans="1:11" ht="13.5" customHeight="1" x14ac:dyDescent="0.15">
      <c r="A59" s="20" t="s">
        <v>447</v>
      </c>
      <c r="B59" s="40" t="s">
        <v>20</v>
      </c>
      <c r="C59" s="234"/>
      <c r="D59" s="234"/>
      <c r="E59" s="234"/>
      <c r="F59" s="234"/>
      <c r="G59" s="234"/>
      <c r="H59" s="40"/>
      <c r="I59" s="166">
        <f>COUNTA(B59:H59)</f>
        <v>1</v>
      </c>
      <c r="J59" s="838">
        <f>SUM(COUNTIF(B59:H59,"9-15"))*(5.5)+SUM(COUNTIF(B59:H59,"10-15"))*(4.5)+SUM(COUNTIF(B59:H59,"12-15"))*(3)+SUM(COUNTIF(B59:H59,"9-12"))*(3)+SUM(COUNTIF(B59:H59,"9-17"))*(7.25)+SUM(COUNTIF(B59:H59,"13-15"))*(2)+SUM(COUNTIF(B59:H59,"9-14"))*(4.5)+SUM(COUNTIF(B59:H59,"10-14"))*(4)</f>
        <v>4.5</v>
      </c>
      <c r="K59" s="838"/>
    </row>
    <row r="60" spans="1:11" ht="13.5" customHeight="1" thickBot="1" x14ac:dyDescent="0.2">
      <c r="A60" s="20" t="s">
        <v>281</v>
      </c>
      <c r="B60" s="40" t="s">
        <v>140</v>
      </c>
      <c r="C60" s="234"/>
      <c r="D60" s="234"/>
      <c r="E60" s="234"/>
      <c r="F60" s="234"/>
      <c r="G60" s="234"/>
      <c r="H60" s="40" t="s">
        <v>140</v>
      </c>
      <c r="I60" s="253"/>
      <c r="J60" s="873"/>
      <c r="K60" s="874"/>
    </row>
    <row r="61" spans="1:11" ht="13.5" customHeight="1" x14ac:dyDescent="0.15">
      <c r="A61" s="824" t="s">
        <v>139</v>
      </c>
      <c r="B61" s="233" t="s">
        <v>140</v>
      </c>
      <c r="C61" s="237"/>
      <c r="D61" s="237"/>
      <c r="E61" s="237"/>
      <c r="F61" s="237"/>
      <c r="G61" s="237"/>
      <c r="H61" s="233" t="s">
        <v>140</v>
      </c>
      <c r="I61" s="826"/>
      <c r="J61" s="828"/>
      <c r="K61" s="829"/>
    </row>
    <row r="62" spans="1:11" ht="13.5" customHeight="1" thickBot="1" x14ac:dyDescent="0.2">
      <c r="A62" s="825"/>
      <c r="B62" s="173" t="s">
        <v>188</v>
      </c>
      <c r="C62" s="170"/>
      <c r="D62" s="171"/>
      <c r="E62" s="171"/>
      <c r="F62" s="171"/>
      <c r="G62" s="171"/>
      <c r="H62" s="174"/>
      <c r="I62" s="827"/>
      <c r="J62" s="830"/>
      <c r="K62" s="831"/>
    </row>
    <row r="63" spans="1:11" ht="12.75" customHeight="1" x14ac:dyDescent="0.15">
      <c r="J63" s="736" t="s">
        <v>445</v>
      </c>
      <c r="K63" s="736"/>
    </row>
    <row r="64" spans="1:11" s="1" customFormat="1" x14ac:dyDescent="0.15">
      <c r="A64" s="841" t="s">
        <v>143</v>
      </c>
      <c r="B64" s="842"/>
      <c r="C64" s="842"/>
      <c r="D64" s="843"/>
      <c r="E64" s="372" t="s">
        <v>146</v>
      </c>
      <c r="F64" s="186"/>
      <c r="G64" s="14"/>
      <c r="H64" s="10"/>
      <c r="I64" s="10"/>
      <c r="J64" s="736"/>
      <c r="K64" s="736"/>
    </row>
    <row r="65" spans="1:14" s="1" customFormat="1" ht="15" customHeight="1" x14ac:dyDescent="0.15">
      <c r="A65" s="741" t="s">
        <v>283</v>
      </c>
      <c r="B65" s="742"/>
      <c r="C65" s="742"/>
      <c r="D65" s="743"/>
      <c r="E65" s="371" t="s">
        <v>282</v>
      </c>
      <c r="F65" s="367"/>
      <c r="G65" s="368"/>
      <c r="H65" s="368"/>
      <c r="I65" s="368"/>
      <c r="J65" s="368"/>
      <c r="K65" s="368"/>
      <c r="L65" s="368"/>
      <c r="M65" s="368"/>
      <c r="N65" s="368"/>
    </row>
    <row r="66" spans="1:14" s="1" customFormat="1" ht="15" customHeight="1" x14ac:dyDescent="0.15">
      <c r="A66" s="844" t="s">
        <v>284</v>
      </c>
      <c r="B66" s="845"/>
      <c r="C66" s="845"/>
      <c r="D66" s="846"/>
      <c r="E66" s="373" t="s">
        <v>285</v>
      </c>
      <c r="F66" s="369"/>
      <c r="G66" s="370"/>
      <c r="H66" s="370"/>
      <c r="I66" s="370"/>
      <c r="J66" s="370"/>
      <c r="K66" s="370"/>
      <c r="L66" s="370"/>
      <c r="M66" s="370"/>
      <c r="N66" s="370"/>
    </row>
  </sheetData>
  <mergeCells count="63">
    <mergeCell ref="J63:K64"/>
    <mergeCell ref="A64:D64"/>
    <mergeCell ref="A65:D65"/>
    <mergeCell ref="A66:D66"/>
    <mergeCell ref="C53:G53"/>
    <mergeCell ref="J56:K56"/>
    <mergeCell ref="J57:K57"/>
    <mergeCell ref="J58:K58"/>
    <mergeCell ref="J59:K59"/>
    <mergeCell ref="J60:K60"/>
    <mergeCell ref="A61:A62"/>
    <mergeCell ref="I61:I62"/>
    <mergeCell ref="J61:K62"/>
    <mergeCell ref="J55:K55"/>
    <mergeCell ref="A49:A50"/>
    <mergeCell ref="I49:I50"/>
    <mergeCell ref="J49:K50"/>
    <mergeCell ref="J51:K52"/>
    <mergeCell ref="J54:K54"/>
    <mergeCell ref="J48:K48"/>
    <mergeCell ref="J36:K36"/>
    <mergeCell ref="A37:A38"/>
    <mergeCell ref="I37:I38"/>
    <mergeCell ref="J37:K38"/>
    <mergeCell ref="J39:K40"/>
    <mergeCell ref="J42:K42"/>
    <mergeCell ref="J43:K43"/>
    <mergeCell ref="J44:K44"/>
    <mergeCell ref="J45:K45"/>
    <mergeCell ref="J46:K46"/>
    <mergeCell ref="J47:K47"/>
    <mergeCell ref="J35:K35"/>
    <mergeCell ref="J23:K23"/>
    <mergeCell ref="J24:K24"/>
    <mergeCell ref="A25:A26"/>
    <mergeCell ref="I25:I26"/>
    <mergeCell ref="J25:K26"/>
    <mergeCell ref="J27:K28"/>
    <mergeCell ref="J30:K30"/>
    <mergeCell ref="J31:K31"/>
    <mergeCell ref="J32:K32"/>
    <mergeCell ref="J33:K33"/>
    <mergeCell ref="J34:K34"/>
    <mergeCell ref="J22:K22"/>
    <mergeCell ref="J12:K12"/>
    <mergeCell ref="A13:A14"/>
    <mergeCell ref="I13:I14"/>
    <mergeCell ref="J13:K14"/>
    <mergeCell ref="J15:K16"/>
    <mergeCell ref="J18:K18"/>
    <mergeCell ref="J19:K19"/>
    <mergeCell ref="J20:K20"/>
    <mergeCell ref="J21:K21"/>
    <mergeCell ref="J7:K7"/>
    <mergeCell ref="J8:K8"/>
    <mergeCell ref="J9:K9"/>
    <mergeCell ref="J10:K10"/>
    <mergeCell ref="J11:K11"/>
    <mergeCell ref="B1:G1"/>
    <mergeCell ref="H1:K1"/>
    <mergeCell ref="I3:I4"/>
    <mergeCell ref="J3:K4"/>
    <mergeCell ref="J6:K6"/>
  </mergeCells>
  <phoneticPr fontId="13"/>
  <pageMargins left="0.51181102362204722" right="0.51181102362204722" top="0.15748031496062992" bottom="0.15748031496062992" header="0.31496062992125984" footer="0.31496062992125984"/>
  <pageSetup paperSize="9" orientation="portrait" r:id="rId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DBE89-A87A-486C-B8A7-A51360F21937}">
  <sheetPr>
    <tabColor theme="7" tint="0.59999389629810485"/>
    <pageSetUpPr fitToPage="1"/>
  </sheetPr>
  <dimension ref="A1:X52"/>
  <sheetViews>
    <sheetView zoomScaleNormal="100" workbookViewId="0"/>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60" t="s">
        <v>69</v>
      </c>
      <c r="B1" s="683" t="s">
        <v>382</v>
      </c>
      <c r="C1" s="683"/>
      <c r="D1" s="683"/>
      <c r="E1" s="683"/>
      <c r="F1" s="683"/>
      <c r="H1" s="803" t="s">
        <v>42</v>
      </c>
      <c r="I1" s="804"/>
      <c r="J1" s="805"/>
      <c r="K1" s="806"/>
    </row>
    <row r="2" spans="1:24" ht="17.100000000000001" customHeight="1" x14ac:dyDescent="0.15">
      <c r="A2" s="14"/>
      <c r="I2" s="14"/>
      <c r="J2" s="3"/>
      <c r="K2" s="4"/>
    </row>
    <row r="3" spans="1:24" ht="17.100000000000001" customHeight="1" x14ac:dyDescent="0.15">
      <c r="A3" s="2" t="s">
        <v>64</v>
      </c>
      <c r="B3" s="90"/>
      <c r="C3" s="90"/>
      <c r="D3" s="90"/>
      <c r="E3" s="90"/>
      <c r="F3" s="90"/>
      <c r="G3" s="90">
        <v>45962</v>
      </c>
      <c r="H3" s="90">
        <v>45963</v>
      </c>
      <c r="I3" s="807" t="s">
        <v>1</v>
      </c>
      <c r="J3" s="799" t="s">
        <v>2</v>
      </c>
      <c r="K3" s="800"/>
    </row>
    <row r="4" spans="1:24" ht="17.100000000000001" customHeight="1" x14ac:dyDescent="0.15">
      <c r="A4" s="2" t="s">
        <v>3</v>
      </c>
      <c r="B4" s="2"/>
      <c r="C4" s="2"/>
      <c r="D4" s="2"/>
      <c r="E4" s="2"/>
      <c r="F4" s="2"/>
      <c r="G4" s="2" t="s">
        <v>9</v>
      </c>
      <c r="H4" s="24" t="s">
        <v>10</v>
      </c>
      <c r="I4" s="808"/>
      <c r="J4" s="801"/>
      <c r="K4" s="802"/>
    </row>
    <row r="5" spans="1:24" ht="15.75" customHeight="1" thickBot="1" x14ac:dyDescent="0.2">
      <c r="A5" s="406" t="s">
        <v>13</v>
      </c>
      <c r="B5" s="407"/>
      <c r="C5" s="407"/>
      <c r="D5" s="408"/>
      <c r="E5" s="408"/>
      <c r="F5" s="408"/>
      <c r="G5" s="99"/>
      <c r="H5" s="99"/>
      <c r="I5" s="100"/>
      <c r="J5" s="765"/>
      <c r="K5" s="766"/>
    </row>
    <row r="6" spans="1:24" ht="17.100000000000001" customHeight="1" x14ac:dyDescent="0.15">
      <c r="A6" s="797" t="s">
        <v>16</v>
      </c>
      <c r="B6" s="351"/>
      <c r="C6" s="351"/>
      <c r="D6" s="109"/>
      <c r="E6" s="109"/>
      <c r="F6" s="109"/>
      <c r="G6" s="393" t="s">
        <v>21</v>
      </c>
      <c r="H6" s="107"/>
      <c r="I6" s="775">
        <f t="shared" ref="I6" si="0">COUNTIFS(B6:H6,"&lt;&gt;空",B6:H6,"&lt;&gt;休",B6:H6,"&lt;&gt;調",B6:H6,"&lt;&gt;",B6:H6,"&lt;&gt;調整休")</f>
        <v>1</v>
      </c>
      <c r="J6" s="777">
        <v>4.5</v>
      </c>
      <c r="K6" s="778"/>
      <c r="N6" s="6"/>
      <c r="O6" s="6"/>
      <c r="P6" s="6"/>
      <c r="Q6" s="6"/>
      <c r="R6" s="6"/>
      <c r="S6" s="6"/>
      <c r="T6" s="6"/>
      <c r="U6" s="6"/>
      <c r="V6" s="6"/>
      <c r="W6" s="6"/>
      <c r="X6" s="6"/>
    </row>
    <row r="7" spans="1:24" ht="17.100000000000001" customHeight="1" thickBot="1" x14ac:dyDescent="0.2">
      <c r="A7" s="798"/>
      <c r="B7" s="409"/>
      <c r="C7" s="409"/>
      <c r="D7" s="113"/>
      <c r="E7" s="113"/>
      <c r="F7" s="113"/>
      <c r="G7" s="410"/>
      <c r="H7" s="111"/>
      <c r="I7" s="776"/>
      <c r="J7" s="779"/>
      <c r="K7" s="780"/>
      <c r="N7" s="6"/>
      <c r="O7" s="6"/>
      <c r="P7" s="6"/>
      <c r="Q7" s="6"/>
      <c r="R7" s="6"/>
      <c r="S7" s="6"/>
      <c r="T7" s="6"/>
      <c r="U7" s="6"/>
      <c r="V7" s="6"/>
      <c r="W7" s="6"/>
      <c r="X7" s="6"/>
    </row>
    <row r="8" spans="1:24" ht="17.100000000000001" customHeight="1" x14ac:dyDescent="0.15">
      <c r="A8" s="47" t="s">
        <v>17</v>
      </c>
      <c r="B8" s="350"/>
      <c r="C8" s="350"/>
      <c r="D8" s="36"/>
      <c r="E8" s="36"/>
      <c r="F8" s="36"/>
      <c r="G8" s="55"/>
      <c r="H8" s="29" t="s">
        <v>20</v>
      </c>
      <c r="I8" s="43">
        <f t="shared" ref="I8:I9" si="1">COUNTIFS(B8:H8,"&lt;&gt;空",B8:H8,"&lt;&gt;休",B8:H8,"&lt;&gt;調",B8:H8,"&lt;&gt;",B8:H8,"&lt;&gt;調整休")</f>
        <v>1</v>
      </c>
      <c r="J8" s="795">
        <f t="shared" ref="J8:J9" si="2">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4.5</v>
      </c>
      <c r="K8" s="796"/>
    </row>
    <row r="9" spans="1:24" ht="17.100000000000001" customHeight="1" x14ac:dyDescent="0.15">
      <c r="A9" s="20" t="s">
        <v>18</v>
      </c>
      <c r="B9" s="21"/>
      <c r="C9" s="21"/>
      <c r="D9" s="32"/>
      <c r="E9" s="32"/>
      <c r="F9" s="32"/>
      <c r="G9" s="54" t="s">
        <v>20</v>
      </c>
      <c r="H9" s="12" t="s">
        <v>21</v>
      </c>
      <c r="I9" s="5">
        <f t="shared" si="1"/>
        <v>2</v>
      </c>
      <c r="J9" s="758">
        <f t="shared" si="2"/>
        <v>9</v>
      </c>
      <c r="K9" s="759"/>
    </row>
    <row r="10" spans="1:24" ht="17.100000000000001" customHeight="1" x14ac:dyDescent="0.15">
      <c r="A10" s="44"/>
      <c r="B10" s="106"/>
      <c r="C10" s="106"/>
      <c r="D10" s="36"/>
      <c r="E10" s="36"/>
      <c r="F10" s="36"/>
      <c r="G10" s="16"/>
      <c r="H10" s="40"/>
      <c r="I10" s="5"/>
      <c r="J10" s="758"/>
      <c r="K10" s="759"/>
    </row>
    <row r="11" spans="1:24" ht="17.100000000000001" customHeight="1" x14ac:dyDescent="0.15">
      <c r="A11" s="33" t="s">
        <v>0</v>
      </c>
      <c r="B11" s="90">
        <v>45964</v>
      </c>
      <c r="C11" s="90">
        <v>45965</v>
      </c>
      <c r="D11" s="90">
        <v>45966</v>
      </c>
      <c r="E11" s="90">
        <v>45967</v>
      </c>
      <c r="F11" s="90">
        <v>45968</v>
      </c>
      <c r="G11" s="90">
        <v>45969</v>
      </c>
      <c r="H11" s="90">
        <v>45970</v>
      </c>
      <c r="I11" s="131"/>
      <c r="J11" s="799" t="s">
        <v>2</v>
      </c>
      <c r="K11" s="800"/>
    </row>
    <row r="12" spans="1:24" ht="17.100000000000001" customHeight="1" x14ac:dyDescent="0.15">
      <c r="A12" s="22" t="s">
        <v>3</v>
      </c>
      <c r="B12" s="24" t="s">
        <v>4</v>
      </c>
      <c r="C12" s="2" t="s">
        <v>5</v>
      </c>
      <c r="D12" s="21" t="s">
        <v>6</v>
      </c>
      <c r="E12" s="2" t="s">
        <v>7</v>
      </c>
      <c r="F12" s="2" t="s">
        <v>8</v>
      </c>
      <c r="G12" s="2" t="s">
        <v>9</v>
      </c>
      <c r="H12" s="24" t="s">
        <v>10</v>
      </c>
      <c r="I12" s="133"/>
      <c r="J12" s="801"/>
      <c r="K12" s="802"/>
    </row>
    <row r="13" spans="1:24" ht="17.100000000000001" customHeight="1" thickBot="1" x14ac:dyDescent="0.2">
      <c r="A13" s="406" t="s">
        <v>12</v>
      </c>
      <c r="B13" s="99"/>
      <c r="C13" s="407"/>
      <c r="D13" s="408"/>
      <c r="E13" s="450" t="s">
        <v>119</v>
      </c>
      <c r="F13" s="809" t="s">
        <v>60</v>
      </c>
      <c r="G13" s="809"/>
      <c r="H13" s="809"/>
      <c r="I13" s="100"/>
      <c r="J13" s="785"/>
      <c r="K13" s="766"/>
    </row>
    <row r="14" spans="1:24" ht="17.100000000000001" customHeight="1" x14ac:dyDescent="0.15">
      <c r="A14" s="797" t="s">
        <v>16</v>
      </c>
      <c r="B14" s="361"/>
      <c r="C14" s="351"/>
      <c r="D14" s="109"/>
      <c r="E14" s="110" t="s">
        <v>306</v>
      </c>
      <c r="F14" s="233" t="s">
        <v>385</v>
      </c>
      <c r="G14" s="107"/>
      <c r="H14" s="107"/>
      <c r="I14" s="775">
        <v>3</v>
      </c>
      <c r="J14" s="777">
        <v>17</v>
      </c>
      <c r="K14" s="778"/>
    </row>
    <row r="15" spans="1:24" ht="17.100000000000001" customHeight="1" thickBot="1" x14ac:dyDescent="0.2">
      <c r="A15" s="798"/>
      <c r="B15" s="122"/>
      <c r="C15" s="409"/>
      <c r="D15" s="113"/>
      <c r="E15" s="111" t="s">
        <v>68</v>
      </c>
      <c r="F15" s="111" t="s">
        <v>21</v>
      </c>
      <c r="G15" s="111" t="s">
        <v>21</v>
      </c>
      <c r="H15" s="111"/>
      <c r="I15" s="776"/>
      <c r="J15" s="779"/>
      <c r="K15" s="780"/>
    </row>
    <row r="16" spans="1:24" ht="17.100000000000001" customHeight="1" x14ac:dyDescent="0.15">
      <c r="A16" s="47" t="s">
        <v>17</v>
      </c>
      <c r="B16" s="29" t="s">
        <v>21</v>
      </c>
      <c r="C16" s="350"/>
      <c r="D16" s="36"/>
      <c r="E16" s="55" t="s">
        <v>22</v>
      </c>
      <c r="F16" s="55" t="s">
        <v>20</v>
      </c>
      <c r="G16" s="29"/>
      <c r="H16" s="29" t="s">
        <v>20</v>
      </c>
      <c r="I16" s="43">
        <f t="shared" ref="I16:I17" si="3">COUNTIFS(B16:H16,"&lt;&gt;空",B16:H16,"&lt;&gt;休",B16:H16,"&lt;&gt;調",B16:H16,"&lt;&gt;",B16:H16,"&lt;&gt;調整休")</f>
        <v>4</v>
      </c>
      <c r="J16" s="795">
        <f t="shared" ref="J16" si="4">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19</v>
      </c>
      <c r="K16" s="796"/>
    </row>
    <row r="17" spans="1:11" ht="17.100000000000001" customHeight="1" x14ac:dyDescent="0.15">
      <c r="A17" s="20" t="s">
        <v>18</v>
      </c>
      <c r="B17" s="12"/>
      <c r="C17" s="21"/>
      <c r="D17" s="32"/>
      <c r="E17" s="12"/>
      <c r="F17" s="54"/>
      <c r="G17" s="12" t="s">
        <v>20</v>
      </c>
      <c r="H17" s="12" t="s">
        <v>21</v>
      </c>
      <c r="I17" s="5">
        <f t="shared" si="3"/>
        <v>2</v>
      </c>
      <c r="J17" s="758">
        <f t="shared" ref="J17" si="5">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10-15"))*(4.5)</f>
        <v>9</v>
      </c>
      <c r="K17" s="759"/>
    </row>
    <row r="18" spans="1:11" ht="17.100000000000001" customHeight="1" x14ac:dyDescent="0.15">
      <c r="A18" s="44"/>
      <c r="B18" s="454" t="s">
        <v>125</v>
      </c>
      <c r="C18" s="106"/>
      <c r="D18" s="36"/>
      <c r="E18" s="12"/>
      <c r="F18" s="16"/>
      <c r="G18" s="16"/>
      <c r="H18" s="40"/>
      <c r="I18" s="5"/>
      <c r="J18" s="758"/>
      <c r="K18" s="759"/>
    </row>
    <row r="19" spans="1:11" ht="17.100000000000001" customHeight="1" x14ac:dyDescent="0.15">
      <c r="A19" s="22" t="s">
        <v>0</v>
      </c>
      <c r="B19" s="23">
        <v>45971</v>
      </c>
      <c r="C19" s="23">
        <v>45972</v>
      </c>
      <c r="D19" s="23">
        <v>45973</v>
      </c>
      <c r="E19" s="23">
        <v>45974</v>
      </c>
      <c r="F19" s="23">
        <v>45975</v>
      </c>
      <c r="G19" s="23">
        <v>45976</v>
      </c>
      <c r="H19" s="23">
        <v>45977</v>
      </c>
      <c r="I19" s="131"/>
      <c r="J19" s="799" t="s">
        <v>2</v>
      </c>
      <c r="K19" s="800"/>
    </row>
    <row r="20" spans="1:11" ht="17.100000000000001" customHeight="1" x14ac:dyDescent="0.15">
      <c r="A20" s="22" t="s">
        <v>3</v>
      </c>
      <c r="B20" s="22" t="s">
        <v>4</v>
      </c>
      <c r="C20" s="21" t="s">
        <v>5</v>
      </c>
      <c r="D20" s="21" t="s">
        <v>6</v>
      </c>
      <c r="E20" s="2" t="s">
        <v>7</v>
      </c>
      <c r="F20" s="2" t="s">
        <v>8</v>
      </c>
      <c r="G20" s="2" t="s">
        <v>9</v>
      </c>
      <c r="H20" s="24" t="s">
        <v>10</v>
      </c>
      <c r="I20" s="133"/>
      <c r="J20" s="801"/>
      <c r="K20" s="802"/>
    </row>
    <row r="21" spans="1:11" ht="17.100000000000001" customHeight="1" thickBot="1" x14ac:dyDescent="0.2">
      <c r="A21" s="406" t="s">
        <v>13</v>
      </c>
      <c r="B21" s="99"/>
      <c r="C21" s="407"/>
      <c r="D21" s="408"/>
      <c r="E21" s="99"/>
      <c r="F21" s="453" t="s">
        <v>387</v>
      </c>
      <c r="G21" s="99"/>
      <c r="H21" s="99"/>
      <c r="I21" s="100"/>
      <c r="J21" s="765"/>
      <c r="K21" s="766"/>
    </row>
    <row r="22" spans="1:11" ht="17.100000000000001" customHeight="1" x14ac:dyDescent="0.15">
      <c r="A22" s="797" t="s">
        <v>16</v>
      </c>
      <c r="B22" s="107" t="s">
        <v>20</v>
      </c>
      <c r="C22" s="351"/>
      <c r="D22" s="109"/>
      <c r="E22" s="233" t="s">
        <v>385</v>
      </c>
      <c r="F22" s="233" t="s">
        <v>385</v>
      </c>
      <c r="G22" s="393" t="s">
        <v>21</v>
      </c>
      <c r="H22" s="107"/>
      <c r="I22" s="775">
        <f t="shared" ref="I22" si="6">COUNTIFS(B22:H22,"&lt;&gt;空",B22:H22,"&lt;&gt;休",B22:H22,"&lt;&gt;調",B22:H22,"&lt;&gt;",B22:H22,"&lt;&gt;調整休")</f>
        <v>4</v>
      </c>
      <c r="J22" s="777">
        <v>18</v>
      </c>
      <c r="K22" s="778"/>
    </row>
    <row r="23" spans="1:11" ht="17.100000000000001" customHeight="1" thickBot="1" x14ac:dyDescent="0.2">
      <c r="A23" s="798"/>
      <c r="B23" s="122"/>
      <c r="C23" s="409"/>
      <c r="D23" s="113"/>
      <c r="E23" s="111" t="s">
        <v>21</v>
      </c>
      <c r="F23" s="111" t="s">
        <v>21</v>
      </c>
      <c r="G23" s="410"/>
      <c r="H23" s="111"/>
      <c r="I23" s="776"/>
      <c r="J23" s="779"/>
      <c r="K23" s="780"/>
    </row>
    <row r="24" spans="1:11" ht="17.100000000000001" customHeight="1" x14ac:dyDescent="0.15">
      <c r="A24" s="47" t="s">
        <v>17</v>
      </c>
      <c r="B24" s="29" t="s">
        <v>21</v>
      </c>
      <c r="C24" s="350"/>
      <c r="D24" s="36"/>
      <c r="E24" s="55" t="s">
        <v>20</v>
      </c>
      <c r="F24" s="55" t="s">
        <v>20</v>
      </c>
      <c r="G24" s="55"/>
      <c r="H24" s="29" t="s">
        <v>20</v>
      </c>
      <c r="I24" s="43">
        <f t="shared" ref="I24:I25" si="7">COUNTIFS(B24:H24,"&lt;&gt;空",B24:H24,"&lt;&gt;休",B24:H24,"&lt;&gt;調",B24:H24,"&lt;&gt;",B24:H24,"&lt;&gt;調整休")</f>
        <v>4</v>
      </c>
      <c r="J24" s="795">
        <f t="shared" ref="J24:J25" si="8">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18</v>
      </c>
      <c r="K24" s="796"/>
    </row>
    <row r="25" spans="1:11" ht="17.100000000000001" customHeight="1" x14ac:dyDescent="0.15">
      <c r="A25" s="20" t="s">
        <v>18</v>
      </c>
      <c r="B25" s="12"/>
      <c r="C25" s="21"/>
      <c r="D25" s="32"/>
      <c r="E25" s="12"/>
      <c r="F25" s="54"/>
      <c r="G25" s="54" t="s">
        <v>20</v>
      </c>
      <c r="H25" s="12" t="s">
        <v>21</v>
      </c>
      <c r="I25" s="5">
        <f t="shared" si="7"/>
        <v>2</v>
      </c>
      <c r="J25" s="758">
        <f t="shared" si="8"/>
        <v>9</v>
      </c>
      <c r="K25" s="759"/>
    </row>
    <row r="26" spans="1:11" ht="17.100000000000001" customHeight="1" x14ac:dyDescent="0.15">
      <c r="A26" s="44"/>
      <c r="B26" s="29"/>
      <c r="C26" s="106"/>
      <c r="D26" s="36"/>
      <c r="E26" s="12"/>
      <c r="F26" s="16"/>
      <c r="G26" s="16"/>
      <c r="H26" s="40"/>
      <c r="I26" s="5"/>
      <c r="J26" s="758"/>
      <c r="K26" s="759"/>
    </row>
    <row r="27" spans="1:11" ht="17.100000000000001" customHeight="1" x14ac:dyDescent="0.15">
      <c r="A27" s="22" t="s">
        <v>0</v>
      </c>
      <c r="B27" s="90">
        <v>45978</v>
      </c>
      <c r="C27" s="90">
        <v>45979</v>
      </c>
      <c r="D27" s="90">
        <v>45980</v>
      </c>
      <c r="E27" s="90">
        <v>45981</v>
      </c>
      <c r="F27" s="90">
        <v>45982</v>
      </c>
      <c r="G27" s="90">
        <v>45983</v>
      </c>
      <c r="H27" s="90">
        <v>45984</v>
      </c>
      <c r="I27" s="131"/>
      <c r="J27" s="799" t="s">
        <v>2</v>
      </c>
      <c r="K27" s="800"/>
    </row>
    <row r="28" spans="1:11" ht="17.100000000000001" customHeight="1" x14ac:dyDescent="0.15">
      <c r="A28" s="22" t="s">
        <v>3</v>
      </c>
      <c r="B28" s="2" t="s">
        <v>4</v>
      </c>
      <c r="C28" s="21" t="s">
        <v>5</v>
      </c>
      <c r="D28" s="21" t="s">
        <v>6</v>
      </c>
      <c r="E28" s="2" t="s">
        <v>7</v>
      </c>
      <c r="F28" s="2" t="s">
        <v>8</v>
      </c>
      <c r="G28" s="2" t="s">
        <v>9</v>
      </c>
      <c r="H28" s="24" t="s">
        <v>10</v>
      </c>
      <c r="I28" s="133"/>
      <c r="J28" s="801"/>
      <c r="K28" s="802"/>
    </row>
    <row r="29" spans="1:11" ht="17.100000000000001" customHeight="1" thickBot="1" x14ac:dyDescent="0.2">
      <c r="A29" s="406" t="s">
        <v>12</v>
      </c>
      <c r="B29" s="99"/>
      <c r="C29" s="408"/>
      <c r="D29" s="408"/>
      <c r="E29" s="99"/>
      <c r="F29" s="99"/>
      <c r="G29" s="99"/>
      <c r="H29" s="99"/>
      <c r="I29" s="100"/>
      <c r="J29" s="785"/>
      <c r="K29" s="766"/>
    </row>
    <row r="30" spans="1:11" ht="17.100000000000001" customHeight="1" x14ac:dyDescent="0.15">
      <c r="A30" s="797" t="s">
        <v>16</v>
      </c>
      <c r="B30" s="107" t="s">
        <v>20</v>
      </c>
      <c r="C30" s="351"/>
      <c r="D30" s="109"/>
      <c r="E30" s="233" t="s">
        <v>385</v>
      </c>
      <c r="F30" s="233" t="s">
        <v>385</v>
      </c>
      <c r="G30" s="107"/>
      <c r="H30" s="107"/>
      <c r="I30" s="775">
        <f t="shared" ref="I30" si="9">COUNTIFS(B30:H30,"&lt;&gt;空",B30:H30,"&lt;&gt;休",B30:H30,"&lt;&gt;調",B30:H30,"&lt;&gt;",B30:H30,"&lt;&gt;調整休")</f>
        <v>3</v>
      </c>
      <c r="J30" s="777">
        <v>13.5</v>
      </c>
      <c r="K30" s="778"/>
    </row>
    <row r="31" spans="1:11" ht="17.100000000000001" customHeight="1" thickBot="1" x14ac:dyDescent="0.2">
      <c r="A31" s="798"/>
      <c r="B31" s="122"/>
      <c r="C31" s="409"/>
      <c r="D31" s="113"/>
      <c r="E31" s="111" t="s">
        <v>21</v>
      </c>
      <c r="F31" s="111" t="s">
        <v>21</v>
      </c>
      <c r="G31" s="362"/>
      <c r="H31" s="111"/>
      <c r="I31" s="776"/>
      <c r="J31" s="779"/>
      <c r="K31" s="780"/>
    </row>
    <row r="32" spans="1:11" ht="17.100000000000001" customHeight="1" x14ac:dyDescent="0.15">
      <c r="A32" s="47" t="s">
        <v>17</v>
      </c>
      <c r="B32" s="29" t="s">
        <v>21</v>
      </c>
      <c r="C32" s="350"/>
      <c r="D32" s="36"/>
      <c r="E32" s="55" t="s">
        <v>20</v>
      </c>
      <c r="F32" s="55" t="s">
        <v>20</v>
      </c>
      <c r="G32" s="29" t="s">
        <v>20</v>
      </c>
      <c r="H32" s="29" t="s">
        <v>20</v>
      </c>
      <c r="I32" s="43">
        <f t="shared" ref="I32:I33" si="10">COUNTIFS(B32:H32,"&lt;&gt;空",B32:H32,"&lt;&gt;休",B32:H32,"&lt;&gt;調",B32:H32,"&lt;&gt;",B32:H32,"&lt;&gt;調整休")</f>
        <v>5</v>
      </c>
      <c r="J32" s="795">
        <f t="shared" ref="J32" si="11">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22.5</v>
      </c>
      <c r="K32" s="796"/>
    </row>
    <row r="33" spans="1:14" ht="17.100000000000001" customHeight="1" x14ac:dyDescent="0.15">
      <c r="A33" s="20" t="s">
        <v>18</v>
      </c>
      <c r="B33" s="12"/>
      <c r="C33" s="21"/>
      <c r="D33" s="32"/>
      <c r="E33" s="12"/>
      <c r="F33" s="54"/>
      <c r="G33" s="12" t="s">
        <v>21</v>
      </c>
      <c r="H33" s="12" t="s">
        <v>21</v>
      </c>
      <c r="I33" s="5">
        <f t="shared" si="10"/>
        <v>2</v>
      </c>
      <c r="J33" s="758">
        <f t="shared" ref="J33" si="12">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10-15"))*(4.5)</f>
        <v>9</v>
      </c>
      <c r="K33" s="759"/>
    </row>
    <row r="34" spans="1:14" ht="17.100000000000001" customHeight="1" x14ac:dyDescent="0.15">
      <c r="A34" s="44"/>
      <c r="B34" s="29"/>
      <c r="C34" s="106"/>
      <c r="D34" s="36"/>
      <c r="E34" s="12"/>
      <c r="F34" s="16"/>
      <c r="G34" s="16"/>
      <c r="H34" s="40"/>
      <c r="I34" s="5"/>
      <c r="J34" s="758"/>
      <c r="K34" s="759"/>
    </row>
    <row r="35" spans="1:14" ht="17.100000000000001" customHeight="1" x14ac:dyDescent="0.15">
      <c r="A35" s="22" t="s">
        <v>0</v>
      </c>
      <c r="B35" s="23">
        <v>45985</v>
      </c>
      <c r="C35" s="23">
        <v>45986</v>
      </c>
      <c r="D35" s="23">
        <v>45987</v>
      </c>
      <c r="E35" s="23">
        <v>45988</v>
      </c>
      <c r="F35" s="23">
        <v>45989</v>
      </c>
      <c r="G35" s="23">
        <v>45990</v>
      </c>
      <c r="H35" s="23">
        <v>45991</v>
      </c>
      <c r="I35" s="131"/>
      <c r="J35" s="799" t="s">
        <v>2</v>
      </c>
      <c r="K35" s="800"/>
    </row>
    <row r="36" spans="1:14" ht="17.100000000000001" customHeight="1" x14ac:dyDescent="0.15">
      <c r="A36" s="22" t="s">
        <v>3</v>
      </c>
      <c r="B36" s="24" t="s">
        <v>4</v>
      </c>
      <c r="C36" s="316" t="s">
        <v>5</v>
      </c>
      <c r="D36" s="21" t="s">
        <v>6</v>
      </c>
      <c r="E36" s="2" t="s">
        <v>7</v>
      </c>
      <c r="F36" s="2" t="s">
        <v>8</v>
      </c>
      <c r="G36" s="2" t="s">
        <v>9</v>
      </c>
      <c r="H36" s="24" t="s">
        <v>10</v>
      </c>
      <c r="I36" s="133"/>
      <c r="J36" s="801"/>
      <c r="K36" s="802"/>
    </row>
    <row r="37" spans="1:14" ht="17.100000000000001" customHeight="1" thickBot="1" x14ac:dyDescent="0.2">
      <c r="A37" s="406" t="s">
        <v>13</v>
      </c>
      <c r="B37" s="99"/>
      <c r="C37" s="411"/>
      <c r="D37" s="411"/>
      <c r="E37" s="99"/>
      <c r="F37" s="99"/>
      <c r="G37" s="99"/>
      <c r="H37" s="99"/>
      <c r="I37" s="100"/>
      <c r="J37" s="785"/>
      <c r="K37" s="766"/>
    </row>
    <row r="38" spans="1:14" ht="17.100000000000001" customHeight="1" x14ac:dyDescent="0.15">
      <c r="A38" s="797" t="s">
        <v>16</v>
      </c>
      <c r="B38" s="361"/>
      <c r="C38" s="351"/>
      <c r="D38" s="109"/>
      <c r="E38" s="233" t="s">
        <v>385</v>
      </c>
      <c r="F38" s="233" t="s">
        <v>385</v>
      </c>
      <c r="G38" s="393" t="s">
        <v>21</v>
      </c>
      <c r="H38" s="107"/>
      <c r="I38" s="775">
        <f t="shared" ref="I38" si="13">COUNTIFS(B38:H38,"&lt;&gt;空",B38:H38,"&lt;&gt;休",B38:H38,"&lt;&gt;調",B38:H38,"&lt;&gt;",B38:H38,"&lt;&gt;調整休")</f>
        <v>3</v>
      </c>
      <c r="J38" s="777">
        <v>13.5</v>
      </c>
      <c r="K38" s="778"/>
    </row>
    <row r="39" spans="1:14" ht="17.100000000000001" customHeight="1" thickBot="1" x14ac:dyDescent="0.2">
      <c r="A39" s="798"/>
      <c r="B39" s="122"/>
      <c r="C39" s="409"/>
      <c r="D39" s="113"/>
      <c r="E39" s="111" t="s">
        <v>21</v>
      </c>
      <c r="F39" s="111" t="s">
        <v>21</v>
      </c>
      <c r="G39" s="410"/>
      <c r="H39" s="111"/>
      <c r="I39" s="776"/>
      <c r="J39" s="779"/>
      <c r="K39" s="780"/>
    </row>
    <row r="40" spans="1:14" ht="17.100000000000001" customHeight="1" x14ac:dyDescent="0.15">
      <c r="A40" s="47" t="s">
        <v>17</v>
      </c>
      <c r="B40" s="29" t="s">
        <v>21</v>
      </c>
      <c r="C40" s="350"/>
      <c r="D40" s="36"/>
      <c r="E40" s="55" t="s">
        <v>20</v>
      </c>
      <c r="F40" s="55" t="s">
        <v>20</v>
      </c>
      <c r="G40" s="55"/>
      <c r="H40" s="29" t="s">
        <v>20</v>
      </c>
      <c r="I40" s="43">
        <f t="shared" ref="I40:I41" si="14">COUNTIFS(B40:H40,"&lt;&gt;空",B40:H40,"&lt;&gt;休",B40:H40,"&lt;&gt;調",B40:H40,"&lt;&gt;",B40:H40,"&lt;&gt;調整休")</f>
        <v>4</v>
      </c>
      <c r="J40" s="795">
        <f t="shared" ref="J40:J41" si="15">SUM(COUNTIF(B40:H40,"9-11,15-19"))*(6)+(COUNTIF(B40:H40,"9-12,16-19"))*(6)+(COUNTIF(B40:H40,"9-13,17-19"))*(6)+(COUNTIF(B40:H40,"9-19"))*(9)+(COUNTIF(B40:H40,"9-17"))*(7.25)+(COUNTIF(B40:H40,"9-16"))*(6.25)+(COUNTIF(B40:H40,"9-15"))*(5.5)+(COUNTIF(B40:H40,"9-14"))*(4.5)+(COUNTIF(B40:H40,"9-13"))*(4)+(COUNTIF(B40:H40,"9-12"))*(3)+(COUNTIF(B40:H40,"9-11:30"))*(2.5)+(COUNTIF(B40:H40,"13-19"))*(5.5)+(COUNTIF(B40:H40,"14-19"))*(4.5)+(COUNTIF(B40:H40,"15-19"))*(4)+(COUNTIF(B40:H40,"16-19"))*(3)+(COUNTIF(B40:H40,"16:30-19"))*(2.5)+(COUNTIF(B40:H40,"10-14"))*(4)+(COUNTIF(B40:H40,"10-15"))*(4.5)</f>
        <v>18</v>
      </c>
      <c r="K40" s="796"/>
    </row>
    <row r="41" spans="1:14" ht="17.100000000000001" customHeight="1" x14ac:dyDescent="0.15">
      <c r="A41" s="20" t="s">
        <v>18</v>
      </c>
      <c r="B41" s="12"/>
      <c r="C41" s="21"/>
      <c r="D41" s="32"/>
      <c r="E41" s="12"/>
      <c r="F41" s="54"/>
      <c r="G41" s="54" t="s">
        <v>20</v>
      </c>
      <c r="H41" s="12" t="s">
        <v>21</v>
      </c>
      <c r="I41" s="5">
        <f t="shared" si="14"/>
        <v>2</v>
      </c>
      <c r="J41" s="795">
        <f t="shared" si="15"/>
        <v>9</v>
      </c>
      <c r="K41" s="796"/>
    </row>
    <row r="42" spans="1:14" ht="17.100000000000001" customHeight="1" x14ac:dyDescent="0.15">
      <c r="A42" s="44"/>
      <c r="B42" s="454" t="s">
        <v>125</v>
      </c>
      <c r="C42" s="106"/>
      <c r="D42" s="36"/>
      <c r="E42" s="12"/>
      <c r="F42" s="16"/>
      <c r="G42" s="16"/>
      <c r="H42" s="40"/>
      <c r="I42" s="5"/>
      <c r="J42" s="758"/>
      <c r="K42" s="759"/>
    </row>
    <row r="43" spans="1:14" ht="17.100000000000001" customHeight="1" x14ac:dyDescent="0.15">
      <c r="A43" s="41"/>
      <c r="B43" s="42"/>
      <c r="C43" s="42"/>
      <c r="D43" s="42"/>
      <c r="E43" s="42"/>
      <c r="F43" s="42"/>
      <c r="G43" s="42"/>
      <c r="H43" s="42"/>
      <c r="I43" s="882" t="s">
        <v>398</v>
      </c>
      <c r="J43" s="882"/>
      <c r="K43" s="882"/>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59">
    <mergeCell ref="A6:A7"/>
    <mergeCell ref="I6:I7"/>
    <mergeCell ref="J6:K7"/>
    <mergeCell ref="B1:F1"/>
    <mergeCell ref="H1:K1"/>
    <mergeCell ref="I3:I4"/>
    <mergeCell ref="J3:K4"/>
    <mergeCell ref="J5:K5"/>
    <mergeCell ref="J8:K8"/>
    <mergeCell ref="J9:K9"/>
    <mergeCell ref="J10:K10"/>
    <mergeCell ref="J11:K12"/>
    <mergeCell ref="F13:H13"/>
    <mergeCell ref="J13:K13"/>
    <mergeCell ref="J24:K24"/>
    <mergeCell ref="A14:A15"/>
    <mergeCell ref="I14:I15"/>
    <mergeCell ref="J14:K15"/>
    <mergeCell ref="J16:K16"/>
    <mergeCell ref="J17:K17"/>
    <mergeCell ref="J18:K18"/>
    <mergeCell ref="J19:K20"/>
    <mergeCell ref="J21:K21"/>
    <mergeCell ref="A22:A23"/>
    <mergeCell ref="I22:I23"/>
    <mergeCell ref="J22:K23"/>
    <mergeCell ref="A38:A39"/>
    <mergeCell ref="I38:I39"/>
    <mergeCell ref="J38:K39"/>
    <mergeCell ref="J25:K25"/>
    <mergeCell ref="J26:K26"/>
    <mergeCell ref="J27:K28"/>
    <mergeCell ref="J29:K29"/>
    <mergeCell ref="A30:A31"/>
    <mergeCell ref="I30:I31"/>
    <mergeCell ref="J30:K31"/>
    <mergeCell ref="J32:K32"/>
    <mergeCell ref="J33:K33"/>
    <mergeCell ref="J34:K34"/>
    <mergeCell ref="J35:K36"/>
    <mergeCell ref="J37:K37"/>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BF4BE-53AB-4B36-A2EB-5A25F7FED1F2}">
  <sheetPr>
    <tabColor theme="7" tint="0.59999389629810485"/>
    <pageSetUpPr fitToPage="1"/>
  </sheetPr>
  <dimension ref="A1:N52"/>
  <sheetViews>
    <sheetView zoomScale="90" zoomScaleNormal="90" workbookViewId="0">
      <selection activeCell="M20" sqref="M20"/>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382</v>
      </c>
      <c r="C1" s="683"/>
      <c r="D1" s="683"/>
      <c r="E1" s="683"/>
      <c r="F1" s="683"/>
      <c r="H1" s="867" t="s">
        <v>45</v>
      </c>
      <c r="I1" s="868"/>
      <c r="J1" s="869"/>
      <c r="K1" s="870"/>
    </row>
    <row r="2" spans="1:11" ht="9.9499999999999993" customHeight="1" x14ac:dyDescent="0.15">
      <c r="A2" s="14"/>
      <c r="I2" s="14"/>
      <c r="J2" s="3"/>
      <c r="K2" s="4"/>
    </row>
    <row r="3" spans="1:11" ht="19.5" customHeight="1" x14ac:dyDescent="0.15">
      <c r="A3" s="2" t="s">
        <v>64</v>
      </c>
      <c r="B3" s="90"/>
      <c r="C3" s="90"/>
      <c r="D3" s="90"/>
      <c r="E3" s="90"/>
      <c r="F3" s="90"/>
      <c r="G3" s="90">
        <v>45962</v>
      </c>
      <c r="H3" s="90">
        <v>45963</v>
      </c>
      <c r="I3" s="727" t="s">
        <v>1</v>
      </c>
      <c r="J3" s="717" t="s">
        <v>2</v>
      </c>
      <c r="K3" s="718"/>
    </row>
    <row r="4" spans="1:11" ht="19.5" customHeight="1" x14ac:dyDescent="0.15">
      <c r="A4" s="2" t="s">
        <v>3</v>
      </c>
      <c r="B4" s="2"/>
      <c r="C4" s="2"/>
      <c r="D4" s="2"/>
      <c r="E4" s="2"/>
      <c r="F4" s="2"/>
      <c r="G4" s="2" t="s">
        <v>9</v>
      </c>
      <c r="H4" s="24" t="s">
        <v>10</v>
      </c>
      <c r="I4" s="728"/>
      <c r="J4" s="719"/>
      <c r="K4" s="720"/>
    </row>
    <row r="5" spans="1:11" ht="19.5" customHeight="1" x14ac:dyDescent="0.15">
      <c r="A5" s="17" t="s">
        <v>13</v>
      </c>
      <c r="B5" s="21"/>
      <c r="C5" s="21"/>
      <c r="D5" s="21"/>
      <c r="E5" s="21"/>
      <c r="F5" s="21"/>
      <c r="G5" s="12"/>
      <c r="H5" s="12"/>
      <c r="I5" s="5"/>
      <c r="J5" s="682"/>
      <c r="K5" s="692"/>
    </row>
    <row r="6" spans="1:11" ht="19.5" customHeight="1" x14ac:dyDescent="0.15">
      <c r="A6" s="19" t="s">
        <v>61</v>
      </c>
      <c r="B6" s="127"/>
      <c r="C6" s="127"/>
      <c r="D6" s="32"/>
      <c r="E6" s="32"/>
      <c r="F6" s="32"/>
      <c r="G6" s="54" t="s">
        <v>58</v>
      </c>
      <c r="H6" s="54" t="s">
        <v>20</v>
      </c>
      <c r="I6" s="5">
        <f>COUNTIFS(B6:H6,"&lt;&gt;空",B6:H6,"&lt;&gt;休",B6:H6,"&lt;&gt;調",B6:H6,"&lt;&gt;",B6:H6,"&lt;&gt;調整休")</f>
        <v>2</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f>
        <v>10.75</v>
      </c>
      <c r="K6" s="692"/>
    </row>
    <row r="7" spans="1:11" ht="19.5" customHeight="1" x14ac:dyDescent="0.15">
      <c r="A7" s="20" t="s">
        <v>44</v>
      </c>
      <c r="B7" s="21"/>
      <c r="C7" s="21"/>
      <c r="D7" s="32"/>
      <c r="E7" s="32"/>
      <c r="F7" s="32"/>
      <c r="G7" s="58"/>
      <c r="H7" s="54" t="s">
        <v>21</v>
      </c>
      <c r="I7" s="5">
        <f>COUNTIFS(B7:H7,"&lt;&gt;空",B7:H7,"&lt;&gt;休",B7:H7,"&lt;&gt;調",B7:H7,"&lt;&gt;",B7:H7,"&lt;&gt;調整休")</f>
        <v>1</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f>
        <v>4.5</v>
      </c>
      <c r="K7" s="692"/>
    </row>
    <row r="8" spans="1:11" ht="19.5" customHeight="1" x14ac:dyDescent="0.15">
      <c r="A8" s="19" t="s">
        <v>71</v>
      </c>
      <c r="B8" s="21"/>
      <c r="C8" s="21"/>
      <c r="D8" s="32"/>
      <c r="E8" s="32"/>
      <c r="F8" s="32"/>
      <c r="G8" s="54" t="s">
        <v>27</v>
      </c>
      <c r="H8" s="58"/>
      <c r="I8" s="5">
        <f>COUNTIFS(B8:H8,"&lt;&gt;空",B8:H8,"&lt;&gt;休",B8:H8,"&lt;&gt;調",B8:H8,"&lt;&gt;",B8:H8,"&lt;&gt;調整休")</f>
        <v>1</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(3)+(COUNTIF(B8:H8,"16-19"))*(3)</f>
        <v>3</v>
      </c>
      <c r="K8" s="692"/>
    </row>
    <row r="9" spans="1:11" ht="19.5" customHeight="1" x14ac:dyDescent="0.15">
      <c r="A9" s="56" t="s">
        <v>66</v>
      </c>
      <c r="B9" s="21"/>
      <c r="C9" s="21"/>
      <c r="D9" s="32"/>
      <c r="E9" s="32"/>
      <c r="F9" s="32"/>
      <c r="G9" s="54"/>
      <c r="H9" s="57"/>
      <c r="I9" s="5"/>
      <c r="J9" s="682"/>
      <c r="K9" s="692"/>
    </row>
    <row r="10" spans="1:11" ht="19.5" customHeight="1" x14ac:dyDescent="0.15">
      <c r="A10" s="44"/>
      <c r="B10" s="106"/>
      <c r="C10" s="106"/>
      <c r="D10" s="106"/>
      <c r="E10" s="106"/>
      <c r="F10" s="106"/>
      <c r="G10" s="12"/>
      <c r="H10" s="40"/>
      <c r="I10" s="5"/>
      <c r="J10" s="758"/>
      <c r="K10" s="759"/>
    </row>
    <row r="11" spans="1:11" ht="19.5" customHeight="1" x14ac:dyDescent="0.15">
      <c r="A11" s="33" t="s">
        <v>0</v>
      </c>
      <c r="B11" s="90">
        <v>45964</v>
      </c>
      <c r="C11" s="90">
        <v>45965</v>
      </c>
      <c r="D11" s="90">
        <v>45966</v>
      </c>
      <c r="E11" s="90">
        <v>45967</v>
      </c>
      <c r="F11" s="90">
        <v>45968</v>
      </c>
      <c r="G11" s="90">
        <v>45969</v>
      </c>
      <c r="H11" s="90">
        <v>45970</v>
      </c>
      <c r="I11" s="7"/>
      <c r="J11" s="717" t="s">
        <v>2</v>
      </c>
      <c r="K11" s="718"/>
    </row>
    <row r="12" spans="1:11" ht="19.5" customHeight="1" x14ac:dyDescent="0.15">
      <c r="A12" s="22" t="s">
        <v>3</v>
      </c>
      <c r="B12" s="24" t="s">
        <v>4</v>
      </c>
      <c r="C12" s="2" t="s">
        <v>5</v>
      </c>
      <c r="D12" s="21" t="s">
        <v>6</v>
      </c>
      <c r="E12" s="2" t="s">
        <v>7</v>
      </c>
      <c r="F12" s="2" t="s">
        <v>8</v>
      </c>
      <c r="G12" s="2" t="s">
        <v>9</v>
      </c>
      <c r="H12" s="24" t="s">
        <v>10</v>
      </c>
      <c r="I12" s="8"/>
      <c r="J12" s="719"/>
      <c r="K12" s="720"/>
    </row>
    <row r="13" spans="1:11" ht="19.5" customHeight="1" x14ac:dyDescent="0.15">
      <c r="A13" s="17" t="s">
        <v>12</v>
      </c>
      <c r="B13" s="12"/>
      <c r="C13" s="21"/>
      <c r="D13" s="21"/>
      <c r="E13" s="452" t="s">
        <v>119</v>
      </c>
      <c r="F13" s="12"/>
      <c r="G13" s="12"/>
      <c r="H13" s="12"/>
      <c r="I13" s="5"/>
      <c r="J13" s="682"/>
      <c r="K13" s="692"/>
    </row>
    <row r="14" spans="1:11" ht="19.5" customHeight="1" x14ac:dyDescent="0.15">
      <c r="A14" s="19" t="s">
        <v>61</v>
      </c>
      <c r="B14" s="12" t="s">
        <v>27</v>
      </c>
      <c r="C14" s="127"/>
      <c r="D14" s="32"/>
      <c r="E14" s="54" t="s">
        <v>22</v>
      </c>
      <c r="F14" s="54" t="s">
        <v>20</v>
      </c>
      <c r="G14" s="54" t="s">
        <v>21</v>
      </c>
      <c r="H14" s="54"/>
      <c r="I14" s="5">
        <f t="shared" ref="I14:I16" si="0">COUNTIFS(B14:H14,"&lt;&gt;空",B14:H14,"&lt;&gt;休",B14:H14,"&lt;&gt;調",B14:H14,"&lt;&gt;",B14:H14,"&lt;&gt;調整休")</f>
        <v>4</v>
      </c>
      <c r="J14" s="682">
        <v>17.25</v>
      </c>
      <c r="K14" s="692"/>
    </row>
    <row r="15" spans="1:11" ht="19.5" customHeight="1" x14ac:dyDescent="0.15">
      <c r="A15" s="20" t="s">
        <v>44</v>
      </c>
      <c r="B15" s="54" t="s">
        <v>58</v>
      </c>
      <c r="C15" s="21"/>
      <c r="D15" s="32"/>
      <c r="E15" s="412" t="s">
        <v>306</v>
      </c>
      <c r="F15" s="54" t="s">
        <v>21</v>
      </c>
      <c r="G15" s="54" t="s">
        <v>20</v>
      </c>
      <c r="H15" s="54" t="s">
        <v>58</v>
      </c>
      <c r="I15" s="5">
        <f t="shared" si="0"/>
        <v>5</v>
      </c>
      <c r="J15" s="682">
        <v>23.5</v>
      </c>
      <c r="K15" s="692"/>
    </row>
    <row r="16" spans="1:11" ht="19.5" customHeight="1" x14ac:dyDescent="0.15">
      <c r="A16" s="19" t="s">
        <v>71</v>
      </c>
      <c r="B16" s="59"/>
      <c r="C16" s="21"/>
      <c r="D16" s="32"/>
      <c r="E16" s="12" t="s">
        <v>68</v>
      </c>
      <c r="F16" s="54"/>
      <c r="G16" s="54"/>
      <c r="H16" s="12" t="s">
        <v>27</v>
      </c>
      <c r="I16" s="5">
        <f t="shared" si="0"/>
        <v>2</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(3)+(COUNTIF(B16:H16,"16-19"))*(3)</f>
        <v>7</v>
      </c>
      <c r="K16" s="692"/>
    </row>
    <row r="17" spans="1:11" ht="19.5" customHeight="1" x14ac:dyDescent="0.15">
      <c r="A17" s="56" t="s">
        <v>66</v>
      </c>
      <c r="B17" s="16"/>
      <c r="C17" s="21"/>
      <c r="D17" s="32"/>
      <c r="E17" s="16"/>
      <c r="F17" s="54"/>
      <c r="G17" s="54"/>
      <c r="H17" s="57"/>
      <c r="I17" s="5"/>
      <c r="J17" s="682"/>
      <c r="K17" s="692"/>
    </row>
    <row r="18" spans="1:11" ht="19.5" customHeight="1" x14ac:dyDescent="0.15">
      <c r="A18" s="44"/>
      <c r="B18" s="12"/>
      <c r="C18" s="106"/>
      <c r="D18" s="106"/>
      <c r="E18" s="12"/>
      <c r="F18" s="40"/>
      <c r="G18" s="12"/>
      <c r="H18" s="40"/>
      <c r="I18" s="5"/>
      <c r="J18" s="758"/>
      <c r="K18" s="759"/>
    </row>
    <row r="19" spans="1:11" ht="19.5" customHeight="1" x14ac:dyDescent="0.15">
      <c r="A19" s="22" t="s">
        <v>0</v>
      </c>
      <c r="B19" s="23">
        <v>45971</v>
      </c>
      <c r="C19" s="23">
        <v>45972</v>
      </c>
      <c r="D19" s="23">
        <v>45973</v>
      </c>
      <c r="E19" s="23">
        <v>45974</v>
      </c>
      <c r="F19" s="23">
        <v>45975</v>
      </c>
      <c r="G19" s="23">
        <v>45976</v>
      </c>
      <c r="H19" s="23">
        <v>45977</v>
      </c>
      <c r="I19" s="7"/>
      <c r="J19" s="717" t="s">
        <v>2</v>
      </c>
      <c r="K19" s="718"/>
    </row>
    <row r="20" spans="1:11" ht="19.5" customHeight="1" x14ac:dyDescent="0.15">
      <c r="A20" s="22" t="s">
        <v>3</v>
      </c>
      <c r="B20" s="2" t="s">
        <v>4</v>
      </c>
      <c r="C20" s="21" t="s">
        <v>5</v>
      </c>
      <c r="D20" s="21" t="s">
        <v>6</v>
      </c>
      <c r="E20" s="2" t="s">
        <v>7</v>
      </c>
      <c r="F20" s="2" t="s">
        <v>8</v>
      </c>
      <c r="G20" s="2" t="s">
        <v>9</v>
      </c>
      <c r="H20" s="24" t="s">
        <v>10</v>
      </c>
      <c r="I20" s="8"/>
      <c r="J20" s="719"/>
      <c r="K20" s="720"/>
    </row>
    <row r="21" spans="1:11" ht="17.100000000000001" customHeight="1" x14ac:dyDescent="0.15">
      <c r="A21" s="17" t="s">
        <v>13</v>
      </c>
      <c r="B21" s="12"/>
      <c r="C21" s="21"/>
      <c r="D21" s="21"/>
      <c r="E21" s="12"/>
      <c r="F21" s="12"/>
      <c r="G21" s="12"/>
      <c r="H21" s="12"/>
      <c r="I21" s="51"/>
      <c r="J21" s="721"/>
      <c r="K21" s="722"/>
    </row>
    <row r="22" spans="1:11" ht="19.5" customHeight="1" x14ac:dyDescent="0.15">
      <c r="A22" s="19" t="s">
        <v>61</v>
      </c>
      <c r="B22" s="12" t="s">
        <v>58</v>
      </c>
      <c r="C22" s="127"/>
      <c r="D22" s="32"/>
      <c r="E22" s="54"/>
      <c r="F22" s="54" t="s">
        <v>21</v>
      </c>
      <c r="G22" s="54" t="s">
        <v>58</v>
      </c>
      <c r="H22" s="54" t="s">
        <v>58</v>
      </c>
      <c r="I22" s="5">
        <f t="shared" ref="I22:I24" si="1">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(4)</f>
        <v>23.25</v>
      </c>
      <c r="K22" s="692"/>
    </row>
    <row r="23" spans="1:11" ht="19.5" customHeight="1" x14ac:dyDescent="0.15">
      <c r="A23" s="20" t="s">
        <v>44</v>
      </c>
      <c r="B23" s="16"/>
      <c r="C23" s="21"/>
      <c r="D23" s="32"/>
      <c r="E23" s="54" t="s">
        <v>20</v>
      </c>
      <c r="F23" s="54" t="s">
        <v>20</v>
      </c>
      <c r="G23" s="58"/>
      <c r="H23" s="54"/>
      <c r="I23" s="5">
        <f t="shared" si="1"/>
        <v>2</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(4)</f>
        <v>9</v>
      </c>
      <c r="K23" s="692"/>
    </row>
    <row r="24" spans="1:11" ht="19.5" customHeight="1" x14ac:dyDescent="0.15">
      <c r="A24" s="19" t="s">
        <v>71</v>
      </c>
      <c r="B24" s="12" t="s">
        <v>27</v>
      </c>
      <c r="C24" s="21"/>
      <c r="D24" s="32"/>
      <c r="E24" s="12" t="s">
        <v>27</v>
      </c>
      <c r="F24" s="54"/>
      <c r="G24" s="12" t="s">
        <v>27</v>
      </c>
      <c r="H24" s="12" t="s">
        <v>27</v>
      </c>
      <c r="I24" s="5">
        <f t="shared" si="1"/>
        <v>4</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13:30-19"))*(5)+(COUNTIF(B24:H24,"14-17"))*(3)+(COUNTIF(B24:H24,"16-19"))*(3)</f>
        <v>12</v>
      </c>
      <c r="K24" s="692"/>
    </row>
    <row r="25" spans="1:11" ht="19.5" customHeight="1" x14ac:dyDescent="0.15">
      <c r="A25" s="56" t="s">
        <v>66</v>
      </c>
      <c r="B25" s="16"/>
      <c r="C25" s="21"/>
      <c r="D25" s="32"/>
      <c r="E25" s="16" t="s">
        <v>367</v>
      </c>
      <c r="F25" s="54"/>
      <c r="G25" s="54"/>
      <c r="H25" s="57"/>
      <c r="I25" s="5"/>
      <c r="J25" s="682"/>
      <c r="K25" s="692"/>
    </row>
    <row r="26" spans="1:11" ht="19.5" customHeight="1" x14ac:dyDescent="0.15">
      <c r="A26" s="44"/>
      <c r="B26" s="12"/>
      <c r="C26" s="106"/>
      <c r="D26" s="106"/>
      <c r="E26" s="12"/>
      <c r="F26" s="40"/>
      <c r="G26" s="12"/>
      <c r="H26" s="40"/>
      <c r="I26" s="5"/>
      <c r="J26" s="758"/>
      <c r="K26" s="759"/>
    </row>
    <row r="27" spans="1:11" ht="19.5" customHeight="1" x14ac:dyDescent="0.15">
      <c r="A27" s="22" t="s">
        <v>0</v>
      </c>
      <c r="B27" s="90">
        <v>45978</v>
      </c>
      <c r="C27" s="90">
        <v>45979</v>
      </c>
      <c r="D27" s="90">
        <v>45980</v>
      </c>
      <c r="E27" s="90">
        <v>45981</v>
      </c>
      <c r="F27" s="90">
        <v>45982</v>
      </c>
      <c r="G27" s="90">
        <v>45983</v>
      </c>
      <c r="H27" s="90">
        <v>45984</v>
      </c>
      <c r="I27" s="7"/>
      <c r="J27" s="717" t="s">
        <v>2</v>
      </c>
      <c r="K27" s="718"/>
    </row>
    <row r="28" spans="1:11" ht="19.5" customHeight="1" x14ac:dyDescent="0.15">
      <c r="A28" s="22" t="s">
        <v>3</v>
      </c>
      <c r="B28" s="2" t="s">
        <v>4</v>
      </c>
      <c r="C28" s="21" t="s">
        <v>5</v>
      </c>
      <c r="D28" s="21" t="s">
        <v>6</v>
      </c>
      <c r="E28" s="2" t="s">
        <v>7</v>
      </c>
      <c r="F28" s="2" t="s">
        <v>8</v>
      </c>
      <c r="G28" s="2" t="s">
        <v>9</v>
      </c>
      <c r="H28" s="24" t="s">
        <v>10</v>
      </c>
      <c r="I28" s="8"/>
      <c r="J28" s="719"/>
      <c r="K28" s="720"/>
    </row>
    <row r="29" spans="1:11" ht="19.5" customHeight="1" x14ac:dyDescent="0.15">
      <c r="A29" s="17" t="s">
        <v>12</v>
      </c>
      <c r="B29" s="12"/>
      <c r="C29" s="21"/>
      <c r="D29" s="21"/>
      <c r="E29" s="12"/>
      <c r="F29" s="12"/>
      <c r="G29" s="12"/>
      <c r="H29" s="12"/>
      <c r="I29" s="5"/>
      <c r="J29" s="682"/>
      <c r="K29" s="692"/>
    </row>
    <row r="30" spans="1:11" ht="19.5" customHeight="1" x14ac:dyDescent="0.15">
      <c r="A30" s="19" t="s">
        <v>61</v>
      </c>
      <c r="B30" s="12"/>
      <c r="C30" s="127"/>
      <c r="D30" s="32"/>
      <c r="E30" s="54" t="s">
        <v>20</v>
      </c>
      <c r="F30" s="54" t="s">
        <v>20</v>
      </c>
      <c r="G30" s="54" t="s">
        <v>21</v>
      </c>
      <c r="H30" s="54"/>
      <c r="I30" s="5">
        <f t="shared" ref="I30:I32" si="2">COUNTIFS(B30:H30,"&lt;&gt;空",B30:H30,"&lt;&gt;休",B30:H30,"&lt;&gt;調",B30:H30,"&lt;&gt;",B30:H30,"&lt;&gt;調整休")</f>
        <v>3</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f>
        <v>13.5</v>
      </c>
      <c r="K30" s="692"/>
    </row>
    <row r="31" spans="1:11" ht="19.5" customHeight="1" x14ac:dyDescent="0.15">
      <c r="A31" s="20" t="s">
        <v>44</v>
      </c>
      <c r="B31" s="54" t="s">
        <v>58</v>
      </c>
      <c r="C31" s="21"/>
      <c r="D31" s="32"/>
      <c r="E31" s="54" t="s">
        <v>21</v>
      </c>
      <c r="F31" s="54" t="s">
        <v>21</v>
      </c>
      <c r="G31" s="54" t="s">
        <v>20</v>
      </c>
      <c r="H31" s="54" t="s">
        <v>58</v>
      </c>
      <c r="I31" s="5">
        <f t="shared" si="2"/>
        <v>5</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COUNTIF(B31:H31,"11-16"))*(4.5)</f>
        <v>26</v>
      </c>
      <c r="K31" s="692"/>
    </row>
    <row r="32" spans="1:11" ht="19.5" customHeight="1" x14ac:dyDescent="0.15">
      <c r="A32" s="19" t="s">
        <v>71</v>
      </c>
      <c r="B32" s="12" t="s">
        <v>27</v>
      </c>
      <c r="C32" s="21"/>
      <c r="D32" s="32"/>
      <c r="E32" s="58"/>
      <c r="F32" s="54"/>
      <c r="G32" s="54"/>
      <c r="H32" s="12" t="s">
        <v>27</v>
      </c>
      <c r="I32" s="5">
        <f t="shared" si="2"/>
        <v>2</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13:30-19"))*(5)+(COUNTIF(B32:H32,"14-17"))*(3)+(COUNTIF(B32:H32,"16-19"))*(3)</f>
        <v>6</v>
      </c>
      <c r="K32" s="692"/>
    </row>
    <row r="33" spans="1:14" ht="19.5" customHeight="1" x14ac:dyDescent="0.15">
      <c r="A33" s="56" t="s">
        <v>66</v>
      </c>
      <c r="B33" s="16"/>
      <c r="C33" s="21"/>
      <c r="D33" s="32"/>
      <c r="E33" s="16"/>
      <c r="F33" s="54"/>
      <c r="G33" s="54"/>
      <c r="H33" s="57"/>
      <c r="I33" s="5"/>
      <c r="J33" s="682"/>
      <c r="K33" s="692"/>
    </row>
    <row r="34" spans="1:14" ht="19.5" customHeight="1" x14ac:dyDescent="0.15">
      <c r="A34" s="44"/>
      <c r="B34" s="12"/>
      <c r="C34" s="106"/>
      <c r="D34" s="106"/>
      <c r="E34" s="12"/>
      <c r="F34" s="40"/>
      <c r="G34" s="12"/>
      <c r="H34" s="40"/>
      <c r="I34" s="5"/>
      <c r="J34" s="758"/>
      <c r="K34" s="759"/>
    </row>
    <row r="35" spans="1:14" ht="19.5" customHeight="1" x14ac:dyDescent="0.15">
      <c r="A35" s="22" t="s">
        <v>0</v>
      </c>
      <c r="B35" s="23">
        <v>45985</v>
      </c>
      <c r="C35" s="23">
        <v>45986</v>
      </c>
      <c r="D35" s="23">
        <v>45987</v>
      </c>
      <c r="E35" s="23">
        <v>45988</v>
      </c>
      <c r="F35" s="23">
        <v>45989</v>
      </c>
      <c r="G35" s="23">
        <v>45990</v>
      </c>
      <c r="H35" s="23">
        <v>45991</v>
      </c>
      <c r="I35" s="7"/>
      <c r="J35" s="717" t="s">
        <v>2</v>
      </c>
      <c r="K35" s="718"/>
    </row>
    <row r="36" spans="1:14" ht="19.5" customHeight="1" x14ac:dyDescent="0.15">
      <c r="A36" s="22" t="s">
        <v>3</v>
      </c>
      <c r="B36" s="24" t="s">
        <v>4</v>
      </c>
      <c r="C36" s="316" t="s">
        <v>5</v>
      </c>
      <c r="D36" s="21" t="s">
        <v>6</v>
      </c>
      <c r="E36" s="2" t="s">
        <v>7</v>
      </c>
      <c r="F36" s="2" t="s">
        <v>8</v>
      </c>
      <c r="G36" s="2" t="s">
        <v>9</v>
      </c>
      <c r="H36" s="24" t="s">
        <v>10</v>
      </c>
      <c r="I36" s="8"/>
      <c r="J36" s="719"/>
      <c r="K36" s="720"/>
    </row>
    <row r="37" spans="1:14" ht="17.100000000000001" customHeight="1" x14ac:dyDescent="0.15">
      <c r="A37" s="17" t="s">
        <v>13</v>
      </c>
      <c r="B37" s="12"/>
      <c r="C37" s="21"/>
      <c r="D37" s="21"/>
      <c r="E37" s="12"/>
      <c r="F37" s="967" t="s">
        <v>60</v>
      </c>
      <c r="G37" s="968"/>
      <c r="H37" s="969"/>
      <c r="I37" s="51"/>
      <c r="J37" s="27"/>
      <c r="K37" s="49"/>
    </row>
    <row r="38" spans="1:14" ht="19.5" customHeight="1" x14ac:dyDescent="0.15">
      <c r="A38" s="19" t="s">
        <v>61</v>
      </c>
      <c r="B38" s="12" t="s">
        <v>58</v>
      </c>
      <c r="C38" s="127"/>
      <c r="D38" s="32"/>
      <c r="E38" s="54"/>
      <c r="F38" s="54" t="s">
        <v>21</v>
      </c>
      <c r="G38" s="54" t="s">
        <v>22</v>
      </c>
      <c r="H38" s="54" t="s">
        <v>20</v>
      </c>
      <c r="I38" s="5">
        <f t="shared" ref="I38:I40" si="3">COUNTIFS(B38:H38,"&lt;&gt;空",B38:H38,"&lt;&gt;休",B38:H38,"&lt;&gt;調",B38:H38,"&lt;&gt;",B38:H38,"&lt;&gt;調整休")</f>
        <v>4</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f>
        <v>20.75</v>
      </c>
      <c r="K38" s="692"/>
    </row>
    <row r="39" spans="1:14" ht="19.5" customHeight="1" x14ac:dyDescent="0.15">
      <c r="A39" s="20" t="s">
        <v>44</v>
      </c>
      <c r="B39" s="16"/>
      <c r="C39" s="21"/>
      <c r="D39" s="32"/>
      <c r="E39" s="54" t="s">
        <v>20</v>
      </c>
      <c r="F39" s="54" t="s">
        <v>20</v>
      </c>
      <c r="G39" s="54" t="s">
        <v>51</v>
      </c>
      <c r="H39" s="54" t="s">
        <v>77</v>
      </c>
      <c r="I39" s="5">
        <f t="shared" si="3"/>
        <v>4</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f>
        <v>18.5</v>
      </c>
      <c r="K39" s="692"/>
    </row>
    <row r="40" spans="1:14" ht="19.5" customHeight="1" x14ac:dyDescent="0.15">
      <c r="A40" s="19" t="s">
        <v>71</v>
      </c>
      <c r="B40" s="12" t="s">
        <v>27</v>
      </c>
      <c r="C40" s="21"/>
      <c r="D40" s="32"/>
      <c r="E40" s="12" t="s">
        <v>27</v>
      </c>
      <c r="F40" s="54"/>
      <c r="G40" s="54"/>
      <c r="H40" s="12" t="s">
        <v>68</v>
      </c>
      <c r="I40" s="5">
        <f t="shared" si="3"/>
        <v>3</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(3)+(COUNTIF(B40:H40,"16-19"))*(3)</f>
        <v>10</v>
      </c>
      <c r="K40" s="692"/>
    </row>
    <row r="41" spans="1:14" ht="19.5" customHeight="1" x14ac:dyDescent="0.15">
      <c r="A41" s="56" t="s">
        <v>66</v>
      </c>
      <c r="B41" s="16"/>
      <c r="C41" s="21"/>
      <c r="D41" s="32"/>
      <c r="E41" s="16" t="s">
        <v>367</v>
      </c>
      <c r="F41" s="54"/>
      <c r="G41" s="54"/>
      <c r="H41" s="57"/>
      <c r="I41" s="5"/>
      <c r="J41" s="682"/>
      <c r="K41" s="692"/>
    </row>
    <row r="42" spans="1:14" ht="19.5" customHeight="1" x14ac:dyDescent="0.15">
      <c r="A42" s="44"/>
      <c r="B42" s="12"/>
      <c r="C42" s="106"/>
      <c r="D42" s="106"/>
      <c r="E42" s="12"/>
      <c r="F42" s="40"/>
      <c r="G42" s="12"/>
      <c r="H42" s="40"/>
      <c r="I42" s="5"/>
      <c r="J42" s="758"/>
      <c r="K42" s="759"/>
    </row>
    <row r="43" spans="1:14" ht="19.5" customHeight="1" x14ac:dyDescent="0.15">
      <c r="A43" s="41"/>
      <c r="B43" s="42"/>
      <c r="C43" s="42"/>
      <c r="D43" s="42"/>
      <c r="E43" s="42"/>
      <c r="F43" s="42"/>
      <c r="G43" s="42"/>
      <c r="H43" s="42"/>
      <c r="I43" s="882" t="s">
        <v>391</v>
      </c>
      <c r="J43" s="882"/>
      <c r="K43" s="882"/>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J6:K6"/>
    <mergeCell ref="B1:F1"/>
    <mergeCell ref="H1:K1"/>
    <mergeCell ref="I3:I4"/>
    <mergeCell ref="J3:K4"/>
    <mergeCell ref="J5:K5"/>
    <mergeCell ref="J19:K20"/>
    <mergeCell ref="J7:K7"/>
    <mergeCell ref="J8:K8"/>
    <mergeCell ref="J9:K9"/>
    <mergeCell ref="J10:K10"/>
    <mergeCell ref="J11:K12"/>
    <mergeCell ref="J13:K13"/>
    <mergeCell ref="J14:K14"/>
    <mergeCell ref="J15:K15"/>
    <mergeCell ref="J16:K16"/>
    <mergeCell ref="J17:K17"/>
    <mergeCell ref="J18:K18"/>
    <mergeCell ref="J33:K33"/>
    <mergeCell ref="J21:K21"/>
    <mergeCell ref="J22:K22"/>
    <mergeCell ref="J23:K23"/>
    <mergeCell ref="J24:K24"/>
    <mergeCell ref="J25:K25"/>
    <mergeCell ref="J26:K26"/>
    <mergeCell ref="J27:K28"/>
    <mergeCell ref="J29:K29"/>
    <mergeCell ref="J30:K30"/>
    <mergeCell ref="J31:K31"/>
    <mergeCell ref="J32:K32"/>
    <mergeCell ref="A45:B45"/>
    <mergeCell ref="C45:K45"/>
    <mergeCell ref="J34:K34"/>
    <mergeCell ref="J35:K36"/>
    <mergeCell ref="F37:H37"/>
    <mergeCell ref="J38:K38"/>
    <mergeCell ref="J39:K39"/>
    <mergeCell ref="J40:K40"/>
    <mergeCell ref="J41:K41"/>
    <mergeCell ref="J42:K42"/>
    <mergeCell ref="I43:K43"/>
    <mergeCell ref="A44:B44"/>
    <mergeCell ref="D44:E44"/>
    <mergeCell ref="A51:B51"/>
    <mergeCell ref="C51:K51"/>
    <mergeCell ref="A52:B52"/>
    <mergeCell ref="C52:K52"/>
    <mergeCell ref="A46:B46"/>
    <mergeCell ref="C46:K46"/>
    <mergeCell ref="C47:K47"/>
    <mergeCell ref="A49:B49"/>
    <mergeCell ref="C49:K49"/>
    <mergeCell ref="A50:B50"/>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59876CD-7DBE-49A0-997B-BC8BF2860945}">
          <x14:formula1>
            <xm:f>'F:\Users\clmiwa-three\Downloads\[《中村》新田・草加 エリア 仮シフト【12月16日～1月15日】.xlsx]参照データベース'!#REF!</xm:f>
          </x14:formula1>
          <xm:sqref>G1 C43:H43</xm:sqref>
        </x14:dataValidation>
      </x14:dataValidations>
    </ext>
  </extLst>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B2D2A-04F6-4077-9F07-F04CF84C7F29}">
  <sheetPr>
    <tabColor theme="7" tint="0.59999389629810485"/>
    <pageSetUpPr fitToPage="1"/>
  </sheetPr>
  <dimension ref="A1:X52"/>
  <sheetViews>
    <sheetView zoomScale="90" zoomScaleNormal="90" workbookViewId="0">
      <selection activeCell="L46" sqref="L46"/>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382</v>
      </c>
      <c r="C1" s="683"/>
      <c r="D1" s="683"/>
      <c r="E1" s="683"/>
      <c r="F1" s="683"/>
      <c r="H1" s="723" t="s">
        <v>49</v>
      </c>
      <c r="I1" s="724"/>
      <c r="J1" s="725"/>
      <c r="K1" s="726"/>
    </row>
    <row r="2" spans="1:24" ht="18" customHeight="1" x14ac:dyDescent="0.15">
      <c r="A2" s="14"/>
      <c r="I2" s="14"/>
      <c r="J2" s="3"/>
      <c r="K2" s="4"/>
    </row>
    <row r="3" spans="1:24" ht="18" customHeight="1" x14ac:dyDescent="0.15">
      <c r="A3" s="2" t="s">
        <v>64</v>
      </c>
      <c r="B3" s="90"/>
      <c r="C3" s="90"/>
      <c r="D3" s="90"/>
      <c r="E3" s="90"/>
      <c r="F3" s="90"/>
      <c r="G3" s="90">
        <v>45962</v>
      </c>
      <c r="H3" s="90">
        <v>45963</v>
      </c>
      <c r="I3" s="727" t="s">
        <v>1</v>
      </c>
      <c r="J3" s="717" t="s">
        <v>2</v>
      </c>
      <c r="K3" s="718"/>
    </row>
    <row r="4" spans="1:24" ht="18" customHeight="1" x14ac:dyDescent="0.15">
      <c r="A4" s="2" t="s">
        <v>3</v>
      </c>
      <c r="B4" s="2"/>
      <c r="C4" s="2"/>
      <c r="D4" s="2"/>
      <c r="E4" s="2"/>
      <c r="F4" s="2"/>
      <c r="G4" s="2" t="s">
        <v>9</v>
      </c>
      <c r="H4" s="24" t="s">
        <v>10</v>
      </c>
      <c r="I4" s="728"/>
      <c r="J4" s="719"/>
      <c r="K4" s="720"/>
    </row>
    <row r="5" spans="1:24" ht="18" customHeight="1" x14ac:dyDescent="0.15">
      <c r="A5" s="17" t="s">
        <v>13</v>
      </c>
      <c r="B5" s="26"/>
      <c r="C5" s="26"/>
      <c r="D5" s="37"/>
      <c r="E5" s="37"/>
      <c r="F5" s="37"/>
      <c r="G5" s="12"/>
      <c r="H5" s="12"/>
      <c r="I5" s="5"/>
      <c r="J5" s="682"/>
      <c r="K5" s="692"/>
    </row>
    <row r="6" spans="1:24" ht="18" customHeight="1" x14ac:dyDescent="0.15">
      <c r="A6" s="5" t="s">
        <v>73</v>
      </c>
      <c r="B6" s="127"/>
      <c r="C6" s="127"/>
      <c r="D6" s="32"/>
      <c r="E6" s="32"/>
      <c r="F6" s="32"/>
      <c r="G6" s="12" t="s">
        <v>20</v>
      </c>
      <c r="H6" s="12" t="s">
        <v>20</v>
      </c>
      <c r="I6" s="5">
        <f>COUNTIFS(B6:H6,"&lt;&gt;空",B6:H6,"&lt;&gt;休",B6:H6,"&lt;&gt;調",B6:H6,"&lt;&gt;",B6:H6,"&lt;&gt;調整休")</f>
        <v>2</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16-19"))*(3)</f>
        <v>9</v>
      </c>
      <c r="K6" s="692"/>
      <c r="N6" s="6"/>
      <c r="O6" s="6"/>
      <c r="P6" s="6"/>
      <c r="Q6" s="6"/>
      <c r="R6" s="6"/>
      <c r="S6" s="6"/>
      <c r="T6" s="6"/>
      <c r="U6" s="6"/>
      <c r="V6" s="6"/>
      <c r="W6" s="6"/>
      <c r="X6" s="6"/>
    </row>
    <row r="7" spans="1:24" ht="18" customHeight="1" x14ac:dyDescent="0.15">
      <c r="A7" s="5" t="s">
        <v>46</v>
      </c>
      <c r="B7" s="21"/>
      <c r="C7" s="21"/>
      <c r="D7" s="32"/>
      <c r="E7" s="32"/>
      <c r="F7" s="32"/>
      <c r="G7" s="12" t="s">
        <v>21</v>
      </c>
      <c r="H7" s="12" t="s">
        <v>21</v>
      </c>
      <c r="I7" s="5">
        <f>COUNTIFS(B7:H7,"&lt;&gt;空",B7:H7,"&lt;&gt;休",B7:H7,"&lt;&gt;調",B7:H7,"&lt;&gt;",B7:H7,"&lt;&gt;調整休")</f>
        <v>2</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9</v>
      </c>
      <c r="K7" s="692"/>
      <c r="N7" s="6"/>
      <c r="O7" s="6"/>
      <c r="P7" s="6"/>
      <c r="Q7" s="6"/>
      <c r="R7" s="6"/>
      <c r="S7" s="6"/>
      <c r="T7" s="6"/>
      <c r="U7" s="6"/>
      <c r="V7" s="6"/>
      <c r="W7" s="6"/>
      <c r="X7" s="6"/>
    </row>
    <row r="8" spans="1:24" ht="18" customHeight="1" x14ac:dyDescent="0.15">
      <c r="A8" s="5" t="s">
        <v>47</v>
      </c>
      <c r="B8" s="21"/>
      <c r="C8" s="21"/>
      <c r="D8" s="32"/>
      <c r="E8" s="32"/>
      <c r="F8" s="32"/>
      <c r="G8" s="12"/>
      <c r="H8" s="59"/>
      <c r="I8" s="5">
        <f>COUNTIFS(B8:H8,"&lt;&gt;空",B8:H8,"&lt;&gt;休",B8:H8,"&lt;&gt;調",B8:H8,"&lt;&gt;",B8:H8,"&lt;&gt;調整休")</f>
        <v>0</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0</v>
      </c>
      <c r="K8" s="692"/>
    </row>
    <row r="9" spans="1:24" ht="18" customHeight="1" x14ac:dyDescent="0.15">
      <c r="A9" s="5" t="s">
        <v>48</v>
      </c>
      <c r="B9" s="106"/>
      <c r="C9" s="106"/>
      <c r="D9" s="106"/>
      <c r="E9" s="106"/>
      <c r="F9" s="106"/>
      <c r="G9" s="12" t="s">
        <v>41</v>
      </c>
      <c r="H9" s="12" t="s">
        <v>41</v>
      </c>
      <c r="I9" s="5">
        <f>COUNTIFS(B9:H9,"&lt;&gt;空",B9:H9,"&lt;&gt;休",B9:H9,"&lt;&gt;調",B9:H9,"&lt;&gt;",B9:H9,"&lt;&gt;調整休")</f>
        <v>2</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12</v>
      </c>
      <c r="K9" s="692"/>
    </row>
    <row r="10" spans="1:24" ht="18" customHeight="1" x14ac:dyDescent="0.15">
      <c r="A10" s="321"/>
      <c r="B10" s="38"/>
      <c r="C10" s="38"/>
      <c r="D10" s="39"/>
      <c r="E10" s="39"/>
      <c r="F10" s="39"/>
      <c r="G10" s="29"/>
      <c r="H10" s="12"/>
      <c r="I10" s="5">
        <f>COUNTIFS(B10:H10,"&lt;&gt;空",B10:H10,"&lt;&gt;休",B10:H10,"&lt;&gt;調",B10:H10,"&lt;&gt;",B10:H10,"&lt;&gt;調整休")</f>
        <v>0</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16-19"))*(3)</f>
        <v>0</v>
      </c>
      <c r="K10" s="692"/>
    </row>
    <row r="11" spans="1:24" ht="18" customHeight="1" x14ac:dyDescent="0.15">
      <c r="A11" s="33" t="s">
        <v>0</v>
      </c>
      <c r="B11" s="90">
        <v>45964</v>
      </c>
      <c r="C11" s="90">
        <v>45965</v>
      </c>
      <c r="D11" s="90">
        <v>45966</v>
      </c>
      <c r="E11" s="90">
        <v>45967</v>
      </c>
      <c r="F11" s="90">
        <v>45968</v>
      </c>
      <c r="G11" s="90">
        <v>45969</v>
      </c>
      <c r="H11" s="90">
        <v>45970</v>
      </c>
      <c r="I11" s="7"/>
      <c r="J11" s="717" t="s">
        <v>2</v>
      </c>
      <c r="K11" s="718"/>
    </row>
    <row r="12" spans="1:24" ht="18" customHeight="1" x14ac:dyDescent="0.15">
      <c r="A12" s="22" t="s">
        <v>3</v>
      </c>
      <c r="B12" s="24" t="s">
        <v>4</v>
      </c>
      <c r="C12" s="2" t="s">
        <v>5</v>
      </c>
      <c r="D12" s="21" t="s">
        <v>6</v>
      </c>
      <c r="E12" s="2" t="s">
        <v>7</v>
      </c>
      <c r="F12" s="2" t="s">
        <v>8</v>
      </c>
      <c r="G12" s="2" t="s">
        <v>9</v>
      </c>
      <c r="H12" s="24" t="s">
        <v>10</v>
      </c>
      <c r="I12" s="8"/>
      <c r="J12" s="719"/>
      <c r="K12" s="720"/>
    </row>
    <row r="13" spans="1:24" ht="18" customHeight="1" x14ac:dyDescent="0.15">
      <c r="A13" s="17" t="s">
        <v>12</v>
      </c>
      <c r="B13" s="12"/>
      <c r="C13" s="26"/>
      <c r="D13" s="37"/>
      <c r="E13" s="452" t="s">
        <v>119</v>
      </c>
      <c r="F13" s="12"/>
      <c r="G13" s="12"/>
      <c r="H13" s="12"/>
      <c r="I13" s="5"/>
      <c r="J13" s="682"/>
      <c r="K13" s="692"/>
    </row>
    <row r="14" spans="1:24" ht="18" customHeight="1" x14ac:dyDescent="0.15">
      <c r="A14" s="5" t="s">
        <v>73</v>
      </c>
      <c r="B14" s="12" t="s">
        <v>21</v>
      </c>
      <c r="C14" s="127"/>
      <c r="D14" s="32"/>
      <c r="E14" s="12" t="s">
        <v>20</v>
      </c>
      <c r="F14" s="12" t="s">
        <v>21</v>
      </c>
      <c r="G14" s="12" t="s">
        <v>21</v>
      </c>
      <c r="H14" s="12" t="s">
        <v>41</v>
      </c>
      <c r="I14" s="5">
        <f t="shared" ref="I14:I16" si="0">COUNTIFS(B14:H14,"&lt;&gt;空",B14:H14,"&lt;&gt;休",B14:H14,"&lt;&gt;調",B14:H14,"&lt;&gt;",B14:H14,"&lt;&gt;調整休")</f>
        <v>5</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f>
        <v>24</v>
      </c>
      <c r="K14" s="692"/>
    </row>
    <row r="15" spans="1:24" ht="18" customHeight="1" x14ac:dyDescent="0.15">
      <c r="A15" s="5" t="s">
        <v>46</v>
      </c>
      <c r="B15" s="59"/>
      <c r="C15" s="21"/>
      <c r="D15" s="32"/>
      <c r="E15" s="54" t="s">
        <v>21</v>
      </c>
      <c r="F15" s="18"/>
      <c r="G15" s="59"/>
      <c r="H15" s="29" t="s">
        <v>21</v>
      </c>
      <c r="I15" s="5">
        <f t="shared" si="0"/>
        <v>2</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9</v>
      </c>
      <c r="K15" s="692"/>
    </row>
    <row r="16" spans="1:24" ht="18" customHeight="1" x14ac:dyDescent="0.15">
      <c r="A16" s="5" t="s">
        <v>47</v>
      </c>
      <c r="B16" s="54" t="s">
        <v>20</v>
      </c>
      <c r="C16" s="21"/>
      <c r="D16" s="32"/>
      <c r="E16" s="412" t="s">
        <v>306</v>
      </c>
      <c r="F16" s="12" t="s">
        <v>20</v>
      </c>
      <c r="G16" s="12" t="s">
        <v>20</v>
      </c>
      <c r="H16" s="12" t="s">
        <v>20</v>
      </c>
      <c r="I16" s="5">
        <f t="shared" si="0"/>
        <v>5</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16-19"))*(3)</f>
        <v>18</v>
      </c>
      <c r="K16" s="692"/>
    </row>
    <row r="17" spans="1:11" ht="18" customHeight="1" x14ac:dyDescent="0.15">
      <c r="A17" s="5" t="s">
        <v>48</v>
      </c>
      <c r="B17" s="12" t="s">
        <v>27</v>
      </c>
      <c r="C17" s="106"/>
      <c r="D17" s="106"/>
      <c r="E17" s="55"/>
      <c r="F17" s="40"/>
      <c r="G17" s="12" t="s">
        <v>41</v>
      </c>
      <c r="H17" s="59"/>
      <c r="I17" s="5">
        <f>COUNTIFS(B17:H17,"&lt;&gt;空",B17:H17,"&lt;&gt;休",B17:H17,"&lt;&gt;調",B17:H17,"&lt;&gt;",B17:H17,"&lt;&gt;調整休")</f>
        <v>2</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9</v>
      </c>
      <c r="K17" s="692"/>
    </row>
    <row r="18" spans="1:11" ht="18" customHeight="1" x14ac:dyDescent="0.15">
      <c r="A18" s="321"/>
      <c r="B18" s="12"/>
      <c r="C18" s="38"/>
      <c r="D18" s="39"/>
      <c r="E18" s="12"/>
      <c r="F18" s="40"/>
      <c r="G18" s="29"/>
      <c r="H18" s="12"/>
      <c r="I18" s="5"/>
      <c r="J18" s="682"/>
      <c r="K18" s="692"/>
    </row>
    <row r="19" spans="1:11" ht="18" customHeight="1" x14ac:dyDescent="0.15">
      <c r="A19" s="22" t="s">
        <v>0</v>
      </c>
      <c r="B19" s="23">
        <v>45971</v>
      </c>
      <c r="C19" s="23">
        <v>45972</v>
      </c>
      <c r="D19" s="23">
        <v>45973</v>
      </c>
      <c r="E19" s="23">
        <v>45974</v>
      </c>
      <c r="F19" s="23">
        <v>45975</v>
      </c>
      <c r="G19" s="23">
        <v>45976</v>
      </c>
      <c r="H19" s="23">
        <v>45977</v>
      </c>
      <c r="I19" s="7"/>
      <c r="J19" s="717" t="s">
        <v>2</v>
      </c>
      <c r="K19" s="718"/>
    </row>
    <row r="20" spans="1:11" ht="18" customHeight="1" x14ac:dyDescent="0.15">
      <c r="A20" s="22" t="s">
        <v>3</v>
      </c>
      <c r="B20" s="2" t="s">
        <v>4</v>
      </c>
      <c r="C20" s="21" t="s">
        <v>5</v>
      </c>
      <c r="D20" s="21" t="s">
        <v>6</v>
      </c>
      <c r="E20" s="2" t="s">
        <v>7</v>
      </c>
      <c r="F20" s="2" t="s">
        <v>8</v>
      </c>
      <c r="G20" s="2" t="s">
        <v>9</v>
      </c>
      <c r="H20" s="24" t="s">
        <v>10</v>
      </c>
      <c r="I20" s="8"/>
      <c r="J20" s="719"/>
      <c r="K20" s="720"/>
    </row>
    <row r="21" spans="1:11" ht="18.95" customHeight="1" x14ac:dyDescent="0.15">
      <c r="A21" s="17" t="s">
        <v>13</v>
      </c>
      <c r="B21" s="12"/>
      <c r="C21" s="26"/>
      <c r="D21" s="37"/>
      <c r="E21" s="12"/>
      <c r="F21" s="12"/>
      <c r="G21" s="12"/>
      <c r="H21" s="12"/>
      <c r="I21" s="51"/>
      <c r="J21" s="721"/>
      <c r="K21" s="722"/>
    </row>
    <row r="22" spans="1:11" ht="18" customHeight="1" x14ac:dyDescent="0.15">
      <c r="A22" s="5" t="s">
        <v>73</v>
      </c>
      <c r="B22" s="59"/>
      <c r="C22" s="127"/>
      <c r="D22" s="32"/>
      <c r="E22" s="12" t="s">
        <v>20</v>
      </c>
      <c r="F22" s="12" t="s">
        <v>21</v>
      </c>
      <c r="G22" s="12" t="s">
        <v>20</v>
      </c>
      <c r="H22" s="12" t="s">
        <v>21</v>
      </c>
      <c r="I22" s="5">
        <f>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18</v>
      </c>
      <c r="K22" s="692"/>
    </row>
    <row r="23" spans="1:11" ht="18" customHeight="1" x14ac:dyDescent="0.15">
      <c r="A23" s="5" t="s">
        <v>46</v>
      </c>
      <c r="B23" s="12" t="s">
        <v>21</v>
      </c>
      <c r="C23" s="21"/>
      <c r="D23" s="32"/>
      <c r="E23" s="54" t="s">
        <v>21</v>
      </c>
      <c r="F23" s="18"/>
      <c r="G23" s="12" t="s">
        <v>21</v>
      </c>
      <c r="H23" s="12"/>
      <c r="I23" s="5">
        <f>COUNTIFS(B23:H23,"&lt;&gt;空",B23:H23,"&lt;&gt;休",B23:H23,"&lt;&gt;調",B23:H23,"&lt;&gt;",B23:H23,"&lt;&gt;調整休")</f>
        <v>3</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13.5</v>
      </c>
      <c r="K23" s="692"/>
    </row>
    <row r="24" spans="1:11" ht="18" customHeight="1" x14ac:dyDescent="0.15">
      <c r="A24" s="5" t="s">
        <v>47</v>
      </c>
      <c r="B24" s="54" t="s">
        <v>20</v>
      </c>
      <c r="C24" s="21"/>
      <c r="D24" s="32"/>
      <c r="E24" s="59"/>
      <c r="F24" s="12" t="s">
        <v>20</v>
      </c>
      <c r="G24" s="12"/>
      <c r="H24" s="12" t="s">
        <v>20</v>
      </c>
      <c r="I24" s="5">
        <f>COUNTIFS(B24:H24,"&lt;&gt;空",B24:H24,"&lt;&gt;休",B24:H24,"&lt;&gt;調",B24:H24,"&lt;&gt;",B24:H24,"&lt;&gt;調整休")</f>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13.5</v>
      </c>
      <c r="K24" s="692"/>
    </row>
    <row r="25" spans="1:11" ht="18" customHeight="1" x14ac:dyDescent="0.15">
      <c r="A25" s="5" t="s">
        <v>48</v>
      </c>
      <c r="B25" s="12"/>
      <c r="C25" s="106"/>
      <c r="D25" s="106"/>
      <c r="E25" s="55"/>
      <c r="F25" s="40"/>
      <c r="G25" s="12" t="s">
        <v>41</v>
      </c>
      <c r="H25" s="12" t="s">
        <v>41</v>
      </c>
      <c r="I25" s="5">
        <f>COUNTIFS(B25:H25,"&lt;&gt;空",B25:H25,"&lt;&gt;休",B25:H25,"&lt;&gt;調",B25:H25,"&lt;&gt;",B25:H25,"&lt;&gt;調整休")</f>
        <v>2</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12</v>
      </c>
      <c r="K25" s="692"/>
    </row>
    <row r="26" spans="1:11" ht="18" customHeight="1" x14ac:dyDescent="0.15">
      <c r="A26" s="321"/>
      <c r="B26" s="12"/>
      <c r="C26" s="38"/>
      <c r="D26" s="39"/>
      <c r="E26" s="12"/>
      <c r="F26" s="40"/>
      <c r="G26" s="29"/>
      <c r="H26" s="12"/>
      <c r="I26" s="5">
        <f>COUNTIFS(B26:H26,"&lt;&gt;空",B26:H26,"&lt;&gt;休",B26:H26,"&lt;&gt;調",B26:H26,"&lt;&gt;",B26:H26,"&lt;&gt;調整休")</f>
        <v>0</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16-19"))*(3)</f>
        <v>0</v>
      </c>
      <c r="K26" s="692"/>
    </row>
    <row r="27" spans="1:11" ht="18" customHeight="1" x14ac:dyDescent="0.15">
      <c r="A27" s="22" t="s">
        <v>0</v>
      </c>
      <c r="B27" s="90">
        <v>45978</v>
      </c>
      <c r="C27" s="90">
        <v>45979</v>
      </c>
      <c r="D27" s="90">
        <v>45980</v>
      </c>
      <c r="E27" s="90">
        <v>45981</v>
      </c>
      <c r="F27" s="90">
        <v>45982</v>
      </c>
      <c r="G27" s="90">
        <v>45983</v>
      </c>
      <c r="H27" s="90">
        <v>45984</v>
      </c>
      <c r="I27" s="7"/>
      <c r="J27" s="717" t="s">
        <v>2</v>
      </c>
      <c r="K27" s="718"/>
    </row>
    <row r="28" spans="1:11" ht="18" customHeight="1" x14ac:dyDescent="0.15">
      <c r="A28" s="22" t="s">
        <v>3</v>
      </c>
      <c r="B28" s="2" t="s">
        <v>4</v>
      </c>
      <c r="C28" s="21" t="s">
        <v>5</v>
      </c>
      <c r="D28" s="21" t="s">
        <v>6</v>
      </c>
      <c r="E28" s="2" t="s">
        <v>7</v>
      </c>
      <c r="F28" s="2" t="s">
        <v>8</v>
      </c>
      <c r="G28" s="2" t="s">
        <v>9</v>
      </c>
      <c r="H28" s="24" t="s">
        <v>10</v>
      </c>
      <c r="I28" s="8"/>
      <c r="J28" s="719"/>
      <c r="K28" s="720"/>
    </row>
    <row r="29" spans="1:11" ht="18" customHeight="1" x14ac:dyDescent="0.15">
      <c r="A29" s="17" t="s">
        <v>12</v>
      </c>
      <c r="B29" s="12"/>
      <c r="C29" s="37"/>
      <c r="D29" s="37"/>
      <c r="E29" s="12"/>
      <c r="F29" s="12"/>
      <c r="G29" s="12"/>
      <c r="H29" s="12"/>
      <c r="I29" s="5"/>
      <c r="J29" s="682"/>
      <c r="K29" s="692"/>
    </row>
    <row r="30" spans="1:11" ht="18" customHeight="1" x14ac:dyDescent="0.15">
      <c r="A30" s="5" t="s">
        <v>73</v>
      </c>
      <c r="B30" s="12" t="s">
        <v>20</v>
      </c>
      <c r="C30" s="127"/>
      <c r="D30" s="32"/>
      <c r="E30" s="54"/>
      <c r="F30" s="12" t="s">
        <v>21</v>
      </c>
      <c r="G30" s="12" t="s">
        <v>20</v>
      </c>
      <c r="H30" s="12" t="s">
        <v>21</v>
      </c>
      <c r="I30" s="5">
        <f t="shared" ref="I30:I32" si="1">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16-19"))*(3)</f>
        <v>18</v>
      </c>
      <c r="K30" s="692"/>
    </row>
    <row r="31" spans="1:11" ht="18" customHeight="1" x14ac:dyDescent="0.15">
      <c r="A31" s="5" t="s">
        <v>46</v>
      </c>
      <c r="B31" s="12" t="s">
        <v>21</v>
      </c>
      <c r="C31" s="21"/>
      <c r="D31" s="32"/>
      <c r="E31" s="54" t="s">
        <v>21</v>
      </c>
      <c r="F31" s="18"/>
      <c r="G31" s="12" t="s">
        <v>21</v>
      </c>
      <c r="H31" s="12"/>
      <c r="I31" s="5">
        <f t="shared" si="1"/>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13.5</v>
      </c>
      <c r="K31" s="692"/>
    </row>
    <row r="32" spans="1:11" ht="18" customHeight="1" x14ac:dyDescent="0.15">
      <c r="A32" s="5" t="s">
        <v>47</v>
      </c>
      <c r="B32" s="12"/>
      <c r="C32" s="21"/>
      <c r="D32" s="32"/>
      <c r="E32" s="54" t="s">
        <v>20</v>
      </c>
      <c r="F32" s="12" t="s">
        <v>20</v>
      </c>
      <c r="G32" s="12"/>
      <c r="H32" s="12" t="s">
        <v>20</v>
      </c>
      <c r="I32" s="5">
        <f t="shared" si="1"/>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16-19"))*(3)</f>
        <v>13.5</v>
      </c>
      <c r="K32" s="692"/>
    </row>
    <row r="33" spans="1:14" ht="18" customHeight="1" x14ac:dyDescent="0.15">
      <c r="A33" s="5" t="s">
        <v>48</v>
      </c>
      <c r="B33" s="12"/>
      <c r="C33" s="106"/>
      <c r="D33" s="106"/>
      <c r="E33" s="55"/>
      <c r="F33" s="40"/>
      <c r="G33" s="12" t="s">
        <v>41</v>
      </c>
      <c r="H33" s="12" t="s">
        <v>41</v>
      </c>
      <c r="I33" s="5">
        <f>COUNTIFS(B33:H33,"&lt;&gt;空",B33:H33,"&lt;&gt;休",B33:H33,"&lt;&gt;調",B33:H33,"&lt;&gt;",B33:H33,"&lt;&gt;調整休")</f>
        <v>2</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12</v>
      </c>
      <c r="K33" s="692"/>
    </row>
    <row r="34" spans="1:14" ht="18" customHeight="1" x14ac:dyDescent="0.15">
      <c r="A34" s="321"/>
      <c r="B34" s="12"/>
      <c r="C34" s="38"/>
      <c r="D34" s="39"/>
      <c r="E34" s="12"/>
      <c r="F34" s="40"/>
      <c r="G34" s="29"/>
      <c r="H34" s="12"/>
      <c r="I34" s="5">
        <f>COUNTIFS(B34:H34,"&lt;&gt;空",B34:H34,"&lt;&gt;休",B34:H34,"&lt;&gt;調",B34:H34,"&lt;&gt;",B34:H34,"&lt;&gt;調整休")</f>
        <v>0</v>
      </c>
      <c r="J34" s="682">
        <f>SUM(COUNTIF(B34:H34,"9-14:30"))*(5)+(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16-19"))*(3)</f>
        <v>0</v>
      </c>
      <c r="K34" s="692"/>
    </row>
    <row r="35" spans="1:14" ht="18" customHeight="1" x14ac:dyDescent="0.15">
      <c r="A35" s="22" t="s">
        <v>0</v>
      </c>
      <c r="B35" s="23">
        <v>45985</v>
      </c>
      <c r="C35" s="23">
        <v>45986</v>
      </c>
      <c r="D35" s="23">
        <v>45987</v>
      </c>
      <c r="E35" s="23">
        <v>45988</v>
      </c>
      <c r="F35" s="23">
        <v>45989</v>
      </c>
      <c r="G35" s="23">
        <v>45990</v>
      </c>
      <c r="H35" s="23">
        <v>45991</v>
      </c>
      <c r="I35" s="7"/>
      <c r="J35" s="717" t="s">
        <v>2</v>
      </c>
      <c r="K35" s="718"/>
    </row>
    <row r="36" spans="1:14" ht="18" customHeight="1" x14ac:dyDescent="0.15">
      <c r="A36" s="22" t="s">
        <v>3</v>
      </c>
      <c r="B36" s="24" t="s">
        <v>4</v>
      </c>
      <c r="C36" s="316" t="s">
        <v>5</v>
      </c>
      <c r="D36" s="21" t="s">
        <v>6</v>
      </c>
      <c r="E36" s="2" t="s">
        <v>7</v>
      </c>
      <c r="F36" s="2" t="s">
        <v>8</v>
      </c>
      <c r="G36" s="2" t="s">
        <v>9</v>
      </c>
      <c r="H36" s="24" t="s">
        <v>10</v>
      </c>
      <c r="I36" s="8"/>
      <c r="J36" s="719"/>
      <c r="K36" s="720"/>
    </row>
    <row r="37" spans="1:14" ht="18.95" customHeight="1" x14ac:dyDescent="0.15">
      <c r="A37" s="17" t="s">
        <v>13</v>
      </c>
      <c r="B37" s="12"/>
      <c r="C37" s="26"/>
      <c r="D37" s="37"/>
      <c r="E37" s="12"/>
      <c r="F37" s="967" t="s">
        <v>60</v>
      </c>
      <c r="G37" s="968"/>
      <c r="H37" s="969"/>
      <c r="I37" s="51"/>
      <c r="J37" s="27"/>
      <c r="K37" s="49"/>
    </row>
    <row r="38" spans="1:14" ht="18" customHeight="1" x14ac:dyDescent="0.15">
      <c r="A38" s="5" t="s">
        <v>73</v>
      </c>
      <c r="B38" s="12" t="s">
        <v>20</v>
      </c>
      <c r="C38" s="127"/>
      <c r="D38" s="32"/>
      <c r="E38" s="54"/>
      <c r="F38" s="12" t="s">
        <v>21</v>
      </c>
      <c r="G38" s="12" t="s">
        <v>20</v>
      </c>
      <c r="H38" s="12" t="s">
        <v>21</v>
      </c>
      <c r="I38" s="5">
        <f>COUNTIFS(B38:H38,"&lt;&gt;空",B38:H38,"&lt;&gt;休",B38:H38,"&lt;&gt;調",B38:H38,"&lt;&gt;",B38:H38,"&lt;&gt;調整休")</f>
        <v>4</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f>
        <v>18</v>
      </c>
      <c r="K38" s="692"/>
    </row>
    <row r="39" spans="1:14" ht="18" customHeight="1" x14ac:dyDescent="0.15">
      <c r="A39" s="5" t="s">
        <v>46</v>
      </c>
      <c r="B39" s="12" t="s">
        <v>21</v>
      </c>
      <c r="C39" s="21"/>
      <c r="D39" s="32"/>
      <c r="E39" s="54" t="s">
        <v>21</v>
      </c>
      <c r="F39" s="18"/>
      <c r="G39" s="12" t="s">
        <v>21</v>
      </c>
      <c r="H39" s="12"/>
      <c r="I39" s="5">
        <f>COUNTIFS(B39:H39,"&lt;&gt;空",B39:H39,"&lt;&gt;休",B39:H39,"&lt;&gt;調",B39:H39,"&lt;&gt;",B39:H39,"&lt;&gt;調整休")</f>
        <v>3</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13.5</v>
      </c>
      <c r="K39" s="692"/>
    </row>
    <row r="40" spans="1:14" ht="18" customHeight="1" x14ac:dyDescent="0.15">
      <c r="A40" s="5" t="s">
        <v>47</v>
      </c>
      <c r="B40" s="12"/>
      <c r="C40" s="21"/>
      <c r="D40" s="32"/>
      <c r="E40" s="54" t="s">
        <v>20</v>
      </c>
      <c r="F40" s="12" t="s">
        <v>20</v>
      </c>
      <c r="G40" s="12" t="s">
        <v>20</v>
      </c>
      <c r="H40" s="12" t="s">
        <v>58</v>
      </c>
      <c r="I40" s="5">
        <f>COUNTIFS(B40:H40,"&lt;&gt;空",B40:H40,"&lt;&gt;休",B40:H40,"&lt;&gt;調",B40:H40,"&lt;&gt;",B40:H40,"&lt;&gt;調整休")</f>
        <v>4</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19.75</v>
      </c>
      <c r="K40" s="692"/>
    </row>
    <row r="41" spans="1:14" ht="18" customHeight="1" x14ac:dyDescent="0.15">
      <c r="A41" s="5" t="s">
        <v>48</v>
      </c>
      <c r="B41" s="12" t="s">
        <v>27</v>
      </c>
      <c r="C41" s="106"/>
      <c r="D41" s="106"/>
      <c r="E41" s="55"/>
      <c r="F41" s="40"/>
      <c r="G41" s="12" t="s">
        <v>21</v>
      </c>
      <c r="H41" s="12" t="s">
        <v>41</v>
      </c>
      <c r="I41" s="5">
        <f>COUNTIFS(B41:H41,"&lt;&gt;空",B41:H41,"&lt;&gt;休",B41:H41,"&lt;&gt;調",B41:H41,"&lt;&gt;",B41:H41,"&lt;&gt;調整休")</f>
        <v>3</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13.5</v>
      </c>
      <c r="K41" s="692"/>
    </row>
    <row r="42" spans="1:14" ht="18" customHeight="1" x14ac:dyDescent="0.15">
      <c r="A42" s="321"/>
      <c r="B42" s="12"/>
      <c r="C42" s="38"/>
      <c r="D42" s="39"/>
      <c r="E42" s="12"/>
      <c r="F42" s="40"/>
      <c r="G42" s="29"/>
      <c r="H42" s="12"/>
      <c r="I42" s="5">
        <f>COUNTIFS(B42:H42,"&lt;&gt;空",B42:H42,"&lt;&gt;休",B42:H42,"&lt;&gt;調",B42:H42,"&lt;&gt;",B42:H42,"&lt;&gt;調整休")</f>
        <v>0</v>
      </c>
      <c r="J42" s="682">
        <f>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16-19"))*(3)</f>
        <v>0</v>
      </c>
      <c r="K42" s="692"/>
    </row>
    <row r="43" spans="1:14" ht="18" customHeight="1" x14ac:dyDescent="0.15">
      <c r="A43" s="41"/>
      <c r="B43" s="42"/>
      <c r="C43" s="42"/>
      <c r="D43" s="42"/>
      <c r="E43" s="42"/>
      <c r="F43" s="42"/>
      <c r="G43" s="42"/>
      <c r="H43" s="42"/>
      <c r="I43" s="881" t="s">
        <v>398</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J6:K6"/>
    <mergeCell ref="B1:F1"/>
    <mergeCell ref="H1:K1"/>
    <mergeCell ref="I3:I4"/>
    <mergeCell ref="J3:K4"/>
    <mergeCell ref="J5:K5"/>
    <mergeCell ref="J19:K20"/>
    <mergeCell ref="J7:K7"/>
    <mergeCell ref="J8:K8"/>
    <mergeCell ref="J9:K9"/>
    <mergeCell ref="J10:K10"/>
    <mergeCell ref="J11:K12"/>
    <mergeCell ref="J13:K13"/>
    <mergeCell ref="J14:K14"/>
    <mergeCell ref="J15:K15"/>
    <mergeCell ref="J16:K16"/>
    <mergeCell ref="J17:K17"/>
    <mergeCell ref="J18:K18"/>
    <mergeCell ref="J33:K33"/>
    <mergeCell ref="J21:K21"/>
    <mergeCell ref="J22:K22"/>
    <mergeCell ref="J23:K23"/>
    <mergeCell ref="J24:K24"/>
    <mergeCell ref="J25:K25"/>
    <mergeCell ref="J26:K26"/>
    <mergeCell ref="J27:K28"/>
    <mergeCell ref="J29:K29"/>
    <mergeCell ref="J30:K30"/>
    <mergeCell ref="J31:K31"/>
    <mergeCell ref="J32:K32"/>
    <mergeCell ref="A45:B45"/>
    <mergeCell ref="C45:K45"/>
    <mergeCell ref="J34:K34"/>
    <mergeCell ref="J35:K36"/>
    <mergeCell ref="F37:H37"/>
    <mergeCell ref="J38:K38"/>
    <mergeCell ref="J39:K39"/>
    <mergeCell ref="J40:K40"/>
    <mergeCell ref="J41:K41"/>
    <mergeCell ref="J42:K42"/>
    <mergeCell ref="I43:K43"/>
    <mergeCell ref="A44:B44"/>
    <mergeCell ref="D44:E44"/>
    <mergeCell ref="A51:B51"/>
    <mergeCell ref="C51:K51"/>
    <mergeCell ref="A52:B52"/>
    <mergeCell ref="C52:K52"/>
    <mergeCell ref="A46:B46"/>
    <mergeCell ref="C46:K46"/>
    <mergeCell ref="C47:K47"/>
    <mergeCell ref="A49:B49"/>
    <mergeCell ref="C49:K49"/>
    <mergeCell ref="A50:B50"/>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FB6C7AF-4FA6-47D1-9063-B92196210495}">
          <x14:formula1>
            <xm:f>'F:\Users\clmiwa-three\Downloads\[《中村》新田・草加 エリア 仮シフト【12月16日～1月15日】.xlsx]参照データベース'!#REF!</xm:f>
          </x14:formula1>
          <xm:sqref>B10:F10 C18:D18 C26:D26 G1 E43:H43 C34:D34 C42:D43</xm:sqref>
        </x14:dataValidation>
      </x14:dataValidations>
    </ext>
  </extLst>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ED803-82BD-4C29-8A63-C98E1FC96A60}">
  <sheetPr>
    <tabColor theme="7" tint="0.59999389629810485"/>
    <pageSetUpPr fitToPage="1"/>
  </sheetPr>
  <dimension ref="A1:X57"/>
  <sheetViews>
    <sheetView topLeftCell="A7" zoomScale="85" zoomScaleNormal="85" workbookViewId="0">
      <selection activeCell="N36" sqref="N36"/>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382</v>
      </c>
      <c r="C1" s="683"/>
      <c r="D1" s="683"/>
      <c r="E1" s="683"/>
      <c r="F1" s="683"/>
      <c r="H1" s="767" t="s">
        <v>55</v>
      </c>
      <c r="I1" s="768"/>
      <c r="J1" s="769"/>
      <c r="K1" s="770"/>
    </row>
    <row r="2" spans="1:24" ht="18" customHeight="1" x14ac:dyDescent="0.15">
      <c r="A2" s="14"/>
      <c r="B2" s="764"/>
      <c r="C2" s="764"/>
      <c r="D2" s="764"/>
      <c r="E2" s="764"/>
      <c r="I2" s="14"/>
      <c r="J2" s="3"/>
      <c r="K2" s="4"/>
    </row>
    <row r="3" spans="1:24" ht="18" customHeight="1" x14ac:dyDescent="0.15">
      <c r="A3" s="2" t="s">
        <v>64</v>
      </c>
      <c r="B3" s="90"/>
      <c r="C3" s="90"/>
      <c r="D3" s="90"/>
      <c r="E3" s="90"/>
      <c r="F3" s="90"/>
      <c r="G3" s="90">
        <v>45962</v>
      </c>
      <c r="H3" s="90">
        <v>45963</v>
      </c>
      <c r="I3" s="727" t="s">
        <v>1</v>
      </c>
      <c r="J3" s="717" t="s">
        <v>2</v>
      </c>
      <c r="K3" s="718"/>
    </row>
    <row r="4" spans="1:24" ht="18" customHeight="1" x14ac:dyDescent="0.15">
      <c r="A4" s="2" t="s">
        <v>3</v>
      </c>
      <c r="B4" s="2"/>
      <c r="C4" s="2"/>
      <c r="D4" s="2"/>
      <c r="E4" s="2"/>
      <c r="F4" s="2"/>
      <c r="G4" s="2" t="s">
        <v>9</v>
      </c>
      <c r="H4" s="24" t="s">
        <v>10</v>
      </c>
      <c r="I4" s="728"/>
      <c r="J4" s="719"/>
      <c r="K4" s="720"/>
    </row>
    <row r="5" spans="1:24" ht="18" customHeight="1" thickBot="1" x14ac:dyDescent="0.2">
      <c r="A5" s="104" t="s">
        <v>13</v>
      </c>
      <c r="B5" s="105"/>
      <c r="C5" s="105"/>
      <c r="D5" s="105"/>
      <c r="E5" s="105"/>
      <c r="F5" s="105"/>
      <c r="G5" s="111"/>
      <c r="H5" s="99"/>
      <c r="I5" s="100"/>
      <c r="J5" s="765"/>
      <c r="K5" s="766"/>
    </row>
    <row r="6" spans="1:24" ht="18" customHeight="1" x14ac:dyDescent="0.15">
      <c r="A6" s="771" t="s">
        <v>52</v>
      </c>
      <c r="B6" s="351"/>
      <c r="C6" s="351"/>
      <c r="D6" s="109"/>
      <c r="E6" s="109"/>
      <c r="F6" s="109"/>
      <c r="G6" s="433"/>
      <c r="H6" s="110"/>
      <c r="I6" s="775"/>
      <c r="J6" s="777"/>
      <c r="K6" s="778"/>
      <c r="N6" s="6"/>
      <c r="O6" s="6"/>
      <c r="P6" s="6"/>
      <c r="Q6" s="6"/>
      <c r="R6" s="6"/>
      <c r="S6" s="6"/>
      <c r="T6" s="6"/>
      <c r="U6" s="6"/>
      <c r="V6" s="6"/>
      <c r="W6" s="6"/>
      <c r="X6" s="6"/>
    </row>
    <row r="7" spans="1:24" ht="18" customHeight="1" thickBot="1" x14ac:dyDescent="0.2">
      <c r="A7" s="772"/>
      <c r="B7" s="352"/>
      <c r="C7" s="352"/>
      <c r="D7" s="113"/>
      <c r="E7" s="113"/>
      <c r="F7" s="113"/>
      <c r="G7" s="111" t="s">
        <v>21</v>
      </c>
      <c r="H7" s="111" t="s">
        <v>68</v>
      </c>
      <c r="I7" s="776"/>
      <c r="J7" s="779"/>
      <c r="K7" s="780"/>
      <c r="N7" s="6"/>
      <c r="O7" s="6"/>
      <c r="P7" s="6"/>
      <c r="Q7" s="6"/>
      <c r="R7" s="6"/>
      <c r="S7" s="6"/>
      <c r="T7" s="6"/>
      <c r="U7" s="6"/>
      <c r="V7" s="6"/>
      <c r="W7" s="6"/>
      <c r="X7" s="6"/>
    </row>
    <row r="8" spans="1:24" ht="18" customHeight="1" x14ac:dyDescent="0.15">
      <c r="A8" s="43" t="s">
        <v>53</v>
      </c>
      <c r="B8" s="106"/>
      <c r="C8" s="106"/>
      <c r="D8" s="106"/>
      <c r="E8" s="106"/>
      <c r="F8" s="106"/>
      <c r="G8" s="29" t="s">
        <v>20</v>
      </c>
      <c r="H8" s="29" t="s">
        <v>22</v>
      </c>
      <c r="I8" s="43">
        <f>COUNTIFS(B8:H8,"&lt;&gt;空",B8:H8,"&lt;&gt;休",B8:H8,"&lt;&gt;調",B8:H8,"&lt;&gt;",B8:H8,"&lt;&gt;調整休")</f>
        <v>2</v>
      </c>
      <c r="J8" s="781">
        <f>SUM(COUNTIF(B8:H8,"9-16"))*(6.25)+(COUNTIF(B8:H8,"9-15"))*(5.5)+(COUNTIF(B8:H8,"9-14"))*(4.5)+(COUNTIF(B8:H8,"16-19"))*(3)+(COUNTIF(B8:H8,"15-19"))*(4)+(COUNTIF(B8:H8,"14-19"))*(4.5)+(COUNTIF(B8:H8,"13-19"))*(5.5)+(COUNTIF(B8:H8,"12-19"))*(6.25)</f>
        <v>10</v>
      </c>
      <c r="K8" s="782"/>
      <c r="N8" s="6"/>
      <c r="O8" s="6"/>
      <c r="P8" s="6"/>
      <c r="Q8" s="6"/>
      <c r="R8" s="6"/>
      <c r="S8" s="6"/>
      <c r="T8" s="6"/>
      <c r="U8" s="6"/>
      <c r="V8" s="6"/>
      <c r="W8" s="6"/>
      <c r="X8" s="6"/>
    </row>
    <row r="9" spans="1:24" ht="18" customHeight="1" thickBot="1" x14ac:dyDescent="0.2">
      <c r="A9" s="5" t="s">
        <v>54</v>
      </c>
      <c r="B9" s="45"/>
      <c r="C9" s="45"/>
      <c r="D9" s="46"/>
      <c r="E9" s="46"/>
      <c r="F9" s="46"/>
      <c r="G9" s="111"/>
      <c r="H9" s="12"/>
      <c r="I9" s="5">
        <f>COUNTIFS(B9:H9,"&lt;&gt;空",B9:H9,"&lt;&gt;休",B9:H9,"&lt;&gt;調",B9:H9,"&lt;&gt;",B9:H9,"&lt;&gt;調整休")</f>
        <v>0</v>
      </c>
      <c r="J9" s="682">
        <f>SUM(COUNTIF(B9:H9,"9-16"))*(6.25)+(COUNTIF(B9:H9,"9-15"))*(5.5)+(COUNTIF(B9:H9,"9-14"))*(4.5)+(COUNTIF(B9:H9,"16-19"))*(3)+(COUNTIF(B9:H9,"15-19"))*(4)+(COUNTIF(B9:H9,"14-19"))*(4.5)+(COUNTIF(B9:H9,"13-19"))*(5.5)+(COUNTIF(B9:H9,"12-19"))*(6.25)</f>
        <v>0</v>
      </c>
      <c r="K9" s="692"/>
    </row>
    <row r="10" spans="1:24" ht="18" customHeight="1" x14ac:dyDescent="0.15">
      <c r="A10" s="771" t="s">
        <v>63</v>
      </c>
      <c r="B10" s="141"/>
      <c r="C10" s="141"/>
      <c r="D10" s="109"/>
      <c r="E10" s="109"/>
      <c r="F10" s="109"/>
      <c r="G10" s="456"/>
      <c r="H10" s="970"/>
      <c r="I10" s="775">
        <v>1</v>
      </c>
      <c r="J10" s="777">
        <v>4.5</v>
      </c>
      <c r="K10" s="778"/>
    </row>
    <row r="11" spans="1:24" ht="18" customHeight="1" thickBot="1" x14ac:dyDescent="0.2">
      <c r="A11" s="772"/>
      <c r="B11" s="142"/>
      <c r="C11" s="142"/>
      <c r="D11" s="113"/>
      <c r="E11" s="113"/>
      <c r="F11" s="113"/>
      <c r="G11" s="458" t="s">
        <v>326</v>
      </c>
      <c r="H11" s="971"/>
      <c r="I11" s="776"/>
      <c r="J11" s="779"/>
      <c r="K11" s="780"/>
    </row>
    <row r="12" spans="1:24" ht="18" customHeight="1" x14ac:dyDescent="0.15">
      <c r="A12" s="33" t="s">
        <v>0</v>
      </c>
      <c r="B12" s="90">
        <v>45964</v>
      </c>
      <c r="C12" s="90">
        <v>45965</v>
      </c>
      <c r="D12" s="90">
        <v>45966</v>
      </c>
      <c r="E12" s="90">
        <v>45967</v>
      </c>
      <c r="F12" s="90">
        <v>45968</v>
      </c>
      <c r="G12" s="53">
        <v>45969</v>
      </c>
      <c r="H12" s="90">
        <v>45970</v>
      </c>
      <c r="I12" s="7"/>
      <c r="J12" s="717" t="s">
        <v>2</v>
      </c>
      <c r="K12" s="718"/>
    </row>
    <row r="13" spans="1:24" ht="18" customHeight="1" x14ac:dyDescent="0.15">
      <c r="A13" s="22" t="s">
        <v>3</v>
      </c>
      <c r="B13" s="24" t="s">
        <v>4</v>
      </c>
      <c r="C13" s="2" t="s">
        <v>5</v>
      </c>
      <c r="D13" s="21" t="s">
        <v>6</v>
      </c>
      <c r="E13" s="2" t="s">
        <v>7</v>
      </c>
      <c r="F13" s="2" t="s">
        <v>8</v>
      </c>
      <c r="G13" s="2" t="s">
        <v>9</v>
      </c>
      <c r="H13" s="24" t="s">
        <v>10</v>
      </c>
      <c r="I13" s="8"/>
      <c r="J13" s="719"/>
      <c r="K13" s="720"/>
    </row>
    <row r="14" spans="1:24" ht="18" customHeight="1" thickBot="1" x14ac:dyDescent="0.2">
      <c r="A14" s="104" t="s">
        <v>12</v>
      </c>
      <c r="B14" s="99"/>
      <c r="C14" s="105"/>
      <c r="D14" s="105"/>
      <c r="E14" s="450" t="s">
        <v>119</v>
      </c>
      <c r="F14" s="99"/>
      <c r="G14" s="99"/>
      <c r="H14" s="99"/>
      <c r="I14" s="100"/>
      <c r="J14" s="765"/>
      <c r="K14" s="766"/>
    </row>
    <row r="15" spans="1:24" ht="20.45" customHeight="1" x14ac:dyDescent="0.15">
      <c r="A15" s="771" t="s">
        <v>52</v>
      </c>
      <c r="B15" s="107"/>
      <c r="C15" s="351"/>
      <c r="D15" s="109"/>
      <c r="E15" s="107"/>
      <c r="F15" s="107" t="s">
        <v>20</v>
      </c>
      <c r="G15" s="110"/>
      <c r="H15" s="110"/>
      <c r="I15" s="775"/>
      <c r="J15" s="777"/>
      <c r="K15" s="778"/>
    </row>
    <row r="16" spans="1:24" ht="20.45" customHeight="1" thickBot="1" x14ac:dyDescent="0.2">
      <c r="A16" s="772"/>
      <c r="B16" s="111" t="s">
        <v>68</v>
      </c>
      <c r="C16" s="352"/>
      <c r="D16" s="113"/>
      <c r="E16" s="111" t="s">
        <v>68</v>
      </c>
      <c r="F16" s="111"/>
      <c r="G16" s="122"/>
      <c r="H16" s="122" t="s">
        <v>122</v>
      </c>
      <c r="I16" s="776"/>
      <c r="J16" s="779"/>
      <c r="K16" s="780"/>
    </row>
    <row r="17" spans="1:11" ht="18" customHeight="1" x14ac:dyDescent="0.15">
      <c r="A17" s="43" t="s">
        <v>53</v>
      </c>
      <c r="B17" s="29" t="s">
        <v>22</v>
      </c>
      <c r="C17" s="106"/>
      <c r="D17" s="106"/>
      <c r="E17" s="29" t="s">
        <v>22</v>
      </c>
      <c r="F17" s="29"/>
      <c r="G17" s="29" t="s">
        <v>20</v>
      </c>
      <c r="H17" s="29"/>
      <c r="I17" s="43">
        <f t="shared" ref="I17:I18" si="0">COUNTIFS(B17:H17,"&lt;&gt;空",B17:H17,"&lt;&gt;休",B17:H17,"&lt;&gt;調",B17:H17,"&lt;&gt;",B17:H17,"&lt;&gt;調整休")</f>
        <v>3</v>
      </c>
      <c r="J17" s="781">
        <f>SUM(COUNTIF(B17:H17,"9-16"))*(6.25)+(COUNTIF(B17:H17,"9-15"))*(5.5)+(COUNTIF(B17:H17,"9-14"))*(4.5)+(COUNTIF(B17:H17,"16-19"))*(3)+(COUNTIF(B17:H17,"15-19"))*(4)+(COUNTIF(B17:H17,"14-19"))*(4.5)+(COUNTIF(B17:H17,"13-19"))*(5.5)+(COUNTIF(B17:H17,"12-19"))*(6.25)</f>
        <v>15.5</v>
      </c>
      <c r="K17" s="782"/>
    </row>
    <row r="18" spans="1:11" ht="18" customHeight="1" thickBot="1" x14ac:dyDescent="0.2">
      <c r="A18" s="5" t="s">
        <v>54</v>
      </c>
      <c r="B18" s="111"/>
      <c r="C18" s="45"/>
      <c r="D18" s="46"/>
      <c r="E18" s="449"/>
      <c r="F18" s="449"/>
      <c r="G18" s="111"/>
      <c r="H18" s="12"/>
      <c r="I18" s="5">
        <f t="shared" si="0"/>
        <v>0</v>
      </c>
      <c r="J18" s="682">
        <f>SUM(COUNTIF(B18:H18,"9-16"))*(6.25)+(COUNTIF(B18:H18,"9-15"))*(5.5)+(COUNTIF(B18:H18,"9-14"))*(4.5)+(COUNTIF(B18:H18,"16-19"))*(3)+(COUNTIF(B18:H18,"15-19"))*(4)+(COUNTIF(B18:H18,"14-19"))*(4.5)+(COUNTIF(B18:H18,"13-19"))*(5.5)+(COUNTIF(B18:H18,"12-19"))*(6.25)</f>
        <v>0</v>
      </c>
      <c r="K18" s="692"/>
    </row>
    <row r="19" spans="1:11" ht="18" customHeight="1" x14ac:dyDescent="0.15">
      <c r="A19" s="771" t="s">
        <v>63</v>
      </c>
      <c r="B19" s="970"/>
      <c r="C19" s="141"/>
      <c r="D19" s="109"/>
      <c r="E19" s="107"/>
      <c r="F19" s="456"/>
      <c r="G19" s="403" t="s">
        <v>330</v>
      </c>
      <c r="H19" s="773" t="s">
        <v>83</v>
      </c>
      <c r="I19" s="775">
        <v>3</v>
      </c>
      <c r="J19" s="777">
        <v>22</v>
      </c>
      <c r="K19" s="778"/>
    </row>
    <row r="20" spans="1:11" ht="18" customHeight="1" thickBot="1" x14ac:dyDescent="0.2">
      <c r="A20" s="772"/>
      <c r="B20" s="971"/>
      <c r="C20" s="142"/>
      <c r="D20" s="113"/>
      <c r="E20" s="111"/>
      <c r="F20" s="364" t="s">
        <v>21</v>
      </c>
      <c r="G20" s="111" t="s">
        <v>21</v>
      </c>
      <c r="H20" s="774"/>
      <c r="I20" s="776"/>
      <c r="J20" s="779"/>
      <c r="K20" s="780"/>
    </row>
    <row r="21" spans="1:11" ht="18" customHeight="1" x14ac:dyDescent="0.15">
      <c r="A21" s="22" t="s">
        <v>0</v>
      </c>
      <c r="B21" s="23">
        <v>45971</v>
      </c>
      <c r="C21" s="23">
        <v>45972</v>
      </c>
      <c r="D21" s="23">
        <v>45973</v>
      </c>
      <c r="E21" s="23">
        <v>45974</v>
      </c>
      <c r="F21" s="23">
        <v>45975</v>
      </c>
      <c r="G21" s="23">
        <v>45976</v>
      </c>
      <c r="H21" s="23">
        <v>45977</v>
      </c>
      <c r="I21" s="7"/>
      <c r="J21" s="717" t="s">
        <v>2</v>
      </c>
      <c r="K21" s="718"/>
    </row>
    <row r="22" spans="1:11" ht="18" customHeight="1" x14ac:dyDescent="0.15">
      <c r="A22" s="22" t="s">
        <v>3</v>
      </c>
      <c r="B22" s="2" t="s">
        <v>4</v>
      </c>
      <c r="C22" s="21" t="s">
        <v>5</v>
      </c>
      <c r="D22" s="21" t="s">
        <v>6</v>
      </c>
      <c r="E22" s="2" t="s">
        <v>7</v>
      </c>
      <c r="F22" s="2" t="s">
        <v>8</v>
      </c>
      <c r="G22" s="2" t="s">
        <v>9</v>
      </c>
      <c r="H22" s="24" t="s">
        <v>10</v>
      </c>
      <c r="I22" s="8"/>
      <c r="J22" s="719"/>
      <c r="K22" s="720"/>
    </row>
    <row r="23" spans="1:11" ht="18" customHeight="1" thickBot="1" x14ac:dyDescent="0.2">
      <c r="A23" s="104" t="s">
        <v>13</v>
      </c>
      <c r="B23" s="99"/>
      <c r="C23" s="105"/>
      <c r="D23" s="105"/>
      <c r="E23" s="99"/>
      <c r="F23" s="972" t="s">
        <v>60</v>
      </c>
      <c r="G23" s="973"/>
      <c r="H23" s="974"/>
      <c r="I23" s="100"/>
      <c r="J23" s="765"/>
      <c r="K23" s="766"/>
    </row>
    <row r="24" spans="1:11" ht="19.5" customHeight="1" x14ac:dyDescent="0.15">
      <c r="A24" s="771" t="s">
        <v>52</v>
      </c>
      <c r="B24" s="107"/>
      <c r="C24" s="351"/>
      <c r="D24" s="109"/>
      <c r="E24" s="107"/>
      <c r="F24" s="110"/>
      <c r="G24" s="110"/>
      <c r="H24" s="110"/>
      <c r="I24" s="775"/>
      <c r="J24" s="777"/>
      <c r="K24" s="778"/>
    </row>
    <row r="25" spans="1:11" ht="19.5" customHeight="1" thickBot="1" x14ac:dyDescent="0.2">
      <c r="A25" s="772"/>
      <c r="B25" s="122"/>
      <c r="C25" s="352"/>
      <c r="D25" s="113"/>
      <c r="E25" s="111" t="s">
        <v>304</v>
      </c>
      <c r="F25" s="111"/>
      <c r="G25" s="111" t="s">
        <v>68</v>
      </c>
      <c r="H25" s="122" t="s">
        <v>122</v>
      </c>
      <c r="I25" s="776"/>
      <c r="J25" s="779"/>
      <c r="K25" s="780"/>
    </row>
    <row r="26" spans="1:11" ht="18" customHeight="1" x14ac:dyDescent="0.15">
      <c r="A26" s="43" t="s">
        <v>53</v>
      </c>
      <c r="B26" s="29" t="s">
        <v>20</v>
      </c>
      <c r="C26" s="106"/>
      <c r="D26" s="106"/>
      <c r="E26" s="29" t="s">
        <v>20</v>
      </c>
      <c r="F26" s="29"/>
      <c r="G26" s="29" t="s">
        <v>20</v>
      </c>
      <c r="H26" s="29"/>
      <c r="I26" s="43">
        <f>COUNTIFS(B26:H26,"&lt;&gt;空",B26:H26,"&lt;&gt;休",B26:H26,"&lt;&gt;調",B26:H26,"&lt;&gt;",B26:H26,"&lt;&gt;調整休")</f>
        <v>3</v>
      </c>
      <c r="J26" s="781">
        <f>SUM(COUNTIF(B26:H26,"9-16"))*(6.25)+(COUNTIF(B26:H26,"9-15"))*(5.5)+(COUNTIF(B26:H26,"9-14"))*(4.5)+(COUNTIF(B26:H26,"16-19"))*(3)+(COUNTIF(B26:H26,"15-19"))*(4)+(COUNTIF(B26:H26,"14-19"))*(4.5)+(COUNTIF(B26:H26,"13-19"))*(5.5)+(COUNTIF(B26:H26,"12-19"))*(6.25)</f>
        <v>13.5</v>
      </c>
      <c r="K26" s="782"/>
    </row>
    <row r="27" spans="1:11" ht="18" customHeight="1" thickBot="1" x14ac:dyDescent="0.2">
      <c r="A27" s="5" t="s">
        <v>54</v>
      </c>
      <c r="B27" s="111"/>
      <c r="C27" s="45"/>
      <c r="D27" s="46"/>
      <c r="E27" s="449"/>
      <c r="F27" s="449"/>
      <c r="G27" s="111"/>
      <c r="H27" s="12"/>
      <c r="I27" s="5">
        <f>COUNTIFS(B27:H27,"&lt;&gt;空",B27:H27,"&lt;&gt;休",B27:H27,"&lt;&gt;調",B27:H27,"&lt;&gt;",B27:H27,"&lt;&gt;調整休")</f>
        <v>0</v>
      </c>
      <c r="J27" s="682">
        <f>SUM(COUNTIF(B27:H27,"9-16"))*(6.25)+(COUNTIF(B27:H27,"9-15"))*(5.5)+(COUNTIF(B27:H27,"9-14"))*(4.5)+(COUNTIF(B27:H27,"16-19"))*(3)+(COUNTIF(B27:H27,"15-19"))*(4)+(COUNTIF(B27:H27,"14-19"))*(4.5)+(COUNTIF(B27:H27,"13-19"))*(5.5)+(COUNTIF(B27:H27,"12-19"))*(6.25)</f>
        <v>0</v>
      </c>
      <c r="K27" s="692"/>
    </row>
    <row r="28" spans="1:11" ht="18" customHeight="1" x14ac:dyDescent="0.15">
      <c r="A28" s="771" t="s">
        <v>63</v>
      </c>
      <c r="B28" s="403" t="s">
        <v>330</v>
      </c>
      <c r="C28" s="141"/>
      <c r="D28" s="109"/>
      <c r="E28" s="107" t="s">
        <v>70</v>
      </c>
      <c r="F28" s="773" t="s">
        <v>83</v>
      </c>
      <c r="G28" s="970"/>
      <c r="H28" s="773" t="s">
        <v>83</v>
      </c>
      <c r="I28" s="775">
        <v>4</v>
      </c>
      <c r="J28" s="777">
        <v>29</v>
      </c>
      <c r="K28" s="778"/>
    </row>
    <row r="29" spans="1:11" ht="18" customHeight="1" thickBot="1" x14ac:dyDescent="0.2">
      <c r="A29" s="772"/>
      <c r="B29" s="111" t="s">
        <v>21</v>
      </c>
      <c r="C29" s="142"/>
      <c r="D29" s="113"/>
      <c r="E29" s="111"/>
      <c r="F29" s="774"/>
      <c r="G29" s="971"/>
      <c r="H29" s="774"/>
      <c r="I29" s="776"/>
      <c r="J29" s="779"/>
      <c r="K29" s="780"/>
    </row>
    <row r="30" spans="1:11" ht="18" customHeight="1" x14ac:dyDescent="0.15">
      <c r="A30" s="22" t="s">
        <v>0</v>
      </c>
      <c r="B30" s="90">
        <v>45978</v>
      </c>
      <c r="C30" s="90">
        <v>45979</v>
      </c>
      <c r="D30" s="90">
        <v>45980</v>
      </c>
      <c r="E30" s="90">
        <v>45981</v>
      </c>
      <c r="F30" s="90">
        <v>45982</v>
      </c>
      <c r="G30" s="90">
        <v>45983</v>
      </c>
      <c r="H30" s="90">
        <v>45984</v>
      </c>
      <c r="I30" s="7"/>
      <c r="J30" s="717" t="s">
        <v>2</v>
      </c>
      <c r="K30" s="718"/>
    </row>
    <row r="31" spans="1:11" ht="18" customHeight="1" x14ac:dyDescent="0.15">
      <c r="A31" s="22" t="s">
        <v>3</v>
      </c>
      <c r="B31" s="2" t="s">
        <v>4</v>
      </c>
      <c r="C31" s="21" t="s">
        <v>5</v>
      </c>
      <c r="D31" s="21" t="s">
        <v>6</v>
      </c>
      <c r="E31" s="2" t="s">
        <v>7</v>
      </c>
      <c r="F31" s="2" t="s">
        <v>8</v>
      </c>
      <c r="G31" s="2" t="s">
        <v>9</v>
      </c>
      <c r="H31" s="24" t="s">
        <v>10</v>
      </c>
      <c r="I31" s="8"/>
      <c r="J31" s="719"/>
      <c r="K31" s="720"/>
    </row>
    <row r="32" spans="1:11" ht="18" customHeight="1" thickBot="1" x14ac:dyDescent="0.2">
      <c r="A32" s="104" t="s">
        <v>12</v>
      </c>
      <c r="B32" s="99"/>
      <c r="C32" s="105"/>
      <c r="D32" s="105"/>
      <c r="E32" s="99"/>
      <c r="F32" s="99"/>
      <c r="G32" s="99"/>
      <c r="H32" s="99"/>
      <c r="I32" s="100"/>
      <c r="J32" s="765"/>
      <c r="K32" s="766"/>
    </row>
    <row r="33" spans="1:11" ht="20.45" customHeight="1" x14ac:dyDescent="0.15">
      <c r="A33" s="771" t="s">
        <v>52</v>
      </c>
      <c r="B33" s="107"/>
      <c r="C33" s="351"/>
      <c r="D33" s="109"/>
      <c r="E33" s="107"/>
      <c r="F33" s="107" t="s">
        <v>20</v>
      </c>
      <c r="G33" s="110"/>
      <c r="H33" s="110"/>
      <c r="I33" s="775"/>
      <c r="J33" s="777"/>
      <c r="K33" s="778"/>
    </row>
    <row r="34" spans="1:11" ht="20.45" customHeight="1" thickBot="1" x14ac:dyDescent="0.2">
      <c r="A34" s="772"/>
      <c r="B34" s="122"/>
      <c r="C34" s="352"/>
      <c r="D34" s="113"/>
      <c r="E34" s="111"/>
      <c r="F34" s="111"/>
      <c r="G34" s="122"/>
      <c r="H34" s="122" t="s">
        <v>122</v>
      </c>
      <c r="I34" s="776"/>
      <c r="J34" s="779"/>
      <c r="K34" s="780"/>
    </row>
    <row r="35" spans="1:11" ht="18" customHeight="1" x14ac:dyDescent="0.15">
      <c r="A35" s="43" t="s">
        <v>53</v>
      </c>
      <c r="B35" s="29" t="s">
        <v>20</v>
      </c>
      <c r="C35" s="106"/>
      <c r="D35" s="106"/>
      <c r="E35" s="29" t="s">
        <v>20</v>
      </c>
      <c r="F35" s="29"/>
      <c r="G35" s="29" t="s">
        <v>20</v>
      </c>
      <c r="H35" s="29"/>
      <c r="I35" s="43">
        <f>COUNTIFS(B35:H35,"&lt;&gt;空",B35:H35,"&lt;&gt;休",B35:H35,"&lt;&gt;調",B35:H35,"&lt;&gt;",B35:H35,"&lt;&gt;調整休")</f>
        <v>3</v>
      </c>
      <c r="J35" s="781">
        <f>SUM(COUNTIF(B35:H35,"9-16"))*(6.25)+(COUNTIF(B35:H35,"9-15"))*(5.5)+(COUNTIF(B35:H35,"9-14"))*(4.5)+(COUNTIF(B35:H35,"16-19"))*(3)+(COUNTIF(B35:H35,"15-19"))*(4)+(COUNTIF(B35:H35,"14-19"))*(4.5)+(COUNTIF(B35:H35,"13-19"))*(5.5)+(COUNTIF(B35:H35,"12-19"))*(6.25)</f>
        <v>13.5</v>
      </c>
      <c r="K35" s="782"/>
    </row>
    <row r="36" spans="1:11" ht="18" customHeight="1" thickBot="1" x14ac:dyDescent="0.2">
      <c r="A36" s="5" t="s">
        <v>54</v>
      </c>
      <c r="B36" s="111"/>
      <c r="C36" s="45"/>
      <c r="D36" s="46"/>
      <c r="E36" s="449"/>
      <c r="F36" s="449"/>
      <c r="G36" s="111"/>
      <c r="H36" s="12"/>
      <c r="I36" s="5">
        <f>COUNTIFS(B36:H36,"&lt;&gt;空",B36:H36,"&lt;&gt;休",B36:H36,"&lt;&gt;調",B36:H36,"&lt;&gt;",B36:H36,"&lt;&gt;調整休")</f>
        <v>0</v>
      </c>
      <c r="J36" s="682">
        <f>SUM(COUNTIF(B36:H36,"9-16"))*(6.25)+(COUNTIF(B36:H36,"9-15"))*(5.5)+(COUNTIF(B36:H36,"9-14"))*(4.5)+(COUNTIF(B36:H36,"16-19"))*(3)+(COUNTIF(B36:H36,"15-19"))*(4)+(COUNTIF(B36:H36,"14-19"))*(4.5)+(COUNTIF(B36:H36,"13-19"))*(5.5)+(COUNTIF(B36:H36,"12-19"))*(6.25)</f>
        <v>0</v>
      </c>
      <c r="K36" s="692"/>
    </row>
    <row r="37" spans="1:11" ht="18" customHeight="1" x14ac:dyDescent="0.15">
      <c r="A37" s="771" t="s">
        <v>63</v>
      </c>
      <c r="B37" s="403" t="s">
        <v>330</v>
      </c>
      <c r="C37" s="141"/>
      <c r="D37" s="109"/>
      <c r="E37" s="107"/>
      <c r="F37" s="456"/>
      <c r="G37" s="403" t="s">
        <v>330</v>
      </c>
      <c r="H37" s="773" t="s">
        <v>83</v>
      </c>
      <c r="I37" s="775">
        <v>5</v>
      </c>
      <c r="J37" s="777">
        <v>35</v>
      </c>
      <c r="K37" s="778"/>
    </row>
    <row r="38" spans="1:11" ht="18" customHeight="1" thickBot="1" x14ac:dyDescent="0.2">
      <c r="A38" s="772"/>
      <c r="B38" s="111" t="s">
        <v>21</v>
      </c>
      <c r="C38" s="142"/>
      <c r="D38" s="113"/>
      <c r="E38" s="111" t="s">
        <v>21</v>
      </c>
      <c r="F38" s="111" t="s">
        <v>21</v>
      </c>
      <c r="G38" s="111" t="s">
        <v>21</v>
      </c>
      <c r="H38" s="774"/>
      <c r="I38" s="776"/>
      <c r="J38" s="779"/>
      <c r="K38" s="780"/>
    </row>
    <row r="39" spans="1:11" ht="18" customHeight="1" x14ac:dyDescent="0.15">
      <c r="A39" s="22" t="s">
        <v>0</v>
      </c>
      <c r="B39" s="23">
        <v>45985</v>
      </c>
      <c r="C39" s="23">
        <v>45986</v>
      </c>
      <c r="D39" s="23">
        <v>45987</v>
      </c>
      <c r="E39" s="23">
        <v>45988</v>
      </c>
      <c r="F39" s="23">
        <v>45989</v>
      </c>
      <c r="G39" s="23">
        <v>45990</v>
      </c>
      <c r="H39" s="23">
        <v>45991</v>
      </c>
      <c r="I39" s="7"/>
      <c r="J39" s="717" t="s">
        <v>392</v>
      </c>
      <c r="K39" s="718"/>
    </row>
    <row r="40" spans="1:11" ht="18" customHeight="1" x14ac:dyDescent="0.15">
      <c r="A40" s="22" t="s">
        <v>3</v>
      </c>
      <c r="B40" s="24" t="s">
        <v>4</v>
      </c>
      <c r="C40" s="316" t="s">
        <v>5</v>
      </c>
      <c r="D40" s="21" t="s">
        <v>6</v>
      </c>
      <c r="E40" s="2" t="s">
        <v>7</v>
      </c>
      <c r="F40" s="2" t="s">
        <v>8</v>
      </c>
      <c r="G40" s="2" t="s">
        <v>9</v>
      </c>
      <c r="H40" s="24" t="s">
        <v>10</v>
      </c>
      <c r="I40" s="8"/>
      <c r="J40" s="719"/>
      <c r="K40" s="720"/>
    </row>
    <row r="41" spans="1:11" ht="18" customHeight="1" thickBot="1" x14ac:dyDescent="0.2">
      <c r="A41" s="104" t="s">
        <v>13</v>
      </c>
      <c r="B41" s="99"/>
      <c r="C41" s="105"/>
      <c r="D41" s="105"/>
      <c r="E41" s="99"/>
      <c r="F41" s="99"/>
      <c r="G41" s="99"/>
      <c r="H41" s="99"/>
      <c r="I41" s="100"/>
      <c r="J41" s="785"/>
      <c r="K41" s="766"/>
    </row>
    <row r="42" spans="1:11" ht="19.5" customHeight="1" x14ac:dyDescent="0.15">
      <c r="A42" s="771" t="s">
        <v>52</v>
      </c>
      <c r="B42" s="107"/>
      <c r="C42" s="351"/>
      <c r="D42" s="109"/>
      <c r="E42" s="107"/>
      <c r="F42" s="107" t="s">
        <v>22</v>
      </c>
      <c r="G42" s="110"/>
      <c r="H42" s="110"/>
      <c r="I42" s="775"/>
      <c r="J42" s="777"/>
      <c r="K42" s="778"/>
    </row>
    <row r="43" spans="1:11" ht="19.5" customHeight="1" thickBot="1" x14ac:dyDescent="0.2">
      <c r="A43" s="772"/>
      <c r="B43" s="122" t="s">
        <v>273</v>
      </c>
      <c r="C43" s="352"/>
      <c r="D43" s="113"/>
      <c r="E43" s="111"/>
      <c r="F43" s="111"/>
      <c r="G43" s="122"/>
      <c r="H43" s="111"/>
      <c r="I43" s="776"/>
      <c r="J43" s="779"/>
      <c r="K43" s="780"/>
    </row>
    <row r="44" spans="1:11" ht="18" customHeight="1" x14ac:dyDescent="0.15">
      <c r="A44" s="43" t="s">
        <v>53</v>
      </c>
      <c r="B44" s="29" t="s">
        <v>20</v>
      </c>
      <c r="C44" s="106"/>
      <c r="D44" s="106"/>
      <c r="E44" s="29" t="s">
        <v>20</v>
      </c>
      <c r="F44" s="29"/>
      <c r="G44" s="29" t="s">
        <v>20</v>
      </c>
      <c r="H44" s="29"/>
      <c r="I44" s="43">
        <f>COUNTIFS(B44:H44,"&lt;&gt;空",B44:H44,"&lt;&gt;休",B44:H44,"&lt;&gt;調",B44:H44,"&lt;&gt;",B44:H44,"&lt;&gt;調整休")</f>
        <v>3</v>
      </c>
      <c r="J44" s="781">
        <f>SUM(COUNTIF(B44:H44,"9-16"))*(6.25)+(COUNTIF(B44:H44,"9-15"))*(5.5)+(COUNTIF(B44:H44,"9-14"))*(4.5)+(COUNTIF(B44:H44,"16-19"))*(3)+(COUNTIF(B44:H44,"15-19"))*(4)+(COUNTIF(B44:H44,"14-19"))*(4.5)+(COUNTIF(B44:H44,"13-19"))*(5.5)+(COUNTIF(B44:H44,"12-19"))*(6.25)</f>
        <v>13.5</v>
      </c>
      <c r="K44" s="782"/>
    </row>
    <row r="45" spans="1:11" ht="18" customHeight="1" thickBot="1" x14ac:dyDescent="0.2">
      <c r="A45" s="5" t="s">
        <v>54</v>
      </c>
      <c r="B45" s="111"/>
      <c r="C45" s="45"/>
      <c r="D45" s="46"/>
      <c r="E45" s="449"/>
      <c r="F45" s="449"/>
      <c r="G45" s="111"/>
      <c r="H45" s="12"/>
      <c r="I45" s="5">
        <f>COUNTIFS(B45:H45,"&lt;&gt;空",B45:H45,"&lt;&gt;休",B45:H45,"&lt;&gt;調",B45:H45,"&lt;&gt;",B45:H45,"&lt;&gt;調整休")</f>
        <v>0</v>
      </c>
      <c r="J45" s="682">
        <f>SUM(COUNTIF(B45:H45,"9-16"))*(6.25)+(COUNTIF(B45:H45,"9-15"))*(5.5)+(COUNTIF(B45:H45,"9-14"))*(4.5)+(COUNTIF(B45:H45,"16-19"))*(3)+(COUNTIF(B45:H45,"15-19"))*(4)+(COUNTIF(B45:H45,"14-19"))*(4.5)+(COUNTIF(B45:H45,"13-19"))*(5.5)+(COUNTIF(B45:H45,"12-19"))*(6.25)</f>
        <v>0</v>
      </c>
      <c r="K45" s="692"/>
    </row>
    <row r="46" spans="1:11" ht="18" customHeight="1" x14ac:dyDescent="0.15">
      <c r="A46" s="771" t="s">
        <v>63</v>
      </c>
      <c r="B46" s="403" t="s">
        <v>330</v>
      </c>
      <c r="C46" s="141"/>
      <c r="D46" s="109"/>
      <c r="E46" s="107"/>
      <c r="F46" s="403" t="s">
        <v>364</v>
      </c>
      <c r="G46" s="403" t="s">
        <v>330</v>
      </c>
      <c r="H46" s="773" t="s">
        <v>83</v>
      </c>
      <c r="I46" s="775">
        <v>5</v>
      </c>
      <c r="J46" s="777">
        <v>30</v>
      </c>
      <c r="K46" s="778"/>
    </row>
    <row r="47" spans="1:11" ht="18" customHeight="1" thickBot="1" x14ac:dyDescent="0.2">
      <c r="A47" s="772"/>
      <c r="B47" s="111" t="s">
        <v>21</v>
      </c>
      <c r="C47" s="142"/>
      <c r="D47" s="113"/>
      <c r="E47" s="111" t="s">
        <v>21</v>
      </c>
      <c r="F47" s="111" t="s">
        <v>68</v>
      </c>
      <c r="G47" s="111" t="s">
        <v>21</v>
      </c>
      <c r="H47" s="774"/>
      <c r="I47" s="776"/>
      <c r="J47" s="779"/>
      <c r="K47" s="780"/>
    </row>
    <row r="48" spans="1:11" ht="18" customHeight="1" x14ac:dyDescent="0.15">
      <c r="A48" s="41"/>
      <c r="B48" s="42"/>
      <c r="C48" s="42"/>
      <c r="D48" s="42"/>
      <c r="E48" s="42"/>
      <c r="F48" s="42"/>
      <c r="G48" s="42"/>
      <c r="H48" s="42"/>
      <c r="I48" s="881" t="s">
        <v>398</v>
      </c>
      <c r="J48" s="881"/>
      <c r="K48" s="881"/>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93</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78">
    <mergeCell ref="A10:A11"/>
    <mergeCell ref="H10:H11"/>
    <mergeCell ref="I10:I11"/>
    <mergeCell ref="J10:K11"/>
    <mergeCell ref="B1:F1"/>
    <mergeCell ref="H1:K1"/>
    <mergeCell ref="B2:E2"/>
    <mergeCell ref="I3:I4"/>
    <mergeCell ref="J3:K4"/>
    <mergeCell ref="J5:K5"/>
    <mergeCell ref="A6:A7"/>
    <mergeCell ref="I6:I7"/>
    <mergeCell ref="J6:K7"/>
    <mergeCell ref="J8:K8"/>
    <mergeCell ref="J9:K9"/>
    <mergeCell ref="J21:K22"/>
    <mergeCell ref="J12:K13"/>
    <mergeCell ref="J14:K14"/>
    <mergeCell ref="A15:A16"/>
    <mergeCell ref="I15:I16"/>
    <mergeCell ref="J15:K16"/>
    <mergeCell ref="J17:K17"/>
    <mergeCell ref="J18:K18"/>
    <mergeCell ref="A19:A20"/>
    <mergeCell ref="H19:H20"/>
    <mergeCell ref="I19:I20"/>
    <mergeCell ref="J19:K20"/>
    <mergeCell ref="J30:K31"/>
    <mergeCell ref="F23:H23"/>
    <mergeCell ref="J23:K23"/>
    <mergeCell ref="A24:A25"/>
    <mergeCell ref="I24:I25"/>
    <mergeCell ref="J24:K25"/>
    <mergeCell ref="J26:K26"/>
    <mergeCell ref="J27:K27"/>
    <mergeCell ref="A28:A29"/>
    <mergeCell ref="H28:H29"/>
    <mergeCell ref="I28:I29"/>
    <mergeCell ref="J28:K29"/>
    <mergeCell ref="F28:F29"/>
    <mergeCell ref="J41:K41"/>
    <mergeCell ref="J32:K32"/>
    <mergeCell ref="A33:A34"/>
    <mergeCell ref="I33:I34"/>
    <mergeCell ref="J33:K34"/>
    <mergeCell ref="J35:K35"/>
    <mergeCell ref="J36:K36"/>
    <mergeCell ref="A37:A38"/>
    <mergeCell ref="H37:H38"/>
    <mergeCell ref="I37:I38"/>
    <mergeCell ref="J37:K38"/>
    <mergeCell ref="J39:K40"/>
    <mergeCell ref="C51:K51"/>
    <mergeCell ref="A42:A43"/>
    <mergeCell ref="I42:I43"/>
    <mergeCell ref="J42:K43"/>
    <mergeCell ref="J44:K44"/>
    <mergeCell ref="J45:K45"/>
    <mergeCell ref="A46:A47"/>
    <mergeCell ref="H46:H47"/>
    <mergeCell ref="I46:I47"/>
    <mergeCell ref="J46:K47"/>
    <mergeCell ref="A57:B57"/>
    <mergeCell ref="C57:K57"/>
    <mergeCell ref="B19:B20"/>
    <mergeCell ref="G28:G29"/>
    <mergeCell ref="C52:K52"/>
    <mergeCell ref="A54:B54"/>
    <mergeCell ref="C54:K54"/>
    <mergeCell ref="A55:B55"/>
    <mergeCell ref="A56:B56"/>
    <mergeCell ref="C56:K56"/>
    <mergeCell ref="I48:K48"/>
    <mergeCell ref="A49:B49"/>
    <mergeCell ref="D49:E49"/>
    <mergeCell ref="A50:B50"/>
    <mergeCell ref="C50:K50"/>
    <mergeCell ref="A51:B51"/>
  </mergeCells>
  <phoneticPr fontId="13"/>
  <pageMargins left="0.59055118110236227" right="0.27559055118110237" top="0.31496062992125984" bottom="0.11811023622047245" header="0.51181102362204722" footer="0.51181102362204722"/>
  <pageSetup paperSize="9" scale="87"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B5504C3-43C5-4B35-AB0C-29C80F1F8BDA}">
          <x14:formula1>
            <xm:f>'F:\Users\clmiwa-three\Downloads\[《中村》新田・草加 エリア 仮シフト【12月16日～1月15日】.xlsx]参照データベース'!#REF!</xm:f>
          </x14:formula1>
          <xm:sqref>G1 C48:H48</xm:sqref>
        </x14:dataValidation>
      </x14:dataValidations>
    </ext>
  </extLst>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5B9E0-6EDC-4822-910D-9ACF75E494A9}">
  <sheetPr>
    <tabColor theme="7" tint="0.59999389629810485"/>
  </sheetPr>
  <dimension ref="A1:K59"/>
  <sheetViews>
    <sheetView topLeftCell="A10" zoomScaleNormal="100" workbookViewId="0">
      <selection activeCell="H43" sqref="H43"/>
    </sheetView>
  </sheetViews>
  <sheetFormatPr defaultColWidth="9" defaultRowHeight="16.5" customHeight="1" x14ac:dyDescent="0.15"/>
  <cols>
    <col min="1" max="1" width="11.5" style="1" customWidth="1"/>
    <col min="2" max="8" width="9.625" style="14" customWidth="1"/>
    <col min="9" max="9" width="7.625" style="1" customWidth="1"/>
    <col min="10" max="10" width="8.375" style="1" customWidth="1"/>
    <col min="11" max="11" width="2.375" style="1" customWidth="1"/>
    <col min="12" max="16384" width="9" style="1"/>
  </cols>
  <sheetData>
    <row r="1" spans="1:11" ht="16.5" customHeight="1" thickBot="1" x14ac:dyDescent="0.2">
      <c r="A1" s="60" t="s">
        <v>69</v>
      </c>
      <c r="B1" s="683" t="s">
        <v>382</v>
      </c>
      <c r="C1" s="683"/>
      <c r="D1" s="683"/>
      <c r="E1" s="683"/>
      <c r="F1" s="683"/>
      <c r="H1" s="760" t="s">
        <v>190</v>
      </c>
      <c r="I1" s="761"/>
      <c r="J1" s="761"/>
      <c r="K1" s="762"/>
    </row>
    <row r="2" spans="1:11" ht="8.4499999999999993" customHeight="1" x14ac:dyDescent="0.15">
      <c r="A2" s="14"/>
      <c r="I2" s="14"/>
      <c r="J2" s="3"/>
      <c r="K2" s="4"/>
    </row>
    <row r="3" spans="1:11" ht="16.5" customHeight="1" x14ac:dyDescent="0.15">
      <c r="A3" s="2" t="s">
        <v>64</v>
      </c>
      <c r="B3" s="90"/>
      <c r="C3" s="90"/>
      <c r="D3" s="90"/>
      <c r="E3" s="90"/>
      <c r="F3" s="90"/>
      <c r="G3" s="90">
        <v>45962</v>
      </c>
      <c r="H3" s="90">
        <v>45963</v>
      </c>
      <c r="I3" s="727" t="s">
        <v>1</v>
      </c>
      <c r="J3" s="717" t="s">
        <v>2</v>
      </c>
      <c r="K3" s="718"/>
    </row>
    <row r="4" spans="1:11" ht="16.5" customHeight="1" x14ac:dyDescent="0.15">
      <c r="A4" s="2" t="s">
        <v>3</v>
      </c>
      <c r="B4" s="2"/>
      <c r="C4" s="2"/>
      <c r="D4" s="2"/>
      <c r="E4" s="2"/>
      <c r="F4" s="2"/>
      <c r="G4" s="2" t="s">
        <v>9</v>
      </c>
      <c r="H4" s="24" t="s">
        <v>10</v>
      </c>
      <c r="I4" s="728"/>
      <c r="J4" s="719"/>
      <c r="K4" s="720"/>
    </row>
    <row r="5" spans="1:11" ht="18" customHeight="1" x14ac:dyDescent="0.15">
      <c r="A5" s="17" t="s">
        <v>13</v>
      </c>
      <c r="B5" s="11"/>
      <c r="C5" s="11"/>
      <c r="D5" s="11"/>
      <c r="E5" s="11"/>
      <c r="F5" s="11"/>
      <c r="G5" s="12"/>
      <c r="H5" s="12"/>
      <c r="I5" s="5"/>
      <c r="J5" s="682"/>
      <c r="K5" s="692"/>
    </row>
    <row r="6" spans="1:11" ht="17.25" customHeight="1" x14ac:dyDescent="0.15">
      <c r="A6" s="20" t="s">
        <v>192</v>
      </c>
      <c r="B6" s="357"/>
      <c r="C6" s="357"/>
      <c r="D6" s="357"/>
      <c r="E6" s="357"/>
      <c r="F6" s="357"/>
      <c r="G6" s="306"/>
      <c r="H6" s="355" t="s">
        <v>21</v>
      </c>
      <c r="I6" s="5">
        <f t="shared" ref="I6:I8" si="0">COUNTIFS(B6:H6,"&lt;&gt;空",B6:H6,"&lt;&gt;休",B6:H6,"&lt;&gt;調",B6:H6,"&lt;&gt;",B6:H6,"&lt;&gt;調整休")</f>
        <v>1</v>
      </c>
      <c r="J6" s="758">
        <f t="shared" ref="J6:J7" si="1">SUM(COUNTIF(B6:H6,"9-14"))*(5)+(COUNTIF(B6:H6,"14-19"))*(5)+(COUNTIF(B6:H6,"9-14・17-19"))*(7)</f>
        <v>5</v>
      </c>
      <c r="K6" s="759"/>
    </row>
    <row r="7" spans="1:11" ht="17.25" customHeight="1" x14ac:dyDescent="0.15">
      <c r="A7" s="20" t="s">
        <v>193</v>
      </c>
      <c r="B7" s="357"/>
      <c r="C7" s="357"/>
      <c r="D7" s="357"/>
      <c r="E7" s="357"/>
      <c r="F7" s="357"/>
      <c r="G7" s="356"/>
      <c r="H7" s="356"/>
      <c r="I7" s="5">
        <f t="shared" si="0"/>
        <v>0</v>
      </c>
      <c r="J7" s="758">
        <f t="shared" si="1"/>
        <v>0</v>
      </c>
      <c r="K7" s="759"/>
    </row>
    <row r="8" spans="1:11" ht="17.25" customHeight="1" x14ac:dyDescent="0.15">
      <c r="A8" s="20" t="s">
        <v>95</v>
      </c>
      <c r="B8" s="357"/>
      <c r="C8" s="357"/>
      <c r="D8" s="357"/>
      <c r="E8" s="357"/>
      <c r="F8" s="357"/>
      <c r="G8" s="356"/>
      <c r="H8" s="355" t="s">
        <v>20</v>
      </c>
      <c r="I8" s="5">
        <f t="shared" si="0"/>
        <v>1</v>
      </c>
      <c r="J8" s="758">
        <f>SUM(COUNTIF(B8:H8,"9-14"))*(5)+(COUNTIF(B8:H8,"14-19"))*(5)+(COUNTIF(B8:H8,"9-14・17-19"))*(7)+(COUNTIF(B8:H8,"15-19"))*(4)+(COUNTIF(B8:H8,"14-18"))*(4)+(COUNTIF(B8:H8,"16-19"))*(3)</f>
        <v>5</v>
      </c>
      <c r="K8" s="759"/>
    </row>
    <row r="9" spans="1:11" ht="17.25" customHeight="1" x14ac:dyDescent="0.15">
      <c r="A9" s="20" t="s">
        <v>355</v>
      </c>
      <c r="B9" s="357"/>
      <c r="C9" s="357"/>
      <c r="D9" s="357"/>
      <c r="E9" s="357"/>
      <c r="F9" s="357"/>
      <c r="G9" s="355" t="s">
        <v>21</v>
      </c>
      <c r="H9" s="355"/>
      <c r="I9" s="5"/>
      <c r="J9" s="758"/>
      <c r="K9" s="759"/>
    </row>
    <row r="10" spans="1:11" ht="17.25" customHeight="1" x14ac:dyDescent="0.15">
      <c r="A10" s="20" t="s">
        <v>356</v>
      </c>
      <c r="B10" s="357"/>
      <c r="C10" s="357"/>
      <c r="D10" s="357"/>
      <c r="E10" s="357"/>
      <c r="F10" s="357"/>
      <c r="G10" s="355" t="s">
        <v>58</v>
      </c>
      <c r="H10" s="355"/>
      <c r="I10" s="5"/>
      <c r="J10" s="91"/>
      <c r="K10" s="92"/>
    </row>
    <row r="11" spans="1:11" ht="17.25" customHeight="1" x14ac:dyDescent="0.15">
      <c r="A11" s="31" t="s">
        <v>66</v>
      </c>
      <c r="B11" s="357"/>
      <c r="C11" s="357"/>
      <c r="D11" s="357"/>
      <c r="E11" s="357"/>
      <c r="F11" s="357"/>
      <c r="G11" s="430"/>
      <c r="H11" s="355"/>
      <c r="I11" s="5"/>
      <c r="J11" s="91"/>
      <c r="K11" s="92"/>
    </row>
    <row r="12" spans="1:11" ht="17.25" customHeight="1" x14ac:dyDescent="0.15">
      <c r="A12" s="31" t="s">
        <v>66</v>
      </c>
      <c r="B12" s="357"/>
      <c r="C12" s="357"/>
      <c r="D12" s="357"/>
      <c r="E12" s="357"/>
      <c r="F12" s="357"/>
      <c r="G12" s="430"/>
      <c r="H12" s="355"/>
      <c r="I12" s="5"/>
      <c r="J12" s="682"/>
      <c r="K12" s="692"/>
    </row>
    <row r="13" spans="1:11" ht="16.5" customHeight="1" x14ac:dyDescent="0.15">
      <c r="A13" s="33" t="s">
        <v>0</v>
      </c>
      <c r="B13" s="90">
        <v>45964</v>
      </c>
      <c r="C13" s="90">
        <v>45965</v>
      </c>
      <c r="D13" s="90">
        <v>45966</v>
      </c>
      <c r="E13" s="90">
        <v>45967</v>
      </c>
      <c r="F13" s="90">
        <v>45968</v>
      </c>
      <c r="G13" s="90">
        <v>45969</v>
      </c>
      <c r="H13" s="90">
        <v>45970</v>
      </c>
      <c r="I13" s="727" t="s">
        <v>1</v>
      </c>
      <c r="J13" s="717" t="s">
        <v>2</v>
      </c>
      <c r="K13" s="718"/>
    </row>
    <row r="14" spans="1:11" ht="16.5" customHeight="1" x14ac:dyDescent="0.15">
      <c r="A14" s="22" t="s">
        <v>3</v>
      </c>
      <c r="B14" s="24" t="s">
        <v>4</v>
      </c>
      <c r="C14" s="2" t="s">
        <v>5</v>
      </c>
      <c r="D14" s="21" t="s">
        <v>6</v>
      </c>
      <c r="E14" s="2" t="s">
        <v>7</v>
      </c>
      <c r="F14" s="2" t="s">
        <v>8</v>
      </c>
      <c r="G14" s="2" t="s">
        <v>9</v>
      </c>
      <c r="H14" s="24" t="s">
        <v>10</v>
      </c>
      <c r="I14" s="728"/>
      <c r="J14" s="719"/>
      <c r="K14" s="720"/>
    </row>
    <row r="15" spans="1:11" ht="18" customHeight="1" x14ac:dyDescent="0.15">
      <c r="A15" s="17" t="s">
        <v>12</v>
      </c>
      <c r="B15" s="12"/>
      <c r="C15" s="11"/>
      <c r="D15" s="11"/>
      <c r="E15" s="450" t="s">
        <v>119</v>
      </c>
      <c r="F15" s="12"/>
      <c r="G15" s="12"/>
      <c r="H15" s="12"/>
      <c r="I15" s="5"/>
      <c r="J15" s="682"/>
      <c r="K15" s="692"/>
    </row>
    <row r="16" spans="1:11" ht="17.25" customHeight="1" x14ac:dyDescent="0.15">
      <c r="A16" s="20" t="s">
        <v>192</v>
      </c>
      <c r="B16" s="355" t="s">
        <v>21</v>
      </c>
      <c r="C16" s="357"/>
      <c r="D16" s="357"/>
      <c r="E16" s="355"/>
      <c r="F16" s="355" t="s">
        <v>21</v>
      </c>
      <c r="G16" s="306"/>
      <c r="H16" s="355" t="s">
        <v>21</v>
      </c>
      <c r="I16" s="5">
        <f t="shared" ref="I16:I18" si="2">COUNTIFS(B16:H16,"&lt;&gt;空",B16:H16,"&lt;&gt;休",B16:H16,"&lt;&gt;調",B16:H16,"&lt;&gt;",B16:H16,"&lt;&gt;調整休")</f>
        <v>3</v>
      </c>
      <c r="J16" s="758">
        <f t="shared" ref="J16:J17" si="3">SUM(COUNTIF(B16:H16,"9-14"))*(5)+(COUNTIF(B16:H16,"14-19"))*(5)+(COUNTIF(B16:H16,"9-14・17-19"))*(7)</f>
        <v>15</v>
      </c>
      <c r="K16" s="759"/>
    </row>
    <row r="17" spans="1:11" ht="17.25" customHeight="1" x14ac:dyDescent="0.15">
      <c r="A17" s="20" t="s">
        <v>193</v>
      </c>
      <c r="B17" s="355"/>
      <c r="C17" s="357"/>
      <c r="D17" s="357"/>
      <c r="E17" s="16" t="s">
        <v>393</v>
      </c>
      <c r="F17" s="355"/>
      <c r="G17" s="355" t="s">
        <v>21</v>
      </c>
      <c r="H17" s="355" t="s">
        <v>20</v>
      </c>
      <c r="I17" s="5">
        <f t="shared" si="2"/>
        <v>3</v>
      </c>
      <c r="J17" s="758">
        <f t="shared" si="3"/>
        <v>10</v>
      </c>
      <c r="K17" s="759"/>
    </row>
    <row r="18" spans="1:11" ht="17.25" customHeight="1" x14ac:dyDescent="0.15">
      <c r="A18" s="20" t="s">
        <v>95</v>
      </c>
      <c r="B18" s="355" t="s">
        <v>20</v>
      </c>
      <c r="C18" s="357"/>
      <c r="D18" s="357"/>
      <c r="E18" s="355" t="s">
        <v>20</v>
      </c>
      <c r="F18" s="355"/>
      <c r="G18" s="355" t="s">
        <v>118</v>
      </c>
      <c r="H18" s="355" t="s">
        <v>21</v>
      </c>
      <c r="I18" s="5">
        <f t="shared" si="2"/>
        <v>4</v>
      </c>
      <c r="J18" s="758">
        <f>SUM(COUNTIF(B18:H18,"9-14"))*(5)+(COUNTIF(B18:H18,"14-19"))*(5)+(COUNTIF(B18:H18,"9-14・17-19"))*(7)+(COUNTIF(B18:H18,"15-19"))*(4)+(COUNTIF(B18:H18,"14-18"))*(4)+(COUNTIF(B18:H18,"16-19"))*(3)</f>
        <v>15</v>
      </c>
      <c r="K18" s="759"/>
    </row>
    <row r="19" spans="1:11" ht="17.25" customHeight="1" x14ac:dyDescent="0.15">
      <c r="A19" s="20" t="s">
        <v>355</v>
      </c>
      <c r="B19" s="355"/>
      <c r="C19" s="357"/>
      <c r="D19" s="357"/>
      <c r="E19" s="12"/>
      <c r="F19" s="355"/>
      <c r="G19" s="355" t="s">
        <v>23</v>
      </c>
      <c r="H19" s="355"/>
      <c r="I19" s="5"/>
      <c r="J19" s="758"/>
      <c r="K19" s="759"/>
    </row>
    <row r="20" spans="1:11" ht="17.25" customHeight="1" x14ac:dyDescent="0.15">
      <c r="A20" s="20" t="s">
        <v>356</v>
      </c>
      <c r="B20" s="355"/>
      <c r="C20" s="357"/>
      <c r="D20" s="357"/>
      <c r="E20" s="355"/>
      <c r="F20" s="355" t="s">
        <v>20</v>
      </c>
      <c r="G20" s="306"/>
      <c r="H20" s="355" t="s">
        <v>20</v>
      </c>
      <c r="I20" s="5"/>
      <c r="J20" s="91"/>
      <c r="K20" s="92"/>
    </row>
    <row r="21" spans="1:11" ht="17.25" customHeight="1" x14ac:dyDescent="0.15">
      <c r="A21" s="31" t="s">
        <v>66</v>
      </c>
      <c r="B21" s="355"/>
      <c r="C21" s="357"/>
      <c r="D21" s="357"/>
      <c r="E21" s="355"/>
      <c r="F21" s="238" t="s">
        <v>403</v>
      </c>
      <c r="G21" s="93"/>
      <c r="H21" s="355"/>
      <c r="I21" s="5"/>
      <c r="J21" s="91"/>
      <c r="K21" s="92"/>
    </row>
    <row r="22" spans="1:11" ht="17.25" customHeight="1" x14ac:dyDescent="0.15">
      <c r="A22" s="31" t="s">
        <v>66</v>
      </c>
      <c r="B22" s="355"/>
      <c r="C22" s="357"/>
      <c r="D22" s="357"/>
      <c r="E22" s="355"/>
      <c r="F22" s="355"/>
      <c r="G22" s="306"/>
      <c r="H22" s="355"/>
      <c r="I22" s="5"/>
      <c r="J22" s="682"/>
      <c r="K22" s="692"/>
    </row>
    <row r="23" spans="1:11" ht="16.5" customHeight="1" x14ac:dyDescent="0.15">
      <c r="A23" s="22" t="s">
        <v>0</v>
      </c>
      <c r="B23" s="23">
        <v>45971</v>
      </c>
      <c r="C23" s="23">
        <v>45972</v>
      </c>
      <c r="D23" s="23">
        <v>45973</v>
      </c>
      <c r="E23" s="23">
        <v>45974</v>
      </c>
      <c r="F23" s="23">
        <v>45975</v>
      </c>
      <c r="G23" s="23">
        <v>45976</v>
      </c>
      <c r="H23" s="23">
        <v>45977</v>
      </c>
      <c r="I23" s="727" t="s">
        <v>1</v>
      </c>
      <c r="J23" s="717" t="s">
        <v>2</v>
      </c>
      <c r="K23" s="718"/>
    </row>
    <row r="24" spans="1:11" ht="16.5" customHeight="1" x14ac:dyDescent="0.15">
      <c r="A24" s="22" t="s">
        <v>3</v>
      </c>
      <c r="B24" s="2" t="s">
        <v>4</v>
      </c>
      <c r="C24" s="21" t="s">
        <v>5</v>
      </c>
      <c r="D24" s="21" t="s">
        <v>6</v>
      </c>
      <c r="E24" s="2" t="s">
        <v>7</v>
      </c>
      <c r="F24" s="2" t="s">
        <v>8</v>
      </c>
      <c r="G24" s="2" t="s">
        <v>9</v>
      </c>
      <c r="H24" s="24" t="s">
        <v>10</v>
      </c>
      <c r="I24" s="728"/>
      <c r="J24" s="719"/>
      <c r="K24" s="720"/>
    </row>
    <row r="25" spans="1:11" ht="18" customHeight="1" x14ac:dyDescent="0.15">
      <c r="A25" s="17" t="s">
        <v>13</v>
      </c>
      <c r="B25" s="12"/>
      <c r="C25" s="11"/>
      <c r="D25" s="11"/>
      <c r="E25" s="12"/>
      <c r="F25" s="12"/>
      <c r="G25" s="12"/>
      <c r="H25" s="12"/>
      <c r="I25" s="5"/>
      <c r="J25" s="693"/>
      <c r="K25" s="692"/>
    </row>
    <row r="26" spans="1:11" ht="17.25" customHeight="1" x14ac:dyDescent="0.15">
      <c r="A26" s="20" t="s">
        <v>192</v>
      </c>
      <c r="B26" s="355" t="s">
        <v>21</v>
      </c>
      <c r="C26" s="357"/>
      <c r="D26" s="357"/>
      <c r="E26" s="355"/>
      <c r="F26" s="355" t="s">
        <v>21</v>
      </c>
      <c r="G26" s="306"/>
      <c r="H26" s="355" t="s">
        <v>21</v>
      </c>
      <c r="I26" s="5">
        <f t="shared" ref="I26:I28" si="4">COUNTIFS(B26:H26,"&lt;&gt;空",B26:H26,"&lt;&gt;休",B26:H26,"&lt;&gt;調",B26:H26,"&lt;&gt;",B26:H26,"&lt;&gt;調整休")</f>
        <v>3</v>
      </c>
      <c r="J26" s="758">
        <f t="shared" ref="J26:J27" si="5">SUM(COUNTIF(B26:H26,"9-14"))*(5)+(COUNTIF(B26:H26,"14-19"))*(5)+(COUNTIF(B26:H26,"9-14・17-19"))*(7)</f>
        <v>15</v>
      </c>
      <c r="K26" s="759"/>
    </row>
    <row r="27" spans="1:11" ht="17.25" customHeight="1" x14ac:dyDescent="0.15">
      <c r="A27" s="20" t="s">
        <v>193</v>
      </c>
      <c r="B27" s="355"/>
      <c r="C27" s="357"/>
      <c r="D27" s="357"/>
      <c r="E27" s="355" t="s">
        <v>21</v>
      </c>
      <c r="F27" s="355"/>
      <c r="G27" s="355" t="s">
        <v>51</v>
      </c>
      <c r="H27" s="356"/>
      <c r="I27" s="5">
        <f t="shared" si="4"/>
        <v>2</v>
      </c>
      <c r="J27" s="758">
        <f t="shared" si="5"/>
        <v>5</v>
      </c>
      <c r="K27" s="759"/>
    </row>
    <row r="28" spans="1:11" ht="17.25" customHeight="1" x14ac:dyDescent="0.15">
      <c r="A28" s="20" t="s">
        <v>95</v>
      </c>
      <c r="B28" s="355" t="s">
        <v>20</v>
      </c>
      <c r="C28" s="357"/>
      <c r="D28" s="357"/>
      <c r="E28" s="355"/>
      <c r="F28" s="355"/>
      <c r="G28" s="355" t="s">
        <v>341</v>
      </c>
      <c r="H28" s="355" t="s">
        <v>21</v>
      </c>
      <c r="I28" s="5">
        <f t="shared" si="4"/>
        <v>3</v>
      </c>
      <c r="J28" s="758">
        <f>SUM(COUNTIF(B28:H28,"9-14"))*(5)+(COUNTIF(B28:H28,"14-19"))*(5)+(COUNTIF(B28:H28,"9-14・17-19"))*(7)+(COUNTIF(B28:H28,"15-19"))*(4)+(COUNTIF(B28:H28,"14-18"))*(4)+(COUNTIF(B28:H28,"16-19"))*(3)</f>
        <v>10</v>
      </c>
      <c r="K28" s="759"/>
    </row>
    <row r="29" spans="1:11" ht="17.25" customHeight="1" x14ac:dyDescent="0.15">
      <c r="A29" s="20" t="s">
        <v>355</v>
      </c>
      <c r="B29" s="355" t="s">
        <v>23</v>
      </c>
      <c r="C29" s="357"/>
      <c r="D29" s="357"/>
      <c r="E29" s="12"/>
      <c r="F29" s="355"/>
      <c r="G29" s="356"/>
      <c r="H29" s="355"/>
      <c r="I29" s="5"/>
      <c r="J29" s="758"/>
      <c r="K29" s="759"/>
    </row>
    <row r="30" spans="1:11" ht="17.25" customHeight="1" x14ac:dyDescent="0.15">
      <c r="A30" s="20" t="s">
        <v>356</v>
      </c>
      <c r="B30" s="355"/>
      <c r="C30" s="357"/>
      <c r="D30" s="357"/>
      <c r="E30" s="355" t="s">
        <v>20</v>
      </c>
      <c r="F30" s="355" t="s">
        <v>20</v>
      </c>
      <c r="G30" s="355" t="s">
        <v>23</v>
      </c>
      <c r="H30" s="355" t="s">
        <v>20</v>
      </c>
      <c r="I30" s="5"/>
      <c r="J30" s="91"/>
      <c r="K30" s="92"/>
    </row>
    <row r="31" spans="1:11" ht="17.25" customHeight="1" x14ac:dyDescent="0.15">
      <c r="A31" s="31" t="s">
        <v>66</v>
      </c>
      <c r="B31" s="238" t="s">
        <v>404</v>
      </c>
      <c r="C31" s="357"/>
      <c r="D31" s="357"/>
      <c r="E31" s="355"/>
      <c r="F31" s="238" t="s">
        <v>403</v>
      </c>
      <c r="G31" s="238" t="s">
        <v>401</v>
      </c>
      <c r="H31" s="5"/>
      <c r="J31" s="91"/>
      <c r="K31" s="92"/>
    </row>
    <row r="32" spans="1:11" ht="17.25" customHeight="1" x14ac:dyDescent="0.15">
      <c r="A32" s="31" t="s">
        <v>66</v>
      </c>
      <c r="B32" s="355"/>
      <c r="C32" s="357"/>
      <c r="D32" s="357"/>
      <c r="E32" s="355"/>
      <c r="F32" s="355"/>
      <c r="G32" s="93" t="s">
        <v>365</v>
      </c>
      <c r="H32" s="355"/>
      <c r="I32" s="5"/>
      <c r="J32" s="682"/>
      <c r="K32" s="692"/>
    </row>
    <row r="33" spans="1:11" ht="16.5" customHeight="1" x14ac:dyDescent="0.15">
      <c r="A33" s="22" t="s">
        <v>0</v>
      </c>
      <c r="B33" s="90">
        <v>45978</v>
      </c>
      <c r="C33" s="90">
        <v>45979</v>
      </c>
      <c r="D33" s="90">
        <v>45980</v>
      </c>
      <c r="E33" s="90">
        <v>45981</v>
      </c>
      <c r="F33" s="90">
        <v>45982</v>
      </c>
      <c r="G33" s="90">
        <v>45983</v>
      </c>
      <c r="H33" s="90">
        <v>45984</v>
      </c>
      <c r="I33" s="727" t="s">
        <v>1</v>
      </c>
      <c r="J33" s="717" t="s">
        <v>2</v>
      </c>
      <c r="K33" s="718"/>
    </row>
    <row r="34" spans="1:11" ht="16.5" customHeight="1" x14ac:dyDescent="0.15">
      <c r="A34" s="22" t="s">
        <v>3</v>
      </c>
      <c r="B34" s="2" t="s">
        <v>4</v>
      </c>
      <c r="C34" s="21" t="s">
        <v>5</v>
      </c>
      <c r="D34" s="21" t="s">
        <v>6</v>
      </c>
      <c r="E34" s="2" t="s">
        <v>7</v>
      </c>
      <c r="F34" s="2" t="s">
        <v>8</v>
      </c>
      <c r="G34" s="2" t="s">
        <v>9</v>
      </c>
      <c r="H34" s="24" t="s">
        <v>10</v>
      </c>
      <c r="I34" s="728"/>
      <c r="J34" s="719"/>
      <c r="K34" s="720"/>
    </row>
    <row r="35" spans="1:11" ht="18" customHeight="1" x14ac:dyDescent="0.15">
      <c r="A35" s="17" t="s">
        <v>12</v>
      </c>
      <c r="B35" s="12"/>
      <c r="C35" s="11"/>
      <c r="D35" s="11"/>
      <c r="E35" s="12"/>
      <c r="F35" s="967" t="s">
        <v>60</v>
      </c>
      <c r="G35" s="968"/>
      <c r="H35" s="969"/>
      <c r="I35" s="5"/>
      <c r="J35" s="682"/>
      <c r="K35" s="692"/>
    </row>
    <row r="36" spans="1:11" ht="17.25" customHeight="1" x14ac:dyDescent="0.15">
      <c r="A36" s="20" t="s">
        <v>192</v>
      </c>
      <c r="B36" s="355" t="s">
        <v>77</v>
      </c>
      <c r="C36" s="357"/>
      <c r="D36" s="357"/>
      <c r="E36" s="355"/>
      <c r="F36" s="355" t="s">
        <v>21</v>
      </c>
      <c r="G36" s="306"/>
      <c r="H36" s="355" t="s">
        <v>21</v>
      </c>
      <c r="I36" s="5">
        <f t="shared" ref="I36:I38" si="6">COUNTIFS(B36:H36,"&lt;&gt;空",B36:H36,"&lt;&gt;休",B36:H36,"&lt;&gt;調",B36:H36,"&lt;&gt;",B36:H36,"&lt;&gt;調整休")</f>
        <v>3</v>
      </c>
      <c r="J36" s="758">
        <f t="shared" ref="J36:J37" si="7">SUM(COUNTIF(B36:H36,"9-14"))*(5)+(COUNTIF(B36:H36,"14-19"))*(5)+(COUNTIF(B36:H36,"9-14・17-19"))*(7)</f>
        <v>10</v>
      </c>
      <c r="K36" s="759"/>
    </row>
    <row r="37" spans="1:11" ht="17.25" customHeight="1" x14ac:dyDescent="0.15">
      <c r="A37" s="20" t="s">
        <v>193</v>
      </c>
      <c r="B37" s="355"/>
      <c r="C37" s="357"/>
      <c r="D37" s="357"/>
      <c r="E37" s="355" t="s">
        <v>21</v>
      </c>
      <c r="F37" s="355"/>
      <c r="G37" s="355" t="s">
        <v>21</v>
      </c>
      <c r="H37" s="355" t="s">
        <v>20</v>
      </c>
      <c r="I37" s="5">
        <f t="shared" si="6"/>
        <v>3</v>
      </c>
      <c r="J37" s="758">
        <f t="shared" si="7"/>
        <v>15</v>
      </c>
      <c r="K37" s="759"/>
    </row>
    <row r="38" spans="1:11" ht="17.25" customHeight="1" x14ac:dyDescent="0.15">
      <c r="A38" s="20" t="s">
        <v>95</v>
      </c>
      <c r="B38" s="355" t="s">
        <v>304</v>
      </c>
      <c r="C38" s="357"/>
      <c r="D38" s="357"/>
      <c r="E38" s="355"/>
      <c r="F38" s="355"/>
      <c r="G38" s="355" t="s">
        <v>118</v>
      </c>
      <c r="H38" s="355" t="s">
        <v>21</v>
      </c>
      <c r="I38" s="5">
        <f t="shared" si="6"/>
        <v>3</v>
      </c>
      <c r="J38" s="758">
        <f>SUM(COUNTIF(B38:H38,"9-14"))*(5)+(COUNTIF(B38:H38,"14-19"))*(5)+(COUNTIF(B38:H38,"9-14・17-19"))*(7)+(COUNTIF(B38:H38,"15-19"))*(4)+(COUNTIF(B38:H38,"14-18"))*(4)+(COUNTIF(B38:H38,"16-19"))*(3)</f>
        <v>5</v>
      </c>
      <c r="K38" s="759"/>
    </row>
    <row r="39" spans="1:11" ht="17.25" customHeight="1" x14ac:dyDescent="0.15">
      <c r="A39" s="20" t="s">
        <v>355</v>
      </c>
      <c r="B39" s="355" t="s">
        <v>23</v>
      </c>
      <c r="C39" s="357"/>
      <c r="D39" s="357"/>
      <c r="E39" s="12"/>
      <c r="F39" s="355"/>
      <c r="G39" s="355" t="s">
        <v>23</v>
      </c>
      <c r="H39" s="355"/>
      <c r="I39" s="5"/>
      <c r="J39" s="758"/>
      <c r="K39" s="759"/>
    </row>
    <row r="40" spans="1:11" ht="17.25" customHeight="1" x14ac:dyDescent="0.15">
      <c r="A40" s="20" t="s">
        <v>356</v>
      </c>
      <c r="B40" s="355"/>
      <c r="C40" s="357"/>
      <c r="D40" s="357"/>
      <c r="E40" s="355" t="s">
        <v>20</v>
      </c>
      <c r="F40" s="355" t="s">
        <v>20</v>
      </c>
      <c r="G40" s="306"/>
      <c r="H40" s="355" t="s">
        <v>20</v>
      </c>
      <c r="I40" s="5"/>
      <c r="J40" s="91"/>
      <c r="K40" s="92"/>
    </row>
    <row r="41" spans="1:11" ht="17.25" customHeight="1" x14ac:dyDescent="0.15">
      <c r="A41" s="31" t="s">
        <v>66</v>
      </c>
      <c r="B41" s="238" t="s">
        <v>403</v>
      </c>
      <c r="C41" s="357"/>
      <c r="D41" s="357"/>
      <c r="E41" s="355"/>
      <c r="F41" s="238" t="s">
        <v>403</v>
      </c>
      <c r="G41" s="93"/>
      <c r="H41" s="355"/>
      <c r="I41" s="5"/>
      <c r="J41" s="91"/>
      <c r="K41" s="92"/>
    </row>
    <row r="42" spans="1:11" ht="17.25" customHeight="1" x14ac:dyDescent="0.15">
      <c r="A42" s="31" t="s">
        <v>66</v>
      </c>
      <c r="B42" s="355"/>
      <c r="C42" s="357"/>
      <c r="D42" s="357"/>
      <c r="E42" s="355"/>
      <c r="F42" s="355"/>
      <c r="G42" s="306"/>
      <c r="H42" s="355"/>
      <c r="I42" s="5"/>
      <c r="J42" s="682"/>
      <c r="K42" s="692"/>
    </row>
    <row r="43" spans="1:11" ht="16.5" customHeight="1" x14ac:dyDescent="0.15">
      <c r="A43" s="22" t="s">
        <v>0</v>
      </c>
      <c r="B43" s="23">
        <v>45985</v>
      </c>
      <c r="C43" s="23">
        <v>45986</v>
      </c>
      <c r="D43" s="23">
        <v>45987</v>
      </c>
      <c r="E43" s="23">
        <v>45988</v>
      </c>
      <c r="F43" s="23">
        <v>45989</v>
      </c>
      <c r="G43" s="23">
        <v>45990</v>
      </c>
      <c r="H43" s="23">
        <v>45991</v>
      </c>
      <c r="I43" s="727" t="s">
        <v>1</v>
      </c>
      <c r="J43" s="717" t="s">
        <v>2</v>
      </c>
      <c r="K43" s="718"/>
    </row>
    <row r="44" spans="1:11" ht="16.5" customHeight="1" x14ac:dyDescent="0.15">
      <c r="A44" s="22" t="s">
        <v>3</v>
      </c>
      <c r="B44" s="24" t="s">
        <v>4</v>
      </c>
      <c r="C44" s="316" t="s">
        <v>5</v>
      </c>
      <c r="D44" s="21" t="s">
        <v>6</v>
      </c>
      <c r="E44" s="2" t="s">
        <v>7</v>
      </c>
      <c r="F44" s="2" t="s">
        <v>8</v>
      </c>
      <c r="G44" s="2" t="s">
        <v>9</v>
      </c>
      <c r="H44" s="24" t="s">
        <v>10</v>
      </c>
      <c r="I44" s="728"/>
      <c r="J44" s="719"/>
      <c r="K44" s="720"/>
    </row>
    <row r="45" spans="1:11" ht="16.5" customHeight="1" x14ac:dyDescent="0.15">
      <c r="A45" s="17" t="s">
        <v>13</v>
      </c>
      <c r="B45" s="12"/>
      <c r="C45" s="11"/>
      <c r="D45" s="11"/>
      <c r="E45" s="12"/>
      <c r="F45" s="12"/>
      <c r="G45" s="12"/>
      <c r="H45" s="12"/>
      <c r="I45" s="5"/>
      <c r="J45" s="693"/>
      <c r="K45" s="692"/>
    </row>
    <row r="46" spans="1:11" ht="17.25" customHeight="1" x14ac:dyDescent="0.15">
      <c r="A46" s="20" t="s">
        <v>192</v>
      </c>
      <c r="B46" s="355" t="s">
        <v>21</v>
      </c>
      <c r="C46" s="357"/>
      <c r="D46" s="357"/>
      <c r="E46" s="355"/>
      <c r="F46" s="355" t="s">
        <v>21</v>
      </c>
      <c r="G46" s="306"/>
      <c r="H46" s="355" t="s">
        <v>21</v>
      </c>
      <c r="I46" s="5">
        <f t="shared" ref="I46:I48" si="8">COUNTIFS(B46:H46,"&lt;&gt;空",B46:H46,"&lt;&gt;休",B46:H46,"&lt;&gt;調",B46:H46,"&lt;&gt;",B46:H46,"&lt;&gt;調整休")</f>
        <v>3</v>
      </c>
      <c r="J46" s="758">
        <f t="shared" ref="J46" si="9">SUM(COUNTIF(B46:H46,"9-14"))*(5)+(COUNTIF(B46:H46,"14-19"))*(5)+(COUNTIF(B46:H46,"9-14・17-19"))*(7)</f>
        <v>15</v>
      </c>
      <c r="K46" s="759"/>
    </row>
    <row r="47" spans="1:11" ht="17.25" customHeight="1" x14ac:dyDescent="0.15">
      <c r="A47" s="20" t="s">
        <v>193</v>
      </c>
      <c r="B47" s="355"/>
      <c r="C47" s="357"/>
      <c r="D47" s="357"/>
      <c r="E47" s="355" t="s">
        <v>21</v>
      </c>
      <c r="F47" s="355"/>
      <c r="G47" s="355" t="s">
        <v>21</v>
      </c>
      <c r="H47" s="356"/>
      <c r="I47" s="5">
        <f t="shared" si="8"/>
        <v>2</v>
      </c>
      <c r="J47" s="758">
        <f t="shared" ref="J47:J48" si="10">SUM(COUNTIF(B47:H47,"9-14"))*(5)+(COUNTIF(B47:H47,"14-19"))*(5)+(COUNTIF(B47:H47,"9-14・17-19"))*(7)</f>
        <v>10</v>
      </c>
      <c r="K47" s="759"/>
    </row>
    <row r="48" spans="1:11" ht="17.25" customHeight="1" x14ac:dyDescent="0.15">
      <c r="A48" s="20" t="s">
        <v>95</v>
      </c>
      <c r="B48" s="355" t="s">
        <v>20</v>
      </c>
      <c r="C48" s="357"/>
      <c r="D48" s="357"/>
      <c r="E48" s="355" t="s">
        <v>20</v>
      </c>
      <c r="F48" s="355"/>
      <c r="G48" s="355" t="s">
        <v>117</v>
      </c>
      <c r="H48" s="355" t="s">
        <v>21</v>
      </c>
      <c r="I48" s="5">
        <f t="shared" si="8"/>
        <v>4</v>
      </c>
      <c r="J48" s="758">
        <f t="shared" si="10"/>
        <v>15</v>
      </c>
      <c r="K48" s="759"/>
    </row>
    <row r="49" spans="1:11" ht="17.25" customHeight="1" x14ac:dyDescent="0.15">
      <c r="A49" s="20" t="s">
        <v>355</v>
      </c>
      <c r="B49" s="355" t="s">
        <v>23</v>
      </c>
      <c r="C49" s="357"/>
      <c r="D49" s="357"/>
      <c r="E49" s="355"/>
      <c r="F49" s="355" t="s">
        <v>20</v>
      </c>
      <c r="G49" s="355" t="s">
        <v>23</v>
      </c>
      <c r="H49" s="355"/>
      <c r="I49" s="5"/>
      <c r="J49" s="758"/>
      <c r="K49" s="759"/>
    </row>
    <row r="50" spans="1:11" ht="17.25" customHeight="1" x14ac:dyDescent="0.15">
      <c r="A50" s="20" t="s">
        <v>356</v>
      </c>
      <c r="B50" s="355"/>
      <c r="C50" s="357"/>
      <c r="D50" s="357"/>
      <c r="E50" s="355"/>
      <c r="F50" s="355"/>
      <c r="G50" s="306"/>
      <c r="H50" s="355" t="s">
        <v>20</v>
      </c>
      <c r="I50" s="5"/>
      <c r="J50" s="91"/>
      <c r="K50" s="92"/>
    </row>
    <row r="51" spans="1:11" ht="17.25" customHeight="1" x14ac:dyDescent="0.15">
      <c r="A51" s="31" t="s">
        <v>66</v>
      </c>
      <c r="B51" s="355"/>
      <c r="C51" s="357"/>
      <c r="D51" s="357"/>
      <c r="E51" s="355"/>
      <c r="F51" s="238" t="s">
        <v>403</v>
      </c>
      <c r="G51" s="238" t="s">
        <v>401</v>
      </c>
      <c r="H51" s="355"/>
      <c r="I51" s="5"/>
      <c r="J51" s="91"/>
      <c r="K51" s="92"/>
    </row>
    <row r="52" spans="1:11" ht="17.25" customHeight="1" x14ac:dyDescent="0.15">
      <c r="A52" s="31" t="s">
        <v>66</v>
      </c>
      <c r="B52" s="355"/>
      <c r="C52" s="357"/>
      <c r="D52" s="357"/>
      <c r="E52" s="355"/>
      <c r="F52" s="355"/>
      <c r="G52" s="306"/>
      <c r="H52" s="355"/>
      <c r="I52" s="5"/>
      <c r="J52" s="682"/>
      <c r="K52" s="692"/>
    </row>
    <row r="53" spans="1:11" ht="9.75" customHeight="1" x14ac:dyDescent="0.15">
      <c r="A53" s="41"/>
      <c r="B53" s="42"/>
      <c r="C53" s="42"/>
      <c r="D53" s="42"/>
      <c r="E53" s="42"/>
      <c r="F53" s="42"/>
      <c r="G53" s="42"/>
      <c r="H53" s="42"/>
      <c r="I53" s="881" t="s">
        <v>398</v>
      </c>
      <c r="J53" s="881"/>
      <c r="K53" s="881"/>
    </row>
    <row r="54" spans="1:11" ht="14.45" customHeight="1" x14ac:dyDescent="0.15">
      <c r="A54" s="963" t="s">
        <v>36</v>
      </c>
      <c r="B54" s="964"/>
      <c r="C54" s="13"/>
      <c r="D54" s="701" t="s">
        <v>31</v>
      </c>
      <c r="E54" s="701"/>
      <c r="H54" s="10"/>
      <c r="I54" s="10"/>
    </row>
    <row r="55" spans="1:11" ht="14.45" customHeight="1" x14ac:dyDescent="0.15">
      <c r="A55" s="965"/>
      <c r="B55" s="966"/>
      <c r="C55" s="704" t="s">
        <v>89</v>
      </c>
      <c r="D55" s="705"/>
      <c r="E55" s="705"/>
      <c r="F55" s="705"/>
      <c r="G55" s="705"/>
      <c r="H55" s="705"/>
      <c r="I55" s="705"/>
      <c r="J55" s="705"/>
      <c r="K55" s="705"/>
    </row>
    <row r="56" spans="1:11" ht="14.45" customHeight="1" x14ac:dyDescent="0.15">
      <c r="A56" s="702" t="s">
        <v>194</v>
      </c>
      <c r="B56" s="703"/>
      <c r="C56" s="704" t="s">
        <v>90</v>
      </c>
      <c r="D56" s="705"/>
      <c r="E56" s="705"/>
      <c r="F56" s="705"/>
      <c r="G56" s="705"/>
      <c r="H56" s="705"/>
      <c r="I56" s="705"/>
      <c r="J56" s="705"/>
      <c r="K56" s="705"/>
    </row>
    <row r="57" spans="1:11" ht="14.45" customHeight="1" x14ac:dyDescent="0.15">
      <c r="A57" s="95" t="s">
        <v>87</v>
      </c>
      <c r="B57" s="96"/>
      <c r="C57" s="696" t="s">
        <v>30</v>
      </c>
      <c r="D57" s="697"/>
      <c r="E57" s="697"/>
      <c r="F57" s="697"/>
      <c r="G57" s="697"/>
      <c r="H57" s="697"/>
      <c r="I57" s="697"/>
      <c r="J57" s="697"/>
      <c r="K57" s="697"/>
    </row>
    <row r="58" spans="1:11" ht="14.45" customHeight="1" x14ac:dyDescent="0.15">
      <c r="A58" s="95" t="s">
        <v>88</v>
      </c>
      <c r="B58" s="96"/>
      <c r="C58" s="696" t="s">
        <v>91</v>
      </c>
      <c r="D58" s="697"/>
      <c r="E58" s="697"/>
      <c r="F58" s="697"/>
      <c r="G58" s="697"/>
      <c r="H58" s="697"/>
      <c r="I58" s="697"/>
      <c r="J58" s="697"/>
      <c r="K58" s="697"/>
    </row>
    <row r="59" spans="1:11" ht="14.45" customHeight="1" x14ac:dyDescent="0.15">
      <c r="A59" s="694"/>
      <c r="B59" s="695"/>
      <c r="C59" s="697" t="s">
        <v>92</v>
      </c>
      <c r="D59" s="697"/>
      <c r="E59" s="697"/>
      <c r="F59" s="697"/>
      <c r="G59" s="697"/>
      <c r="H59" s="697"/>
      <c r="I59" s="697"/>
      <c r="J59" s="697"/>
      <c r="K59" s="697"/>
    </row>
  </sheetData>
  <mergeCells count="53">
    <mergeCell ref="I13:I14"/>
    <mergeCell ref="J13:K14"/>
    <mergeCell ref="B1:F1"/>
    <mergeCell ref="H1:K1"/>
    <mergeCell ref="I3:I4"/>
    <mergeCell ref="J3:K4"/>
    <mergeCell ref="J5:K5"/>
    <mergeCell ref="J6:K6"/>
    <mergeCell ref="J22:K22"/>
    <mergeCell ref="J7:K7"/>
    <mergeCell ref="J8:K8"/>
    <mergeCell ref="J9:K9"/>
    <mergeCell ref="J12:K12"/>
    <mergeCell ref="J15:K15"/>
    <mergeCell ref="J16:K16"/>
    <mergeCell ref="J17:K17"/>
    <mergeCell ref="J18:K18"/>
    <mergeCell ref="J19:K19"/>
    <mergeCell ref="F35:H35"/>
    <mergeCell ref="J35:K35"/>
    <mergeCell ref="I23:I24"/>
    <mergeCell ref="J23:K24"/>
    <mergeCell ref="J25:K25"/>
    <mergeCell ref="J26:K26"/>
    <mergeCell ref="J27:K27"/>
    <mergeCell ref="J28:K28"/>
    <mergeCell ref="I43:I44"/>
    <mergeCell ref="J43:K44"/>
    <mergeCell ref="J29:K29"/>
    <mergeCell ref="J32:K32"/>
    <mergeCell ref="I33:I34"/>
    <mergeCell ref="J33:K34"/>
    <mergeCell ref="J52:K52"/>
    <mergeCell ref="J36:K36"/>
    <mergeCell ref="J37:K37"/>
    <mergeCell ref="J38:K38"/>
    <mergeCell ref="J39:K39"/>
    <mergeCell ref="J42:K42"/>
    <mergeCell ref="J45:K45"/>
    <mergeCell ref="J46:K46"/>
    <mergeCell ref="J47:K47"/>
    <mergeCell ref="J48:K48"/>
    <mergeCell ref="J49:K49"/>
    <mergeCell ref="C57:K57"/>
    <mergeCell ref="C58:K58"/>
    <mergeCell ref="A59:B59"/>
    <mergeCell ref="C59:K59"/>
    <mergeCell ref="I53:K53"/>
    <mergeCell ref="A54:B55"/>
    <mergeCell ref="D54:E54"/>
    <mergeCell ref="C55:K55"/>
    <mergeCell ref="A56:B56"/>
    <mergeCell ref="C56:K56"/>
  </mergeCells>
  <phoneticPr fontId="13"/>
  <pageMargins left="0.39370078740157483" right="0.27559055118110237" top="0.31496062992125984" bottom="0.11811023622047245" header="0.51181102362204722" footer="0.51181102362204722"/>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D95BBEC-97B7-427E-9DEF-5B426A4C0DB1}">
          <x14:formula1>
            <xm:f>'F:\Users\clmiwa-three\Downloads\[《中村》新田・草加 エリア 仮シフト【12月16日～1月15日】.xlsx]参照データベース'!#REF!</xm:f>
          </x14:formula1>
          <xm:sqref>G1 C53:H53</xm:sqref>
        </x14:dataValidation>
      </x14:dataValidations>
    </ext>
  </extLst>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CAAB3-298A-447A-869C-D965729814A0}">
  <sheetPr>
    <tabColor theme="7" tint="0.59999389629810485"/>
    <pageSetUpPr fitToPage="1"/>
  </sheetPr>
  <dimension ref="A1:N53"/>
  <sheetViews>
    <sheetView topLeftCell="A16" zoomScale="90" zoomScaleNormal="90" workbookViewId="0">
      <selection activeCell="J40" sqref="J40:K40"/>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382</v>
      </c>
      <c r="C1" s="683"/>
      <c r="D1" s="683"/>
      <c r="E1" s="683"/>
      <c r="F1" s="683"/>
      <c r="H1" s="847" t="s">
        <v>110</v>
      </c>
      <c r="I1" s="848"/>
      <c r="J1" s="849"/>
      <c r="K1" s="850"/>
    </row>
    <row r="2" spans="1:11" ht="17.25" customHeight="1" x14ac:dyDescent="0.15">
      <c r="A2" s="14"/>
      <c r="B2" s="764"/>
      <c r="C2" s="764"/>
      <c r="D2" s="764"/>
      <c r="E2" s="764"/>
      <c r="I2" s="119"/>
      <c r="J2" s="3"/>
      <c r="K2" s="4"/>
    </row>
    <row r="3" spans="1:11" ht="19.5" customHeight="1" x14ac:dyDescent="0.15">
      <c r="A3" s="2" t="s">
        <v>64</v>
      </c>
      <c r="B3" s="90"/>
      <c r="C3" s="90"/>
      <c r="D3" s="90"/>
      <c r="E3" s="90"/>
      <c r="F3" s="90"/>
      <c r="G3" s="90">
        <v>45962</v>
      </c>
      <c r="H3" s="90">
        <v>45963</v>
      </c>
      <c r="I3" s="851" t="s">
        <v>1</v>
      </c>
      <c r="J3" s="853" t="s">
        <v>2</v>
      </c>
      <c r="K3" s="853"/>
    </row>
    <row r="4" spans="1:11" ht="19.5" customHeight="1" x14ac:dyDescent="0.15">
      <c r="A4" s="2" t="s">
        <v>3</v>
      </c>
      <c r="B4" s="2"/>
      <c r="C4" s="2"/>
      <c r="D4" s="2"/>
      <c r="E4" s="2"/>
      <c r="F4" s="2"/>
      <c r="G4" s="2" t="s">
        <v>9</v>
      </c>
      <c r="H4" s="24" t="s">
        <v>10</v>
      </c>
      <c r="I4" s="852"/>
      <c r="J4" s="853"/>
      <c r="K4" s="853"/>
    </row>
    <row r="5" spans="1:11" ht="19.5" customHeight="1" x14ac:dyDescent="0.15">
      <c r="A5" s="17" t="s">
        <v>13</v>
      </c>
      <c r="B5" s="2"/>
      <c r="C5" s="2"/>
      <c r="D5" s="2"/>
      <c r="E5" s="2"/>
      <c r="F5" s="2"/>
      <c r="G5" s="12"/>
      <c r="H5" s="12"/>
      <c r="I5" s="5"/>
      <c r="J5" s="682"/>
      <c r="K5" s="692"/>
    </row>
    <row r="6" spans="1:11" ht="19.5" customHeight="1" x14ac:dyDescent="0.15">
      <c r="A6" s="20" t="s">
        <v>108</v>
      </c>
      <c r="B6" s="26"/>
      <c r="C6" s="26"/>
      <c r="D6" s="11"/>
      <c r="E6" s="11"/>
      <c r="F6" s="11"/>
      <c r="G6" s="12" t="s">
        <v>341</v>
      </c>
      <c r="H6" s="59"/>
      <c r="I6" s="5">
        <f>COUNTIFS(B6:H6,"&lt;&gt;空",B6:H6,"&lt;&gt;休",B6:H6,"&lt;&gt;調",B6:H6,"&lt;&gt;",B6:H6,"&lt;&gt;調整休")</f>
        <v>1</v>
      </c>
      <c r="J6" s="682">
        <f>SUM(COUNTIF(B6:H6,"9-19"))*(9)+(COUNTIF(B6:H6,"9-18"))*(8)+(COUNTIF(B6:H6,"9-17"))*(7.25)+(COUNTIF(B6:H6,"9-16"))*(6.25)+(COUNTIF(B6:H6,"9-15"))*(5.5)+(COUNTIF(B6:H6,"9-14"))*(4.5)+(COUNTIF(B6:H6,"9-13"))*(4)+(COUNTIF(B6:H6,"9-12"))*(3)+(COUNTIF(B6:H6,"9-11"))*(2)+(COUNTIF(B6:H6,"15-19"))*(4)+(COUNTIF(B6:H6,"14-19"))*(4.5)+(COUNTIF(B6:H6,"13-19"))*(5.5)+(COUNTIF(B6:H6,"13-18"))*(4.5)+(COUNTIF(B6:H6,"13:30-19"))*(5)+(COUNTIF(B6:H6,"16-19"))*(3)+(COUNTIF(B6:H6,"11-18"))*(6.25)+(COUNTIF(B6:H6,"11-19"))*(7)</f>
        <v>2</v>
      </c>
      <c r="K6" s="692"/>
    </row>
    <row r="7" spans="1:11" ht="19.5" customHeight="1" x14ac:dyDescent="0.15">
      <c r="A7" s="20" t="s">
        <v>127</v>
      </c>
      <c r="B7" s="2"/>
      <c r="C7" s="2"/>
      <c r="D7" s="11"/>
      <c r="E7" s="11"/>
      <c r="F7" s="11"/>
      <c r="G7" s="12" t="s">
        <v>213</v>
      </c>
      <c r="H7" s="12" t="s">
        <v>184</v>
      </c>
      <c r="I7" s="5">
        <f>COUNTIFS(B7:H7,"&lt;&gt;空",B7:H7,"&lt;&gt;休",B7:H7,"&lt;&gt;調",B7:H7,"&lt;&gt;",B7:H7,"&lt;&gt;調整休")</f>
        <v>2</v>
      </c>
      <c r="J7" s="682">
        <v>13</v>
      </c>
      <c r="K7" s="692"/>
    </row>
    <row r="8" spans="1:11" ht="19.5" customHeight="1" x14ac:dyDescent="0.15">
      <c r="A8" s="20" t="s">
        <v>344</v>
      </c>
      <c r="B8" s="2"/>
      <c r="C8" s="2"/>
      <c r="D8" s="11"/>
      <c r="E8" s="11"/>
      <c r="F8" s="11"/>
      <c r="G8" s="12"/>
      <c r="H8" s="12" t="s">
        <v>21</v>
      </c>
      <c r="I8" s="5">
        <f>COUNTIFS(B8:H8,"&lt;&gt;空",B8:H8,"&lt;&gt;休",B8:H8,"&lt;&gt;調",B8:H8,"&lt;&gt;",B8:H8,"&lt;&gt;調整休")</f>
        <v>1</v>
      </c>
      <c r="J8" s="682">
        <f>SUM(COUNTIF(B8:H8,"9-19"))*(9)+(COUNTIF(B8:H8,"9-18"))*(8)+(COUNTIF(B8:H8,"9-17"))*(7.25)+(COUNTIF(B8:H8,"9-16"))*(6.25)+(COUNTIF(B8:H8,"9-15"))*(5.5)+(COUNTIF(B8:H8,"9-14"))*(4.5)+(COUNTIF(B8:H8,"9-13"))*(4)+(COUNTIF(B8:H8,"9-12"))*(3)+(COUNTIF(B8:H8,"9-11"))*(2)+(COUNTIF(B8:H8,"9:30-11:30,16-19"))*(5)+(COUNTIF(B8:H8,"15-19"))*(4)+(COUNTIF(B8:H8,"14-19"))*(4.5)+(COUNTIF(B8:H8,"13-19"))*(5.5)+(COUNTIF(B8:H8,"13-18"))*(4.5)+(COUNTIF(B8:H8,"13-17"))*(4)+(COUNTIF(B8:H8,"12-18"))*(5.5)+(COUNTIF(B8:H8,"13:30-19"))*(5)+(COUNTIF(B8:H8,"16-19"))*(3)+(COUNTIF(B8:H8,"11-18"))*(6.25)</f>
        <v>4.5</v>
      </c>
      <c r="K8" s="692"/>
    </row>
    <row r="9" spans="1:11" ht="19.5" customHeight="1" thickBot="1" x14ac:dyDescent="0.2">
      <c r="A9" s="466" t="s">
        <v>66</v>
      </c>
      <c r="B9" s="467"/>
      <c r="C9" s="467"/>
      <c r="D9" s="464"/>
      <c r="E9" s="464"/>
      <c r="F9" s="464"/>
      <c r="G9" s="469" t="s">
        <v>414</v>
      </c>
      <c r="H9" s="465"/>
      <c r="I9" s="468"/>
      <c r="J9" s="877"/>
      <c r="K9" s="878"/>
    </row>
    <row r="10" spans="1:11" ht="19.5" customHeight="1" x14ac:dyDescent="0.15">
      <c r="A10" s="797" t="s">
        <v>109</v>
      </c>
      <c r="B10" s="977" t="s">
        <v>388</v>
      </c>
      <c r="C10" s="978"/>
      <c r="D10" s="979"/>
      <c r="E10" s="392"/>
      <c r="F10" s="392"/>
      <c r="G10" s="447" t="s">
        <v>380</v>
      </c>
      <c r="H10" s="393" t="s">
        <v>341</v>
      </c>
      <c r="I10" s="394"/>
      <c r="J10" s="856"/>
      <c r="K10" s="857"/>
    </row>
    <row r="11" spans="1:11" ht="19.5" customHeight="1" thickBot="1" x14ac:dyDescent="0.2">
      <c r="A11" s="798"/>
      <c r="B11" s="395"/>
      <c r="C11" s="395"/>
      <c r="D11" s="395"/>
      <c r="E11" s="395"/>
      <c r="F11" s="395"/>
      <c r="G11" s="111" t="s">
        <v>304</v>
      </c>
      <c r="H11" s="111"/>
      <c r="I11" s="397"/>
      <c r="J11" s="858"/>
      <c r="K11" s="859"/>
    </row>
    <row r="12" spans="1:11" ht="19.5" customHeight="1" x14ac:dyDescent="0.15">
      <c r="A12" s="33" t="s">
        <v>0</v>
      </c>
      <c r="B12" s="90">
        <v>45964</v>
      </c>
      <c r="C12" s="90">
        <v>45965</v>
      </c>
      <c r="D12" s="90">
        <v>45966</v>
      </c>
      <c r="E12" s="90">
        <v>45967</v>
      </c>
      <c r="F12" s="90">
        <v>45968</v>
      </c>
      <c r="G12" s="53">
        <v>45969</v>
      </c>
      <c r="H12" s="90">
        <v>45970</v>
      </c>
      <c r="I12" s="860" t="s">
        <v>1</v>
      </c>
      <c r="J12" s="861" t="s">
        <v>2</v>
      </c>
      <c r="K12" s="861"/>
    </row>
    <row r="13" spans="1:11" ht="19.5" customHeight="1" x14ac:dyDescent="0.15">
      <c r="A13" s="22" t="s">
        <v>3</v>
      </c>
      <c r="B13" s="24" t="s">
        <v>4</v>
      </c>
      <c r="C13" s="2" t="s">
        <v>5</v>
      </c>
      <c r="D13" s="21" t="s">
        <v>6</v>
      </c>
      <c r="E13" s="2" t="s">
        <v>7</v>
      </c>
      <c r="F13" s="2" t="s">
        <v>8</v>
      </c>
      <c r="G13" s="2" t="s">
        <v>9</v>
      </c>
      <c r="H13" s="24" t="s">
        <v>10</v>
      </c>
      <c r="I13" s="852"/>
      <c r="J13" s="853"/>
      <c r="K13" s="853"/>
    </row>
    <row r="14" spans="1:11" ht="19.5" customHeight="1" x14ac:dyDescent="0.15">
      <c r="A14" s="17" t="s">
        <v>12</v>
      </c>
      <c r="B14" s="12"/>
      <c r="C14" s="2"/>
      <c r="D14" s="2"/>
      <c r="E14" s="452" t="s">
        <v>119</v>
      </c>
      <c r="F14" s="12"/>
      <c r="G14" s="12"/>
      <c r="H14" s="12"/>
      <c r="I14" s="5"/>
      <c r="J14" s="682"/>
      <c r="K14" s="692"/>
    </row>
    <row r="15" spans="1:11" ht="19.5" customHeight="1" x14ac:dyDescent="0.15">
      <c r="A15" s="20" t="s">
        <v>108</v>
      </c>
      <c r="B15" s="12" t="s">
        <v>416</v>
      </c>
      <c r="C15" s="26"/>
      <c r="D15" s="11"/>
      <c r="E15" s="455" t="s">
        <v>306</v>
      </c>
      <c r="F15" s="12" t="s">
        <v>20</v>
      </c>
      <c r="G15" s="12" t="s">
        <v>20</v>
      </c>
      <c r="H15" s="12" t="s">
        <v>20</v>
      </c>
      <c r="I15" s="5">
        <f>COUNTIFS(B15:H15,"&lt;&gt;空",B15:H15,"&lt;&gt;休",B15:H15,"&lt;&gt;調",B15:H15,"&lt;&gt;",B15:H15,"&lt;&gt;調整休")</f>
        <v>5</v>
      </c>
      <c r="J15" s="682">
        <v>18</v>
      </c>
      <c r="K15" s="692"/>
    </row>
    <row r="16" spans="1:11" ht="19.5" customHeight="1" x14ac:dyDescent="0.15">
      <c r="A16" s="20" t="s">
        <v>127</v>
      </c>
      <c r="B16" s="12" t="s">
        <v>21</v>
      </c>
      <c r="C16" s="2"/>
      <c r="D16" s="11"/>
      <c r="E16" s="12" t="s">
        <v>21</v>
      </c>
      <c r="F16" s="12" t="s">
        <v>213</v>
      </c>
      <c r="G16" s="87"/>
      <c r="H16" s="59"/>
      <c r="I16" s="5">
        <f>COUNTIFS(B16:H16,"&lt;&gt;空",B16:H16,"&lt;&gt;休",B16:H16,"&lt;&gt;調",B16:H16,"&lt;&gt;",B16:H16,"&lt;&gt;調整休")</f>
        <v>3</v>
      </c>
      <c r="J16" s="682">
        <v>15</v>
      </c>
      <c r="K16" s="692"/>
    </row>
    <row r="17" spans="1:11" ht="19.5" customHeight="1" thickBot="1" x14ac:dyDescent="0.2">
      <c r="A17" s="421" t="s">
        <v>344</v>
      </c>
      <c r="B17" s="111"/>
      <c r="C17" s="422"/>
      <c r="D17" s="423"/>
      <c r="E17" s="111" t="s">
        <v>21</v>
      </c>
      <c r="F17" s="111"/>
      <c r="G17" s="111" t="s">
        <v>21</v>
      </c>
      <c r="H17" s="111"/>
      <c r="I17" s="5">
        <f>COUNTIFS(B17:H17,"&lt;&gt;空",B17:H17,"&lt;&gt;休",B17:H17,"&lt;&gt;調",B17:H17,"&lt;&gt;",B17:H17,"&lt;&gt;調整休")</f>
        <v>2</v>
      </c>
      <c r="J17" s="682">
        <f>SUM(COUNTIF(B17:H17,"9-19"))*(9)+(COUNTIF(B17:H17,"9-18"))*(8)+(COUNTIF(B17:H17,"9-17"))*(7.25)+(COUNTIF(B17:H17,"9-16"))*(6.25)+(COUNTIF(B17:H17,"9-15"))*(5.5)+(COUNTIF(B17:H17,"9-14"))*(4.5)+(COUNTIF(B17:H17,"9-13"))*(4)+(COUNTIF(B17:H17,"9-12"))*(3)+(COUNTIF(B17:H17,"9-11"))*(2)+(COUNTIF(B17:H17,"9:30-11:30,16-19"))*(5)+(COUNTIF(B17:H17,"15-19"))*(4)+(COUNTIF(B17:H17,"14-19"))*(4.5)+(COUNTIF(B17:H17,"13-19"))*(5.5)+(COUNTIF(B17:H17,"13-18"))*(4.5)+(COUNTIF(B17:H17,"13-17"))*(4)+(COUNTIF(B17:H17,"12-18"))*(5.5)+(COUNTIF(B17:H17,"13:30-19"))*(5)+(COUNTIF(B17:H17,"16-19"))*(3)+(COUNTIF(B17:H17,"11-18"))*(6.25)</f>
        <v>9</v>
      </c>
      <c r="K17" s="692"/>
    </row>
    <row r="18" spans="1:11" ht="19.5" customHeight="1" x14ac:dyDescent="0.15">
      <c r="A18" s="797" t="s">
        <v>109</v>
      </c>
      <c r="B18" s="393" t="s">
        <v>20</v>
      </c>
      <c r="C18" s="417"/>
      <c r="D18" s="418"/>
      <c r="E18" s="393" t="s">
        <v>20</v>
      </c>
      <c r="F18" s="447" t="s">
        <v>380</v>
      </c>
      <c r="G18" s="393"/>
      <c r="H18" s="447" t="s">
        <v>380</v>
      </c>
      <c r="I18" s="394"/>
      <c r="J18" s="856"/>
      <c r="K18" s="857"/>
    </row>
    <row r="19" spans="1:11" ht="19.5" customHeight="1" thickBot="1" x14ac:dyDescent="0.2">
      <c r="A19" s="798"/>
      <c r="B19" s="111"/>
      <c r="C19" s="395"/>
      <c r="D19" s="395"/>
      <c r="E19" s="122" t="s">
        <v>415</v>
      </c>
      <c r="F19" s="111" t="s">
        <v>304</v>
      </c>
      <c r="G19" s="111" t="s">
        <v>21</v>
      </c>
      <c r="H19" s="111" t="s">
        <v>21</v>
      </c>
      <c r="I19" s="397"/>
      <c r="J19" s="858"/>
      <c r="K19" s="859"/>
    </row>
    <row r="20" spans="1:11" ht="19.5" customHeight="1" x14ac:dyDescent="0.15">
      <c r="A20" s="33" t="s">
        <v>0</v>
      </c>
      <c r="B20" s="23">
        <v>45971</v>
      </c>
      <c r="C20" s="23">
        <v>45972</v>
      </c>
      <c r="D20" s="23">
        <v>45973</v>
      </c>
      <c r="E20" s="23">
        <v>45974</v>
      </c>
      <c r="F20" s="23">
        <v>45975</v>
      </c>
      <c r="G20" s="23">
        <v>45976</v>
      </c>
      <c r="H20" s="23">
        <v>45977</v>
      </c>
      <c r="I20" s="860" t="s">
        <v>1</v>
      </c>
      <c r="J20" s="861" t="s">
        <v>2</v>
      </c>
      <c r="K20" s="861"/>
    </row>
    <row r="21" spans="1:11" ht="19.5" customHeight="1" x14ac:dyDescent="0.15">
      <c r="A21" s="22" t="s">
        <v>3</v>
      </c>
      <c r="B21" s="2" t="s">
        <v>4</v>
      </c>
      <c r="C21" s="21" t="s">
        <v>5</v>
      </c>
      <c r="D21" s="21" t="s">
        <v>6</v>
      </c>
      <c r="E21" s="2" t="s">
        <v>7</v>
      </c>
      <c r="F21" s="2" t="s">
        <v>8</v>
      </c>
      <c r="G21" s="2" t="s">
        <v>9</v>
      </c>
      <c r="H21" s="24" t="s">
        <v>10</v>
      </c>
      <c r="I21" s="852"/>
      <c r="J21" s="853"/>
      <c r="K21" s="853"/>
    </row>
    <row r="22" spans="1:11" ht="17.100000000000001" customHeight="1" x14ac:dyDescent="0.15">
      <c r="A22" s="17" t="s">
        <v>13</v>
      </c>
      <c r="B22" s="12"/>
      <c r="C22" s="2"/>
      <c r="D22" s="2"/>
      <c r="E22" s="12"/>
      <c r="F22" s="12"/>
      <c r="G22" s="12"/>
      <c r="H22" s="12"/>
      <c r="I22" s="346"/>
      <c r="J22" s="692"/>
      <c r="K22" s="692"/>
    </row>
    <row r="23" spans="1:11" ht="19.5" customHeight="1" x14ac:dyDescent="0.15">
      <c r="A23" s="20" t="s">
        <v>108</v>
      </c>
      <c r="B23" s="59"/>
      <c r="C23" s="26"/>
      <c r="D23" s="11"/>
      <c r="E23" s="12" t="s">
        <v>20</v>
      </c>
      <c r="F23" s="12" t="s">
        <v>20</v>
      </c>
      <c r="G23" s="12" t="s">
        <v>20</v>
      </c>
      <c r="H23" s="12" t="s">
        <v>20</v>
      </c>
      <c r="I23" s="5">
        <f>COUNTIFS(B23:H23,"&lt;&gt;空",B23:H23,"&lt;&gt;休",B23:H23,"&lt;&gt;調",B23:H23,"&lt;&gt;",B23:H23,"&lt;&gt;調整休")</f>
        <v>4</v>
      </c>
      <c r="J23" s="682">
        <f t="shared" ref="J23" si="0">SUM(COUNTIF(B23:H23,"9-19"))*(9)+(COUNTIF(B23:H23,"9-18"))*(8)+(COUNTIF(B23:H23,"9-17"))*(7.25)+(COUNTIF(B23:H23,"9-16"))*(6.25)+(COUNTIF(B23:H23,"9-15"))*(5.5)+(COUNTIF(B23:H23,"9-14"))*(4.5)+(COUNTIF(B23:H23,"9-13"))*(4)+(COUNTIF(B23:H23,"9-12"))*(3)+(COUNTIF(B23:H23,"9-11"))*(2)+(COUNTIF(B23:H23,"15-19"))*(4)+(COUNTIF(B23:H23,"14-19"))*(4.5)+(COUNTIF(B23:H23,"13-19"))*(5.5)+(COUNTIF(B23:H23,"13-18"))*(4.5)+(COUNTIF(B23:H23,"13:30-19"))*(5)+(COUNTIF(B23:H23,"16-19"))*(3)+(COUNTIF(B23:H23,"11-18"))*(6.25)+(COUNTIF(B23:H23,"11-19"))*(7)</f>
        <v>18</v>
      </c>
      <c r="K23" s="692"/>
    </row>
    <row r="24" spans="1:11" ht="19.5" customHeight="1" x14ac:dyDescent="0.15">
      <c r="A24" s="20" t="s">
        <v>127</v>
      </c>
      <c r="B24" s="12" t="s">
        <v>21</v>
      </c>
      <c r="C24" s="2"/>
      <c r="D24" s="11"/>
      <c r="E24" s="12" t="s">
        <v>21</v>
      </c>
      <c r="F24" s="12" t="s">
        <v>78</v>
      </c>
      <c r="G24" s="12"/>
      <c r="H24" s="12" t="s">
        <v>184</v>
      </c>
      <c r="I24" s="5">
        <f>COUNTIFS(B24:H24,"&lt;&gt;空",B24:H24,"&lt;&gt;休",B24:H24,"&lt;&gt;調",B24:H24,"&lt;&gt;",B24:H24,"&lt;&gt;調整休")</f>
        <v>4</v>
      </c>
      <c r="J24" s="682">
        <v>22.25</v>
      </c>
      <c r="K24" s="692"/>
    </row>
    <row r="25" spans="1:11" ht="19.5" customHeight="1" thickBot="1" x14ac:dyDescent="0.2">
      <c r="A25" s="421" t="s">
        <v>344</v>
      </c>
      <c r="B25" s="111"/>
      <c r="C25" s="422"/>
      <c r="D25" s="423"/>
      <c r="E25" s="111" t="s">
        <v>21</v>
      </c>
      <c r="F25" s="111"/>
      <c r="G25" s="111" t="s">
        <v>21</v>
      </c>
      <c r="H25" s="111"/>
      <c r="I25" s="5">
        <f>COUNTIFS(B25:H25,"&lt;&gt;空",B25:H25,"&lt;&gt;休",B25:H25,"&lt;&gt;調",B25:H25,"&lt;&gt;",B25:H25,"&lt;&gt;調整休")</f>
        <v>2</v>
      </c>
      <c r="J25" s="682">
        <f>SUM(COUNTIF(B25:H25,"9-19"))*(9)+(COUNTIF(B25:H25,"9-18"))*(8)+(COUNTIF(B25:H25,"9-17"))*(7.25)+(COUNTIF(B25:H25,"9-16"))*(6.25)+(COUNTIF(B25:H25,"9-15"))*(5.5)+(COUNTIF(B25:H25,"9-14"))*(4.5)+(COUNTIF(B25:H25,"9-13"))*(4)+(COUNTIF(B25:H25,"9-12"))*(3)+(COUNTIF(B25:H25,"9-11"))*(2)+(COUNTIF(B25:H25,"9:30-11:30,16-19"))*(5)+(COUNTIF(B25:H25,"15-19"))*(4)+(COUNTIF(B25:H25,"14-19"))*(4.5)+(COUNTIF(B25:H25,"13-19"))*(5.5)+(COUNTIF(B25:H25,"13-18"))*(4.5)+(COUNTIF(B25:H25,"13-17"))*(4)+(COUNTIF(B25:H25,"12-18"))*(5.5)+(COUNTIF(B25:H25,"13:30-19"))*(5)+(COUNTIF(B25:H25,"16-19"))*(3)+(COUNTIF(B25:H25,"11-18"))*(6.25)</f>
        <v>9</v>
      </c>
      <c r="K25" s="692"/>
    </row>
    <row r="26" spans="1:11" ht="19.5" customHeight="1" x14ac:dyDescent="0.15">
      <c r="A26" s="797" t="s">
        <v>109</v>
      </c>
      <c r="B26" s="393" t="s">
        <v>20</v>
      </c>
      <c r="C26" s="417"/>
      <c r="D26" s="418"/>
      <c r="E26" s="447" t="s">
        <v>380</v>
      </c>
      <c r="F26" s="447" t="s">
        <v>380</v>
      </c>
      <c r="G26" s="447" t="s">
        <v>380</v>
      </c>
      <c r="H26" s="447" t="s">
        <v>380</v>
      </c>
      <c r="I26" s="394"/>
      <c r="J26" s="856"/>
      <c r="K26" s="857"/>
    </row>
    <row r="27" spans="1:11" ht="19.5" customHeight="1" thickBot="1" x14ac:dyDescent="0.2">
      <c r="A27" s="798"/>
      <c r="B27" s="111"/>
      <c r="C27" s="395"/>
      <c r="D27" s="395"/>
      <c r="E27" s="399"/>
      <c r="F27" s="400" t="s">
        <v>321</v>
      </c>
      <c r="G27" s="111" t="s">
        <v>21</v>
      </c>
      <c r="H27" s="111"/>
      <c r="I27" s="397"/>
      <c r="J27" s="858"/>
      <c r="K27" s="859"/>
    </row>
    <row r="28" spans="1:11" ht="19.5" customHeight="1" x14ac:dyDescent="0.15">
      <c r="A28" s="33" t="s">
        <v>0</v>
      </c>
      <c r="B28" s="90">
        <v>45978</v>
      </c>
      <c r="C28" s="90">
        <v>45979</v>
      </c>
      <c r="D28" s="90">
        <v>45980</v>
      </c>
      <c r="E28" s="90">
        <v>45981</v>
      </c>
      <c r="F28" s="90">
        <v>45982</v>
      </c>
      <c r="G28" s="90">
        <v>45983</v>
      </c>
      <c r="H28" s="90">
        <v>45984</v>
      </c>
      <c r="I28" s="860" t="s">
        <v>1</v>
      </c>
      <c r="J28" s="861" t="s">
        <v>2</v>
      </c>
      <c r="K28" s="861"/>
    </row>
    <row r="29" spans="1:11" ht="19.5" customHeight="1" x14ac:dyDescent="0.15">
      <c r="A29" s="22" t="s">
        <v>3</v>
      </c>
      <c r="B29" s="2" t="s">
        <v>4</v>
      </c>
      <c r="C29" s="21" t="s">
        <v>5</v>
      </c>
      <c r="D29" s="21" t="s">
        <v>6</v>
      </c>
      <c r="E29" s="2" t="s">
        <v>7</v>
      </c>
      <c r="F29" s="2" t="s">
        <v>8</v>
      </c>
      <c r="G29" s="2" t="s">
        <v>9</v>
      </c>
      <c r="H29" s="24" t="s">
        <v>10</v>
      </c>
      <c r="I29" s="852"/>
      <c r="J29" s="853"/>
      <c r="K29" s="853"/>
    </row>
    <row r="30" spans="1:11" ht="19.5" customHeight="1" x14ac:dyDescent="0.15">
      <c r="A30" s="17" t="s">
        <v>12</v>
      </c>
      <c r="B30" s="12"/>
      <c r="C30" s="2"/>
      <c r="D30" s="2"/>
      <c r="E30" s="12"/>
      <c r="F30" s="967" t="s">
        <v>60</v>
      </c>
      <c r="G30" s="968"/>
      <c r="H30" s="969"/>
      <c r="I30" s="5"/>
      <c r="J30" s="682"/>
      <c r="K30" s="692"/>
    </row>
    <row r="31" spans="1:11" ht="19.5" customHeight="1" x14ac:dyDescent="0.15">
      <c r="A31" s="20" t="s">
        <v>108</v>
      </c>
      <c r="B31" s="12" t="s">
        <v>20</v>
      </c>
      <c r="C31" s="26"/>
      <c r="D31" s="11"/>
      <c r="E31" s="12" t="s">
        <v>20</v>
      </c>
      <c r="F31" s="12" t="s">
        <v>20</v>
      </c>
      <c r="G31" s="12" t="s">
        <v>20</v>
      </c>
      <c r="H31" s="12" t="s">
        <v>20</v>
      </c>
      <c r="I31" s="5">
        <f>COUNTIFS(B31:H31,"&lt;&gt;空",B31:H31,"&lt;&gt;休",B31:H31,"&lt;&gt;調",B31:H31,"&lt;&gt;",B31:H31,"&lt;&gt;調整休")</f>
        <v>5</v>
      </c>
      <c r="J31" s="682">
        <f t="shared" ref="J31" si="1">SUM(COUNTIF(B31:H31,"9-19"))*(9)+(COUNTIF(B31:H31,"9-18"))*(8)+(COUNTIF(B31:H31,"9-17"))*(7.25)+(COUNTIF(B31:H31,"9-16"))*(6.25)+(COUNTIF(B31:H31,"9-15"))*(5.5)+(COUNTIF(B31:H31,"9-14"))*(4.5)+(COUNTIF(B31:H31,"9-13"))*(4)+(COUNTIF(B31:H31,"9-12"))*(3)+(COUNTIF(B31:H31,"9-11"))*(2)+(COUNTIF(B31:H31,"15-19"))*(4)+(COUNTIF(B31:H31,"14-19"))*(4.5)+(COUNTIF(B31:H31,"13-19"))*(5.5)+(COUNTIF(B31:H31,"13-18"))*(4.5)+(COUNTIF(B31:H31,"13:30-19"))*(5)+(COUNTIF(B31:H31,"16-19"))*(3)+(COUNTIF(B31:H31,"11-18"))*(6.25)+(COUNTIF(B31:H31,"11-19"))*(7)</f>
        <v>22.5</v>
      </c>
      <c r="K31" s="692"/>
    </row>
    <row r="32" spans="1:11" ht="19.5" customHeight="1" x14ac:dyDescent="0.15">
      <c r="A32" s="20" t="s">
        <v>127</v>
      </c>
      <c r="B32" s="12" t="s">
        <v>21</v>
      </c>
      <c r="C32" s="2"/>
      <c r="D32" s="11"/>
      <c r="E32" s="12" t="s">
        <v>21</v>
      </c>
      <c r="F32" s="12" t="s">
        <v>78</v>
      </c>
      <c r="G32" s="12" t="s">
        <v>177</v>
      </c>
      <c r="H32" s="12" t="s">
        <v>184</v>
      </c>
      <c r="I32" s="5">
        <f>COUNTIFS(B32:H32,"&lt;&gt;空",B32:H32,"&lt;&gt;休",B32:H32,"&lt;&gt;調",B32:H32,"&lt;&gt;",B32:H32,"&lt;&gt;調整休")</f>
        <v>5</v>
      </c>
      <c r="J32" s="682">
        <v>27.75</v>
      </c>
      <c r="K32" s="692"/>
    </row>
    <row r="33" spans="1:14" ht="19.5" customHeight="1" thickBot="1" x14ac:dyDescent="0.2">
      <c r="A33" s="421" t="s">
        <v>344</v>
      </c>
      <c r="B33" s="111"/>
      <c r="C33" s="422"/>
      <c r="D33" s="423"/>
      <c r="E33" s="111" t="s">
        <v>21</v>
      </c>
      <c r="F33" s="111"/>
      <c r="G33" s="111" t="s">
        <v>21</v>
      </c>
      <c r="H33" s="111"/>
      <c r="I33" s="5">
        <f>COUNTIFS(B33:H33,"&lt;&gt;空",B33:H33,"&lt;&gt;休",B33:H33,"&lt;&gt;調",B33:H33,"&lt;&gt;",B33:H33,"&lt;&gt;調整休")</f>
        <v>2</v>
      </c>
      <c r="J33" s="682">
        <f>SUM(COUNTIF(B33:H33,"9-19"))*(9)+(COUNTIF(B33:H33,"9-18"))*(8)+(COUNTIF(B33:H33,"9-17"))*(7.25)+(COUNTIF(B33:H33,"9-16"))*(6.25)+(COUNTIF(B33:H33,"9-15"))*(5.5)+(COUNTIF(B33:H33,"9-14"))*(4.5)+(COUNTIF(B33:H33,"9-13"))*(4)+(COUNTIF(B33:H33,"9-12"))*(3)+(COUNTIF(B33:H33,"9-11"))*(2)+(COUNTIF(B33:H33,"9:30-11:30,16-19"))*(5)+(COUNTIF(B33:H33,"15-19"))*(4)+(COUNTIF(B33:H33,"14-19"))*(4.5)+(COUNTIF(B33:H33,"13-19"))*(5.5)+(COUNTIF(B33:H33,"13-18"))*(4.5)+(COUNTIF(B33:H33,"13-17"))*(4)+(COUNTIF(B33:H33,"12-18"))*(5.5)+(COUNTIF(B33:H33,"13:30-19"))*(5)+(COUNTIF(B33:H33,"16-19"))*(3)+(COUNTIF(B33:H33,"11-18"))*(6.25)</f>
        <v>9</v>
      </c>
      <c r="K33" s="692"/>
    </row>
    <row r="34" spans="1:14" ht="19.5" customHeight="1" x14ac:dyDescent="0.15">
      <c r="A34" s="797" t="s">
        <v>109</v>
      </c>
      <c r="B34" s="447"/>
      <c r="C34" s="417"/>
      <c r="D34" s="418"/>
      <c r="E34" s="447" t="s">
        <v>380</v>
      </c>
      <c r="F34" s="447" t="s">
        <v>380</v>
      </c>
      <c r="G34" s="110" t="s">
        <v>394</v>
      </c>
      <c r="H34" s="447" t="s">
        <v>380</v>
      </c>
      <c r="I34" s="394"/>
      <c r="J34" s="856"/>
      <c r="K34" s="857"/>
    </row>
    <row r="35" spans="1:14" ht="19.5" customHeight="1" thickBot="1" x14ac:dyDescent="0.2">
      <c r="A35" s="798"/>
      <c r="B35" s="470" t="s">
        <v>407</v>
      </c>
      <c r="C35" s="395"/>
      <c r="D35" s="395"/>
      <c r="E35" s="399"/>
      <c r="F35" s="400" t="s">
        <v>321</v>
      </c>
      <c r="G35" s="111" t="s">
        <v>304</v>
      </c>
      <c r="H35" s="111" t="s">
        <v>27</v>
      </c>
      <c r="I35" s="397"/>
      <c r="J35" s="858"/>
      <c r="K35" s="859"/>
    </row>
    <row r="36" spans="1:14" ht="19.5" customHeight="1" x14ac:dyDescent="0.15">
      <c r="A36" s="33" t="s">
        <v>0</v>
      </c>
      <c r="B36" s="23">
        <v>45985</v>
      </c>
      <c r="C36" s="23">
        <v>45986</v>
      </c>
      <c r="D36" s="23">
        <v>45987</v>
      </c>
      <c r="E36" s="23">
        <v>45988</v>
      </c>
      <c r="F36" s="23">
        <v>45989</v>
      </c>
      <c r="G36" s="23">
        <v>45990</v>
      </c>
      <c r="H36" s="23">
        <v>45991</v>
      </c>
      <c r="I36" s="860" t="s">
        <v>1</v>
      </c>
      <c r="J36" s="861" t="s">
        <v>2</v>
      </c>
      <c r="K36" s="861"/>
    </row>
    <row r="37" spans="1:14" ht="19.5" customHeight="1" x14ac:dyDescent="0.15">
      <c r="A37" s="22" t="s">
        <v>3</v>
      </c>
      <c r="B37" s="24" t="s">
        <v>4</v>
      </c>
      <c r="C37" s="316" t="s">
        <v>5</v>
      </c>
      <c r="D37" s="21" t="s">
        <v>6</v>
      </c>
      <c r="E37" s="2" t="s">
        <v>7</v>
      </c>
      <c r="F37" s="2" t="s">
        <v>8</v>
      </c>
      <c r="G37" s="2" t="s">
        <v>9</v>
      </c>
      <c r="H37" s="24" t="s">
        <v>10</v>
      </c>
      <c r="I37" s="852"/>
      <c r="J37" s="853"/>
      <c r="K37" s="853"/>
    </row>
    <row r="38" spans="1:14" ht="17.100000000000001" customHeight="1" x14ac:dyDescent="0.15">
      <c r="A38" s="17" t="s">
        <v>13</v>
      </c>
      <c r="B38" s="12"/>
      <c r="C38" s="2"/>
      <c r="D38" s="2"/>
      <c r="E38" s="12"/>
      <c r="F38" s="12"/>
      <c r="G38" s="12"/>
      <c r="H38" s="12"/>
      <c r="I38" s="346"/>
      <c r="J38" s="692"/>
      <c r="K38" s="692"/>
    </row>
    <row r="39" spans="1:14" ht="19.5" customHeight="1" x14ac:dyDescent="0.15">
      <c r="A39" s="20" t="s">
        <v>108</v>
      </c>
      <c r="B39" s="59"/>
      <c r="C39" s="26"/>
      <c r="D39" s="11"/>
      <c r="E39" s="59"/>
      <c r="F39" s="59"/>
      <c r="G39" s="59"/>
      <c r="H39" s="12" t="s">
        <v>20</v>
      </c>
      <c r="I39" s="5">
        <f>COUNTIFS(B39:H39,"&lt;&gt;空",B39:H39,"&lt;&gt;休",B39:H39,"&lt;&gt;調",B39:H39,"&lt;&gt;",B39:H39,"&lt;&gt;調整休")</f>
        <v>1</v>
      </c>
      <c r="J39" s="682">
        <f t="shared" ref="J39" si="2">SUM(COUNTIF(B39:H39,"9-19"))*(9)+(COUNTIF(B39:H39,"9-18"))*(8)+(COUNTIF(B39:H39,"9-17"))*(7.25)+(COUNTIF(B39:H39,"9-16"))*(6.25)+(COUNTIF(B39:H39,"9-15"))*(5.5)+(COUNTIF(B39:H39,"9-14"))*(4.5)+(COUNTIF(B39:H39,"9-13"))*(4)+(COUNTIF(B39:H39,"9-12"))*(3)+(COUNTIF(B39:H39,"9-11"))*(2)+(COUNTIF(B39:H39,"15-19"))*(4)+(COUNTIF(B39:H39,"14-19"))*(4.5)+(COUNTIF(B39:H39,"13-19"))*(5.5)+(COUNTIF(B39:H39,"13-18"))*(4.5)+(COUNTIF(B39:H39,"13:30-19"))*(5)+(COUNTIF(B39:H39,"16-19"))*(3)+(COUNTIF(B39:H39,"11-18"))*(6.25)+(COUNTIF(B39:H39,"11-19"))*(7)</f>
        <v>4.5</v>
      </c>
      <c r="K39" s="692"/>
    </row>
    <row r="40" spans="1:14" ht="19.5" customHeight="1" x14ac:dyDescent="0.15">
      <c r="A40" s="20" t="s">
        <v>127</v>
      </c>
      <c r="B40" s="59"/>
      <c r="C40" s="2"/>
      <c r="D40" s="11"/>
      <c r="E40" s="12" t="s">
        <v>21</v>
      </c>
      <c r="F40" s="12" t="s">
        <v>78</v>
      </c>
      <c r="G40" s="12"/>
      <c r="H40" s="12" t="s">
        <v>184</v>
      </c>
      <c r="I40" s="5">
        <f>COUNTIFS(B40:H40,"&lt;&gt;空",B40:H40,"&lt;&gt;休",B40:H40,"&lt;&gt;調",B40:H40,"&lt;&gt;",B40:H40,"&lt;&gt;調整休")</f>
        <v>3</v>
      </c>
      <c r="J40" s="682">
        <v>17.75</v>
      </c>
      <c r="K40" s="692"/>
    </row>
    <row r="41" spans="1:14" ht="19.5" customHeight="1" thickBot="1" x14ac:dyDescent="0.2">
      <c r="A41" s="421" t="s">
        <v>344</v>
      </c>
      <c r="B41" s="111"/>
      <c r="C41" s="422"/>
      <c r="D41" s="423"/>
      <c r="E41" s="111" t="s">
        <v>21</v>
      </c>
      <c r="F41" s="111"/>
      <c r="G41" s="111"/>
      <c r="H41" s="111" t="s">
        <v>21</v>
      </c>
      <c r="I41" s="5">
        <f>COUNTIFS(B41:H41,"&lt;&gt;空",B41:H41,"&lt;&gt;休",B41:H41,"&lt;&gt;調",B41:H41,"&lt;&gt;",B41:H41,"&lt;&gt;調整休")</f>
        <v>2</v>
      </c>
      <c r="J41" s="682">
        <f>SUM(COUNTIF(B41:H41,"9-19"))*(9)+(COUNTIF(B41:H41,"9-18"))*(8)+(COUNTIF(B41:H41,"9-17"))*(7.25)+(COUNTIF(B41:H41,"9-16"))*(6.25)+(COUNTIF(B41:H41,"9-15"))*(5.5)+(COUNTIF(B41:H41,"9-14"))*(4.5)+(COUNTIF(B41:H41,"9-13"))*(4)+(COUNTIF(B41:H41,"9-12"))*(3)+(COUNTIF(B41:H41,"9-11"))*(2)+(COUNTIF(B41:H41,"9:30-11:30,16-19"))*(5)+(COUNTIF(B41:H41,"15-19"))*(4)+(COUNTIF(B41:H41,"14-19"))*(4.5)+(COUNTIF(B41:H41,"13-19"))*(5.5)+(COUNTIF(B41:H41,"13-18"))*(4.5)+(COUNTIF(B41:H41,"13-17"))*(4)+(COUNTIF(B41:H41,"12-18"))*(5.5)+(COUNTIF(B41:H41,"13:30-19"))*(5)+(COUNTIF(B41:H41,"16-19"))*(3)+(COUNTIF(B41:H41,"11-18"))*(6.25)</f>
        <v>9</v>
      </c>
      <c r="K41" s="692"/>
    </row>
    <row r="42" spans="1:14" ht="19.5" customHeight="1" x14ac:dyDescent="0.15">
      <c r="A42" s="797" t="s">
        <v>109</v>
      </c>
      <c r="B42" s="773" t="s">
        <v>83</v>
      </c>
      <c r="C42" s="417"/>
      <c r="D42" s="418"/>
      <c r="E42" s="393" t="s">
        <v>20</v>
      </c>
      <c r="F42" s="393" t="s">
        <v>20</v>
      </c>
      <c r="G42" s="773" t="s">
        <v>83</v>
      </c>
      <c r="H42" s="447" t="s">
        <v>380</v>
      </c>
      <c r="I42" s="394"/>
      <c r="J42" s="856"/>
      <c r="K42" s="976"/>
    </row>
    <row r="43" spans="1:14" ht="19.5" customHeight="1" thickBot="1" x14ac:dyDescent="0.2">
      <c r="A43" s="798"/>
      <c r="B43" s="774"/>
      <c r="C43" s="395"/>
      <c r="D43" s="395"/>
      <c r="E43" s="399"/>
      <c r="F43" s="400" t="s">
        <v>321</v>
      </c>
      <c r="G43" s="774"/>
      <c r="H43" s="111"/>
      <c r="I43" s="397"/>
      <c r="J43" s="858"/>
      <c r="K43" s="859"/>
    </row>
    <row r="44" spans="1:14" ht="19.5" customHeight="1" x14ac:dyDescent="0.15">
      <c r="A44" s="41"/>
      <c r="B44" s="42"/>
      <c r="C44" s="42"/>
      <c r="D44" s="42"/>
      <c r="E44" s="42"/>
      <c r="F44" s="42"/>
      <c r="G44" s="42"/>
      <c r="H44" s="42"/>
      <c r="I44" s="975" t="s">
        <v>417</v>
      </c>
      <c r="J44" s="975"/>
      <c r="K44" s="975"/>
    </row>
    <row r="45" spans="1:14" ht="14.45" customHeight="1" x14ac:dyDescent="0.15">
      <c r="A45" s="699" t="s">
        <v>36</v>
      </c>
      <c r="B45" s="700"/>
      <c r="C45" s="13"/>
      <c r="D45" s="701" t="s">
        <v>31</v>
      </c>
      <c r="E45" s="701"/>
      <c r="H45" s="10"/>
      <c r="I45" s="10"/>
      <c r="M45" s="14"/>
      <c r="N45" s="15"/>
    </row>
    <row r="46" spans="1:14" ht="14.45" customHeight="1" x14ac:dyDescent="0.15">
      <c r="A46" s="702" t="s">
        <v>85</v>
      </c>
      <c r="B46" s="703"/>
      <c r="C46" s="704" t="s">
        <v>89</v>
      </c>
      <c r="D46" s="705"/>
      <c r="E46" s="705"/>
      <c r="F46" s="705"/>
      <c r="G46" s="705"/>
      <c r="H46" s="705"/>
      <c r="I46" s="705"/>
      <c r="J46" s="705"/>
      <c r="K46" s="705"/>
      <c r="M46" s="14"/>
      <c r="N46" s="15"/>
    </row>
    <row r="47" spans="1:14" ht="14.45" customHeight="1" x14ac:dyDescent="0.15">
      <c r="A47" s="702" t="s">
        <v>86</v>
      </c>
      <c r="B47" s="703"/>
      <c r="C47" s="704" t="s">
        <v>90</v>
      </c>
      <c r="D47" s="705"/>
      <c r="E47" s="705"/>
      <c r="F47" s="705"/>
      <c r="G47" s="705"/>
      <c r="H47" s="705"/>
      <c r="I47" s="705"/>
      <c r="J47" s="705"/>
      <c r="K47" s="705"/>
    </row>
    <row r="48" spans="1:14" ht="14.45" customHeight="1" x14ac:dyDescent="0.15">
      <c r="A48" s="95" t="s">
        <v>87</v>
      </c>
      <c r="B48" s="96"/>
      <c r="C48" s="696" t="s">
        <v>30</v>
      </c>
      <c r="D48" s="697"/>
      <c r="E48" s="697"/>
      <c r="F48" s="697"/>
      <c r="G48" s="697"/>
      <c r="H48" s="697"/>
      <c r="I48" s="697"/>
      <c r="J48" s="697"/>
      <c r="K48" s="697"/>
    </row>
    <row r="49" spans="1:11" ht="14.45" customHeight="1" x14ac:dyDescent="0.15">
      <c r="A49" s="95" t="s">
        <v>88</v>
      </c>
      <c r="B49" s="96"/>
      <c r="C49" s="97" t="s">
        <v>32</v>
      </c>
      <c r="D49" s="98"/>
      <c r="E49" s="98"/>
      <c r="F49" s="98"/>
      <c r="G49" s="98"/>
      <c r="H49" s="98"/>
      <c r="I49" s="98"/>
      <c r="J49" s="98"/>
      <c r="K49" s="98"/>
    </row>
    <row r="50" spans="1:11" ht="14.45" customHeight="1" x14ac:dyDescent="0.15">
      <c r="A50" s="694"/>
      <c r="B50" s="695"/>
      <c r="C50" s="696" t="s">
        <v>91</v>
      </c>
      <c r="D50" s="697"/>
      <c r="E50" s="697"/>
      <c r="F50" s="697"/>
      <c r="G50" s="697"/>
      <c r="H50" s="697"/>
      <c r="I50" s="697"/>
      <c r="J50" s="697"/>
      <c r="K50" s="697"/>
    </row>
    <row r="51" spans="1:11" ht="14.45" customHeight="1" x14ac:dyDescent="0.15">
      <c r="A51" s="876"/>
      <c r="B51" s="876"/>
      <c r="C51" s="98" t="s">
        <v>35</v>
      </c>
      <c r="D51" s="98"/>
      <c r="E51" s="98"/>
      <c r="F51" s="98"/>
      <c r="G51" s="98"/>
      <c r="H51" s="98"/>
      <c r="I51" s="98"/>
      <c r="J51" s="98"/>
      <c r="K51" s="98"/>
    </row>
    <row r="52" spans="1:11" ht="14.45" customHeight="1" x14ac:dyDescent="0.15">
      <c r="A52" s="875"/>
      <c r="B52" s="875"/>
      <c r="C52" s="697" t="s">
        <v>92</v>
      </c>
      <c r="D52" s="697"/>
      <c r="E52" s="697"/>
      <c r="F52" s="697"/>
      <c r="G52" s="697"/>
      <c r="H52" s="697"/>
      <c r="I52" s="697"/>
      <c r="J52" s="697"/>
      <c r="K52" s="697"/>
    </row>
    <row r="53" spans="1:11" ht="14.45" customHeight="1" x14ac:dyDescent="0.15">
      <c r="A53" s="875"/>
      <c r="B53" s="875"/>
      <c r="C53" s="697"/>
      <c r="D53" s="697"/>
      <c r="E53" s="697"/>
      <c r="F53" s="697"/>
      <c r="G53" s="697"/>
      <c r="H53" s="697"/>
      <c r="I53" s="697"/>
      <c r="J53" s="697"/>
      <c r="K53" s="697"/>
    </row>
  </sheetData>
  <mergeCells count="68">
    <mergeCell ref="J5:K5"/>
    <mergeCell ref="B1:F1"/>
    <mergeCell ref="H1:K1"/>
    <mergeCell ref="B2:E2"/>
    <mergeCell ref="I3:I4"/>
    <mergeCell ref="J3:K4"/>
    <mergeCell ref="J17:K17"/>
    <mergeCell ref="J6:K6"/>
    <mergeCell ref="J7:K7"/>
    <mergeCell ref="J8:K8"/>
    <mergeCell ref="A10:A11"/>
    <mergeCell ref="B10:D10"/>
    <mergeCell ref="J10:K10"/>
    <mergeCell ref="J11:K11"/>
    <mergeCell ref="I12:I13"/>
    <mergeCell ref="J12:K13"/>
    <mergeCell ref="J14:K14"/>
    <mergeCell ref="J15:K15"/>
    <mergeCell ref="J16:K16"/>
    <mergeCell ref="J9:K9"/>
    <mergeCell ref="A26:A27"/>
    <mergeCell ref="J26:K26"/>
    <mergeCell ref="J27:K27"/>
    <mergeCell ref="A18:A19"/>
    <mergeCell ref="J18:K18"/>
    <mergeCell ref="J19:K19"/>
    <mergeCell ref="I20:I21"/>
    <mergeCell ref="J20:K21"/>
    <mergeCell ref="J32:K32"/>
    <mergeCell ref="J22:K22"/>
    <mergeCell ref="J23:K23"/>
    <mergeCell ref="J24:K24"/>
    <mergeCell ref="J25:K25"/>
    <mergeCell ref="I28:I29"/>
    <mergeCell ref="J28:K29"/>
    <mergeCell ref="F30:H30"/>
    <mergeCell ref="J30:K30"/>
    <mergeCell ref="J31:K31"/>
    <mergeCell ref="J33:K33"/>
    <mergeCell ref="A34:A35"/>
    <mergeCell ref="J34:K34"/>
    <mergeCell ref="J35:K35"/>
    <mergeCell ref="I36:I37"/>
    <mergeCell ref="J36:K37"/>
    <mergeCell ref="J38:K38"/>
    <mergeCell ref="J39:K39"/>
    <mergeCell ref="J40:K40"/>
    <mergeCell ref="J41:K41"/>
    <mergeCell ref="A42:A43"/>
    <mergeCell ref="G42:G43"/>
    <mergeCell ref="J42:K42"/>
    <mergeCell ref="J43:K43"/>
    <mergeCell ref="A53:B53"/>
    <mergeCell ref="C53:K53"/>
    <mergeCell ref="B42:B43"/>
    <mergeCell ref="C48:K48"/>
    <mergeCell ref="A50:B50"/>
    <mergeCell ref="C50:K50"/>
    <mergeCell ref="A51:B51"/>
    <mergeCell ref="A52:B52"/>
    <mergeCell ref="C52:K52"/>
    <mergeCell ref="I44:K44"/>
    <mergeCell ref="A45:B45"/>
    <mergeCell ref="D45:E45"/>
    <mergeCell ref="A46:B46"/>
    <mergeCell ref="C46:K46"/>
    <mergeCell ref="A47:B47"/>
    <mergeCell ref="C47:K47"/>
  </mergeCells>
  <phoneticPr fontId="13"/>
  <pageMargins left="0.59055118110236227" right="0.27559055118110237" top="0.31496062992125984" bottom="0.11811023622047245" header="0.51181102362204722" footer="0.51181102362204722"/>
  <pageSetup paperSize="9" scale="90"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0B47886-16C7-4160-9BF6-A495D8853330}">
          <x14:formula1>
            <xm:f>'F:\Users\clmiwa-three\Downloads\[《中村》新田・草加 エリア 仮シフト【12月16日～1月15日】.xlsx]参照データベース'!#REF!</xm:f>
          </x14:formula1>
          <xm:sqref>G1 C19:D19 B11:F11 C27:D27 E44:H44 C35:D35 C43:D44</xm:sqref>
        </x14:dataValidation>
      </x14:dataValidations>
    </ext>
  </extLst>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90801-CCC7-4788-8449-09645137DCBA}">
  <sheetPr>
    <tabColor theme="7" tint="0.59999389629810485"/>
    <pageSetUpPr fitToPage="1"/>
  </sheetPr>
  <dimension ref="A1:N67"/>
  <sheetViews>
    <sheetView zoomScale="90" zoomScaleNormal="90" workbookViewId="0">
      <selection activeCell="F18" sqref="F18"/>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382</v>
      </c>
      <c r="C1" s="683"/>
      <c r="D1" s="683"/>
      <c r="E1" s="683"/>
      <c r="F1" s="683"/>
      <c r="H1" s="729" t="s">
        <v>111</v>
      </c>
      <c r="I1" s="730"/>
      <c r="J1" s="731"/>
      <c r="K1" s="732"/>
    </row>
    <row r="2" spans="1:11" ht="9.9499999999999993" customHeight="1" x14ac:dyDescent="0.15">
      <c r="A2" s="14"/>
      <c r="I2" s="14"/>
      <c r="J2" s="3"/>
      <c r="K2" s="4"/>
    </row>
    <row r="3" spans="1:11" ht="15" customHeight="1" x14ac:dyDescent="0.15">
      <c r="A3" s="2" t="s">
        <v>64</v>
      </c>
      <c r="B3" s="90"/>
      <c r="C3" s="90"/>
      <c r="D3" s="90"/>
      <c r="E3" s="90"/>
      <c r="F3" s="90"/>
      <c r="G3" s="90">
        <v>45962</v>
      </c>
      <c r="H3" s="90">
        <v>45963</v>
      </c>
      <c r="I3" s="727" t="s">
        <v>1</v>
      </c>
      <c r="J3" s="717" t="s">
        <v>2</v>
      </c>
      <c r="K3" s="718"/>
    </row>
    <row r="4" spans="1:11" ht="15" customHeight="1" x14ac:dyDescent="0.15">
      <c r="A4" s="2" t="s">
        <v>3</v>
      </c>
      <c r="B4" s="2"/>
      <c r="C4" s="2"/>
      <c r="D4" s="2"/>
      <c r="E4" s="2"/>
      <c r="F4" s="2"/>
      <c r="G4" s="2" t="s">
        <v>9</v>
      </c>
      <c r="H4" s="24" t="s">
        <v>10</v>
      </c>
      <c r="I4" s="728"/>
      <c r="J4" s="719"/>
      <c r="K4" s="720"/>
    </row>
    <row r="5" spans="1:11" ht="15" customHeight="1" x14ac:dyDescent="0.15">
      <c r="A5" s="17" t="s">
        <v>13</v>
      </c>
      <c r="B5" s="2"/>
      <c r="C5" s="2"/>
      <c r="D5" s="2"/>
      <c r="E5" s="2"/>
      <c r="F5" s="2"/>
      <c r="G5" s="12"/>
      <c r="H5" s="12"/>
      <c r="I5" s="5"/>
      <c r="J5" s="682"/>
      <c r="K5" s="692"/>
    </row>
    <row r="6" spans="1:11" ht="15" customHeight="1" x14ac:dyDescent="0.15">
      <c r="A6" s="20" t="s">
        <v>112</v>
      </c>
      <c r="B6" s="26"/>
      <c r="C6" s="26"/>
      <c r="D6" s="32"/>
      <c r="E6" s="32"/>
      <c r="F6" s="32"/>
      <c r="G6" s="54" t="s">
        <v>67</v>
      </c>
      <c r="H6" s="54"/>
      <c r="I6" s="5">
        <f>COUNTIFS(B6:H6,"&lt;&gt;空",B6:H6,"&lt;&gt;休",B6:H6,"&lt;&gt;調",B6:H6,"&lt;&gt;",B6:H6,"&lt;&gt;調整休")</f>
        <v>1</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COUNTIF(B6:H6,"13-16"))*(3)+(COUNTIF(B6:H6,"工場9:30-15"))*(5)+(COUNTIF(B6:H6,"工場9-15"))*(5.5)+(COUNTIF(B6:H6,"Y10-・店15-"))*(6.25)+(COUNTIF(B6:H6,"Y9:30-/受-17"))*(6.75)+(COUNTIF(B6:H6,"Y9:30-/受"))*(4.5)</f>
        <v>7.25</v>
      </c>
      <c r="K6" s="692"/>
    </row>
    <row r="7" spans="1:11" ht="15" customHeight="1" x14ac:dyDescent="0.15">
      <c r="A7" s="20" t="s">
        <v>113</v>
      </c>
      <c r="B7" s="2"/>
      <c r="C7" s="2"/>
      <c r="D7" s="32"/>
      <c r="E7" s="32"/>
      <c r="F7" s="32"/>
      <c r="G7" s="87"/>
      <c r="H7" s="12"/>
      <c r="I7" s="5">
        <f>COUNTIFS(B7:H7,"&lt;&gt;空",B7:H7,"&lt;&gt;休",B7:H7,"&lt;&gt;調",B7:H7,"&lt;&gt;",B7:H7,"&lt;&gt;調整休")</f>
        <v>0</v>
      </c>
      <c r="J7" s="682">
        <v>12.5</v>
      </c>
      <c r="K7" s="692"/>
    </row>
    <row r="8" spans="1:11" ht="15" customHeight="1" x14ac:dyDescent="0.15">
      <c r="A8" s="20" t="s">
        <v>114</v>
      </c>
      <c r="B8" s="2"/>
      <c r="C8" s="2"/>
      <c r="D8" s="32"/>
      <c r="E8" s="32"/>
      <c r="F8" s="32"/>
      <c r="G8" s="54"/>
      <c r="H8" s="116" t="s">
        <v>116</v>
      </c>
      <c r="I8" s="5">
        <f>COUNTIFS(B8:H8,"&lt;&gt;空",B8:H8,"&lt;&gt;休",B8:H8,"&lt;&gt;調",B8:H8,"&lt;&gt;",B8:H8,"&lt;&gt;調整休")</f>
        <v>1</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COUNTIF(B8:H8,"12:30-17:30"))*(4.5)</f>
        <v>4.5</v>
      </c>
      <c r="K8" s="692"/>
    </row>
    <row r="9" spans="1:11" ht="15" customHeight="1" x14ac:dyDescent="0.15">
      <c r="A9" s="20" t="s">
        <v>115</v>
      </c>
      <c r="B9" s="38"/>
      <c r="C9" s="38"/>
      <c r="D9" s="38"/>
      <c r="E9" s="38"/>
      <c r="F9" s="38"/>
      <c r="G9" s="12" t="s">
        <v>21</v>
      </c>
      <c r="H9" s="12" t="s">
        <v>21</v>
      </c>
      <c r="I9" s="5">
        <f t="shared" ref="I9:I12" si="0">COUNTIFS(B9:H9,"&lt;&gt;空",B9:H9,"&lt;&gt;休",B9:H9,"&lt;&gt;調",B9:H9,"&lt;&gt;",B9:H9,"&lt;&gt;調整休")</f>
        <v>2</v>
      </c>
      <c r="J9" s="682">
        <f t="shared" ref="J9:J10" si="1">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13:30-19"))*(5)+(COUNTIF(B9:H9,"14-17"))*(4)+(COUNTIF(B9:H9,"16-19"))*(4)+(COUNTIF(B9:H9,"13-16"))*(3)</f>
        <v>9</v>
      </c>
      <c r="K9" s="692"/>
    </row>
    <row r="10" spans="1:11" ht="15" customHeight="1" x14ac:dyDescent="0.15">
      <c r="A10" s="20" t="s">
        <v>128</v>
      </c>
      <c r="B10" s="38"/>
      <c r="C10" s="38"/>
      <c r="D10" s="38"/>
      <c r="E10" s="38"/>
      <c r="F10" s="38"/>
      <c r="G10" s="12"/>
      <c r="H10" s="12" t="s">
        <v>20</v>
      </c>
      <c r="I10" s="5">
        <f t="shared" si="0"/>
        <v>1</v>
      </c>
      <c r="J10" s="682">
        <f t="shared" si="1"/>
        <v>4.5</v>
      </c>
      <c r="K10" s="692"/>
    </row>
    <row r="11" spans="1:11" ht="15" customHeight="1" x14ac:dyDescent="0.15">
      <c r="A11" s="20" t="s">
        <v>339</v>
      </c>
      <c r="B11" s="38"/>
      <c r="C11" s="38"/>
      <c r="D11" s="38"/>
      <c r="E11" s="38"/>
      <c r="F11" s="38"/>
      <c r="G11" s="12" t="s">
        <v>20</v>
      </c>
      <c r="H11" s="12" t="s">
        <v>20</v>
      </c>
      <c r="I11" s="5">
        <f t="shared" si="0"/>
        <v>2</v>
      </c>
      <c r="J11" s="682">
        <f>SUM(COUNTIF(B11:H11,"9-14:30"))*(5)+(COUNTIF(B11:H11,"9-20"))*(10)+(COUNTIF(B11:H11,"9-19"))*(9)+(COUNTIF(B11:H11,"9-18"))*(8)+(COUNTIF(B11:H11,"9-17"))*(7.25)+(COUNTIF(B11:H11,"9-16"))*(6.25)+(COUNTIF(B11:H11,"9-15"))*(5.5)+(COUNTIF(B11:H11,"9-14"))*(4.5)+(COUNTIF(B11:H11,"9-13,17-20"))*(7)+(COUNTIF(B11:H11,"9-13"))*(4)+(COUNTIF(B11:H11,"9-12,18-20"))*(5)+(COUNTIF(B11:H11,"9-12,16-20"))*(7)+(COUNTIF(B11:H11,"9-12,16-19"))*(6)+(COUNTIF(B11:H11,"9-13,16-20"))*(6)+(COUNTIF(B11:H11,"9-12"))*(3)+(COUNTIF(B11:H11,"9-11:30"))*(2.5)+(COUNTIF(B11:H11,"9-11,16-19"))*(5)+(COUNTIF(B11:H11,"9-11"))*(2)+(COUNTIF(B11:H11,"9:30-11:30,16-19"))*(5)+(COUNTIF(B11:H11,"19-20"))*(1)+(COUNTIF(B11:H11,"17-20"))*(3)+(COUNTIF(B11:H11,"16-20"))*(4)+(COUNTIF(B11:H11,"15-20"))*(4.5)+(COUNTIF(B11:H11,"15-19"))*(4)+(COUNTIF(B11:H11,"14-20"))*(5.5)+(COUNTIF(B11:H11,"14-19"))*(4.5)+(COUNTIF(B11:H11,"14:30-20"))*(5)+(COUNTIF(B11:H11,"13-20"))*(6.25)+(COUNTIF(B11:H11,"13-19"))*(5.5)+(COUNTIF(B11:H11,"13-18"))*(4.5)+(COUNTIF(B11:H11,"13-17"))*(4)+(COUNTIF(B11:H11,"12-20"))*(7.25)+(COUNTIF(B11:H11,"10-20"))*(9)+(COUNTIF(B11:H11,"10-15"))*(4.5)+(COUNTIF(B11:H11,"12-18"))*(5.5)+(COUNTIF(B11:H11,"10-12,14-19"))*(6.5)+(COUNTIF(B11:H11,"10-14"))*(4)+(COUNTIF(B11:H11,"13:30-19"))*(5)+(COUNTIF(B11:H11,"14-17"))*(4)+(COUNTIF(B11:H11,"16-19"))*(3)+(COUNTIF(B11:H11,"13-16"))*(3)</f>
        <v>9</v>
      </c>
      <c r="K11" s="692"/>
    </row>
    <row r="12" spans="1:11" ht="15" customHeight="1" x14ac:dyDescent="0.15">
      <c r="A12" s="20" t="s">
        <v>359</v>
      </c>
      <c r="B12" s="38"/>
      <c r="C12" s="38"/>
      <c r="D12" s="38"/>
      <c r="E12" s="38"/>
      <c r="F12" s="38"/>
      <c r="G12" s="93" t="s">
        <v>396</v>
      </c>
      <c r="H12" s="12" t="s">
        <v>21</v>
      </c>
      <c r="I12" s="5">
        <f t="shared" si="0"/>
        <v>2</v>
      </c>
      <c r="J12" s="682">
        <f>SUM(COUNTIF(B12:H12,"9-14:30"))*(5)+(COUNTIF(B12:H12,"9-20"))*(10)+(COUNTIF(B12:H12,"9-19"))*(9)+(COUNTIF(B12:H12,"9-18"))*(8)+(COUNTIF(B12:H12,"9-17"))*(7.25)+(COUNTIF(B12:H12,"9-16"))*(6.25)+(COUNTIF(B12:H12,"9-15"))*(5.5)+(COUNTIF(B12:H12,"9-14"))*(4.5)+(COUNTIF(B12:H12,"9-13,17-20"))*(7)+(COUNTIF(B12:H12,"9-13"))*(4)+(COUNTIF(B12:H12,"9-12,18-20"))*(5)+(COUNTIF(B12:H12,"9-12,16-20"))*(7)+(COUNTIF(B12:H12,"9-12,16-19"))*(6)+(COUNTIF(B12:H12,"9-13,16-20"))*(6)+(COUNTIF(B12:H12,"9-12"))*(3)+(COUNTIF(B12:H12,"9-11:30"))*(2.5)+(COUNTIF(B12:H12,"9-11,16-19"))*(5)+(COUNTIF(B12:H12,"9-11"))*(2)+(COUNTIF(B12:H12,"9:30-11:30,16-19"))*(5)+(COUNTIF(B12:H12,"19-20"))*(1)+(COUNTIF(B12:H12,"17-20"))*(3)+(COUNTIF(B12:H12,"16-20"))*(4)+(COUNTIF(B12:H12,"15-20"))*(4.5)+(COUNTIF(B12:H12,"15-19"))*(4)+(COUNTIF(B12:H12,"14-20"))*(5.5)+(COUNTIF(B12:H12,"14-19"))*(4.5)+(COUNTIF(B12:H12,"14:30-20"))*(5)+(COUNTIF(B12:H12,"13-20"))*(6.25)+(COUNTIF(B12:H12,"13-19"))*(5.5)+(COUNTIF(B12:H12,"13-18"))*(4.5)+(COUNTIF(B12:H12,"13-17"))*(4)+(COUNTIF(B12:H12,"12-20"))*(7.25)+(COUNTIF(B12:H12,"10-20"))*(9)+(COUNTIF(B12:H12,"10-15"))*(4.5)+(COUNTIF(B12:H12,"12-18"))*(5.5)+(COUNTIF(B12:H12,"10-12,14-19"))*(6.5)+(COUNTIF(B12:H12,"10-14"))*(4)+(COUNTIF(B12:H12,"13:30-19"))*(5)+(COUNTIF(B12:H12,"14-17"))*(4)+(COUNTIF(B12:H12,"16-19"))*(3)+(COUNTIF(B12:H12,"13-16"))*(3)</f>
        <v>4.5</v>
      </c>
      <c r="K12" s="692"/>
    </row>
    <row r="13" spans="1:11" ht="15" customHeight="1" x14ac:dyDescent="0.15">
      <c r="A13" s="56" t="s">
        <v>66</v>
      </c>
      <c r="B13" s="38"/>
      <c r="C13" s="38"/>
      <c r="D13" s="38"/>
      <c r="E13" s="38"/>
      <c r="F13" s="38"/>
      <c r="G13" s="117"/>
      <c r="H13" s="117"/>
      <c r="I13" s="27"/>
      <c r="J13" s="48"/>
      <c r="K13" s="102"/>
    </row>
    <row r="14" spans="1:11" ht="15" customHeight="1" x14ac:dyDescent="0.15">
      <c r="A14" s="33" t="s">
        <v>0</v>
      </c>
      <c r="B14" s="90">
        <v>45964</v>
      </c>
      <c r="C14" s="90">
        <v>45965</v>
      </c>
      <c r="D14" s="90">
        <v>45966</v>
      </c>
      <c r="E14" s="90">
        <v>45967</v>
      </c>
      <c r="F14" s="90">
        <v>45968</v>
      </c>
      <c r="G14" s="90">
        <v>45969</v>
      </c>
      <c r="H14" s="90">
        <v>45970</v>
      </c>
      <c r="I14" s="7"/>
      <c r="J14" s="717" t="s">
        <v>2</v>
      </c>
      <c r="K14" s="718"/>
    </row>
    <row r="15" spans="1:11" ht="15" customHeight="1" x14ac:dyDescent="0.15">
      <c r="A15" s="22" t="s">
        <v>3</v>
      </c>
      <c r="B15" s="24" t="s">
        <v>4</v>
      </c>
      <c r="C15" s="2" t="s">
        <v>5</v>
      </c>
      <c r="D15" s="21" t="s">
        <v>6</v>
      </c>
      <c r="E15" s="2" t="s">
        <v>7</v>
      </c>
      <c r="F15" s="2" t="s">
        <v>8</v>
      </c>
      <c r="G15" s="2" t="s">
        <v>9</v>
      </c>
      <c r="H15" s="24" t="s">
        <v>10</v>
      </c>
      <c r="I15" s="8"/>
      <c r="J15" s="719"/>
      <c r="K15" s="720"/>
    </row>
    <row r="16" spans="1:11" ht="15" customHeight="1" x14ac:dyDescent="0.15">
      <c r="A16" s="17" t="s">
        <v>12</v>
      </c>
      <c r="B16" s="12"/>
      <c r="C16" s="2"/>
      <c r="D16" s="2"/>
      <c r="E16" s="450" t="s">
        <v>119</v>
      </c>
      <c r="F16" s="12"/>
      <c r="G16" s="12"/>
      <c r="H16" s="12"/>
      <c r="I16" s="5"/>
      <c r="J16" s="682"/>
      <c r="K16" s="692"/>
    </row>
    <row r="17" spans="1:11" ht="15" customHeight="1" x14ac:dyDescent="0.15">
      <c r="A17" s="19" t="s">
        <v>112</v>
      </c>
      <c r="B17" s="59"/>
      <c r="C17" s="26"/>
      <c r="D17" s="32"/>
      <c r="E17" s="54" t="s">
        <v>22</v>
      </c>
      <c r="F17" s="444" t="s">
        <v>379</v>
      </c>
      <c r="G17" s="54" t="s">
        <v>67</v>
      </c>
      <c r="H17" s="54"/>
      <c r="I17" s="5">
        <f>COUNTIFS(B17:H17,"&lt;&gt;空",B17:H17,"&lt;&gt;休",B17:H17,"&lt;&gt;調",B17:H17,"&lt;&gt;",B17:H17,"&lt;&gt;調整休")</f>
        <v>3</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13:30-19"))*(5)+(COUNTIF(B17:H17,"14-17"))*(4)+(COUNTIF(B17:H17,"16-19"))*(4)+(COUNTIF(B17:H17,"13-16"))*(3)+(COUNTIF(B17:H17,"工場9:30-15"))*(5)+(COUNTIF(B17:H17,"工場9-15"))*(5.5)+(COUNTIF(B17:H17,"Y10-・店15-"))*(6.25)+(COUNTIF(B17:H17,"Y9:30-/受-17"))*(6.75)+(COUNTIF(B17:H17,"Y9:30-/受"))*(4.5)</f>
        <v>19.5</v>
      </c>
      <c r="K17" s="692"/>
    </row>
    <row r="18" spans="1:11" ht="15" customHeight="1" x14ac:dyDescent="0.15">
      <c r="A18" s="20" t="s">
        <v>113</v>
      </c>
      <c r="B18" s="59"/>
      <c r="C18" s="2"/>
      <c r="D18" s="32"/>
      <c r="E18" s="12" t="s">
        <v>20</v>
      </c>
      <c r="F18" s="401" t="s">
        <v>402</v>
      </c>
      <c r="G18" s="87"/>
      <c r="H18" s="12"/>
      <c r="I18" s="5">
        <f>COUNTIFS(B18:H18,"&lt;&gt;空",B18:H18,"&lt;&gt;休",B18:H18,"&lt;&gt;調",B18:H18,"&lt;&gt;",B18:H18,"&lt;&gt;調整休")</f>
        <v>2</v>
      </c>
      <c r="J18" s="682">
        <v>9</v>
      </c>
      <c r="K18" s="692"/>
    </row>
    <row r="19" spans="1:11" ht="15" customHeight="1" x14ac:dyDescent="0.15">
      <c r="A19" s="20" t="s">
        <v>114</v>
      </c>
      <c r="B19" s="12" t="s">
        <v>20</v>
      </c>
      <c r="C19" s="2"/>
      <c r="D19" s="32"/>
      <c r="E19" s="16"/>
      <c r="F19" s="54"/>
      <c r="G19" s="54"/>
      <c r="H19" s="116" t="s">
        <v>116</v>
      </c>
      <c r="I19" s="5">
        <f>COUNTIFS(B19:H19,"&lt;&gt;空",B19:H19,"&lt;&gt;休",B19:H19,"&lt;&gt;調",B19:H19,"&lt;&gt;",B19:H19,"&lt;&gt;調整休")</f>
        <v>2</v>
      </c>
      <c r="J19" s="682">
        <f>SUM(COUNTIF(B19:H19,"9-14:30"))*(5)+(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13:30-19"))*(5)+(COUNTIF(B19:H19,"14-17"))*(4)+(COUNTIF(B19:H19,"16-19"))*(4)+(COUNTIF(B19:H19,"13-16"))*(3)+(COUNTIF(B19:H19,"12:30-17:30"))*(4.5)</f>
        <v>9</v>
      </c>
      <c r="K19" s="692"/>
    </row>
    <row r="20" spans="1:11" ht="15" customHeight="1" x14ac:dyDescent="0.15">
      <c r="A20" s="20" t="s">
        <v>115</v>
      </c>
      <c r="B20" s="12" t="s">
        <v>21</v>
      </c>
      <c r="C20" s="38"/>
      <c r="D20" s="38"/>
      <c r="E20" s="12"/>
      <c r="F20" s="40"/>
      <c r="G20" s="12" t="s">
        <v>21</v>
      </c>
      <c r="H20" s="12" t="s">
        <v>21</v>
      </c>
      <c r="I20" s="5">
        <f t="shared" ref="I20:I23" si="2">COUNTIFS(B20:H20,"&lt;&gt;空",B20:H20,"&lt;&gt;休",B20:H20,"&lt;&gt;調",B20:H20,"&lt;&gt;",B20:H20,"&lt;&gt;調整休")</f>
        <v>3</v>
      </c>
      <c r="J20" s="682">
        <f t="shared" ref="J20:J21" si="3">SUM(COUNTIF(B20:H20,"9-14:30"))*(5)+(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13:30-19"))*(5)+(COUNTIF(B20:H20,"14-17"))*(4)+(COUNTIF(B20:H20,"16-19"))*(4)+(COUNTIF(B20:H20,"13-16"))*(3)</f>
        <v>13.5</v>
      </c>
      <c r="K20" s="692"/>
    </row>
    <row r="21" spans="1:11" ht="15" customHeight="1" x14ac:dyDescent="0.15">
      <c r="A21" s="47" t="s">
        <v>128</v>
      </c>
      <c r="B21" s="12" t="s">
        <v>20</v>
      </c>
      <c r="C21" s="38"/>
      <c r="D21" s="38"/>
      <c r="E21" s="29"/>
      <c r="F21" s="12" t="s">
        <v>20</v>
      </c>
      <c r="G21" s="12"/>
      <c r="H21" s="12" t="s">
        <v>20</v>
      </c>
      <c r="I21" s="5">
        <f t="shared" si="2"/>
        <v>3</v>
      </c>
      <c r="J21" s="682">
        <f t="shared" si="3"/>
        <v>13.5</v>
      </c>
      <c r="K21" s="692"/>
    </row>
    <row r="22" spans="1:11" ht="15" customHeight="1" x14ac:dyDescent="0.15">
      <c r="A22" s="20" t="s">
        <v>339</v>
      </c>
      <c r="B22" s="12"/>
      <c r="C22" s="38"/>
      <c r="D22" s="38"/>
      <c r="E22" s="59"/>
      <c r="F22" s="29"/>
      <c r="G22" s="12" t="s">
        <v>20</v>
      </c>
      <c r="H22" s="12" t="s">
        <v>20</v>
      </c>
      <c r="I22" s="5">
        <f t="shared" si="2"/>
        <v>2</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(3)+(COUNTIF(B22:H22,"13-16"))*(3)</f>
        <v>9</v>
      </c>
      <c r="K22" s="692"/>
    </row>
    <row r="23" spans="1:11" ht="15" customHeight="1" x14ac:dyDescent="0.15">
      <c r="A23" s="20" t="s">
        <v>359</v>
      </c>
      <c r="B23" s="117"/>
      <c r="C23" s="38"/>
      <c r="D23" s="38"/>
      <c r="E23" s="12" t="s">
        <v>21</v>
      </c>
      <c r="F23" s="12" t="s">
        <v>21</v>
      </c>
      <c r="G23" s="12" t="s">
        <v>21</v>
      </c>
      <c r="H23" s="12" t="s">
        <v>21</v>
      </c>
      <c r="I23" s="5">
        <f t="shared" si="2"/>
        <v>4</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(3)+(COUNTIF(B23:H23,"13-16"))*(3)</f>
        <v>18</v>
      </c>
      <c r="K23" s="692"/>
    </row>
    <row r="24" spans="1:11" ht="15" customHeight="1" x14ac:dyDescent="0.15">
      <c r="A24" s="114" t="s">
        <v>66</v>
      </c>
      <c r="B24" s="117"/>
      <c r="C24" s="38"/>
      <c r="D24" s="38"/>
      <c r="E24" s="385" t="s">
        <v>395</v>
      </c>
      <c r="F24" s="258" t="s">
        <v>101</v>
      </c>
      <c r="G24" s="117"/>
      <c r="H24" s="117"/>
      <c r="I24" s="27"/>
      <c r="J24" s="48"/>
      <c r="K24" s="102"/>
    </row>
    <row r="25" spans="1:11" ht="15" customHeight="1" x14ac:dyDescent="0.15">
      <c r="A25" s="22" t="s">
        <v>0</v>
      </c>
      <c r="B25" s="23">
        <v>45971</v>
      </c>
      <c r="C25" s="23">
        <v>45972</v>
      </c>
      <c r="D25" s="23">
        <v>45973</v>
      </c>
      <c r="E25" s="23">
        <v>45974</v>
      </c>
      <c r="F25" s="23">
        <v>45975</v>
      </c>
      <c r="G25" s="23">
        <v>45976</v>
      </c>
      <c r="H25" s="23">
        <v>45977</v>
      </c>
      <c r="I25" s="7"/>
      <c r="J25" s="717" t="s">
        <v>2</v>
      </c>
      <c r="K25" s="718"/>
    </row>
    <row r="26" spans="1:11" ht="15" customHeight="1" x14ac:dyDescent="0.15">
      <c r="A26" s="22" t="s">
        <v>3</v>
      </c>
      <c r="B26" s="22" t="s">
        <v>4</v>
      </c>
      <c r="C26" s="21" t="s">
        <v>5</v>
      </c>
      <c r="D26" s="21" t="s">
        <v>6</v>
      </c>
      <c r="E26" s="2" t="s">
        <v>7</v>
      </c>
      <c r="F26" s="2" t="s">
        <v>8</v>
      </c>
      <c r="G26" s="2" t="s">
        <v>9</v>
      </c>
      <c r="H26" s="24" t="s">
        <v>10</v>
      </c>
      <c r="I26" s="8"/>
      <c r="J26" s="719"/>
      <c r="K26" s="720"/>
    </row>
    <row r="27" spans="1:11" ht="15" customHeight="1" x14ac:dyDescent="0.15">
      <c r="A27" s="17" t="s">
        <v>13</v>
      </c>
      <c r="B27" s="12"/>
      <c r="C27" s="2"/>
      <c r="D27" s="2"/>
      <c r="E27" s="12"/>
      <c r="F27" s="12"/>
      <c r="G27" s="12"/>
      <c r="H27" s="12"/>
      <c r="I27" s="51"/>
      <c r="J27" s="721"/>
      <c r="K27" s="722"/>
    </row>
    <row r="28" spans="1:11" ht="15" customHeight="1" x14ac:dyDescent="0.15">
      <c r="A28" s="19" t="s">
        <v>112</v>
      </c>
      <c r="B28" s="242" t="s">
        <v>361</v>
      </c>
      <c r="C28" s="26"/>
      <c r="D28" s="32"/>
      <c r="E28" s="242" t="s">
        <v>361</v>
      </c>
      <c r="F28" s="444" t="s">
        <v>379</v>
      </c>
      <c r="G28" s="54" t="s">
        <v>67</v>
      </c>
      <c r="H28" s="54"/>
      <c r="I28" s="5">
        <f>COUNTIFS(B28:H28,"&lt;&gt;空",B28:H28,"&lt;&gt;休",B28:H28,"&lt;&gt;調",B28:H28,"&lt;&gt;",B28:H28,"&lt;&gt;調整休")</f>
        <v>4</v>
      </c>
      <c r="J28" s="682">
        <f>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COUNTIF(B28:H28,"工場9:30-15"))*(5)+(COUNTIF(B28:H28,"工場9-15"))*(5.5)+(COUNTIF(B28:H28,"Y10-・店15-"))*(6.25)+(COUNTIF(B28:H28,"Y9:30-/受-17"))*(6.75)+(COUNTIF(B28:H28,"Y9:30-/受"))*(4.5)</f>
        <v>23</v>
      </c>
      <c r="K28" s="692"/>
    </row>
    <row r="29" spans="1:11" ht="15" customHeight="1" x14ac:dyDescent="0.15">
      <c r="A29" s="20" t="s">
        <v>113</v>
      </c>
      <c r="B29" s="401" t="s">
        <v>405</v>
      </c>
      <c r="C29" s="2"/>
      <c r="D29" s="32"/>
      <c r="E29" s="12" t="s">
        <v>21</v>
      </c>
      <c r="F29" s="401" t="s">
        <v>402</v>
      </c>
      <c r="G29" s="401" t="s">
        <v>406</v>
      </c>
      <c r="H29" s="12"/>
      <c r="I29" s="5">
        <f>COUNTIFS(B29:H29,"&lt;&gt;空",B29:H29,"&lt;&gt;休",B29:H29,"&lt;&gt;調",B29:H29,"&lt;&gt;",B29:H29,"&lt;&gt;調整休")</f>
        <v>4</v>
      </c>
      <c r="J29" s="682">
        <v>16.5</v>
      </c>
      <c r="K29" s="692"/>
    </row>
    <row r="30" spans="1:11" ht="15" customHeight="1" x14ac:dyDescent="0.15">
      <c r="A30" s="20" t="s">
        <v>114</v>
      </c>
      <c r="B30" s="12"/>
      <c r="C30" s="2"/>
      <c r="D30" s="32"/>
      <c r="E30" s="16"/>
      <c r="F30" s="54"/>
      <c r="G30" s="54"/>
      <c r="H30" s="116" t="s">
        <v>116</v>
      </c>
      <c r="I30" s="5">
        <f>COUNTIFS(B30:H30,"&lt;&gt;空",B30:H30,"&lt;&gt;休",B30:H30,"&lt;&gt;調",B30:H30,"&lt;&gt;",B30:H30,"&lt;&gt;調整休")</f>
        <v>1</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COUNTIF(B30:H30,"13-16"))*(3)+(COUNTIF(B30:H30,"12:30-17:30"))*(4.5)</f>
        <v>4.5</v>
      </c>
      <c r="K30" s="692"/>
    </row>
    <row r="31" spans="1:11" ht="15" customHeight="1" x14ac:dyDescent="0.15">
      <c r="A31" s="20" t="s">
        <v>115</v>
      </c>
      <c r="B31" s="12" t="s">
        <v>21</v>
      </c>
      <c r="C31" s="38"/>
      <c r="D31" s="38"/>
      <c r="E31" s="12"/>
      <c r="F31" s="40"/>
      <c r="G31" s="12" t="s">
        <v>21</v>
      </c>
      <c r="H31" s="12" t="s">
        <v>21</v>
      </c>
      <c r="I31" s="5">
        <f t="shared" ref="I31:I34" si="4">COUNTIFS(B31:H31,"&lt;&gt;空",B31:H31,"&lt;&gt;休",B31:H31,"&lt;&gt;調",B31:H31,"&lt;&gt;",B31:H31,"&lt;&gt;調整休")</f>
        <v>3</v>
      </c>
      <c r="J31" s="682">
        <f t="shared" ref="J31:J32" si="5">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COUNTIF(B31:H31,"13-16"))*(3)</f>
        <v>13.5</v>
      </c>
      <c r="K31" s="692"/>
    </row>
    <row r="32" spans="1:11" ht="15" customHeight="1" x14ac:dyDescent="0.15">
      <c r="A32" s="47" t="s">
        <v>128</v>
      </c>
      <c r="B32" s="12" t="s">
        <v>20</v>
      </c>
      <c r="C32" s="38"/>
      <c r="D32" s="38"/>
      <c r="E32" s="29"/>
      <c r="F32" s="12" t="s">
        <v>20</v>
      </c>
      <c r="G32" s="12"/>
      <c r="H32" s="12" t="s">
        <v>20</v>
      </c>
      <c r="I32" s="5">
        <f t="shared" si="4"/>
        <v>3</v>
      </c>
      <c r="J32" s="682">
        <f t="shared" si="5"/>
        <v>13.5</v>
      </c>
      <c r="K32" s="692"/>
    </row>
    <row r="33" spans="1:11" ht="15" customHeight="1" x14ac:dyDescent="0.15">
      <c r="A33" s="20" t="s">
        <v>339</v>
      </c>
      <c r="B33" s="12"/>
      <c r="C33" s="38"/>
      <c r="D33" s="38"/>
      <c r="E33" s="12" t="s">
        <v>20</v>
      </c>
      <c r="F33" s="29"/>
      <c r="G33" s="12" t="s">
        <v>20</v>
      </c>
      <c r="H33" s="12" t="s">
        <v>20</v>
      </c>
      <c r="I33" s="5">
        <f t="shared" si="4"/>
        <v>3</v>
      </c>
      <c r="J33" s="682">
        <f t="shared" ref="J33:J34" si="6">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13:30-19"))*(5)+(COUNTIF(B33:H33,"14-17"))*(4)+(COUNTIF(B33:H33,"16-19"))*(3)+(COUNTIF(B33:H33,"13-16"))*(3)</f>
        <v>13.5</v>
      </c>
      <c r="K33" s="692"/>
    </row>
    <row r="34" spans="1:11" ht="15" customHeight="1" x14ac:dyDescent="0.15">
      <c r="A34" s="20" t="s">
        <v>359</v>
      </c>
      <c r="B34" s="117"/>
      <c r="C34" s="38"/>
      <c r="D34" s="38"/>
      <c r="E34" s="59"/>
      <c r="F34" s="12" t="s">
        <v>21</v>
      </c>
      <c r="G34" s="12" t="s">
        <v>21</v>
      </c>
      <c r="H34" s="59"/>
      <c r="I34" s="5">
        <f t="shared" si="4"/>
        <v>2</v>
      </c>
      <c r="J34" s="682">
        <f t="shared" si="6"/>
        <v>9</v>
      </c>
      <c r="K34" s="692"/>
    </row>
    <row r="35" spans="1:11" ht="15" customHeight="1" x14ac:dyDescent="0.15">
      <c r="A35" s="114" t="s">
        <v>66</v>
      </c>
      <c r="B35" s="117"/>
      <c r="C35" s="38"/>
      <c r="D35" s="38"/>
      <c r="E35" s="117"/>
      <c r="F35" s="258" t="s">
        <v>182</v>
      </c>
      <c r="G35" s="117"/>
      <c r="H35" s="117"/>
      <c r="I35" s="27"/>
      <c r="J35" s="48"/>
      <c r="K35" s="102"/>
    </row>
    <row r="36" spans="1:11" ht="15" customHeight="1" x14ac:dyDescent="0.15">
      <c r="A36" s="22" t="s">
        <v>0</v>
      </c>
      <c r="B36" s="90">
        <v>45978</v>
      </c>
      <c r="C36" s="90">
        <v>45979</v>
      </c>
      <c r="D36" s="90">
        <v>45980</v>
      </c>
      <c r="E36" s="90">
        <v>45981</v>
      </c>
      <c r="F36" s="90">
        <v>45982</v>
      </c>
      <c r="G36" s="90">
        <v>45983</v>
      </c>
      <c r="H36" s="90">
        <v>45984</v>
      </c>
      <c r="I36" s="7"/>
      <c r="J36" s="717" t="s">
        <v>2</v>
      </c>
      <c r="K36" s="718"/>
    </row>
    <row r="37" spans="1:11" ht="15" customHeight="1" x14ac:dyDescent="0.15">
      <c r="A37" s="22" t="s">
        <v>3</v>
      </c>
      <c r="B37" s="2" t="s">
        <v>4</v>
      </c>
      <c r="C37" s="21" t="s">
        <v>5</v>
      </c>
      <c r="D37" s="21" t="s">
        <v>6</v>
      </c>
      <c r="E37" s="2" t="s">
        <v>7</v>
      </c>
      <c r="F37" s="2" t="s">
        <v>8</v>
      </c>
      <c r="G37" s="2" t="s">
        <v>9</v>
      </c>
      <c r="H37" s="24" t="s">
        <v>10</v>
      </c>
      <c r="I37" s="8"/>
      <c r="J37" s="719"/>
      <c r="K37" s="720"/>
    </row>
    <row r="38" spans="1:11" ht="15" customHeight="1" x14ac:dyDescent="0.15">
      <c r="A38" s="17" t="s">
        <v>12</v>
      </c>
      <c r="B38" s="12"/>
      <c r="C38" s="2"/>
      <c r="D38" s="2"/>
      <c r="E38" s="12"/>
      <c r="F38" s="967" t="s">
        <v>60</v>
      </c>
      <c r="G38" s="968"/>
      <c r="H38" s="969"/>
      <c r="I38" s="5"/>
      <c r="J38" s="682"/>
      <c r="K38" s="692"/>
    </row>
    <row r="39" spans="1:11" ht="15" customHeight="1" x14ac:dyDescent="0.15">
      <c r="A39" s="20" t="s">
        <v>112</v>
      </c>
      <c r="B39" s="59"/>
      <c r="C39" s="26"/>
      <c r="D39" s="32"/>
      <c r="E39" s="242" t="s">
        <v>361</v>
      </c>
      <c r="F39" s="444" t="s">
        <v>379</v>
      </c>
      <c r="G39" s="59"/>
      <c r="H39" s="54" t="s">
        <v>67</v>
      </c>
      <c r="I39" s="5">
        <f>COUNTIFS(B39:H39,"&lt;&gt;空",B39:H39,"&lt;&gt;休",B39:H39,"&lt;&gt;調",B39:H39,"&lt;&gt;",B39:H39,"&lt;&gt;調整休")</f>
        <v>3</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COUNTIF(B39:H39,"13-16"))*(3)+(COUNTIF(B39:H39,"工場9:30-15"))*(5)+(COUNTIF(B39:H39,"工場9-15"))*(5.5)+(COUNTIF(B39:H39,"Y10-・店15-"))*(6.25)+(COUNTIF(B39:H39,"Y9:30-/受-17"))*(6.75)+(COUNTIF(B39:H39,"Y9:30-/受"))*(4.5)</f>
        <v>18.5</v>
      </c>
      <c r="K39" s="692"/>
    </row>
    <row r="40" spans="1:11" ht="15" customHeight="1" x14ac:dyDescent="0.15">
      <c r="A40" s="20" t="s">
        <v>113</v>
      </c>
      <c r="B40" s="401" t="s">
        <v>402</v>
      </c>
      <c r="C40" s="2"/>
      <c r="D40" s="32"/>
      <c r="E40" s="12" t="s">
        <v>21</v>
      </c>
      <c r="F40" s="401" t="s">
        <v>402</v>
      </c>
      <c r="G40" s="87"/>
      <c r="H40" s="12"/>
      <c r="I40" s="5">
        <f>COUNTIFS(B40:H40,"&lt;&gt;空",B40:H40,"&lt;&gt;休",B40:H40,"&lt;&gt;調",B40:H40,"&lt;&gt;",B40:H40,"&lt;&gt;調整休")</f>
        <v>3</v>
      </c>
      <c r="J40" s="682">
        <v>13.5</v>
      </c>
      <c r="K40" s="692"/>
    </row>
    <row r="41" spans="1:11" ht="15" customHeight="1" x14ac:dyDescent="0.15">
      <c r="A41" s="20" t="s">
        <v>114</v>
      </c>
      <c r="B41" s="12" t="s">
        <v>20</v>
      </c>
      <c r="C41" s="2"/>
      <c r="D41" s="32"/>
      <c r="E41" s="16"/>
      <c r="F41" s="54" t="s">
        <v>20</v>
      </c>
      <c r="G41" s="54"/>
      <c r="H41" s="457"/>
      <c r="I41" s="5">
        <f>COUNTIFS(B41:H41,"&lt;&gt;空",B41:H41,"&lt;&gt;休",B41:H41,"&lt;&gt;調",B41:H41,"&lt;&gt;",B41:H41,"&lt;&gt;調整休")</f>
        <v>2</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13:30-19"))*(5)+(COUNTIF(B41:H41,"14-17"))*(4)+(COUNTIF(B41:H41,"16-19"))*(4)+(COUNTIF(B41:H41,"13-16"))*(3)+(COUNTIF(B41:H41,"12:30-17:30"))*(4.5)</f>
        <v>9</v>
      </c>
      <c r="K41" s="692"/>
    </row>
    <row r="42" spans="1:11" ht="15" customHeight="1" x14ac:dyDescent="0.15">
      <c r="A42" s="20" t="s">
        <v>115</v>
      </c>
      <c r="B42" s="12" t="s">
        <v>21</v>
      </c>
      <c r="C42" s="38"/>
      <c r="D42" s="38"/>
      <c r="E42" s="12"/>
      <c r="F42" s="40"/>
      <c r="G42" s="12" t="s">
        <v>21</v>
      </c>
      <c r="H42" s="12" t="s">
        <v>21</v>
      </c>
      <c r="I42" s="5">
        <f t="shared" ref="I42:I45" si="7">COUNTIFS(B42:H42,"&lt;&gt;空",B42:H42,"&lt;&gt;休",B42:H42,"&lt;&gt;調",B42:H42,"&lt;&gt;",B42:H42,"&lt;&gt;調整休")</f>
        <v>3</v>
      </c>
      <c r="J42" s="682">
        <f t="shared" ref="J42:J43" si="8">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13:30-19"))*(5)+(COUNTIF(B42:H42,"14-17"))*(4)+(COUNTIF(B42:H42,"16-19"))*(4)+(COUNTIF(B42:H42,"13-16"))*(3)</f>
        <v>13.5</v>
      </c>
      <c r="K42" s="692"/>
    </row>
    <row r="43" spans="1:11" ht="15" customHeight="1" x14ac:dyDescent="0.15">
      <c r="A43" s="47" t="s">
        <v>128</v>
      </c>
      <c r="B43" s="12" t="s">
        <v>20</v>
      </c>
      <c r="C43" s="38"/>
      <c r="D43" s="38"/>
      <c r="E43" s="29"/>
      <c r="F43" s="59"/>
      <c r="G43" s="12"/>
      <c r="H43" s="12" t="s">
        <v>20</v>
      </c>
      <c r="I43" s="5">
        <f t="shared" si="7"/>
        <v>2</v>
      </c>
      <c r="J43" s="682">
        <f t="shared" si="8"/>
        <v>9</v>
      </c>
      <c r="K43" s="692"/>
    </row>
    <row r="44" spans="1:11" ht="15" customHeight="1" x14ac:dyDescent="0.15">
      <c r="A44" s="20" t="s">
        <v>339</v>
      </c>
      <c r="B44" s="12"/>
      <c r="C44" s="38"/>
      <c r="D44" s="38"/>
      <c r="E44" s="12" t="s">
        <v>20</v>
      </c>
      <c r="F44" s="29"/>
      <c r="G44" s="59"/>
      <c r="H44" s="59"/>
      <c r="I44" s="5">
        <f t="shared" si="7"/>
        <v>1</v>
      </c>
      <c r="J44" s="682">
        <f>SUM(COUNTIF(B44:H44,"9-14:30"))*(5)+(COUNTIF(B44:H44,"9-20"))*(10)+(COUNTIF(B44:H44,"9-19"))*(9)+(COUNTIF(B44:H44,"9-18"))*(8)+(COUNTIF(B44:H44,"9-17"))*(7.25)+(COUNTIF(B44:H44,"9-16"))*(6.25)+(COUNTIF(B44:H44,"9-15"))*(5.5)+(COUNTIF(B44:H44,"9-14"))*(4.5)+(COUNTIF(B44:H44,"9-13,17-20"))*(7)+(COUNTIF(B44:H44,"9-13"))*(4)+(COUNTIF(B44:H44,"9-12,18-20"))*(5)+(COUNTIF(B44:H44,"9-12,16-20"))*(7)+(COUNTIF(B44:H44,"9-12,16-19"))*(6)+(COUNTIF(B44:H44,"9-13,16-20"))*(6)+(COUNTIF(B44:H44,"9-12"))*(3)+(COUNTIF(B44:H44,"9-11:30"))*(2.5)+(COUNTIF(B44:H44,"9-11,16-19"))*(5)+(COUNTIF(B44:H44,"9-11"))*(2)+(COUNTIF(B44:H44,"9:30-11:30,16-19"))*(5)+(COUNTIF(B44:H44,"19-20"))*(1)+(COUNTIF(B44:H44,"17-20"))*(3)+(COUNTIF(B44:H44,"16-20"))*(4)+(COUNTIF(B44:H44,"15-20"))*(4.5)+(COUNTIF(B44:H44,"15-19"))*(4)+(COUNTIF(B44:H44,"14-20"))*(5.5)+(COUNTIF(B44:H44,"14-19"))*(4.5)+(COUNTIF(B44:H44,"14:30-20"))*(5)+(COUNTIF(B44:H44,"13-20"))*(6.25)+(COUNTIF(B44:H44,"13-19"))*(5.5)+(COUNTIF(B44:H44,"13-18"))*(4.5)+(COUNTIF(B44:H44,"13-17"))*(4)+(COUNTIF(B44:H44,"12-20"))*(7.25)+(COUNTIF(B44:H44,"10-20"))*(9)+(COUNTIF(B44:H44,"10-15"))*(4.5)+(COUNTIF(B44:H44,"12-18"))*(5.5)+(COUNTIF(B44:H44,"10-12,14-19"))*(6.5)+(COUNTIF(B44:H44,"10-14"))*(4)+(COUNTIF(B44:H44,"13:30-19"))*(5)+(COUNTIF(B44:H44,"14-17"))*(4)+(COUNTIF(B44:H44,"16-19"))*(3)+(COUNTIF(B44:H44,"13-16"))*(3)</f>
        <v>4.5</v>
      </c>
      <c r="K44" s="692"/>
    </row>
    <row r="45" spans="1:11" ht="15" customHeight="1" x14ac:dyDescent="0.15">
      <c r="A45" s="20" t="s">
        <v>359</v>
      </c>
      <c r="B45" s="117"/>
      <c r="C45" s="38"/>
      <c r="D45" s="38"/>
      <c r="E45" s="12" t="s">
        <v>21</v>
      </c>
      <c r="F45" s="12" t="s">
        <v>21</v>
      </c>
      <c r="G45" s="12" t="s">
        <v>21</v>
      </c>
      <c r="H45" s="12" t="s">
        <v>21</v>
      </c>
      <c r="I45" s="5">
        <f t="shared" si="7"/>
        <v>4</v>
      </c>
      <c r="J45" s="682">
        <f>SUM(COUNTIF(B45:H45,"9-14:30"))*(5)+(COUNTIF(B45:H45,"9-20"))*(10)+(COUNTIF(B45:H45,"9-19"))*(9)+(COUNTIF(B45:H45,"9-18"))*(8)+(COUNTIF(B45:H45,"9-17"))*(7.25)+(COUNTIF(B45:H45,"9-16"))*(6.25)+(COUNTIF(B45:H45,"9-15"))*(5.5)+(COUNTIF(B45:H45,"9-14"))*(4.5)+(COUNTIF(B45:H45,"9-13,17-20"))*(7)+(COUNTIF(B45:H45,"9-13"))*(4)+(COUNTIF(B45:H45,"9-12,18-20"))*(5)+(COUNTIF(B45:H45,"9-12,16-20"))*(7)+(COUNTIF(B45:H45,"9-12,16-19"))*(6)+(COUNTIF(B45:H45,"9-13,16-20"))*(6)+(COUNTIF(B45:H45,"9-12"))*(3)+(COUNTIF(B45:H45,"9-11:30"))*(2.5)+(COUNTIF(B45:H45,"9-11,16-19"))*(5)+(COUNTIF(B45:H45,"9-11"))*(2)+(COUNTIF(B45:H45,"9:30-11:30,16-19"))*(5)+(COUNTIF(B45:H45,"19-20"))*(1)+(COUNTIF(B45:H45,"17-20"))*(3)+(COUNTIF(B45:H45,"16-20"))*(4)+(COUNTIF(B45:H45,"15-20"))*(4.5)+(COUNTIF(B45:H45,"15-19"))*(4)+(COUNTIF(B45:H45,"14-20"))*(5.5)+(COUNTIF(B45:H45,"14-19"))*(4.5)+(COUNTIF(B45:H45,"14:30-20"))*(5)+(COUNTIF(B45:H45,"13-20"))*(6.25)+(COUNTIF(B45:H45,"13-19"))*(5.5)+(COUNTIF(B45:H45,"13-18"))*(4.5)+(COUNTIF(B45:H45,"13-17"))*(4)+(COUNTIF(B45:H45,"12-20"))*(7.25)+(COUNTIF(B45:H45,"10-20"))*(9)+(COUNTIF(B45:H45,"10-15"))*(4.5)+(COUNTIF(B45:H45,"12-18"))*(5.5)+(COUNTIF(B45:H45,"10-12,14-19"))*(6.5)+(COUNTIF(B45:H45,"10-14"))*(4)+(COUNTIF(B45:H45,"13:30-19"))*(5)+(COUNTIF(B45:H45,"14-17"))*(4)+(COUNTIF(B45:H45,"16-19"))*(3)+(COUNTIF(B45:H45,"13-16"))*(3)</f>
        <v>18</v>
      </c>
      <c r="K45" s="692"/>
    </row>
    <row r="46" spans="1:11" ht="15" customHeight="1" x14ac:dyDescent="0.15">
      <c r="A46" s="114" t="s">
        <v>66</v>
      </c>
      <c r="B46" s="117"/>
      <c r="C46" s="38"/>
      <c r="D46" s="38"/>
      <c r="E46" s="117"/>
      <c r="F46" s="258" t="s">
        <v>182</v>
      </c>
      <c r="G46" s="258" t="s">
        <v>244</v>
      </c>
      <c r="H46" s="117"/>
      <c r="I46" s="27"/>
      <c r="J46" s="48"/>
      <c r="K46" s="102"/>
    </row>
    <row r="47" spans="1:11" ht="15" customHeight="1" x14ac:dyDescent="0.15">
      <c r="A47" s="22" t="s">
        <v>0</v>
      </c>
      <c r="B47" s="23">
        <v>45985</v>
      </c>
      <c r="C47" s="23">
        <v>45986</v>
      </c>
      <c r="D47" s="23">
        <v>45987</v>
      </c>
      <c r="E47" s="23">
        <v>45988</v>
      </c>
      <c r="F47" s="23">
        <v>45989</v>
      </c>
      <c r="G47" s="23">
        <v>45990</v>
      </c>
      <c r="H47" s="23">
        <v>45991</v>
      </c>
      <c r="I47" s="7"/>
      <c r="J47" s="717" t="s">
        <v>2</v>
      </c>
      <c r="K47" s="718"/>
    </row>
    <row r="48" spans="1:11" ht="15" customHeight="1" x14ac:dyDescent="0.15">
      <c r="A48" s="22" t="s">
        <v>3</v>
      </c>
      <c r="B48" s="24" t="s">
        <v>4</v>
      </c>
      <c r="C48" s="316" t="s">
        <v>5</v>
      </c>
      <c r="D48" s="21" t="s">
        <v>6</v>
      </c>
      <c r="E48" s="2" t="s">
        <v>7</v>
      </c>
      <c r="F48" s="2" t="s">
        <v>8</v>
      </c>
      <c r="G48" s="2" t="s">
        <v>9</v>
      </c>
      <c r="H48" s="24" t="s">
        <v>10</v>
      </c>
      <c r="I48" s="8"/>
      <c r="J48" s="719"/>
      <c r="K48" s="720"/>
    </row>
    <row r="49" spans="1:14" ht="15" customHeight="1" x14ac:dyDescent="0.15">
      <c r="A49" s="17" t="s">
        <v>13</v>
      </c>
      <c r="B49" s="12"/>
      <c r="C49" s="2"/>
      <c r="D49" s="2"/>
      <c r="E49" s="12"/>
      <c r="F49" s="12"/>
      <c r="G49" s="12"/>
      <c r="H49" s="12"/>
      <c r="I49" s="51"/>
      <c r="J49" s="721"/>
      <c r="K49" s="722"/>
    </row>
    <row r="50" spans="1:14" ht="15" customHeight="1" x14ac:dyDescent="0.15">
      <c r="A50" s="19" t="s">
        <v>112</v>
      </c>
      <c r="B50" s="242" t="s">
        <v>361</v>
      </c>
      <c r="C50" s="26"/>
      <c r="D50" s="32"/>
      <c r="E50" s="54" t="s">
        <v>22</v>
      </c>
      <c r="F50" s="444" t="s">
        <v>379</v>
      </c>
      <c r="G50" s="54" t="s">
        <v>67</v>
      </c>
      <c r="H50" s="54"/>
      <c r="I50" s="5">
        <f>COUNTIFS(B50:H50,"&lt;&gt;空",B50:H50,"&lt;&gt;休",B50:H50,"&lt;&gt;調",B50:H50,"&lt;&gt;",B50:H50,"&lt;&gt;調整休")</f>
        <v>4</v>
      </c>
      <c r="J50" s="682">
        <f>SUM(COUNTIF(B50:H50,"9-14:30"))*(5)+(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13:30-19"))*(5)+(COUNTIF(B50:H50,"14-17"))*(4)+(COUNTIF(B50:H50,"16-19"))*(4)+(COUNTIF(B50:H50,"13-16"))*(3)+(COUNTIF(B50:H50,"工場9:30-15"))*(5)+(COUNTIF(B50:H50,"工場9-15"))*(5.5)+(COUNTIF(B50:H50,"Y10-・店15-"))*(6.25)+(COUNTIF(B50:H50,"Y9:30-/受-17"))*(6.75)+(COUNTIF(B50:H50,"Y9:30-/受"))*(4.5)</f>
        <v>24</v>
      </c>
      <c r="K50" s="692"/>
    </row>
    <row r="51" spans="1:14" ht="15" customHeight="1" x14ac:dyDescent="0.15">
      <c r="A51" s="20" t="s">
        <v>113</v>
      </c>
      <c r="B51" s="59"/>
      <c r="C51" s="2"/>
      <c r="D51" s="32"/>
      <c r="E51" s="12" t="s">
        <v>21</v>
      </c>
      <c r="F51" s="401" t="s">
        <v>402</v>
      </c>
      <c r="G51" s="401" t="s">
        <v>406</v>
      </c>
      <c r="H51" s="12"/>
      <c r="I51" s="5">
        <f>COUNTIFS(B51:H51,"&lt;&gt;空",B51:H51,"&lt;&gt;休",B51:H51,"&lt;&gt;調",B51:H51,"&lt;&gt;",B51:H51,"&lt;&gt;調整休")</f>
        <v>3</v>
      </c>
      <c r="J51" s="682">
        <v>9</v>
      </c>
      <c r="K51" s="692"/>
    </row>
    <row r="52" spans="1:14" ht="15" customHeight="1" x14ac:dyDescent="0.15">
      <c r="A52" s="20" t="s">
        <v>114</v>
      </c>
      <c r="B52" s="12" t="s">
        <v>20</v>
      </c>
      <c r="C52" s="2"/>
      <c r="D52" s="32"/>
      <c r="E52" s="16"/>
      <c r="F52" s="54"/>
      <c r="G52" s="54"/>
      <c r="H52" s="116" t="s">
        <v>116</v>
      </c>
      <c r="I52" s="5">
        <f>COUNTIFS(B52:H52,"&lt;&gt;空",B52:H52,"&lt;&gt;休",B52:H52,"&lt;&gt;調",B52:H52,"&lt;&gt;",B52:H52,"&lt;&gt;調整休")</f>
        <v>2</v>
      </c>
      <c r="J52" s="682">
        <f>SUM(COUNTIF(B52:H52,"9-14:30"))*(5)+(COUNTIF(B52:H52,"9-20"))*(10)+(COUNTIF(B52:H52,"9-19"))*(9)+(COUNTIF(B52:H52,"9-18"))*(8)+(COUNTIF(B52:H52,"9-17"))*(7.25)+(COUNTIF(B52:H52,"9-16"))*(6.25)+(COUNTIF(B52:H52,"9-15"))*(5.5)+(COUNTIF(B52:H52,"9-14"))*(4.5)+(COUNTIF(B52:H52,"9-13,17-20"))*(7)+(COUNTIF(B52:H52,"9-13"))*(4)+(COUNTIF(B52:H52,"9-12,18-20"))*(5)+(COUNTIF(B52:H52,"9-12,16-20"))*(7)+(COUNTIF(B52:H52,"9-12,16-19"))*(6)+(COUNTIF(B52:H52,"9-13,16-20"))*(6)+(COUNTIF(B52:H52,"9-12"))*(3)+(COUNTIF(B52:H52,"9-11:30"))*(2.5)+(COUNTIF(B52:H52,"9-11,16-19"))*(5)+(COUNTIF(B52:H52,"9-11"))*(2)+(COUNTIF(B52:H52,"9:30-11:30,16-19"))*(5)+(COUNTIF(B52:H52,"19-20"))*(1)+(COUNTIF(B52:H52,"17-20"))*(3)+(COUNTIF(B52:H52,"16-20"))*(4)+(COUNTIF(B52:H52,"15-20"))*(4.5)+(COUNTIF(B52:H52,"15-19"))*(4)+(COUNTIF(B52:H52,"14-20"))*(5.5)+(COUNTIF(B52:H52,"14-19"))*(4.5)+(COUNTIF(B52:H52,"14:30-20"))*(5)+(COUNTIF(B52:H52,"13-20"))*(6.25)+(COUNTIF(B52:H52,"13-19"))*(5.5)+(COUNTIF(B52:H52,"13-18"))*(4.5)+(COUNTIF(B52:H52,"13-17"))*(4)+(COUNTIF(B52:H52,"12-20"))*(7.25)+(COUNTIF(B52:H52,"10-20"))*(9)+(COUNTIF(B52:H52,"10-15"))*(4.5)+(COUNTIF(B52:H52,"12-18"))*(5.5)+(COUNTIF(B52:H52,"10-12,14-19"))*(6.5)+(COUNTIF(B52:H52,"10-14"))*(4)+(COUNTIF(B52:H52,"13:30-19"))*(5)+(COUNTIF(B52:H52,"14-17"))*(4)+(COUNTIF(B52:H52,"16-19"))*(4)+(COUNTIF(B52:H52,"13-16"))*(3)+(COUNTIF(B52:H52,"12:30-17:30"))*(4.5)</f>
        <v>9</v>
      </c>
      <c r="K52" s="692"/>
    </row>
    <row r="53" spans="1:14" ht="15" customHeight="1" x14ac:dyDescent="0.15">
      <c r="A53" s="20" t="s">
        <v>115</v>
      </c>
      <c r="B53" s="12" t="s">
        <v>21</v>
      </c>
      <c r="C53" s="38"/>
      <c r="D53" s="38"/>
      <c r="E53" s="12"/>
      <c r="F53" s="40"/>
      <c r="G53" s="12" t="s">
        <v>21</v>
      </c>
      <c r="H53" s="12" t="s">
        <v>21</v>
      </c>
      <c r="I53" s="5">
        <f t="shared" ref="I53:I56" si="9">COUNTIFS(B53:H53,"&lt;&gt;空",B53:H53,"&lt;&gt;休",B53:H53,"&lt;&gt;調",B53:H53,"&lt;&gt;",B53:H53,"&lt;&gt;調整休")</f>
        <v>3</v>
      </c>
      <c r="J53" s="682">
        <f t="shared" ref="J53:J54" si="10">SUM(COUNTIF(B53:H53,"9-14:30"))*(5)+(COUNTIF(B53:H53,"9-20"))*(10)+(COUNTIF(B53:H53,"9-19"))*(9)+(COUNTIF(B53:H53,"9-18"))*(8)+(COUNTIF(B53:H53,"9-17"))*(7.25)+(COUNTIF(B53:H53,"9-16"))*(6.25)+(COUNTIF(B53:H53,"9-15"))*(5.5)+(COUNTIF(B53:H53,"9-14"))*(4.5)+(COUNTIF(B53:H53,"9-13,17-20"))*(7)+(COUNTIF(B53:H53,"9-13"))*(4)+(COUNTIF(B53:H53,"9-12,18-20"))*(5)+(COUNTIF(B53:H53,"9-12,16-20"))*(7)+(COUNTIF(B53:H53,"9-12,16-19"))*(6)+(COUNTIF(B53:H53,"9-13,16-20"))*(6)+(COUNTIF(B53:H53,"9-12"))*(3)+(COUNTIF(B53:H53,"9-11:30"))*(2.5)+(COUNTIF(B53:H53,"9-11,16-19"))*(5)+(COUNTIF(B53:H53,"9-11"))*(2)+(COUNTIF(B53:H53,"9:30-11:30,16-19"))*(5)+(COUNTIF(B53:H53,"19-20"))*(1)+(COUNTIF(B53:H53,"17-20"))*(3)+(COUNTIF(B53:H53,"16-20"))*(4)+(COUNTIF(B53:H53,"15-20"))*(4.5)+(COUNTIF(B53:H53,"15-19"))*(4)+(COUNTIF(B53:H53,"14-20"))*(5.5)+(COUNTIF(B53:H53,"14-19"))*(4.5)+(COUNTIF(B53:H53,"14:30-20"))*(5)+(COUNTIF(B53:H53,"13-20"))*(6.25)+(COUNTIF(B53:H53,"13-19"))*(5.5)+(COUNTIF(B53:H53,"13-18"))*(4.5)+(COUNTIF(B53:H53,"13-17"))*(4)+(COUNTIF(B53:H53,"12-20"))*(7.25)+(COUNTIF(B53:H53,"10-20"))*(9)+(COUNTIF(B53:H53,"10-15"))*(4.5)+(COUNTIF(B53:H53,"12-18"))*(5.5)+(COUNTIF(B53:H53,"10-12,14-19"))*(6.5)+(COUNTIF(B53:H53,"10-14"))*(4)+(COUNTIF(B53:H53,"13:30-19"))*(5)+(COUNTIF(B53:H53,"14-17"))*(4)+(COUNTIF(B53:H53,"16-19"))*(4)+(COUNTIF(B53:H53,"13-16"))*(3)</f>
        <v>13.5</v>
      </c>
      <c r="K53" s="692"/>
    </row>
    <row r="54" spans="1:14" ht="15" customHeight="1" x14ac:dyDescent="0.15">
      <c r="A54" s="47" t="s">
        <v>128</v>
      </c>
      <c r="B54" s="12" t="s">
        <v>20</v>
      </c>
      <c r="C54" s="38"/>
      <c r="D54" s="38"/>
      <c r="E54" s="29"/>
      <c r="F54" s="12" t="s">
        <v>20</v>
      </c>
      <c r="G54" s="12"/>
      <c r="H54" s="12" t="s">
        <v>20</v>
      </c>
      <c r="I54" s="5">
        <f t="shared" si="9"/>
        <v>3</v>
      </c>
      <c r="J54" s="682">
        <f t="shared" si="10"/>
        <v>13.5</v>
      </c>
      <c r="K54" s="692"/>
    </row>
    <row r="55" spans="1:14" ht="15" customHeight="1" x14ac:dyDescent="0.15">
      <c r="A55" s="20" t="s">
        <v>339</v>
      </c>
      <c r="B55" s="12"/>
      <c r="C55" s="38"/>
      <c r="D55" s="38"/>
      <c r="E55" s="12" t="s">
        <v>20</v>
      </c>
      <c r="F55" s="29"/>
      <c r="G55" s="12" t="s">
        <v>20</v>
      </c>
      <c r="H55" s="12" t="s">
        <v>20</v>
      </c>
      <c r="I55" s="5">
        <f t="shared" si="9"/>
        <v>3</v>
      </c>
      <c r="J55" s="682">
        <f>SUM(COUNTIF(B55:H55,"9-14:30"))*(5)+(COUNTIF(B55:H55,"9-20"))*(10)+(COUNTIF(B55:H55,"9-19"))*(9)+(COUNTIF(B55:H55,"9-18"))*(8)+(COUNTIF(B55:H55,"9-17"))*(7.25)+(COUNTIF(B55:H55,"9-16"))*(6.25)+(COUNTIF(B55:H55,"9-15"))*(5.5)+(COUNTIF(B55:H55,"9-14"))*(4.5)+(COUNTIF(B55:H55,"9-13,17-20"))*(7)+(COUNTIF(B55:H55,"9-13"))*(4)+(COUNTIF(B55:H55,"9-12,18-20"))*(5)+(COUNTIF(B55:H55,"9-12,16-20"))*(7)+(COUNTIF(B55:H55,"9-12,16-19"))*(6)+(COUNTIF(B55:H55,"9-13,16-20"))*(6)+(COUNTIF(B55:H55,"9-12"))*(3)+(COUNTIF(B55:H55,"9-11:30"))*(2.5)+(COUNTIF(B55:H55,"9-11,16-19"))*(5)+(COUNTIF(B55:H55,"9-11"))*(2)+(COUNTIF(B55:H55,"9:30-11:30,16-19"))*(5)+(COUNTIF(B55:H55,"19-20"))*(1)+(COUNTIF(B55:H55,"17-20"))*(3)+(COUNTIF(B55:H55,"16-20"))*(4)+(COUNTIF(B55:H55,"15-20"))*(4.5)+(COUNTIF(B55:H55,"15-19"))*(4)+(COUNTIF(B55:H55,"14-20"))*(5.5)+(COUNTIF(B55:H55,"14-19"))*(4.5)+(COUNTIF(B55:H55,"14:30-20"))*(5)+(COUNTIF(B55:H55,"13-20"))*(6.25)+(COUNTIF(B55:H55,"13-19"))*(5.5)+(COUNTIF(B55:H55,"13-18"))*(4.5)+(COUNTIF(B55:H55,"13-17"))*(4)+(COUNTIF(B55:H55,"12-20"))*(7.25)+(COUNTIF(B55:H55,"10-20"))*(9)+(COUNTIF(B55:H55,"10-15"))*(4.5)+(COUNTIF(B55:H55,"12-18"))*(5.5)+(COUNTIF(B55:H55,"10-12,14-19"))*(6.5)+(COUNTIF(B55:H55,"10-14"))*(4)+(COUNTIF(B55:H55,"13:30-19"))*(5)+(COUNTIF(B55:H55,"14-17"))*(4)+(COUNTIF(B55:H55,"16-19"))*(3)+(COUNTIF(B55:H55,"13-16"))*(3)</f>
        <v>13.5</v>
      </c>
      <c r="K55" s="692"/>
    </row>
    <row r="56" spans="1:14" ht="15" customHeight="1" x14ac:dyDescent="0.15">
      <c r="A56" s="20" t="s">
        <v>359</v>
      </c>
      <c r="B56" s="117"/>
      <c r="C56" s="38"/>
      <c r="D56" s="38"/>
      <c r="E56" s="12" t="s">
        <v>21</v>
      </c>
      <c r="F56" s="12" t="s">
        <v>21</v>
      </c>
      <c r="G56" s="12" t="s">
        <v>21</v>
      </c>
      <c r="H56" s="12" t="s">
        <v>21</v>
      </c>
      <c r="I56" s="5">
        <f t="shared" si="9"/>
        <v>4</v>
      </c>
      <c r="J56" s="682">
        <f>SUM(COUNTIF(B56:H56,"9-14:30"))*(5)+(COUNTIF(B56:H56,"9-20"))*(10)+(COUNTIF(B56:H56,"9-19"))*(9)+(COUNTIF(B56:H56,"9-18"))*(8)+(COUNTIF(B56:H56,"9-17"))*(7.25)+(COUNTIF(B56:H56,"9-16"))*(6.25)+(COUNTIF(B56:H56,"9-15"))*(5.5)+(COUNTIF(B56:H56,"9-14"))*(4.5)+(COUNTIF(B56:H56,"9-13,17-20"))*(7)+(COUNTIF(B56:H56,"9-13"))*(4)+(COUNTIF(B56:H56,"9-12,18-20"))*(5)+(COUNTIF(B56:H56,"9-12,16-20"))*(7)+(COUNTIF(B56:H56,"9-12,16-19"))*(6)+(COUNTIF(B56:H56,"9-13,16-20"))*(6)+(COUNTIF(B56:H56,"9-12"))*(3)+(COUNTIF(B56:H56,"9-11:30"))*(2.5)+(COUNTIF(B56:H56,"9-11,16-19"))*(5)+(COUNTIF(B56:H56,"9-11"))*(2)+(COUNTIF(B56:H56,"9:30-11:30,16-19"))*(5)+(COUNTIF(B56:H56,"19-20"))*(1)+(COUNTIF(B56:H56,"17-20"))*(3)+(COUNTIF(B56:H56,"16-20"))*(4)+(COUNTIF(B56:H56,"15-20"))*(4.5)+(COUNTIF(B56:H56,"15-19"))*(4)+(COUNTIF(B56:H56,"14-20"))*(5.5)+(COUNTIF(B56:H56,"14-19"))*(4.5)+(COUNTIF(B56:H56,"14:30-20"))*(5)+(COUNTIF(B56:H56,"13-20"))*(6.25)+(COUNTIF(B56:H56,"13-19"))*(5.5)+(COUNTIF(B56:H56,"13-18"))*(4.5)+(COUNTIF(B56:H56,"13-17"))*(4)+(COUNTIF(B56:H56,"12-20"))*(7.25)+(COUNTIF(B56:H56,"10-20"))*(9)+(COUNTIF(B56:H56,"10-15"))*(4.5)+(COUNTIF(B56:H56,"12-18"))*(5.5)+(COUNTIF(B56:H56,"10-12,14-19"))*(6.5)+(COUNTIF(B56:H56,"10-14"))*(4)+(COUNTIF(B56:H56,"13:30-19"))*(5)+(COUNTIF(B56:H56,"14-17"))*(4)+(COUNTIF(B56:H56,"16-19"))*(3)+(COUNTIF(B56:H56,"13-16"))*(3)</f>
        <v>18</v>
      </c>
      <c r="K56" s="692"/>
    </row>
    <row r="57" spans="1:14" ht="15" customHeight="1" x14ac:dyDescent="0.15">
      <c r="A57" s="114" t="s">
        <v>66</v>
      </c>
      <c r="B57" s="117"/>
      <c r="C57" s="38"/>
      <c r="D57" s="38"/>
      <c r="E57" s="117"/>
      <c r="F57" s="258" t="s">
        <v>182</v>
      </c>
      <c r="G57" s="117"/>
      <c r="H57" s="117"/>
      <c r="I57" s="115"/>
      <c r="J57" s="91"/>
      <c r="K57" s="92"/>
    </row>
    <row r="58" spans="1:14" ht="12" customHeight="1" x14ac:dyDescent="0.15">
      <c r="A58" s="41"/>
      <c r="B58" s="42"/>
      <c r="C58" s="42"/>
      <c r="D58" s="42"/>
      <c r="E58" s="42"/>
      <c r="F58" s="42"/>
      <c r="G58" s="42"/>
      <c r="H58" s="42"/>
      <c r="I58" s="881" t="s">
        <v>398</v>
      </c>
      <c r="J58" s="881"/>
      <c r="K58" s="881"/>
    </row>
    <row r="59" spans="1:14" ht="14.45" customHeight="1" x14ac:dyDescent="0.15">
      <c r="A59" s="699" t="s">
        <v>36</v>
      </c>
      <c r="B59" s="700"/>
      <c r="C59" s="13"/>
      <c r="D59" s="701" t="s">
        <v>31</v>
      </c>
      <c r="E59" s="701"/>
      <c r="H59" s="10"/>
      <c r="I59" s="10"/>
      <c r="M59" s="14"/>
      <c r="N59" s="15"/>
    </row>
    <row r="60" spans="1:14" ht="14.45" customHeight="1" x14ac:dyDescent="0.15">
      <c r="A60" s="702" t="s">
        <v>85</v>
      </c>
      <c r="B60" s="703"/>
      <c r="C60" s="704" t="s">
        <v>89</v>
      </c>
      <c r="D60" s="705"/>
      <c r="E60" s="705"/>
      <c r="F60" s="705"/>
      <c r="G60" s="705"/>
      <c r="H60" s="705"/>
      <c r="I60" s="705"/>
      <c r="J60" s="705"/>
      <c r="K60" s="705"/>
      <c r="M60" s="14"/>
      <c r="N60" s="15"/>
    </row>
    <row r="61" spans="1:14" ht="14.45" customHeight="1" x14ac:dyDescent="0.15">
      <c r="A61" s="702" t="s">
        <v>86</v>
      </c>
      <c r="B61" s="703"/>
      <c r="C61" s="704" t="s">
        <v>90</v>
      </c>
      <c r="D61" s="705"/>
      <c r="E61" s="705"/>
      <c r="F61" s="705"/>
      <c r="G61" s="705"/>
      <c r="H61" s="705"/>
      <c r="I61" s="705"/>
      <c r="J61" s="705"/>
      <c r="K61" s="705"/>
    </row>
    <row r="62" spans="1:14" ht="14.45" customHeight="1" x14ac:dyDescent="0.15">
      <c r="A62" s="95" t="s">
        <v>87</v>
      </c>
      <c r="B62" s="96"/>
      <c r="C62" s="696" t="s">
        <v>30</v>
      </c>
      <c r="D62" s="697"/>
      <c r="E62" s="697"/>
      <c r="F62" s="697"/>
      <c r="G62" s="697"/>
      <c r="H62" s="697"/>
      <c r="I62" s="697"/>
      <c r="J62" s="697"/>
      <c r="K62" s="697"/>
    </row>
    <row r="63" spans="1:14" ht="14.45" customHeight="1" x14ac:dyDescent="0.15">
      <c r="A63" s="95" t="s">
        <v>88</v>
      </c>
      <c r="B63" s="96"/>
      <c r="C63" s="97" t="s">
        <v>32</v>
      </c>
      <c r="D63" s="98"/>
      <c r="E63" s="98"/>
      <c r="F63" s="98"/>
      <c r="G63" s="98"/>
      <c r="H63" s="98"/>
      <c r="I63" s="98"/>
      <c r="J63" s="98"/>
      <c r="K63" s="98"/>
    </row>
    <row r="64" spans="1:14" ht="14.45" customHeight="1" x14ac:dyDescent="0.15">
      <c r="A64" s="694"/>
      <c r="B64" s="695"/>
      <c r="C64" s="696" t="s">
        <v>91</v>
      </c>
      <c r="D64" s="697"/>
      <c r="E64" s="697"/>
      <c r="F64" s="697"/>
      <c r="G64" s="697"/>
      <c r="H64" s="697"/>
      <c r="I64" s="697"/>
      <c r="J64" s="697"/>
      <c r="K64" s="697"/>
    </row>
    <row r="65" spans="1:11" ht="14.45" customHeight="1" x14ac:dyDescent="0.15">
      <c r="A65" s="876"/>
      <c r="B65" s="876"/>
      <c r="C65" s="98" t="s">
        <v>35</v>
      </c>
      <c r="D65" s="98"/>
      <c r="E65" s="98"/>
      <c r="F65" s="98"/>
      <c r="G65" s="98"/>
      <c r="H65" s="98"/>
      <c r="I65" s="98"/>
      <c r="J65" s="98"/>
      <c r="K65" s="98"/>
    </row>
    <row r="66" spans="1:11" ht="14.45" customHeight="1" x14ac:dyDescent="0.15">
      <c r="A66" s="875"/>
      <c r="B66" s="875"/>
      <c r="C66" s="697" t="s">
        <v>92</v>
      </c>
      <c r="D66" s="697"/>
      <c r="E66" s="697"/>
      <c r="F66" s="697"/>
      <c r="G66" s="697"/>
      <c r="H66" s="697"/>
      <c r="I66" s="697"/>
      <c r="J66" s="697"/>
      <c r="K66" s="697"/>
    </row>
    <row r="67" spans="1:11" ht="14.45" customHeight="1" x14ac:dyDescent="0.15">
      <c r="A67" s="875"/>
      <c r="B67" s="875"/>
      <c r="C67" s="697"/>
      <c r="D67" s="697"/>
      <c r="E67" s="697"/>
      <c r="F67" s="697"/>
      <c r="G67" s="697"/>
      <c r="H67" s="697"/>
      <c r="I67" s="697"/>
      <c r="J67" s="697"/>
      <c r="K67" s="697"/>
    </row>
  </sheetData>
  <mergeCells count="64">
    <mergeCell ref="J12:K12"/>
    <mergeCell ref="B1:F1"/>
    <mergeCell ref="H1:K1"/>
    <mergeCell ref="I3:I4"/>
    <mergeCell ref="J3:K4"/>
    <mergeCell ref="J5:K5"/>
    <mergeCell ref="J6:K6"/>
    <mergeCell ref="J7:K7"/>
    <mergeCell ref="J8:K8"/>
    <mergeCell ref="J9:K9"/>
    <mergeCell ref="J10:K10"/>
    <mergeCell ref="J11:K11"/>
    <mergeCell ref="J28:K28"/>
    <mergeCell ref="J14:K15"/>
    <mergeCell ref="J16:K16"/>
    <mergeCell ref="J17:K17"/>
    <mergeCell ref="J18:K18"/>
    <mergeCell ref="J19:K19"/>
    <mergeCell ref="J20:K20"/>
    <mergeCell ref="J21:K21"/>
    <mergeCell ref="J22:K22"/>
    <mergeCell ref="J23:K23"/>
    <mergeCell ref="J25:K26"/>
    <mergeCell ref="J27:K27"/>
    <mergeCell ref="J41:K41"/>
    <mergeCell ref="J29:K29"/>
    <mergeCell ref="J30:K30"/>
    <mergeCell ref="J31:K31"/>
    <mergeCell ref="J32:K32"/>
    <mergeCell ref="J33:K33"/>
    <mergeCell ref="J34:K34"/>
    <mergeCell ref="J36:K37"/>
    <mergeCell ref="F38:H38"/>
    <mergeCell ref="J38:K38"/>
    <mergeCell ref="J39:K39"/>
    <mergeCell ref="J40:K40"/>
    <mergeCell ref="J55:K55"/>
    <mergeCell ref="J42:K42"/>
    <mergeCell ref="J43:K43"/>
    <mergeCell ref="J44:K44"/>
    <mergeCell ref="J45:K45"/>
    <mergeCell ref="J47:K48"/>
    <mergeCell ref="J49:K49"/>
    <mergeCell ref="J50:K50"/>
    <mergeCell ref="J51:K51"/>
    <mergeCell ref="J52:K52"/>
    <mergeCell ref="J53:K53"/>
    <mergeCell ref="J54:K54"/>
    <mergeCell ref="J56:K56"/>
    <mergeCell ref="I58:K58"/>
    <mergeCell ref="A59:B59"/>
    <mergeCell ref="D59:E59"/>
    <mergeCell ref="A60:B60"/>
    <mergeCell ref="C60:K60"/>
    <mergeCell ref="A66:B66"/>
    <mergeCell ref="C66:K66"/>
    <mergeCell ref="A67:B67"/>
    <mergeCell ref="C67:K67"/>
    <mergeCell ref="A61:B61"/>
    <mergeCell ref="C61:K61"/>
    <mergeCell ref="C62:K62"/>
    <mergeCell ref="A64:B64"/>
    <mergeCell ref="C64:K64"/>
    <mergeCell ref="A65:B65"/>
  </mergeCells>
  <phoneticPr fontId="13"/>
  <pageMargins left="0.39370078740157483" right="0.27559055118110237" top="0.31496062992125984" bottom="0.11811023622047245" header="0.51181102362204722" footer="0.51181102362204722"/>
  <pageSetup paperSize="9" scale="8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8CC771B-79FE-4976-8F08-D763576CEAE0}">
          <x14:formula1>
            <xm:f>'F:\Users\clmiwa-three\Downloads\[《中村》新田・草加 エリア 仮シフト【12月16日～1月15日】.xlsx]参照データベース'!#REF!</xm:f>
          </x14:formula1>
          <xm:sqref>G1 B9:F13 C20:D24 C31:D35 E58:H58 C42:D46 C53:D58</xm:sqref>
        </x14:dataValidation>
      </x14:dataValidations>
    </ext>
  </extLst>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7EFE2-09F1-4D1F-828E-06762147213A}">
  <sheetPr>
    <tabColor theme="7" tint="0.59999389629810485"/>
    <pageSetUpPr fitToPage="1"/>
  </sheetPr>
  <dimension ref="A1:Q62"/>
  <sheetViews>
    <sheetView topLeftCell="A21" zoomScale="96" zoomScaleNormal="96" workbookViewId="0">
      <selection activeCell="H30" sqref="H30"/>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60" t="s">
        <v>69</v>
      </c>
      <c r="B1" s="683" t="s">
        <v>382</v>
      </c>
      <c r="C1" s="683"/>
      <c r="D1" s="683"/>
      <c r="E1" s="683"/>
      <c r="F1" s="683"/>
      <c r="H1" s="792" t="s">
        <v>50</v>
      </c>
      <c r="I1" s="793"/>
      <c r="J1" s="793"/>
      <c r="K1" s="794"/>
    </row>
    <row r="2" spans="1:17" ht="8.4499999999999993" customHeight="1" x14ac:dyDescent="0.15">
      <c r="A2" s="14"/>
      <c r="I2" s="14"/>
      <c r="J2" s="3"/>
      <c r="K2" s="4"/>
    </row>
    <row r="3" spans="1:17" ht="16.5" customHeight="1" x14ac:dyDescent="0.15">
      <c r="A3" s="2" t="s">
        <v>64</v>
      </c>
      <c r="B3" s="90"/>
      <c r="C3" s="90"/>
      <c r="D3" s="90"/>
      <c r="E3" s="90"/>
      <c r="F3" s="90"/>
      <c r="G3" s="90">
        <v>45962</v>
      </c>
      <c r="H3" s="90">
        <v>45963</v>
      </c>
      <c r="I3" s="727" t="s">
        <v>1</v>
      </c>
      <c r="J3" s="717" t="s">
        <v>2</v>
      </c>
      <c r="K3" s="718"/>
    </row>
    <row r="4" spans="1:17" ht="16.5" customHeight="1" x14ac:dyDescent="0.15">
      <c r="A4" s="2" t="s">
        <v>3</v>
      </c>
      <c r="B4" s="2"/>
      <c r="C4" s="2"/>
      <c r="D4" s="2"/>
      <c r="E4" s="2"/>
      <c r="F4" s="2"/>
      <c r="G4" s="2" t="s">
        <v>9</v>
      </c>
      <c r="H4" s="24" t="s">
        <v>10</v>
      </c>
      <c r="I4" s="728"/>
      <c r="J4" s="719"/>
      <c r="K4" s="720"/>
    </row>
    <row r="5" spans="1:17" ht="18" customHeight="1" x14ac:dyDescent="0.15">
      <c r="A5" s="17" t="s">
        <v>13</v>
      </c>
      <c r="B5" s="2"/>
      <c r="C5" s="2"/>
      <c r="D5" s="2"/>
      <c r="E5" s="2"/>
      <c r="F5" s="2"/>
      <c r="G5" s="12"/>
      <c r="H5" s="12"/>
      <c r="I5" s="5"/>
      <c r="J5" s="682"/>
      <c r="K5" s="692"/>
    </row>
    <row r="6" spans="1:17" ht="18" customHeight="1" x14ac:dyDescent="0.15">
      <c r="A6" s="5" t="s">
        <v>14</v>
      </c>
      <c r="B6" s="127"/>
      <c r="C6" s="127"/>
      <c r="D6" s="127"/>
      <c r="E6" s="127"/>
      <c r="F6" s="127"/>
      <c r="G6" s="12" t="s">
        <v>21</v>
      </c>
      <c r="H6" s="12" t="s">
        <v>21</v>
      </c>
      <c r="I6" s="5">
        <f t="shared" ref="I6:I10" si="0">COUNTIFS(B6:H6,"&lt;&gt;空",B6:H6,"&lt;&gt;休",B6:H6,"&lt;&gt;調",B6:H6,"&lt;&gt;",B6:H6,"&lt;&gt;調整休")</f>
        <v>2</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9</v>
      </c>
      <c r="K6" s="759"/>
    </row>
    <row r="7" spans="1:17" ht="18" customHeight="1" x14ac:dyDescent="0.15">
      <c r="A7" s="20" t="s">
        <v>100</v>
      </c>
      <c r="B7" s="350"/>
      <c r="C7" s="350"/>
      <c r="D7" s="350"/>
      <c r="E7" s="350"/>
      <c r="F7" s="350"/>
      <c r="G7" s="12" t="s">
        <v>20</v>
      </c>
      <c r="H7" s="12" t="s">
        <v>20</v>
      </c>
      <c r="I7" s="5">
        <f t="shared" si="0"/>
        <v>2</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9</v>
      </c>
      <c r="K7" s="759"/>
    </row>
    <row r="8" spans="1:17" ht="18" customHeight="1" x14ac:dyDescent="0.15">
      <c r="A8" s="20" t="s">
        <v>178</v>
      </c>
      <c r="B8" s="45"/>
      <c r="C8" s="45"/>
      <c r="D8" s="45"/>
      <c r="E8" s="45"/>
      <c r="F8" s="45"/>
      <c r="G8" s="12" t="s">
        <v>25</v>
      </c>
      <c r="H8" s="12" t="s">
        <v>25</v>
      </c>
      <c r="I8" s="5">
        <f t="shared" si="0"/>
        <v>2</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f>
        <v>9</v>
      </c>
      <c r="K8" s="759"/>
    </row>
    <row r="9" spans="1:17" ht="18" customHeight="1" x14ac:dyDescent="0.15">
      <c r="A9" s="20" t="s">
        <v>376</v>
      </c>
      <c r="B9" s="45"/>
      <c r="C9" s="45"/>
      <c r="D9" s="45"/>
      <c r="E9" s="45"/>
      <c r="F9" s="45"/>
      <c r="G9" s="12"/>
      <c r="H9" s="12" t="s">
        <v>21</v>
      </c>
      <c r="I9" s="5">
        <f t="shared" si="0"/>
        <v>1</v>
      </c>
      <c r="J9" s="758">
        <f>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4.5</v>
      </c>
      <c r="K9" s="759"/>
    </row>
    <row r="10" spans="1:17" ht="18" customHeight="1" x14ac:dyDescent="0.15">
      <c r="A10" s="20" t="s">
        <v>377</v>
      </c>
      <c r="B10" s="45"/>
      <c r="C10" s="45"/>
      <c r="D10" s="45"/>
      <c r="E10" s="45"/>
      <c r="F10" s="45"/>
      <c r="G10" s="12" t="s">
        <v>184</v>
      </c>
      <c r="H10" s="93" t="s">
        <v>313</v>
      </c>
      <c r="I10" s="5">
        <f t="shared" si="0"/>
        <v>2</v>
      </c>
      <c r="J10" s="758">
        <f>SUM(COUNTIF(B10:H10,"9-11,15-19"))*(6)+(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11-19"))*(7)</f>
        <v>7</v>
      </c>
      <c r="K10" s="759"/>
      <c r="Q10" s="349"/>
    </row>
    <row r="11" spans="1:17" ht="19.5" customHeight="1" x14ac:dyDescent="0.15">
      <c r="A11" s="31" t="s">
        <v>66</v>
      </c>
      <c r="B11" s="45"/>
      <c r="C11" s="45"/>
      <c r="D11" s="45"/>
      <c r="E11" s="45"/>
      <c r="F11" s="45"/>
      <c r="G11" s="16"/>
      <c r="H11" s="16"/>
      <c r="I11" s="5"/>
      <c r="J11" s="758"/>
      <c r="K11" s="759"/>
    </row>
    <row r="12" spans="1:17" ht="18" customHeight="1" x14ac:dyDescent="0.15">
      <c r="A12" s="31" t="s">
        <v>66</v>
      </c>
      <c r="B12" s="45"/>
      <c r="C12" s="45"/>
      <c r="D12" s="45"/>
      <c r="E12" s="45"/>
      <c r="F12" s="45"/>
      <c r="G12" s="16"/>
      <c r="H12" s="16"/>
      <c r="I12" s="5"/>
      <c r="J12" s="682"/>
      <c r="K12" s="692"/>
    </row>
    <row r="13" spans="1:17" ht="16.5" customHeight="1" x14ac:dyDescent="0.15">
      <c r="A13" s="33" t="s">
        <v>0</v>
      </c>
      <c r="B13" s="90">
        <v>45964</v>
      </c>
      <c r="C13" s="90">
        <v>45965</v>
      </c>
      <c r="D13" s="90">
        <v>45966</v>
      </c>
      <c r="E13" s="90">
        <v>45967</v>
      </c>
      <c r="F13" s="90">
        <v>45968</v>
      </c>
      <c r="G13" s="90">
        <v>45969</v>
      </c>
      <c r="H13" s="90">
        <v>45970</v>
      </c>
      <c r="I13" s="727" t="s">
        <v>1</v>
      </c>
      <c r="J13" s="717" t="s">
        <v>2</v>
      </c>
      <c r="K13" s="718"/>
    </row>
    <row r="14" spans="1:17" ht="16.5" customHeight="1" x14ac:dyDescent="0.15">
      <c r="A14" s="22" t="s">
        <v>3</v>
      </c>
      <c r="B14" s="24" t="s">
        <v>4</v>
      </c>
      <c r="C14" s="2" t="s">
        <v>5</v>
      </c>
      <c r="D14" s="21" t="s">
        <v>6</v>
      </c>
      <c r="E14" s="2" t="s">
        <v>7</v>
      </c>
      <c r="F14" s="2" t="s">
        <v>8</v>
      </c>
      <c r="G14" s="2" t="s">
        <v>9</v>
      </c>
      <c r="H14" s="24" t="s">
        <v>10</v>
      </c>
      <c r="I14" s="728"/>
      <c r="J14" s="719"/>
      <c r="K14" s="720"/>
    </row>
    <row r="15" spans="1:17" ht="18" customHeight="1" x14ac:dyDescent="0.15">
      <c r="A15" s="17" t="s">
        <v>12</v>
      </c>
      <c r="B15" s="12"/>
      <c r="C15" s="2"/>
      <c r="D15" s="2"/>
      <c r="E15" s="450" t="s">
        <v>119</v>
      </c>
      <c r="F15" s="12"/>
      <c r="G15" s="12"/>
      <c r="H15" s="12"/>
      <c r="I15" s="5"/>
      <c r="J15" s="682"/>
      <c r="K15" s="692"/>
    </row>
    <row r="16" spans="1:17" ht="18" customHeight="1" x14ac:dyDescent="0.15">
      <c r="A16" s="5" t="s">
        <v>14</v>
      </c>
      <c r="B16" s="12" t="s">
        <v>21</v>
      </c>
      <c r="C16" s="127"/>
      <c r="D16" s="32"/>
      <c r="E16" s="59"/>
      <c r="F16" s="12" t="s">
        <v>21</v>
      </c>
      <c r="G16" s="12" t="s">
        <v>21</v>
      </c>
      <c r="H16" s="12" t="s">
        <v>21</v>
      </c>
      <c r="I16" s="5">
        <f t="shared" ref="I16:I20" si="2">COUNTIFS(B16:H16,"&lt;&gt;空",B16:H16,"&lt;&gt;休",B16:H16,"&lt;&gt;調",B16:H16,"&lt;&gt;",B16:H16,"&lt;&gt;調整休")</f>
        <v>4</v>
      </c>
      <c r="J16" s="758">
        <v>30.5</v>
      </c>
      <c r="K16" s="759"/>
    </row>
    <row r="17" spans="1:11" ht="18" customHeight="1" x14ac:dyDescent="0.15">
      <c r="A17" s="20" t="s">
        <v>100</v>
      </c>
      <c r="B17" s="12" t="s">
        <v>20</v>
      </c>
      <c r="C17" s="350"/>
      <c r="D17" s="36"/>
      <c r="E17" s="94" t="s">
        <v>306</v>
      </c>
      <c r="F17" s="12" t="s">
        <v>20</v>
      </c>
      <c r="G17" s="12" t="s">
        <v>20</v>
      </c>
      <c r="H17" s="12" t="s">
        <v>20</v>
      </c>
      <c r="I17" s="5">
        <f t="shared" si="2"/>
        <v>5</v>
      </c>
      <c r="J17" s="758">
        <f t="shared" ref="J17" si="3">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f>
        <v>18</v>
      </c>
      <c r="K17" s="759"/>
    </row>
    <row r="18" spans="1:11" ht="18" customHeight="1" x14ac:dyDescent="0.15">
      <c r="A18" s="20" t="s">
        <v>178</v>
      </c>
      <c r="B18" s="12"/>
      <c r="C18" s="45"/>
      <c r="D18" s="46"/>
      <c r="E18" s="16" t="s">
        <v>21</v>
      </c>
      <c r="F18" s="12" t="s">
        <v>25</v>
      </c>
      <c r="G18" s="12"/>
      <c r="H18" s="12" t="s">
        <v>25</v>
      </c>
      <c r="I18" s="5">
        <f t="shared" si="2"/>
        <v>3</v>
      </c>
      <c r="J18" s="758">
        <f>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f>
        <v>13.5</v>
      </c>
      <c r="K18" s="759"/>
    </row>
    <row r="19" spans="1:11" ht="18" customHeight="1" x14ac:dyDescent="0.15">
      <c r="A19" s="20" t="s">
        <v>376</v>
      </c>
      <c r="B19" s="12" t="s">
        <v>21</v>
      </c>
      <c r="C19" s="45"/>
      <c r="D19" s="46"/>
      <c r="E19" s="12" t="s">
        <v>21</v>
      </c>
      <c r="F19" s="12" t="s">
        <v>21</v>
      </c>
      <c r="G19" s="12"/>
      <c r="H19" s="12" t="s">
        <v>21</v>
      </c>
      <c r="I19" s="5">
        <f t="shared" si="2"/>
        <v>4</v>
      </c>
      <c r="J19" s="758">
        <f>SUM(COUNTIF(B19:H19,"9-11,15-19"))*(6)+(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11-19"))*(7)</f>
        <v>18</v>
      </c>
      <c r="K19" s="759"/>
    </row>
    <row r="20" spans="1:11" ht="18" customHeight="1" x14ac:dyDescent="0.15">
      <c r="A20" s="20" t="s">
        <v>377</v>
      </c>
      <c r="B20" s="16"/>
      <c r="C20" s="45"/>
      <c r="D20" s="46"/>
      <c r="E20" s="16"/>
      <c r="F20" s="12"/>
      <c r="G20" s="12" t="s">
        <v>184</v>
      </c>
      <c r="H20" s="93" t="s">
        <v>313</v>
      </c>
      <c r="I20" s="5">
        <f t="shared" si="2"/>
        <v>2</v>
      </c>
      <c r="J20" s="758">
        <f>SUM(COUNTIF(B20:H20,"9-11,15-19"))*(6)+(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11-19"))*(7)</f>
        <v>7</v>
      </c>
      <c r="K20" s="759"/>
    </row>
    <row r="21" spans="1:11" ht="18" customHeight="1" x14ac:dyDescent="0.15">
      <c r="A21" s="31" t="s">
        <v>66</v>
      </c>
      <c r="B21" s="16"/>
      <c r="C21" s="45"/>
      <c r="D21" s="46"/>
      <c r="E21" s="16" t="s">
        <v>82</v>
      </c>
      <c r="F21" s="12"/>
      <c r="G21" s="12"/>
      <c r="H21" s="16"/>
      <c r="I21" s="5"/>
      <c r="J21" s="758"/>
      <c r="K21" s="759"/>
    </row>
    <row r="22" spans="1:11" ht="18" customHeight="1" x14ac:dyDescent="0.15">
      <c r="A22" s="31" t="s">
        <v>66</v>
      </c>
      <c r="B22" s="121"/>
      <c r="C22" s="45"/>
      <c r="D22" s="46"/>
      <c r="E22" s="16" t="s">
        <v>125</v>
      </c>
      <c r="F22" s="16"/>
      <c r="G22" s="16"/>
      <c r="H22" s="121" t="s">
        <v>120</v>
      </c>
      <c r="I22" s="5"/>
      <c r="J22" s="682"/>
      <c r="K22" s="692"/>
    </row>
    <row r="23" spans="1:11" ht="16.5" customHeight="1" x14ac:dyDescent="0.15">
      <c r="A23" s="22" t="s">
        <v>0</v>
      </c>
      <c r="B23" s="23">
        <v>45971</v>
      </c>
      <c r="C23" s="23">
        <v>45972</v>
      </c>
      <c r="D23" s="23">
        <v>45973</v>
      </c>
      <c r="E23" s="23">
        <v>45974</v>
      </c>
      <c r="F23" s="23">
        <v>45975</v>
      </c>
      <c r="G23" s="23">
        <v>45976</v>
      </c>
      <c r="H23" s="23">
        <v>45977</v>
      </c>
      <c r="I23" s="727" t="s">
        <v>1</v>
      </c>
      <c r="J23" s="717" t="s">
        <v>2</v>
      </c>
      <c r="K23" s="718"/>
    </row>
    <row r="24" spans="1:11" ht="16.5" customHeight="1" x14ac:dyDescent="0.15">
      <c r="A24" s="22" t="s">
        <v>3</v>
      </c>
      <c r="B24" s="2" t="s">
        <v>4</v>
      </c>
      <c r="C24" s="21" t="s">
        <v>5</v>
      </c>
      <c r="D24" s="21" t="s">
        <v>6</v>
      </c>
      <c r="E24" s="2" t="s">
        <v>7</v>
      </c>
      <c r="F24" s="2" t="s">
        <v>8</v>
      </c>
      <c r="G24" s="2" t="s">
        <v>9</v>
      </c>
      <c r="H24" s="24" t="s">
        <v>10</v>
      </c>
      <c r="I24" s="728"/>
      <c r="J24" s="719"/>
      <c r="K24" s="720"/>
    </row>
    <row r="25" spans="1:11" ht="18" customHeight="1" x14ac:dyDescent="0.15">
      <c r="A25" s="17" t="s">
        <v>13</v>
      </c>
      <c r="B25" s="12"/>
      <c r="C25" s="2"/>
      <c r="D25" s="2"/>
      <c r="E25" s="12"/>
      <c r="F25" s="967" t="s">
        <v>60</v>
      </c>
      <c r="G25" s="968"/>
      <c r="H25" s="969"/>
      <c r="I25" s="5"/>
      <c r="J25" s="693"/>
      <c r="K25" s="692"/>
    </row>
    <row r="26" spans="1:11" ht="18" customHeight="1" x14ac:dyDescent="0.15">
      <c r="A26" s="5" t="s">
        <v>14</v>
      </c>
      <c r="B26" s="12" t="s">
        <v>21</v>
      </c>
      <c r="C26" s="127"/>
      <c r="D26" s="32"/>
      <c r="E26" s="12" t="s">
        <v>21</v>
      </c>
      <c r="F26" s="12" t="s">
        <v>21</v>
      </c>
      <c r="G26" s="16" t="s">
        <v>221</v>
      </c>
      <c r="H26" s="12" t="s">
        <v>21</v>
      </c>
      <c r="I26" s="5">
        <f t="shared" ref="I26:I30" si="4">COUNTIFS(B26:H26,"&lt;&gt;空",B26:H26,"&lt;&gt;休",B26:H26,"&lt;&gt;調",B26:H26,"&lt;&gt;",B26:H26,"&lt;&gt;調整休")</f>
        <v>5</v>
      </c>
      <c r="J26" s="758">
        <v>24.5</v>
      </c>
      <c r="K26" s="759"/>
    </row>
    <row r="27" spans="1:11" ht="18" customHeight="1" x14ac:dyDescent="0.15">
      <c r="A27" s="20" t="s">
        <v>100</v>
      </c>
      <c r="B27" s="12" t="s">
        <v>20</v>
      </c>
      <c r="C27" s="350"/>
      <c r="D27" s="36"/>
      <c r="E27" s="12"/>
      <c r="F27" s="12" t="s">
        <v>20</v>
      </c>
      <c r="G27" s="12" t="s">
        <v>20</v>
      </c>
      <c r="H27" s="12" t="s">
        <v>20</v>
      </c>
      <c r="I27" s="5">
        <f t="shared" si="4"/>
        <v>4</v>
      </c>
      <c r="J27" s="758">
        <f t="shared" ref="J27" si="5">SUM(COUNTIF(B27:H27,"9-11,15-19"))*(6)+(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f>
        <v>18</v>
      </c>
      <c r="K27" s="759"/>
    </row>
    <row r="28" spans="1:11" ht="18" customHeight="1" x14ac:dyDescent="0.15">
      <c r="A28" s="20" t="s">
        <v>178</v>
      </c>
      <c r="B28" s="12" t="s">
        <v>25</v>
      </c>
      <c r="C28" s="45"/>
      <c r="D28" s="46"/>
      <c r="E28" s="16"/>
      <c r="F28" s="12" t="s">
        <v>25</v>
      </c>
      <c r="G28" s="12"/>
      <c r="H28" s="12" t="s">
        <v>25</v>
      </c>
      <c r="I28" s="5">
        <f t="shared" si="4"/>
        <v>3</v>
      </c>
      <c r="J28" s="758">
        <f>SUM(COUNTIF(B28:H28,"9-11,15-19"))*(6)+(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f>
        <v>13.5</v>
      </c>
      <c r="K28" s="759"/>
    </row>
    <row r="29" spans="1:11" ht="18" customHeight="1" x14ac:dyDescent="0.15">
      <c r="A29" s="20" t="s">
        <v>376</v>
      </c>
      <c r="B29" s="12" t="s">
        <v>21</v>
      </c>
      <c r="C29" s="45"/>
      <c r="D29" s="46"/>
      <c r="E29" s="12" t="s">
        <v>21</v>
      </c>
      <c r="F29" s="59"/>
      <c r="G29" s="12"/>
      <c r="H29" s="12" t="s">
        <v>21</v>
      </c>
      <c r="I29" s="5">
        <f t="shared" si="4"/>
        <v>3</v>
      </c>
      <c r="J29" s="758">
        <f>SUM(COUNTIF(B29:H29,"9-11,15-19"))*(6)+(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11-19"))*(7)</f>
        <v>13.5</v>
      </c>
      <c r="K29" s="759"/>
    </row>
    <row r="30" spans="1:11" ht="18" customHeight="1" x14ac:dyDescent="0.15">
      <c r="A30" s="20" t="s">
        <v>377</v>
      </c>
      <c r="B30" s="16"/>
      <c r="C30" s="45"/>
      <c r="D30" s="46"/>
      <c r="E30" s="16"/>
      <c r="F30" s="12"/>
      <c r="G30" s="12" t="s">
        <v>184</v>
      </c>
      <c r="H30" s="93" t="s">
        <v>313</v>
      </c>
      <c r="I30" s="5">
        <f t="shared" si="4"/>
        <v>2</v>
      </c>
      <c r="J30" s="758">
        <f>SUM(COUNTIF(B30:H30,"9-11,15-19"))*(6)+(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11-19"))*(7)</f>
        <v>7</v>
      </c>
      <c r="K30" s="759"/>
    </row>
    <row r="31" spans="1:11" ht="18" customHeight="1" x14ac:dyDescent="0.15">
      <c r="A31" s="31" t="s">
        <v>66</v>
      </c>
      <c r="B31" s="16" t="s">
        <v>125</v>
      </c>
      <c r="C31" s="45"/>
      <c r="D31" s="46"/>
      <c r="E31" s="16" t="s">
        <v>82</v>
      </c>
      <c r="F31" s="12"/>
      <c r="G31" s="12"/>
      <c r="H31" s="16"/>
      <c r="I31" s="5"/>
      <c r="J31" s="758"/>
      <c r="K31" s="759"/>
    </row>
    <row r="32" spans="1:11" ht="18" customHeight="1" x14ac:dyDescent="0.15">
      <c r="A32" s="31" t="s">
        <v>66</v>
      </c>
      <c r="B32" s="121"/>
      <c r="C32" s="45"/>
      <c r="D32" s="46"/>
      <c r="E32" s="16" t="s">
        <v>125</v>
      </c>
      <c r="F32" s="16"/>
      <c r="G32" s="16"/>
      <c r="H32" s="121" t="s">
        <v>120</v>
      </c>
      <c r="I32" s="5"/>
      <c r="J32" s="682"/>
      <c r="K32" s="692"/>
    </row>
    <row r="33" spans="1:11" ht="16.5" customHeight="1" x14ac:dyDescent="0.15">
      <c r="A33" s="22" t="s">
        <v>0</v>
      </c>
      <c r="B33" s="90">
        <v>45978</v>
      </c>
      <c r="C33" s="90">
        <v>45979</v>
      </c>
      <c r="D33" s="90">
        <v>45980</v>
      </c>
      <c r="E33" s="90">
        <v>45981</v>
      </c>
      <c r="F33" s="90">
        <v>45982</v>
      </c>
      <c r="G33" s="90">
        <v>45983</v>
      </c>
      <c r="H33" s="90">
        <v>45984</v>
      </c>
      <c r="I33" s="727" t="s">
        <v>1</v>
      </c>
      <c r="J33" s="717" t="s">
        <v>2</v>
      </c>
      <c r="K33" s="718"/>
    </row>
    <row r="34" spans="1:11" ht="16.5" customHeight="1" x14ac:dyDescent="0.15">
      <c r="A34" s="22" t="s">
        <v>3</v>
      </c>
      <c r="B34" s="2" t="s">
        <v>4</v>
      </c>
      <c r="C34" s="21" t="s">
        <v>5</v>
      </c>
      <c r="D34" s="21" t="s">
        <v>6</v>
      </c>
      <c r="E34" s="2" t="s">
        <v>7</v>
      </c>
      <c r="F34" s="2" t="s">
        <v>8</v>
      </c>
      <c r="G34" s="2" t="s">
        <v>9</v>
      </c>
      <c r="H34" s="24" t="s">
        <v>10</v>
      </c>
      <c r="I34" s="728"/>
      <c r="J34" s="719"/>
      <c r="K34" s="720"/>
    </row>
    <row r="35" spans="1:11" ht="18" customHeight="1" x14ac:dyDescent="0.15">
      <c r="A35" s="17" t="s">
        <v>12</v>
      </c>
      <c r="B35" s="12"/>
      <c r="C35" s="2"/>
      <c r="D35" s="2"/>
      <c r="E35" s="12"/>
      <c r="F35" s="12"/>
      <c r="G35" s="12"/>
      <c r="H35" s="12"/>
      <c r="I35" s="5"/>
      <c r="J35" s="682"/>
      <c r="K35" s="692"/>
    </row>
    <row r="36" spans="1:11" ht="18" customHeight="1" x14ac:dyDescent="0.15">
      <c r="A36" s="5" t="s">
        <v>14</v>
      </c>
      <c r="B36" s="12" t="s">
        <v>21</v>
      </c>
      <c r="C36" s="127"/>
      <c r="D36" s="32"/>
      <c r="E36" s="12" t="s">
        <v>21</v>
      </c>
      <c r="F36" s="12" t="s">
        <v>21</v>
      </c>
      <c r="G36" s="12" t="s">
        <v>68</v>
      </c>
      <c r="H36" s="59"/>
      <c r="I36" s="5">
        <f t="shared" ref="I36:I40" si="6">COUNTIFS(B36:H36,"&lt;&gt;空",B36:H36,"&lt;&gt;休",B36:H36,"&lt;&gt;調",B36:H36,"&lt;&gt;",B36:H36,"&lt;&gt;調整休")</f>
        <v>4</v>
      </c>
      <c r="J36" s="758">
        <f>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9-11・14-19"))*(6.5)</f>
        <v>17.5</v>
      </c>
      <c r="K36" s="759"/>
    </row>
    <row r="37" spans="1:11" ht="18" customHeight="1" x14ac:dyDescent="0.15">
      <c r="A37" s="20" t="s">
        <v>100</v>
      </c>
      <c r="B37" s="12" t="s">
        <v>20</v>
      </c>
      <c r="C37" s="350"/>
      <c r="D37" s="36"/>
      <c r="E37" s="12"/>
      <c r="F37" s="12" t="s">
        <v>20</v>
      </c>
      <c r="G37" s="12" t="s">
        <v>20</v>
      </c>
      <c r="H37" s="12" t="s">
        <v>20</v>
      </c>
      <c r="I37" s="5">
        <f t="shared" si="6"/>
        <v>4</v>
      </c>
      <c r="J37" s="758">
        <f t="shared" ref="J37" si="7">SUM(COUNTIF(B37:H37,"9-11,15-19"))*(6)+(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f>
        <v>18</v>
      </c>
      <c r="K37" s="759"/>
    </row>
    <row r="38" spans="1:11" ht="18" customHeight="1" x14ac:dyDescent="0.15">
      <c r="A38" s="20" t="s">
        <v>178</v>
      </c>
      <c r="B38" s="12" t="s">
        <v>25</v>
      </c>
      <c r="C38" s="45"/>
      <c r="D38" s="46"/>
      <c r="E38" s="16"/>
      <c r="F38" s="12" t="s">
        <v>25</v>
      </c>
      <c r="G38" s="12" t="s">
        <v>25</v>
      </c>
      <c r="H38" s="12" t="s">
        <v>25</v>
      </c>
      <c r="I38" s="5">
        <f t="shared" si="6"/>
        <v>4</v>
      </c>
      <c r="J38" s="758">
        <f>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f>
        <v>18</v>
      </c>
      <c r="K38" s="759"/>
    </row>
    <row r="39" spans="1:11" ht="18" customHeight="1" x14ac:dyDescent="0.15">
      <c r="A39" s="20" t="s">
        <v>376</v>
      </c>
      <c r="B39" s="12" t="s">
        <v>21</v>
      </c>
      <c r="C39" s="45"/>
      <c r="D39" s="46"/>
      <c r="E39" s="12" t="s">
        <v>21</v>
      </c>
      <c r="F39" s="12" t="s">
        <v>21</v>
      </c>
      <c r="G39" s="12"/>
      <c r="H39" s="12" t="s">
        <v>21</v>
      </c>
      <c r="I39" s="5">
        <f t="shared" si="6"/>
        <v>4</v>
      </c>
      <c r="J39" s="758">
        <f>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11-19"))*(7)</f>
        <v>18</v>
      </c>
      <c r="K39" s="759"/>
    </row>
    <row r="40" spans="1:11" ht="18" customHeight="1" x14ac:dyDescent="0.15">
      <c r="A40" s="20" t="s">
        <v>377</v>
      </c>
      <c r="B40" s="16"/>
      <c r="C40" s="45"/>
      <c r="D40" s="46"/>
      <c r="E40" s="16"/>
      <c r="F40" s="12"/>
      <c r="G40" s="12" t="s">
        <v>184</v>
      </c>
      <c r="H40" s="12" t="s">
        <v>184</v>
      </c>
      <c r="I40" s="5">
        <f t="shared" si="6"/>
        <v>2</v>
      </c>
      <c r="J40" s="758">
        <f>SUM(COUNTIF(B40:H40,"9-11,15-19"))*(6)+(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11-19"))*(7)</f>
        <v>14</v>
      </c>
      <c r="K40" s="759"/>
    </row>
    <row r="41" spans="1:11" ht="18" customHeight="1" x14ac:dyDescent="0.15">
      <c r="A41" s="31" t="s">
        <v>66</v>
      </c>
      <c r="B41" s="16" t="s">
        <v>125</v>
      </c>
      <c r="C41" s="45"/>
      <c r="D41" s="46"/>
      <c r="E41" s="16" t="s">
        <v>82</v>
      </c>
      <c r="F41" s="12"/>
      <c r="G41" s="12"/>
      <c r="H41" s="16"/>
      <c r="I41" s="5"/>
      <c r="J41" s="758"/>
      <c r="K41" s="759"/>
    </row>
    <row r="42" spans="1:11" ht="18" customHeight="1" x14ac:dyDescent="0.15">
      <c r="A42" s="31" t="s">
        <v>66</v>
      </c>
      <c r="B42" s="121"/>
      <c r="C42" s="45"/>
      <c r="D42" s="46"/>
      <c r="E42" s="16" t="s">
        <v>125</v>
      </c>
      <c r="F42" s="16"/>
      <c r="G42" s="16"/>
      <c r="H42" s="121" t="s">
        <v>120</v>
      </c>
      <c r="I42" s="5"/>
      <c r="J42" s="682"/>
      <c r="K42" s="692"/>
    </row>
    <row r="43" spans="1:11" ht="16.5" customHeight="1" x14ac:dyDescent="0.15">
      <c r="A43" s="22" t="s">
        <v>0</v>
      </c>
      <c r="B43" s="23">
        <v>45985</v>
      </c>
      <c r="C43" s="23">
        <v>45986</v>
      </c>
      <c r="D43" s="23">
        <v>45987</v>
      </c>
      <c r="E43" s="23">
        <v>45988</v>
      </c>
      <c r="F43" s="23">
        <v>45989</v>
      </c>
      <c r="G43" s="23">
        <v>45990</v>
      </c>
      <c r="H43" s="23">
        <v>45991</v>
      </c>
      <c r="I43" s="727" t="s">
        <v>1</v>
      </c>
      <c r="J43" s="717" t="s">
        <v>2</v>
      </c>
      <c r="K43" s="718"/>
    </row>
    <row r="44" spans="1:11" ht="16.5" customHeight="1" x14ac:dyDescent="0.15">
      <c r="A44" s="22" t="s">
        <v>3</v>
      </c>
      <c r="B44" s="24" t="s">
        <v>4</v>
      </c>
      <c r="C44" s="316" t="s">
        <v>5</v>
      </c>
      <c r="D44" s="21" t="s">
        <v>6</v>
      </c>
      <c r="E44" s="2" t="s">
        <v>7</v>
      </c>
      <c r="F44" s="2" t="s">
        <v>8</v>
      </c>
      <c r="G44" s="2" t="s">
        <v>9</v>
      </c>
      <c r="H44" s="24" t="s">
        <v>10</v>
      </c>
      <c r="I44" s="728"/>
      <c r="J44" s="719"/>
      <c r="K44" s="720"/>
    </row>
    <row r="45" spans="1:11" ht="18" customHeight="1" x14ac:dyDescent="0.15">
      <c r="A45" s="17" t="s">
        <v>13</v>
      </c>
      <c r="B45" s="12"/>
      <c r="C45" s="2"/>
      <c r="D45" s="2"/>
      <c r="E45" s="12"/>
      <c r="F45" s="12"/>
      <c r="G45" s="12"/>
      <c r="H45" s="12"/>
      <c r="I45" s="5"/>
      <c r="J45" s="693"/>
      <c r="K45" s="692"/>
    </row>
    <row r="46" spans="1:11" ht="18" customHeight="1" x14ac:dyDescent="0.15">
      <c r="A46" s="5" t="s">
        <v>14</v>
      </c>
      <c r="B46" s="87"/>
      <c r="C46" s="127"/>
      <c r="D46" s="32"/>
      <c r="E46" s="12" t="s">
        <v>378</v>
      </c>
      <c r="F46" s="12" t="s">
        <v>21</v>
      </c>
      <c r="G46" s="16" t="s">
        <v>221</v>
      </c>
      <c r="H46" s="59"/>
      <c r="I46" s="5">
        <f t="shared" ref="I46:I50" si="8">COUNTIFS(B46:H46,"&lt;&gt;空",B46:H46,"&lt;&gt;休",B46:H46,"&lt;&gt;調",B46:H46,"&lt;&gt;",B46:H46,"&lt;&gt;調整休")</f>
        <v>3</v>
      </c>
      <c r="J46" s="758">
        <f>SUM(COUNTIF(B46:H46,"9-11,15-19"))*(6)+(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9-11・14-19"))*(6.5)</f>
        <v>11</v>
      </c>
      <c r="K46" s="759"/>
    </row>
    <row r="47" spans="1:11" ht="18" customHeight="1" x14ac:dyDescent="0.15">
      <c r="A47" s="20" t="s">
        <v>100</v>
      </c>
      <c r="B47" s="12" t="s">
        <v>20</v>
      </c>
      <c r="C47" s="350"/>
      <c r="D47" s="36"/>
      <c r="E47" s="12"/>
      <c r="F47" s="12" t="s">
        <v>20</v>
      </c>
      <c r="G47" s="12" t="s">
        <v>20</v>
      </c>
      <c r="H47" s="12" t="s">
        <v>20</v>
      </c>
      <c r="I47" s="5">
        <f t="shared" si="8"/>
        <v>4</v>
      </c>
      <c r="J47" s="758">
        <f t="shared" ref="J47" si="9">SUM(COUNTIF(B47:H47,"9-11,15-19"))*(6)+(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f>
        <v>18</v>
      </c>
      <c r="K47" s="759"/>
    </row>
    <row r="48" spans="1:11" ht="18" customHeight="1" x14ac:dyDescent="0.15">
      <c r="A48" s="20" t="s">
        <v>178</v>
      </c>
      <c r="B48" s="12" t="s">
        <v>25</v>
      </c>
      <c r="C48" s="45"/>
      <c r="D48" s="46"/>
      <c r="E48" s="16"/>
      <c r="F48" s="12" t="s">
        <v>21</v>
      </c>
      <c r="G48" s="12"/>
      <c r="H48" s="12" t="s">
        <v>21</v>
      </c>
      <c r="I48" s="5">
        <f t="shared" si="8"/>
        <v>3</v>
      </c>
      <c r="J48" s="758">
        <f>SUM(COUNTIF(B48:H48,"9-11,15-19"))*(6)+(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f>
        <v>13.5</v>
      </c>
      <c r="K48" s="759"/>
    </row>
    <row r="49" spans="1:14" ht="18" customHeight="1" x14ac:dyDescent="0.15">
      <c r="A49" s="20" t="s">
        <v>376</v>
      </c>
      <c r="B49" s="12" t="s">
        <v>21</v>
      </c>
      <c r="C49" s="45"/>
      <c r="D49" s="46"/>
      <c r="E49" s="12" t="s">
        <v>21</v>
      </c>
      <c r="F49" s="12" t="s">
        <v>21</v>
      </c>
      <c r="G49" s="12"/>
      <c r="H49" s="12" t="s">
        <v>21</v>
      </c>
      <c r="I49" s="5">
        <f t="shared" si="8"/>
        <v>4</v>
      </c>
      <c r="J49" s="758">
        <f>SUM(COUNTIF(B49:H49,"9-11,15-19"))*(6)+(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COUNTIF(B49:H49,"11-19"))*(7)</f>
        <v>18</v>
      </c>
      <c r="K49" s="759"/>
    </row>
    <row r="50" spans="1:14" ht="18" customHeight="1" x14ac:dyDescent="0.15">
      <c r="A50" s="20" t="s">
        <v>377</v>
      </c>
      <c r="B50" s="16"/>
      <c r="C50" s="45"/>
      <c r="D50" s="46"/>
      <c r="E50" s="16"/>
      <c r="F50" s="12"/>
      <c r="G50" s="12" t="s">
        <v>184</v>
      </c>
      <c r="H50" s="12" t="s">
        <v>184</v>
      </c>
      <c r="I50" s="5">
        <f t="shared" si="8"/>
        <v>2</v>
      </c>
      <c r="J50" s="758">
        <f>SUM(COUNTIF(B50:H50,"9-11,15-19"))*(6)+(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11-19"))*(7)</f>
        <v>14</v>
      </c>
      <c r="K50" s="759"/>
    </row>
    <row r="51" spans="1:14" ht="18" customHeight="1" x14ac:dyDescent="0.15">
      <c r="A51" s="31" t="s">
        <v>66</v>
      </c>
      <c r="B51" s="16"/>
      <c r="C51" s="45"/>
      <c r="D51" s="46"/>
      <c r="E51" s="16" t="s">
        <v>82</v>
      </c>
      <c r="F51" s="12"/>
      <c r="G51" s="12"/>
      <c r="H51" s="16"/>
      <c r="I51" s="5"/>
      <c r="J51" s="758"/>
      <c r="K51" s="759"/>
    </row>
    <row r="52" spans="1:14" ht="18" customHeight="1" x14ac:dyDescent="0.15">
      <c r="A52" s="31" t="s">
        <v>66</v>
      </c>
      <c r="B52" s="16" t="s">
        <v>272</v>
      </c>
      <c r="C52" s="45"/>
      <c r="D52" s="46"/>
      <c r="E52" s="16"/>
      <c r="F52" s="16"/>
      <c r="G52" s="16"/>
      <c r="H52" s="121"/>
      <c r="I52" s="5"/>
      <c r="J52" s="682"/>
      <c r="K52" s="692"/>
    </row>
    <row r="53" spans="1:14" ht="16.5" customHeight="1" x14ac:dyDescent="0.15">
      <c r="A53" s="41"/>
      <c r="B53" s="42"/>
      <c r="C53" s="42"/>
      <c r="D53" s="42"/>
      <c r="E53" s="42"/>
      <c r="F53" s="42"/>
      <c r="G53" s="42"/>
      <c r="H53" s="42"/>
      <c r="I53" s="716" t="s">
        <v>398</v>
      </c>
      <c r="J53" s="716"/>
      <c r="K53" s="716"/>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68">
    <mergeCell ref="J12:K12"/>
    <mergeCell ref="B1:F1"/>
    <mergeCell ref="H1:K1"/>
    <mergeCell ref="I3:I4"/>
    <mergeCell ref="J3:K4"/>
    <mergeCell ref="J5:K5"/>
    <mergeCell ref="J6:K6"/>
    <mergeCell ref="J7:K7"/>
    <mergeCell ref="J8:K8"/>
    <mergeCell ref="J9:K9"/>
    <mergeCell ref="J10:K10"/>
    <mergeCell ref="J11:K11"/>
    <mergeCell ref="I23:I24"/>
    <mergeCell ref="J23:K24"/>
    <mergeCell ref="I13:I14"/>
    <mergeCell ref="J13:K14"/>
    <mergeCell ref="J15:K15"/>
    <mergeCell ref="J16:K16"/>
    <mergeCell ref="J17:K17"/>
    <mergeCell ref="J30:K30"/>
    <mergeCell ref="J18:K18"/>
    <mergeCell ref="J19:K19"/>
    <mergeCell ref="J20:K20"/>
    <mergeCell ref="J21:K21"/>
    <mergeCell ref="J22:K22"/>
    <mergeCell ref="J25:K25"/>
    <mergeCell ref="J26:K26"/>
    <mergeCell ref="J27:K27"/>
    <mergeCell ref="J28:K28"/>
    <mergeCell ref="J29:K29"/>
    <mergeCell ref="J42:K42"/>
    <mergeCell ref="J31:K31"/>
    <mergeCell ref="J32:K32"/>
    <mergeCell ref="I33:I34"/>
    <mergeCell ref="J33:K34"/>
    <mergeCell ref="J35:K35"/>
    <mergeCell ref="J36:K36"/>
    <mergeCell ref="C57:K57"/>
    <mergeCell ref="A59:B59"/>
    <mergeCell ref="C59:K59"/>
    <mergeCell ref="J49:K49"/>
    <mergeCell ref="J50:K50"/>
    <mergeCell ref="J51:K51"/>
    <mergeCell ref="J52:K52"/>
    <mergeCell ref="I53:K53"/>
    <mergeCell ref="A54:B54"/>
    <mergeCell ref="D54:E54"/>
    <mergeCell ref="F25:H25"/>
    <mergeCell ref="A55:B55"/>
    <mergeCell ref="C55:K55"/>
    <mergeCell ref="A56:B56"/>
    <mergeCell ref="C56:K56"/>
    <mergeCell ref="I43:I44"/>
    <mergeCell ref="J43:K44"/>
    <mergeCell ref="J45:K45"/>
    <mergeCell ref="J46:K46"/>
    <mergeCell ref="J47:K47"/>
    <mergeCell ref="J48:K48"/>
    <mergeCell ref="J37:K37"/>
    <mergeCell ref="J38:K38"/>
    <mergeCell ref="J39:K39"/>
    <mergeCell ref="J40:K40"/>
    <mergeCell ref="J41:K41"/>
    <mergeCell ref="A60:B60"/>
    <mergeCell ref="A61:B61"/>
    <mergeCell ref="C61:K61"/>
    <mergeCell ref="A62:B62"/>
    <mergeCell ref="C62:K62"/>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5E2F633-847C-4670-B558-EFC6AAA69F06}">
          <x14:formula1>
            <xm:f>'F:\Users\clmiwa-three\Downloads\[《中村》新田・草加 エリア 仮シフト【12月16日～1月15日】.xlsx]参照データベース'!#REF!</xm:f>
          </x14:formula1>
          <xm:sqref>G1 C53:H53</xm:sqref>
        </x14:dataValidation>
      </x14:dataValidations>
    </ext>
  </extLst>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F18F2-2DF7-4414-8DAE-51B880E0DB9B}">
  <sheetPr>
    <tabColor theme="7" tint="0.59999389629810485"/>
    <pageSetUpPr fitToPage="1"/>
  </sheetPr>
  <dimension ref="A1:N70"/>
  <sheetViews>
    <sheetView zoomScaleNormal="100" workbookViewId="0">
      <selection activeCell="E19" sqref="E19"/>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60" t="s">
        <v>69</v>
      </c>
      <c r="B1" s="683" t="s">
        <v>382</v>
      </c>
      <c r="C1" s="683"/>
      <c r="D1" s="683"/>
      <c r="E1" s="683"/>
      <c r="F1" s="683"/>
      <c r="H1" s="684" t="s">
        <v>43</v>
      </c>
      <c r="I1" s="685"/>
      <c r="J1" s="686"/>
      <c r="K1" s="687"/>
    </row>
    <row r="2" spans="1:11" ht="8.4499999999999993" customHeight="1" x14ac:dyDescent="0.15">
      <c r="A2" s="14"/>
      <c r="I2" s="14"/>
      <c r="J2" s="3"/>
      <c r="K2" s="4"/>
    </row>
    <row r="3" spans="1:11" ht="14.45" customHeight="1" x14ac:dyDescent="0.15">
      <c r="A3" s="2" t="s">
        <v>64</v>
      </c>
      <c r="B3" s="90"/>
      <c r="C3" s="90"/>
      <c r="D3" s="90"/>
      <c r="E3" s="90"/>
      <c r="F3" s="90"/>
      <c r="G3" s="90">
        <v>45962</v>
      </c>
      <c r="H3" s="90">
        <v>45963</v>
      </c>
      <c r="I3" s="688" t="s">
        <v>1</v>
      </c>
      <c r="J3" s="690" t="s">
        <v>2</v>
      </c>
      <c r="K3" s="690"/>
    </row>
    <row r="4" spans="1:11" ht="14.45" customHeight="1" x14ac:dyDescent="0.15">
      <c r="A4" s="2" t="s">
        <v>3</v>
      </c>
      <c r="B4" s="2"/>
      <c r="C4" s="2"/>
      <c r="D4" s="2"/>
      <c r="E4" s="2"/>
      <c r="F4" s="2"/>
      <c r="G4" s="2" t="s">
        <v>9</v>
      </c>
      <c r="H4" s="24" t="s">
        <v>10</v>
      </c>
      <c r="I4" s="689"/>
      <c r="J4" s="690"/>
      <c r="K4" s="690"/>
    </row>
    <row r="5" spans="1:11" ht="14.45" customHeight="1" x14ac:dyDescent="0.15">
      <c r="A5" s="126" t="s">
        <v>13</v>
      </c>
      <c r="B5" s="21"/>
      <c r="C5" s="21"/>
      <c r="D5" s="21"/>
      <c r="E5" s="21"/>
      <c r="F5" s="21"/>
      <c r="G5" s="12"/>
      <c r="H5" s="12"/>
      <c r="I5" s="5"/>
      <c r="J5" s="682"/>
      <c r="K5" s="692"/>
    </row>
    <row r="6" spans="1:11" ht="14.45" customHeight="1" x14ac:dyDescent="0.15">
      <c r="A6" s="20" t="s">
        <v>37</v>
      </c>
      <c r="B6" s="21"/>
      <c r="C6" s="21"/>
      <c r="D6" s="11"/>
      <c r="E6" s="11"/>
      <c r="F6" s="11"/>
      <c r="G6" s="12" t="s">
        <v>21</v>
      </c>
      <c r="H6" s="12" t="s">
        <v>20</v>
      </c>
      <c r="I6" s="5">
        <f t="shared" ref="I6:I13" si="0">COUNTIFS(B6:H6,"&lt;&gt;空",B6:H6,"&lt;&gt;休",B6:H6,"&lt;&gt;調",B6:H6,"&lt;&gt;",B6:H6,"&lt;&gt;調整休")</f>
        <v>2</v>
      </c>
      <c r="J6" s="682">
        <f t="shared" ref="J6:J7"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9</v>
      </c>
      <c r="K6" s="682"/>
    </row>
    <row r="7" spans="1:11" ht="14.45" customHeight="1" x14ac:dyDescent="0.15">
      <c r="A7" s="20" t="s">
        <v>19</v>
      </c>
      <c r="B7" s="21"/>
      <c r="C7" s="21"/>
      <c r="D7" s="11"/>
      <c r="E7" s="11"/>
      <c r="F7" s="11"/>
      <c r="G7" s="12" t="s">
        <v>20</v>
      </c>
      <c r="H7" s="12" t="s">
        <v>21</v>
      </c>
      <c r="I7" s="5">
        <f t="shared" si="0"/>
        <v>2</v>
      </c>
      <c r="J7" s="682">
        <f t="shared" si="1"/>
        <v>9</v>
      </c>
      <c r="K7" s="682"/>
    </row>
    <row r="8" spans="1:11" ht="14.45" customHeight="1" x14ac:dyDescent="0.15">
      <c r="A8" s="20" t="s">
        <v>62</v>
      </c>
      <c r="B8" s="21"/>
      <c r="C8" s="21"/>
      <c r="D8" s="32"/>
      <c r="E8" s="32"/>
      <c r="F8" s="32"/>
      <c r="G8" s="12" t="s">
        <v>27</v>
      </c>
      <c r="H8" s="12"/>
      <c r="I8" s="5">
        <f t="shared" si="0"/>
        <v>1</v>
      </c>
      <c r="J8" s="682">
        <f t="shared" ref="J8:J13" si="2">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草加9-14"))*(4.5)+(COUNTIF(B8:H8,"新田9-14"))*(4.5)+(COUNTIF(B8:H8,"新田14-19"))*(4.5)</f>
        <v>3</v>
      </c>
      <c r="K8" s="682"/>
    </row>
    <row r="9" spans="1:11" ht="14.45" customHeight="1" x14ac:dyDescent="0.15">
      <c r="A9" s="20" t="s">
        <v>124</v>
      </c>
      <c r="B9" s="11"/>
      <c r="C9" s="11"/>
      <c r="D9" s="11"/>
      <c r="E9" s="11"/>
      <c r="F9" s="11"/>
      <c r="G9" s="12" t="s">
        <v>20</v>
      </c>
      <c r="H9" s="59"/>
      <c r="I9" s="5">
        <f t="shared" si="0"/>
        <v>1</v>
      </c>
      <c r="J9" s="682">
        <f t="shared" si="2"/>
        <v>4.5</v>
      </c>
      <c r="K9" s="682"/>
    </row>
    <row r="10" spans="1:11" ht="14.45" customHeight="1" x14ac:dyDescent="0.15">
      <c r="A10" s="20" t="s">
        <v>225</v>
      </c>
      <c r="B10" s="32"/>
      <c r="C10" s="32"/>
      <c r="D10" s="32"/>
      <c r="E10" s="32"/>
      <c r="F10" s="32"/>
      <c r="G10" s="12"/>
      <c r="H10" s="12" t="s">
        <v>20</v>
      </c>
      <c r="I10" s="5">
        <f t="shared" si="0"/>
        <v>1</v>
      </c>
      <c r="J10" s="682">
        <f t="shared" si="2"/>
        <v>4.5</v>
      </c>
      <c r="K10" s="682"/>
    </row>
    <row r="11" spans="1:11" ht="14.45" customHeight="1" x14ac:dyDescent="0.15">
      <c r="A11" s="20" t="s">
        <v>291</v>
      </c>
      <c r="B11" s="32"/>
      <c r="C11" s="32"/>
      <c r="D11" s="32"/>
      <c r="E11" s="32"/>
      <c r="F11" s="32"/>
      <c r="G11" s="59"/>
      <c r="H11" s="59"/>
      <c r="I11" s="5">
        <f t="shared" si="0"/>
        <v>0</v>
      </c>
      <c r="J11" s="682">
        <f t="shared" si="2"/>
        <v>0</v>
      </c>
      <c r="K11" s="682"/>
    </row>
    <row r="12" spans="1:11" ht="14.45" customHeight="1" x14ac:dyDescent="0.15">
      <c r="A12" s="20" t="s">
        <v>38</v>
      </c>
      <c r="B12" s="11"/>
      <c r="C12" s="11"/>
      <c r="D12" s="11"/>
      <c r="E12" s="11"/>
      <c r="F12" s="11"/>
      <c r="G12" s="103" t="s">
        <v>57</v>
      </c>
      <c r="H12" s="103" t="s">
        <v>56</v>
      </c>
      <c r="I12" s="5">
        <f t="shared" si="0"/>
        <v>2</v>
      </c>
      <c r="J12" s="682">
        <f t="shared" si="2"/>
        <v>9</v>
      </c>
      <c r="K12" s="682"/>
    </row>
    <row r="13" spans="1:11" ht="14.45" customHeight="1" x14ac:dyDescent="0.15">
      <c r="A13" s="20" t="s">
        <v>399</v>
      </c>
      <c r="B13" s="11"/>
      <c r="C13" s="11"/>
      <c r="D13" s="11"/>
      <c r="E13" s="11"/>
      <c r="F13" s="11"/>
      <c r="G13" s="12"/>
      <c r="H13" s="12" t="s">
        <v>21</v>
      </c>
      <c r="I13" s="5">
        <f t="shared" si="0"/>
        <v>1</v>
      </c>
      <c r="J13" s="682">
        <f t="shared" si="2"/>
        <v>4.5</v>
      </c>
      <c r="K13" s="682"/>
    </row>
    <row r="14" spans="1:11" ht="14.45" customHeight="1" x14ac:dyDescent="0.15">
      <c r="A14" s="321" t="s">
        <v>66</v>
      </c>
      <c r="B14" s="11"/>
      <c r="C14" s="11"/>
      <c r="D14" s="11"/>
      <c r="E14" s="11"/>
      <c r="F14" s="11"/>
      <c r="G14" s="12"/>
      <c r="H14" s="386" t="s">
        <v>314</v>
      </c>
      <c r="I14" s="5"/>
      <c r="J14" s="758"/>
      <c r="K14" s="759"/>
    </row>
    <row r="15" spans="1:11" ht="14.45" customHeight="1" x14ac:dyDescent="0.15">
      <c r="A15" s="22" t="s">
        <v>0</v>
      </c>
      <c r="B15" s="90">
        <v>45964</v>
      </c>
      <c r="C15" s="90">
        <v>45965</v>
      </c>
      <c r="D15" s="90">
        <v>45966</v>
      </c>
      <c r="E15" s="90">
        <v>45967</v>
      </c>
      <c r="F15" s="90">
        <v>45968</v>
      </c>
      <c r="G15" s="90">
        <v>45969</v>
      </c>
      <c r="H15" s="90">
        <v>45970</v>
      </c>
      <c r="I15" s="688" t="s">
        <v>1</v>
      </c>
      <c r="J15" s="690" t="s">
        <v>2</v>
      </c>
      <c r="K15" s="690"/>
    </row>
    <row r="16" spans="1:11" ht="14.45" customHeight="1" x14ac:dyDescent="0.15">
      <c r="A16" s="22" t="s">
        <v>3</v>
      </c>
      <c r="B16" s="24" t="s">
        <v>4</v>
      </c>
      <c r="C16" s="2" t="s">
        <v>5</v>
      </c>
      <c r="D16" s="21" t="s">
        <v>6</v>
      </c>
      <c r="E16" s="2" t="s">
        <v>7</v>
      </c>
      <c r="F16" s="2" t="s">
        <v>8</v>
      </c>
      <c r="G16" s="2" t="s">
        <v>9</v>
      </c>
      <c r="H16" s="24" t="s">
        <v>10</v>
      </c>
      <c r="I16" s="689"/>
      <c r="J16" s="690"/>
      <c r="K16" s="690"/>
    </row>
    <row r="17" spans="1:11" ht="14.45" customHeight="1" x14ac:dyDescent="0.15">
      <c r="A17" s="126" t="s">
        <v>12</v>
      </c>
      <c r="B17" s="12"/>
      <c r="C17" s="21"/>
      <c r="D17" s="21"/>
      <c r="E17" s="450" t="s">
        <v>119</v>
      </c>
      <c r="F17" s="691" t="s">
        <v>60</v>
      </c>
      <c r="G17" s="691"/>
      <c r="H17" s="691"/>
      <c r="I17" s="5"/>
      <c r="J17" s="682"/>
      <c r="K17" s="692"/>
    </row>
    <row r="18" spans="1:11" ht="14.45" customHeight="1" x14ac:dyDescent="0.15">
      <c r="A18" s="20" t="s">
        <v>37</v>
      </c>
      <c r="B18" s="12" t="s">
        <v>21</v>
      </c>
      <c r="C18" s="21"/>
      <c r="D18" s="11"/>
      <c r="E18" s="12" t="s">
        <v>21</v>
      </c>
      <c r="F18" s="12"/>
      <c r="G18" s="12" t="s">
        <v>21</v>
      </c>
      <c r="H18" s="12" t="s">
        <v>22</v>
      </c>
      <c r="I18" s="5">
        <f t="shared" ref="I18:I20" si="3">COUNTIFS(B18:H18,"&lt;&gt;空",B18:H18,"&lt;&gt;休",B18:H18,"&lt;&gt;調",B18:H18,"&lt;&gt;",B18:H18,"&lt;&gt;調整休")</f>
        <v>4</v>
      </c>
      <c r="J18" s="682">
        <f t="shared" ref="J18" si="4">SUM(COUNTIF(B18:H18,"9-11,15-19"))*(6)+(COUNTIF(B18:H18,"9-12,16-19"))*(6)+(COUNTIF(B18:H18,"9-13,17-19"))*(6)+(COUNTIF(B18:H18,"9-19"))*(9)+(COUNTIF(B18:H18,"9-17"))*(7.25)+(COUNTIF(B18:H18,"9-16"))*(6.25)+(COUNTIF(B18:H18,"9-15"))*(5.5)+(COUNTIF(B18:H18,"9-14"))*(4.5)+(COUNTIF(B18:H18,"9-13"))*(4)+(COUNTIF(B18:H18,"9-12"))*(3)+(COUNTIF(B18:H18,"9-11:30"))*(2.5)+(COUNTIF(B18:H18,"13-19"))*(5.5)+(COUNTIF(B18:H18,"14-19"))*(4.5)+(COUNTIF(B18:H18,"15-19"))*(4)+(COUNTIF(B18:H18,"16-19"))*(3)+(COUNTIF(B18:H18,"16:30-19"))*(2.5)+(COUNTIF(B18:H18,"10-14"))*(4)+(COUNTIF(B18:H18,"草加9-14"))*(4.5)+(COUNTIF(B18:H18,"新田9-14"))*(4.5)+(COUNTIF(B18:H18,"新田14-19"))*(4.5)</f>
        <v>19</v>
      </c>
      <c r="K18" s="682"/>
    </row>
    <row r="19" spans="1:11" ht="14.45" customHeight="1" x14ac:dyDescent="0.15">
      <c r="A19" s="20" t="s">
        <v>19</v>
      </c>
      <c r="B19" s="12" t="s">
        <v>20</v>
      </c>
      <c r="C19" s="21"/>
      <c r="D19" s="11"/>
      <c r="E19" s="16" t="s">
        <v>412</v>
      </c>
      <c r="F19" s="12"/>
      <c r="G19" s="12" t="s">
        <v>22</v>
      </c>
      <c r="H19" s="12" t="s">
        <v>21</v>
      </c>
      <c r="I19" s="5">
        <f t="shared" si="3"/>
        <v>4</v>
      </c>
      <c r="J19" s="682">
        <v>21.25</v>
      </c>
      <c r="K19" s="682"/>
    </row>
    <row r="20" spans="1:11" ht="14.45" customHeight="1" x14ac:dyDescent="0.15">
      <c r="A20" s="20" t="s">
        <v>62</v>
      </c>
      <c r="B20" s="59"/>
      <c r="C20" s="21"/>
      <c r="D20" s="32"/>
      <c r="E20" s="93" t="s">
        <v>84</v>
      </c>
      <c r="F20" s="12" t="s">
        <v>20</v>
      </c>
      <c r="G20" s="12" t="s">
        <v>27</v>
      </c>
      <c r="H20" s="12"/>
      <c r="I20" s="5">
        <f t="shared" si="3"/>
        <v>3</v>
      </c>
      <c r="J20" s="682">
        <f t="shared" ref="J20:J25" si="5">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草加9-14"))*(4.5)+(COUNTIF(B20:H20,"新田9-14"))*(4.5)+(COUNTIF(B20:H20,"新田14-19"))*(4.5)</f>
        <v>12</v>
      </c>
      <c r="K20" s="682"/>
    </row>
    <row r="21" spans="1:11" ht="14.45" customHeight="1" x14ac:dyDescent="0.15">
      <c r="A21" s="20" t="s">
        <v>124</v>
      </c>
      <c r="B21" s="103" t="s">
        <v>57</v>
      </c>
      <c r="C21" s="11"/>
      <c r="D21" s="11"/>
      <c r="E21" s="93" t="s">
        <v>84</v>
      </c>
      <c r="F21" s="12" t="s">
        <v>20</v>
      </c>
      <c r="G21" s="59"/>
      <c r="H21" s="12" t="s">
        <v>20</v>
      </c>
      <c r="I21" s="5">
        <f>COUNTIFS(B21:H21,"&lt;&gt;空",B21:H21,"&lt;&gt;休",B21:H21,"&lt;&gt;調",B21:H21,"&lt;&gt;",B21:H21,"&lt;&gt;調整休")</f>
        <v>4</v>
      </c>
      <c r="J21" s="682">
        <f t="shared" si="5"/>
        <v>18</v>
      </c>
      <c r="K21" s="682"/>
    </row>
    <row r="22" spans="1:11" ht="14.45" customHeight="1" x14ac:dyDescent="0.15">
      <c r="A22" s="20" t="s">
        <v>225</v>
      </c>
      <c r="B22" s="59"/>
      <c r="C22" s="32"/>
      <c r="D22" s="32"/>
      <c r="E22" s="12"/>
      <c r="F22" s="12" t="s">
        <v>21</v>
      </c>
      <c r="G22" s="12"/>
      <c r="H22" s="59"/>
      <c r="I22" s="5">
        <f t="shared" ref="I22:I25" si="6">COUNTIFS(B22:H22,"&lt;&gt;空",B22:H22,"&lt;&gt;休",B22:H22,"&lt;&gt;調",B22:H22,"&lt;&gt;",B22:H22,"&lt;&gt;調整休")</f>
        <v>1</v>
      </c>
      <c r="J22" s="682">
        <f t="shared" si="5"/>
        <v>4.5</v>
      </c>
      <c r="K22" s="682"/>
    </row>
    <row r="23" spans="1:11" ht="14.45" customHeight="1" x14ac:dyDescent="0.15">
      <c r="A23" s="20" t="s">
        <v>291</v>
      </c>
      <c r="B23" s="12"/>
      <c r="C23" s="32"/>
      <c r="D23" s="32"/>
      <c r="E23" s="12" t="s">
        <v>20</v>
      </c>
      <c r="F23" s="12"/>
      <c r="G23" s="12" t="s">
        <v>20</v>
      </c>
      <c r="H23" s="12" t="s">
        <v>20</v>
      </c>
      <c r="I23" s="5">
        <f t="shared" si="6"/>
        <v>3</v>
      </c>
      <c r="J23" s="682">
        <f t="shared" si="5"/>
        <v>13.5</v>
      </c>
      <c r="K23" s="682"/>
    </row>
    <row r="24" spans="1:11" ht="14.45" customHeight="1" x14ac:dyDescent="0.15">
      <c r="A24" s="20" t="s">
        <v>38</v>
      </c>
      <c r="B24" s="12" t="s">
        <v>20</v>
      </c>
      <c r="C24" s="11"/>
      <c r="D24" s="11"/>
      <c r="E24" s="12"/>
      <c r="F24" s="12" t="s">
        <v>21</v>
      </c>
      <c r="G24" s="103" t="s">
        <v>57</v>
      </c>
      <c r="H24" s="103" t="s">
        <v>56</v>
      </c>
      <c r="I24" s="5">
        <f t="shared" si="6"/>
        <v>4</v>
      </c>
      <c r="J24" s="682">
        <f t="shared" si="5"/>
        <v>18</v>
      </c>
      <c r="K24" s="682"/>
    </row>
    <row r="25" spans="1:11" ht="14.45" customHeight="1" x14ac:dyDescent="0.15">
      <c r="A25" s="20" t="s">
        <v>399</v>
      </c>
      <c r="B25" s="12" t="s">
        <v>21</v>
      </c>
      <c r="C25" s="11"/>
      <c r="D25" s="11"/>
      <c r="E25" s="12"/>
      <c r="F25" s="12" t="s">
        <v>20</v>
      </c>
      <c r="G25" s="12" t="s">
        <v>21</v>
      </c>
      <c r="H25" s="12" t="s">
        <v>21</v>
      </c>
      <c r="I25" s="5">
        <f t="shared" si="6"/>
        <v>4</v>
      </c>
      <c r="J25" s="682">
        <f t="shared" si="5"/>
        <v>18</v>
      </c>
      <c r="K25" s="682"/>
    </row>
    <row r="26" spans="1:11" ht="14.45" customHeight="1" x14ac:dyDescent="0.15">
      <c r="A26" s="321" t="s">
        <v>66</v>
      </c>
      <c r="B26" s="12"/>
      <c r="C26" s="11"/>
      <c r="D26" s="11"/>
      <c r="E26" s="12"/>
      <c r="F26" s="12"/>
      <c r="G26" s="12"/>
      <c r="H26" s="386" t="s">
        <v>314</v>
      </c>
      <c r="I26" s="5"/>
      <c r="J26" s="758"/>
      <c r="K26" s="759"/>
    </row>
    <row r="27" spans="1:11" ht="14.45" customHeight="1" x14ac:dyDescent="0.15">
      <c r="A27" s="22" t="s">
        <v>0</v>
      </c>
      <c r="B27" s="23">
        <v>45971</v>
      </c>
      <c r="C27" s="23">
        <v>45972</v>
      </c>
      <c r="D27" s="23">
        <v>45973</v>
      </c>
      <c r="E27" s="23">
        <v>45974</v>
      </c>
      <c r="F27" s="23">
        <v>45975</v>
      </c>
      <c r="G27" s="23">
        <v>45976</v>
      </c>
      <c r="H27" s="23">
        <v>45977</v>
      </c>
      <c r="I27" s="688" t="s">
        <v>1</v>
      </c>
      <c r="J27" s="690" t="s">
        <v>2</v>
      </c>
      <c r="K27" s="690"/>
    </row>
    <row r="28" spans="1:11" ht="14.45" customHeight="1" x14ac:dyDescent="0.15">
      <c r="A28" s="22" t="s">
        <v>3</v>
      </c>
      <c r="B28" s="2" t="s">
        <v>4</v>
      </c>
      <c r="C28" s="21" t="s">
        <v>5</v>
      </c>
      <c r="D28" s="21" t="s">
        <v>6</v>
      </c>
      <c r="E28" s="2" t="s">
        <v>7</v>
      </c>
      <c r="F28" s="2" t="s">
        <v>8</v>
      </c>
      <c r="G28" s="2" t="s">
        <v>9</v>
      </c>
      <c r="H28" s="24" t="s">
        <v>10</v>
      </c>
      <c r="I28" s="689"/>
      <c r="J28" s="690"/>
      <c r="K28" s="690"/>
    </row>
    <row r="29" spans="1:11" ht="14.45" customHeight="1" x14ac:dyDescent="0.15">
      <c r="A29" s="126" t="s">
        <v>13</v>
      </c>
      <c r="B29" s="12"/>
      <c r="C29" s="21"/>
      <c r="D29" s="21"/>
      <c r="E29" s="12"/>
      <c r="F29" s="12"/>
      <c r="G29" s="12"/>
      <c r="H29" s="12"/>
      <c r="I29" s="5"/>
      <c r="J29" s="693"/>
      <c r="K29" s="692"/>
    </row>
    <row r="30" spans="1:11" ht="14.45" customHeight="1" x14ac:dyDescent="0.15">
      <c r="A30" s="20" t="s">
        <v>37</v>
      </c>
      <c r="B30" s="12" t="s">
        <v>21</v>
      </c>
      <c r="C30" s="21"/>
      <c r="D30" s="11"/>
      <c r="E30" s="12" t="s">
        <v>21</v>
      </c>
      <c r="F30" s="12"/>
      <c r="G30" s="12" t="s">
        <v>21</v>
      </c>
      <c r="H30" s="12"/>
      <c r="I30" s="5">
        <f t="shared" ref="I30:I36" si="7">COUNTIFS(B30:H30,"&lt;&gt;空",B30:H30,"&lt;&gt;休",B30:H30,"&lt;&gt;調",B30:H30,"&lt;&gt;",B30:H30,"&lt;&gt;調整休")</f>
        <v>3</v>
      </c>
      <c r="J30" s="682">
        <f t="shared" ref="J30:J31" si="8">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13.5</v>
      </c>
      <c r="K30" s="682"/>
    </row>
    <row r="31" spans="1:11" ht="14.45" customHeight="1" x14ac:dyDescent="0.15">
      <c r="A31" s="20" t="s">
        <v>19</v>
      </c>
      <c r="B31" s="59"/>
      <c r="C31" s="21"/>
      <c r="D31" s="11"/>
      <c r="E31" s="16" t="s">
        <v>412</v>
      </c>
      <c r="F31" s="12"/>
      <c r="G31" s="12" t="s">
        <v>20</v>
      </c>
      <c r="H31" s="12" t="s">
        <v>21</v>
      </c>
      <c r="I31" s="5">
        <f t="shared" si="7"/>
        <v>3</v>
      </c>
      <c r="J31" s="682">
        <f t="shared" si="8"/>
        <v>9</v>
      </c>
      <c r="K31" s="682"/>
    </row>
    <row r="32" spans="1:11" ht="14.45" customHeight="1" x14ac:dyDescent="0.15">
      <c r="A32" s="20" t="s">
        <v>62</v>
      </c>
      <c r="B32" s="12" t="s">
        <v>20</v>
      </c>
      <c r="C32" s="21"/>
      <c r="D32" s="32"/>
      <c r="E32" s="93" t="s">
        <v>84</v>
      </c>
      <c r="F32" s="59"/>
      <c r="G32" s="59"/>
      <c r="H32" s="12"/>
      <c r="I32" s="5">
        <f t="shared" si="7"/>
        <v>2</v>
      </c>
      <c r="J32" s="682">
        <f t="shared" ref="J32:J37" si="9">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草加9-14"))*(4.5)+(COUNTIF(B32:H32,"新田9-14"))*(4.5)+(COUNTIF(B32:H32,"新田14-19"))*(4.5)</f>
        <v>9</v>
      </c>
      <c r="K32" s="682"/>
    </row>
    <row r="33" spans="1:11" ht="14.45" customHeight="1" x14ac:dyDescent="0.15">
      <c r="A33" s="20" t="s">
        <v>124</v>
      </c>
      <c r="B33" s="93" t="s">
        <v>84</v>
      </c>
      <c r="C33" s="11"/>
      <c r="D33" s="11"/>
      <c r="E33" s="93" t="s">
        <v>84</v>
      </c>
      <c r="F33" s="12" t="s">
        <v>20</v>
      </c>
      <c r="G33" s="12" t="s">
        <v>21</v>
      </c>
      <c r="H33" s="12" t="s">
        <v>20</v>
      </c>
      <c r="I33" s="5">
        <f t="shared" si="7"/>
        <v>5</v>
      </c>
      <c r="J33" s="682">
        <f t="shared" si="9"/>
        <v>22.5</v>
      </c>
      <c r="K33" s="682"/>
    </row>
    <row r="34" spans="1:11" ht="14.45" customHeight="1" x14ac:dyDescent="0.15">
      <c r="A34" s="20" t="s">
        <v>225</v>
      </c>
      <c r="B34" s="12" t="s">
        <v>21</v>
      </c>
      <c r="C34" s="32"/>
      <c r="D34" s="32"/>
      <c r="E34" s="12"/>
      <c r="F34" s="12" t="s">
        <v>21</v>
      </c>
      <c r="G34" s="12"/>
      <c r="H34" s="59"/>
      <c r="I34" s="5">
        <f t="shared" si="7"/>
        <v>2</v>
      </c>
      <c r="J34" s="682">
        <f t="shared" si="9"/>
        <v>9</v>
      </c>
      <c r="K34" s="682"/>
    </row>
    <row r="35" spans="1:11" ht="14.45" customHeight="1" x14ac:dyDescent="0.15">
      <c r="A35" s="20" t="s">
        <v>291</v>
      </c>
      <c r="B35" s="12"/>
      <c r="C35" s="32"/>
      <c r="D35" s="32"/>
      <c r="E35" s="12" t="s">
        <v>20</v>
      </c>
      <c r="F35" s="12"/>
      <c r="G35" s="12" t="s">
        <v>20</v>
      </c>
      <c r="H35" s="12" t="s">
        <v>20</v>
      </c>
      <c r="I35" s="5">
        <f t="shared" si="7"/>
        <v>3</v>
      </c>
      <c r="J35" s="682">
        <f t="shared" si="9"/>
        <v>13.5</v>
      </c>
      <c r="K35" s="682"/>
    </row>
    <row r="36" spans="1:11" ht="14.45" customHeight="1" x14ac:dyDescent="0.15">
      <c r="A36" s="20" t="s">
        <v>38</v>
      </c>
      <c r="B36" s="12" t="s">
        <v>20</v>
      </c>
      <c r="C36" s="11"/>
      <c r="D36" s="11"/>
      <c r="E36" s="12"/>
      <c r="F36" s="12" t="s">
        <v>21</v>
      </c>
      <c r="G36" s="103" t="s">
        <v>57</v>
      </c>
      <c r="H36" s="103" t="s">
        <v>56</v>
      </c>
      <c r="I36" s="5">
        <f t="shared" si="7"/>
        <v>4</v>
      </c>
      <c r="J36" s="682">
        <f t="shared" si="9"/>
        <v>18</v>
      </c>
      <c r="K36" s="682"/>
    </row>
    <row r="37" spans="1:11" ht="14.45" customHeight="1" x14ac:dyDescent="0.15">
      <c r="A37" s="20" t="s">
        <v>399</v>
      </c>
      <c r="B37" s="12"/>
      <c r="C37" s="11"/>
      <c r="D37" s="11"/>
      <c r="E37" s="12"/>
      <c r="F37" s="12" t="s">
        <v>20</v>
      </c>
      <c r="G37" s="12" t="s">
        <v>21</v>
      </c>
      <c r="H37" s="386"/>
      <c r="I37" s="5">
        <f t="shared" ref="I37" si="10">COUNTIFS(B37:H37,"&lt;&gt;空",B37:H37,"&lt;&gt;休",B37:H37,"&lt;&gt;調",B37:H37,"&lt;&gt;",B37:H37,"&lt;&gt;調整休")</f>
        <v>2</v>
      </c>
      <c r="J37" s="682">
        <f t="shared" si="9"/>
        <v>9</v>
      </c>
      <c r="K37" s="682"/>
    </row>
    <row r="38" spans="1:11" ht="14.45" customHeight="1" x14ac:dyDescent="0.15">
      <c r="A38" s="321" t="s">
        <v>66</v>
      </c>
      <c r="B38" s="12"/>
      <c r="C38" s="11"/>
      <c r="D38" s="11"/>
      <c r="E38" s="12"/>
      <c r="F38" s="12"/>
      <c r="G38" s="12"/>
      <c r="H38" s="386" t="s">
        <v>314</v>
      </c>
      <c r="I38" s="5"/>
      <c r="J38" s="758"/>
      <c r="K38" s="759"/>
    </row>
    <row r="39" spans="1:11" ht="14.45" customHeight="1" x14ac:dyDescent="0.15">
      <c r="A39" s="22" t="s">
        <v>0</v>
      </c>
      <c r="B39" s="90">
        <v>45978</v>
      </c>
      <c r="C39" s="90">
        <v>45979</v>
      </c>
      <c r="D39" s="90">
        <v>45980</v>
      </c>
      <c r="E39" s="90">
        <v>45981</v>
      </c>
      <c r="F39" s="90">
        <v>45982</v>
      </c>
      <c r="G39" s="90">
        <v>45983</v>
      </c>
      <c r="H39" s="90">
        <v>45984</v>
      </c>
      <c r="I39" s="688" t="s">
        <v>1</v>
      </c>
      <c r="J39" s="690" t="s">
        <v>2</v>
      </c>
      <c r="K39" s="690"/>
    </row>
    <row r="40" spans="1:11" ht="14.45" customHeight="1" x14ac:dyDescent="0.15">
      <c r="A40" s="22" t="s">
        <v>3</v>
      </c>
      <c r="B40" s="2" t="s">
        <v>4</v>
      </c>
      <c r="C40" s="21" t="s">
        <v>5</v>
      </c>
      <c r="D40" s="21" t="s">
        <v>6</v>
      </c>
      <c r="E40" s="2" t="s">
        <v>7</v>
      </c>
      <c r="F40" s="2" t="s">
        <v>8</v>
      </c>
      <c r="G40" s="2" t="s">
        <v>9</v>
      </c>
      <c r="H40" s="24" t="s">
        <v>10</v>
      </c>
      <c r="I40" s="689"/>
      <c r="J40" s="690"/>
      <c r="K40" s="690"/>
    </row>
    <row r="41" spans="1:11" ht="14.45" customHeight="1" x14ac:dyDescent="0.15">
      <c r="A41" s="126" t="s">
        <v>12</v>
      </c>
      <c r="B41" s="12"/>
      <c r="C41" s="21"/>
      <c r="D41" s="21"/>
      <c r="E41" s="12"/>
      <c r="F41" s="12"/>
      <c r="G41" s="12"/>
      <c r="H41" s="12"/>
      <c r="I41" s="5"/>
      <c r="J41" s="682"/>
      <c r="K41" s="692"/>
    </row>
    <row r="42" spans="1:11" ht="14.45" customHeight="1" x14ac:dyDescent="0.15">
      <c r="A42" s="20" t="s">
        <v>37</v>
      </c>
      <c r="B42" s="12" t="s">
        <v>21</v>
      </c>
      <c r="C42" s="21"/>
      <c r="D42" s="11"/>
      <c r="E42" s="59"/>
      <c r="F42" s="12"/>
      <c r="G42" s="12" t="s">
        <v>20</v>
      </c>
      <c r="H42" s="12" t="s">
        <v>20</v>
      </c>
      <c r="I42" s="5">
        <f t="shared" ref="I42:I44" si="11">COUNTIFS(B42:H42,"&lt;&gt;空",B42:H42,"&lt;&gt;休",B42:H42,"&lt;&gt;調",B42:H42,"&lt;&gt;",B42:H42,"&lt;&gt;調整休")</f>
        <v>3</v>
      </c>
      <c r="J42" s="682">
        <f t="shared" ref="J42:J43" si="12">SUM(COUNTIF(B42:H42,"9-11,15-19"))*(6)+(COUNTIF(B42:H42,"9-12,16-19"))*(6)+(COUNTIF(B42:H42,"9-13,17-19"))*(6)+(COUNTIF(B42:H42,"9-19"))*(9)+(COUNTIF(B42:H42,"9-17"))*(7.25)+(COUNTIF(B42:H42,"9-16"))*(6.25)+(COUNTIF(B42:H42,"9-15"))*(5.5)+(COUNTIF(B42:H42,"9-14"))*(4.5)+(COUNTIF(B42:H42,"9-13"))*(4)+(COUNTIF(B42:H42,"9-12"))*(3)+(COUNTIF(B42:H42,"9-11:30"))*(2.5)+(COUNTIF(B42:H42,"13-19"))*(5.5)+(COUNTIF(B42:H42,"14-19"))*(4.5)+(COUNTIF(B42:H42,"15-19"))*(4)+(COUNTIF(B42:H42,"16-19"))*(3)+(COUNTIF(B42:H42,"16:30-19"))*(2.5)+(COUNTIF(B42:H42,"10-14"))*(4)+(COUNTIF(B42:H42,"草加9-14"))*(4.5)+(COUNTIF(B42:H42,"新田9-14"))*(4.5)+(COUNTIF(B42:H42,"新田14-19"))*(4.5)</f>
        <v>13.5</v>
      </c>
      <c r="K42" s="682"/>
    </row>
    <row r="43" spans="1:11" ht="14.45" customHeight="1" x14ac:dyDescent="0.15">
      <c r="A43" s="20" t="s">
        <v>19</v>
      </c>
      <c r="B43" s="12"/>
      <c r="C43" s="21"/>
      <c r="D43" s="11"/>
      <c r="E43" s="16" t="s">
        <v>412</v>
      </c>
      <c r="F43" s="12"/>
      <c r="G43" s="12" t="s">
        <v>20</v>
      </c>
      <c r="H43" s="12" t="s">
        <v>20</v>
      </c>
      <c r="I43" s="5">
        <f t="shared" si="11"/>
        <v>3</v>
      </c>
      <c r="J43" s="682">
        <f t="shared" si="12"/>
        <v>9</v>
      </c>
      <c r="K43" s="682"/>
    </row>
    <row r="44" spans="1:11" ht="14.45" customHeight="1" x14ac:dyDescent="0.15">
      <c r="A44" s="20" t="s">
        <v>62</v>
      </c>
      <c r="B44" s="12" t="s">
        <v>20</v>
      </c>
      <c r="C44" s="21"/>
      <c r="D44" s="32"/>
      <c r="E44" s="93" t="s">
        <v>84</v>
      </c>
      <c r="F44" s="12" t="s">
        <v>20</v>
      </c>
      <c r="G44" s="12" t="s">
        <v>27</v>
      </c>
      <c r="H44" s="12" t="s">
        <v>68</v>
      </c>
      <c r="I44" s="5">
        <f t="shared" si="11"/>
        <v>5</v>
      </c>
      <c r="J44" s="682">
        <f t="shared" ref="J44:J49" si="13">SUM(COUNTIF(B44:H44,"9-11,15-19"))*(6)+(COUNTIF(B44:H44,"9-12,16-19"))*(6)+(COUNTIF(B44:H44,"9-13,17-19"))*(6)+(COUNTIF(B44:H44,"9-19"))*(9)+(COUNTIF(B44:H44,"9-17"))*(7.25)+(COUNTIF(B44:H44,"9-16"))*(6.25)+(COUNTIF(B44:H44,"9-15"))*(5.5)+(COUNTIF(B44:H44,"9-14"))*(4.5)+(COUNTIF(B44:H44,"9-13"))*(4)+(COUNTIF(B44:H44,"9-12"))*(3)+(COUNTIF(B44:H44,"9-11:30"))*(2.5)+(COUNTIF(B44:H44,"13-19"))*(5.5)+(COUNTIF(B44:H44,"14-19"))*(4.5)+(COUNTIF(B44:H44,"15-19"))*(4)+(COUNTIF(B44:H44,"16-19"))*(3)+(COUNTIF(B44:H44,"16:30-19"))*(2.5)+(COUNTIF(B44:H44,"10-14"))*(4)+(COUNTIF(B44:H44,"草加9-14"))*(4.5)+(COUNTIF(B44:H44,"新田9-14"))*(4.5)+(COUNTIF(B44:H44,"新田14-19"))*(4.5)</f>
        <v>20.5</v>
      </c>
      <c r="K44" s="682"/>
    </row>
    <row r="45" spans="1:11" ht="14.45" customHeight="1" x14ac:dyDescent="0.15">
      <c r="A45" s="20" t="s">
        <v>124</v>
      </c>
      <c r="B45" s="93" t="s">
        <v>84</v>
      </c>
      <c r="C45" s="11"/>
      <c r="D45" s="11"/>
      <c r="E45" s="93" t="s">
        <v>84</v>
      </c>
      <c r="F45" s="12" t="s">
        <v>20</v>
      </c>
      <c r="G45" s="12" t="s">
        <v>21</v>
      </c>
      <c r="H45" s="12" t="s">
        <v>20</v>
      </c>
      <c r="I45" s="5">
        <f>COUNTIFS(B45:H45,"&lt;&gt;空",B45:H45,"&lt;&gt;休",B45:H45,"&lt;&gt;調",B45:H45,"&lt;&gt;",B45:H45,"&lt;&gt;調整休")</f>
        <v>5</v>
      </c>
      <c r="J45" s="682">
        <f t="shared" si="13"/>
        <v>22.5</v>
      </c>
      <c r="K45" s="682"/>
    </row>
    <row r="46" spans="1:11" ht="14.45" customHeight="1" x14ac:dyDescent="0.15">
      <c r="A46" s="20" t="s">
        <v>225</v>
      </c>
      <c r="B46" s="12" t="s">
        <v>21</v>
      </c>
      <c r="C46" s="32"/>
      <c r="D46" s="32"/>
      <c r="E46" s="12"/>
      <c r="F46" s="12" t="s">
        <v>21</v>
      </c>
      <c r="G46" s="12"/>
      <c r="H46" s="386" t="s">
        <v>400</v>
      </c>
      <c r="I46" s="5">
        <f t="shared" ref="I46:I49" si="14">COUNTIFS(B46:H46,"&lt;&gt;空",B46:H46,"&lt;&gt;休",B46:H46,"&lt;&gt;調",B46:H46,"&lt;&gt;",B46:H46,"&lt;&gt;調整休")</f>
        <v>3</v>
      </c>
      <c r="J46" s="682">
        <v>13.5</v>
      </c>
      <c r="K46" s="682"/>
    </row>
    <row r="47" spans="1:11" ht="14.45" customHeight="1" x14ac:dyDescent="0.15">
      <c r="A47" s="20" t="s">
        <v>291</v>
      </c>
      <c r="B47" s="12"/>
      <c r="C47" s="32"/>
      <c r="D47" s="32"/>
      <c r="E47" s="12" t="s">
        <v>20</v>
      </c>
      <c r="F47" s="12"/>
      <c r="G47" s="12" t="s">
        <v>20</v>
      </c>
      <c r="H47" s="12" t="s">
        <v>20</v>
      </c>
      <c r="I47" s="5">
        <f t="shared" si="14"/>
        <v>3</v>
      </c>
      <c r="J47" s="682">
        <f t="shared" si="13"/>
        <v>13.5</v>
      </c>
      <c r="K47" s="682"/>
    </row>
    <row r="48" spans="1:11" ht="14.45" customHeight="1" x14ac:dyDescent="0.15">
      <c r="A48" s="20" t="s">
        <v>38</v>
      </c>
      <c r="B48" s="12" t="s">
        <v>20</v>
      </c>
      <c r="C48" s="11"/>
      <c r="D48" s="11"/>
      <c r="E48" s="12" t="s">
        <v>21</v>
      </c>
      <c r="F48" s="59"/>
      <c r="G48" s="103" t="s">
        <v>56</v>
      </c>
      <c r="H48" s="103" t="s">
        <v>56</v>
      </c>
      <c r="I48" s="5">
        <f t="shared" si="14"/>
        <v>4</v>
      </c>
      <c r="J48" s="682">
        <f t="shared" si="13"/>
        <v>18</v>
      </c>
      <c r="K48" s="682"/>
    </row>
    <row r="49" spans="1:14" ht="14.45" customHeight="1" x14ac:dyDescent="0.15">
      <c r="A49" s="20" t="s">
        <v>399</v>
      </c>
      <c r="B49" s="12" t="s">
        <v>21</v>
      </c>
      <c r="C49" s="11"/>
      <c r="D49" s="11"/>
      <c r="E49" s="12"/>
      <c r="F49" s="12"/>
      <c r="G49" s="12" t="s">
        <v>21</v>
      </c>
      <c r="H49" s="12" t="s">
        <v>21</v>
      </c>
      <c r="I49" s="5">
        <f t="shared" si="14"/>
        <v>3</v>
      </c>
      <c r="J49" s="682">
        <f t="shared" si="13"/>
        <v>13.5</v>
      </c>
      <c r="K49" s="682"/>
    </row>
    <row r="50" spans="1:14" ht="14.45" customHeight="1" x14ac:dyDescent="0.15">
      <c r="A50" s="22" t="s">
        <v>0</v>
      </c>
      <c r="B50" s="23">
        <v>45985</v>
      </c>
      <c r="C50" s="23">
        <v>45986</v>
      </c>
      <c r="D50" s="23">
        <v>45987</v>
      </c>
      <c r="E50" s="23">
        <v>45988</v>
      </c>
      <c r="F50" s="23">
        <v>45989</v>
      </c>
      <c r="G50" s="23">
        <v>45990</v>
      </c>
      <c r="H50" s="23">
        <v>45991</v>
      </c>
      <c r="I50" s="688" t="s">
        <v>1</v>
      </c>
      <c r="J50" s="690" t="s">
        <v>2</v>
      </c>
      <c r="K50" s="690"/>
    </row>
    <row r="51" spans="1:14" ht="14.45" customHeight="1" x14ac:dyDescent="0.15">
      <c r="A51" s="22" t="s">
        <v>3</v>
      </c>
      <c r="B51" s="24" t="s">
        <v>4</v>
      </c>
      <c r="C51" s="316" t="s">
        <v>5</v>
      </c>
      <c r="D51" s="21" t="s">
        <v>6</v>
      </c>
      <c r="E51" s="2" t="s">
        <v>7</v>
      </c>
      <c r="F51" s="2" t="s">
        <v>8</v>
      </c>
      <c r="G51" s="2" t="s">
        <v>9</v>
      </c>
      <c r="H51" s="24" t="s">
        <v>10</v>
      </c>
      <c r="I51" s="689"/>
      <c r="J51" s="690"/>
      <c r="K51" s="690"/>
    </row>
    <row r="52" spans="1:14" ht="14.45" customHeight="1" x14ac:dyDescent="0.15">
      <c r="A52" s="126" t="s">
        <v>13</v>
      </c>
      <c r="B52" s="12"/>
      <c r="C52" s="21"/>
      <c r="D52" s="21"/>
      <c r="E52" s="12"/>
      <c r="F52" s="12"/>
      <c r="G52" s="12"/>
      <c r="H52" s="12"/>
      <c r="I52" s="5"/>
      <c r="J52" s="693"/>
      <c r="K52" s="692"/>
    </row>
    <row r="53" spans="1:14" ht="14.45" customHeight="1" x14ac:dyDescent="0.15">
      <c r="A53" s="20" t="s">
        <v>37</v>
      </c>
      <c r="B53" s="12" t="s">
        <v>21</v>
      </c>
      <c r="C53" s="21"/>
      <c r="D53" s="11"/>
      <c r="E53" s="12" t="s">
        <v>21</v>
      </c>
      <c r="F53" s="12"/>
      <c r="G53" s="12" t="s">
        <v>21</v>
      </c>
      <c r="H53" s="12"/>
      <c r="I53" s="5">
        <f t="shared" ref="I53:I60" si="15">COUNTIFS(B53:H53,"&lt;&gt;空",B53:H53,"&lt;&gt;休",B53:H53,"&lt;&gt;調",B53:H53,"&lt;&gt;",B53:H53,"&lt;&gt;調整休")</f>
        <v>3</v>
      </c>
      <c r="J53" s="682">
        <f t="shared" ref="J53:J54" si="16">SUM(COUNTIF(B53:H53,"9-11,15-19"))*(6)+(COUNTIF(B53:H53,"9-12,16-19"))*(6)+(COUNTIF(B53:H53,"9-13,17-19"))*(6)+(COUNTIF(B53:H53,"9-19"))*(9)+(COUNTIF(B53:H53,"9-17"))*(7.25)+(COUNTIF(B53:H53,"9-16"))*(6.25)+(COUNTIF(B53:H53,"9-15"))*(5.5)+(COUNTIF(B53:H53,"9-14"))*(4.5)+(COUNTIF(B53:H53,"9-13"))*(4)+(COUNTIF(B53:H53,"9-12"))*(3)+(COUNTIF(B53:H53,"9-11:30"))*(2.5)+(COUNTIF(B53:H53,"13-19"))*(5.5)+(COUNTIF(B53:H53,"14-19"))*(4.5)+(COUNTIF(B53:H53,"15-19"))*(4)+(COUNTIF(B53:H53,"16-19"))*(3)+(COUNTIF(B53:H53,"16:30-19"))*(2.5)+(COUNTIF(B53:H53,"10-14"))*(4)+(COUNTIF(B53:H53,"草加9-14"))*(4.5)+(COUNTIF(B53:H53,"新田9-14"))*(4.5)+(COUNTIF(B53:H53,"新田14-19"))*(4.5)</f>
        <v>13.5</v>
      </c>
      <c r="K53" s="682"/>
    </row>
    <row r="54" spans="1:14" ht="14.45" customHeight="1" x14ac:dyDescent="0.15">
      <c r="A54" s="20" t="s">
        <v>19</v>
      </c>
      <c r="B54" s="59"/>
      <c r="C54" s="21"/>
      <c r="D54" s="11"/>
      <c r="E54" s="59"/>
      <c r="F54" s="12"/>
      <c r="G54" s="12" t="s">
        <v>20</v>
      </c>
      <c r="H54" s="12" t="s">
        <v>21</v>
      </c>
      <c r="I54" s="5">
        <f t="shared" si="15"/>
        <v>2</v>
      </c>
      <c r="J54" s="682">
        <f t="shared" si="16"/>
        <v>9</v>
      </c>
      <c r="K54" s="682"/>
    </row>
    <row r="55" spans="1:14" ht="14.45" customHeight="1" x14ac:dyDescent="0.15">
      <c r="A55" s="20" t="s">
        <v>62</v>
      </c>
      <c r="B55" s="12" t="s">
        <v>20</v>
      </c>
      <c r="C55" s="21"/>
      <c r="D55" s="32"/>
      <c r="E55" s="93" t="s">
        <v>84</v>
      </c>
      <c r="F55" s="12" t="s">
        <v>20</v>
      </c>
      <c r="G55" s="12" t="s">
        <v>27</v>
      </c>
      <c r="H55" s="12"/>
      <c r="I55" s="5">
        <f t="shared" si="15"/>
        <v>4</v>
      </c>
      <c r="J55" s="682">
        <f t="shared" ref="J55:J60" si="17">SUM(COUNTIF(B55:H55,"9-11,15-19"))*(6)+(COUNTIF(B55:H55,"9-12,16-19"))*(6)+(COUNTIF(B55:H55,"9-13,17-19"))*(6)+(COUNTIF(B55:H55,"9-19"))*(9)+(COUNTIF(B55:H55,"9-17"))*(7.25)+(COUNTIF(B55:H55,"9-16"))*(6.25)+(COUNTIF(B55:H55,"9-15"))*(5.5)+(COUNTIF(B55:H55,"9-14"))*(4.5)+(COUNTIF(B55:H55,"9-13"))*(4)+(COUNTIF(B55:H55,"9-12"))*(3)+(COUNTIF(B55:H55,"9-11:30"))*(2.5)+(COUNTIF(B55:H55,"13-19"))*(5.5)+(COUNTIF(B55:H55,"14-19"))*(4.5)+(COUNTIF(B55:H55,"15-19"))*(4)+(COUNTIF(B55:H55,"16-19"))*(3)+(COUNTIF(B55:H55,"16:30-19"))*(2.5)+(COUNTIF(B55:H55,"10-14"))*(4)+(COUNTIF(B55:H55,"草加9-14"))*(4.5)+(COUNTIF(B55:H55,"新田9-14"))*(4.5)+(COUNTIF(B55:H55,"新田14-19"))*(4.5)</f>
        <v>16.5</v>
      </c>
      <c r="K55" s="682"/>
    </row>
    <row r="56" spans="1:14" ht="14.45" customHeight="1" x14ac:dyDescent="0.15">
      <c r="A56" s="20" t="s">
        <v>124</v>
      </c>
      <c r="B56" s="103" t="s">
        <v>57</v>
      </c>
      <c r="C56" s="11"/>
      <c r="D56" s="11"/>
      <c r="E56" s="12" t="s">
        <v>20</v>
      </c>
      <c r="F56" s="12" t="s">
        <v>20</v>
      </c>
      <c r="G56" s="59"/>
      <c r="H56" s="12" t="s">
        <v>20</v>
      </c>
      <c r="I56" s="5">
        <f t="shared" si="15"/>
        <v>4</v>
      </c>
      <c r="J56" s="682">
        <f t="shared" si="17"/>
        <v>18</v>
      </c>
      <c r="K56" s="682"/>
    </row>
    <row r="57" spans="1:14" ht="14.45" customHeight="1" x14ac:dyDescent="0.15">
      <c r="A57" s="20" t="s">
        <v>225</v>
      </c>
      <c r="B57" s="12" t="s">
        <v>21</v>
      </c>
      <c r="C57" s="32"/>
      <c r="D57" s="32"/>
      <c r="E57" s="12"/>
      <c r="F57" s="12" t="s">
        <v>21</v>
      </c>
      <c r="G57" s="12"/>
      <c r="H57" s="12" t="s">
        <v>20</v>
      </c>
      <c r="I57" s="5">
        <f t="shared" si="15"/>
        <v>3</v>
      </c>
      <c r="J57" s="682">
        <f t="shared" si="17"/>
        <v>13.5</v>
      </c>
      <c r="K57" s="682"/>
    </row>
    <row r="58" spans="1:14" ht="14.45" customHeight="1" x14ac:dyDescent="0.15">
      <c r="A58" s="20" t="s">
        <v>291</v>
      </c>
      <c r="B58" s="12"/>
      <c r="C58" s="32"/>
      <c r="D58" s="32"/>
      <c r="E58" s="12" t="s">
        <v>20</v>
      </c>
      <c r="F58" s="12"/>
      <c r="G58" s="12" t="s">
        <v>20</v>
      </c>
      <c r="H58" s="12" t="s">
        <v>20</v>
      </c>
      <c r="I58" s="5">
        <f t="shared" si="15"/>
        <v>3</v>
      </c>
      <c r="J58" s="682">
        <f t="shared" si="17"/>
        <v>13.5</v>
      </c>
      <c r="K58" s="682"/>
    </row>
    <row r="59" spans="1:14" ht="14.45" customHeight="1" x14ac:dyDescent="0.15">
      <c r="A59" s="20" t="s">
        <v>38</v>
      </c>
      <c r="B59" s="12" t="s">
        <v>21</v>
      </c>
      <c r="C59" s="11"/>
      <c r="D59" s="11"/>
      <c r="E59" s="12"/>
      <c r="F59" s="12" t="s">
        <v>21</v>
      </c>
      <c r="G59" s="103" t="s">
        <v>57</v>
      </c>
      <c r="H59" s="103" t="s">
        <v>56</v>
      </c>
      <c r="I59" s="5">
        <f t="shared" si="15"/>
        <v>4</v>
      </c>
      <c r="J59" s="682">
        <f t="shared" si="17"/>
        <v>18</v>
      </c>
      <c r="K59" s="682"/>
    </row>
    <row r="60" spans="1:14" ht="14.45" customHeight="1" x14ac:dyDescent="0.15">
      <c r="A60" s="20" t="s">
        <v>399</v>
      </c>
      <c r="B60" s="12"/>
      <c r="C60" s="11"/>
      <c r="D60" s="11"/>
      <c r="E60" s="12" t="s">
        <v>21</v>
      </c>
      <c r="F60" s="12" t="s">
        <v>20</v>
      </c>
      <c r="G60" s="12"/>
      <c r="H60" s="12" t="s">
        <v>21</v>
      </c>
      <c r="I60" s="5">
        <f t="shared" si="15"/>
        <v>3</v>
      </c>
      <c r="J60" s="682">
        <f t="shared" si="17"/>
        <v>13.5</v>
      </c>
      <c r="K60" s="682"/>
    </row>
    <row r="61" spans="1:14" ht="14.45" customHeight="1" x14ac:dyDescent="0.15">
      <c r="A61" s="41"/>
      <c r="B61" s="42"/>
      <c r="C61" s="42"/>
      <c r="D61" s="42"/>
      <c r="E61" s="42"/>
      <c r="F61" s="42"/>
      <c r="G61" s="42"/>
      <c r="H61" s="42"/>
      <c r="I61" s="698" t="s">
        <v>417</v>
      </c>
      <c r="J61" s="698"/>
      <c r="K61" s="698"/>
    </row>
    <row r="62" spans="1:14" ht="14.45" customHeight="1" x14ac:dyDescent="0.15">
      <c r="A62" s="699" t="s">
        <v>36</v>
      </c>
      <c r="B62" s="700"/>
      <c r="C62" s="13"/>
      <c r="D62" s="701" t="s">
        <v>31</v>
      </c>
      <c r="E62" s="701"/>
      <c r="H62" s="10"/>
      <c r="I62" s="10"/>
      <c r="M62" s="14"/>
      <c r="N62" s="15"/>
    </row>
    <row r="63" spans="1:14" ht="14.45" customHeight="1" x14ac:dyDescent="0.15">
      <c r="A63" s="702" t="s">
        <v>85</v>
      </c>
      <c r="B63" s="703"/>
      <c r="C63" s="704" t="s">
        <v>89</v>
      </c>
      <c r="D63" s="705"/>
      <c r="E63" s="705"/>
      <c r="F63" s="705"/>
      <c r="G63" s="705"/>
      <c r="H63" s="705"/>
      <c r="I63" s="705"/>
      <c r="J63" s="705"/>
      <c r="K63" s="705"/>
      <c r="M63" s="14"/>
      <c r="N63" s="15"/>
    </row>
    <row r="64" spans="1:14" ht="14.45" customHeight="1" x14ac:dyDescent="0.15">
      <c r="A64" s="702" t="s">
        <v>86</v>
      </c>
      <c r="B64" s="703"/>
      <c r="C64" s="704" t="s">
        <v>90</v>
      </c>
      <c r="D64" s="705"/>
      <c r="E64" s="705"/>
      <c r="F64" s="705"/>
      <c r="G64" s="705"/>
      <c r="H64" s="705"/>
      <c r="I64" s="705"/>
      <c r="J64" s="705"/>
      <c r="K64" s="705"/>
    </row>
    <row r="65" spans="1:11" ht="14.45" customHeight="1" x14ac:dyDescent="0.15">
      <c r="A65" s="95" t="s">
        <v>87</v>
      </c>
      <c r="B65" s="96"/>
      <c r="C65" s="696" t="s">
        <v>30</v>
      </c>
      <c r="D65" s="697"/>
      <c r="E65" s="697"/>
      <c r="F65" s="697"/>
      <c r="G65" s="697"/>
      <c r="H65" s="697"/>
      <c r="I65" s="697"/>
      <c r="J65" s="697"/>
      <c r="K65" s="697"/>
    </row>
    <row r="66" spans="1:11" ht="14.45" customHeight="1" x14ac:dyDescent="0.15">
      <c r="A66" s="95" t="s">
        <v>88</v>
      </c>
      <c r="B66" s="96"/>
      <c r="C66" s="97" t="s">
        <v>32</v>
      </c>
      <c r="D66" s="98"/>
      <c r="E66" s="98"/>
      <c r="F66" s="98"/>
      <c r="G66" s="98"/>
      <c r="H66" s="98"/>
      <c r="I66" s="98"/>
      <c r="J66" s="98"/>
      <c r="K66" s="98"/>
    </row>
    <row r="67" spans="1:11" ht="14.45" customHeight="1" x14ac:dyDescent="0.15">
      <c r="A67" s="694"/>
      <c r="B67" s="695"/>
      <c r="C67" s="696" t="s">
        <v>91</v>
      </c>
      <c r="D67" s="697"/>
      <c r="E67" s="697"/>
      <c r="F67" s="697"/>
      <c r="G67" s="697"/>
      <c r="H67" s="697"/>
      <c r="I67" s="697"/>
      <c r="J67" s="697"/>
      <c r="K67" s="697"/>
    </row>
    <row r="68" spans="1:11" ht="14.45" customHeight="1" x14ac:dyDescent="0.15">
      <c r="A68" s="876"/>
      <c r="B68" s="876"/>
      <c r="C68" s="98" t="s">
        <v>35</v>
      </c>
      <c r="D68" s="98"/>
      <c r="E68" s="98"/>
      <c r="F68" s="98"/>
      <c r="G68" s="98"/>
      <c r="H68" s="98"/>
      <c r="I68" s="98"/>
      <c r="J68" s="98"/>
      <c r="K68" s="98"/>
    </row>
    <row r="69" spans="1:11" ht="14.45" customHeight="1" x14ac:dyDescent="0.15">
      <c r="A69" s="875"/>
      <c r="B69" s="875"/>
      <c r="C69" s="697" t="s">
        <v>104</v>
      </c>
      <c r="D69" s="697"/>
      <c r="E69" s="697"/>
      <c r="F69" s="697"/>
      <c r="G69" s="697"/>
      <c r="H69" s="697"/>
      <c r="I69" s="697"/>
      <c r="J69" s="697"/>
      <c r="K69" s="697"/>
    </row>
    <row r="70" spans="1:11" ht="14.45" customHeight="1" x14ac:dyDescent="0.15">
      <c r="A70" s="875"/>
      <c r="B70" s="875"/>
      <c r="C70" s="697" t="s">
        <v>106</v>
      </c>
      <c r="D70" s="697"/>
      <c r="E70" s="697"/>
      <c r="F70" s="697"/>
      <c r="G70" s="697"/>
      <c r="H70" s="697"/>
      <c r="I70" s="697"/>
      <c r="J70" s="697"/>
      <c r="K70" s="697"/>
    </row>
  </sheetData>
  <mergeCells count="76">
    <mergeCell ref="J13:K13"/>
    <mergeCell ref="I15:I16"/>
    <mergeCell ref="J12:K12"/>
    <mergeCell ref="B1:F1"/>
    <mergeCell ref="H1:K1"/>
    <mergeCell ref="I3:I4"/>
    <mergeCell ref="J3:K4"/>
    <mergeCell ref="J5:K5"/>
    <mergeCell ref="J6:K6"/>
    <mergeCell ref="J7:K7"/>
    <mergeCell ref="J8:K8"/>
    <mergeCell ref="J9:K9"/>
    <mergeCell ref="J10:K10"/>
    <mergeCell ref="J11:K11"/>
    <mergeCell ref="J14:K14"/>
    <mergeCell ref="J15:K16"/>
    <mergeCell ref="F17:H17"/>
    <mergeCell ref="J17:K17"/>
    <mergeCell ref="J18:K18"/>
    <mergeCell ref="J19:K19"/>
    <mergeCell ref="J38:K38"/>
    <mergeCell ref="J24:K24"/>
    <mergeCell ref="J20:K20"/>
    <mergeCell ref="J21:K21"/>
    <mergeCell ref="J22:K22"/>
    <mergeCell ref="J23:K23"/>
    <mergeCell ref="J37:K37"/>
    <mergeCell ref="J25:K25"/>
    <mergeCell ref="I27:I28"/>
    <mergeCell ref="J27:K28"/>
    <mergeCell ref="J29:K29"/>
    <mergeCell ref="J30:K30"/>
    <mergeCell ref="J36:K36"/>
    <mergeCell ref="J26:K26"/>
    <mergeCell ref="I50:I51"/>
    <mergeCell ref="J50:K51"/>
    <mergeCell ref="I39:I40"/>
    <mergeCell ref="J39:K40"/>
    <mergeCell ref="J41:K41"/>
    <mergeCell ref="J42:K42"/>
    <mergeCell ref="J43:K43"/>
    <mergeCell ref="J44:K44"/>
    <mergeCell ref="J31:K31"/>
    <mergeCell ref="J32:K32"/>
    <mergeCell ref="J33:K33"/>
    <mergeCell ref="J34:K34"/>
    <mergeCell ref="J35:K35"/>
    <mergeCell ref="J57:K57"/>
    <mergeCell ref="J45:K45"/>
    <mergeCell ref="J46:K46"/>
    <mergeCell ref="J47:K47"/>
    <mergeCell ref="J48:K48"/>
    <mergeCell ref="J49:K49"/>
    <mergeCell ref="J52:K52"/>
    <mergeCell ref="J53:K53"/>
    <mergeCell ref="J54:K54"/>
    <mergeCell ref="J55:K55"/>
    <mergeCell ref="J56:K56"/>
    <mergeCell ref="A67:B67"/>
    <mergeCell ref="C67:K67"/>
    <mergeCell ref="J58:K58"/>
    <mergeCell ref="J59:K59"/>
    <mergeCell ref="J60:K60"/>
    <mergeCell ref="I61:K61"/>
    <mergeCell ref="A62:B62"/>
    <mergeCell ref="D62:E62"/>
    <mergeCell ref="A63:B63"/>
    <mergeCell ref="C63:K63"/>
    <mergeCell ref="A64:B64"/>
    <mergeCell ref="C64:K64"/>
    <mergeCell ref="C65:K65"/>
    <mergeCell ref="A68:B68"/>
    <mergeCell ref="A69:B69"/>
    <mergeCell ref="C69:K69"/>
    <mergeCell ref="A70:B70"/>
    <mergeCell ref="C70:K70"/>
  </mergeCells>
  <phoneticPr fontId="13"/>
  <pageMargins left="0.59055118110236227" right="0.27559055118110237" top="0.31496062992125984" bottom="0.11811023622047245" header="0.51181102362204722" footer="0.51181102362204722"/>
  <pageSetup paperSize="9" scale="88" orientation="portrait" r:id="rId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1B2AF-D0F1-496A-9038-2C9F054F55CA}">
  <sheetPr>
    <tabColor theme="7" tint="0.59999389629810485"/>
  </sheetPr>
  <dimension ref="A1:N66"/>
  <sheetViews>
    <sheetView zoomScaleNormal="100" workbookViewId="0">
      <selection activeCell="N10" sqref="N10"/>
    </sheetView>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1" ht="15" thickBot="1" x14ac:dyDescent="0.2">
      <c r="A1" s="60" t="s">
        <v>69</v>
      </c>
      <c r="B1" s="753" t="s">
        <v>382</v>
      </c>
      <c r="C1" s="753"/>
      <c r="D1" s="753"/>
      <c r="E1" s="753"/>
      <c r="F1" s="753"/>
      <c r="G1" s="754"/>
      <c r="H1" s="832" t="s">
        <v>130</v>
      </c>
      <c r="I1" s="833"/>
      <c r="J1" s="834"/>
      <c r="K1" s="835"/>
    </row>
    <row r="2" spans="1:11" ht="9" customHeight="1" x14ac:dyDescent="0.15">
      <c r="A2" s="152"/>
    </row>
    <row r="3" spans="1:11" s="13" customFormat="1" ht="14.25" customHeight="1" x14ac:dyDescent="0.15">
      <c r="A3" s="153" t="s">
        <v>0</v>
      </c>
      <c r="B3" s="154"/>
      <c r="C3" s="154"/>
      <c r="D3" s="154"/>
      <c r="E3" s="154"/>
      <c r="F3" s="154"/>
      <c r="G3" s="154">
        <v>45962</v>
      </c>
      <c r="H3" s="154">
        <v>45963</v>
      </c>
      <c r="I3" s="836" t="s">
        <v>1</v>
      </c>
      <c r="J3" s="817" t="s">
        <v>2</v>
      </c>
      <c r="K3" s="818"/>
    </row>
    <row r="4" spans="1:11" s="159" customFormat="1" ht="14.25" customHeight="1" x14ac:dyDescent="0.15">
      <c r="A4" s="155" t="s">
        <v>3</v>
      </c>
      <c r="B4" s="157"/>
      <c r="C4" s="157"/>
      <c r="D4" s="157"/>
      <c r="E4" s="157"/>
      <c r="F4" s="157"/>
      <c r="G4" s="157" t="s">
        <v>9</v>
      </c>
      <c r="H4" s="158" t="s">
        <v>10</v>
      </c>
      <c r="I4" s="837"/>
      <c r="J4" s="819"/>
      <c r="K4" s="820"/>
    </row>
    <row r="5" spans="1:11" s="159" customFormat="1" ht="14.25" customHeight="1" x14ac:dyDescent="0.15">
      <c r="A5" s="179" t="s">
        <v>131</v>
      </c>
      <c r="B5" s="157"/>
      <c r="C5" s="157"/>
      <c r="D5" s="156"/>
      <c r="E5" s="157"/>
      <c r="F5" s="157"/>
      <c r="G5" s="160">
        <v>6</v>
      </c>
      <c r="H5" s="160">
        <v>5</v>
      </c>
      <c r="I5" s="161"/>
      <c r="J5" s="162"/>
      <c r="K5" s="163"/>
    </row>
    <row r="6" spans="1:11" ht="13.5" customHeight="1" x14ac:dyDescent="0.15">
      <c r="A6" s="164" t="s">
        <v>132</v>
      </c>
      <c r="B6" s="986" t="s">
        <v>389</v>
      </c>
      <c r="C6" s="987"/>
      <c r="D6" s="988"/>
      <c r="E6" s="180"/>
      <c r="F6" s="180"/>
      <c r="G6" s="40" t="s">
        <v>140</v>
      </c>
      <c r="H6" s="238" t="s">
        <v>133</v>
      </c>
      <c r="I6" s="166"/>
      <c r="J6" s="873"/>
      <c r="K6" s="874"/>
    </row>
    <row r="7" spans="1:11" ht="13.5" customHeight="1" x14ac:dyDescent="0.15">
      <c r="A7" s="164" t="s">
        <v>134</v>
      </c>
      <c r="B7" s="983" t="s">
        <v>388</v>
      </c>
      <c r="C7" s="984"/>
      <c r="D7" s="985"/>
      <c r="E7" s="137"/>
      <c r="F7" s="137"/>
      <c r="G7" s="40" t="s">
        <v>136</v>
      </c>
      <c r="H7" s="40" t="s">
        <v>135</v>
      </c>
      <c r="I7" s="168">
        <f>COUNTA(B7:H7)</f>
        <v>3</v>
      </c>
      <c r="J7" s="838">
        <f>SUM(COUNTIF(B7:H7,"9-15"))*(5.5)+SUM(COUNTIF(B7:H7,"10-15"))*(4.5)+SUM(COUNTIF(B7:H7,"12-15"))*(3)+SUM(COUNTIF(B7:H7,"9-12"))*(3)+SUM(COUNTIF(B7:H7,"9-17"))*(7.25)+SUM(COUNTIF(B7:H7,"13-15"))*(2)</f>
        <v>12.75</v>
      </c>
      <c r="K7" s="838"/>
    </row>
    <row r="8" spans="1:11" ht="13.5" customHeight="1" x14ac:dyDescent="0.15">
      <c r="A8" s="164" t="s">
        <v>137</v>
      </c>
      <c r="B8" s="235"/>
      <c r="C8" s="235"/>
      <c r="D8" s="236"/>
      <c r="E8" s="235"/>
      <c r="F8" s="235"/>
      <c r="G8" s="16" t="s">
        <v>72</v>
      </c>
      <c r="H8" s="319"/>
      <c r="I8" s="166">
        <f>COUNTA(B8:H8)</f>
        <v>1</v>
      </c>
      <c r="J8" s="838">
        <f>SUM(COUNTIF(B8:H8,"9-15"))*(5.5)+SUM(COUNTIF(B8:H8,"10-15"))*(4.5)+SUM(COUNTIF(B8:H8,"12-15"))*(3)+SUM(COUNTIF(B8:H8,"9-12"))*(3)+SUM(COUNTIF(B8:H8,"9-17"))*(7.25)+SUM(COUNTIF(B8:H8,"13-15"))*(2)+SUM(COUNTIF(B8:H8,"10-12"))*(2)</f>
        <v>3</v>
      </c>
      <c r="K8" s="838"/>
    </row>
    <row r="9" spans="1:11" ht="13.5" customHeight="1" x14ac:dyDescent="0.15">
      <c r="A9" s="164" t="s">
        <v>138</v>
      </c>
      <c r="B9" s="235"/>
      <c r="C9" s="235"/>
      <c r="D9" s="236"/>
      <c r="E9" s="235"/>
      <c r="F9" s="235"/>
      <c r="G9" s="16" t="s">
        <v>72</v>
      </c>
      <c r="H9" s="16" t="s">
        <v>72</v>
      </c>
      <c r="I9" s="166">
        <f>COUNTA(B9:H9)</f>
        <v>2</v>
      </c>
      <c r="J9" s="838">
        <f>SUM(COUNTIF(B9:H9,"9-15"))*(5.5)+SUM(COUNTIF(B9:H9,"10-15"))*(4.5)+SUM(COUNTIF(B9:H9,"12-15"))*(3)+SUM(COUNTIF(B9:H9,"9-12"))*(3)+SUM(COUNTIF(B9:H9,"9-17"))*(7.25)+SUM(COUNTIF(B9:H9,"13-15"))*(2)</f>
        <v>6</v>
      </c>
      <c r="K9" s="838"/>
    </row>
    <row r="10" spans="1:11" ht="13.5" customHeight="1" x14ac:dyDescent="0.15">
      <c r="A10" s="164" t="s">
        <v>39</v>
      </c>
      <c r="B10" s="234"/>
      <c r="C10" s="234"/>
      <c r="D10" s="234"/>
      <c r="E10" s="234"/>
      <c r="F10" s="234"/>
      <c r="G10" s="40"/>
      <c r="H10" s="40" t="s">
        <v>20</v>
      </c>
      <c r="I10" s="166">
        <f>COUNTA(B10:H10)</f>
        <v>1</v>
      </c>
      <c r="J10" s="838">
        <f>SUM(COUNTIF(B10:H10,"9-15"))*(5.5)+SUM(COUNTIF(B10:H10,"10-15"))*(4.5)+SUM(COUNTIF(B10:H10,"12-15"))*(3)+SUM(COUNTIF(B10:H10,"9-12"))*(3)+SUM(COUNTIF(B10:H10,"9-17"))*(7.25)+SUM(COUNTIF(B10:H10,"13-15"))*(2)</f>
        <v>0</v>
      </c>
      <c r="K10" s="838"/>
    </row>
    <row r="11" spans="1:11" ht="13.5" customHeight="1" x14ac:dyDescent="0.15">
      <c r="A11" s="20" t="s">
        <v>230</v>
      </c>
      <c r="B11" s="234"/>
      <c r="C11" s="234"/>
      <c r="D11" s="234"/>
      <c r="E11" s="234"/>
      <c r="F11" s="234"/>
      <c r="G11" s="431"/>
      <c r="H11" s="40"/>
      <c r="I11" s="166">
        <f>COUNTA(B11:H11)</f>
        <v>0</v>
      </c>
      <c r="J11" s="838">
        <f>SUM(COUNTIF(B11:H11,"9-15"))*(5.5)+SUM(COUNTIF(B11:H11,"10-15"))*(4.5)+SUM(COUNTIF(B11:H11,"12-15"))*(3)+SUM(COUNTIF(B11:H11,"9-12"))*(3)+SUM(COUNTIF(B11:H11,"9-17"))*(7.25)+SUM(COUNTIF(B11:H11,"13-15"))*(2)+SUM(COUNTIF(B11:H11,"9-14"))*(4.5)+SUM(COUNTIF(B11:H11,"10-14"))*(4)</f>
        <v>0</v>
      </c>
      <c r="K11" s="838"/>
    </row>
    <row r="12" spans="1:11" ht="13.5" customHeight="1" thickBot="1" x14ac:dyDescent="0.2">
      <c r="A12" s="20" t="s">
        <v>281</v>
      </c>
      <c r="B12" s="980" t="s">
        <v>389</v>
      </c>
      <c r="C12" s="981"/>
      <c r="D12" s="982"/>
      <c r="E12" s="234"/>
      <c r="F12" s="234"/>
      <c r="G12" s="396" t="s">
        <v>140</v>
      </c>
      <c r="H12" s="40" t="s">
        <v>140</v>
      </c>
      <c r="I12" s="253"/>
      <c r="J12" s="873"/>
      <c r="K12" s="874"/>
    </row>
    <row r="13" spans="1:11" ht="13.5" customHeight="1" x14ac:dyDescent="0.15">
      <c r="A13" s="824" t="s">
        <v>139</v>
      </c>
      <c r="B13" s="983" t="s">
        <v>388</v>
      </c>
      <c r="C13" s="984"/>
      <c r="D13" s="985"/>
      <c r="E13" s="237"/>
      <c r="F13" s="237"/>
      <c r="G13" s="233" t="s">
        <v>140</v>
      </c>
      <c r="H13" s="233" t="s">
        <v>140</v>
      </c>
      <c r="I13" s="826"/>
      <c r="J13" s="828"/>
      <c r="K13" s="829"/>
    </row>
    <row r="14" spans="1:11" ht="13.5" customHeight="1" thickBot="1" x14ac:dyDescent="0.2">
      <c r="A14" s="825"/>
      <c r="B14" s="170"/>
      <c r="C14" s="170"/>
      <c r="D14" s="171"/>
      <c r="E14" s="170"/>
      <c r="F14" s="170"/>
      <c r="G14" s="174" t="s">
        <v>371</v>
      </c>
      <c r="H14" s="174" t="s">
        <v>409</v>
      </c>
      <c r="I14" s="827"/>
      <c r="J14" s="830"/>
      <c r="K14" s="831"/>
    </row>
    <row r="15" spans="1:11" s="13" customFormat="1" ht="14.25" customHeight="1" x14ac:dyDescent="0.15">
      <c r="A15" s="175" t="s">
        <v>0</v>
      </c>
      <c r="B15" s="176">
        <v>45964</v>
      </c>
      <c r="C15" s="176">
        <v>45965</v>
      </c>
      <c r="D15" s="176">
        <v>45966</v>
      </c>
      <c r="E15" s="176">
        <v>45967</v>
      </c>
      <c r="F15" s="176">
        <v>45968</v>
      </c>
      <c r="G15" s="176">
        <v>45969</v>
      </c>
      <c r="H15" s="176">
        <v>45970</v>
      </c>
      <c r="I15" s="177"/>
      <c r="J15" s="822" t="s">
        <v>2</v>
      </c>
      <c r="K15" s="823"/>
    </row>
    <row r="16" spans="1:11" s="159" customFormat="1" ht="14.25" customHeight="1" x14ac:dyDescent="0.15">
      <c r="A16" s="155" t="s">
        <v>3</v>
      </c>
      <c r="B16" s="158" t="s">
        <v>4</v>
      </c>
      <c r="C16" s="157" t="s">
        <v>5</v>
      </c>
      <c r="D16" s="157" t="s">
        <v>6</v>
      </c>
      <c r="E16" s="157" t="s">
        <v>7</v>
      </c>
      <c r="F16" s="157" t="s">
        <v>8</v>
      </c>
      <c r="G16" s="157" t="s">
        <v>9</v>
      </c>
      <c r="H16" s="158" t="s">
        <v>10</v>
      </c>
      <c r="I16" s="178"/>
      <c r="J16" s="819"/>
      <c r="K16" s="820"/>
    </row>
    <row r="17" spans="1:11" s="159" customFormat="1" ht="14.25" customHeight="1" x14ac:dyDescent="0.15">
      <c r="A17" s="179" t="s">
        <v>142</v>
      </c>
      <c r="B17" s="160">
        <v>7</v>
      </c>
      <c r="C17" s="157"/>
      <c r="D17" s="156"/>
      <c r="E17" s="450" t="s">
        <v>119</v>
      </c>
      <c r="F17" s="459" t="s">
        <v>397</v>
      </c>
      <c r="G17" s="160">
        <v>7</v>
      </c>
      <c r="H17" s="160">
        <v>5</v>
      </c>
      <c r="I17" s="161"/>
      <c r="J17" s="162"/>
      <c r="K17" s="163"/>
    </row>
    <row r="18" spans="1:11" ht="13.5" customHeight="1" x14ac:dyDescent="0.15">
      <c r="A18" s="164" t="s">
        <v>132</v>
      </c>
      <c r="B18" s="40" t="s">
        <v>140</v>
      </c>
      <c r="C18" s="180"/>
      <c r="D18" s="165"/>
      <c r="E18" s="40" t="s">
        <v>140</v>
      </c>
      <c r="F18" s="463" t="s">
        <v>408</v>
      </c>
      <c r="G18" s="40" t="s">
        <v>140</v>
      </c>
      <c r="H18" s="238" t="s">
        <v>133</v>
      </c>
      <c r="I18" s="166">
        <f t="shared" ref="I18:I21" si="0">COUNTA(B18:H18)</f>
        <v>5</v>
      </c>
      <c r="J18" s="873"/>
      <c r="K18" s="874"/>
    </row>
    <row r="19" spans="1:11" ht="13.5" customHeight="1" x14ac:dyDescent="0.15">
      <c r="A19" s="181" t="s">
        <v>134</v>
      </c>
      <c r="B19" s="40" t="s">
        <v>135</v>
      </c>
      <c r="C19" s="137"/>
      <c r="D19" s="234"/>
      <c r="E19" s="40" t="s">
        <v>135</v>
      </c>
      <c r="F19" s="40" t="s">
        <v>135</v>
      </c>
      <c r="G19" s="40" t="s">
        <v>136</v>
      </c>
      <c r="H19" s="40" t="s">
        <v>135</v>
      </c>
      <c r="I19" s="168">
        <f t="shared" si="0"/>
        <v>5</v>
      </c>
      <c r="J19" s="838">
        <f>SUM(COUNTIF(B19:H19,"9-15"))*(5.5)+SUM(COUNTIF(B19:H19,"10-15"))*(4.5)+SUM(COUNTIF(B19:H19,"12-15"))*(3)+SUM(COUNTIF(B19:H19,"9-12"))*(3)+SUM(COUNTIF(B19:H19,"9-17"))*(7.25)+SUM(COUNTIF(B19:H19,"13-15"))*(2)</f>
        <v>29.25</v>
      </c>
      <c r="K19" s="838"/>
    </row>
    <row r="20" spans="1:11" ht="13.5" customHeight="1" x14ac:dyDescent="0.15">
      <c r="A20" s="182" t="s">
        <v>137</v>
      </c>
      <c r="B20" s="40"/>
      <c r="C20" s="235"/>
      <c r="D20" s="236"/>
      <c r="E20" s="16" t="s">
        <v>72</v>
      </c>
      <c r="F20" s="16" t="s">
        <v>72</v>
      </c>
      <c r="G20" s="16" t="s">
        <v>72</v>
      </c>
      <c r="H20" s="40"/>
      <c r="I20" s="166">
        <f t="shared" si="0"/>
        <v>3</v>
      </c>
      <c r="J20" s="838">
        <f>SUM(COUNTIF(B20:H20,"9-15"))*(5.5)+SUM(COUNTIF(B20:H20,"10-15"))*(4.5)+SUM(COUNTIF(B20:H20,"12-15"))*(3)+SUM(COUNTIF(B20:H20,"9-12"))*(3)+SUM(COUNTIF(B20:H20,"9-17"))*(7.25)+SUM(COUNTIF(B20:H20,"13-15"))*(2)+SUM(COUNTIF(B20:H20,"10-12"))*(2)</f>
        <v>9</v>
      </c>
      <c r="K20" s="838"/>
    </row>
    <row r="21" spans="1:11" ht="13.5" customHeight="1" x14ac:dyDescent="0.15">
      <c r="A21" s="164" t="s">
        <v>138</v>
      </c>
      <c r="B21" s="16" t="s">
        <v>72</v>
      </c>
      <c r="C21" s="235"/>
      <c r="D21" s="236"/>
      <c r="E21" s="16" t="s">
        <v>72</v>
      </c>
      <c r="F21" s="16" t="s">
        <v>72</v>
      </c>
      <c r="G21" s="16" t="s">
        <v>72</v>
      </c>
      <c r="H21" s="16" t="s">
        <v>72</v>
      </c>
      <c r="I21" s="166">
        <f t="shared" si="0"/>
        <v>5</v>
      </c>
      <c r="J21" s="838">
        <f>SUM(COUNTIF(B21:H21,"9-15"))*(5.5)+SUM(COUNTIF(B21:H21,"10-15"))*(4.5)+SUM(COUNTIF(B21:H21,"12-15"))*(3)+SUM(COUNTIF(B21:H21,"9-12"))*(3)+SUM(COUNTIF(B21:H21,"9-17"))*(7.25)+SUM(COUNTIF(B21:H21,"13-15"))*(2)</f>
        <v>15</v>
      </c>
      <c r="K21" s="838"/>
    </row>
    <row r="22" spans="1:11" ht="13.5" customHeight="1" x14ac:dyDescent="0.15">
      <c r="A22" s="164" t="s">
        <v>39</v>
      </c>
      <c r="B22" s="40" t="s">
        <v>58</v>
      </c>
      <c r="C22" s="234"/>
      <c r="D22" s="234"/>
      <c r="E22" s="40" t="s">
        <v>58</v>
      </c>
      <c r="F22" s="40" t="s">
        <v>58</v>
      </c>
      <c r="G22" s="40"/>
      <c r="H22" s="40" t="s">
        <v>20</v>
      </c>
      <c r="I22" s="166">
        <f>COUNTA(B22:H22)</f>
        <v>4</v>
      </c>
      <c r="J22" s="838">
        <f>SUM(COUNTIF(B22:H22,"9-15"))*(5.5)+SUM(COUNTIF(B22:H22,"10-15"))*(4.5)+SUM(COUNTIF(B22:H22,"12-15"))*(3)+SUM(COUNTIF(B22:H22,"9-12"))*(3)+SUM(COUNTIF(B22:H22,"9-17"))*(7.25)+SUM(COUNTIF(B22:H22,"13-15"))*(2)+SUM(COUNTIF(B22:H22,"9-16"))*(6.25)+SUM(COUNTIF(B22:H22,"9-14"))*(4.5)</f>
        <v>23.25</v>
      </c>
      <c r="K22" s="838"/>
    </row>
    <row r="23" spans="1:11" ht="13.5" customHeight="1" x14ac:dyDescent="0.15">
      <c r="A23" s="20" t="s">
        <v>230</v>
      </c>
      <c r="B23" s="40" t="s">
        <v>29</v>
      </c>
      <c r="C23" s="234"/>
      <c r="D23" s="234"/>
      <c r="E23" s="40" t="s">
        <v>29</v>
      </c>
      <c r="F23" s="16"/>
      <c r="G23" s="40" t="s">
        <v>29</v>
      </c>
      <c r="H23" s="40"/>
      <c r="I23" s="166">
        <f>COUNTA(B23:H23)</f>
        <v>3</v>
      </c>
      <c r="J23" s="838">
        <f>SUM(COUNTIF(B23:H23,"9-15"))*(5.5)+SUM(COUNTIF(B23:H23,"10-15"))*(4.5)+SUM(COUNTIF(B23:H23,"12-15"))*(3)+SUM(COUNTIF(B23:H23,"9-12"))*(3)+SUM(COUNTIF(B23:H23,"9-17"))*(7.25)+SUM(COUNTIF(B23:H23,"13-15"))*(2)+SUM(COUNTIF(B23:H23,"9-14"))*(4.5)+SUM(COUNTIF(B23:H23,"10-14"))*(4)</f>
        <v>12</v>
      </c>
      <c r="K23" s="838"/>
    </row>
    <row r="24" spans="1:11" ht="13.5" customHeight="1" thickBot="1" x14ac:dyDescent="0.2">
      <c r="A24" s="20" t="s">
        <v>281</v>
      </c>
      <c r="B24" s="40" t="s">
        <v>140</v>
      </c>
      <c r="C24" s="234"/>
      <c r="D24" s="234"/>
      <c r="E24" s="40" t="s">
        <v>140</v>
      </c>
      <c r="F24" s="463" t="s">
        <v>408</v>
      </c>
      <c r="G24" s="40" t="s">
        <v>140</v>
      </c>
      <c r="H24" s="40" t="s">
        <v>140</v>
      </c>
      <c r="I24" s="253"/>
      <c r="J24" s="873"/>
      <c r="K24" s="874"/>
    </row>
    <row r="25" spans="1:11" ht="13.5" customHeight="1" x14ac:dyDescent="0.15">
      <c r="A25" s="824" t="s">
        <v>139</v>
      </c>
      <c r="B25" s="233" t="s">
        <v>140</v>
      </c>
      <c r="C25" s="237"/>
      <c r="D25" s="237"/>
      <c r="E25" s="233" t="s">
        <v>140</v>
      </c>
      <c r="F25" s="440" t="s">
        <v>410</v>
      </c>
      <c r="G25" s="233" t="s">
        <v>140</v>
      </c>
      <c r="H25" s="233" t="s">
        <v>140</v>
      </c>
      <c r="I25" s="826"/>
      <c r="J25" s="828"/>
      <c r="K25" s="829"/>
    </row>
    <row r="26" spans="1:11" ht="13.5" customHeight="1" thickBot="1" x14ac:dyDescent="0.2">
      <c r="A26" s="825"/>
      <c r="B26" s="174" t="s">
        <v>409</v>
      </c>
      <c r="C26" s="170"/>
      <c r="D26" s="171"/>
      <c r="E26" s="174" t="s">
        <v>409</v>
      </c>
      <c r="F26" s="439"/>
      <c r="G26" s="173"/>
      <c r="H26" s="173" t="s">
        <v>122</v>
      </c>
      <c r="I26" s="827"/>
      <c r="J26" s="830"/>
      <c r="K26" s="831"/>
    </row>
    <row r="27" spans="1:11" s="13" customFormat="1" ht="14.25" customHeight="1" x14ac:dyDescent="0.15">
      <c r="A27" s="153" t="s">
        <v>0</v>
      </c>
      <c r="B27" s="183">
        <v>45971</v>
      </c>
      <c r="C27" s="183">
        <v>45972</v>
      </c>
      <c r="D27" s="183">
        <v>45973</v>
      </c>
      <c r="E27" s="183">
        <v>45974</v>
      </c>
      <c r="F27" s="183">
        <v>45975</v>
      </c>
      <c r="G27" s="183">
        <v>45976</v>
      </c>
      <c r="H27" s="183">
        <v>45977</v>
      </c>
      <c r="I27" s="177"/>
      <c r="J27" s="822" t="s">
        <v>2</v>
      </c>
      <c r="K27" s="823"/>
    </row>
    <row r="28" spans="1:11" s="159" customFormat="1" ht="14.25" customHeight="1" x14ac:dyDescent="0.15">
      <c r="A28" s="155" t="s">
        <v>3</v>
      </c>
      <c r="B28" s="157" t="s">
        <v>4</v>
      </c>
      <c r="C28" s="157" t="s">
        <v>5</v>
      </c>
      <c r="D28" s="157" t="s">
        <v>6</v>
      </c>
      <c r="E28" s="157" t="s">
        <v>7</v>
      </c>
      <c r="F28" s="157" t="s">
        <v>8</v>
      </c>
      <c r="G28" s="157" t="s">
        <v>9</v>
      </c>
      <c r="H28" s="158" t="s">
        <v>10</v>
      </c>
      <c r="I28" s="178"/>
      <c r="J28" s="819"/>
      <c r="K28" s="820"/>
    </row>
    <row r="29" spans="1:11" s="123" customFormat="1" ht="14.25" customHeight="1" x14ac:dyDescent="0.15">
      <c r="A29" s="179" t="s">
        <v>131</v>
      </c>
      <c r="B29" s="160">
        <v>6</v>
      </c>
      <c r="C29" s="157"/>
      <c r="D29" s="156"/>
      <c r="E29" s="160">
        <v>7</v>
      </c>
      <c r="F29" s="160">
        <v>5</v>
      </c>
      <c r="G29" s="160">
        <v>7</v>
      </c>
      <c r="H29" s="160">
        <v>5</v>
      </c>
      <c r="I29" s="161"/>
      <c r="J29" s="162"/>
      <c r="K29" s="163"/>
    </row>
    <row r="30" spans="1:11" ht="13.5" customHeight="1" x14ac:dyDescent="0.15">
      <c r="A30" s="164" t="s">
        <v>132</v>
      </c>
      <c r="B30" s="40" t="s">
        <v>140</v>
      </c>
      <c r="C30" s="180"/>
      <c r="D30" s="165"/>
      <c r="E30" s="40" t="s">
        <v>140</v>
      </c>
      <c r="F30" s="238" t="s">
        <v>133</v>
      </c>
      <c r="G30" s="40" t="s">
        <v>140</v>
      </c>
      <c r="H30" s="238" t="s">
        <v>133</v>
      </c>
      <c r="I30" s="166">
        <f t="shared" ref="I30:I33" si="1">COUNTA(B30:H30)</f>
        <v>5</v>
      </c>
      <c r="J30" s="873"/>
      <c r="K30" s="874"/>
    </row>
    <row r="31" spans="1:11" ht="13.5" customHeight="1" x14ac:dyDescent="0.15">
      <c r="A31" s="181" t="s">
        <v>134</v>
      </c>
      <c r="B31" s="40" t="s">
        <v>135</v>
      </c>
      <c r="C31" s="137"/>
      <c r="D31" s="234"/>
      <c r="E31" s="40" t="s">
        <v>135</v>
      </c>
      <c r="F31" s="40" t="s">
        <v>135</v>
      </c>
      <c r="G31" s="40" t="s">
        <v>136</v>
      </c>
      <c r="H31" s="40" t="s">
        <v>135</v>
      </c>
      <c r="I31" s="168">
        <f t="shared" si="1"/>
        <v>5</v>
      </c>
      <c r="J31" s="838">
        <f>SUM(COUNTIF(B31:H31,"9-15"))*(5.5)+SUM(COUNTIF(B31:H31,"10-15"))*(4.5)+SUM(COUNTIF(B31:H31,"12-15"))*(3)+SUM(COUNTIF(B31:H31,"9-12"))*(3)+SUM(COUNTIF(B31:H31,"9-17"))*(7.25)+SUM(COUNTIF(B31:H31,"13-15"))*(2)</f>
        <v>29.25</v>
      </c>
      <c r="K31" s="838"/>
    </row>
    <row r="32" spans="1:11" ht="13.5" customHeight="1" x14ac:dyDescent="0.15">
      <c r="A32" s="182" t="s">
        <v>137</v>
      </c>
      <c r="B32" s="40"/>
      <c r="C32" s="235"/>
      <c r="D32" s="236"/>
      <c r="E32" s="16" t="s">
        <v>72</v>
      </c>
      <c r="F32" s="16"/>
      <c r="G32" s="16" t="s">
        <v>72</v>
      </c>
      <c r="H32" s="40"/>
      <c r="I32" s="166">
        <f t="shared" si="1"/>
        <v>2</v>
      </c>
      <c r="J32" s="838">
        <f>SUM(COUNTIF(B32:H32,"9-15"))*(5.5)+SUM(COUNTIF(B32:H32,"10-15"))*(4.5)+SUM(COUNTIF(B32:H32,"12-15"))*(3)+SUM(COUNTIF(B32:H32,"9-12"))*(3)+SUM(COUNTIF(B32:H32,"9-17"))*(7.25)+SUM(COUNTIF(B32:H32,"13-15"))*(2)+SUM(COUNTIF(B32:H32,"10-12"))*(2)</f>
        <v>6</v>
      </c>
      <c r="K32" s="838"/>
    </row>
    <row r="33" spans="1:11" ht="13.5" customHeight="1" x14ac:dyDescent="0.15">
      <c r="A33" s="164" t="s">
        <v>138</v>
      </c>
      <c r="B33" s="431"/>
      <c r="C33" s="235"/>
      <c r="D33" s="236"/>
      <c r="E33" s="16"/>
      <c r="F33" s="16" t="s">
        <v>72</v>
      </c>
      <c r="G33" s="16" t="s">
        <v>72</v>
      </c>
      <c r="H33" s="16" t="s">
        <v>72</v>
      </c>
      <c r="I33" s="166">
        <f t="shared" si="1"/>
        <v>3</v>
      </c>
      <c r="J33" s="838">
        <f>SUM(COUNTIF(B33:H33,"9-15"))*(5.5)+SUM(COUNTIF(B33:H33,"10-15"))*(4.5)+SUM(COUNTIF(B33:H33,"12-15"))*(3)+SUM(COUNTIF(B33:H33,"9-12"))*(3)+SUM(COUNTIF(B33:H33,"9-17"))*(7.25)+SUM(COUNTIF(B33:H33,"13-15"))*(2)</f>
        <v>9</v>
      </c>
      <c r="K33" s="838"/>
    </row>
    <row r="34" spans="1:11" ht="13.5" customHeight="1" x14ac:dyDescent="0.15">
      <c r="A34" s="164" t="s">
        <v>39</v>
      </c>
      <c r="B34" s="40" t="s">
        <v>58</v>
      </c>
      <c r="C34" s="234"/>
      <c r="D34" s="234"/>
      <c r="E34" s="40" t="s">
        <v>58</v>
      </c>
      <c r="F34" s="431"/>
      <c r="G34" s="40"/>
      <c r="H34" s="40" t="s">
        <v>20</v>
      </c>
      <c r="I34" s="166">
        <f>COUNTA(B34:H34)</f>
        <v>3</v>
      </c>
      <c r="J34" s="838">
        <f>SUM(COUNTIF(B34:H34,"9-15"))*(5.5)+SUM(COUNTIF(B34:H34,"10-15"))*(4.5)+SUM(COUNTIF(B34:H34,"12-15"))*(3)+SUM(COUNTIF(B34:H34,"9-12"))*(3)+SUM(COUNTIF(B34:H34,"9-17"))*(7.25)+SUM(COUNTIF(B34:H34,"13-15"))*(2)+SUM(COUNTIF(B34:H34,"9-16"))*(6.25)+SUM(COUNTIF(B34:H34,"9-14"))*(4.5)</f>
        <v>17</v>
      </c>
      <c r="K34" s="838"/>
    </row>
    <row r="35" spans="1:11" ht="13.5" customHeight="1" x14ac:dyDescent="0.15">
      <c r="A35" s="20" t="s">
        <v>230</v>
      </c>
      <c r="B35" s="40" t="s">
        <v>29</v>
      </c>
      <c r="C35" s="234"/>
      <c r="D35" s="234"/>
      <c r="E35" s="16" t="s">
        <v>72</v>
      </c>
      <c r="F35" s="40" t="s">
        <v>20</v>
      </c>
      <c r="G35" s="40" t="s">
        <v>29</v>
      </c>
      <c r="H35" s="40"/>
      <c r="I35" s="166">
        <f>COUNTA(B35:H35)</f>
        <v>4</v>
      </c>
      <c r="J35" s="838">
        <f>SUM(COUNTIF(B35:H35,"9-15"))*(5.5)+SUM(COUNTIF(B35:H35,"10-15"))*(4.5)+SUM(COUNTIF(B35:H35,"12-15"))*(3)+SUM(COUNTIF(B35:H35,"9-12"))*(3)+SUM(COUNTIF(B35:H35,"9-17"))*(7.25)+SUM(COUNTIF(B35:H35,"13-15"))*(2)+SUM(COUNTIF(B35:H35,"9-14"))*(4.5)+SUM(COUNTIF(B35:H35,"10-14"))*(4)</f>
        <v>15.5</v>
      </c>
      <c r="K35" s="838"/>
    </row>
    <row r="36" spans="1:11" ht="13.5" customHeight="1" thickBot="1" x14ac:dyDescent="0.2">
      <c r="A36" s="20" t="s">
        <v>281</v>
      </c>
      <c r="B36" s="40" t="s">
        <v>140</v>
      </c>
      <c r="C36" s="234"/>
      <c r="D36" s="234"/>
      <c r="E36" s="40" t="s">
        <v>140</v>
      </c>
      <c r="F36" s="40" t="s">
        <v>140</v>
      </c>
      <c r="G36" s="40" t="s">
        <v>140</v>
      </c>
      <c r="H36" s="40" t="s">
        <v>140</v>
      </c>
      <c r="I36" s="253"/>
      <c r="J36" s="873"/>
      <c r="K36" s="874"/>
    </row>
    <row r="37" spans="1:11" ht="13.5" customHeight="1" x14ac:dyDescent="0.15">
      <c r="A37" s="824" t="s">
        <v>139</v>
      </c>
      <c r="B37" s="233" t="s">
        <v>140</v>
      </c>
      <c r="C37" s="237"/>
      <c r="D37" s="237"/>
      <c r="E37" s="233" t="s">
        <v>140</v>
      </c>
      <c r="F37" s="233" t="s">
        <v>140</v>
      </c>
      <c r="G37" s="233" t="s">
        <v>140</v>
      </c>
      <c r="H37" s="233" t="s">
        <v>140</v>
      </c>
      <c r="I37" s="826"/>
      <c r="J37" s="828"/>
      <c r="K37" s="829"/>
    </row>
    <row r="38" spans="1:11" ht="13.5" customHeight="1" thickBot="1" x14ac:dyDescent="0.2">
      <c r="A38" s="825"/>
      <c r="B38" s="173"/>
      <c r="C38" s="170"/>
      <c r="D38" s="171"/>
      <c r="E38" s="174" t="s">
        <v>411</v>
      </c>
      <c r="F38" s="439"/>
      <c r="G38" s="174" t="s">
        <v>409</v>
      </c>
      <c r="H38" s="173" t="s">
        <v>122</v>
      </c>
      <c r="I38" s="827"/>
      <c r="J38" s="830"/>
      <c r="K38" s="831"/>
    </row>
    <row r="39" spans="1:11" s="13" customFormat="1" ht="14.25" customHeight="1" x14ac:dyDescent="0.15">
      <c r="A39" s="153" t="s">
        <v>0</v>
      </c>
      <c r="B39" s="183">
        <v>45978</v>
      </c>
      <c r="C39" s="183">
        <v>45979</v>
      </c>
      <c r="D39" s="183">
        <v>45980</v>
      </c>
      <c r="E39" s="183">
        <v>45981</v>
      </c>
      <c r="F39" s="183">
        <v>45982</v>
      </c>
      <c r="G39" s="183">
        <v>45983</v>
      </c>
      <c r="H39" s="183">
        <v>45984</v>
      </c>
      <c r="I39" s="177"/>
      <c r="J39" s="822" t="s">
        <v>2</v>
      </c>
      <c r="K39" s="823"/>
    </row>
    <row r="40" spans="1:11" s="159" customFormat="1" ht="14.25" customHeight="1" x14ac:dyDescent="0.15">
      <c r="A40" s="155" t="s">
        <v>3</v>
      </c>
      <c r="B40" s="157" t="s">
        <v>4</v>
      </c>
      <c r="C40" s="157" t="s">
        <v>5</v>
      </c>
      <c r="D40" s="157" t="s">
        <v>6</v>
      </c>
      <c r="E40" s="157" t="s">
        <v>7</v>
      </c>
      <c r="F40" s="157" t="s">
        <v>8</v>
      </c>
      <c r="G40" s="157" t="s">
        <v>9</v>
      </c>
      <c r="H40" s="158" t="s">
        <v>10</v>
      </c>
      <c r="I40" s="178"/>
      <c r="J40" s="819"/>
      <c r="K40" s="820"/>
    </row>
    <row r="41" spans="1:11" s="159" customFormat="1" ht="14.25" customHeight="1" x14ac:dyDescent="0.15">
      <c r="A41" s="179" t="s">
        <v>142</v>
      </c>
      <c r="B41" s="459" t="s">
        <v>397</v>
      </c>
      <c r="C41" s="157"/>
      <c r="D41" s="156"/>
      <c r="E41" s="160">
        <v>7</v>
      </c>
      <c r="F41" s="160">
        <v>5</v>
      </c>
      <c r="G41" s="160">
        <v>6</v>
      </c>
      <c r="H41" s="160">
        <v>3</v>
      </c>
      <c r="I41" s="161"/>
      <c r="J41" s="162"/>
      <c r="K41" s="163"/>
    </row>
    <row r="42" spans="1:11" ht="13.5" customHeight="1" x14ac:dyDescent="0.15">
      <c r="A42" s="164" t="s">
        <v>132</v>
      </c>
      <c r="B42" s="40" t="s">
        <v>140</v>
      </c>
      <c r="C42" s="180"/>
      <c r="D42" s="165"/>
      <c r="E42" s="40" t="s">
        <v>140</v>
      </c>
      <c r="F42" s="238" t="s">
        <v>133</v>
      </c>
      <c r="G42" s="40" t="s">
        <v>140</v>
      </c>
      <c r="H42" s="238" t="s">
        <v>133</v>
      </c>
      <c r="I42" s="166">
        <f t="shared" ref="I42:I45" si="2">COUNTA(B42:H42)</f>
        <v>5</v>
      </c>
      <c r="J42" s="873"/>
      <c r="K42" s="874"/>
    </row>
    <row r="43" spans="1:11" ht="13.5" customHeight="1" x14ac:dyDescent="0.15">
      <c r="A43" s="181" t="s">
        <v>134</v>
      </c>
      <c r="B43" s="461" t="s">
        <v>413</v>
      </c>
      <c r="C43" s="137"/>
      <c r="D43" s="234"/>
      <c r="E43" s="40" t="s">
        <v>135</v>
      </c>
      <c r="F43" s="40" t="s">
        <v>135</v>
      </c>
      <c r="G43" s="40" t="s">
        <v>136</v>
      </c>
      <c r="H43" s="40" t="s">
        <v>135</v>
      </c>
      <c r="I43" s="168">
        <f t="shared" si="2"/>
        <v>5</v>
      </c>
      <c r="J43" s="838">
        <f>SUM(COUNTIF(B43:H43,"9-15"))*(5.5)+SUM(COUNTIF(B43:H43,"10-15"))*(4.5)+SUM(COUNTIF(B43:H43,"12-15"))*(3)+SUM(COUNTIF(B43:H43,"9-12"))*(3)+SUM(COUNTIF(B43:H43,"9-17"))*(7.25)+SUM(COUNTIF(B43:H43,"13-15"))*(2)</f>
        <v>23.75</v>
      </c>
      <c r="K43" s="838"/>
    </row>
    <row r="44" spans="1:11" ht="13.5" customHeight="1" x14ac:dyDescent="0.15">
      <c r="A44" s="182" t="s">
        <v>137</v>
      </c>
      <c r="B44" s="40"/>
      <c r="C44" s="235"/>
      <c r="D44" s="236"/>
      <c r="E44" s="16" t="s">
        <v>72</v>
      </c>
      <c r="F44" s="16"/>
      <c r="G44" s="16" t="s">
        <v>72</v>
      </c>
      <c r="H44" s="319"/>
      <c r="I44" s="166">
        <f t="shared" si="2"/>
        <v>2</v>
      </c>
      <c r="J44" s="838">
        <f>SUM(COUNTIF(B44:H44,"9-15"))*(5.5)+SUM(COUNTIF(B44:H44,"10-15"))*(4.5)+SUM(COUNTIF(B44:H44,"12-15"))*(3)+SUM(COUNTIF(B44:H44,"9-12"))*(3)+SUM(COUNTIF(B44:H44,"9-17"))*(7.25)+SUM(COUNTIF(B44:H44,"13-15"))*(2)+SUM(COUNTIF(B44:H44,"10-12"))*(2)</f>
        <v>6</v>
      </c>
      <c r="K44" s="838"/>
    </row>
    <row r="45" spans="1:11" ht="13.5" customHeight="1" x14ac:dyDescent="0.15">
      <c r="A45" s="164" t="s">
        <v>138</v>
      </c>
      <c r="B45" s="431"/>
      <c r="C45" s="235"/>
      <c r="D45" s="236"/>
      <c r="E45" s="16"/>
      <c r="F45" s="16" t="s">
        <v>72</v>
      </c>
      <c r="G45" s="431"/>
      <c r="H45" s="431"/>
      <c r="I45" s="166">
        <f t="shared" si="2"/>
        <v>1</v>
      </c>
      <c r="J45" s="838">
        <f>SUM(COUNTIF(B45:H45,"9-15"))*(5.5)+SUM(COUNTIF(B45:H45,"10-15"))*(4.5)+SUM(COUNTIF(B45:H45,"12-15"))*(3)+SUM(COUNTIF(B45:H45,"9-12"))*(3)+SUM(COUNTIF(B45:H45,"9-17"))*(7.25)+SUM(COUNTIF(B45:H45,"13-15"))*(2)</f>
        <v>3</v>
      </c>
      <c r="K45" s="838"/>
    </row>
    <row r="46" spans="1:11" ht="13.5" customHeight="1" x14ac:dyDescent="0.15">
      <c r="A46" s="164" t="s">
        <v>39</v>
      </c>
      <c r="B46" s="40" t="s">
        <v>58</v>
      </c>
      <c r="C46" s="234"/>
      <c r="D46" s="234"/>
      <c r="E46" s="40" t="s">
        <v>58</v>
      </c>
      <c r="F46" s="40" t="s">
        <v>58</v>
      </c>
      <c r="G46" s="40"/>
      <c r="H46" s="462" t="s">
        <v>400</v>
      </c>
      <c r="I46" s="166">
        <f>COUNTA(B46:H46)</f>
        <v>4</v>
      </c>
      <c r="J46" s="838">
        <f>SUM(COUNTIF(B46:H46,"9-15"))*(5.5)+SUM(COUNTIF(B46:H46,"10-15"))*(4.5)+SUM(COUNTIF(B46:H46,"12-15"))*(3)+SUM(COUNTIF(B46:H46,"9-12"))*(3)+SUM(COUNTIF(B46:H46,"9-17"))*(7.25)+SUM(COUNTIF(B46:H46,"13-15"))*(2)+SUM(COUNTIF(B46:H46,"9-16"))*(6.25)+SUM(COUNTIF(B46:H46,"9-14"))*(4.5)</f>
        <v>18.75</v>
      </c>
      <c r="K46" s="838"/>
    </row>
    <row r="47" spans="1:11" ht="13.5" customHeight="1" x14ac:dyDescent="0.15">
      <c r="A47" s="20" t="s">
        <v>230</v>
      </c>
      <c r="B47" s="40" t="s">
        <v>29</v>
      </c>
      <c r="C47" s="234"/>
      <c r="D47" s="234"/>
      <c r="E47" s="40" t="s">
        <v>29</v>
      </c>
      <c r="F47" s="40" t="s">
        <v>20</v>
      </c>
      <c r="G47" s="40" t="s">
        <v>29</v>
      </c>
      <c r="H47" s="40"/>
      <c r="I47" s="166">
        <f>COUNTA(B47:H47)</f>
        <v>4</v>
      </c>
      <c r="J47" s="838">
        <f>SUM(COUNTIF(B47:H47,"9-15"))*(5.5)+SUM(COUNTIF(B47:H47,"10-15"))*(4.5)+SUM(COUNTIF(B47:H47,"12-15"))*(3)+SUM(COUNTIF(B47:H47,"9-12"))*(3)+SUM(COUNTIF(B47:H47,"9-17"))*(7.25)+SUM(COUNTIF(B47:H47,"13-15"))*(2)+SUM(COUNTIF(B47:H47,"9-14"))*(4.5)+SUM(COUNTIF(B47:H47,"10-14"))*(4)</f>
        <v>16.5</v>
      </c>
      <c r="K47" s="838"/>
    </row>
    <row r="48" spans="1:11" ht="13.5" customHeight="1" thickBot="1" x14ac:dyDescent="0.2">
      <c r="A48" s="20" t="s">
        <v>281</v>
      </c>
      <c r="B48" s="40" t="s">
        <v>140</v>
      </c>
      <c r="C48" s="234"/>
      <c r="D48" s="234"/>
      <c r="E48" s="40" t="s">
        <v>140</v>
      </c>
      <c r="F48" s="40" t="s">
        <v>140</v>
      </c>
      <c r="G48" s="40" t="s">
        <v>140</v>
      </c>
      <c r="H48" s="40" t="s">
        <v>140</v>
      </c>
      <c r="I48" s="253"/>
      <c r="J48" s="873"/>
      <c r="K48" s="874"/>
    </row>
    <row r="49" spans="1:11" ht="13.5" customHeight="1" x14ac:dyDescent="0.15">
      <c r="A49" s="824" t="s">
        <v>139</v>
      </c>
      <c r="B49" s="460" t="s">
        <v>407</v>
      </c>
      <c r="C49" s="237"/>
      <c r="D49" s="237"/>
      <c r="E49" s="233" t="s">
        <v>140</v>
      </c>
      <c r="F49" s="440" t="s">
        <v>410</v>
      </c>
      <c r="G49" s="233" t="s">
        <v>140</v>
      </c>
      <c r="H49" s="233" t="s">
        <v>140</v>
      </c>
      <c r="I49" s="826"/>
      <c r="J49" s="828"/>
      <c r="K49" s="829"/>
    </row>
    <row r="50" spans="1:11" ht="13.5" customHeight="1" thickBot="1" x14ac:dyDescent="0.2">
      <c r="A50" s="825"/>
      <c r="B50" s="173"/>
      <c r="C50" s="170"/>
      <c r="D50" s="171"/>
      <c r="E50" s="174"/>
      <c r="F50" s="439"/>
      <c r="G50" s="173"/>
      <c r="H50" s="173" t="s">
        <v>122</v>
      </c>
      <c r="I50" s="827"/>
      <c r="J50" s="830"/>
      <c r="K50" s="831"/>
    </row>
    <row r="51" spans="1:11" s="13" customFormat="1" ht="12.75" customHeight="1" x14ac:dyDescent="0.15">
      <c r="A51" s="175" t="s">
        <v>0</v>
      </c>
      <c r="B51" s="176">
        <v>45985</v>
      </c>
      <c r="C51" s="176">
        <v>45986</v>
      </c>
      <c r="D51" s="176">
        <v>45987</v>
      </c>
      <c r="E51" s="176">
        <v>45988</v>
      </c>
      <c r="F51" s="176">
        <v>45989</v>
      </c>
      <c r="G51" s="176">
        <v>45990</v>
      </c>
      <c r="H51" s="176">
        <v>45991</v>
      </c>
      <c r="I51" s="177"/>
      <c r="J51" s="822" t="s">
        <v>2</v>
      </c>
      <c r="K51" s="823"/>
    </row>
    <row r="52" spans="1:11" s="159" customFormat="1" ht="12.75" customHeight="1" x14ac:dyDescent="0.15">
      <c r="A52" s="155" t="s">
        <v>3</v>
      </c>
      <c r="B52" s="158" t="s">
        <v>4</v>
      </c>
      <c r="C52" s="157" t="s">
        <v>5</v>
      </c>
      <c r="D52" s="157" t="s">
        <v>6</v>
      </c>
      <c r="E52" s="157" t="s">
        <v>7</v>
      </c>
      <c r="F52" s="157" t="s">
        <v>8</v>
      </c>
      <c r="G52" s="157" t="s">
        <v>9</v>
      </c>
      <c r="H52" s="158" t="s">
        <v>10</v>
      </c>
      <c r="I52" s="178"/>
      <c r="J52" s="819"/>
      <c r="K52" s="820"/>
    </row>
    <row r="53" spans="1:11" s="123" customFormat="1" ht="12.75" customHeight="1" x14ac:dyDescent="0.15">
      <c r="A53" s="179" t="s">
        <v>131</v>
      </c>
      <c r="B53" s="160">
        <v>7</v>
      </c>
      <c r="C53" s="157"/>
      <c r="D53" s="156"/>
      <c r="E53" s="160">
        <v>6</v>
      </c>
      <c r="F53" s="160">
        <v>5</v>
      </c>
      <c r="G53" s="160">
        <v>6</v>
      </c>
      <c r="H53" s="160">
        <v>5</v>
      </c>
      <c r="I53" s="161"/>
      <c r="J53" s="162"/>
      <c r="K53" s="163"/>
    </row>
    <row r="54" spans="1:11" ht="13.5" customHeight="1" x14ac:dyDescent="0.15">
      <c r="A54" s="164" t="s">
        <v>132</v>
      </c>
      <c r="B54" s="40" t="s">
        <v>140</v>
      </c>
      <c r="C54" s="180"/>
      <c r="D54" s="165"/>
      <c r="E54" s="40" t="s">
        <v>140</v>
      </c>
      <c r="F54" s="238" t="s">
        <v>133</v>
      </c>
      <c r="G54" s="40" t="s">
        <v>140</v>
      </c>
      <c r="H54" s="238" t="s">
        <v>133</v>
      </c>
      <c r="I54" s="166">
        <f t="shared" ref="I54:I57" si="3">COUNTA(B54:H54)</f>
        <v>5</v>
      </c>
      <c r="J54" s="873"/>
      <c r="K54" s="874"/>
    </row>
    <row r="55" spans="1:11" ht="13.5" customHeight="1" x14ac:dyDescent="0.15">
      <c r="A55" s="181" t="s">
        <v>134</v>
      </c>
      <c r="B55" s="40" t="s">
        <v>135</v>
      </c>
      <c r="C55" s="137"/>
      <c r="D55" s="234"/>
      <c r="E55" s="40" t="s">
        <v>135</v>
      </c>
      <c r="F55" s="40" t="s">
        <v>135</v>
      </c>
      <c r="G55" s="40" t="s">
        <v>136</v>
      </c>
      <c r="H55" s="40" t="s">
        <v>135</v>
      </c>
      <c r="I55" s="168">
        <f t="shared" si="3"/>
        <v>5</v>
      </c>
      <c r="J55" s="838">
        <f>SUM(COUNTIF(B55:H55,"9-15"))*(5.5)+SUM(COUNTIF(B55:H55,"10-15"))*(4.5)+SUM(COUNTIF(B55:H55,"12-15"))*(3)+SUM(COUNTIF(B55:H55,"9-12"))*(3)+SUM(COUNTIF(B55:H55,"9-17"))*(7.25)+SUM(COUNTIF(B55:H55,"13-15"))*(2)</f>
        <v>29.25</v>
      </c>
      <c r="K55" s="838"/>
    </row>
    <row r="56" spans="1:11" ht="13.5" customHeight="1" x14ac:dyDescent="0.15">
      <c r="A56" s="182" t="s">
        <v>137</v>
      </c>
      <c r="B56" s="40"/>
      <c r="C56" s="235"/>
      <c r="D56" s="236"/>
      <c r="E56" s="431"/>
      <c r="F56" s="16"/>
      <c r="G56" s="16" t="s">
        <v>72</v>
      </c>
      <c r="H56" s="16" t="s">
        <v>72</v>
      </c>
      <c r="I56" s="166">
        <f t="shared" si="3"/>
        <v>2</v>
      </c>
      <c r="J56" s="838">
        <f>SUM(COUNTIF(B56:H56,"9-15"))*(5.5)+SUM(COUNTIF(B56:H56,"10-15"))*(4.5)+SUM(COUNTIF(B56:H56,"12-15"))*(3)+SUM(COUNTIF(B56:H56,"9-12"))*(3)+SUM(COUNTIF(B56:H56,"9-17"))*(7.25)+SUM(COUNTIF(B56:H56,"13-15"))*(2)+SUM(COUNTIF(B56:H56,"10-12"))*(2)</f>
        <v>6</v>
      </c>
      <c r="K56" s="838"/>
    </row>
    <row r="57" spans="1:11" ht="13.5" customHeight="1" x14ac:dyDescent="0.15">
      <c r="A57" s="164" t="s">
        <v>138</v>
      </c>
      <c r="B57" s="16" t="s">
        <v>72</v>
      </c>
      <c r="C57" s="235"/>
      <c r="D57" s="236"/>
      <c r="E57" s="16"/>
      <c r="F57" s="16" t="s">
        <v>72</v>
      </c>
      <c r="G57" s="431"/>
      <c r="H57" s="431"/>
      <c r="I57" s="166">
        <f t="shared" si="3"/>
        <v>2</v>
      </c>
      <c r="J57" s="838">
        <f>SUM(COUNTIF(B57:H57,"9-15"))*(5.5)+SUM(COUNTIF(B57:H57,"10-15"))*(4.5)+SUM(COUNTIF(B57:H57,"12-15"))*(3)+SUM(COUNTIF(B57:H57,"9-12"))*(3)+SUM(COUNTIF(B57:H57,"9-17"))*(7.25)+SUM(COUNTIF(B57:H57,"13-15"))*(2)</f>
        <v>6</v>
      </c>
      <c r="K57" s="838"/>
    </row>
    <row r="58" spans="1:11" ht="13.5" customHeight="1" x14ac:dyDescent="0.15">
      <c r="A58" s="164" t="s">
        <v>39</v>
      </c>
      <c r="B58" s="40" t="s">
        <v>58</v>
      </c>
      <c r="C58" s="234"/>
      <c r="D58" s="234"/>
      <c r="E58" s="40" t="s">
        <v>58</v>
      </c>
      <c r="F58" s="40" t="s">
        <v>58</v>
      </c>
      <c r="G58" s="40"/>
      <c r="H58" s="40" t="s">
        <v>20</v>
      </c>
      <c r="I58" s="166">
        <f>COUNTA(B58:H58)</f>
        <v>4</v>
      </c>
      <c r="J58" s="838">
        <f>SUM(COUNTIF(B58:H58,"9-15"))*(5.5)+SUM(COUNTIF(B58:H58,"10-15"))*(4.5)+SUM(COUNTIF(B58:H58,"12-15"))*(3)+SUM(COUNTIF(B58:H58,"9-12"))*(3)+SUM(COUNTIF(B58:H58,"9-17"))*(7.25)+SUM(COUNTIF(B58:H58,"13-15"))*(2)+SUM(COUNTIF(B58:H58,"9-16"))*(6.25)+SUM(COUNTIF(B58:H58,"9-14"))*(4.5)</f>
        <v>23.25</v>
      </c>
      <c r="K58" s="838"/>
    </row>
    <row r="59" spans="1:11" ht="13.5" customHeight="1" x14ac:dyDescent="0.15">
      <c r="A59" s="20" t="s">
        <v>230</v>
      </c>
      <c r="B59" s="40" t="s">
        <v>29</v>
      </c>
      <c r="C59" s="234"/>
      <c r="D59" s="234"/>
      <c r="E59" s="40" t="s">
        <v>29</v>
      </c>
      <c r="F59" s="40" t="s">
        <v>20</v>
      </c>
      <c r="G59" s="40" t="s">
        <v>29</v>
      </c>
      <c r="H59" s="40"/>
      <c r="I59" s="166">
        <f>COUNTA(B59:H59)</f>
        <v>4</v>
      </c>
      <c r="J59" s="838">
        <f>SUM(COUNTIF(B59:H59,"9-15"))*(5.5)+SUM(COUNTIF(B59:H59,"10-15"))*(4.5)+SUM(COUNTIF(B59:H59,"12-15"))*(3)+SUM(COUNTIF(B59:H59,"9-12"))*(3)+SUM(COUNTIF(B59:H59,"9-17"))*(7.25)+SUM(COUNTIF(B59:H59,"13-15"))*(2)+SUM(COUNTIF(B59:H59,"9-14"))*(4.5)+SUM(COUNTIF(B59:H59,"10-14"))*(4)</f>
        <v>16.5</v>
      </c>
      <c r="K59" s="838"/>
    </row>
    <row r="60" spans="1:11" ht="13.5" customHeight="1" thickBot="1" x14ac:dyDescent="0.2">
      <c r="A60" s="20" t="s">
        <v>281</v>
      </c>
      <c r="B60" s="40" t="s">
        <v>140</v>
      </c>
      <c r="C60" s="234"/>
      <c r="D60" s="234"/>
      <c r="E60" s="40" t="s">
        <v>140</v>
      </c>
      <c r="F60" s="40" t="s">
        <v>140</v>
      </c>
      <c r="G60" s="40" t="s">
        <v>140</v>
      </c>
      <c r="H60" s="40" t="s">
        <v>140</v>
      </c>
      <c r="I60" s="253"/>
      <c r="J60" s="873"/>
      <c r="K60" s="874"/>
    </row>
    <row r="61" spans="1:11" ht="13.5" customHeight="1" x14ac:dyDescent="0.15">
      <c r="A61" s="824" t="s">
        <v>139</v>
      </c>
      <c r="B61" s="233" t="s">
        <v>140</v>
      </c>
      <c r="C61" s="237"/>
      <c r="D61" s="237"/>
      <c r="E61" s="233" t="s">
        <v>140</v>
      </c>
      <c r="F61" s="440" t="s">
        <v>370</v>
      </c>
      <c r="G61" s="233" t="s">
        <v>140</v>
      </c>
      <c r="H61" s="233" t="s">
        <v>140</v>
      </c>
      <c r="I61" s="826"/>
      <c r="J61" s="828"/>
      <c r="K61" s="829"/>
    </row>
    <row r="62" spans="1:11" ht="13.5" customHeight="1" thickBot="1" x14ac:dyDescent="0.2">
      <c r="A62" s="825"/>
      <c r="B62" s="173" t="s">
        <v>280</v>
      </c>
      <c r="C62" s="170"/>
      <c r="D62" s="171"/>
      <c r="E62" s="174"/>
      <c r="F62" s="439"/>
      <c r="G62" s="173"/>
      <c r="H62" s="174"/>
      <c r="I62" s="827"/>
      <c r="J62" s="830"/>
      <c r="K62" s="831"/>
    </row>
    <row r="63" spans="1:11" ht="12.75" customHeight="1" x14ac:dyDescent="0.15">
      <c r="J63" s="736" t="s">
        <v>398</v>
      </c>
      <c r="K63" s="736"/>
    </row>
    <row r="64" spans="1:11" s="1" customFormat="1" x14ac:dyDescent="0.15">
      <c r="A64" s="841" t="s">
        <v>143</v>
      </c>
      <c r="B64" s="842"/>
      <c r="C64" s="842"/>
      <c r="D64" s="843"/>
      <c r="E64" s="372" t="s">
        <v>146</v>
      </c>
      <c r="F64" s="186"/>
      <c r="G64" s="14"/>
      <c r="H64" s="10"/>
      <c r="I64" s="10"/>
      <c r="J64" s="736"/>
      <c r="K64" s="736"/>
    </row>
    <row r="65" spans="1:14" s="1" customFormat="1" ht="15" customHeight="1" x14ac:dyDescent="0.15">
      <c r="A65" s="741" t="s">
        <v>283</v>
      </c>
      <c r="B65" s="742"/>
      <c r="C65" s="742"/>
      <c r="D65" s="743"/>
      <c r="E65" s="371" t="s">
        <v>282</v>
      </c>
      <c r="F65" s="367"/>
      <c r="G65" s="368"/>
      <c r="H65" s="368"/>
      <c r="I65" s="368"/>
      <c r="J65" s="368"/>
      <c r="K65" s="368"/>
      <c r="L65" s="368"/>
      <c r="M65" s="368"/>
      <c r="N65" s="368"/>
    </row>
    <row r="66" spans="1:14" s="1" customFormat="1" ht="15" customHeight="1" x14ac:dyDescent="0.15">
      <c r="A66" s="844" t="s">
        <v>284</v>
      </c>
      <c r="B66" s="845"/>
      <c r="C66" s="845"/>
      <c r="D66" s="846"/>
      <c r="E66" s="373" t="s">
        <v>285</v>
      </c>
      <c r="F66" s="369"/>
      <c r="G66" s="370"/>
      <c r="H66" s="370"/>
      <c r="I66" s="370"/>
      <c r="J66" s="370"/>
      <c r="K66" s="370"/>
      <c r="L66" s="370"/>
      <c r="M66" s="370"/>
      <c r="N66" s="370"/>
    </row>
  </sheetData>
  <mergeCells count="66">
    <mergeCell ref="B7:D7"/>
    <mergeCell ref="J7:K7"/>
    <mergeCell ref="J8:K8"/>
    <mergeCell ref="J9:K9"/>
    <mergeCell ref="J10:K10"/>
    <mergeCell ref="B1:G1"/>
    <mergeCell ref="H1:K1"/>
    <mergeCell ref="I3:I4"/>
    <mergeCell ref="J3:K4"/>
    <mergeCell ref="B6:D6"/>
    <mergeCell ref="J6:K6"/>
    <mergeCell ref="A13:A14"/>
    <mergeCell ref="B13:D13"/>
    <mergeCell ref="I13:I14"/>
    <mergeCell ref="J13:K14"/>
    <mergeCell ref="J11:K11"/>
    <mergeCell ref="J22:K22"/>
    <mergeCell ref="J23:K23"/>
    <mergeCell ref="J24:K24"/>
    <mergeCell ref="B12:D12"/>
    <mergeCell ref="J12:K12"/>
    <mergeCell ref="J15:K16"/>
    <mergeCell ref="J18:K18"/>
    <mergeCell ref="J19:K19"/>
    <mergeCell ref="J20:K20"/>
    <mergeCell ref="J21:K21"/>
    <mergeCell ref="A25:A26"/>
    <mergeCell ref="I25:I26"/>
    <mergeCell ref="J25:K26"/>
    <mergeCell ref="J42:K42"/>
    <mergeCell ref="J30:K30"/>
    <mergeCell ref="J31:K31"/>
    <mergeCell ref="J32:K32"/>
    <mergeCell ref="J33:K33"/>
    <mergeCell ref="J34:K34"/>
    <mergeCell ref="J35:K35"/>
    <mergeCell ref="J36:K36"/>
    <mergeCell ref="A37:A38"/>
    <mergeCell ref="I37:I38"/>
    <mergeCell ref="J37:K38"/>
    <mergeCell ref="J39:K40"/>
    <mergeCell ref="J27:K28"/>
    <mergeCell ref="J55:K55"/>
    <mergeCell ref="J43:K43"/>
    <mergeCell ref="J44:K44"/>
    <mergeCell ref="J45:K45"/>
    <mergeCell ref="J46:K46"/>
    <mergeCell ref="J47:K47"/>
    <mergeCell ref="J48:K48"/>
    <mergeCell ref="A49:A50"/>
    <mergeCell ref="I49:I50"/>
    <mergeCell ref="J49:K50"/>
    <mergeCell ref="J51:K52"/>
    <mergeCell ref="J54:K54"/>
    <mergeCell ref="J63:K64"/>
    <mergeCell ref="A64:D64"/>
    <mergeCell ref="A65:D65"/>
    <mergeCell ref="A66:D66"/>
    <mergeCell ref="J56:K56"/>
    <mergeCell ref="J57:K57"/>
    <mergeCell ref="J58:K58"/>
    <mergeCell ref="J59:K59"/>
    <mergeCell ref="J60:K60"/>
    <mergeCell ref="A61:A62"/>
    <mergeCell ref="I61:I62"/>
    <mergeCell ref="J61:K62"/>
  </mergeCells>
  <phoneticPr fontId="13"/>
  <pageMargins left="0.51181102362204722" right="0.51181102362204722" top="0.15748031496062992" bottom="0.15748031496062992" header="0.31496062992125984" footer="0.31496062992125984"/>
  <pageSetup paperSize="9" orientation="portrait" r:id="rId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5ED8F-8942-4C57-BE22-848310837E8C}">
  <sheetPr>
    <tabColor theme="7" tint="0.59999389629810485"/>
  </sheetPr>
  <dimension ref="A1:K55"/>
  <sheetViews>
    <sheetView zoomScale="115" zoomScaleNormal="115" workbookViewId="0">
      <selection activeCell="N27" sqref="N27"/>
    </sheetView>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60" t="s">
        <v>69</v>
      </c>
      <c r="B1" s="753" t="s">
        <v>382</v>
      </c>
      <c r="C1" s="753"/>
      <c r="D1" s="753"/>
      <c r="E1" s="753"/>
      <c r="F1" s="753"/>
      <c r="G1" s="754"/>
      <c r="H1" s="755" t="s">
        <v>154</v>
      </c>
      <c r="I1" s="756"/>
      <c r="J1" s="756"/>
      <c r="K1" s="757"/>
    </row>
    <row r="2" spans="1:11" ht="9" customHeight="1" x14ac:dyDescent="0.15">
      <c r="A2" s="189"/>
    </row>
    <row r="3" spans="1:11" s="191" customFormat="1" ht="15" customHeight="1" x14ac:dyDescent="0.15">
      <c r="A3" s="153" t="s">
        <v>0</v>
      </c>
      <c r="B3" s="154"/>
      <c r="C3" s="154"/>
      <c r="D3" s="154"/>
      <c r="E3" s="154"/>
      <c r="F3" s="154"/>
      <c r="G3" s="154">
        <v>45962</v>
      </c>
      <c r="H3" s="154">
        <v>45963</v>
      </c>
      <c r="I3" s="747" t="s">
        <v>1</v>
      </c>
      <c r="J3" s="749" t="s">
        <v>2</v>
      </c>
      <c r="K3" s="750"/>
    </row>
    <row r="4" spans="1:11" s="192" customFormat="1" ht="15" customHeight="1" x14ac:dyDescent="0.15">
      <c r="A4" s="155" t="s">
        <v>3</v>
      </c>
      <c r="B4" s="157"/>
      <c r="C4" s="157"/>
      <c r="D4" s="157"/>
      <c r="E4" s="157"/>
      <c r="F4" s="157"/>
      <c r="G4" s="157" t="s">
        <v>9</v>
      </c>
      <c r="H4" s="158" t="s">
        <v>10</v>
      </c>
      <c r="I4" s="748"/>
      <c r="J4" s="749"/>
      <c r="K4" s="750"/>
    </row>
    <row r="5" spans="1:11" s="151" customFormat="1" ht="13.5" customHeight="1" x14ac:dyDescent="0.15">
      <c r="A5" s="206" t="s">
        <v>131</v>
      </c>
      <c r="B5" s="195"/>
      <c r="C5" s="195"/>
      <c r="D5" s="195"/>
      <c r="E5" s="195"/>
      <c r="F5" s="195"/>
      <c r="G5" s="153">
        <v>5</v>
      </c>
      <c r="H5" s="153">
        <v>3</v>
      </c>
      <c r="I5" s="196"/>
      <c r="J5" s="751"/>
      <c r="K5" s="752"/>
    </row>
    <row r="6" spans="1:11" ht="15.75" customHeight="1" x14ac:dyDescent="0.15">
      <c r="A6" s="197" t="s">
        <v>155</v>
      </c>
      <c r="B6" s="241"/>
      <c r="C6" s="241"/>
      <c r="D6" s="241"/>
      <c r="E6" s="241"/>
      <c r="F6" s="241"/>
      <c r="G6" s="240" t="s">
        <v>368</v>
      </c>
      <c r="H6" s="240" t="s">
        <v>368</v>
      </c>
      <c r="I6" s="199">
        <f>COUNTA(B6:H6)</f>
        <v>2</v>
      </c>
      <c r="J6" s="733">
        <f>SUM(COUNTIF(B6:H6,"10-"))*(4.5)+SUM(COUNTIF(B6:H6,"9:30-"))*(5)+SUM(COUNTIF(B6:H6,"9-16"))*(6.25)+SUM(COUNTIF(B6:H6,"9:30-15"))*(5)+SUM(COUNTIF(B6:H6,"10-16"))*(5.5)+SUM(COUNTIF(B6:H6,"10-14"))*(4)</f>
        <v>10</v>
      </c>
      <c r="K6" s="734"/>
    </row>
    <row r="7" spans="1:11" ht="15.75" customHeight="1" x14ac:dyDescent="0.15">
      <c r="A7" s="197" t="s">
        <v>158</v>
      </c>
      <c r="B7" s="241"/>
      <c r="C7" s="241"/>
      <c r="D7" s="241"/>
      <c r="E7" s="241"/>
      <c r="F7" s="241"/>
      <c r="G7" s="239" t="s">
        <v>369</v>
      </c>
      <c r="H7" s="239" t="s">
        <v>369</v>
      </c>
      <c r="I7" s="200">
        <f>COUNTA(B7:H7)</f>
        <v>2</v>
      </c>
      <c r="J7" s="733">
        <f>SUM(COUNTIF(B7:H7,"10-"))*(4.5)+SUM(COUNTIF(B7:H7,"9:30-"))*(5)+SUM(COUNTIF(B7:H7,"9-16"))*(6.25)+SUM(COUNTIF(B7:H7,"9:30-15"))*(5)+SUM(COUNTIF(B7:H7,"10-16"))*(5.5)+SUM(COUNTIF(B7:H7,"10-14"))*(4)</f>
        <v>9</v>
      </c>
      <c r="K7" s="734"/>
    </row>
    <row r="8" spans="1:11" ht="15.75" customHeight="1" x14ac:dyDescent="0.15">
      <c r="A8" s="197" t="s">
        <v>160</v>
      </c>
      <c r="B8" s="241"/>
      <c r="C8" s="241"/>
      <c r="D8" s="241"/>
      <c r="E8" s="241"/>
      <c r="F8" s="241"/>
      <c r="G8" s="242" t="s">
        <v>161</v>
      </c>
      <c r="H8" s="239"/>
      <c r="I8" s="200">
        <f>COUNTA(B8:H8)</f>
        <v>1</v>
      </c>
      <c r="J8" s="733">
        <f>SUM(COUNTIF(B8:H8,"10-"))*(4.5)+SUM(COUNTIF(B8:H8,"9:30-"))*(5)+SUM(COUNTIF(B8:H8,"9-16"))*(6.25)+SUM(COUNTIF(B8:H8,"9:30-15"))*(5)+SUM(COUNTIF(B8:H8,"10-16"))*(5.5)+SUM(COUNTIF(B8:H8,"10-14"))*(4)</f>
        <v>0</v>
      </c>
      <c r="K8" s="734"/>
    </row>
    <row r="9" spans="1:11" ht="15.75" customHeight="1" x14ac:dyDescent="0.15">
      <c r="A9" s="88" t="s">
        <v>183</v>
      </c>
      <c r="B9" s="241"/>
      <c r="C9" s="241"/>
      <c r="D9" s="241"/>
      <c r="E9" s="241"/>
      <c r="F9" s="241"/>
      <c r="G9" s="239"/>
      <c r="H9" s="239" t="s">
        <v>369</v>
      </c>
      <c r="I9" s="200">
        <f>COUNTA(B9:H9)</f>
        <v>1</v>
      </c>
      <c r="J9" s="733">
        <f>SUM(COUNTIF(B9:H9,"10-"))*(4.5)+SUM(COUNTIF(B9:H9,"9:30-"))*(5)+SUM(COUNTIF(B9:H9,"9-16"))*(6.25)+SUM(COUNTIF(B9:H9,"9:30-15"))*(5)+SUM(COUNTIF(B9:H9,"10-16"))*(5.5)+SUM(COUNTIF(B9:H9,"10-14"))*(4)</f>
        <v>4.5</v>
      </c>
      <c r="K9" s="734"/>
    </row>
    <row r="10" spans="1:11" ht="15.75" customHeight="1" x14ac:dyDescent="0.15">
      <c r="A10" s="88" t="s">
        <v>222</v>
      </c>
      <c r="B10" s="282"/>
      <c r="C10" s="282"/>
      <c r="D10" s="198"/>
      <c r="E10" s="282"/>
      <c r="F10" s="282"/>
      <c r="G10" s="239"/>
      <c r="H10" s="239"/>
      <c r="I10" s="200">
        <f t="shared" ref="I10:I12" si="0">COUNTA(B10:H10)</f>
        <v>0</v>
      </c>
      <c r="J10" s="733">
        <f t="shared" ref="J10" si="1">SUM(COUNTIF(B10:H10,"9-15"))*(5.5)+SUM(COUNTIF(B10:H10,"10-15"))*(4.5)+SUM(COUNTIF(B10:H10,"9-16"))*(6.25)+SUM(COUNTIF(B10:H10,"9:30-15"))*(5)+SUM(COUNTIF(B10:H10,"10-16"))*(5.5)+SUM(COUNTIF(B10:H10,"10-14"))*(4)</f>
        <v>0</v>
      </c>
      <c r="K10" s="734"/>
    </row>
    <row r="11" spans="1:11" ht="15.75" customHeight="1" x14ac:dyDescent="0.15">
      <c r="A11" s="88" t="s">
        <v>258</v>
      </c>
      <c r="B11" s="202"/>
      <c r="C11" s="202"/>
      <c r="D11" s="202"/>
      <c r="E11" s="202"/>
      <c r="F11" s="202"/>
      <c r="G11" s="239" t="s">
        <v>369</v>
      </c>
      <c r="H11" s="239"/>
      <c r="I11" s="200">
        <f t="shared" si="0"/>
        <v>1</v>
      </c>
      <c r="J11" s="733">
        <f>SUM(COUNTIF(B11:H11,"10-"))*(4.5)+SUM(COUNTIF(B11:H11,"9:30-"))*(5)+SUM(COUNTIF(B11:H11,"9-16"))*(6.25)+SUM(COUNTIF(B11:H11,"9:30-15"))*(5)+SUM(COUNTIF(B11:H11,"10-16"))*(5.5)+SUM(COUNTIF(B11:H11,"10-14"))*(4)</f>
        <v>4.5</v>
      </c>
      <c r="K11" s="734"/>
    </row>
    <row r="12" spans="1:11" ht="15.75" customHeight="1" x14ac:dyDescent="0.15">
      <c r="A12" s="88" t="s">
        <v>363</v>
      </c>
      <c r="B12" s="202"/>
      <c r="C12" s="202"/>
      <c r="D12" s="202"/>
      <c r="E12" s="202"/>
      <c r="F12" s="202"/>
      <c r="G12" s="239" t="s">
        <v>245</v>
      </c>
      <c r="H12" s="120"/>
      <c r="I12" s="200">
        <f t="shared" si="0"/>
        <v>1</v>
      </c>
      <c r="J12" s="733">
        <f>SUM(COUNTIF(B12:H12,"10-"))*(4.5)+SUM(COUNTIF(B12:H12,"9:30-"))*(5)+SUM(COUNTIF(B12:H12,"10-15:30"))*(5)+SUM(COUNTIF(B12:H12,"9:30-15"))*(5)+SUM(COUNTIF(B12:H12,"10-16"))*(5.5)+SUM(COUNTIF(B12:H12,"10-14"))*(4)</f>
        <v>5</v>
      </c>
      <c r="K12" s="734"/>
    </row>
    <row r="13" spans="1:11" s="191" customFormat="1" ht="15" customHeight="1" x14ac:dyDescent="0.15">
      <c r="A13" s="175" t="s">
        <v>0</v>
      </c>
      <c r="B13" s="176">
        <v>45964</v>
      </c>
      <c r="C13" s="176">
        <v>45965</v>
      </c>
      <c r="D13" s="176">
        <v>45966</v>
      </c>
      <c r="E13" s="176">
        <v>45967</v>
      </c>
      <c r="F13" s="176">
        <v>45968</v>
      </c>
      <c r="G13" s="176">
        <v>45969</v>
      </c>
      <c r="H13" s="176">
        <v>45970</v>
      </c>
      <c r="I13" s="747" t="s">
        <v>1</v>
      </c>
      <c r="J13" s="749" t="s">
        <v>2</v>
      </c>
      <c r="K13" s="750"/>
    </row>
    <row r="14" spans="1:11" s="192" customFormat="1" ht="15" customHeight="1" x14ac:dyDescent="0.15">
      <c r="A14" s="155" t="s">
        <v>3</v>
      </c>
      <c r="B14" s="158" t="s">
        <v>4</v>
      </c>
      <c r="C14" s="157" t="s">
        <v>5</v>
      </c>
      <c r="D14" s="157" t="s">
        <v>6</v>
      </c>
      <c r="E14" s="157" t="s">
        <v>7</v>
      </c>
      <c r="F14" s="157" t="s">
        <v>8</v>
      </c>
      <c r="G14" s="157" t="s">
        <v>9</v>
      </c>
      <c r="H14" s="158" t="s">
        <v>10</v>
      </c>
      <c r="I14" s="748"/>
      <c r="J14" s="749"/>
      <c r="K14" s="750"/>
    </row>
    <row r="15" spans="1:11" s="151" customFormat="1" ht="13.5" customHeight="1" x14ac:dyDescent="0.15">
      <c r="A15" s="206" t="s">
        <v>142</v>
      </c>
      <c r="B15" s="195">
        <v>2</v>
      </c>
      <c r="C15" s="195"/>
      <c r="D15" s="195"/>
      <c r="E15" s="451" t="s">
        <v>119</v>
      </c>
      <c r="F15" s="195">
        <v>5</v>
      </c>
      <c r="G15" s="153">
        <v>4</v>
      </c>
      <c r="H15" s="153">
        <v>4</v>
      </c>
      <c r="I15" s="196"/>
      <c r="J15" s="751"/>
      <c r="K15" s="752"/>
    </row>
    <row r="16" spans="1:11" s="151" customFormat="1" ht="15.75" customHeight="1" x14ac:dyDescent="0.15">
      <c r="A16" s="197" t="s">
        <v>155</v>
      </c>
      <c r="B16" s="239"/>
      <c r="C16" s="241"/>
      <c r="D16" s="241"/>
      <c r="E16" s="240" t="s">
        <v>368</v>
      </c>
      <c r="F16" s="16"/>
      <c r="G16" s="240" t="s">
        <v>368</v>
      </c>
      <c r="H16" s="240" t="s">
        <v>368</v>
      </c>
      <c r="I16" s="200">
        <f t="shared" ref="I16:I22" si="2">COUNTA(B16:H16)</f>
        <v>3</v>
      </c>
      <c r="J16" s="733">
        <f>SUM(COUNTIF(B16:H16,"10-"))*(4.5)+SUM(COUNTIF(B16:H16,"9:30-"))*(5)+SUM(COUNTIF(B16:H16,"9-16"))*(6.25)+SUM(COUNTIF(B16:H16,"9:30-15"))*(5)+SUM(COUNTIF(B16:H16,"10-16"))*(5.5)+SUM(COUNTIF(B16:H16,"10-14"))*(4)</f>
        <v>15</v>
      </c>
      <c r="K16" s="734"/>
    </row>
    <row r="17" spans="1:11" ht="15.75" customHeight="1" x14ac:dyDescent="0.15">
      <c r="A17" s="197" t="s">
        <v>158</v>
      </c>
      <c r="B17" s="239" t="s">
        <v>369</v>
      </c>
      <c r="C17" s="241"/>
      <c r="D17" s="241"/>
      <c r="E17" s="239"/>
      <c r="F17" s="239"/>
      <c r="G17" s="239" t="s">
        <v>369</v>
      </c>
      <c r="H17" s="239" t="s">
        <v>369</v>
      </c>
      <c r="I17" s="200">
        <f t="shared" si="2"/>
        <v>3</v>
      </c>
      <c r="J17" s="733">
        <f>SUM(COUNTIF(B17:H17,"10-"))*(4.5)+SUM(COUNTIF(B17:H17,"9:30-"))*(5)+SUM(COUNTIF(B17:H17,"9-16"))*(6.25)+SUM(COUNTIF(B17:H17,"9:30-15"))*(5)+SUM(COUNTIF(B17:H17,"10-16"))*(5.5)+SUM(COUNTIF(B17:H17,"10-14"))*(4)</f>
        <v>13.5</v>
      </c>
      <c r="K17" s="734"/>
    </row>
    <row r="18" spans="1:11" ht="15.75" customHeight="1" x14ac:dyDescent="0.15">
      <c r="A18" s="197" t="s">
        <v>160</v>
      </c>
      <c r="B18" s="257"/>
      <c r="C18" s="241"/>
      <c r="D18" s="241"/>
      <c r="E18" s="242" t="s">
        <v>362</v>
      </c>
      <c r="F18" s="240" t="s">
        <v>368</v>
      </c>
      <c r="G18" s="242" t="s">
        <v>161</v>
      </c>
      <c r="H18" s="239"/>
      <c r="I18" s="200">
        <f t="shared" si="2"/>
        <v>3</v>
      </c>
      <c r="J18" s="733">
        <f>SUM(COUNTIF(B18:H18,"10-"))*(4.5)+SUM(COUNTIF(B18:H18,"9:30-"))*(5)+SUM(COUNTIF(B18:H18,"9-16"))*(6.25)+SUM(COUNTIF(B18:H18,"9:30-15"))*(5)+SUM(COUNTIF(B18:H18,"10-16"))*(5.5)+SUM(COUNTIF(B18:H18,"10-14"))*(4)</f>
        <v>5</v>
      </c>
      <c r="K18" s="734"/>
    </row>
    <row r="19" spans="1:11" ht="15.75" customHeight="1" x14ac:dyDescent="0.15">
      <c r="A19" s="88" t="s">
        <v>183</v>
      </c>
      <c r="B19" s="239"/>
      <c r="C19" s="241"/>
      <c r="D19" s="241"/>
      <c r="E19" s="239" t="s">
        <v>369</v>
      </c>
      <c r="F19" s="239" t="s">
        <v>369</v>
      </c>
      <c r="G19" s="239"/>
      <c r="H19" s="239" t="s">
        <v>369</v>
      </c>
      <c r="I19" s="200">
        <f t="shared" si="2"/>
        <v>3</v>
      </c>
      <c r="J19" s="733">
        <f>SUM(COUNTIF(B19:H19,"10-"))*(4.5)+SUM(COUNTIF(B19:H19,"9:30-"))*(5)+SUM(COUNTIF(B19:H19,"9-16"))*(6.25)+SUM(COUNTIF(B19:H19,"9:30-15"))*(5)+SUM(COUNTIF(B19:H19,"10-16"))*(5.5)+SUM(COUNTIF(B19:H19,"10-14"))*(4)</f>
        <v>13.5</v>
      </c>
      <c r="K19" s="734"/>
    </row>
    <row r="20" spans="1:11" ht="15.75" customHeight="1" x14ac:dyDescent="0.15">
      <c r="A20" s="88" t="s">
        <v>222</v>
      </c>
      <c r="B20" s="257"/>
      <c r="C20" s="282"/>
      <c r="D20" s="198"/>
      <c r="E20" s="239" t="s">
        <v>369</v>
      </c>
      <c r="F20" s="239" t="s">
        <v>369</v>
      </c>
      <c r="G20" s="239"/>
      <c r="H20" s="239"/>
      <c r="I20" s="200">
        <f t="shared" si="2"/>
        <v>2</v>
      </c>
      <c r="J20" s="733">
        <f t="shared" ref="J20" si="3">SUM(COUNTIF(B20:H20,"9-15"))*(5.5)+SUM(COUNTIF(B20:H20,"10-15"))*(4.5)+SUM(COUNTIF(B20:H20,"9-16"))*(6.25)+SUM(COUNTIF(B20:H20,"9:30-15"))*(5)+SUM(COUNTIF(B20:H20,"10-16"))*(5.5)+SUM(COUNTIF(B20:H20,"10-14"))*(4)</f>
        <v>0</v>
      </c>
      <c r="K20" s="734"/>
    </row>
    <row r="21" spans="1:11" ht="15.75" customHeight="1" x14ac:dyDescent="0.15">
      <c r="A21" s="88" t="s">
        <v>258</v>
      </c>
      <c r="B21" s="239" t="s">
        <v>369</v>
      </c>
      <c r="C21" s="282"/>
      <c r="D21" s="198"/>
      <c r="E21" s="239"/>
      <c r="F21" s="239" t="s">
        <v>369</v>
      </c>
      <c r="G21" s="239" t="s">
        <v>369</v>
      </c>
      <c r="H21" s="239"/>
      <c r="I21" s="200">
        <f t="shared" si="2"/>
        <v>3</v>
      </c>
      <c r="J21" s="733">
        <f>SUM(COUNTIF(B21:H21,"10-"))*(4.5)+SUM(COUNTIF(B21:H21,"9:30-"))*(5)+SUM(COUNTIF(B21:H21,"9-16"))*(6.25)+SUM(COUNTIF(B21:H21,"9:30-15"))*(5)+SUM(COUNTIF(B21:H21,"10-16"))*(5.5)+SUM(COUNTIF(B21:H21,"10-14"))*(4)</f>
        <v>13.5</v>
      </c>
      <c r="K21" s="734"/>
    </row>
    <row r="22" spans="1:11" ht="15.75" customHeight="1" x14ac:dyDescent="0.15">
      <c r="A22" s="88" t="s">
        <v>363</v>
      </c>
      <c r="B22" s="257"/>
      <c r="C22" s="202"/>
      <c r="D22" s="202"/>
      <c r="E22" s="239" t="s">
        <v>245</v>
      </c>
      <c r="F22" s="239" t="s">
        <v>245</v>
      </c>
      <c r="G22" s="239" t="s">
        <v>245</v>
      </c>
      <c r="H22" s="239" t="s">
        <v>245</v>
      </c>
      <c r="I22" s="200">
        <f t="shared" si="2"/>
        <v>4</v>
      </c>
      <c r="J22" s="733">
        <f>SUM(COUNTIF(B22:H22,"10-"))*(4.5)+SUM(COUNTIF(B22:H22,"9:30-"))*(5)+SUM(COUNTIF(B22:H22,"10-15:30"))*(5)+SUM(COUNTIF(B22:H22,"9:30-15"))*(5)+SUM(COUNTIF(B22:H22,"10-16"))*(5.5)+SUM(COUNTIF(B22:H22,"10-14"))*(4)</f>
        <v>20</v>
      </c>
      <c r="K22" s="734"/>
    </row>
    <row r="23" spans="1:11" s="191" customFormat="1" ht="15" customHeight="1" x14ac:dyDescent="0.15">
      <c r="A23" s="153" t="s">
        <v>0</v>
      </c>
      <c r="B23" s="183">
        <v>45971</v>
      </c>
      <c r="C23" s="183">
        <v>45972</v>
      </c>
      <c r="D23" s="183">
        <v>45973</v>
      </c>
      <c r="E23" s="183">
        <v>45974</v>
      </c>
      <c r="F23" s="183">
        <v>45975</v>
      </c>
      <c r="G23" s="183">
        <v>45976</v>
      </c>
      <c r="H23" s="183">
        <v>45977</v>
      </c>
      <c r="I23" s="747" t="s">
        <v>1</v>
      </c>
      <c r="J23" s="749" t="s">
        <v>2</v>
      </c>
      <c r="K23" s="750"/>
    </row>
    <row r="24" spans="1:11" s="192" customFormat="1" ht="15" customHeight="1" x14ac:dyDescent="0.15">
      <c r="A24" s="155" t="s">
        <v>3</v>
      </c>
      <c r="B24" s="448" t="s">
        <v>4</v>
      </c>
      <c r="C24" s="157" t="s">
        <v>5</v>
      </c>
      <c r="D24" s="157" t="s">
        <v>6</v>
      </c>
      <c r="E24" s="157" t="s">
        <v>7</v>
      </c>
      <c r="F24" s="157" t="s">
        <v>8</v>
      </c>
      <c r="G24" s="157" t="s">
        <v>9</v>
      </c>
      <c r="H24" s="158" t="s">
        <v>10</v>
      </c>
      <c r="I24" s="748"/>
      <c r="J24" s="749"/>
      <c r="K24" s="750"/>
    </row>
    <row r="25" spans="1:11" s="151" customFormat="1" ht="14.25" customHeight="1" x14ac:dyDescent="0.15">
      <c r="A25" s="206" t="s">
        <v>131</v>
      </c>
      <c r="B25" s="195">
        <v>4</v>
      </c>
      <c r="C25" s="195"/>
      <c r="D25" s="195"/>
      <c r="E25" s="153">
        <v>3</v>
      </c>
      <c r="F25" s="195">
        <v>5</v>
      </c>
      <c r="G25" s="153">
        <v>3</v>
      </c>
      <c r="H25" s="153">
        <v>3</v>
      </c>
      <c r="I25" s="196"/>
      <c r="J25" s="751"/>
      <c r="K25" s="752"/>
    </row>
    <row r="26" spans="1:11" ht="15.75" customHeight="1" x14ac:dyDescent="0.15">
      <c r="A26" s="204" t="s">
        <v>155</v>
      </c>
      <c r="B26" s="239"/>
      <c r="C26" s="241"/>
      <c r="D26" s="241"/>
      <c r="E26" s="257"/>
      <c r="F26" s="16"/>
      <c r="G26" s="240" t="s">
        <v>368</v>
      </c>
      <c r="H26" s="240" t="s">
        <v>368</v>
      </c>
      <c r="I26" s="199">
        <f>COUNTA(B26:H26)</f>
        <v>2</v>
      </c>
      <c r="J26" s="733">
        <f>SUM(COUNTIF(B26:H26,"10-"))*(4.5)+SUM(COUNTIF(B26:H26,"9:30-"))*(5)+SUM(COUNTIF(B26:H26,"9-16"))*(6.25)+SUM(COUNTIF(B26:H26,"9:30-15"))*(5)+SUM(COUNTIF(B26:H26,"10-16"))*(5.5)+SUM(COUNTIF(B26:H26,"10-14"))*(4)</f>
        <v>10</v>
      </c>
      <c r="K26" s="734"/>
    </row>
    <row r="27" spans="1:11" ht="15.75" customHeight="1" x14ac:dyDescent="0.15">
      <c r="A27" s="204" t="s">
        <v>158</v>
      </c>
      <c r="B27" s="257"/>
      <c r="C27" s="241"/>
      <c r="D27" s="241"/>
      <c r="E27" s="239"/>
      <c r="F27" s="239"/>
      <c r="G27" s="239" t="s">
        <v>369</v>
      </c>
      <c r="H27" s="239" t="s">
        <v>369</v>
      </c>
      <c r="I27" s="200">
        <f t="shared" ref="I27:I32" si="4">COUNTA(B27:H27)</f>
        <v>2</v>
      </c>
      <c r="J27" s="733">
        <f>SUM(COUNTIF(B27:H27,"10-"))*(4.5)+SUM(COUNTIF(B27:H27,"9:30-"))*(5)+SUM(COUNTIF(B27:H27,"9-16"))*(6.25)+SUM(COUNTIF(B27:H27,"9:30-15"))*(5)+SUM(COUNTIF(B27:H27,"10-16"))*(5.5)+SUM(COUNTIF(B27:H27,"10-14"))*(4)</f>
        <v>9</v>
      </c>
      <c r="K27" s="734"/>
    </row>
    <row r="28" spans="1:11" ht="15.75" customHeight="1" x14ac:dyDescent="0.15">
      <c r="A28" s="204" t="s">
        <v>160</v>
      </c>
      <c r="B28" s="240" t="s">
        <v>368</v>
      </c>
      <c r="C28" s="241"/>
      <c r="D28" s="241"/>
      <c r="E28" s="240" t="s">
        <v>368</v>
      </c>
      <c r="F28" s="240" t="s">
        <v>368</v>
      </c>
      <c r="G28" s="242" t="s">
        <v>161</v>
      </c>
      <c r="H28" s="239"/>
      <c r="I28" s="200">
        <f t="shared" si="4"/>
        <v>4</v>
      </c>
      <c r="J28" s="733">
        <f>SUM(COUNTIF(B28:H28,"10-"))*(4.5)+SUM(COUNTIF(B28:H28,"9:30-"))*(5)+SUM(COUNTIF(B28:H28,"9-16"))*(6.25)+SUM(COUNTIF(B28:H28,"9:30-15"))*(5)+SUM(COUNTIF(B28:H28,"10-16"))*(5.5)+SUM(COUNTIF(B28:H28,"10-14"))*(4)</f>
        <v>15</v>
      </c>
      <c r="K28" s="734"/>
    </row>
    <row r="29" spans="1:11" ht="15.75" customHeight="1" x14ac:dyDescent="0.15">
      <c r="A29" s="88" t="s">
        <v>183</v>
      </c>
      <c r="B29" s="239"/>
      <c r="C29" s="241"/>
      <c r="D29" s="241"/>
      <c r="E29" s="239" t="s">
        <v>369</v>
      </c>
      <c r="F29" s="239" t="s">
        <v>369</v>
      </c>
      <c r="G29" s="239"/>
      <c r="H29" s="239" t="s">
        <v>369</v>
      </c>
      <c r="I29" s="200">
        <f t="shared" si="4"/>
        <v>3</v>
      </c>
      <c r="J29" s="733">
        <f>SUM(COUNTIF(B29:H29,"10-"))*(4.5)+SUM(COUNTIF(B29:H29,"9:30-"))*(5)+SUM(COUNTIF(B29:H29,"9-16"))*(6.25)+SUM(COUNTIF(B29:H29,"9:30-15"))*(5)+SUM(COUNTIF(B29:H29,"10-16"))*(5.5)+SUM(COUNTIF(B29:H29,"10-14"))*(4)</f>
        <v>13.5</v>
      </c>
      <c r="K29" s="734"/>
    </row>
    <row r="30" spans="1:11" ht="15.75" customHeight="1" x14ac:dyDescent="0.15">
      <c r="A30" s="88" t="s">
        <v>222</v>
      </c>
      <c r="B30" s="239" t="s">
        <v>369</v>
      </c>
      <c r="C30" s="282"/>
      <c r="D30" s="198"/>
      <c r="E30" s="257"/>
      <c r="F30" s="239" t="s">
        <v>369</v>
      </c>
      <c r="G30" s="239"/>
      <c r="H30" s="239"/>
      <c r="I30" s="200">
        <f t="shared" si="4"/>
        <v>2</v>
      </c>
      <c r="J30" s="733">
        <f t="shared" ref="J30" si="5">SUM(COUNTIF(B30:H30,"9-15"))*(5.5)+SUM(COUNTIF(B30:H30,"10-15"))*(4.5)+SUM(COUNTIF(B30:H30,"9-16"))*(6.25)+SUM(COUNTIF(B30:H30,"9:30-15"))*(5)+SUM(COUNTIF(B30:H30,"10-16"))*(5.5)+SUM(COUNTIF(B30:H30,"10-14"))*(4)</f>
        <v>0</v>
      </c>
      <c r="K30" s="734"/>
    </row>
    <row r="31" spans="1:11" ht="15.75" customHeight="1" x14ac:dyDescent="0.15">
      <c r="A31" s="88" t="s">
        <v>258</v>
      </c>
      <c r="B31" s="239" t="s">
        <v>369</v>
      </c>
      <c r="C31" s="282"/>
      <c r="D31" s="198"/>
      <c r="E31" s="239"/>
      <c r="F31" s="239" t="s">
        <v>369</v>
      </c>
      <c r="G31" s="239" t="s">
        <v>369</v>
      </c>
      <c r="H31" s="239"/>
      <c r="I31" s="200">
        <f t="shared" si="4"/>
        <v>3</v>
      </c>
      <c r="J31" s="733">
        <f>SUM(COUNTIF(B31:H31,"10-"))*(4.5)+SUM(COUNTIF(B31:H31,"9:30-"))*(5)+SUM(COUNTIF(B31:H31,"9-16"))*(6.25)+SUM(COUNTIF(B31:H31,"9:30-15"))*(5)+SUM(COUNTIF(B31:H31,"10-16"))*(5.5)+SUM(COUNTIF(B31:H31,"10-14"))*(4)</f>
        <v>13.5</v>
      </c>
      <c r="K31" s="734"/>
    </row>
    <row r="32" spans="1:11" ht="15.75" customHeight="1" x14ac:dyDescent="0.15">
      <c r="A32" s="88" t="s">
        <v>363</v>
      </c>
      <c r="B32" s="239" t="s">
        <v>245</v>
      </c>
      <c r="C32" s="202"/>
      <c r="D32" s="202"/>
      <c r="E32" s="239" t="s">
        <v>245</v>
      </c>
      <c r="F32" s="239" t="s">
        <v>245</v>
      </c>
      <c r="G32" s="257"/>
      <c r="H32" s="120"/>
      <c r="I32" s="200">
        <f t="shared" si="4"/>
        <v>3</v>
      </c>
      <c r="J32" s="733">
        <f>SUM(COUNTIF(B32:H32,"10-"))*(4.5)+SUM(COUNTIF(B32:H32,"9:30-"))*(5)+SUM(COUNTIF(B32:H32,"10-15:30"))*(5)+SUM(COUNTIF(B32:H32,"9:30-15"))*(5)+SUM(COUNTIF(B32:H32,"10-16"))*(5.5)+SUM(COUNTIF(B32:H32,"10-14"))*(4)</f>
        <v>15</v>
      </c>
      <c r="K32" s="734"/>
    </row>
    <row r="33" spans="1:11" s="191" customFormat="1" ht="15" customHeight="1" x14ac:dyDescent="0.15">
      <c r="A33" s="153" t="s">
        <v>0</v>
      </c>
      <c r="B33" s="183">
        <v>45978</v>
      </c>
      <c r="C33" s="183">
        <v>45979</v>
      </c>
      <c r="D33" s="183">
        <v>45980</v>
      </c>
      <c r="E33" s="183">
        <v>45981</v>
      </c>
      <c r="F33" s="183">
        <v>45982</v>
      </c>
      <c r="G33" s="183">
        <v>45983</v>
      </c>
      <c r="H33" s="183">
        <v>45984</v>
      </c>
      <c r="I33" s="747" t="s">
        <v>1</v>
      </c>
      <c r="J33" s="749" t="s">
        <v>2</v>
      </c>
      <c r="K33" s="750"/>
    </row>
    <row r="34" spans="1:11" s="192" customFormat="1" ht="15" customHeight="1" x14ac:dyDescent="0.15">
      <c r="A34" s="155" t="s">
        <v>3</v>
      </c>
      <c r="B34" s="157" t="s">
        <v>4</v>
      </c>
      <c r="C34" s="157" t="s">
        <v>5</v>
      </c>
      <c r="D34" s="157" t="s">
        <v>6</v>
      </c>
      <c r="E34" s="157" t="s">
        <v>7</v>
      </c>
      <c r="F34" s="157" t="s">
        <v>8</v>
      </c>
      <c r="G34" s="157" t="s">
        <v>9</v>
      </c>
      <c r="H34" s="158" t="s">
        <v>10</v>
      </c>
      <c r="I34" s="748"/>
      <c r="J34" s="749"/>
      <c r="K34" s="750"/>
    </row>
    <row r="35" spans="1:11" s="151" customFormat="1" ht="13.5" customHeight="1" x14ac:dyDescent="0.15">
      <c r="A35" s="206" t="s">
        <v>142</v>
      </c>
      <c r="B35" s="195">
        <v>4</v>
      </c>
      <c r="C35" s="195"/>
      <c r="D35" s="195"/>
      <c r="E35" s="153">
        <v>3</v>
      </c>
      <c r="F35" s="195">
        <v>5</v>
      </c>
      <c r="G35" s="153">
        <v>4</v>
      </c>
      <c r="H35" s="153">
        <v>3</v>
      </c>
      <c r="I35" s="196"/>
      <c r="J35" s="751"/>
      <c r="K35" s="752"/>
    </row>
    <row r="36" spans="1:11" ht="15.75" customHeight="1" x14ac:dyDescent="0.15">
      <c r="A36" s="204" t="s">
        <v>155</v>
      </c>
      <c r="B36" s="239"/>
      <c r="C36" s="241"/>
      <c r="D36" s="241"/>
      <c r="E36" s="257"/>
      <c r="F36" s="16"/>
      <c r="G36" s="240" t="s">
        <v>368</v>
      </c>
      <c r="H36" s="240" t="s">
        <v>368</v>
      </c>
      <c r="I36" s="199">
        <f>COUNTA(B36:H36)</f>
        <v>2</v>
      </c>
      <c r="J36" s="733">
        <f>SUM(COUNTIF(B36:H36,"10-"))*(4.5)+SUM(COUNTIF(B36:H36,"9:30-"))*(5)+SUM(COUNTIF(B36:H36,"9-16"))*(6.25)+SUM(COUNTIF(B36:H36,"9:30-15"))*(5)+SUM(COUNTIF(B36:H36,"10-16"))*(5.5)+SUM(COUNTIF(B36:H36,"10-14"))*(4)</f>
        <v>10</v>
      </c>
      <c r="K36" s="734"/>
    </row>
    <row r="37" spans="1:11" s="151" customFormat="1" ht="15.75" customHeight="1" x14ac:dyDescent="0.15">
      <c r="A37" s="204" t="s">
        <v>158</v>
      </c>
      <c r="B37" s="239" t="s">
        <v>369</v>
      </c>
      <c r="C37" s="241"/>
      <c r="D37" s="241"/>
      <c r="E37" s="239"/>
      <c r="F37" s="239"/>
      <c r="G37" s="239" t="s">
        <v>369</v>
      </c>
      <c r="H37" s="239" t="s">
        <v>369</v>
      </c>
      <c r="I37" s="200">
        <f t="shared" ref="I37:I42" si="6">COUNTA(B37:H37)</f>
        <v>3</v>
      </c>
      <c r="J37" s="733">
        <f>SUM(COUNTIF(B37:H37,"10-"))*(4.5)+SUM(COUNTIF(B37:H37,"9:30-"))*(5)+SUM(COUNTIF(B37:H37,"9-16"))*(6.25)+SUM(COUNTIF(B37:H37,"9:30-15"))*(5)+SUM(COUNTIF(B37:H37,"10-16"))*(5.5)+SUM(COUNTIF(B37:H37,"10-14"))*(4)</f>
        <v>13.5</v>
      </c>
      <c r="K37" s="734"/>
    </row>
    <row r="38" spans="1:11" ht="15.75" customHeight="1" x14ac:dyDescent="0.15">
      <c r="A38" s="204" t="s">
        <v>160</v>
      </c>
      <c r="B38" s="257"/>
      <c r="C38" s="241"/>
      <c r="D38" s="241"/>
      <c r="E38" s="242" t="s">
        <v>362</v>
      </c>
      <c r="F38" s="240" t="s">
        <v>368</v>
      </c>
      <c r="G38" s="257"/>
      <c r="H38" s="242" t="s">
        <v>161</v>
      </c>
      <c r="I38" s="200">
        <f t="shared" si="6"/>
        <v>3</v>
      </c>
      <c r="J38" s="733">
        <f>SUM(COUNTIF(B38:H38,"10-"))*(4.5)+SUM(COUNTIF(B38:H38,"9:30-"))*(5)+SUM(COUNTIF(B38:H38,"9-16"))*(6.25)+SUM(COUNTIF(B38:H38,"9:30-15"))*(5)+SUM(COUNTIF(B38:H38,"10-16"))*(5.5)+SUM(COUNTIF(B38:H38,"10-14"))*(4)</f>
        <v>5</v>
      </c>
      <c r="K38" s="734"/>
    </row>
    <row r="39" spans="1:11" ht="15.75" customHeight="1" x14ac:dyDescent="0.15">
      <c r="A39" s="88" t="s">
        <v>183</v>
      </c>
      <c r="B39" s="239"/>
      <c r="C39" s="241"/>
      <c r="D39" s="241"/>
      <c r="E39" s="239" t="s">
        <v>369</v>
      </c>
      <c r="F39" s="239" t="s">
        <v>369</v>
      </c>
      <c r="G39" s="239"/>
      <c r="H39" s="239" t="s">
        <v>369</v>
      </c>
      <c r="I39" s="200">
        <f t="shared" si="6"/>
        <v>3</v>
      </c>
      <c r="J39" s="733">
        <f>SUM(COUNTIF(B39:H39,"10-"))*(4.5)+SUM(COUNTIF(B39:H39,"9:30-"))*(5)+SUM(COUNTIF(B39:H39,"9-16"))*(6.25)+SUM(COUNTIF(B39:H39,"9:30-15"))*(5)+SUM(COUNTIF(B39:H39,"10-16"))*(5.5)+SUM(COUNTIF(B39:H39,"10-14"))*(4)</f>
        <v>13.5</v>
      </c>
      <c r="K39" s="734"/>
    </row>
    <row r="40" spans="1:11" ht="15.75" customHeight="1" x14ac:dyDescent="0.15">
      <c r="A40" s="88" t="s">
        <v>222</v>
      </c>
      <c r="B40" s="239" t="s">
        <v>369</v>
      </c>
      <c r="C40" s="282"/>
      <c r="D40" s="198"/>
      <c r="E40" s="239" t="s">
        <v>369</v>
      </c>
      <c r="F40" s="239" t="s">
        <v>369</v>
      </c>
      <c r="G40" s="239"/>
      <c r="H40" s="239"/>
      <c r="I40" s="200">
        <f t="shared" si="6"/>
        <v>3</v>
      </c>
      <c r="J40" s="733">
        <f t="shared" ref="J40" si="7">SUM(COUNTIF(B40:H40,"9-15"))*(5.5)+SUM(COUNTIF(B40:H40,"10-15"))*(4.5)+SUM(COUNTIF(B40:H40,"9-16"))*(6.25)+SUM(COUNTIF(B40:H40,"9:30-15"))*(5)+SUM(COUNTIF(B40:H40,"10-16"))*(5.5)+SUM(COUNTIF(B40:H40,"10-14"))*(4)</f>
        <v>0</v>
      </c>
      <c r="K40" s="734"/>
    </row>
    <row r="41" spans="1:11" ht="15.75" customHeight="1" x14ac:dyDescent="0.15">
      <c r="A41" s="88" t="s">
        <v>258</v>
      </c>
      <c r="B41" s="239" t="s">
        <v>369</v>
      </c>
      <c r="C41" s="282"/>
      <c r="D41" s="198"/>
      <c r="E41" s="239"/>
      <c r="F41" s="239" t="s">
        <v>369</v>
      </c>
      <c r="G41" s="239" t="s">
        <v>369</v>
      </c>
      <c r="H41" s="239"/>
      <c r="I41" s="200">
        <f t="shared" si="6"/>
        <v>3</v>
      </c>
      <c r="J41" s="733">
        <f>SUM(COUNTIF(B41:H41,"10-"))*(4.5)+SUM(COUNTIF(B41:H41,"9:30-"))*(5)+SUM(COUNTIF(B41:H41,"9-16"))*(6.25)+SUM(COUNTIF(B41:H41,"9:30-15"))*(5)+SUM(COUNTIF(B41:H41,"10-16"))*(5.5)+SUM(COUNTIF(B41:H41,"10-14"))*(4)</f>
        <v>13.5</v>
      </c>
      <c r="K41" s="734"/>
    </row>
    <row r="42" spans="1:11" ht="15.75" customHeight="1" x14ac:dyDescent="0.15">
      <c r="A42" s="88" t="s">
        <v>363</v>
      </c>
      <c r="B42" s="239" t="s">
        <v>245</v>
      </c>
      <c r="C42" s="202"/>
      <c r="D42" s="202"/>
      <c r="E42" s="239" t="s">
        <v>245</v>
      </c>
      <c r="F42" s="239" t="s">
        <v>245</v>
      </c>
      <c r="G42" s="239" t="s">
        <v>245</v>
      </c>
      <c r="H42" s="120"/>
      <c r="I42" s="200">
        <f t="shared" si="6"/>
        <v>4</v>
      </c>
      <c r="J42" s="733">
        <f>SUM(COUNTIF(B42:H42,"10-"))*(4.5)+SUM(COUNTIF(B42:H42,"9:30-"))*(5)+SUM(COUNTIF(B42:H42,"10-15:30"))*(5)+SUM(COUNTIF(B42:H42,"10-12"))*(2)+SUM(COUNTIF(B42:H42,"10-16"))*(5.5)+SUM(COUNTIF(B42:H42,"10-14"))*(4)</f>
        <v>20</v>
      </c>
      <c r="K42" s="734"/>
    </row>
    <row r="43" spans="1:11" s="191" customFormat="1" ht="15" customHeight="1" x14ac:dyDescent="0.15">
      <c r="A43" s="175" t="s">
        <v>0</v>
      </c>
      <c r="B43" s="176">
        <v>45985</v>
      </c>
      <c r="C43" s="176">
        <v>45986</v>
      </c>
      <c r="D43" s="176">
        <v>45987</v>
      </c>
      <c r="E43" s="176">
        <v>45988</v>
      </c>
      <c r="F43" s="176">
        <v>45989</v>
      </c>
      <c r="G43" s="176">
        <v>45990</v>
      </c>
      <c r="H43" s="176">
        <v>45991</v>
      </c>
      <c r="I43" s="747" t="s">
        <v>1</v>
      </c>
      <c r="J43" s="749" t="s">
        <v>2</v>
      </c>
      <c r="K43" s="750"/>
    </row>
    <row r="44" spans="1:11" s="192" customFormat="1" ht="15" customHeight="1" x14ac:dyDescent="0.15">
      <c r="A44" s="155" t="s">
        <v>3</v>
      </c>
      <c r="B44" s="158" t="s">
        <v>4</v>
      </c>
      <c r="C44" s="157" t="s">
        <v>5</v>
      </c>
      <c r="D44" s="157" t="s">
        <v>6</v>
      </c>
      <c r="E44" s="157" t="s">
        <v>7</v>
      </c>
      <c r="F44" s="157" t="s">
        <v>8</v>
      </c>
      <c r="G44" s="157" t="s">
        <v>9</v>
      </c>
      <c r="H44" s="158" t="s">
        <v>10</v>
      </c>
      <c r="I44" s="748"/>
      <c r="J44" s="749"/>
      <c r="K44" s="750"/>
    </row>
    <row r="45" spans="1:11" s="151" customFormat="1" ht="13.5" customHeight="1" x14ac:dyDescent="0.15">
      <c r="A45" s="193" t="s">
        <v>131</v>
      </c>
      <c r="B45" s="195">
        <v>3</v>
      </c>
      <c r="C45" s="195"/>
      <c r="D45" s="195"/>
      <c r="E45" s="153">
        <v>4</v>
      </c>
      <c r="F45" s="195">
        <v>5</v>
      </c>
      <c r="G45" s="153">
        <v>4</v>
      </c>
      <c r="H45" s="153">
        <v>4</v>
      </c>
      <c r="I45" s="196"/>
      <c r="J45" s="751"/>
      <c r="K45" s="752"/>
    </row>
    <row r="46" spans="1:11" ht="15.75" customHeight="1" x14ac:dyDescent="0.15">
      <c r="A46" s="204" t="s">
        <v>155</v>
      </c>
      <c r="B46" s="239"/>
      <c r="C46" s="241"/>
      <c r="D46" s="241"/>
      <c r="E46" s="240" t="s">
        <v>368</v>
      </c>
      <c r="F46" s="16"/>
      <c r="G46" s="240" t="s">
        <v>368</v>
      </c>
      <c r="H46" s="240" t="s">
        <v>368</v>
      </c>
      <c r="I46" s="199">
        <f>COUNTA(B46:H46)</f>
        <v>3</v>
      </c>
      <c r="J46" s="733">
        <f>SUM(COUNTIF(B46:H46,"10-"))*(4.5)+SUM(COUNTIF(B46:H46,"9:30-"))*(5)+SUM(COUNTIF(B46:H46,"9-16"))*(6.25)+SUM(COUNTIF(B46:H46,"9:30-15"))*(5)+SUM(COUNTIF(B46:H46,"10-16"))*(5.5)+SUM(COUNTIF(B46:H46,"10-14"))*(4)</f>
        <v>15</v>
      </c>
      <c r="K46" s="734"/>
    </row>
    <row r="47" spans="1:11" ht="15.75" customHeight="1" x14ac:dyDescent="0.15">
      <c r="A47" s="204" t="s">
        <v>158</v>
      </c>
      <c r="B47" s="239" t="s">
        <v>369</v>
      </c>
      <c r="C47" s="241"/>
      <c r="D47" s="241"/>
      <c r="E47" s="239"/>
      <c r="F47" s="239"/>
      <c r="G47" s="239" t="s">
        <v>369</v>
      </c>
      <c r="H47" s="239" t="s">
        <v>369</v>
      </c>
      <c r="I47" s="200">
        <f t="shared" ref="I47:I48" si="8">COUNTA(B47:H47)</f>
        <v>3</v>
      </c>
      <c r="J47" s="733">
        <f>SUM(COUNTIF(B47:H47,"10-"))*(4.5)+SUM(COUNTIF(B47:H47,"9:30-"))*(5)+SUM(COUNTIF(B47:H47,"9-16"))*(6.25)+SUM(COUNTIF(B47:H47,"9:30-15"))*(5)+SUM(COUNTIF(B47:H47,"10-16"))*(5.5)+SUM(COUNTIF(B47:H47,"10-14"))*(4)</f>
        <v>13.5</v>
      </c>
      <c r="K47" s="734"/>
    </row>
    <row r="48" spans="1:11" ht="15.75" customHeight="1" x14ac:dyDescent="0.15">
      <c r="A48" s="204" t="s">
        <v>160</v>
      </c>
      <c r="B48" s="240" t="s">
        <v>368</v>
      </c>
      <c r="C48" s="241"/>
      <c r="D48" s="241"/>
      <c r="E48" s="242" t="s">
        <v>362</v>
      </c>
      <c r="F48" s="240" t="s">
        <v>368</v>
      </c>
      <c r="G48" s="242" t="s">
        <v>161</v>
      </c>
      <c r="H48" s="239"/>
      <c r="I48" s="200">
        <f t="shared" si="8"/>
        <v>4</v>
      </c>
      <c r="J48" s="733">
        <f>SUM(COUNTIF(B48:H48,"10-"))*(4.5)+SUM(COUNTIF(B48:H48,"9:30-"))*(5)+SUM(COUNTIF(B48:H48,"9-16"))*(6.25)+SUM(COUNTIF(B48:H48,"9:30-15"))*(5)+SUM(COUNTIF(B48:H48,"10-16"))*(5.5)+SUM(COUNTIF(B48:H48,"10-14"))*(4)</f>
        <v>10</v>
      </c>
      <c r="K48" s="734"/>
    </row>
    <row r="49" spans="1:11" ht="15.75" customHeight="1" x14ac:dyDescent="0.15">
      <c r="A49" s="88" t="s">
        <v>183</v>
      </c>
      <c r="B49" s="239"/>
      <c r="C49" s="241"/>
      <c r="D49" s="241"/>
      <c r="E49" s="239" t="s">
        <v>369</v>
      </c>
      <c r="F49" s="239" t="s">
        <v>369</v>
      </c>
      <c r="G49" s="239"/>
      <c r="H49" s="239" t="s">
        <v>369</v>
      </c>
      <c r="I49" s="200">
        <f>COUNTA(B49:H49)</f>
        <v>3</v>
      </c>
      <c r="J49" s="733">
        <f>SUM(COUNTIF(B49:H49,"10-"))*(4.5)+SUM(COUNTIF(B49:H49,"9:30-"))*(5)+SUM(COUNTIF(B49:H49,"10-15:30"))*(5)+SUM(COUNTIF(B49:H49,"9:30-15"))*(5)+SUM(COUNTIF(B49:H49,"10-16"))*(5.5)+SUM(COUNTIF(B49:H49,"10-14"))*(4)</f>
        <v>13.5</v>
      </c>
      <c r="K49" s="734"/>
    </row>
    <row r="50" spans="1:11" ht="15.75" customHeight="1" x14ac:dyDescent="0.15">
      <c r="A50" s="88" t="s">
        <v>222</v>
      </c>
      <c r="B50" s="257"/>
      <c r="C50" s="282"/>
      <c r="D50" s="198"/>
      <c r="E50" s="239" t="s">
        <v>369</v>
      </c>
      <c r="F50" s="239" t="s">
        <v>369</v>
      </c>
      <c r="G50" s="239"/>
      <c r="H50" s="239"/>
      <c r="I50" s="200">
        <f t="shared" ref="I50:I52" si="9">COUNTA(B50:H50)</f>
        <v>2</v>
      </c>
      <c r="J50" s="733">
        <f t="shared" ref="J50" si="10">SUM(COUNTIF(B50:H50,"9-15"))*(5.5)+SUM(COUNTIF(B50:H50,"10-15"))*(4.5)+SUM(COUNTIF(B50:H50,"9-16"))*(6.25)+SUM(COUNTIF(B50:H50,"9:30-15"))*(5)+SUM(COUNTIF(B50:H50,"10-16"))*(5.5)+SUM(COUNTIF(B50:H50,"10-14"))*(4)</f>
        <v>0</v>
      </c>
      <c r="K50" s="734"/>
    </row>
    <row r="51" spans="1:11" ht="15.75" customHeight="1" x14ac:dyDescent="0.15">
      <c r="A51" s="88" t="s">
        <v>258</v>
      </c>
      <c r="B51" s="239" t="s">
        <v>369</v>
      </c>
      <c r="C51" s="282"/>
      <c r="D51" s="198"/>
      <c r="E51" s="239"/>
      <c r="F51" s="239" t="s">
        <v>369</v>
      </c>
      <c r="G51" s="239" t="s">
        <v>369</v>
      </c>
      <c r="H51" s="239"/>
      <c r="I51" s="200">
        <f t="shared" si="9"/>
        <v>3</v>
      </c>
      <c r="J51" s="733">
        <f>SUM(COUNTIF(B51:H51,"10-"))*(4.5)+SUM(COUNTIF(B51:H51,"9:30-"))*(5)+SUM(COUNTIF(B51:H51,"9-16"))*(6.25)+SUM(COUNTIF(B51:H51,"9:30-15"))*(5)+SUM(COUNTIF(B51:H51,"10-16"))*(5.5)+SUM(COUNTIF(B51:H51,"10-14"))*(4)</f>
        <v>13.5</v>
      </c>
      <c r="K51" s="734"/>
    </row>
    <row r="52" spans="1:11" ht="15.75" customHeight="1" x14ac:dyDescent="0.15">
      <c r="A52" s="88" t="s">
        <v>363</v>
      </c>
      <c r="B52" s="257"/>
      <c r="C52" s="202"/>
      <c r="D52" s="202"/>
      <c r="E52" s="239" t="s">
        <v>245</v>
      </c>
      <c r="F52" s="239" t="s">
        <v>245</v>
      </c>
      <c r="G52" s="239" t="s">
        <v>245</v>
      </c>
      <c r="H52" s="239" t="s">
        <v>245</v>
      </c>
      <c r="I52" s="200">
        <f t="shared" si="9"/>
        <v>4</v>
      </c>
      <c r="J52" s="733">
        <f>SUM(COUNTIF(B52:H52,"10-"))*(4.5)+SUM(COUNTIF(B52:H52,"9:30-"))*(5)+SUM(COUNTIF(B52:H52,"10-15:30"))*(5)+SUM(COUNTIF(B52:H52,"9:30-15"))*(5)+SUM(COUNTIF(B52:H52,"10-16"))*(5.5)+SUM(COUNTIF(B52:H52,"10-14"))*(4)</f>
        <v>20</v>
      </c>
      <c r="K52" s="734"/>
    </row>
    <row r="53" spans="1:11" ht="7.5" customHeight="1" x14ac:dyDescent="0.15">
      <c r="A53" s="207"/>
      <c r="B53" s="208"/>
      <c r="C53" s="208"/>
      <c r="D53" s="208"/>
      <c r="E53" s="208"/>
      <c r="F53" s="208"/>
      <c r="G53" s="208"/>
      <c r="H53" s="208"/>
      <c r="I53" s="209"/>
      <c r="J53" s="735" t="s">
        <v>398</v>
      </c>
      <c r="K53" s="735"/>
    </row>
    <row r="54" spans="1:11" s="1" customFormat="1" ht="18" customHeight="1" x14ac:dyDescent="0.15">
      <c r="A54" s="737" t="s">
        <v>143</v>
      </c>
      <c r="B54" s="738"/>
      <c r="C54" s="741" t="s">
        <v>162</v>
      </c>
      <c r="D54" s="742"/>
      <c r="E54" s="742"/>
      <c r="F54" s="742" t="s">
        <v>149</v>
      </c>
      <c r="G54" s="742"/>
      <c r="H54" s="743"/>
      <c r="I54" s="10"/>
      <c r="J54" s="736"/>
      <c r="K54" s="736"/>
    </row>
    <row r="55" spans="1:11" s="1" customFormat="1" ht="18" customHeight="1" x14ac:dyDescent="0.15">
      <c r="A55" s="739"/>
      <c r="B55" s="740"/>
      <c r="C55" s="744" t="s">
        <v>163</v>
      </c>
      <c r="D55" s="745"/>
      <c r="E55" s="745"/>
      <c r="F55" s="745" t="s">
        <v>164</v>
      </c>
      <c r="G55" s="745"/>
      <c r="H55" s="746"/>
      <c r="I55" s="210"/>
      <c r="J55" s="210"/>
      <c r="K55" s="210"/>
    </row>
  </sheetData>
  <mergeCells count="58">
    <mergeCell ref="J11:K11"/>
    <mergeCell ref="B1:G1"/>
    <mergeCell ref="H1:K1"/>
    <mergeCell ref="I3:I4"/>
    <mergeCell ref="J3:K4"/>
    <mergeCell ref="J5:K5"/>
    <mergeCell ref="J6:K6"/>
    <mergeCell ref="J7:K7"/>
    <mergeCell ref="J8:K8"/>
    <mergeCell ref="J9:K9"/>
    <mergeCell ref="J10:K10"/>
    <mergeCell ref="J22:K22"/>
    <mergeCell ref="J12:K12"/>
    <mergeCell ref="I13:I14"/>
    <mergeCell ref="J13:K14"/>
    <mergeCell ref="J15:K15"/>
    <mergeCell ref="J16:K16"/>
    <mergeCell ref="J17:K17"/>
    <mergeCell ref="J18:K18"/>
    <mergeCell ref="J19:K19"/>
    <mergeCell ref="J20:K20"/>
    <mergeCell ref="J21:K21"/>
    <mergeCell ref="I33:I34"/>
    <mergeCell ref="J33:K34"/>
    <mergeCell ref="I23:I24"/>
    <mergeCell ref="J23:K24"/>
    <mergeCell ref="J25:K25"/>
    <mergeCell ref="J26:K26"/>
    <mergeCell ref="J27:K27"/>
    <mergeCell ref="J28:K28"/>
    <mergeCell ref="J39:K39"/>
    <mergeCell ref="J29:K29"/>
    <mergeCell ref="J30:K30"/>
    <mergeCell ref="J31:K31"/>
    <mergeCell ref="J32:K32"/>
    <mergeCell ref="J35:K35"/>
    <mergeCell ref="J36:K36"/>
    <mergeCell ref="J37:K37"/>
    <mergeCell ref="J38:K38"/>
    <mergeCell ref="J50:K50"/>
    <mergeCell ref="J40:K40"/>
    <mergeCell ref="J41:K41"/>
    <mergeCell ref="J42:K42"/>
    <mergeCell ref="I43:I44"/>
    <mergeCell ref="J43:K44"/>
    <mergeCell ref="J45:K45"/>
    <mergeCell ref="J46:K46"/>
    <mergeCell ref="J47:K47"/>
    <mergeCell ref="J48:K48"/>
    <mergeCell ref="J49:K49"/>
    <mergeCell ref="J51:K51"/>
    <mergeCell ref="J52:K52"/>
    <mergeCell ref="J53:K54"/>
    <mergeCell ref="A54:B55"/>
    <mergeCell ref="C54:E54"/>
    <mergeCell ref="F54:H54"/>
    <mergeCell ref="C55:E55"/>
    <mergeCell ref="F55:H55"/>
  </mergeCells>
  <phoneticPr fontId="13"/>
  <pageMargins left="0.51181102362204722" right="0.51181102362204722" top="0.35433070866141736" bottom="0.15748031496062992" header="0.31496062992125984" footer="0.31496062992125984"/>
  <pageSetup paperSize="9" orientation="portrait" r:id="rId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9D6FC-D42E-4812-9A1C-15A6D4CFD5B3}">
  <sheetPr>
    <tabColor theme="7" tint="0.59999389629810485"/>
  </sheetPr>
  <dimension ref="A1:K55"/>
  <sheetViews>
    <sheetView zoomScaleNormal="100" workbookViewId="0">
      <selection activeCell="D24" sqref="D24"/>
    </sheetView>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60" t="s">
        <v>69</v>
      </c>
      <c r="B1" s="753" t="s">
        <v>382</v>
      </c>
      <c r="C1" s="753"/>
      <c r="D1" s="753"/>
      <c r="E1" s="753"/>
      <c r="F1" s="753"/>
      <c r="G1" s="754"/>
      <c r="H1" s="812" t="s">
        <v>165</v>
      </c>
      <c r="I1" s="813"/>
      <c r="J1" s="813"/>
      <c r="K1" s="814"/>
    </row>
    <row r="2" spans="1:11" x14ac:dyDescent="0.15">
      <c r="A2" s="212"/>
    </row>
    <row r="3" spans="1:11" s="214" customFormat="1" ht="11.25" x14ac:dyDescent="0.15">
      <c r="A3" s="153" t="s">
        <v>0</v>
      </c>
      <c r="B3" s="154"/>
      <c r="C3" s="154"/>
      <c r="D3" s="154"/>
      <c r="E3" s="154"/>
      <c r="F3" s="154"/>
      <c r="G3" s="154">
        <v>45962</v>
      </c>
      <c r="H3" s="154">
        <v>45963</v>
      </c>
      <c r="I3" s="815" t="s">
        <v>1</v>
      </c>
      <c r="J3" s="817" t="s">
        <v>2</v>
      </c>
      <c r="K3" s="818"/>
    </row>
    <row r="4" spans="1:11" s="213" customFormat="1" x14ac:dyDescent="0.15">
      <c r="A4" s="155" t="s">
        <v>3</v>
      </c>
      <c r="B4" s="157"/>
      <c r="C4" s="157"/>
      <c r="D4" s="157"/>
      <c r="E4" s="157"/>
      <c r="F4" s="157"/>
      <c r="G4" s="157" t="s">
        <v>9</v>
      </c>
      <c r="H4" s="158" t="s">
        <v>10</v>
      </c>
      <c r="I4" s="816"/>
      <c r="J4" s="819"/>
      <c r="K4" s="820"/>
    </row>
    <row r="5" spans="1:11" x14ac:dyDescent="0.15">
      <c r="A5" s="217" t="s">
        <v>131</v>
      </c>
      <c r="B5" s="218"/>
      <c r="C5" s="226"/>
      <c r="D5" s="216"/>
      <c r="E5" s="226"/>
      <c r="F5" s="228"/>
      <c r="G5" s="218"/>
      <c r="H5" s="218"/>
      <c r="I5" s="219"/>
      <c r="J5" s="821"/>
      <c r="K5" s="821"/>
    </row>
    <row r="6" spans="1:11" ht="15.75" customHeight="1" x14ac:dyDescent="0.15">
      <c r="A6" s="225" t="s">
        <v>167</v>
      </c>
      <c r="B6" s="247"/>
      <c r="C6" s="247"/>
      <c r="D6" s="247"/>
      <c r="E6" s="247"/>
      <c r="F6" s="247"/>
      <c r="G6" s="245" t="s">
        <v>168</v>
      </c>
      <c r="H6" s="245" t="s">
        <v>168</v>
      </c>
      <c r="I6" s="221">
        <f>COUNTA(B6:H6)</f>
        <v>2</v>
      </c>
      <c r="J6" s="811">
        <f>SUM(COUNTIF(B6:H6,"D 10-17"))*(6.25)+(COUNTIF(B6:H6,"Y 10-17"))*(6.25)+(COUNTIF(B6:H6,"Y工場"))*(4.5)</f>
        <v>12.5</v>
      </c>
      <c r="K6" s="811"/>
    </row>
    <row r="7" spans="1:11" ht="15.75" customHeight="1" x14ac:dyDescent="0.15">
      <c r="A7" s="225" t="s">
        <v>169</v>
      </c>
      <c r="B7" s="247"/>
      <c r="C7" s="247"/>
      <c r="D7" s="247"/>
      <c r="E7" s="247"/>
      <c r="F7" s="247"/>
      <c r="G7" s="244"/>
      <c r="H7" s="244"/>
      <c r="I7" s="221">
        <f t="shared" ref="I7:I8" si="0">COUNTA(B7:H7)</f>
        <v>0</v>
      </c>
      <c r="J7" s="811">
        <f>SUM(COUNTIF(B7:H7,"D 10-17"))*(6.25)+(COUNTIF(B7:H7,"Y 10-17"))*(6.25)+(COUNTIF(B7:H7,"Y工場"))*(4.5)</f>
        <v>0</v>
      </c>
      <c r="K7" s="811"/>
    </row>
    <row r="8" spans="1:11" ht="15.75" customHeight="1" x14ac:dyDescent="0.15">
      <c r="A8" s="225" t="s">
        <v>186</v>
      </c>
      <c r="B8" s="247"/>
      <c r="C8" s="247"/>
      <c r="D8" s="247"/>
      <c r="E8" s="247"/>
      <c r="F8" s="247"/>
      <c r="G8" s="243" t="s">
        <v>241</v>
      </c>
      <c r="H8" s="244"/>
      <c r="I8" s="221">
        <f t="shared" si="0"/>
        <v>1</v>
      </c>
      <c r="J8" s="811">
        <f>SUM(COUNTIF(B8:H8,"D 10-17"))*(6.25)+(COUNTIF(B8:H8,"Y 10-17"))*(6.25)+(COUNTIF(B8:H8,"Y工場"))*(4.5)+(COUNTIF(B8:H8,"D 10-13"))*(3)</f>
        <v>3</v>
      </c>
      <c r="K8" s="811"/>
    </row>
    <row r="9" spans="1:11" ht="15.75" customHeight="1" x14ac:dyDescent="0.15">
      <c r="A9" s="225"/>
      <c r="B9" s="247"/>
      <c r="C9" s="247"/>
      <c r="D9" s="247"/>
      <c r="E9" s="247"/>
      <c r="F9" s="247"/>
      <c r="G9" s="243"/>
      <c r="H9" s="244"/>
      <c r="I9" s="221"/>
      <c r="J9" s="811"/>
      <c r="K9" s="811"/>
    </row>
    <row r="10" spans="1:11" ht="15.75" customHeight="1" x14ac:dyDescent="0.15">
      <c r="A10" s="193"/>
      <c r="B10" s="215"/>
      <c r="C10" s="215"/>
      <c r="D10" s="215"/>
      <c r="E10" s="215"/>
      <c r="F10" s="215"/>
      <c r="G10" s="226"/>
      <c r="H10" s="226"/>
      <c r="I10" s="219"/>
      <c r="J10" s="821"/>
      <c r="K10" s="821"/>
    </row>
    <row r="11" spans="1:11" ht="15.75" customHeight="1" x14ac:dyDescent="0.15">
      <c r="A11" s="220" t="s">
        <v>203</v>
      </c>
      <c r="B11" s="262"/>
      <c r="C11" s="262"/>
      <c r="D11" s="223"/>
      <c r="E11" s="223"/>
      <c r="F11" s="223"/>
      <c r="G11" s="336" t="s">
        <v>242</v>
      </c>
      <c r="H11" s="220" t="s">
        <v>172</v>
      </c>
      <c r="I11" s="227"/>
      <c r="J11" s="810"/>
      <c r="K11" s="810"/>
    </row>
    <row r="12" spans="1:11" ht="15.75" customHeight="1" x14ac:dyDescent="0.15">
      <c r="A12" s="224" t="s">
        <v>204</v>
      </c>
      <c r="B12" s="262"/>
      <c r="C12" s="262"/>
      <c r="D12" s="223"/>
      <c r="E12" s="223"/>
      <c r="F12" s="223"/>
      <c r="G12" s="220"/>
      <c r="H12" s="220"/>
      <c r="I12" s="221"/>
      <c r="J12" s="810"/>
      <c r="K12" s="810"/>
    </row>
    <row r="13" spans="1:11" s="214" customFormat="1" ht="11.25" x14ac:dyDescent="0.15">
      <c r="A13" s="175" t="s">
        <v>0</v>
      </c>
      <c r="B13" s="176">
        <v>45964</v>
      </c>
      <c r="C13" s="176">
        <v>45965</v>
      </c>
      <c r="D13" s="176">
        <v>45966</v>
      </c>
      <c r="E13" s="176">
        <v>45967</v>
      </c>
      <c r="F13" s="176">
        <v>45968</v>
      </c>
      <c r="G13" s="176">
        <v>45969</v>
      </c>
      <c r="H13" s="176">
        <v>45970</v>
      </c>
      <c r="I13" s="815" t="s">
        <v>1</v>
      </c>
      <c r="J13" s="822" t="s">
        <v>2</v>
      </c>
      <c r="K13" s="823"/>
    </row>
    <row r="14" spans="1:11" s="213" customFormat="1" x14ac:dyDescent="0.15">
      <c r="A14" s="155" t="s">
        <v>3</v>
      </c>
      <c r="B14" s="158" t="s">
        <v>4</v>
      </c>
      <c r="C14" s="157" t="s">
        <v>5</v>
      </c>
      <c r="D14" s="157" t="s">
        <v>6</v>
      </c>
      <c r="E14" s="157" t="s">
        <v>7</v>
      </c>
      <c r="F14" s="157" t="s">
        <v>8</v>
      </c>
      <c r="G14" s="157" t="s">
        <v>9</v>
      </c>
      <c r="H14" s="158" t="s">
        <v>10</v>
      </c>
      <c r="I14" s="816"/>
      <c r="J14" s="819"/>
      <c r="K14" s="820"/>
    </row>
    <row r="15" spans="1:11" x14ac:dyDescent="0.15">
      <c r="A15" s="193" t="s">
        <v>142</v>
      </c>
      <c r="B15" s="218"/>
      <c r="C15" s="226"/>
      <c r="D15" s="216"/>
      <c r="E15" s="226"/>
      <c r="F15" s="228"/>
      <c r="G15" s="218"/>
      <c r="H15" s="218"/>
      <c r="I15" s="219"/>
      <c r="J15" s="821"/>
      <c r="K15" s="821"/>
    </row>
    <row r="16" spans="1:11" ht="15.75" customHeight="1" x14ac:dyDescent="0.15">
      <c r="A16" s="222" t="s">
        <v>167</v>
      </c>
      <c r="B16" s="245" t="s">
        <v>168</v>
      </c>
      <c r="C16" s="247"/>
      <c r="D16" s="247"/>
      <c r="E16" s="246"/>
      <c r="F16" s="244"/>
      <c r="G16" s="245" t="s">
        <v>168</v>
      </c>
      <c r="H16" s="245" t="s">
        <v>168</v>
      </c>
      <c r="I16" s="221">
        <f>COUNTA(B16:H16)</f>
        <v>3</v>
      </c>
      <c r="J16" s="811">
        <f>SUM(COUNTIF(B16:H16,"D 10-17"))*(6.25)+(COUNTIF(B16:H16,"Y 10-17"))*(6.25)+(COUNTIF(B16:H16,"Y工場"))*(4.5)</f>
        <v>18.75</v>
      </c>
      <c r="K16" s="811"/>
    </row>
    <row r="17" spans="1:11" ht="15.75" customHeight="1" x14ac:dyDescent="0.15">
      <c r="A17" s="222" t="s">
        <v>169</v>
      </c>
      <c r="B17" s="388"/>
      <c r="C17" s="247"/>
      <c r="D17" s="247"/>
      <c r="E17" s="245" t="s">
        <v>168</v>
      </c>
      <c r="F17" s="245" t="s">
        <v>168</v>
      </c>
      <c r="G17" s="244"/>
      <c r="H17" s="244"/>
      <c r="I17" s="221">
        <f t="shared" ref="I17:I18" si="1">COUNTA(B17:H17)</f>
        <v>2</v>
      </c>
      <c r="J17" s="811">
        <f>SUM(COUNTIF(B17:H17,"D 10-17"))*(6.25)+(COUNTIF(B17:H17,"Y 10-17"))*(6.25)+(COUNTIF(B17:H17,"Y工場"))*(4.5)</f>
        <v>12.5</v>
      </c>
      <c r="K17" s="811"/>
    </row>
    <row r="18" spans="1:11" ht="15.75" customHeight="1" x14ac:dyDescent="0.15">
      <c r="A18" s="225" t="s">
        <v>186</v>
      </c>
      <c r="B18" s="243" t="s">
        <v>241</v>
      </c>
      <c r="C18" s="247"/>
      <c r="D18" s="247"/>
      <c r="E18" s="243" t="s">
        <v>241</v>
      </c>
      <c r="F18" s="243" t="s">
        <v>241</v>
      </c>
      <c r="G18" s="243" t="s">
        <v>241</v>
      </c>
      <c r="H18" s="244"/>
      <c r="I18" s="221">
        <f t="shared" si="1"/>
        <v>4</v>
      </c>
      <c r="J18" s="811">
        <f>SUM(COUNTIF(B18:H18,"D 10-17"))*(6.25)+(COUNTIF(B18:H18,"Y 10-17"))*(6.25)+(COUNTIF(B18:H18,"Y工場"))*(4.5)+(COUNTIF(B18:H18,"D 10-13"))*(3)</f>
        <v>12</v>
      </c>
      <c r="K18" s="811"/>
    </row>
    <row r="19" spans="1:11" ht="15.75" customHeight="1" x14ac:dyDescent="0.15">
      <c r="A19" s="225"/>
      <c r="B19" s="245"/>
      <c r="C19" s="247"/>
      <c r="D19" s="247"/>
      <c r="E19" s="245"/>
      <c r="F19" s="245"/>
      <c r="G19" s="243"/>
      <c r="H19" s="244"/>
      <c r="I19" s="221"/>
      <c r="J19" s="811"/>
      <c r="K19" s="811"/>
    </row>
    <row r="20" spans="1:11" ht="15.75" customHeight="1" x14ac:dyDescent="0.15">
      <c r="A20" s="193"/>
      <c r="B20" s="215"/>
      <c r="C20" s="215"/>
      <c r="D20" s="215"/>
      <c r="E20" s="226"/>
      <c r="F20" s="226"/>
      <c r="G20" s="226"/>
      <c r="H20" s="226"/>
      <c r="I20" s="219"/>
      <c r="J20" s="821"/>
      <c r="K20" s="821"/>
    </row>
    <row r="21" spans="1:11" ht="15.75" customHeight="1" x14ac:dyDescent="0.15">
      <c r="A21" s="220" t="s">
        <v>203</v>
      </c>
      <c r="B21" s="336" t="s">
        <v>242</v>
      </c>
      <c r="C21" s="223"/>
      <c r="D21" s="223"/>
      <c r="E21" s="336" t="s">
        <v>242</v>
      </c>
      <c r="F21" s="336" t="s">
        <v>242</v>
      </c>
      <c r="G21" s="336" t="s">
        <v>242</v>
      </c>
      <c r="H21" s="220" t="s">
        <v>172</v>
      </c>
      <c r="I21" s="227"/>
      <c r="J21" s="810"/>
      <c r="K21" s="810"/>
    </row>
    <row r="22" spans="1:11" ht="15.75" customHeight="1" x14ac:dyDescent="0.15">
      <c r="A22" s="224" t="s">
        <v>204</v>
      </c>
      <c r="B22" s="220"/>
      <c r="C22" s="223"/>
      <c r="D22" s="223"/>
      <c r="E22" s="220"/>
      <c r="F22" s="224"/>
      <c r="G22" s="220"/>
      <c r="H22" s="220"/>
      <c r="I22" s="221"/>
      <c r="J22" s="810"/>
      <c r="K22" s="810"/>
    </row>
    <row r="23" spans="1:11" s="214" customFormat="1" ht="11.25" x14ac:dyDescent="0.15">
      <c r="A23" s="153" t="s">
        <v>0</v>
      </c>
      <c r="B23" s="183">
        <v>45971</v>
      </c>
      <c r="C23" s="183">
        <v>45972</v>
      </c>
      <c r="D23" s="183">
        <v>45973</v>
      </c>
      <c r="E23" s="183">
        <v>45974</v>
      </c>
      <c r="F23" s="183">
        <v>45975</v>
      </c>
      <c r="G23" s="183">
        <v>45976</v>
      </c>
      <c r="H23" s="183">
        <v>45977</v>
      </c>
      <c r="I23" s="815" t="s">
        <v>1</v>
      </c>
      <c r="J23" s="822" t="s">
        <v>2</v>
      </c>
      <c r="K23" s="823"/>
    </row>
    <row r="24" spans="1:11" s="213" customFormat="1" x14ac:dyDescent="0.15">
      <c r="A24" s="155" t="s">
        <v>3</v>
      </c>
      <c r="B24" s="157" t="s">
        <v>4</v>
      </c>
      <c r="C24" s="157" t="s">
        <v>5</v>
      </c>
      <c r="D24" s="157" t="s">
        <v>6</v>
      </c>
      <c r="E24" s="157" t="s">
        <v>7</v>
      </c>
      <c r="F24" s="157" t="s">
        <v>8</v>
      </c>
      <c r="G24" s="157" t="s">
        <v>9</v>
      </c>
      <c r="H24" s="158" t="s">
        <v>10</v>
      </c>
      <c r="I24" s="816"/>
      <c r="J24" s="819"/>
      <c r="K24" s="820"/>
    </row>
    <row r="25" spans="1:11" x14ac:dyDescent="0.15">
      <c r="A25" s="217" t="s">
        <v>131</v>
      </c>
      <c r="B25" s="218"/>
      <c r="C25" s="226"/>
      <c r="D25" s="216"/>
      <c r="E25" s="226"/>
      <c r="F25" s="228"/>
      <c r="G25" s="218"/>
      <c r="H25" s="218"/>
      <c r="I25" s="219"/>
      <c r="J25" s="821"/>
      <c r="K25" s="821"/>
    </row>
    <row r="26" spans="1:11" ht="15.75" customHeight="1" x14ac:dyDescent="0.15">
      <c r="A26" s="222" t="s">
        <v>167</v>
      </c>
      <c r="B26" s="246"/>
      <c r="C26" s="247"/>
      <c r="D26" s="247"/>
      <c r="E26" s="246"/>
      <c r="F26" s="244"/>
      <c r="G26" s="245" t="s">
        <v>168</v>
      </c>
      <c r="H26" s="245" t="s">
        <v>168</v>
      </c>
      <c r="I26" s="221">
        <f>COUNTA(B26:H26)</f>
        <v>2</v>
      </c>
      <c r="J26" s="811">
        <f>SUM(COUNTIF(B26:H26,"D 10-17"))*(6.25)+(COUNTIF(B26:H26,"Y 10-17"))*(6.25)+(COUNTIF(B26:H26,"Y工場"))*(4.5)</f>
        <v>12.5</v>
      </c>
      <c r="K26" s="811"/>
    </row>
    <row r="27" spans="1:11" ht="15.75" customHeight="1" x14ac:dyDescent="0.15">
      <c r="A27" s="222" t="s">
        <v>169</v>
      </c>
      <c r="B27" s="245" t="s">
        <v>168</v>
      </c>
      <c r="C27" s="247"/>
      <c r="D27" s="247"/>
      <c r="E27" s="245" t="s">
        <v>168</v>
      </c>
      <c r="F27" s="245" t="s">
        <v>168</v>
      </c>
      <c r="G27" s="244"/>
      <c r="H27" s="244"/>
      <c r="I27" s="221">
        <f t="shared" ref="I27:I28" si="2">COUNTA(B27:H27)</f>
        <v>3</v>
      </c>
      <c r="J27" s="811">
        <f>SUM(COUNTIF(B27:H27,"D 10-17"))*(6.25)+(COUNTIF(B27:H27,"Y 10-17"))*(6.25)+(COUNTIF(B27:H27,"Y工場"))*(4.5)</f>
        <v>18.75</v>
      </c>
      <c r="K27" s="811"/>
    </row>
    <row r="28" spans="1:11" ht="15.75" customHeight="1" x14ac:dyDescent="0.15">
      <c r="A28" s="225" t="s">
        <v>186</v>
      </c>
      <c r="B28" s="243" t="s">
        <v>241</v>
      </c>
      <c r="C28" s="247"/>
      <c r="D28" s="247"/>
      <c r="E28" s="243" t="s">
        <v>241</v>
      </c>
      <c r="F28" s="245"/>
      <c r="G28" s="243" t="s">
        <v>241</v>
      </c>
      <c r="H28" s="244"/>
      <c r="I28" s="221">
        <f t="shared" si="2"/>
        <v>3</v>
      </c>
      <c r="J28" s="811">
        <f>SUM(COUNTIF(B28:H28,"D 10-17"))*(6.25)+(COUNTIF(B28:H28,"Y 10-17"))*(6.25)+(COUNTIF(B28:H28,"Y工場"))*(4.5)+(COUNTIF(B28:H28,"D 10-13"))*(3)</f>
        <v>9</v>
      </c>
      <c r="K28" s="811"/>
    </row>
    <row r="29" spans="1:11" ht="15.75" customHeight="1" x14ac:dyDescent="0.15">
      <c r="A29" s="225"/>
      <c r="B29" s="245"/>
      <c r="C29" s="247"/>
      <c r="D29" s="247"/>
      <c r="E29" s="245"/>
      <c r="F29" s="245"/>
      <c r="G29" s="243"/>
      <c r="H29" s="244"/>
      <c r="I29" s="221"/>
      <c r="J29" s="811"/>
      <c r="K29" s="811"/>
    </row>
    <row r="30" spans="1:11" ht="15.75" customHeight="1" x14ac:dyDescent="0.15">
      <c r="A30" s="193"/>
      <c r="B30" s="215"/>
      <c r="C30" s="215"/>
      <c r="D30" s="215"/>
      <c r="E30" s="226"/>
      <c r="F30" s="226"/>
      <c r="G30" s="226"/>
      <c r="H30" s="226"/>
      <c r="I30" s="219"/>
      <c r="J30" s="821"/>
      <c r="K30" s="821"/>
    </row>
    <row r="31" spans="1:11" ht="15.75" customHeight="1" x14ac:dyDescent="0.15">
      <c r="A31" s="220" t="s">
        <v>203</v>
      </c>
      <c r="B31" s="336" t="s">
        <v>242</v>
      </c>
      <c r="C31" s="223"/>
      <c r="D31" s="223"/>
      <c r="E31" s="336" t="s">
        <v>242</v>
      </c>
      <c r="F31" s="220" t="s">
        <v>172</v>
      </c>
      <c r="G31" s="336" t="s">
        <v>242</v>
      </c>
      <c r="H31" s="220" t="s">
        <v>172</v>
      </c>
      <c r="I31" s="227"/>
      <c r="J31" s="810"/>
      <c r="K31" s="810"/>
    </row>
    <row r="32" spans="1:11" ht="15.75" customHeight="1" x14ac:dyDescent="0.15">
      <c r="A32" s="224" t="s">
        <v>204</v>
      </c>
      <c r="B32" s="220"/>
      <c r="C32" s="223"/>
      <c r="D32" s="223"/>
      <c r="E32" s="220"/>
      <c r="F32" s="224"/>
      <c r="G32" s="220"/>
      <c r="H32" s="220"/>
      <c r="I32" s="229"/>
      <c r="J32" s="810"/>
      <c r="K32" s="810"/>
    </row>
    <row r="33" spans="1:11" s="214" customFormat="1" ht="11.25" x14ac:dyDescent="0.15">
      <c r="A33" s="153" t="s">
        <v>0</v>
      </c>
      <c r="B33" s="183">
        <v>45978</v>
      </c>
      <c r="C33" s="183">
        <v>45979</v>
      </c>
      <c r="D33" s="183">
        <v>45980</v>
      </c>
      <c r="E33" s="183">
        <v>45981</v>
      </c>
      <c r="F33" s="183">
        <v>45982</v>
      </c>
      <c r="G33" s="183">
        <v>45983</v>
      </c>
      <c r="H33" s="183">
        <v>45984</v>
      </c>
      <c r="I33" s="815" t="s">
        <v>1</v>
      </c>
      <c r="J33" s="817" t="s">
        <v>2</v>
      </c>
      <c r="K33" s="818"/>
    </row>
    <row r="34" spans="1:11" s="213" customFormat="1" x14ac:dyDescent="0.15">
      <c r="A34" s="155" t="s">
        <v>3</v>
      </c>
      <c r="B34" s="157" t="s">
        <v>4</v>
      </c>
      <c r="C34" s="157" t="s">
        <v>5</v>
      </c>
      <c r="D34" s="157" t="s">
        <v>6</v>
      </c>
      <c r="E34" s="157" t="s">
        <v>7</v>
      </c>
      <c r="F34" s="157" t="s">
        <v>8</v>
      </c>
      <c r="G34" s="157" t="s">
        <v>9</v>
      </c>
      <c r="H34" s="158" t="s">
        <v>10</v>
      </c>
      <c r="I34" s="816"/>
      <c r="J34" s="819"/>
      <c r="K34" s="820"/>
    </row>
    <row r="35" spans="1:11" x14ac:dyDescent="0.15">
      <c r="A35" s="193" t="s">
        <v>142</v>
      </c>
      <c r="B35" s="218"/>
      <c r="C35" s="216"/>
      <c r="D35" s="216"/>
      <c r="E35" s="226"/>
      <c r="F35" s="228"/>
      <c r="G35" s="218"/>
      <c r="H35" s="218"/>
      <c r="I35" s="219"/>
      <c r="J35" s="821"/>
      <c r="K35" s="821"/>
    </row>
    <row r="36" spans="1:11" ht="15.75" customHeight="1" x14ac:dyDescent="0.15">
      <c r="A36" s="222" t="s">
        <v>167</v>
      </c>
      <c r="B36" s="246"/>
      <c r="C36" s="247"/>
      <c r="D36" s="247"/>
      <c r="E36" s="246"/>
      <c r="F36" s="244"/>
      <c r="G36" s="245" t="s">
        <v>168</v>
      </c>
      <c r="H36" s="245" t="s">
        <v>168</v>
      </c>
      <c r="I36" s="221">
        <f>COUNTA(B36:H36)</f>
        <v>2</v>
      </c>
      <c r="J36" s="811">
        <f>SUM(COUNTIF(B36:H36,"D 10-17"))*(6.25)+(COUNTIF(B36:H36,"Y 10-17"))*(6.25)+(COUNTIF(B36:H36,"Y工場"))*(4.5)</f>
        <v>12.5</v>
      </c>
      <c r="K36" s="811"/>
    </row>
    <row r="37" spans="1:11" ht="15.75" customHeight="1" x14ac:dyDescent="0.15">
      <c r="A37" s="222" t="s">
        <v>169</v>
      </c>
      <c r="B37" s="245" t="s">
        <v>168</v>
      </c>
      <c r="C37" s="247"/>
      <c r="D37" s="247"/>
      <c r="E37" s="245" t="s">
        <v>168</v>
      </c>
      <c r="F37" s="245" t="s">
        <v>168</v>
      </c>
      <c r="G37" s="244"/>
      <c r="H37" s="244"/>
      <c r="I37" s="221">
        <f t="shared" ref="I37:I38" si="3">COUNTA(B37:H37)</f>
        <v>3</v>
      </c>
      <c r="J37" s="811">
        <f>SUM(COUNTIF(B37:H37,"D 10-17"))*(6.25)+(COUNTIF(B37:H37,"Y 10-17"))*(6.25)+(COUNTIF(B37:H37,"Y工場"))*(4.5)</f>
        <v>18.75</v>
      </c>
      <c r="K37" s="811"/>
    </row>
    <row r="38" spans="1:11" ht="15.75" customHeight="1" x14ac:dyDescent="0.15">
      <c r="A38" s="225" t="s">
        <v>186</v>
      </c>
      <c r="B38" s="243" t="s">
        <v>241</v>
      </c>
      <c r="C38" s="247"/>
      <c r="D38" s="247"/>
      <c r="E38" s="243" t="s">
        <v>241</v>
      </c>
      <c r="F38" s="245"/>
      <c r="G38" s="243" t="s">
        <v>241</v>
      </c>
      <c r="H38" s="244"/>
      <c r="I38" s="221">
        <f t="shared" si="3"/>
        <v>3</v>
      </c>
      <c r="J38" s="811">
        <f>SUM(COUNTIF(B38:H38,"D 10-17"))*(6.25)+(COUNTIF(B38:H38,"Y 10-17"))*(6.25)+(COUNTIF(B38:H38,"Y工場"))*(4.5)+(COUNTIF(B38:H38,"D 10-13"))*(3)</f>
        <v>9</v>
      </c>
      <c r="K38" s="811"/>
    </row>
    <row r="39" spans="1:11" ht="15.75" customHeight="1" x14ac:dyDescent="0.15">
      <c r="A39" s="225"/>
      <c r="B39" s="245"/>
      <c r="C39" s="247"/>
      <c r="D39" s="247"/>
      <c r="E39" s="245"/>
      <c r="F39" s="245"/>
      <c r="G39" s="243"/>
      <c r="H39" s="244"/>
      <c r="I39" s="221"/>
      <c r="J39" s="811"/>
      <c r="K39" s="811"/>
    </row>
    <row r="40" spans="1:11" ht="15.75" customHeight="1" x14ac:dyDescent="0.15">
      <c r="A40" s="193"/>
      <c r="B40" s="215"/>
      <c r="C40" s="215"/>
      <c r="D40" s="215"/>
      <c r="E40" s="226"/>
      <c r="F40" s="226"/>
      <c r="G40" s="226"/>
      <c r="H40" s="226"/>
      <c r="I40" s="219"/>
      <c r="J40" s="821"/>
      <c r="K40" s="821"/>
    </row>
    <row r="41" spans="1:11" ht="15.75" customHeight="1" x14ac:dyDescent="0.15">
      <c r="A41" s="220" t="s">
        <v>203</v>
      </c>
      <c r="B41" s="336" t="s">
        <v>242</v>
      </c>
      <c r="C41" s="223"/>
      <c r="D41" s="223"/>
      <c r="E41" s="336" t="s">
        <v>242</v>
      </c>
      <c r="F41" s="220" t="s">
        <v>172</v>
      </c>
      <c r="G41" s="336" t="s">
        <v>242</v>
      </c>
      <c r="H41" s="220" t="s">
        <v>172</v>
      </c>
      <c r="I41" s="227"/>
      <c r="J41" s="810"/>
      <c r="K41" s="810"/>
    </row>
    <row r="42" spans="1:11" ht="15.75" customHeight="1" x14ac:dyDescent="0.15">
      <c r="A42" s="224" t="s">
        <v>204</v>
      </c>
      <c r="B42" s="220"/>
      <c r="C42" s="223"/>
      <c r="D42" s="223"/>
      <c r="E42" s="220"/>
      <c r="F42" s="224"/>
      <c r="G42" s="220"/>
      <c r="H42" s="220"/>
      <c r="I42" s="221"/>
      <c r="J42" s="810"/>
      <c r="K42" s="810"/>
    </row>
    <row r="43" spans="1:11" s="214" customFormat="1" ht="11.25" x14ac:dyDescent="0.15">
      <c r="A43" s="175" t="s">
        <v>0</v>
      </c>
      <c r="B43" s="176">
        <v>45985</v>
      </c>
      <c r="C43" s="176">
        <v>45986</v>
      </c>
      <c r="D43" s="176">
        <v>45987</v>
      </c>
      <c r="E43" s="176">
        <v>45988</v>
      </c>
      <c r="F43" s="176">
        <v>45989</v>
      </c>
      <c r="G43" s="176">
        <v>45990</v>
      </c>
      <c r="H43" s="176">
        <v>45991</v>
      </c>
      <c r="I43" s="815" t="s">
        <v>1</v>
      </c>
      <c r="J43" s="822" t="s">
        <v>2</v>
      </c>
      <c r="K43" s="823"/>
    </row>
    <row r="44" spans="1:11" s="213" customFormat="1" x14ac:dyDescent="0.15">
      <c r="A44" s="155" t="s">
        <v>3</v>
      </c>
      <c r="B44" s="158" t="s">
        <v>4</v>
      </c>
      <c r="C44" s="157" t="s">
        <v>5</v>
      </c>
      <c r="D44" s="157" t="s">
        <v>6</v>
      </c>
      <c r="E44" s="157" t="s">
        <v>7</v>
      </c>
      <c r="F44" s="157" t="s">
        <v>8</v>
      </c>
      <c r="G44" s="157" t="s">
        <v>9</v>
      </c>
      <c r="H44" s="158" t="s">
        <v>10</v>
      </c>
      <c r="I44" s="816"/>
      <c r="J44" s="819"/>
      <c r="K44" s="820"/>
    </row>
    <row r="45" spans="1:11" x14ac:dyDescent="0.15">
      <c r="A45" s="217" t="s">
        <v>131</v>
      </c>
      <c r="B45" s="218"/>
      <c r="C45" s="226"/>
      <c r="D45" s="216"/>
      <c r="E45" s="216"/>
      <c r="F45" s="216"/>
      <c r="G45" s="216"/>
      <c r="H45" s="216"/>
      <c r="I45" s="219"/>
      <c r="J45" s="821"/>
      <c r="K45" s="821"/>
    </row>
    <row r="46" spans="1:11" ht="15.75" customHeight="1" x14ac:dyDescent="0.15">
      <c r="A46" s="222" t="s">
        <v>167</v>
      </c>
      <c r="B46" s="245" t="s">
        <v>168</v>
      </c>
      <c r="C46" s="247"/>
      <c r="D46" s="247"/>
      <c r="E46" s="246"/>
      <c r="F46" s="244"/>
      <c r="G46" s="245" t="s">
        <v>168</v>
      </c>
      <c r="H46" s="245" t="s">
        <v>168</v>
      </c>
      <c r="I46" s="221">
        <f>COUNTA(B46:H46)</f>
        <v>3</v>
      </c>
      <c r="J46" s="811">
        <f>SUM(COUNTIF(B46:H46,"D 10-17"))*(6.25)+(COUNTIF(B46:H46,"Y 10-17"))*(6.25)+(COUNTIF(B46:H46,"Y工場"))*(4.5)</f>
        <v>18.75</v>
      </c>
      <c r="K46" s="811"/>
    </row>
    <row r="47" spans="1:11" ht="15.75" customHeight="1" x14ac:dyDescent="0.15">
      <c r="A47" s="222" t="s">
        <v>169</v>
      </c>
      <c r="B47" s="388"/>
      <c r="C47" s="247"/>
      <c r="D47" s="247"/>
      <c r="E47" s="245" t="s">
        <v>168</v>
      </c>
      <c r="F47" s="245" t="s">
        <v>168</v>
      </c>
      <c r="G47" s="244"/>
      <c r="H47" s="244"/>
      <c r="I47" s="221">
        <f t="shared" ref="I47:I48" si="4">COUNTA(B47:H47)</f>
        <v>2</v>
      </c>
      <c r="J47" s="811">
        <f>SUM(COUNTIF(B47:H47,"D 10-17"))*(6.25)+(COUNTIF(B47:H47,"Y 10-17"))*(6.25)+(COUNTIF(B47:H47,"Y工場"))*(4.5)</f>
        <v>12.5</v>
      </c>
      <c r="K47" s="811"/>
    </row>
    <row r="48" spans="1:11" ht="15.75" customHeight="1" x14ac:dyDescent="0.15">
      <c r="A48" s="225" t="s">
        <v>186</v>
      </c>
      <c r="B48" s="243" t="s">
        <v>241</v>
      </c>
      <c r="C48" s="247"/>
      <c r="D48" s="247"/>
      <c r="E48" s="243" t="s">
        <v>241</v>
      </c>
      <c r="F48" s="245"/>
      <c r="G48" s="243" t="s">
        <v>241</v>
      </c>
      <c r="H48" s="244"/>
      <c r="I48" s="221">
        <f t="shared" si="4"/>
        <v>3</v>
      </c>
      <c r="J48" s="811">
        <f>SUM(COUNTIF(B48:H48,"D 10-17"))*(6.25)+(COUNTIF(B48:H48,"Y 10-17"))*(6.25)+(COUNTIF(B48:H48,"Y工場"))*(4.5)+(COUNTIF(B48:H48,"D 10-13"))*(3)</f>
        <v>9</v>
      </c>
      <c r="K48" s="811"/>
    </row>
    <row r="49" spans="1:11" ht="15.75" customHeight="1" x14ac:dyDescent="0.15">
      <c r="A49" s="225"/>
      <c r="B49" s="245"/>
      <c r="C49" s="247"/>
      <c r="D49" s="247"/>
      <c r="E49" s="245"/>
      <c r="F49" s="245"/>
      <c r="G49" s="243"/>
      <c r="H49" s="244"/>
      <c r="I49" s="221"/>
      <c r="J49" s="811"/>
      <c r="K49" s="811"/>
    </row>
    <row r="50" spans="1:11" ht="15.75" customHeight="1" x14ac:dyDescent="0.15">
      <c r="A50" s="193"/>
      <c r="B50" s="215"/>
      <c r="C50" s="215"/>
      <c r="D50" s="215"/>
      <c r="E50" s="226"/>
      <c r="F50" s="226"/>
      <c r="G50" s="226"/>
      <c r="H50" s="226"/>
      <c r="I50" s="219"/>
      <c r="J50" s="821"/>
      <c r="K50" s="821"/>
    </row>
    <row r="51" spans="1:11" ht="15.75" customHeight="1" x14ac:dyDescent="0.15">
      <c r="A51" s="220" t="s">
        <v>203</v>
      </c>
      <c r="B51" s="336" t="s">
        <v>242</v>
      </c>
      <c r="C51" s="223"/>
      <c r="D51" s="223"/>
      <c r="E51" s="336" t="s">
        <v>242</v>
      </c>
      <c r="F51" s="220" t="s">
        <v>172</v>
      </c>
      <c r="G51" s="336" t="s">
        <v>242</v>
      </c>
      <c r="H51" s="220" t="s">
        <v>172</v>
      </c>
      <c r="I51" s="227"/>
      <c r="J51" s="810"/>
      <c r="K51" s="810"/>
    </row>
    <row r="52" spans="1:11" ht="15.75" customHeight="1" x14ac:dyDescent="0.15">
      <c r="A52" s="224" t="s">
        <v>204</v>
      </c>
      <c r="B52" s="220"/>
      <c r="C52" s="223"/>
      <c r="D52" s="223"/>
      <c r="E52" s="220"/>
      <c r="F52" s="224"/>
      <c r="G52" s="220"/>
      <c r="H52" s="220"/>
      <c r="I52" s="221"/>
      <c r="J52" s="810"/>
      <c r="K52" s="810"/>
    </row>
    <row r="53" spans="1:11" x14ac:dyDescent="0.15">
      <c r="A53" s="230"/>
      <c r="B53" s="230"/>
      <c r="C53" s="230"/>
      <c r="D53" s="230"/>
      <c r="E53" s="231"/>
      <c r="F53" s="231"/>
      <c r="G53" s="232"/>
      <c r="H53" s="232"/>
      <c r="I53" s="230"/>
      <c r="J53" s="735" t="s">
        <v>398</v>
      </c>
      <c r="K53" s="735"/>
    </row>
    <row r="54" spans="1:11" s="1" customFormat="1" ht="17.25" customHeight="1" x14ac:dyDescent="0.15">
      <c r="A54" s="737" t="s">
        <v>143</v>
      </c>
      <c r="B54" s="738"/>
      <c r="C54" s="741" t="s">
        <v>162</v>
      </c>
      <c r="D54" s="742"/>
      <c r="E54" s="742"/>
      <c r="F54" s="742" t="s">
        <v>149</v>
      </c>
      <c r="G54" s="742"/>
      <c r="H54" s="743"/>
      <c r="I54" s="10"/>
      <c r="J54" s="736"/>
      <c r="K54" s="736"/>
    </row>
    <row r="55" spans="1:11" s="1" customFormat="1" ht="17.25" customHeight="1" x14ac:dyDescent="0.15">
      <c r="A55" s="739"/>
      <c r="B55" s="740"/>
      <c r="C55" s="744" t="s">
        <v>163</v>
      </c>
      <c r="D55" s="745"/>
      <c r="E55" s="745"/>
      <c r="F55" s="745" t="s">
        <v>164</v>
      </c>
      <c r="G55" s="745"/>
      <c r="H55" s="746"/>
      <c r="I55" s="210"/>
      <c r="J55" s="210"/>
      <c r="K55" s="210"/>
    </row>
  </sheetData>
  <mergeCells count="58">
    <mergeCell ref="J12:K12"/>
    <mergeCell ref="J6:K6"/>
    <mergeCell ref="B1:G1"/>
    <mergeCell ref="H1:K1"/>
    <mergeCell ref="I3:I4"/>
    <mergeCell ref="J3:K4"/>
    <mergeCell ref="J5:K5"/>
    <mergeCell ref="J7:K7"/>
    <mergeCell ref="J8:K8"/>
    <mergeCell ref="J9:K9"/>
    <mergeCell ref="J10:K10"/>
    <mergeCell ref="J11:K11"/>
    <mergeCell ref="I23:I24"/>
    <mergeCell ref="J23:K24"/>
    <mergeCell ref="I13:I14"/>
    <mergeCell ref="J13:K14"/>
    <mergeCell ref="J15:K15"/>
    <mergeCell ref="J16:K16"/>
    <mergeCell ref="J17:K17"/>
    <mergeCell ref="J18:K18"/>
    <mergeCell ref="J30:K30"/>
    <mergeCell ref="J31:K31"/>
    <mergeCell ref="J32:K32"/>
    <mergeCell ref="J19:K19"/>
    <mergeCell ref="J20:K20"/>
    <mergeCell ref="J21:K21"/>
    <mergeCell ref="J22:K22"/>
    <mergeCell ref="J25:K25"/>
    <mergeCell ref="J26:K26"/>
    <mergeCell ref="J27:K27"/>
    <mergeCell ref="J28:K28"/>
    <mergeCell ref="J29:K29"/>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A54:B55"/>
    <mergeCell ref="C54:E54"/>
    <mergeCell ref="F54:H54"/>
    <mergeCell ref="C55:E55"/>
    <mergeCell ref="F55:H55"/>
    <mergeCell ref="J49:K49"/>
    <mergeCell ref="J50:K50"/>
    <mergeCell ref="J51:K51"/>
    <mergeCell ref="J52:K52"/>
    <mergeCell ref="J53:K54"/>
  </mergeCells>
  <phoneticPr fontId="13"/>
  <pageMargins left="0.51181102362204722" right="0.51181102362204722" top="0.55118110236220474" bottom="0.55118110236220474" header="0.31496062992125984" footer="0.31496062992125984"/>
  <pageSetup paperSize="9" orientation="portrait" r:id="rId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7F1D5-ED59-41B3-A5CE-652427844743}">
  <sheetPr>
    <pageSetUpPr fitToPage="1"/>
  </sheetPr>
  <dimension ref="A1:N52"/>
  <sheetViews>
    <sheetView zoomScale="90" zoomScaleNormal="90" workbookViewId="0">
      <selection activeCell="U31" sqref="U31"/>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382</v>
      </c>
      <c r="C1" s="683"/>
      <c r="D1" s="683"/>
      <c r="E1" s="683"/>
      <c r="F1" s="683"/>
      <c r="H1" s="867" t="s">
        <v>45</v>
      </c>
      <c r="I1" s="868"/>
      <c r="J1" s="869"/>
      <c r="K1" s="870"/>
    </row>
    <row r="2" spans="1:11" ht="9.9499999999999993" customHeight="1" x14ac:dyDescent="0.15">
      <c r="A2" s="14"/>
      <c r="I2" s="14"/>
      <c r="J2" s="3"/>
      <c r="K2" s="4"/>
    </row>
    <row r="3" spans="1:11" ht="19.5" customHeight="1" x14ac:dyDescent="0.15">
      <c r="A3" s="2" t="s">
        <v>64</v>
      </c>
      <c r="B3" s="90"/>
      <c r="C3" s="90"/>
      <c r="D3" s="90"/>
      <c r="E3" s="90"/>
      <c r="F3" s="90"/>
      <c r="G3" s="90">
        <v>45962</v>
      </c>
      <c r="H3" s="90">
        <v>45963</v>
      </c>
      <c r="I3" s="727" t="s">
        <v>1</v>
      </c>
      <c r="J3" s="717" t="s">
        <v>2</v>
      </c>
      <c r="K3" s="718"/>
    </row>
    <row r="4" spans="1:11" ht="19.5" customHeight="1" x14ac:dyDescent="0.15">
      <c r="A4" s="2" t="s">
        <v>3</v>
      </c>
      <c r="B4" s="2"/>
      <c r="C4" s="2"/>
      <c r="D4" s="2"/>
      <c r="E4" s="2"/>
      <c r="F4" s="2"/>
      <c r="G4" s="2" t="s">
        <v>9</v>
      </c>
      <c r="H4" s="24" t="s">
        <v>10</v>
      </c>
      <c r="I4" s="728"/>
      <c r="J4" s="719"/>
      <c r="K4" s="720"/>
    </row>
    <row r="5" spans="1:11" ht="19.5" customHeight="1" x14ac:dyDescent="0.15">
      <c r="A5" s="17" t="s">
        <v>13</v>
      </c>
      <c r="B5" s="21"/>
      <c r="C5" s="21"/>
      <c r="D5" s="21"/>
      <c r="E5" s="21"/>
      <c r="F5" s="21"/>
      <c r="G5" s="12"/>
      <c r="H5" s="12"/>
      <c r="I5" s="5"/>
      <c r="J5" s="682"/>
      <c r="K5" s="692"/>
    </row>
    <row r="6" spans="1:11" ht="19.5" customHeight="1" x14ac:dyDescent="0.15">
      <c r="A6" s="19" t="s">
        <v>61</v>
      </c>
      <c r="B6" s="127"/>
      <c r="C6" s="127"/>
      <c r="D6" s="32"/>
      <c r="E6" s="32"/>
      <c r="F6" s="32"/>
      <c r="G6" s="54" t="s">
        <v>20</v>
      </c>
      <c r="H6" s="54" t="s">
        <v>58</v>
      </c>
      <c r="I6" s="5">
        <f>COUNTIFS(B6:H6,"&lt;&gt;空",B6:H6,"&lt;&gt;休",B6:H6,"&lt;&gt;調",B6:H6,"&lt;&gt;",B6:H6,"&lt;&gt;調整休")</f>
        <v>2</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f>
        <v>10.75</v>
      </c>
      <c r="K6" s="692"/>
    </row>
    <row r="7" spans="1:11" ht="19.5" customHeight="1" x14ac:dyDescent="0.15">
      <c r="A7" s="20" t="s">
        <v>44</v>
      </c>
      <c r="B7" s="21"/>
      <c r="C7" s="21"/>
      <c r="D7" s="32"/>
      <c r="E7" s="32"/>
      <c r="F7" s="32"/>
      <c r="G7" s="54" t="s">
        <v>21</v>
      </c>
      <c r="H7" s="54"/>
      <c r="I7" s="5">
        <f>COUNTIFS(B7:H7,"&lt;&gt;空",B7:H7,"&lt;&gt;休",B7:H7,"&lt;&gt;調",B7:H7,"&lt;&gt;",B7:H7,"&lt;&gt;調整休")</f>
        <v>1</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f>
        <v>4.5</v>
      </c>
      <c r="K7" s="692"/>
    </row>
    <row r="8" spans="1:11" ht="19.5" customHeight="1" x14ac:dyDescent="0.15">
      <c r="A8" s="19" t="s">
        <v>71</v>
      </c>
      <c r="B8" s="21"/>
      <c r="C8" s="21"/>
      <c r="D8" s="32"/>
      <c r="E8" s="32"/>
      <c r="F8" s="32"/>
      <c r="G8" s="54"/>
      <c r="H8" s="12" t="s">
        <v>27</v>
      </c>
      <c r="I8" s="5">
        <f>COUNTIFS(B8:H8,"&lt;&gt;空",B8:H8,"&lt;&gt;休",B8:H8,"&lt;&gt;調",B8:H8,"&lt;&gt;",B8:H8,"&lt;&gt;調整休")</f>
        <v>1</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(3)+(COUNTIF(B8:H8,"16-19"))*(3)</f>
        <v>3</v>
      </c>
      <c r="K8" s="692"/>
    </row>
    <row r="9" spans="1:11" ht="19.5" customHeight="1" x14ac:dyDescent="0.15">
      <c r="A9" s="56" t="s">
        <v>66</v>
      </c>
      <c r="B9" s="21"/>
      <c r="C9" s="21"/>
      <c r="D9" s="32"/>
      <c r="E9" s="32"/>
      <c r="F9" s="32"/>
      <c r="G9" s="54"/>
      <c r="H9" s="57"/>
      <c r="I9" s="5"/>
      <c r="J9" s="682"/>
      <c r="K9" s="692"/>
    </row>
    <row r="10" spans="1:11" ht="19.5" customHeight="1" x14ac:dyDescent="0.15">
      <c r="A10" s="44"/>
      <c r="B10" s="106"/>
      <c r="C10" s="106"/>
      <c r="D10" s="106"/>
      <c r="E10" s="106"/>
      <c r="F10" s="106"/>
      <c r="G10" s="12"/>
      <c r="H10" s="40"/>
      <c r="I10" s="5"/>
      <c r="J10" s="758"/>
      <c r="K10" s="759"/>
    </row>
    <row r="11" spans="1:11" ht="19.5" customHeight="1" x14ac:dyDescent="0.15">
      <c r="A11" s="33" t="s">
        <v>0</v>
      </c>
      <c r="B11" s="90">
        <v>45964</v>
      </c>
      <c r="C11" s="90">
        <v>45965</v>
      </c>
      <c r="D11" s="90">
        <v>45966</v>
      </c>
      <c r="E11" s="90">
        <v>45967</v>
      </c>
      <c r="F11" s="90">
        <v>45968</v>
      </c>
      <c r="G11" s="90">
        <v>45969</v>
      </c>
      <c r="H11" s="90">
        <v>45970</v>
      </c>
      <c r="I11" s="7"/>
      <c r="J11" s="717" t="s">
        <v>2</v>
      </c>
      <c r="K11" s="718"/>
    </row>
    <row r="12" spans="1:11" ht="19.5" customHeight="1" x14ac:dyDescent="0.15">
      <c r="A12" s="22" t="s">
        <v>3</v>
      </c>
      <c r="B12" s="24" t="s">
        <v>4</v>
      </c>
      <c r="C12" s="2" t="s">
        <v>5</v>
      </c>
      <c r="D12" s="21" t="s">
        <v>6</v>
      </c>
      <c r="E12" s="2" t="s">
        <v>7</v>
      </c>
      <c r="F12" s="2" t="s">
        <v>8</v>
      </c>
      <c r="G12" s="2" t="s">
        <v>9</v>
      </c>
      <c r="H12" s="24" t="s">
        <v>10</v>
      </c>
      <c r="I12" s="8"/>
      <c r="J12" s="719"/>
      <c r="K12" s="720"/>
    </row>
    <row r="13" spans="1:11" ht="19.5" customHeight="1" x14ac:dyDescent="0.15">
      <c r="A13" s="17" t="s">
        <v>12</v>
      </c>
      <c r="B13" s="12"/>
      <c r="C13" s="21"/>
      <c r="D13" s="21"/>
      <c r="E13" s="452" t="s">
        <v>119</v>
      </c>
      <c r="F13" s="12"/>
      <c r="G13" s="12"/>
      <c r="H13" s="12"/>
      <c r="I13" s="5"/>
      <c r="J13" s="682"/>
      <c r="K13" s="692"/>
    </row>
    <row r="14" spans="1:11" ht="19.5" customHeight="1" x14ac:dyDescent="0.15">
      <c r="A14" s="19" t="s">
        <v>61</v>
      </c>
      <c r="B14" s="12"/>
      <c r="C14" s="127"/>
      <c r="D14" s="32"/>
      <c r="E14" s="54" t="s">
        <v>20</v>
      </c>
      <c r="F14" s="54" t="s">
        <v>20</v>
      </c>
      <c r="G14" s="54" t="s">
        <v>21</v>
      </c>
      <c r="H14" s="54"/>
      <c r="I14" s="5">
        <f t="shared" ref="I14:I16" si="0">COUNTIFS(B14:H14,"&lt;&gt;空",B14:H14,"&lt;&gt;休",B14:H14,"&lt;&gt;調",B14:H14,"&lt;&gt;",B14:H14,"&lt;&gt;調整休")</f>
        <v>3</v>
      </c>
      <c r="J14" s="682">
        <v>27.5</v>
      </c>
      <c r="K14" s="692"/>
    </row>
    <row r="15" spans="1:11" ht="19.5" customHeight="1" x14ac:dyDescent="0.15">
      <c r="A15" s="20" t="s">
        <v>44</v>
      </c>
      <c r="B15" s="54" t="s">
        <v>58</v>
      </c>
      <c r="C15" s="21"/>
      <c r="D15" s="32"/>
      <c r="E15" s="54"/>
      <c r="F15" s="54" t="s">
        <v>21</v>
      </c>
      <c r="G15" s="54" t="s">
        <v>20</v>
      </c>
      <c r="H15" s="54" t="s">
        <v>58</v>
      </c>
      <c r="I15" s="5">
        <f t="shared" si="0"/>
        <v>4</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13:30-19"))*(5)+(COUNTIF(B15:H15,"14-17"))*(4)+(COUNTIF(B15:H15,"16-19"))*(4)</f>
        <v>21.5</v>
      </c>
      <c r="K15" s="692"/>
    </row>
    <row r="16" spans="1:11" ht="19.5" customHeight="1" x14ac:dyDescent="0.15">
      <c r="A16" s="19" t="s">
        <v>71</v>
      </c>
      <c r="B16" s="12" t="s">
        <v>27</v>
      </c>
      <c r="C16" s="21"/>
      <c r="D16" s="32"/>
      <c r="E16" s="12" t="s">
        <v>27</v>
      </c>
      <c r="F16" s="54"/>
      <c r="G16" s="54"/>
      <c r="H16" s="12" t="s">
        <v>27</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(3)+(COUNTIF(B16:H16,"16-19"))*(3)</f>
        <v>9</v>
      </c>
      <c r="K16" s="692"/>
    </row>
    <row r="17" spans="1:11" ht="19.5" customHeight="1" x14ac:dyDescent="0.15">
      <c r="A17" s="56" t="s">
        <v>66</v>
      </c>
      <c r="B17" s="16"/>
      <c r="C17" s="21"/>
      <c r="D17" s="32"/>
      <c r="E17" s="16" t="s">
        <v>367</v>
      </c>
      <c r="F17" s="54"/>
      <c r="G17" s="54"/>
      <c r="H17" s="57"/>
      <c r="I17" s="5"/>
      <c r="J17" s="682"/>
      <c r="K17" s="692"/>
    </row>
    <row r="18" spans="1:11" ht="19.5" customHeight="1" x14ac:dyDescent="0.15">
      <c r="A18" s="44"/>
      <c r="B18" s="12"/>
      <c r="C18" s="106"/>
      <c r="D18" s="106"/>
      <c r="E18" s="12"/>
      <c r="F18" s="40"/>
      <c r="G18" s="12"/>
      <c r="H18" s="40"/>
      <c r="I18" s="5"/>
      <c r="J18" s="758"/>
      <c r="K18" s="759"/>
    </row>
    <row r="19" spans="1:11" ht="19.5" customHeight="1" x14ac:dyDescent="0.15">
      <c r="A19" s="22" t="s">
        <v>0</v>
      </c>
      <c r="B19" s="23">
        <v>45971</v>
      </c>
      <c r="C19" s="23">
        <v>45972</v>
      </c>
      <c r="D19" s="23">
        <v>45973</v>
      </c>
      <c r="E19" s="23">
        <v>45974</v>
      </c>
      <c r="F19" s="23">
        <v>45975</v>
      </c>
      <c r="G19" s="23">
        <v>45976</v>
      </c>
      <c r="H19" s="23">
        <v>45977</v>
      </c>
      <c r="I19" s="7"/>
      <c r="J19" s="717" t="s">
        <v>2</v>
      </c>
      <c r="K19" s="718"/>
    </row>
    <row r="20" spans="1:11" ht="19.5" customHeight="1" x14ac:dyDescent="0.15">
      <c r="A20" s="22" t="s">
        <v>3</v>
      </c>
      <c r="B20" s="2" t="s">
        <v>4</v>
      </c>
      <c r="C20" s="21" t="s">
        <v>5</v>
      </c>
      <c r="D20" s="21" t="s">
        <v>6</v>
      </c>
      <c r="E20" s="2" t="s">
        <v>7</v>
      </c>
      <c r="F20" s="2" t="s">
        <v>8</v>
      </c>
      <c r="G20" s="2" t="s">
        <v>9</v>
      </c>
      <c r="H20" s="24" t="s">
        <v>10</v>
      </c>
      <c r="I20" s="8"/>
      <c r="J20" s="719"/>
      <c r="K20" s="720"/>
    </row>
    <row r="21" spans="1:11" ht="17.100000000000001" customHeight="1" x14ac:dyDescent="0.15">
      <c r="A21" s="17" t="s">
        <v>13</v>
      </c>
      <c r="B21" s="12"/>
      <c r="C21" s="21"/>
      <c r="D21" s="21"/>
      <c r="E21" s="12"/>
      <c r="F21" s="12"/>
      <c r="G21" s="12"/>
      <c r="H21" s="12"/>
      <c r="I21" s="51"/>
      <c r="J21" s="721"/>
      <c r="K21" s="722"/>
    </row>
    <row r="22" spans="1:11" ht="19.5" customHeight="1" x14ac:dyDescent="0.15">
      <c r="A22" s="19" t="s">
        <v>61</v>
      </c>
      <c r="B22" s="12" t="s">
        <v>58</v>
      </c>
      <c r="C22" s="127"/>
      <c r="D22" s="32"/>
      <c r="E22" s="54"/>
      <c r="F22" s="54" t="s">
        <v>21</v>
      </c>
      <c r="G22" s="54" t="s">
        <v>20</v>
      </c>
      <c r="H22" s="54" t="s">
        <v>58</v>
      </c>
      <c r="I22" s="5">
        <f t="shared" ref="I22:I24" si="1">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(4)</f>
        <v>21.5</v>
      </c>
      <c r="K22" s="692"/>
    </row>
    <row r="23" spans="1:11" ht="19.5" customHeight="1" x14ac:dyDescent="0.15">
      <c r="A23" s="20" t="s">
        <v>44</v>
      </c>
      <c r="B23" s="16"/>
      <c r="C23" s="21"/>
      <c r="D23" s="32"/>
      <c r="E23" s="54" t="s">
        <v>20</v>
      </c>
      <c r="F23" s="54" t="s">
        <v>20</v>
      </c>
      <c r="G23" s="54" t="s">
        <v>21</v>
      </c>
      <c r="H23" s="54"/>
      <c r="I23" s="5">
        <f t="shared" si="1"/>
        <v>3</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(4)</f>
        <v>13.5</v>
      </c>
      <c r="K23" s="692"/>
    </row>
    <row r="24" spans="1:11" ht="19.5" customHeight="1" x14ac:dyDescent="0.15">
      <c r="A24" s="19" t="s">
        <v>71</v>
      </c>
      <c r="B24" s="12" t="s">
        <v>27</v>
      </c>
      <c r="C24" s="21"/>
      <c r="D24" s="32"/>
      <c r="E24" s="12" t="s">
        <v>27</v>
      </c>
      <c r="F24" s="54"/>
      <c r="G24" s="54"/>
      <c r="H24" s="12" t="s">
        <v>27</v>
      </c>
      <c r="I24" s="5">
        <f t="shared" si="1"/>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13:30-19"))*(5)+(COUNTIF(B24:H24,"14-17"))*(3)+(COUNTIF(B24:H24,"16-19"))*(3)</f>
        <v>9</v>
      </c>
      <c r="K24" s="692"/>
    </row>
    <row r="25" spans="1:11" ht="19.5" customHeight="1" x14ac:dyDescent="0.15">
      <c r="A25" s="56" t="s">
        <v>66</v>
      </c>
      <c r="B25" s="16"/>
      <c r="C25" s="21"/>
      <c r="D25" s="32"/>
      <c r="E25" s="16" t="s">
        <v>367</v>
      </c>
      <c r="F25" s="54"/>
      <c r="G25" s="54"/>
      <c r="H25" s="57"/>
      <c r="I25" s="5"/>
      <c r="J25" s="682"/>
      <c r="K25" s="692"/>
    </row>
    <row r="26" spans="1:11" ht="19.5" customHeight="1" x14ac:dyDescent="0.15">
      <c r="A26" s="44"/>
      <c r="B26" s="12"/>
      <c r="C26" s="106"/>
      <c r="D26" s="106"/>
      <c r="E26" s="12"/>
      <c r="F26" s="40"/>
      <c r="G26" s="12"/>
      <c r="H26" s="40"/>
      <c r="I26" s="5"/>
      <c r="J26" s="758"/>
      <c r="K26" s="759"/>
    </row>
    <row r="27" spans="1:11" ht="19.5" customHeight="1" x14ac:dyDescent="0.15">
      <c r="A27" s="22" t="s">
        <v>0</v>
      </c>
      <c r="B27" s="90">
        <v>45978</v>
      </c>
      <c r="C27" s="90">
        <v>45979</v>
      </c>
      <c r="D27" s="90">
        <v>45980</v>
      </c>
      <c r="E27" s="90">
        <v>45981</v>
      </c>
      <c r="F27" s="90">
        <v>45982</v>
      </c>
      <c r="G27" s="90">
        <v>45983</v>
      </c>
      <c r="H27" s="90">
        <v>45984</v>
      </c>
      <c r="I27" s="7"/>
      <c r="J27" s="717" t="s">
        <v>2</v>
      </c>
      <c r="K27" s="718"/>
    </row>
    <row r="28" spans="1:11" ht="19.5" customHeight="1" x14ac:dyDescent="0.15">
      <c r="A28" s="22" t="s">
        <v>3</v>
      </c>
      <c r="B28" s="2" t="s">
        <v>4</v>
      </c>
      <c r="C28" s="21" t="s">
        <v>5</v>
      </c>
      <c r="D28" s="21" t="s">
        <v>6</v>
      </c>
      <c r="E28" s="2" t="s">
        <v>7</v>
      </c>
      <c r="F28" s="2" t="s">
        <v>8</v>
      </c>
      <c r="G28" s="2" t="s">
        <v>9</v>
      </c>
      <c r="H28" s="24" t="s">
        <v>10</v>
      </c>
      <c r="I28" s="8"/>
      <c r="J28" s="719"/>
      <c r="K28" s="720"/>
    </row>
    <row r="29" spans="1:11" ht="19.5" customHeight="1" x14ac:dyDescent="0.15">
      <c r="A29" s="17" t="s">
        <v>12</v>
      </c>
      <c r="B29" s="12"/>
      <c r="C29" s="21"/>
      <c r="D29" s="21"/>
      <c r="E29" s="12"/>
      <c r="F29" s="12"/>
      <c r="G29" s="12"/>
      <c r="H29" s="12"/>
      <c r="I29" s="5"/>
      <c r="J29" s="682"/>
      <c r="K29" s="692"/>
    </row>
    <row r="30" spans="1:11" ht="19.5" customHeight="1" x14ac:dyDescent="0.15">
      <c r="A30" s="19" t="s">
        <v>61</v>
      </c>
      <c r="B30" s="12"/>
      <c r="C30" s="127"/>
      <c r="D30" s="32"/>
      <c r="E30" s="54" t="s">
        <v>20</v>
      </c>
      <c r="F30" s="54" t="s">
        <v>20</v>
      </c>
      <c r="G30" s="54" t="s">
        <v>21</v>
      </c>
      <c r="H30" s="54"/>
      <c r="I30" s="5">
        <f t="shared" ref="I30:I32" si="2">COUNTIFS(B30:H30,"&lt;&gt;空",B30:H30,"&lt;&gt;休",B30:H30,"&lt;&gt;調",B30:H30,"&lt;&gt;",B30:H30,"&lt;&gt;調整休")</f>
        <v>3</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f>
        <v>13.5</v>
      </c>
      <c r="K30" s="692"/>
    </row>
    <row r="31" spans="1:11" ht="19.5" customHeight="1" x14ac:dyDescent="0.15">
      <c r="A31" s="20" t="s">
        <v>44</v>
      </c>
      <c r="B31" s="54" t="s">
        <v>58</v>
      </c>
      <c r="C31" s="21"/>
      <c r="D31" s="32"/>
      <c r="E31" s="54"/>
      <c r="F31" s="54" t="s">
        <v>21</v>
      </c>
      <c r="G31" s="54" t="s">
        <v>20</v>
      </c>
      <c r="H31" s="54" t="s">
        <v>58</v>
      </c>
      <c r="I31" s="5">
        <f t="shared" si="2"/>
        <v>4</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COUNTIF(B31:H31,"11-16"))*(4.5)</f>
        <v>21.5</v>
      </c>
      <c r="K31" s="692"/>
    </row>
    <row r="32" spans="1:11" ht="19.5" customHeight="1" x14ac:dyDescent="0.15">
      <c r="A32" s="19" t="s">
        <v>71</v>
      </c>
      <c r="B32" s="12" t="s">
        <v>27</v>
      </c>
      <c r="C32" s="21"/>
      <c r="D32" s="32"/>
      <c r="E32" s="12" t="s">
        <v>27</v>
      </c>
      <c r="F32" s="54"/>
      <c r="G32" s="54"/>
      <c r="H32" s="12" t="s">
        <v>27</v>
      </c>
      <c r="I32" s="5">
        <f t="shared" si="2"/>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13:30-19"))*(5)+(COUNTIF(B32:H32,"14-17"))*(3)+(COUNTIF(B32:H32,"16-19"))*(3)</f>
        <v>9</v>
      </c>
      <c r="K32" s="692"/>
    </row>
    <row r="33" spans="1:14" ht="19.5" customHeight="1" x14ac:dyDescent="0.15">
      <c r="A33" s="56" t="s">
        <v>66</v>
      </c>
      <c r="B33" s="16"/>
      <c r="C33" s="21"/>
      <c r="D33" s="32"/>
      <c r="E33" s="16" t="s">
        <v>367</v>
      </c>
      <c r="F33" s="54"/>
      <c r="G33" s="54"/>
      <c r="H33" s="57"/>
      <c r="I33" s="5"/>
      <c r="J33" s="682"/>
      <c r="K33" s="692"/>
    </row>
    <row r="34" spans="1:14" ht="19.5" customHeight="1" x14ac:dyDescent="0.15">
      <c r="A34" s="44"/>
      <c r="B34" s="12"/>
      <c r="C34" s="106"/>
      <c r="D34" s="106"/>
      <c r="E34" s="12"/>
      <c r="F34" s="40"/>
      <c r="G34" s="12"/>
      <c r="H34" s="40"/>
      <c r="I34" s="5"/>
      <c r="J34" s="758"/>
      <c r="K34" s="759"/>
    </row>
    <row r="35" spans="1:14" ht="19.5" customHeight="1" x14ac:dyDescent="0.15">
      <c r="A35" s="22" t="s">
        <v>0</v>
      </c>
      <c r="B35" s="23">
        <v>45985</v>
      </c>
      <c r="C35" s="23">
        <v>45986</v>
      </c>
      <c r="D35" s="23">
        <v>45987</v>
      </c>
      <c r="E35" s="23">
        <v>45988</v>
      </c>
      <c r="F35" s="23">
        <v>45989</v>
      </c>
      <c r="G35" s="23">
        <v>45990</v>
      </c>
      <c r="H35" s="23">
        <v>45991</v>
      </c>
      <c r="I35" s="7"/>
      <c r="J35" s="717" t="s">
        <v>2</v>
      </c>
      <c r="K35" s="718"/>
    </row>
    <row r="36" spans="1:14" ht="19.5" customHeight="1" x14ac:dyDescent="0.15">
      <c r="A36" s="22" t="s">
        <v>3</v>
      </c>
      <c r="B36" s="24" t="s">
        <v>4</v>
      </c>
      <c r="C36" s="316" t="s">
        <v>5</v>
      </c>
      <c r="D36" s="21" t="s">
        <v>6</v>
      </c>
      <c r="E36" s="2" t="s">
        <v>7</v>
      </c>
      <c r="F36" s="2" t="s">
        <v>8</v>
      </c>
      <c r="G36" s="2" t="s">
        <v>9</v>
      </c>
      <c r="H36" s="24" t="s">
        <v>10</v>
      </c>
      <c r="I36" s="8"/>
      <c r="J36" s="719"/>
      <c r="K36" s="720"/>
    </row>
    <row r="37" spans="1:14" ht="17.100000000000001" customHeight="1" x14ac:dyDescent="0.15">
      <c r="A37" s="17" t="s">
        <v>13</v>
      </c>
      <c r="B37" s="12"/>
      <c r="C37" s="21"/>
      <c r="D37" s="21"/>
      <c r="E37" s="12"/>
      <c r="F37" s="967" t="s">
        <v>60</v>
      </c>
      <c r="G37" s="968"/>
      <c r="H37" s="969"/>
      <c r="I37" s="51"/>
      <c r="J37" s="27"/>
      <c r="K37" s="49"/>
    </row>
    <row r="38" spans="1:14" ht="19.5" customHeight="1" x14ac:dyDescent="0.15">
      <c r="A38" s="19" t="s">
        <v>61</v>
      </c>
      <c r="B38" s="12" t="s">
        <v>58</v>
      </c>
      <c r="C38" s="127"/>
      <c r="D38" s="32"/>
      <c r="E38" s="54"/>
      <c r="F38" s="54" t="s">
        <v>21</v>
      </c>
      <c r="G38" s="54" t="s">
        <v>20</v>
      </c>
      <c r="H38" s="54" t="s">
        <v>58</v>
      </c>
      <c r="I38" s="5">
        <f t="shared" ref="I38:I40" si="3">COUNTIFS(B38:H38,"&lt;&gt;空",B38:H38,"&lt;&gt;休",B38:H38,"&lt;&gt;調",B38:H38,"&lt;&gt;",B38:H38,"&lt;&gt;調整休")</f>
        <v>4</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f>
        <v>21.5</v>
      </c>
      <c r="K38" s="692"/>
    </row>
    <row r="39" spans="1:14" ht="19.5" customHeight="1" x14ac:dyDescent="0.15">
      <c r="A39" s="20" t="s">
        <v>44</v>
      </c>
      <c r="B39" s="16"/>
      <c r="C39" s="21"/>
      <c r="D39" s="32"/>
      <c r="E39" s="54" t="s">
        <v>20</v>
      </c>
      <c r="F39" s="54" t="s">
        <v>20</v>
      </c>
      <c r="G39" s="54" t="s">
        <v>21</v>
      </c>
      <c r="H39" s="54"/>
      <c r="I39" s="5">
        <f t="shared" si="3"/>
        <v>3</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f>
        <v>13.5</v>
      </c>
      <c r="K39" s="692"/>
    </row>
    <row r="40" spans="1:14" ht="19.5" customHeight="1" x14ac:dyDescent="0.15">
      <c r="A40" s="19" t="s">
        <v>71</v>
      </c>
      <c r="B40" s="12" t="s">
        <v>27</v>
      </c>
      <c r="C40" s="21"/>
      <c r="D40" s="32"/>
      <c r="E40" s="12" t="s">
        <v>27</v>
      </c>
      <c r="F40" s="54"/>
      <c r="G40" s="54"/>
      <c r="H40" s="12" t="s">
        <v>27</v>
      </c>
      <c r="I40" s="5">
        <f t="shared" si="3"/>
        <v>3</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(3)+(COUNTIF(B40:H40,"16-19"))*(3)</f>
        <v>9</v>
      </c>
      <c r="K40" s="692"/>
    </row>
    <row r="41" spans="1:14" ht="19.5" customHeight="1" x14ac:dyDescent="0.15">
      <c r="A41" s="56" t="s">
        <v>66</v>
      </c>
      <c r="B41" s="16"/>
      <c r="C41" s="21"/>
      <c r="D41" s="32"/>
      <c r="E41" s="16" t="s">
        <v>367</v>
      </c>
      <c r="F41" s="54"/>
      <c r="G41" s="54"/>
      <c r="H41" s="57"/>
      <c r="I41" s="5"/>
      <c r="J41" s="682"/>
      <c r="K41" s="692"/>
    </row>
    <row r="42" spans="1:14" ht="19.5" customHeight="1" x14ac:dyDescent="0.15">
      <c r="A42" s="44"/>
      <c r="B42" s="12"/>
      <c r="C42" s="106"/>
      <c r="D42" s="106"/>
      <c r="E42" s="12"/>
      <c r="F42" s="40"/>
      <c r="G42" s="12"/>
      <c r="H42" s="40"/>
      <c r="I42" s="5"/>
      <c r="J42" s="758"/>
      <c r="K42" s="759"/>
    </row>
    <row r="43" spans="1:14" ht="19.5" customHeight="1" x14ac:dyDescent="0.15">
      <c r="A43" s="41"/>
      <c r="B43" s="42"/>
      <c r="C43" s="42"/>
      <c r="D43" s="42"/>
      <c r="E43" s="42"/>
      <c r="F43" s="42"/>
      <c r="G43" s="42"/>
      <c r="H43" s="42"/>
      <c r="I43" s="882" t="s">
        <v>384</v>
      </c>
      <c r="J43" s="882"/>
      <c r="K43" s="882"/>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J13:K13"/>
    <mergeCell ref="B1:F1"/>
    <mergeCell ref="H1:K1"/>
    <mergeCell ref="I3:I4"/>
    <mergeCell ref="J3:K4"/>
    <mergeCell ref="J5:K5"/>
    <mergeCell ref="J6:K6"/>
    <mergeCell ref="J7:K7"/>
    <mergeCell ref="J8:K8"/>
    <mergeCell ref="J9:K9"/>
    <mergeCell ref="J10:K10"/>
    <mergeCell ref="J11:K12"/>
    <mergeCell ref="J33:K33"/>
    <mergeCell ref="J34:K34"/>
    <mergeCell ref="J26:K26"/>
    <mergeCell ref="J14:K14"/>
    <mergeCell ref="J15:K15"/>
    <mergeCell ref="J16:K16"/>
    <mergeCell ref="J17:K17"/>
    <mergeCell ref="J18:K18"/>
    <mergeCell ref="J19:K20"/>
    <mergeCell ref="J21:K21"/>
    <mergeCell ref="J22:K22"/>
    <mergeCell ref="J23:K23"/>
    <mergeCell ref="J24:K24"/>
    <mergeCell ref="J25:K25"/>
    <mergeCell ref="J27:K28"/>
    <mergeCell ref="J29:K29"/>
    <mergeCell ref="J30:K30"/>
    <mergeCell ref="J31:K31"/>
    <mergeCell ref="J32:K32"/>
    <mergeCell ref="A46:B46"/>
    <mergeCell ref="C46:K46"/>
    <mergeCell ref="J35:K36"/>
    <mergeCell ref="J38:K38"/>
    <mergeCell ref="J39:K39"/>
    <mergeCell ref="J40:K40"/>
    <mergeCell ref="J41:K41"/>
    <mergeCell ref="J42:K42"/>
    <mergeCell ref="I43:K43"/>
    <mergeCell ref="A44:B44"/>
    <mergeCell ref="D44:E44"/>
    <mergeCell ref="A45:B45"/>
    <mergeCell ref="C45:K45"/>
    <mergeCell ref="F37:H37"/>
    <mergeCell ref="A52:B52"/>
    <mergeCell ref="C52:K52"/>
    <mergeCell ref="C47:K47"/>
    <mergeCell ref="A49:B49"/>
    <mergeCell ref="C49:K49"/>
    <mergeCell ref="A50:B50"/>
    <mergeCell ref="A51:B51"/>
    <mergeCell ref="C51:K51"/>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08AAA4F-8841-4803-B345-2BE867F6E38E}">
          <x14:formula1>
            <xm:f>'F:\Users\clmiwa-three\Downloads\[《中村》新田・草加 エリア 仮シフト【12月16日～1月15日】.xlsx]参照データベース'!#REF!</xm:f>
          </x14:formula1>
          <xm:sqref>G1 C43:H43</xm:sqref>
        </x14:dataValidation>
      </x14:dataValidations>
    </ext>
  </extLst>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04DA4-6DB5-41A8-B8AE-B7E0BF595D15}">
  <sheetPr>
    <pageSetUpPr fitToPage="1"/>
  </sheetPr>
  <dimension ref="A1:X52"/>
  <sheetViews>
    <sheetView zoomScale="90" zoomScaleNormal="90" workbookViewId="0">
      <selection activeCell="U31" sqref="U31"/>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382</v>
      </c>
      <c r="C1" s="683"/>
      <c r="D1" s="683"/>
      <c r="E1" s="683"/>
      <c r="F1" s="683"/>
      <c r="H1" s="723" t="s">
        <v>49</v>
      </c>
      <c r="I1" s="724"/>
      <c r="J1" s="725"/>
      <c r="K1" s="726"/>
    </row>
    <row r="2" spans="1:24" ht="18" customHeight="1" x14ac:dyDescent="0.15">
      <c r="A2" s="14"/>
      <c r="I2" s="14"/>
      <c r="J2" s="3"/>
      <c r="K2" s="4"/>
    </row>
    <row r="3" spans="1:24" ht="18" customHeight="1" x14ac:dyDescent="0.15">
      <c r="A3" s="2" t="s">
        <v>64</v>
      </c>
      <c r="B3" s="90"/>
      <c r="C3" s="90"/>
      <c r="D3" s="90"/>
      <c r="E3" s="90"/>
      <c r="F3" s="90"/>
      <c r="G3" s="90">
        <v>45962</v>
      </c>
      <c r="H3" s="90">
        <v>45963</v>
      </c>
      <c r="I3" s="727" t="s">
        <v>1</v>
      </c>
      <c r="J3" s="717" t="s">
        <v>2</v>
      </c>
      <c r="K3" s="718"/>
    </row>
    <row r="4" spans="1:24" ht="18" customHeight="1" x14ac:dyDescent="0.15">
      <c r="A4" s="2" t="s">
        <v>3</v>
      </c>
      <c r="B4" s="2"/>
      <c r="C4" s="2"/>
      <c r="D4" s="2"/>
      <c r="E4" s="2"/>
      <c r="F4" s="2"/>
      <c r="G4" s="2" t="s">
        <v>9</v>
      </c>
      <c r="H4" s="24" t="s">
        <v>10</v>
      </c>
      <c r="I4" s="728"/>
      <c r="J4" s="719"/>
      <c r="K4" s="720"/>
    </row>
    <row r="5" spans="1:24" ht="18" customHeight="1" x14ac:dyDescent="0.15">
      <c r="A5" s="17" t="s">
        <v>13</v>
      </c>
      <c r="B5" s="26"/>
      <c r="C5" s="26"/>
      <c r="D5" s="37"/>
      <c r="E5" s="37"/>
      <c r="F5" s="37"/>
      <c r="G5" s="12"/>
      <c r="H5" s="12"/>
      <c r="I5" s="5"/>
      <c r="J5" s="682"/>
      <c r="K5" s="692"/>
    </row>
    <row r="6" spans="1:24" ht="18" customHeight="1" x14ac:dyDescent="0.15">
      <c r="A6" s="5" t="s">
        <v>73</v>
      </c>
      <c r="B6" s="127"/>
      <c r="C6" s="127"/>
      <c r="D6" s="32"/>
      <c r="E6" s="32"/>
      <c r="F6" s="32"/>
      <c r="G6" s="12" t="s">
        <v>20</v>
      </c>
      <c r="H6" s="12" t="s">
        <v>41</v>
      </c>
      <c r="I6" s="5">
        <f>COUNTIFS(B6:H6,"&lt;&gt;空",B6:H6,"&lt;&gt;休",B6:H6,"&lt;&gt;調",B6:H6,"&lt;&gt;",B6:H6,"&lt;&gt;調整休")</f>
        <v>2</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16-19"))*(3)</f>
        <v>10.5</v>
      </c>
      <c r="K6" s="692"/>
      <c r="N6" s="6"/>
      <c r="O6" s="6"/>
      <c r="P6" s="6"/>
      <c r="Q6" s="6"/>
      <c r="R6" s="6"/>
      <c r="S6" s="6"/>
      <c r="T6" s="6"/>
      <c r="U6" s="6"/>
      <c r="V6" s="6"/>
      <c r="W6" s="6"/>
      <c r="X6" s="6"/>
    </row>
    <row r="7" spans="1:24" ht="18" customHeight="1" x14ac:dyDescent="0.15">
      <c r="A7" s="5" t="s">
        <v>46</v>
      </c>
      <c r="B7" s="21"/>
      <c r="C7" s="21"/>
      <c r="D7" s="32"/>
      <c r="E7" s="32"/>
      <c r="F7" s="32"/>
      <c r="G7" s="12" t="s">
        <v>21</v>
      </c>
      <c r="H7" s="12"/>
      <c r="I7" s="5">
        <f>COUNTIFS(B7:H7,"&lt;&gt;空",B7:H7,"&lt;&gt;休",B7:H7,"&lt;&gt;調",B7:H7,"&lt;&gt;",B7:H7,"&lt;&gt;調整休")</f>
        <v>1</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4.5</v>
      </c>
      <c r="K7" s="692"/>
      <c r="N7" s="6"/>
      <c r="O7" s="6"/>
      <c r="P7" s="6"/>
      <c r="Q7" s="6"/>
      <c r="R7" s="6"/>
      <c r="S7" s="6"/>
      <c r="T7" s="6"/>
      <c r="U7" s="6"/>
      <c r="V7" s="6"/>
      <c r="W7" s="6"/>
      <c r="X7" s="6"/>
    </row>
    <row r="8" spans="1:24" ht="18" customHeight="1" x14ac:dyDescent="0.15">
      <c r="A8" s="5" t="s">
        <v>47</v>
      </c>
      <c r="B8" s="21"/>
      <c r="C8" s="21"/>
      <c r="D8" s="32"/>
      <c r="E8" s="32"/>
      <c r="F8" s="32"/>
      <c r="G8" s="12"/>
      <c r="H8" s="12" t="s">
        <v>20</v>
      </c>
      <c r="I8" s="5">
        <f>COUNTIFS(B8:H8,"&lt;&gt;空",B8:H8,"&lt;&gt;休",B8:H8,"&lt;&gt;調",B8:H8,"&lt;&gt;",B8:H8,"&lt;&gt;調整休")</f>
        <v>1</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4.5</v>
      </c>
      <c r="K8" s="692"/>
    </row>
    <row r="9" spans="1:24" ht="18" customHeight="1" x14ac:dyDescent="0.15">
      <c r="A9" s="5" t="s">
        <v>48</v>
      </c>
      <c r="B9" s="106"/>
      <c r="C9" s="106"/>
      <c r="D9" s="106"/>
      <c r="E9" s="106"/>
      <c r="F9" s="106"/>
      <c r="G9" s="12" t="s">
        <v>41</v>
      </c>
      <c r="H9" s="29" t="s">
        <v>21</v>
      </c>
      <c r="I9" s="5">
        <f>COUNTIFS(B9:H9,"&lt;&gt;空",B9:H9,"&lt;&gt;休",B9:H9,"&lt;&gt;調",B9:H9,"&lt;&gt;",B9:H9,"&lt;&gt;調整休")</f>
        <v>2</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10.5</v>
      </c>
      <c r="K9" s="692"/>
    </row>
    <row r="10" spans="1:24" ht="18" customHeight="1" x14ac:dyDescent="0.15">
      <c r="A10" s="321"/>
      <c r="B10" s="38"/>
      <c r="C10" s="38"/>
      <c r="D10" s="39"/>
      <c r="E10" s="39"/>
      <c r="F10" s="39"/>
      <c r="G10" s="29"/>
      <c r="H10" s="12"/>
      <c r="I10" s="5">
        <f>COUNTIFS(B10:H10,"&lt;&gt;空",B10:H10,"&lt;&gt;休",B10:H10,"&lt;&gt;調",B10:H10,"&lt;&gt;",B10:H10,"&lt;&gt;調整休")</f>
        <v>0</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16-19"))*(3)</f>
        <v>0</v>
      </c>
      <c r="K10" s="692"/>
    </row>
    <row r="11" spans="1:24" ht="18" customHeight="1" x14ac:dyDescent="0.15">
      <c r="A11" s="33" t="s">
        <v>0</v>
      </c>
      <c r="B11" s="90">
        <v>45964</v>
      </c>
      <c r="C11" s="90">
        <v>45965</v>
      </c>
      <c r="D11" s="90">
        <v>45966</v>
      </c>
      <c r="E11" s="90">
        <v>45967</v>
      </c>
      <c r="F11" s="90">
        <v>45968</v>
      </c>
      <c r="G11" s="90">
        <v>45969</v>
      </c>
      <c r="H11" s="90">
        <v>45970</v>
      </c>
      <c r="I11" s="7"/>
      <c r="J11" s="717" t="s">
        <v>2</v>
      </c>
      <c r="K11" s="718"/>
    </row>
    <row r="12" spans="1:24" ht="18" customHeight="1" x14ac:dyDescent="0.15">
      <c r="A12" s="22" t="s">
        <v>3</v>
      </c>
      <c r="B12" s="24" t="s">
        <v>4</v>
      </c>
      <c r="C12" s="2" t="s">
        <v>5</v>
      </c>
      <c r="D12" s="21" t="s">
        <v>6</v>
      </c>
      <c r="E12" s="2" t="s">
        <v>7</v>
      </c>
      <c r="F12" s="2" t="s">
        <v>8</v>
      </c>
      <c r="G12" s="2" t="s">
        <v>9</v>
      </c>
      <c r="H12" s="24" t="s">
        <v>10</v>
      </c>
      <c r="I12" s="8"/>
      <c r="J12" s="719"/>
      <c r="K12" s="720"/>
    </row>
    <row r="13" spans="1:24" ht="18" customHeight="1" x14ac:dyDescent="0.15">
      <c r="A13" s="17" t="s">
        <v>12</v>
      </c>
      <c r="B13" s="12"/>
      <c r="C13" s="26"/>
      <c r="D13" s="37"/>
      <c r="E13" s="452" t="s">
        <v>119</v>
      </c>
      <c r="F13" s="12"/>
      <c r="G13" s="12"/>
      <c r="H13" s="12"/>
      <c r="I13" s="5"/>
      <c r="J13" s="682"/>
      <c r="K13" s="692"/>
    </row>
    <row r="14" spans="1:24" ht="18" customHeight="1" x14ac:dyDescent="0.15">
      <c r="A14" s="5" t="s">
        <v>73</v>
      </c>
      <c r="B14" s="12" t="s">
        <v>20</v>
      </c>
      <c r="C14" s="127"/>
      <c r="D14" s="32"/>
      <c r="E14" s="54"/>
      <c r="F14" s="12" t="s">
        <v>21</v>
      </c>
      <c r="G14" s="12" t="s">
        <v>20</v>
      </c>
      <c r="H14" s="12" t="s">
        <v>41</v>
      </c>
      <c r="I14" s="5">
        <f t="shared" ref="I14:I16" si="0">COUNTIFS(B14:H14,"&lt;&gt;空",B14:H14,"&lt;&gt;休",B14:H14,"&lt;&gt;調",B14:H14,"&lt;&gt;",B14:H14,"&lt;&gt;調整休")</f>
        <v>4</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f>
        <v>19.5</v>
      </c>
      <c r="K14" s="692"/>
    </row>
    <row r="15" spans="1:24" ht="18" customHeight="1" x14ac:dyDescent="0.15">
      <c r="A15" s="5" t="s">
        <v>46</v>
      </c>
      <c r="B15" s="12" t="s">
        <v>21</v>
      </c>
      <c r="C15" s="21"/>
      <c r="D15" s="32"/>
      <c r="E15" s="54" t="s">
        <v>21</v>
      </c>
      <c r="F15" s="18"/>
      <c r="G15" s="12" t="s">
        <v>21</v>
      </c>
      <c r="H15" s="12"/>
      <c r="I15" s="5">
        <f t="shared" si="0"/>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13.5</v>
      </c>
      <c r="K15" s="692"/>
    </row>
    <row r="16" spans="1:24" ht="18" customHeight="1" x14ac:dyDescent="0.15">
      <c r="A16" s="5" t="s">
        <v>47</v>
      </c>
      <c r="B16" s="12"/>
      <c r="C16" s="21"/>
      <c r="D16" s="32"/>
      <c r="E16" s="54" t="s">
        <v>20</v>
      </c>
      <c r="F16" s="12" t="s">
        <v>20</v>
      </c>
      <c r="G16" s="12"/>
      <c r="H16" s="12" t="s">
        <v>20</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16-19"))*(3)</f>
        <v>13.5</v>
      </c>
      <c r="K16" s="692"/>
    </row>
    <row r="17" spans="1:11" ht="18" customHeight="1" x14ac:dyDescent="0.15">
      <c r="A17" s="5" t="s">
        <v>48</v>
      </c>
      <c r="B17" s="12"/>
      <c r="C17" s="106"/>
      <c r="D17" s="106"/>
      <c r="E17" s="55"/>
      <c r="F17" s="40"/>
      <c r="G17" s="12" t="s">
        <v>41</v>
      </c>
      <c r="H17" s="29" t="s">
        <v>21</v>
      </c>
      <c r="I17" s="5">
        <f>COUNTIFS(B17:H17,"&lt;&gt;空",B17:H17,"&lt;&gt;休",B17:H17,"&lt;&gt;調",B17:H17,"&lt;&gt;",B17:H17,"&lt;&gt;調整休")</f>
        <v>2</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10.5</v>
      </c>
      <c r="K17" s="692"/>
    </row>
    <row r="18" spans="1:11" ht="18" customHeight="1" x14ac:dyDescent="0.15">
      <c r="A18" s="321"/>
      <c r="B18" s="12"/>
      <c r="C18" s="38"/>
      <c r="D18" s="39"/>
      <c r="E18" s="12"/>
      <c r="F18" s="40"/>
      <c r="G18" s="29"/>
      <c r="H18" s="12"/>
      <c r="I18" s="5"/>
      <c r="J18" s="682"/>
      <c r="K18" s="692"/>
    </row>
    <row r="19" spans="1:11" ht="18" customHeight="1" x14ac:dyDescent="0.15">
      <c r="A19" s="22" t="s">
        <v>0</v>
      </c>
      <c r="B19" s="23">
        <v>45971</v>
      </c>
      <c r="C19" s="23">
        <v>45972</v>
      </c>
      <c r="D19" s="23">
        <v>45973</v>
      </c>
      <c r="E19" s="23">
        <v>45974</v>
      </c>
      <c r="F19" s="23">
        <v>45975</v>
      </c>
      <c r="G19" s="23">
        <v>45976</v>
      </c>
      <c r="H19" s="23">
        <v>45977</v>
      </c>
      <c r="I19" s="7"/>
      <c r="J19" s="717" t="s">
        <v>2</v>
      </c>
      <c r="K19" s="718"/>
    </row>
    <row r="20" spans="1:11" ht="18" customHeight="1" x14ac:dyDescent="0.15">
      <c r="A20" s="22" t="s">
        <v>3</v>
      </c>
      <c r="B20" s="2" t="s">
        <v>4</v>
      </c>
      <c r="C20" s="21" t="s">
        <v>5</v>
      </c>
      <c r="D20" s="21" t="s">
        <v>6</v>
      </c>
      <c r="E20" s="2" t="s">
        <v>7</v>
      </c>
      <c r="F20" s="2" t="s">
        <v>8</v>
      </c>
      <c r="G20" s="2" t="s">
        <v>9</v>
      </c>
      <c r="H20" s="24" t="s">
        <v>10</v>
      </c>
      <c r="I20" s="8"/>
      <c r="J20" s="719"/>
      <c r="K20" s="720"/>
    </row>
    <row r="21" spans="1:11" ht="18.95" customHeight="1" x14ac:dyDescent="0.15">
      <c r="A21" s="17" t="s">
        <v>13</v>
      </c>
      <c r="B21" s="12"/>
      <c r="C21" s="26"/>
      <c r="D21" s="37"/>
      <c r="E21" s="12"/>
      <c r="F21" s="12"/>
      <c r="G21" s="12"/>
      <c r="H21" s="12"/>
      <c r="I21" s="51"/>
      <c r="J21" s="721"/>
      <c r="K21" s="722"/>
    </row>
    <row r="22" spans="1:11" ht="18" customHeight="1" x14ac:dyDescent="0.15">
      <c r="A22" s="5" t="s">
        <v>73</v>
      </c>
      <c r="B22" s="12" t="s">
        <v>20</v>
      </c>
      <c r="C22" s="127"/>
      <c r="D22" s="32"/>
      <c r="E22" s="54"/>
      <c r="F22" s="12" t="s">
        <v>21</v>
      </c>
      <c r="G22" s="12" t="s">
        <v>20</v>
      </c>
      <c r="H22" s="12" t="s">
        <v>41</v>
      </c>
      <c r="I22" s="5">
        <f>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19.5</v>
      </c>
      <c r="K22" s="692"/>
    </row>
    <row r="23" spans="1:11" ht="18" customHeight="1" x14ac:dyDescent="0.15">
      <c r="A23" s="5" t="s">
        <v>46</v>
      </c>
      <c r="B23" s="12" t="s">
        <v>21</v>
      </c>
      <c r="C23" s="21"/>
      <c r="D23" s="32"/>
      <c r="E23" s="54" t="s">
        <v>21</v>
      </c>
      <c r="F23" s="18"/>
      <c r="G23" s="12" t="s">
        <v>21</v>
      </c>
      <c r="H23" s="12"/>
      <c r="I23" s="5">
        <f>COUNTIFS(B23:H23,"&lt;&gt;空",B23:H23,"&lt;&gt;休",B23:H23,"&lt;&gt;調",B23:H23,"&lt;&gt;",B23:H23,"&lt;&gt;調整休")</f>
        <v>3</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13.5</v>
      </c>
      <c r="K23" s="692"/>
    </row>
    <row r="24" spans="1:11" ht="18" customHeight="1" x14ac:dyDescent="0.15">
      <c r="A24" s="5" t="s">
        <v>47</v>
      </c>
      <c r="B24" s="12"/>
      <c r="C24" s="21"/>
      <c r="D24" s="32"/>
      <c r="E24" s="54" t="s">
        <v>20</v>
      </c>
      <c r="F24" s="12" t="s">
        <v>20</v>
      </c>
      <c r="G24" s="12"/>
      <c r="H24" s="12" t="s">
        <v>20</v>
      </c>
      <c r="I24" s="5">
        <f>COUNTIFS(B24:H24,"&lt;&gt;空",B24:H24,"&lt;&gt;休",B24:H24,"&lt;&gt;調",B24:H24,"&lt;&gt;",B24:H24,"&lt;&gt;調整休")</f>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13.5</v>
      </c>
      <c r="K24" s="692"/>
    </row>
    <row r="25" spans="1:11" ht="18" customHeight="1" x14ac:dyDescent="0.15">
      <c r="A25" s="5" t="s">
        <v>48</v>
      </c>
      <c r="B25" s="12"/>
      <c r="C25" s="106"/>
      <c r="D25" s="106"/>
      <c r="E25" s="55"/>
      <c r="F25" s="40"/>
      <c r="G25" s="12" t="s">
        <v>41</v>
      </c>
      <c r="H25" s="29" t="s">
        <v>21</v>
      </c>
      <c r="I25" s="5">
        <f>COUNTIFS(B25:H25,"&lt;&gt;空",B25:H25,"&lt;&gt;休",B25:H25,"&lt;&gt;調",B25:H25,"&lt;&gt;",B25:H25,"&lt;&gt;調整休")</f>
        <v>2</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10.5</v>
      </c>
      <c r="K25" s="692"/>
    </row>
    <row r="26" spans="1:11" ht="18" customHeight="1" x14ac:dyDescent="0.15">
      <c r="A26" s="321"/>
      <c r="B26" s="12"/>
      <c r="C26" s="38"/>
      <c r="D26" s="39"/>
      <c r="E26" s="12"/>
      <c r="F26" s="40"/>
      <c r="G26" s="29"/>
      <c r="H26" s="12"/>
      <c r="I26" s="5">
        <f>COUNTIFS(B26:H26,"&lt;&gt;空",B26:H26,"&lt;&gt;休",B26:H26,"&lt;&gt;調",B26:H26,"&lt;&gt;",B26:H26,"&lt;&gt;調整休")</f>
        <v>0</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16-19"))*(3)</f>
        <v>0</v>
      </c>
      <c r="K26" s="692"/>
    </row>
    <row r="27" spans="1:11" ht="18" customHeight="1" x14ac:dyDescent="0.15">
      <c r="A27" s="22" t="s">
        <v>0</v>
      </c>
      <c r="B27" s="90">
        <v>45978</v>
      </c>
      <c r="C27" s="90">
        <v>45979</v>
      </c>
      <c r="D27" s="90">
        <v>45980</v>
      </c>
      <c r="E27" s="90">
        <v>45981</v>
      </c>
      <c r="F27" s="90">
        <v>45982</v>
      </c>
      <c r="G27" s="90">
        <v>45983</v>
      </c>
      <c r="H27" s="90">
        <v>45984</v>
      </c>
      <c r="I27" s="7"/>
      <c r="J27" s="717" t="s">
        <v>2</v>
      </c>
      <c r="K27" s="718"/>
    </row>
    <row r="28" spans="1:11" ht="18" customHeight="1" x14ac:dyDescent="0.15">
      <c r="A28" s="22" t="s">
        <v>3</v>
      </c>
      <c r="B28" s="2" t="s">
        <v>4</v>
      </c>
      <c r="C28" s="21" t="s">
        <v>5</v>
      </c>
      <c r="D28" s="21" t="s">
        <v>6</v>
      </c>
      <c r="E28" s="2" t="s">
        <v>7</v>
      </c>
      <c r="F28" s="2" t="s">
        <v>8</v>
      </c>
      <c r="G28" s="2" t="s">
        <v>9</v>
      </c>
      <c r="H28" s="24" t="s">
        <v>10</v>
      </c>
      <c r="I28" s="8"/>
      <c r="J28" s="719"/>
      <c r="K28" s="720"/>
    </row>
    <row r="29" spans="1:11" ht="18" customHeight="1" x14ac:dyDescent="0.15">
      <c r="A29" s="17" t="s">
        <v>12</v>
      </c>
      <c r="B29" s="12"/>
      <c r="C29" s="37"/>
      <c r="D29" s="37"/>
      <c r="E29" s="12"/>
      <c r="F29" s="12"/>
      <c r="G29" s="12"/>
      <c r="H29" s="12"/>
      <c r="I29" s="5"/>
      <c r="J29" s="682"/>
      <c r="K29" s="692"/>
    </row>
    <row r="30" spans="1:11" ht="18" customHeight="1" x14ac:dyDescent="0.15">
      <c r="A30" s="5" t="s">
        <v>73</v>
      </c>
      <c r="B30" s="12" t="s">
        <v>20</v>
      </c>
      <c r="C30" s="127"/>
      <c r="D30" s="32"/>
      <c r="E30" s="54"/>
      <c r="F30" s="12" t="s">
        <v>21</v>
      </c>
      <c r="G30" s="12" t="s">
        <v>20</v>
      </c>
      <c r="H30" s="12" t="s">
        <v>41</v>
      </c>
      <c r="I30" s="5">
        <f t="shared" ref="I30:I32" si="1">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16-19"))*(3)</f>
        <v>19.5</v>
      </c>
      <c r="K30" s="692"/>
    </row>
    <row r="31" spans="1:11" ht="18" customHeight="1" x14ac:dyDescent="0.15">
      <c r="A31" s="5" t="s">
        <v>46</v>
      </c>
      <c r="B31" s="12" t="s">
        <v>21</v>
      </c>
      <c r="C31" s="21"/>
      <c r="D31" s="32"/>
      <c r="E31" s="54" t="s">
        <v>21</v>
      </c>
      <c r="F31" s="18"/>
      <c r="G31" s="12" t="s">
        <v>21</v>
      </c>
      <c r="H31" s="12"/>
      <c r="I31" s="5">
        <f t="shared" si="1"/>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13.5</v>
      </c>
      <c r="K31" s="692"/>
    </row>
    <row r="32" spans="1:11" ht="18" customHeight="1" x14ac:dyDescent="0.15">
      <c r="A32" s="5" t="s">
        <v>47</v>
      </c>
      <c r="B32" s="12"/>
      <c r="C32" s="21"/>
      <c r="D32" s="32"/>
      <c r="E32" s="54" t="s">
        <v>20</v>
      </c>
      <c r="F32" s="12" t="s">
        <v>20</v>
      </c>
      <c r="G32" s="12"/>
      <c r="H32" s="12" t="s">
        <v>20</v>
      </c>
      <c r="I32" s="5">
        <f t="shared" si="1"/>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16-19"))*(3)</f>
        <v>13.5</v>
      </c>
      <c r="K32" s="692"/>
    </row>
    <row r="33" spans="1:14" ht="18" customHeight="1" x14ac:dyDescent="0.15">
      <c r="A33" s="5" t="s">
        <v>48</v>
      </c>
      <c r="B33" s="12"/>
      <c r="C33" s="106"/>
      <c r="D33" s="106"/>
      <c r="E33" s="55"/>
      <c r="F33" s="40"/>
      <c r="G33" s="12" t="s">
        <v>41</v>
      </c>
      <c r="H33" s="29" t="s">
        <v>21</v>
      </c>
      <c r="I33" s="5">
        <f>COUNTIFS(B33:H33,"&lt;&gt;空",B33:H33,"&lt;&gt;休",B33:H33,"&lt;&gt;調",B33:H33,"&lt;&gt;",B33:H33,"&lt;&gt;調整休")</f>
        <v>2</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10.5</v>
      </c>
      <c r="K33" s="692"/>
    </row>
    <row r="34" spans="1:14" ht="18" customHeight="1" x14ac:dyDescent="0.15">
      <c r="A34" s="321"/>
      <c r="B34" s="12"/>
      <c r="C34" s="38"/>
      <c r="D34" s="39"/>
      <c r="E34" s="12"/>
      <c r="F34" s="40"/>
      <c r="G34" s="29"/>
      <c r="H34" s="12"/>
      <c r="I34" s="5">
        <f>COUNTIFS(B34:H34,"&lt;&gt;空",B34:H34,"&lt;&gt;休",B34:H34,"&lt;&gt;調",B34:H34,"&lt;&gt;",B34:H34,"&lt;&gt;調整休")</f>
        <v>0</v>
      </c>
      <c r="J34" s="682">
        <f>SUM(COUNTIF(B34:H34,"9-14:30"))*(5)+(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16-19"))*(3)</f>
        <v>0</v>
      </c>
      <c r="K34" s="692"/>
    </row>
    <row r="35" spans="1:14" ht="18" customHeight="1" x14ac:dyDescent="0.15">
      <c r="A35" s="22" t="s">
        <v>0</v>
      </c>
      <c r="B35" s="23">
        <v>45985</v>
      </c>
      <c r="C35" s="23">
        <v>45986</v>
      </c>
      <c r="D35" s="23">
        <v>45987</v>
      </c>
      <c r="E35" s="23">
        <v>45988</v>
      </c>
      <c r="F35" s="23">
        <v>45989</v>
      </c>
      <c r="G35" s="23">
        <v>45990</v>
      </c>
      <c r="H35" s="23">
        <v>45991</v>
      </c>
      <c r="I35" s="7"/>
      <c r="J35" s="717" t="s">
        <v>2</v>
      </c>
      <c r="K35" s="718"/>
    </row>
    <row r="36" spans="1:14" ht="18" customHeight="1" x14ac:dyDescent="0.15">
      <c r="A36" s="22" t="s">
        <v>3</v>
      </c>
      <c r="B36" s="24" t="s">
        <v>4</v>
      </c>
      <c r="C36" s="316" t="s">
        <v>5</v>
      </c>
      <c r="D36" s="21" t="s">
        <v>6</v>
      </c>
      <c r="E36" s="2" t="s">
        <v>7</v>
      </c>
      <c r="F36" s="2" t="s">
        <v>8</v>
      </c>
      <c r="G36" s="2" t="s">
        <v>9</v>
      </c>
      <c r="H36" s="24" t="s">
        <v>10</v>
      </c>
      <c r="I36" s="8"/>
      <c r="J36" s="719"/>
      <c r="K36" s="720"/>
    </row>
    <row r="37" spans="1:14" ht="18.95" customHeight="1" x14ac:dyDescent="0.15">
      <c r="A37" s="17" t="s">
        <v>13</v>
      </c>
      <c r="B37" s="12"/>
      <c r="C37" s="26"/>
      <c r="D37" s="37"/>
      <c r="E37" s="12"/>
      <c r="F37" s="967" t="s">
        <v>60</v>
      </c>
      <c r="G37" s="968"/>
      <c r="H37" s="969"/>
      <c r="I37" s="51"/>
      <c r="J37" s="27"/>
      <c r="K37" s="49"/>
    </row>
    <row r="38" spans="1:14" ht="18" customHeight="1" x14ac:dyDescent="0.15">
      <c r="A38" s="5" t="s">
        <v>73</v>
      </c>
      <c r="B38" s="12" t="s">
        <v>20</v>
      </c>
      <c r="C38" s="127"/>
      <c r="D38" s="32"/>
      <c r="E38" s="54"/>
      <c r="F38" s="12" t="s">
        <v>21</v>
      </c>
      <c r="G38" s="12" t="s">
        <v>20</v>
      </c>
      <c r="H38" s="12" t="s">
        <v>41</v>
      </c>
      <c r="I38" s="5">
        <f>COUNTIFS(B38:H38,"&lt;&gt;空",B38:H38,"&lt;&gt;休",B38:H38,"&lt;&gt;調",B38:H38,"&lt;&gt;",B38:H38,"&lt;&gt;調整休")</f>
        <v>4</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f>
        <v>19.5</v>
      </c>
      <c r="K38" s="692"/>
    </row>
    <row r="39" spans="1:14" ht="18" customHeight="1" x14ac:dyDescent="0.15">
      <c r="A39" s="5" t="s">
        <v>46</v>
      </c>
      <c r="B39" s="12" t="s">
        <v>21</v>
      </c>
      <c r="C39" s="21"/>
      <c r="D39" s="32"/>
      <c r="E39" s="54" t="s">
        <v>21</v>
      </c>
      <c r="F39" s="18"/>
      <c r="G39" s="12" t="s">
        <v>21</v>
      </c>
      <c r="H39" s="12"/>
      <c r="I39" s="5">
        <f>COUNTIFS(B39:H39,"&lt;&gt;空",B39:H39,"&lt;&gt;休",B39:H39,"&lt;&gt;調",B39:H39,"&lt;&gt;",B39:H39,"&lt;&gt;調整休")</f>
        <v>3</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13.5</v>
      </c>
      <c r="K39" s="692"/>
    </row>
    <row r="40" spans="1:14" ht="18" customHeight="1" x14ac:dyDescent="0.15">
      <c r="A40" s="5" t="s">
        <v>47</v>
      </c>
      <c r="B40" s="12"/>
      <c r="C40" s="21"/>
      <c r="D40" s="32"/>
      <c r="E40" s="54" t="s">
        <v>20</v>
      </c>
      <c r="F40" s="12" t="s">
        <v>20</v>
      </c>
      <c r="G40" s="12"/>
      <c r="H40" s="12" t="s">
        <v>20</v>
      </c>
      <c r="I40" s="5">
        <f>COUNTIFS(B40:H40,"&lt;&gt;空",B40:H40,"&lt;&gt;休",B40:H40,"&lt;&gt;調",B40:H40,"&lt;&gt;",B40:H40,"&lt;&gt;調整休")</f>
        <v>3</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13.5</v>
      </c>
      <c r="K40" s="692"/>
    </row>
    <row r="41" spans="1:14" ht="18" customHeight="1" x14ac:dyDescent="0.15">
      <c r="A41" s="5" t="s">
        <v>48</v>
      </c>
      <c r="B41" s="12"/>
      <c r="C41" s="106"/>
      <c r="D41" s="106"/>
      <c r="E41" s="55"/>
      <c r="F41" s="40"/>
      <c r="G41" s="12" t="s">
        <v>41</v>
      </c>
      <c r="H41" s="29" t="s">
        <v>21</v>
      </c>
      <c r="I41" s="5">
        <f>COUNTIFS(B41:H41,"&lt;&gt;空",B41:H41,"&lt;&gt;休",B41:H41,"&lt;&gt;調",B41:H41,"&lt;&gt;",B41:H41,"&lt;&gt;調整休")</f>
        <v>2</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10.5</v>
      </c>
      <c r="K41" s="692"/>
    </row>
    <row r="42" spans="1:14" ht="18" customHeight="1" x14ac:dyDescent="0.15">
      <c r="A42" s="321"/>
      <c r="B42" s="12"/>
      <c r="C42" s="38"/>
      <c r="D42" s="39"/>
      <c r="E42" s="12"/>
      <c r="F42" s="40"/>
      <c r="G42" s="29"/>
      <c r="H42" s="12"/>
      <c r="I42" s="5">
        <f>COUNTIFS(B42:H42,"&lt;&gt;空",B42:H42,"&lt;&gt;休",B42:H42,"&lt;&gt;調",B42:H42,"&lt;&gt;",B42:H42,"&lt;&gt;調整休")</f>
        <v>0</v>
      </c>
      <c r="J42" s="682">
        <f>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16-19"))*(3)</f>
        <v>0</v>
      </c>
      <c r="K42" s="692"/>
    </row>
    <row r="43" spans="1:14" ht="18" customHeight="1" x14ac:dyDescent="0.15">
      <c r="A43" s="41"/>
      <c r="B43" s="42"/>
      <c r="C43" s="42"/>
      <c r="D43" s="42"/>
      <c r="E43" s="42"/>
      <c r="F43" s="42"/>
      <c r="G43" s="42"/>
      <c r="H43" s="42"/>
      <c r="I43" s="881" t="s">
        <v>384</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J13:K13"/>
    <mergeCell ref="B1:F1"/>
    <mergeCell ref="H1:K1"/>
    <mergeCell ref="I3:I4"/>
    <mergeCell ref="J3:K4"/>
    <mergeCell ref="J5:K5"/>
    <mergeCell ref="J6:K6"/>
    <mergeCell ref="J7:K7"/>
    <mergeCell ref="J8:K8"/>
    <mergeCell ref="J9:K9"/>
    <mergeCell ref="J10:K10"/>
    <mergeCell ref="J11:K12"/>
    <mergeCell ref="J33:K33"/>
    <mergeCell ref="J34:K34"/>
    <mergeCell ref="J26:K26"/>
    <mergeCell ref="J14:K14"/>
    <mergeCell ref="J15:K15"/>
    <mergeCell ref="J16:K16"/>
    <mergeCell ref="J17:K17"/>
    <mergeCell ref="J18:K18"/>
    <mergeCell ref="J19:K20"/>
    <mergeCell ref="J21:K21"/>
    <mergeCell ref="J22:K22"/>
    <mergeCell ref="J23:K23"/>
    <mergeCell ref="J24:K24"/>
    <mergeCell ref="J25:K25"/>
    <mergeCell ref="J27:K28"/>
    <mergeCell ref="J29:K29"/>
    <mergeCell ref="J30:K30"/>
    <mergeCell ref="J31:K31"/>
    <mergeCell ref="J32:K32"/>
    <mergeCell ref="A46:B46"/>
    <mergeCell ref="C46:K46"/>
    <mergeCell ref="J35:K36"/>
    <mergeCell ref="J38:K38"/>
    <mergeCell ref="J39:K39"/>
    <mergeCell ref="J40:K40"/>
    <mergeCell ref="J41:K41"/>
    <mergeCell ref="J42:K42"/>
    <mergeCell ref="I43:K43"/>
    <mergeCell ref="A44:B44"/>
    <mergeCell ref="D44:E44"/>
    <mergeCell ref="A45:B45"/>
    <mergeCell ref="C45:K45"/>
    <mergeCell ref="F37:H37"/>
    <mergeCell ref="A52:B52"/>
    <mergeCell ref="C52:K52"/>
    <mergeCell ref="C47:K47"/>
    <mergeCell ref="A49:B49"/>
    <mergeCell ref="C49:K49"/>
    <mergeCell ref="A50:B50"/>
    <mergeCell ref="A51:B51"/>
    <mergeCell ref="C51:K51"/>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582227C-6DDE-4C7A-BF82-BDD02C0D6660}">
          <x14:formula1>
            <xm:f>'F:\Users\clmiwa-three\Downloads\[《中村》新田・草加 エリア 仮シフト【12月16日～1月15日】.xlsx]参照データベース'!#REF!</xm:f>
          </x14:formula1>
          <xm:sqref>B10:F10 C18:D18 C26:D26 G1 E43:H43 C34:D34 C42:D43</xm:sqref>
        </x14:dataValidation>
      </x14:dataValidations>
    </ext>
  </extLst>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0350A-D682-406C-915D-0F7A5CE28B02}">
  <sheetPr>
    <pageSetUpPr fitToPage="1"/>
  </sheetPr>
  <dimension ref="A1:N52"/>
  <sheetViews>
    <sheetView zoomScale="90" zoomScaleNormal="90" workbookViewId="0">
      <selection activeCell="U31" sqref="U31"/>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382</v>
      </c>
      <c r="C1" s="683"/>
      <c r="D1" s="683"/>
      <c r="E1" s="683"/>
      <c r="F1" s="683"/>
      <c r="H1" s="847" t="s">
        <v>110</v>
      </c>
      <c r="I1" s="848"/>
      <c r="J1" s="849"/>
      <c r="K1" s="850"/>
    </row>
    <row r="2" spans="1:11" ht="20.25" customHeight="1" x14ac:dyDescent="0.15">
      <c r="A2" s="14"/>
      <c r="B2" s="764" t="s">
        <v>390</v>
      </c>
      <c r="C2" s="764"/>
      <c r="D2" s="764"/>
      <c r="E2" s="764"/>
      <c r="I2" s="119"/>
      <c r="J2" s="3"/>
      <c r="K2" s="4"/>
    </row>
    <row r="3" spans="1:11" ht="19.5" customHeight="1" x14ac:dyDescent="0.15">
      <c r="A3" s="2" t="s">
        <v>64</v>
      </c>
      <c r="B3" s="90"/>
      <c r="C3" s="90"/>
      <c r="D3" s="90"/>
      <c r="E3" s="90"/>
      <c r="F3" s="90"/>
      <c r="G3" s="90">
        <v>45962</v>
      </c>
      <c r="H3" s="90">
        <v>45963</v>
      </c>
      <c r="I3" s="851" t="s">
        <v>1</v>
      </c>
      <c r="J3" s="853" t="s">
        <v>2</v>
      </c>
      <c r="K3" s="853"/>
    </row>
    <row r="4" spans="1:11" ht="19.5" customHeight="1" x14ac:dyDescent="0.15">
      <c r="A4" s="2" t="s">
        <v>3</v>
      </c>
      <c r="B4" s="2"/>
      <c r="C4" s="2"/>
      <c r="D4" s="2"/>
      <c r="E4" s="2"/>
      <c r="F4" s="2"/>
      <c r="G4" s="2" t="s">
        <v>9</v>
      </c>
      <c r="H4" s="24" t="s">
        <v>10</v>
      </c>
      <c r="I4" s="852"/>
      <c r="J4" s="853"/>
      <c r="K4" s="853"/>
    </row>
    <row r="5" spans="1:11" ht="19.5" customHeight="1" x14ac:dyDescent="0.15">
      <c r="A5" s="17" t="s">
        <v>13</v>
      </c>
      <c r="B5" s="2"/>
      <c r="C5" s="2"/>
      <c r="D5" s="2"/>
      <c r="E5" s="2"/>
      <c r="F5" s="2"/>
      <c r="G5" s="12"/>
      <c r="H5" s="12"/>
      <c r="I5" s="5"/>
      <c r="J5" s="682"/>
      <c r="K5" s="692"/>
    </row>
    <row r="6" spans="1:11" ht="19.5" customHeight="1" x14ac:dyDescent="0.15">
      <c r="A6" s="20" t="s">
        <v>108</v>
      </c>
      <c r="B6" s="26"/>
      <c r="C6" s="26"/>
      <c r="D6" s="11"/>
      <c r="E6" s="11"/>
      <c r="F6" s="11"/>
      <c r="G6" s="12"/>
      <c r="H6" s="12" t="s">
        <v>20</v>
      </c>
      <c r="I6" s="5">
        <f>COUNTIFS(B6:H6,"&lt;&gt;空",B6:H6,"&lt;&gt;休",B6:H6,"&lt;&gt;調",B6:H6,"&lt;&gt;",B6:H6,"&lt;&gt;調整休")</f>
        <v>1</v>
      </c>
      <c r="J6" s="682">
        <f>SUM(COUNTIF(B6:H6,"9-19"))*(9)+(COUNTIF(B6:H6,"9-18"))*(8)+(COUNTIF(B6:H6,"9-17"))*(7.25)+(COUNTIF(B6:H6,"9-16"))*(6.25)+(COUNTIF(B6:H6,"9-15"))*(5.5)+(COUNTIF(B6:H6,"9-14"))*(4.5)+(COUNTIF(B6:H6,"9-13"))*(4)+(COUNTIF(B6:H6,"9-12"))*(3)+(COUNTIF(B6:H6,"9-11"))*(2)+(COUNTIF(B6:H6,"15-19"))*(4)+(COUNTIF(B6:H6,"14-19"))*(4.5)+(COUNTIF(B6:H6,"13-19"))*(5.5)+(COUNTIF(B6:H6,"13-18"))*(4.5)+(COUNTIF(B6:H6,"13:30-19"))*(5)+(COUNTIF(B6:H6,"16-19"))*(3)+(COUNTIF(B6:H6,"11-18"))*(6.25)+(COUNTIF(B6:H6,"11-19"))*(7)</f>
        <v>4.5</v>
      </c>
      <c r="K6" s="692"/>
    </row>
    <row r="7" spans="1:11" ht="19.5" customHeight="1" x14ac:dyDescent="0.15">
      <c r="A7" s="20" t="s">
        <v>127</v>
      </c>
      <c r="B7" s="2"/>
      <c r="C7" s="2"/>
      <c r="D7" s="11"/>
      <c r="E7" s="11"/>
      <c r="F7" s="11"/>
      <c r="G7" s="12"/>
      <c r="H7" s="12" t="s">
        <v>184</v>
      </c>
      <c r="I7" s="5">
        <f>COUNTIFS(B7:H7,"&lt;&gt;空",B7:H7,"&lt;&gt;休",B7:H7,"&lt;&gt;調",B7:H7,"&lt;&gt;",B7:H7,"&lt;&gt;調整休")</f>
        <v>1</v>
      </c>
      <c r="J7" s="682">
        <f>SUM(COUNTIF(B7:H7,"9-19"))*(9)+(COUNTIF(B7:H7,"9-18"))*(8)+(COUNTIF(B7:H7,"9-17"))*(7.25)+(COUNTIF(B7:H7,"9-16"))*(6.25)+(COUNTIF(B7:H7,"9-15"))*(5.5)+(COUNTIF(B7:H7,"9-14"))*(4.5)+(COUNTIF(B7:H7,"9-13"))*(4)+(COUNTIF(B7:H7,"9-12"))*(3)+(COUNTIF(B7:H7,"9-11"))*(2)+(COUNTIF(B7:H7,"15-19"))*(4)+(COUNTIF(B7:H7,"14-19"))*(4.5)+(COUNTIF(B7:H7,"13-19"))*(5.5)+(COUNTIF(B7:H7,"13-18"))*(4.5)+(COUNTIF(B7:H7,"13:30-19"))*(5)+(COUNTIF(B7:H7,"16-19"))*(3)+(COUNTIF(B7:H7,"11-18"))*(6.25)+(COUNTIF(B7:H7,"11-19"))*(7)</f>
        <v>7</v>
      </c>
      <c r="K7" s="692"/>
    </row>
    <row r="8" spans="1:11" ht="19.5" customHeight="1" thickBot="1" x14ac:dyDescent="0.2">
      <c r="A8" s="421" t="s">
        <v>344</v>
      </c>
      <c r="B8" s="422"/>
      <c r="C8" s="422"/>
      <c r="D8" s="423"/>
      <c r="E8" s="423"/>
      <c r="F8" s="423"/>
      <c r="G8" s="111" t="s">
        <v>21</v>
      </c>
      <c r="H8" s="111"/>
      <c r="I8" s="5">
        <f>COUNTIFS(B8:H8,"&lt;&gt;空",B8:H8,"&lt;&gt;休",B8:H8,"&lt;&gt;調",B8:H8,"&lt;&gt;",B8:H8,"&lt;&gt;調整休")</f>
        <v>1</v>
      </c>
      <c r="J8" s="682">
        <f>SUM(COUNTIF(B8:H8,"9-19"))*(9)+(COUNTIF(B8:H8,"9-18"))*(8)+(COUNTIF(B8:H8,"9-17"))*(7.25)+(COUNTIF(B8:H8,"9-16"))*(6.25)+(COUNTIF(B8:H8,"9-15"))*(5.5)+(COUNTIF(B8:H8,"9-14"))*(4.5)+(COUNTIF(B8:H8,"9-13"))*(4)+(COUNTIF(B8:H8,"9-12"))*(3)+(COUNTIF(B8:H8,"9-11"))*(2)+(COUNTIF(B8:H8,"9:30-11:30,16-19"))*(5)+(COUNTIF(B8:H8,"15-19"))*(4)+(COUNTIF(B8:H8,"14-19"))*(4.5)+(COUNTIF(B8:H8,"13-19"))*(5.5)+(COUNTIF(B8:H8,"13-18"))*(4.5)+(COUNTIF(B8:H8,"13-17"))*(4)+(COUNTIF(B8:H8,"12-18"))*(5.5)+(COUNTIF(B8:H8,"13:30-19"))*(5)+(COUNTIF(B8:H8,"16-19"))*(3)+(COUNTIF(B8:H8,"11-18"))*(6.25)</f>
        <v>4.5</v>
      </c>
      <c r="K8" s="692"/>
    </row>
    <row r="9" spans="1:11" ht="19.5" customHeight="1" x14ac:dyDescent="0.15">
      <c r="A9" s="930" t="s">
        <v>109</v>
      </c>
      <c r="B9" s="989" t="s">
        <v>389</v>
      </c>
      <c r="C9" s="990"/>
      <c r="D9" s="991"/>
      <c r="E9" s="106"/>
      <c r="F9" s="106"/>
      <c r="G9" s="773" t="s">
        <v>83</v>
      </c>
      <c r="H9" s="447" t="s">
        <v>380</v>
      </c>
      <c r="I9" s="394"/>
      <c r="J9" s="856"/>
      <c r="K9" s="857"/>
    </row>
    <row r="10" spans="1:11" ht="19.5" customHeight="1" thickBot="1" x14ac:dyDescent="0.2">
      <c r="A10" s="798"/>
      <c r="B10" s="395"/>
      <c r="C10" s="395"/>
      <c r="D10" s="395"/>
      <c r="E10" s="395"/>
      <c r="F10" s="395"/>
      <c r="G10" s="774"/>
      <c r="H10" s="111"/>
      <c r="I10" s="397"/>
      <c r="J10" s="858"/>
      <c r="K10" s="859"/>
    </row>
    <row r="11" spans="1:11" ht="19.5" customHeight="1" x14ac:dyDescent="0.15">
      <c r="A11" s="33" t="s">
        <v>0</v>
      </c>
      <c r="B11" s="90">
        <v>45964</v>
      </c>
      <c r="C11" s="90">
        <v>45965</v>
      </c>
      <c r="D11" s="90">
        <v>45966</v>
      </c>
      <c r="E11" s="90">
        <v>45967</v>
      </c>
      <c r="F11" s="90">
        <v>45968</v>
      </c>
      <c r="G11" s="90">
        <v>45969</v>
      </c>
      <c r="H11" s="90">
        <v>45970</v>
      </c>
      <c r="I11" s="860" t="s">
        <v>1</v>
      </c>
      <c r="J11" s="861" t="s">
        <v>2</v>
      </c>
      <c r="K11" s="861"/>
    </row>
    <row r="12" spans="1:11" ht="19.5" customHeight="1" x14ac:dyDescent="0.15">
      <c r="A12" s="22" t="s">
        <v>3</v>
      </c>
      <c r="B12" s="24" t="s">
        <v>4</v>
      </c>
      <c r="C12" s="2" t="s">
        <v>5</v>
      </c>
      <c r="D12" s="21" t="s">
        <v>6</v>
      </c>
      <c r="E12" s="2" t="s">
        <v>7</v>
      </c>
      <c r="F12" s="2" t="s">
        <v>8</v>
      </c>
      <c r="G12" s="2" t="s">
        <v>9</v>
      </c>
      <c r="H12" s="24" t="s">
        <v>10</v>
      </c>
      <c r="I12" s="852"/>
      <c r="J12" s="853"/>
      <c r="K12" s="853"/>
    </row>
    <row r="13" spans="1:11" ht="19.5" customHeight="1" x14ac:dyDescent="0.15">
      <c r="A13" s="17" t="s">
        <v>12</v>
      </c>
      <c r="B13" s="12"/>
      <c r="C13" s="2"/>
      <c r="D13" s="2"/>
      <c r="E13" s="452" t="s">
        <v>119</v>
      </c>
      <c r="F13" s="12"/>
      <c r="G13" s="12"/>
      <c r="H13" s="12"/>
      <c r="I13" s="5"/>
      <c r="J13" s="682"/>
      <c r="K13" s="692"/>
    </row>
    <row r="14" spans="1:11" ht="19.5" customHeight="1" x14ac:dyDescent="0.15">
      <c r="A14" s="20" t="s">
        <v>108</v>
      </c>
      <c r="B14" s="12" t="s">
        <v>20</v>
      </c>
      <c r="C14" s="26"/>
      <c r="D14" s="11"/>
      <c r="E14" s="12" t="s">
        <v>20</v>
      </c>
      <c r="F14" s="12"/>
      <c r="G14" s="12"/>
      <c r="H14" s="12" t="s">
        <v>20</v>
      </c>
      <c r="I14" s="5">
        <f>COUNTIFS(B14:H14,"&lt;&gt;空",B14:H14,"&lt;&gt;休",B14:H14,"&lt;&gt;調",B14:H14,"&lt;&gt;",B14:H14,"&lt;&gt;調整休")</f>
        <v>3</v>
      </c>
      <c r="J14" s="682">
        <f t="shared" ref="J14:J15" si="0">SUM(COUNTIF(B14:H14,"9-19"))*(9)+(COUNTIF(B14:H14,"9-18"))*(8)+(COUNTIF(B14:H14,"9-17"))*(7.25)+(COUNTIF(B14:H14,"9-16"))*(6.25)+(COUNTIF(B14:H14,"9-15"))*(5.5)+(COUNTIF(B14:H14,"9-14"))*(4.5)+(COUNTIF(B14:H14,"9-13"))*(4)+(COUNTIF(B14:H14,"9-12"))*(3)+(COUNTIF(B14:H14,"9-11"))*(2)+(COUNTIF(B14:H14,"15-19"))*(4)+(COUNTIF(B14:H14,"14-19"))*(4.5)+(COUNTIF(B14:H14,"13-19"))*(5.5)+(COUNTIF(B14:H14,"13-18"))*(4.5)+(COUNTIF(B14:H14,"13:30-19"))*(5)+(COUNTIF(B14:H14,"16-19"))*(3)+(COUNTIF(B14:H14,"11-18"))*(6.25)+(COUNTIF(B14:H14,"11-19"))*(7)</f>
        <v>13.5</v>
      </c>
      <c r="K14" s="692"/>
    </row>
    <row r="15" spans="1:11" ht="19.5" customHeight="1" x14ac:dyDescent="0.15">
      <c r="A15" s="20" t="s">
        <v>127</v>
      </c>
      <c r="B15" s="12" t="s">
        <v>21</v>
      </c>
      <c r="C15" s="2"/>
      <c r="D15" s="11"/>
      <c r="E15" s="12" t="s">
        <v>21</v>
      </c>
      <c r="F15" s="12" t="s">
        <v>21</v>
      </c>
      <c r="G15" s="12"/>
      <c r="H15" s="12" t="s">
        <v>184</v>
      </c>
      <c r="I15" s="5">
        <f>COUNTIFS(B15:H15,"&lt;&gt;空",B15:H15,"&lt;&gt;休",B15:H15,"&lt;&gt;調",B15:H15,"&lt;&gt;",B15:H15,"&lt;&gt;調整休")</f>
        <v>4</v>
      </c>
      <c r="J15" s="682">
        <f t="shared" si="0"/>
        <v>20.5</v>
      </c>
      <c r="K15" s="692"/>
    </row>
    <row r="16" spans="1:11" ht="19.5" customHeight="1" thickBot="1" x14ac:dyDescent="0.2">
      <c r="A16" s="421" t="s">
        <v>344</v>
      </c>
      <c r="B16" s="111"/>
      <c r="C16" s="422"/>
      <c r="D16" s="423"/>
      <c r="E16" s="111" t="s">
        <v>21</v>
      </c>
      <c r="F16" s="111"/>
      <c r="G16" s="111" t="s">
        <v>21</v>
      </c>
      <c r="H16" s="111"/>
      <c r="I16" s="5">
        <f>COUNTIFS(B16:H16,"&lt;&gt;空",B16:H16,"&lt;&gt;休",B16:H16,"&lt;&gt;調",B16:H16,"&lt;&gt;",B16:H16,"&lt;&gt;調整休")</f>
        <v>2</v>
      </c>
      <c r="J16" s="682">
        <f>SUM(COUNTIF(B16:H16,"9-19"))*(9)+(COUNTIF(B16:H16,"9-18"))*(8)+(COUNTIF(B16:H16,"9-17"))*(7.25)+(COUNTIF(B16:H16,"9-16"))*(6.25)+(COUNTIF(B16:H16,"9-15"))*(5.5)+(COUNTIF(B16:H16,"9-14"))*(4.5)+(COUNTIF(B16:H16,"9-13"))*(4)+(COUNTIF(B16:H16,"9-12"))*(3)+(COUNTIF(B16:H16,"9-11"))*(2)+(COUNTIF(B16:H16,"9:30-11:30,16-19"))*(5)+(COUNTIF(B16:H16,"15-19"))*(4)+(COUNTIF(B16:H16,"14-19"))*(4.5)+(COUNTIF(B16:H16,"13-19"))*(5.5)+(COUNTIF(B16:H16,"13-18"))*(4.5)+(COUNTIF(B16:H16,"13-17"))*(4)+(COUNTIF(B16:H16,"12-18"))*(5.5)+(COUNTIF(B16:H16,"13:30-19"))*(5)+(COUNTIF(B16:H16,"16-19"))*(3)+(COUNTIF(B16:H16,"11-18"))*(6.25)</f>
        <v>9</v>
      </c>
      <c r="K16" s="692"/>
    </row>
    <row r="17" spans="1:11" ht="19.5" customHeight="1" x14ac:dyDescent="0.15">
      <c r="A17" s="797" t="s">
        <v>109</v>
      </c>
      <c r="B17" s="447"/>
      <c r="C17" s="417"/>
      <c r="D17" s="418"/>
      <c r="E17" s="447" t="s">
        <v>380</v>
      </c>
      <c r="F17" s="393" t="s">
        <v>20</v>
      </c>
      <c r="G17" s="773" t="s">
        <v>83</v>
      </c>
      <c r="H17" s="447" t="s">
        <v>380</v>
      </c>
      <c r="I17" s="394"/>
      <c r="J17" s="856"/>
      <c r="K17" s="857"/>
    </row>
    <row r="18" spans="1:11" ht="19.5" customHeight="1" thickBot="1" x14ac:dyDescent="0.2">
      <c r="A18" s="798"/>
      <c r="B18" s="111"/>
      <c r="C18" s="395"/>
      <c r="D18" s="395"/>
      <c r="E18" s="399"/>
      <c r="F18" s="400" t="s">
        <v>321</v>
      </c>
      <c r="G18" s="774"/>
      <c r="H18" s="111"/>
      <c r="I18" s="397"/>
      <c r="J18" s="858"/>
      <c r="K18" s="859"/>
    </row>
    <row r="19" spans="1:11" ht="19.5" customHeight="1" x14ac:dyDescent="0.15">
      <c r="A19" s="33" t="s">
        <v>0</v>
      </c>
      <c r="B19" s="23">
        <v>45971</v>
      </c>
      <c r="C19" s="23">
        <v>45972</v>
      </c>
      <c r="D19" s="23">
        <v>45973</v>
      </c>
      <c r="E19" s="23">
        <v>45974</v>
      </c>
      <c r="F19" s="23">
        <v>45975</v>
      </c>
      <c r="G19" s="23">
        <v>45976</v>
      </c>
      <c r="H19" s="23">
        <v>45977</v>
      </c>
      <c r="I19" s="860" t="s">
        <v>1</v>
      </c>
      <c r="J19" s="861" t="s">
        <v>2</v>
      </c>
      <c r="K19" s="861"/>
    </row>
    <row r="20" spans="1:11" ht="19.5" customHeight="1" x14ac:dyDescent="0.15">
      <c r="A20" s="22" t="s">
        <v>3</v>
      </c>
      <c r="B20" s="2" t="s">
        <v>4</v>
      </c>
      <c r="C20" s="21" t="s">
        <v>5</v>
      </c>
      <c r="D20" s="21" t="s">
        <v>6</v>
      </c>
      <c r="E20" s="2" t="s">
        <v>7</v>
      </c>
      <c r="F20" s="2" t="s">
        <v>8</v>
      </c>
      <c r="G20" s="2" t="s">
        <v>9</v>
      </c>
      <c r="H20" s="24" t="s">
        <v>10</v>
      </c>
      <c r="I20" s="852"/>
      <c r="J20" s="853"/>
      <c r="K20" s="853"/>
    </row>
    <row r="21" spans="1:11" ht="17.100000000000001" customHeight="1" x14ac:dyDescent="0.15">
      <c r="A21" s="17" t="s">
        <v>13</v>
      </c>
      <c r="B21" s="12"/>
      <c r="C21" s="2"/>
      <c r="D21" s="2"/>
      <c r="E21" s="12"/>
      <c r="F21" s="12"/>
      <c r="G21" s="12"/>
      <c r="H21" s="12"/>
      <c r="I21" s="346"/>
      <c r="J21" s="692"/>
      <c r="K21" s="692"/>
    </row>
    <row r="22" spans="1:11" ht="19.5" customHeight="1" x14ac:dyDescent="0.15">
      <c r="A22" s="20" t="s">
        <v>108</v>
      </c>
      <c r="B22" s="12" t="s">
        <v>20</v>
      </c>
      <c r="C22" s="26"/>
      <c r="D22" s="11"/>
      <c r="E22" s="12" t="s">
        <v>20</v>
      </c>
      <c r="F22" s="12"/>
      <c r="G22" s="12"/>
      <c r="H22" s="12" t="s">
        <v>20</v>
      </c>
      <c r="I22" s="5">
        <f>COUNTIFS(B22:H22,"&lt;&gt;空",B22:H22,"&lt;&gt;休",B22:H22,"&lt;&gt;調",B22:H22,"&lt;&gt;",B22:H22,"&lt;&gt;調整休")</f>
        <v>3</v>
      </c>
      <c r="J22" s="682">
        <f t="shared" ref="J22:J23" si="1">SUM(COUNTIF(B22:H22,"9-19"))*(9)+(COUNTIF(B22:H22,"9-18"))*(8)+(COUNTIF(B22:H22,"9-17"))*(7.25)+(COUNTIF(B22:H22,"9-16"))*(6.25)+(COUNTIF(B22:H22,"9-15"))*(5.5)+(COUNTIF(B22:H22,"9-14"))*(4.5)+(COUNTIF(B22:H22,"9-13"))*(4)+(COUNTIF(B22:H22,"9-12"))*(3)+(COUNTIF(B22:H22,"9-11"))*(2)+(COUNTIF(B22:H22,"15-19"))*(4)+(COUNTIF(B22:H22,"14-19"))*(4.5)+(COUNTIF(B22:H22,"13-19"))*(5.5)+(COUNTIF(B22:H22,"13-18"))*(4.5)+(COUNTIF(B22:H22,"13:30-19"))*(5)+(COUNTIF(B22:H22,"16-19"))*(3)+(COUNTIF(B22:H22,"11-18"))*(6.25)+(COUNTIF(B22:H22,"11-19"))*(7)</f>
        <v>13.5</v>
      </c>
      <c r="K22" s="692"/>
    </row>
    <row r="23" spans="1:11" ht="19.5" customHeight="1" x14ac:dyDescent="0.15">
      <c r="A23" s="20" t="s">
        <v>127</v>
      </c>
      <c r="B23" s="12" t="s">
        <v>21</v>
      </c>
      <c r="C23" s="2"/>
      <c r="D23" s="11"/>
      <c r="E23" s="12" t="s">
        <v>21</v>
      </c>
      <c r="F23" s="12" t="s">
        <v>21</v>
      </c>
      <c r="G23" s="12"/>
      <c r="H23" s="12" t="s">
        <v>184</v>
      </c>
      <c r="I23" s="5">
        <f>COUNTIFS(B23:H23,"&lt;&gt;空",B23:H23,"&lt;&gt;休",B23:H23,"&lt;&gt;調",B23:H23,"&lt;&gt;",B23:H23,"&lt;&gt;調整休")</f>
        <v>4</v>
      </c>
      <c r="J23" s="682">
        <f t="shared" si="1"/>
        <v>20.5</v>
      </c>
      <c r="K23" s="692"/>
    </row>
    <row r="24" spans="1:11" ht="19.5" customHeight="1" thickBot="1" x14ac:dyDescent="0.2">
      <c r="A24" s="421" t="s">
        <v>344</v>
      </c>
      <c r="B24" s="111"/>
      <c r="C24" s="422"/>
      <c r="D24" s="423"/>
      <c r="E24" s="111" t="s">
        <v>21</v>
      </c>
      <c r="F24" s="111"/>
      <c r="G24" s="111" t="s">
        <v>21</v>
      </c>
      <c r="H24" s="111"/>
      <c r="I24" s="5">
        <f>COUNTIFS(B24:H24,"&lt;&gt;空",B24:H24,"&lt;&gt;休",B24:H24,"&lt;&gt;調",B24:H24,"&lt;&gt;",B24:H24,"&lt;&gt;調整休")</f>
        <v>2</v>
      </c>
      <c r="J24" s="682">
        <f>SUM(COUNTIF(B24:H24,"9-19"))*(9)+(COUNTIF(B24:H24,"9-18"))*(8)+(COUNTIF(B24:H24,"9-17"))*(7.25)+(COUNTIF(B24:H24,"9-16"))*(6.25)+(COUNTIF(B24:H24,"9-15"))*(5.5)+(COUNTIF(B24:H24,"9-14"))*(4.5)+(COUNTIF(B24:H24,"9-13"))*(4)+(COUNTIF(B24:H24,"9-12"))*(3)+(COUNTIF(B24:H24,"9-11"))*(2)+(COUNTIF(B24:H24,"9:30-11:30,16-19"))*(5)+(COUNTIF(B24:H24,"15-19"))*(4)+(COUNTIF(B24:H24,"14-19"))*(4.5)+(COUNTIF(B24:H24,"13-19"))*(5.5)+(COUNTIF(B24:H24,"13-18"))*(4.5)+(COUNTIF(B24:H24,"13-17"))*(4)+(COUNTIF(B24:H24,"12-18"))*(5.5)+(COUNTIF(B24:H24,"13:30-19"))*(5)+(COUNTIF(B24:H24,"16-19"))*(3)+(COUNTIF(B24:H24,"11-18"))*(6.25)</f>
        <v>9</v>
      </c>
      <c r="K24" s="692"/>
    </row>
    <row r="25" spans="1:11" ht="19.5" customHeight="1" x14ac:dyDescent="0.15">
      <c r="A25" s="797" t="s">
        <v>109</v>
      </c>
      <c r="B25" s="447"/>
      <c r="C25" s="417"/>
      <c r="D25" s="418"/>
      <c r="E25" s="447" t="s">
        <v>380</v>
      </c>
      <c r="F25" s="393" t="s">
        <v>20</v>
      </c>
      <c r="G25" s="773" t="s">
        <v>83</v>
      </c>
      <c r="H25" s="447" t="s">
        <v>380</v>
      </c>
      <c r="I25" s="394"/>
      <c r="J25" s="856"/>
      <c r="K25" s="857"/>
    </row>
    <row r="26" spans="1:11" ht="19.5" customHeight="1" thickBot="1" x14ac:dyDescent="0.2">
      <c r="A26" s="798"/>
      <c r="B26" s="111"/>
      <c r="C26" s="395"/>
      <c r="D26" s="395"/>
      <c r="E26" s="399"/>
      <c r="F26" s="400" t="s">
        <v>321</v>
      </c>
      <c r="G26" s="774"/>
      <c r="H26" s="111"/>
      <c r="I26" s="397"/>
      <c r="J26" s="858"/>
      <c r="K26" s="859"/>
    </row>
    <row r="27" spans="1:11" ht="19.5" customHeight="1" x14ac:dyDescent="0.15">
      <c r="A27" s="33" t="s">
        <v>0</v>
      </c>
      <c r="B27" s="90">
        <v>45978</v>
      </c>
      <c r="C27" s="90">
        <v>45979</v>
      </c>
      <c r="D27" s="90">
        <v>45980</v>
      </c>
      <c r="E27" s="90">
        <v>45981</v>
      </c>
      <c r="F27" s="90">
        <v>45982</v>
      </c>
      <c r="G27" s="90">
        <v>45983</v>
      </c>
      <c r="H27" s="90">
        <v>45984</v>
      </c>
      <c r="I27" s="860" t="s">
        <v>1</v>
      </c>
      <c r="J27" s="861" t="s">
        <v>2</v>
      </c>
      <c r="K27" s="861"/>
    </row>
    <row r="28" spans="1:11" ht="19.5" customHeight="1" x14ac:dyDescent="0.15">
      <c r="A28" s="22" t="s">
        <v>3</v>
      </c>
      <c r="B28" s="2" t="s">
        <v>4</v>
      </c>
      <c r="C28" s="21" t="s">
        <v>5</v>
      </c>
      <c r="D28" s="21" t="s">
        <v>6</v>
      </c>
      <c r="E28" s="2" t="s">
        <v>7</v>
      </c>
      <c r="F28" s="2" t="s">
        <v>8</v>
      </c>
      <c r="G28" s="2" t="s">
        <v>9</v>
      </c>
      <c r="H28" s="24" t="s">
        <v>10</v>
      </c>
      <c r="I28" s="852"/>
      <c r="J28" s="853"/>
      <c r="K28" s="853"/>
    </row>
    <row r="29" spans="1:11" ht="19.5" customHeight="1" x14ac:dyDescent="0.15">
      <c r="A29" s="17" t="s">
        <v>12</v>
      </c>
      <c r="B29" s="12"/>
      <c r="C29" s="2"/>
      <c r="D29" s="2"/>
      <c r="E29" s="12"/>
      <c r="F29" s="967" t="s">
        <v>60</v>
      </c>
      <c r="G29" s="968"/>
      <c r="H29" s="969"/>
      <c r="I29" s="5"/>
      <c r="J29" s="682"/>
      <c r="K29" s="692"/>
    </row>
    <row r="30" spans="1:11" ht="19.5" customHeight="1" x14ac:dyDescent="0.15">
      <c r="A30" s="20" t="s">
        <v>108</v>
      </c>
      <c r="B30" s="12" t="s">
        <v>20</v>
      </c>
      <c r="C30" s="26"/>
      <c r="D30" s="11"/>
      <c r="E30" s="12" t="s">
        <v>20</v>
      </c>
      <c r="F30" s="12"/>
      <c r="G30" s="12"/>
      <c r="H30" s="12" t="s">
        <v>20</v>
      </c>
      <c r="I30" s="5">
        <f>COUNTIFS(B30:H30,"&lt;&gt;空",B30:H30,"&lt;&gt;休",B30:H30,"&lt;&gt;調",B30:H30,"&lt;&gt;",B30:H30,"&lt;&gt;調整休")</f>
        <v>3</v>
      </c>
      <c r="J30" s="682">
        <f t="shared" ref="J30:J31" si="2">SUM(COUNTIF(B30:H30,"9-19"))*(9)+(COUNTIF(B30:H30,"9-18"))*(8)+(COUNTIF(B30:H30,"9-17"))*(7.25)+(COUNTIF(B30:H30,"9-16"))*(6.25)+(COUNTIF(B30:H30,"9-15"))*(5.5)+(COUNTIF(B30:H30,"9-14"))*(4.5)+(COUNTIF(B30:H30,"9-13"))*(4)+(COUNTIF(B30:H30,"9-12"))*(3)+(COUNTIF(B30:H30,"9-11"))*(2)+(COUNTIF(B30:H30,"15-19"))*(4)+(COUNTIF(B30:H30,"14-19"))*(4.5)+(COUNTIF(B30:H30,"13-19"))*(5.5)+(COUNTIF(B30:H30,"13-18"))*(4.5)+(COUNTIF(B30:H30,"13:30-19"))*(5)+(COUNTIF(B30:H30,"16-19"))*(3)+(COUNTIF(B30:H30,"11-18"))*(6.25)+(COUNTIF(B30:H30,"11-19"))*(7)</f>
        <v>13.5</v>
      </c>
      <c r="K30" s="692"/>
    </row>
    <row r="31" spans="1:11" ht="19.5" customHeight="1" x14ac:dyDescent="0.15">
      <c r="A31" s="20" t="s">
        <v>127</v>
      </c>
      <c r="B31" s="12" t="s">
        <v>21</v>
      </c>
      <c r="C31" s="2"/>
      <c r="D31" s="11"/>
      <c r="E31" s="12" t="s">
        <v>21</v>
      </c>
      <c r="F31" s="12" t="s">
        <v>21</v>
      </c>
      <c r="G31" s="12"/>
      <c r="H31" s="12" t="s">
        <v>184</v>
      </c>
      <c r="I31" s="5">
        <f>COUNTIFS(B31:H31,"&lt;&gt;空",B31:H31,"&lt;&gt;休",B31:H31,"&lt;&gt;調",B31:H31,"&lt;&gt;",B31:H31,"&lt;&gt;調整休")</f>
        <v>4</v>
      </c>
      <c r="J31" s="682">
        <f t="shared" si="2"/>
        <v>20.5</v>
      </c>
      <c r="K31" s="692"/>
    </row>
    <row r="32" spans="1:11" ht="19.5" customHeight="1" thickBot="1" x14ac:dyDescent="0.2">
      <c r="A32" s="421" t="s">
        <v>344</v>
      </c>
      <c r="B32" s="111"/>
      <c r="C32" s="422"/>
      <c r="D32" s="423"/>
      <c r="E32" s="111" t="s">
        <v>21</v>
      </c>
      <c r="F32" s="111"/>
      <c r="G32" s="111" t="s">
        <v>21</v>
      </c>
      <c r="H32" s="111"/>
      <c r="I32" s="5">
        <f>COUNTIFS(B32:H32,"&lt;&gt;空",B32:H32,"&lt;&gt;休",B32:H32,"&lt;&gt;調",B32:H32,"&lt;&gt;",B32:H32,"&lt;&gt;調整休")</f>
        <v>2</v>
      </c>
      <c r="J32" s="682">
        <f>SUM(COUNTIF(B32:H32,"9-19"))*(9)+(COUNTIF(B32:H32,"9-18"))*(8)+(COUNTIF(B32:H32,"9-17"))*(7.25)+(COUNTIF(B32:H32,"9-16"))*(6.25)+(COUNTIF(B32:H32,"9-15"))*(5.5)+(COUNTIF(B32:H32,"9-14"))*(4.5)+(COUNTIF(B32:H32,"9-13"))*(4)+(COUNTIF(B32:H32,"9-12"))*(3)+(COUNTIF(B32:H32,"9-11"))*(2)+(COUNTIF(B32:H32,"9:30-11:30,16-19"))*(5)+(COUNTIF(B32:H32,"15-19"))*(4)+(COUNTIF(B32:H32,"14-19"))*(4.5)+(COUNTIF(B32:H32,"13-19"))*(5.5)+(COUNTIF(B32:H32,"13-18"))*(4.5)+(COUNTIF(B32:H32,"13-17"))*(4)+(COUNTIF(B32:H32,"12-18"))*(5.5)+(COUNTIF(B32:H32,"13:30-19"))*(5)+(COUNTIF(B32:H32,"16-19"))*(3)+(COUNTIF(B32:H32,"11-18"))*(6.25)</f>
        <v>9</v>
      </c>
      <c r="K32" s="692"/>
    </row>
    <row r="33" spans="1:14" ht="19.5" customHeight="1" x14ac:dyDescent="0.15">
      <c r="A33" s="797" t="s">
        <v>109</v>
      </c>
      <c r="B33" s="447"/>
      <c r="C33" s="417"/>
      <c r="D33" s="418"/>
      <c r="E33" s="447" t="s">
        <v>380</v>
      </c>
      <c r="F33" s="393" t="s">
        <v>20</v>
      </c>
      <c r="G33" s="773" t="s">
        <v>83</v>
      </c>
      <c r="H33" s="447" t="s">
        <v>380</v>
      </c>
      <c r="I33" s="394"/>
      <c r="J33" s="856"/>
      <c r="K33" s="857"/>
    </row>
    <row r="34" spans="1:14" ht="19.5" customHeight="1" thickBot="1" x14ac:dyDescent="0.2">
      <c r="A34" s="798"/>
      <c r="B34" s="111"/>
      <c r="C34" s="395"/>
      <c r="D34" s="395"/>
      <c r="E34" s="399"/>
      <c r="F34" s="400" t="s">
        <v>321</v>
      </c>
      <c r="G34" s="774"/>
      <c r="H34" s="111"/>
      <c r="I34" s="397"/>
      <c r="J34" s="858"/>
      <c r="K34" s="859"/>
    </row>
    <row r="35" spans="1:14" ht="19.5" customHeight="1" x14ac:dyDescent="0.15">
      <c r="A35" s="33" t="s">
        <v>0</v>
      </c>
      <c r="B35" s="23">
        <v>45985</v>
      </c>
      <c r="C35" s="23">
        <v>45986</v>
      </c>
      <c r="D35" s="23">
        <v>45987</v>
      </c>
      <c r="E35" s="23">
        <v>45988</v>
      </c>
      <c r="F35" s="23">
        <v>45989</v>
      </c>
      <c r="G35" s="23">
        <v>45990</v>
      </c>
      <c r="H35" s="23">
        <v>45991</v>
      </c>
      <c r="I35" s="860" t="s">
        <v>1</v>
      </c>
      <c r="J35" s="861" t="s">
        <v>2</v>
      </c>
      <c r="K35" s="861"/>
    </row>
    <row r="36" spans="1:14" ht="19.5" customHeight="1" x14ac:dyDescent="0.15">
      <c r="A36" s="22" t="s">
        <v>3</v>
      </c>
      <c r="B36" s="24" t="s">
        <v>4</v>
      </c>
      <c r="C36" s="316" t="s">
        <v>5</v>
      </c>
      <c r="D36" s="21" t="s">
        <v>6</v>
      </c>
      <c r="E36" s="2" t="s">
        <v>7</v>
      </c>
      <c r="F36" s="2" t="s">
        <v>8</v>
      </c>
      <c r="G36" s="2" t="s">
        <v>9</v>
      </c>
      <c r="H36" s="24" t="s">
        <v>10</v>
      </c>
      <c r="I36" s="852"/>
      <c r="J36" s="853"/>
      <c r="K36" s="853"/>
    </row>
    <row r="37" spans="1:14" ht="17.100000000000001" customHeight="1" x14ac:dyDescent="0.15">
      <c r="A37" s="17" t="s">
        <v>13</v>
      </c>
      <c r="B37" s="12"/>
      <c r="C37" s="2"/>
      <c r="D37" s="2"/>
      <c r="E37" s="12"/>
      <c r="F37" s="12"/>
      <c r="G37" s="12"/>
      <c r="H37" s="12"/>
      <c r="I37" s="346"/>
      <c r="J37" s="692"/>
      <c r="K37" s="692"/>
    </row>
    <row r="38" spans="1:14" ht="19.5" customHeight="1" x14ac:dyDescent="0.15">
      <c r="A38" s="20" t="s">
        <v>108</v>
      </c>
      <c r="B38" s="12" t="s">
        <v>20</v>
      </c>
      <c r="C38" s="26"/>
      <c r="D38" s="11"/>
      <c r="E38" s="12" t="s">
        <v>20</v>
      </c>
      <c r="F38" s="12"/>
      <c r="G38" s="12"/>
      <c r="H38" s="12" t="s">
        <v>20</v>
      </c>
      <c r="I38" s="5">
        <f>COUNTIFS(B38:H38,"&lt;&gt;空",B38:H38,"&lt;&gt;休",B38:H38,"&lt;&gt;調",B38:H38,"&lt;&gt;",B38:H38,"&lt;&gt;調整休")</f>
        <v>3</v>
      </c>
      <c r="J38" s="682">
        <f t="shared" ref="J38:J39" si="3">SUM(COUNTIF(B38:H38,"9-19"))*(9)+(COUNTIF(B38:H38,"9-18"))*(8)+(COUNTIF(B38:H38,"9-17"))*(7.25)+(COUNTIF(B38:H38,"9-16"))*(6.25)+(COUNTIF(B38:H38,"9-15"))*(5.5)+(COUNTIF(B38:H38,"9-14"))*(4.5)+(COUNTIF(B38:H38,"9-13"))*(4)+(COUNTIF(B38:H38,"9-12"))*(3)+(COUNTIF(B38:H38,"9-11"))*(2)+(COUNTIF(B38:H38,"15-19"))*(4)+(COUNTIF(B38:H38,"14-19"))*(4.5)+(COUNTIF(B38:H38,"13-19"))*(5.5)+(COUNTIF(B38:H38,"13-18"))*(4.5)+(COUNTIF(B38:H38,"13:30-19"))*(5)+(COUNTIF(B38:H38,"16-19"))*(3)+(COUNTIF(B38:H38,"11-18"))*(6.25)+(COUNTIF(B38:H38,"11-19"))*(7)</f>
        <v>13.5</v>
      </c>
      <c r="K38" s="692"/>
    </row>
    <row r="39" spans="1:14" ht="19.5" customHeight="1" x14ac:dyDescent="0.15">
      <c r="A39" s="20" t="s">
        <v>127</v>
      </c>
      <c r="B39" s="12" t="s">
        <v>21</v>
      </c>
      <c r="C39" s="2"/>
      <c r="D39" s="11"/>
      <c r="E39" s="12" t="s">
        <v>21</v>
      </c>
      <c r="F39" s="12" t="s">
        <v>21</v>
      </c>
      <c r="G39" s="12"/>
      <c r="H39" s="12" t="s">
        <v>184</v>
      </c>
      <c r="I39" s="5">
        <f>COUNTIFS(B39:H39,"&lt;&gt;空",B39:H39,"&lt;&gt;休",B39:H39,"&lt;&gt;調",B39:H39,"&lt;&gt;",B39:H39,"&lt;&gt;調整休")</f>
        <v>4</v>
      </c>
      <c r="J39" s="682">
        <f t="shared" si="3"/>
        <v>20.5</v>
      </c>
      <c r="K39" s="692"/>
    </row>
    <row r="40" spans="1:14" ht="19.5" customHeight="1" thickBot="1" x14ac:dyDescent="0.2">
      <c r="A40" s="421" t="s">
        <v>344</v>
      </c>
      <c r="B40" s="111"/>
      <c r="C40" s="422"/>
      <c r="D40" s="423"/>
      <c r="E40" s="111" t="s">
        <v>21</v>
      </c>
      <c r="F40" s="111"/>
      <c r="G40" s="111" t="s">
        <v>21</v>
      </c>
      <c r="H40" s="111"/>
      <c r="I40" s="5">
        <f>COUNTIFS(B40:H40,"&lt;&gt;空",B40:H40,"&lt;&gt;休",B40:H40,"&lt;&gt;調",B40:H40,"&lt;&gt;",B40:H40,"&lt;&gt;調整休")</f>
        <v>2</v>
      </c>
      <c r="J40" s="682">
        <f>SUM(COUNTIF(B40:H40,"9-19"))*(9)+(COUNTIF(B40:H40,"9-18"))*(8)+(COUNTIF(B40:H40,"9-17"))*(7.25)+(COUNTIF(B40:H40,"9-16"))*(6.25)+(COUNTIF(B40:H40,"9-15"))*(5.5)+(COUNTIF(B40:H40,"9-14"))*(4.5)+(COUNTIF(B40:H40,"9-13"))*(4)+(COUNTIF(B40:H40,"9-12"))*(3)+(COUNTIF(B40:H40,"9-11"))*(2)+(COUNTIF(B40:H40,"9:30-11:30,16-19"))*(5)+(COUNTIF(B40:H40,"15-19"))*(4)+(COUNTIF(B40:H40,"14-19"))*(4.5)+(COUNTIF(B40:H40,"13-19"))*(5.5)+(COUNTIF(B40:H40,"13-18"))*(4.5)+(COUNTIF(B40:H40,"13-17"))*(4)+(COUNTIF(B40:H40,"12-18"))*(5.5)+(COUNTIF(B40:H40,"13:30-19"))*(5)+(COUNTIF(B40:H40,"16-19"))*(3)+(COUNTIF(B40:H40,"11-18"))*(6.25)</f>
        <v>9</v>
      </c>
      <c r="K40" s="692"/>
    </row>
    <row r="41" spans="1:14" ht="19.5" customHeight="1" x14ac:dyDescent="0.15">
      <c r="A41" s="797" t="s">
        <v>109</v>
      </c>
      <c r="B41" s="447"/>
      <c r="C41" s="417"/>
      <c r="D41" s="418"/>
      <c r="E41" s="447" t="s">
        <v>380</v>
      </c>
      <c r="F41" s="393" t="s">
        <v>20</v>
      </c>
      <c r="G41" s="773" t="s">
        <v>83</v>
      </c>
      <c r="H41" s="447" t="s">
        <v>380</v>
      </c>
      <c r="I41" s="394"/>
      <c r="J41" s="856"/>
      <c r="K41" s="976"/>
    </row>
    <row r="42" spans="1:14" ht="19.5" customHeight="1" thickBot="1" x14ac:dyDescent="0.2">
      <c r="A42" s="798"/>
      <c r="B42" s="111"/>
      <c r="C42" s="395"/>
      <c r="D42" s="395"/>
      <c r="E42" s="399"/>
      <c r="F42" s="400" t="s">
        <v>321</v>
      </c>
      <c r="G42" s="774"/>
      <c r="H42" s="111"/>
      <c r="I42" s="397"/>
      <c r="J42" s="858"/>
      <c r="K42" s="859"/>
    </row>
    <row r="43" spans="1:14" ht="19.5" customHeight="1" x14ac:dyDescent="0.15">
      <c r="A43" s="41"/>
      <c r="B43" s="42"/>
      <c r="C43" s="42"/>
      <c r="D43" s="42"/>
      <c r="E43" s="42"/>
      <c r="F43" s="42"/>
      <c r="G43" s="42"/>
      <c r="H43" s="42"/>
      <c r="I43" s="791" t="s">
        <v>384</v>
      </c>
      <c r="J43" s="791"/>
      <c r="K43" s="79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70">
    <mergeCell ref="J6:K6"/>
    <mergeCell ref="B1:F1"/>
    <mergeCell ref="H1:K1"/>
    <mergeCell ref="I3:I4"/>
    <mergeCell ref="J3:K4"/>
    <mergeCell ref="J5:K5"/>
    <mergeCell ref="B2:E2"/>
    <mergeCell ref="I11:I12"/>
    <mergeCell ref="J11:K12"/>
    <mergeCell ref="J13:K13"/>
    <mergeCell ref="J14:K14"/>
    <mergeCell ref="J15:K15"/>
    <mergeCell ref="J7:K7"/>
    <mergeCell ref="J8:K8"/>
    <mergeCell ref="A9:A10"/>
    <mergeCell ref="G9:G10"/>
    <mergeCell ref="J9:K9"/>
    <mergeCell ref="J10:K10"/>
    <mergeCell ref="B9:D9"/>
    <mergeCell ref="J21:K21"/>
    <mergeCell ref="J22:K22"/>
    <mergeCell ref="J23:K23"/>
    <mergeCell ref="J24:K24"/>
    <mergeCell ref="J16:K16"/>
    <mergeCell ref="A17:A18"/>
    <mergeCell ref="G17:G18"/>
    <mergeCell ref="J17:K17"/>
    <mergeCell ref="J18:K18"/>
    <mergeCell ref="I19:I20"/>
    <mergeCell ref="J19:K20"/>
    <mergeCell ref="J32:K32"/>
    <mergeCell ref="F29:H29"/>
    <mergeCell ref="A25:A26"/>
    <mergeCell ref="G25:G26"/>
    <mergeCell ref="J25:K25"/>
    <mergeCell ref="J26:K26"/>
    <mergeCell ref="I27:I28"/>
    <mergeCell ref="J27:K28"/>
    <mergeCell ref="J29:K29"/>
    <mergeCell ref="J30:K30"/>
    <mergeCell ref="J31:K31"/>
    <mergeCell ref="A33:A34"/>
    <mergeCell ref="G33:G34"/>
    <mergeCell ref="J33:K33"/>
    <mergeCell ref="J34:K34"/>
    <mergeCell ref="I35:I36"/>
    <mergeCell ref="J35:K36"/>
    <mergeCell ref="A46:B46"/>
    <mergeCell ref="C46:K46"/>
    <mergeCell ref="J37:K37"/>
    <mergeCell ref="J38:K38"/>
    <mergeCell ref="J39:K39"/>
    <mergeCell ref="J40:K40"/>
    <mergeCell ref="A41:A42"/>
    <mergeCell ref="J41:K41"/>
    <mergeCell ref="J42:K42"/>
    <mergeCell ref="I43:K43"/>
    <mergeCell ref="A44:B44"/>
    <mergeCell ref="D44:E44"/>
    <mergeCell ref="A45:B45"/>
    <mergeCell ref="C45:K45"/>
    <mergeCell ref="G41:G42"/>
    <mergeCell ref="A52:B52"/>
    <mergeCell ref="C52:K52"/>
    <mergeCell ref="C47:K47"/>
    <mergeCell ref="A49:B49"/>
    <mergeCell ref="C49:K49"/>
    <mergeCell ref="A50:B50"/>
    <mergeCell ref="A51:B51"/>
    <mergeCell ref="C51:K51"/>
  </mergeCells>
  <phoneticPr fontId="13"/>
  <pageMargins left="0.59055118110236227" right="0.27559055118110237" top="0.31496062992125984" bottom="0.11811023622047245" header="0.51181102362204722" footer="0.51181102362204722"/>
  <pageSetup paperSize="9" scale="92"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5E1B7BE-9364-4ECD-BF24-3892C88046C2}">
          <x14:formula1>
            <xm:f>'F:\Users\clmiwa-three\Downloads\[《中村》新田・草加 エリア 仮シフト【12月16日～1月15日】.xlsx]参照データベース'!#REF!</xm:f>
          </x14:formula1>
          <xm:sqref>G1 C18:D18 B10:F10 C26:D26 E43:H43 C34:D34 C42:D43</xm:sqref>
        </x14:dataValidation>
      </x14:dataValidations>
    </ext>
  </extLst>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833F6-A430-4503-A520-76A4A3C7D129}">
  <dimension ref="A1:K59"/>
  <sheetViews>
    <sheetView zoomScaleNormal="100" workbookViewId="0">
      <selection activeCell="U31" sqref="U31"/>
    </sheetView>
  </sheetViews>
  <sheetFormatPr defaultColWidth="9" defaultRowHeight="16.5" customHeight="1" x14ac:dyDescent="0.15"/>
  <cols>
    <col min="1" max="1" width="11.5" style="1" customWidth="1"/>
    <col min="2" max="8" width="9.625" style="14" customWidth="1"/>
    <col min="9" max="9" width="7.625" style="1" customWidth="1"/>
    <col min="10" max="10" width="8.375" style="1" customWidth="1"/>
    <col min="11" max="11" width="2.375" style="1" customWidth="1"/>
    <col min="12" max="16384" width="9" style="1"/>
  </cols>
  <sheetData>
    <row r="1" spans="1:11" ht="16.5" customHeight="1" thickBot="1" x14ac:dyDescent="0.2">
      <c r="A1" s="50" t="s">
        <v>59</v>
      </c>
      <c r="B1" s="683" t="s">
        <v>382</v>
      </c>
      <c r="C1" s="683"/>
      <c r="D1" s="683"/>
      <c r="E1" s="683"/>
      <c r="F1" s="683"/>
      <c r="H1" s="760" t="s">
        <v>190</v>
      </c>
      <c r="I1" s="761"/>
      <c r="J1" s="761"/>
      <c r="K1" s="762"/>
    </row>
    <row r="2" spans="1:11" ht="8.4499999999999993" customHeight="1" x14ac:dyDescent="0.15">
      <c r="A2" s="14"/>
      <c r="I2" s="14"/>
      <c r="J2" s="3"/>
      <c r="K2" s="4"/>
    </row>
    <row r="3" spans="1:11" ht="16.5" customHeight="1" x14ac:dyDescent="0.15">
      <c r="A3" s="2" t="s">
        <v>64</v>
      </c>
      <c r="B3" s="90"/>
      <c r="C3" s="90"/>
      <c r="D3" s="90"/>
      <c r="E3" s="90"/>
      <c r="F3" s="90"/>
      <c r="G3" s="90">
        <v>45962</v>
      </c>
      <c r="H3" s="90">
        <v>45963</v>
      </c>
      <c r="I3" s="727" t="s">
        <v>1</v>
      </c>
      <c r="J3" s="717" t="s">
        <v>2</v>
      </c>
      <c r="K3" s="718"/>
    </row>
    <row r="4" spans="1:11" ht="16.5" customHeight="1" x14ac:dyDescent="0.15">
      <c r="A4" s="2" t="s">
        <v>3</v>
      </c>
      <c r="B4" s="2"/>
      <c r="C4" s="2"/>
      <c r="D4" s="2"/>
      <c r="E4" s="2"/>
      <c r="F4" s="2"/>
      <c r="G4" s="2" t="s">
        <v>9</v>
      </c>
      <c r="H4" s="24" t="s">
        <v>10</v>
      </c>
      <c r="I4" s="728"/>
      <c r="J4" s="719"/>
      <c r="K4" s="720"/>
    </row>
    <row r="5" spans="1:11" ht="18" customHeight="1" x14ac:dyDescent="0.15">
      <c r="A5" s="17" t="s">
        <v>13</v>
      </c>
      <c r="B5" s="11"/>
      <c r="C5" s="11"/>
      <c r="D5" s="11"/>
      <c r="E5" s="11"/>
      <c r="F5" s="11"/>
      <c r="G5" s="12"/>
      <c r="H5" s="12"/>
      <c r="I5" s="5"/>
      <c r="J5" s="682"/>
      <c r="K5" s="692"/>
    </row>
    <row r="6" spans="1:11" ht="17.25" customHeight="1" x14ac:dyDescent="0.15">
      <c r="A6" s="20" t="s">
        <v>192</v>
      </c>
      <c r="B6" s="357"/>
      <c r="C6" s="357"/>
      <c r="D6" s="357"/>
      <c r="E6" s="357"/>
      <c r="F6" s="357"/>
      <c r="G6" s="306"/>
      <c r="H6" s="355" t="s">
        <v>21</v>
      </c>
      <c r="I6" s="5">
        <f t="shared" ref="I6:I8" si="0">COUNTIFS(B6:H6,"&lt;&gt;空",B6:H6,"&lt;&gt;休",B6:H6,"&lt;&gt;調",B6:H6,"&lt;&gt;",B6:H6,"&lt;&gt;調整休")</f>
        <v>1</v>
      </c>
      <c r="J6" s="758">
        <f t="shared" ref="J6:J7" si="1">SUM(COUNTIF(B6:H6,"9-14"))*(5)+(COUNTIF(B6:H6,"14-19"))*(5)+(COUNTIF(B6:H6,"9-14・17-19"))*(7)</f>
        <v>5</v>
      </c>
      <c r="K6" s="759"/>
    </row>
    <row r="7" spans="1:11" ht="17.25" customHeight="1" x14ac:dyDescent="0.15">
      <c r="A7" s="20" t="s">
        <v>193</v>
      </c>
      <c r="B7" s="357"/>
      <c r="C7" s="357"/>
      <c r="D7" s="357"/>
      <c r="E7" s="357"/>
      <c r="F7" s="357"/>
      <c r="G7" s="355" t="s">
        <v>51</v>
      </c>
      <c r="H7" s="355" t="s">
        <v>20</v>
      </c>
      <c r="I7" s="5">
        <f t="shared" si="0"/>
        <v>2</v>
      </c>
      <c r="J7" s="758">
        <f t="shared" si="1"/>
        <v>5</v>
      </c>
      <c r="K7" s="759"/>
    </row>
    <row r="8" spans="1:11" ht="17.25" customHeight="1" x14ac:dyDescent="0.15">
      <c r="A8" s="20" t="s">
        <v>95</v>
      </c>
      <c r="B8" s="357"/>
      <c r="C8" s="357"/>
      <c r="D8" s="357"/>
      <c r="E8" s="357"/>
      <c r="F8" s="357"/>
      <c r="G8" s="355" t="s">
        <v>341</v>
      </c>
      <c r="H8" s="355" t="s">
        <v>21</v>
      </c>
      <c r="I8" s="5">
        <f t="shared" si="0"/>
        <v>2</v>
      </c>
      <c r="J8" s="758">
        <f>SUM(COUNTIF(B8:H8,"9-14"))*(5)+(COUNTIF(B8:H8,"14-19"))*(5)+(COUNTIF(B8:H8,"9-14・17-19"))*(7)+(COUNTIF(B8:H8,"15-19"))*(4)+(COUNTIF(B8:H8,"14-18"))*(4)+(COUNTIF(B8:H8,"16-19"))*(3)</f>
        <v>5</v>
      </c>
      <c r="K8" s="759"/>
    </row>
    <row r="9" spans="1:11" ht="17.25" customHeight="1" x14ac:dyDescent="0.15">
      <c r="A9" s="20" t="s">
        <v>355</v>
      </c>
      <c r="B9" s="357"/>
      <c r="C9" s="357"/>
      <c r="D9" s="357"/>
      <c r="E9" s="357"/>
      <c r="F9" s="357"/>
      <c r="G9" s="355" t="s">
        <v>23</v>
      </c>
      <c r="H9" s="355"/>
      <c r="I9" s="5"/>
      <c r="J9" s="758"/>
      <c r="K9" s="759"/>
    </row>
    <row r="10" spans="1:11" ht="17.25" customHeight="1" x14ac:dyDescent="0.15">
      <c r="A10" s="20" t="s">
        <v>356</v>
      </c>
      <c r="B10" s="357"/>
      <c r="C10" s="357"/>
      <c r="D10" s="357"/>
      <c r="E10" s="357"/>
      <c r="F10" s="357"/>
      <c r="G10" s="306"/>
      <c r="H10" s="355" t="s">
        <v>20</v>
      </c>
      <c r="I10" s="5"/>
      <c r="J10" s="91"/>
      <c r="K10" s="92"/>
    </row>
    <row r="11" spans="1:11" ht="17.25" customHeight="1" x14ac:dyDescent="0.15">
      <c r="A11" s="31" t="s">
        <v>66</v>
      </c>
      <c r="B11" s="357"/>
      <c r="C11" s="357"/>
      <c r="D11" s="357"/>
      <c r="E11" s="357"/>
      <c r="F11" s="357"/>
      <c r="G11" s="93" t="s">
        <v>365</v>
      </c>
      <c r="H11" s="355"/>
      <c r="I11" s="5"/>
      <c r="J11" s="91"/>
      <c r="K11" s="92"/>
    </row>
    <row r="12" spans="1:11" ht="17.25" customHeight="1" x14ac:dyDescent="0.15">
      <c r="A12" s="31" t="s">
        <v>66</v>
      </c>
      <c r="B12" s="357"/>
      <c r="C12" s="357"/>
      <c r="D12" s="357"/>
      <c r="E12" s="357"/>
      <c r="F12" s="357"/>
      <c r="G12" s="306"/>
      <c r="H12" s="355"/>
      <c r="I12" s="5"/>
      <c r="J12" s="682"/>
      <c r="K12" s="692"/>
    </row>
    <row r="13" spans="1:11" ht="16.5" customHeight="1" x14ac:dyDescent="0.15">
      <c r="A13" s="33" t="s">
        <v>0</v>
      </c>
      <c r="B13" s="90">
        <v>45964</v>
      </c>
      <c r="C13" s="90">
        <v>45965</v>
      </c>
      <c r="D13" s="90">
        <v>45966</v>
      </c>
      <c r="E13" s="90">
        <v>45967</v>
      </c>
      <c r="F13" s="90">
        <v>45968</v>
      </c>
      <c r="G13" s="90">
        <v>45969</v>
      </c>
      <c r="H13" s="90">
        <v>45970</v>
      </c>
      <c r="I13" s="727" t="s">
        <v>1</v>
      </c>
      <c r="J13" s="717" t="s">
        <v>2</v>
      </c>
      <c r="K13" s="718"/>
    </row>
    <row r="14" spans="1:11" ht="16.5" customHeight="1" x14ac:dyDescent="0.15">
      <c r="A14" s="22" t="s">
        <v>3</v>
      </c>
      <c r="B14" s="24" t="s">
        <v>4</v>
      </c>
      <c r="C14" s="2" t="s">
        <v>5</v>
      </c>
      <c r="D14" s="21" t="s">
        <v>6</v>
      </c>
      <c r="E14" s="2" t="s">
        <v>7</v>
      </c>
      <c r="F14" s="2" t="s">
        <v>8</v>
      </c>
      <c r="G14" s="2" t="s">
        <v>9</v>
      </c>
      <c r="H14" s="24" t="s">
        <v>10</v>
      </c>
      <c r="I14" s="728"/>
      <c r="J14" s="719"/>
      <c r="K14" s="720"/>
    </row>
    <row r="15" spans="1:11" ht="18" customHeight="1" x14ac:dyDescent="0.15">
      <c r="A15" s="17" t="s">
        <v>12</v>
      </c>
      <c r="B15" s="12"/>
      <c r="C15" s="11"/>
      <c r="D15" s="11"/>
      <c r="E15" s="450" t="s">
        <v>119</v>
      </c>
      <c r="F15" s="12"/>
      <c r="G15" s="12"/>
      <c r="H15" s="12"/>
      <c r="I15" s="5"/>
      <c r="J15" s="682"/>
      <c r="K15" s="692"/>
    </row>
    <row r="16" spans="1:11" ht="17.25" customHeight="1" x14ac:dyDescent="0.15">
      <c r="A16" s="20" t="s">
        <v>192</v>
      </c>
      <c r="B16" s="355" t="s">
        <v>21</v>
      </c>
      <c r="C16" s="357"/>
      <c r="D16" s="357"/>
      <c r="E16" s="355"/>
      <c r="F16" s="355" t="s">
        <v>21</v>
      </c>
      <c r="G16" s="306"/>
      <c r="H16" s="355" t="s">
        <v>21</v>
      </c>
      <c r="I16" s="5">
        <f t="shared" ref="I16:I18" si="2">COUNTIFS(B16:H16,"&lt;&gt;空",B16:H16,"&lt;&gt;休",B16:H16,"&lt;&gt;調",B16:H16,"&lt;&gt;",B16:H16,"&lt;&gt;調整休")</f>
        <v>3</v>
      </c>
      <c r="J16" s="758">
        <f t="shared" ref="J16:J17" si="3">SUM(COUNTIF(B16:H16,"9-14"))*(5)+(COUNTIF(B16:H16,"14-19"))*(5)+(COUNTIF(B16:H16,"9-14・17-19"))*(7)</f>
        <v>15</v>
      </c>
      <c r="K16" s="759"/>
    </row>
    <row r="17" spans="1:11" ht="17.25" customHeight="1" x14ac:dyDescent="0.15">
      <c r="A17" s="20" t="s">
        <v>193</v>
      </c>
      <c r="B17" s="355"/>
      <c r="C17" s="357"/>
      <c r="D17" s="357"/>
      <c r="E17" s="355" t="s">
        <v>21</v>
      </c>
      <c r="F17" s="355"/>
      <c r="G17" s="355" t="s">
        <v>21</v>
      </c>
      <c r="H17" s="355" t="s">
        <v>20</v>
      </c>
      <c r="I17" s="5">
        <f t="shared" si="2"/>
        <v>3</v>
      </c>
      <c r="J17" s="758">
        <f t="shared" si="3"/>
        <v>15</v>
      </c>
      <c r="K17" s="759"/>
    </row>
    <row r="18" spans="1:11" ht="17.25" customHeight="1" x14ac:dyDescent="0.15">
      <c r="A18" s="20" t="s">
        <v>95</v>
      </c>
      <c r="B18" s="355" t="s">
        <v>20</v>
      </c>
      <c r="C18" s="357"/>
      <c r="D18" s="357"/>
      <c r="E18" s="355"/>
      <c r="F18" s="355"/>
      <c r="G18" s="355" t="s">
        <v>118</v>
      </c>
      <c r="H18" s="355" t="s">
        <v>21</v>
      </c>
      <c r="I18" s="5">
        <f t="shared" si="2"/>
        <v>3</v>
      </c>
      <c r="J18" s="758">
        <f>SUM(COUNTIF(B18:H18,"9-14"))*(5)+(COUNTIF(B18:H18,"14-19"))*(5)+(COUNTIF(B18:H18,"9-14・17-19"))*(7)+(COUNTIF(B18:H18,"15-19"))*(4)+(COUNTIF(B18:H18,"14-18"))*(4)+(COUNTIF(B18:H18,"16-19"))*(3)</f>
        <v>10</v>
      </c>
      <c r="K18" s="759"/>
    </row>
    <row r="19" spans="1:11" ht="17.25" customHeight="1" x14ac:dyDescent="0.15">
      <c r="A19" s="20" t="s">
        <v>355</v>
      </c>
      <c r="B19" s="355" t="s">
        <v>23</v>
      </c>
      <c r="C19" s="357"/>
      <c r="D19" s="357"/>
      <c r="E19" s="12"/>
      <c r="F19" s="355" t="s">
        <v>20</v>
      </c>
      <c r="G19" s="355" t="s">
        <v>23</v>
      </c>
      <c r="H19" s="355"/>
      <c r="I19" s="5"/>
      <c r="J19" s="758"/>
      <c r="K19" s="759"/>
    </row>
    <row r="20" spans="1:11" ht="17.25" customHeight="1" x14ac:dyDescent="0.15">
      <c r="A20" s="20" t="s">
        <v>356</v>
      </c>
      <c r="B20" s="355"/>
      <c r="C20" s="357"/>
      <c r="D20" s="357"/>
      <c r="E20" s="355" t="s">
        <v>20</v>
      </c>
      <c r="F20" s="355"/>
      <c r="G20" s="306"/>
      <c r="H20" s="355" t="s">
        <v>20</v>
      </c>
      <c r="I20" s="5"/>
      <c r="J20" s="91"/>
      <c r="K20" s="92"/>
    </row>
    <row r="21" spans="1:11" ht="17.25" customHeight="1" x14ac:dyDescent="0.15">
      <c r="A21" s="31" t="s">
        <v>66</v>
      </c>
      <c r="B21" s="355"/>
      <c r="C21" s="357"/>
      <c r="D21" s="357"/>
      <c r="E21" s="355"/>
      <c r="F21" s="306"/>
      <c r="G21" s="93"/>
      <c r="H21" s="355"/>
      <c r="I21" s="5"/>
      <c r="J21" s="91"/>
      <c r="K21" s="92"/>
    </row>
    <row r="22" spans="1:11" ht="17.25" customHeight="1" x14ac:dyDescent="0.15">
      <c r="A22" s="31" t="s">
        <v>66</v>
      </c>
      <c r="B22" s="355"/>
      <c r="C22" s="357"/>
      <c r="D22" s="357"/>
      <c r="E22" s="355"/>
      <c r="F22" s="355"/>
      <c r="G22" s="306"/>
      <c r="H22" s="355"/>
      <c r="I22" s="5"/>
      <c r="J22" s="682"/>
      <c r="K22" s="692"/>
    </row>
    <row r="23" spans="1:11" ht="16.5" customHeight="1" x14ac:dyDescent="0.15">
      <c r="A23" s="22" t="s">
        <v>0</v>
      </c>
      <c r="B23" s="23">
        <v>45971</v>
      </c>
      <c r="C23" s="23">
        <v>45972</v>
      </c>
      <c r="D23" s="23">
        <v>45973</v>
      </c>
      <c r="E23" s="23">
        <v>45974</v>
      </c>
      <c r="F23" s="23">
        <v>45975</v>
      </c>
      <c r="G23" s="23">
        <v>45976</v>
      </c>
      <c r="H23" s="23">
        <v>45977</v>
      </c>
      <c r="I23" s="727" t="s">
        <v>1</v>
      </c>
      <c r="J23" s="717" t="s">
        <v>2</v>
      </c>
      <c r="K23" s="718"/>
    </row>
    <row r="24" spans="1:11" ht="16.5" customHeight="1" x14ac:dyDescent="0.15">
      <c r="A24" s="22" t="s">
        <v>3</v>
      </c>
      <c r="B24" s="2" t="s">
        <v>4</v>
      </c>
      <c r="C24" s="21" t="s">
        <v>5</v>
      </c>
      <c r="D24" s="21" t="s">
        <v>6</v>
      </c>
      <c r="E24" s="2" t="s">
        <v>7</v>
      </c>
      <c r="F24" s="2" t="s">
        <v>8</v>
      </c>
      <c r="G24" s="2" t="s">
        <v>9</v>
      </c>
      <c r="H24" s="24" t="s">
        <v>10</v>
      </c>
      <c r="I24" s="728"/>
      <c r="J24" s="719"/>
      <c r="K24" s="720"/>
    </row>
    <row r="25" spans="1:11" ht="18" customHeight="1" x14ac:dyDescent="0.15">
      <c r="A25" s="17" t="s">
        <v>13</v>
      </c>
      <c r="B25" s="12"/>
      <c r="C25" s="11"/>
      <c r="D25" s="11"/>
      <c r="E25" s="12"/>
      <c r="F25" s="12"/>
      <c r="G25" s="12"/>
      <c r="H25" s="12"/>
      <c r="I25" s="5"/>
      <c r="J25" s="693"/>
      <c r="K25" s="692"/>
    </row>
    <row r="26" spans="1:11" ht="17.25" customHeight="1" x14ac:dyDescent="0.15">
      <c r="A26" s="20" t="s">
        <v>192</v>
      </c>
      <c r="B26" s="355" t="s">
        <v>21</v>
      </c>
      <c r="C26" s="357"/>
      <c r="D26" s="357"/>
      <c r="E26" s="355"/>
      <c r="F26" s="355" t="s">
        <v>21</v>
      </c>
      <c r="G26" s="306"/>
      <c r="H26" s="355" t="s">
        <v>21</v>
      </c>
      <c r="I26" s="5">
        <f t="shared" ref="I26:I28" si="4">COUNTIFS(B26:H26,"&lt;&gt;空",B26:H26,"&lt;&gt;休",B26:H26,"&lt;&gt;調",B26:H26,"&lt;&gt;",B26:H26,"&lt;&gt;調整休")</f>
        <v>3</v>
      </c>
      <c r="J26" s="758">
        <f t="shared" ref="J26:J27" si="5">SUM(COUNTIF(B26:H26,"9-14"))*(5)+(COUNTIF(B26:H26,"14-19"))*(5)+(COUNTIF(B26:H26,"9-14・17-19"))*(7)</f>
        <v>15</v>
      </c>
      <c r="K26" s="759"/>
    </row>
    <row r="27" spans="1:11" ht="17.25" customHeight="1" x14ac:dyDescent="0.15">
      <c r="A27" s="20" t="s">
        <v>193</v>
      </c>
      <c r="B27" s="355"/>
      <c r="C27" s="357"/>
      <c r="D27" s="357"/>
      <c r="E27" s="355" t="s">
        <v>21</v>
      </c>
      <c r="F27" s="355"/>
      <c r="G27" s="355" t="s">
        <v>51</v>
      </c>
      <c r="H27" s="355" t="s">
        <v>20</v>
      </c>
      <c r="I27" s="5">
        <f t="shared" si="4"/>
        <v>3</v>
      </c>
      <c r="J27" s="758">
        <f t="shared" si="5"/>
        <v>10</v>
      </c>
      <c r="K27" s="759"/>
    </row>
    <row r="28" spans="1:11" ht="17.25" customHeight="1" x14ac:dyDescent="0.15">
      <c r="A28" s="20" t="s">
        <v>95</v>
      </c>
      <c r="B28" s="355" t="s">
        <v>20</v>
      </c>
      <c r="C28" s="357"/>
      <c r="D28" s="357"/>
      <c r="E28" s="355"/>
      <c r="F28" s="355"/>
      <c r="G28" s="355" t="s">
        <v>341</v>
      </c>
      <c r="H28" s="355" t="s">
        <v>21</v>
      </c>
      <c r="I28" s="5">
        <f t="shared" si="4"/>
        <v>3</v>
      </c>
      <c r="J28" s="758">
        <f>SUM(COUNTIF(B28:H28,"9-14"))*(5)+(COUNTIF(B28:H28,"14-19"))*(5)+(COUNTIF(B28:H28,"9-14・17-19"))*(7)+(COUNTIF(B28:H28,"15-19"))*(4)+(COUNTIF(B28:H28,"14-18"))*(4)+(COUNTIF(B28:H28,"16-19"))*(3)</f>
        <v>10</v>
      </c>
      <c r="K28" s="759"/>
    </row>
    <row r="29" spans="1:11" ht="17.25" customHeight="1" x14ac:dyDescent="0.15">
      <c r="A29" s="20" t="s">
        <v>355</v>
      </c>
      <c r="B29" s="355" t="s">
        <v>23</v>
      </c>
      <c r="C29" s="357"/>
      <c r="D29" s="357"/>
      <c r="E29" s="12"/>
      <c r="F29" s="355" t="s">
        <v>20</v>
      </c>
      <c r="G29" s="355" t="s">
        <v>23</v>
      </c>
      <c r="H29" s="355"/>
      <c r="I29" s="5"/>
      <c r="J29" s="758"/>
      <c r="K29" s="759"/>
    </row>
    <row r="30" spans="1:11" ht="17.25" customHeight="1" x14ac:dyDescent="0.15">
      <c r="A30" s="20" t="s">
        <v>356</v>
      </c>
      <c r="B30" s="355"/>
      <c r="C30" s="357"/>
      <c r="D30" s="357"/>
      <c r="E30" s="355" t="s">
        <v>20</v>
      </c>
      <c r="F30" s="355"/>
      <c r="G30" s="306"/>
      <c r="H30" s="355" t="s">
        <v>20</v>
      </c>
      <c r="I30" s="5"/>
      <c r="J30" s="91"/>
      <c r="K30" s="92"/>
    </row>
    <row r="31" spans="1:11" ht="17.25" customHeight="1" x14ac:dyDescent="0.15">
      <c r="A31" s="31" t="s">
        <v>66</v>
      </c>
      <c r="B31" s="355"/>
      <c r="C31" s="357"/>
      <c r="D31" s="357"/>
      <c r="E31" s="355"/>
      <c r="F31" s="306"/>
      <c r="G31" s="93" t="s">
        <v>365</v>
      </c>
      <c r="H31" s="355"/>
      <c r="I31" s="5"/>
      <c r="J31" s="91"/>
      <c r="K31" s="92"/>
    </row>
    <row r="32" spans="1:11" ht="17.25" customHeight="1" x14ac:dyDescent="0.15">
      <c r="A32" s="31" t="s">
        <v>66</v>
      </c>
      <c r="B32" s="355"/>
      <c r="C32" s="357"/>
      <c r="D32" s="357"/>
      <c r="E32" s="355"/>
      <c r="F32" s="355"/>
      <c r="G32" s="306"/>
      <c r="H32" s="355"/>
      <c r="I32" s="5"/>
      <c r="J32" s="682"/>
      <c r="K32" s="692"/>
    </row>
    <row r="33" spans="1:11" ht="16.5" customHeight="1" x14ac:dyDescent="0.15">
      <c r="A33" s="22" t="s">
        <v>0</v>
      </c>
      <c r="B33" s="90">
        <v>45978</v>
      </c>
      <c r="C33" s="90">
        <v>45979</v>
      </c>
      <c r="D33" s="90">
        <v>45980</v>
      </c>
      <c r="E33" s="90">
        <v>45981</v>
      </c>
      <c r="F33" s="90">
        <v>45982</v>
      </c>
      <c r="G33" s="90">
        <v>45983</v>
      </c>
      <c r="H33" s="90">
        <v>45984</v>
      </c>
      <c r="I33" s="727" t="s">
        <v>1</v>
      </c>
      <c r="J33" s="717" t="s">
        <v>2</v>
      </c>
      <c r="K33" s="718"/>
    </row>
    <row r="34" spans="1:11" ht="16.5" customHeight="1" x14ac:dyDescent="0.15">
      <c r="A34" s="22" t="s">
        <v>3</v>
      </c>
      <c r="B34" s="2" t="s">
        <v>4</v>
      </c>
      <c r="C34" s="21" t="s">
        <v>5</v>
      </c>
      <c r="D34" s="21" t="s">
        <v>6</v>
      </c>
      <c r="E34" s="2" t="s">
        <v>7</v>
      </c>
      <c r="F34" s="2" t="s">
        <v>8</v>
      </c>
      <c r="G34" s="2" t="s">
        <v>9</v>
      </c>
      <c r="H34" s="24" t="s">
        <v>10</v>
      </c>
      <c r="I34" s="728"/>
      <c r="J34" s="719"/>
      <c r="K34" s="720"/>
    </row>
    <row r="35" spans="1:11" ht="18" customHeight="1" x14ac:dyDescent="0.15">
      <c r="A35" s="17" t="s">
        <v>12</v>
      </c>
      <c r="B35" s="12"/>
      <c r="C35" s="11"/>
      <c r="D35" s="11"/>
      <c r="E35" s="12"/>
      <c r="F35" s="967" t="s">
        <v>60</v>
      </c>
      <c r="G35" s="968"/>
      <c r="H35" s="969"/>
      <c r="I35" s="5"/>
      <c r="J35" s="682"/>
      <c r="K35" s="692"/>
    </row>
    <row r="36" spans="1:11" ht="17.25" customHeight="1" x14ac:dyDescent="0.15">
      <c r="A36" s="20" t="s">
        <v>192</v>
      </c>
      <c r="B36" s="355" t="s">
        <v>21</v>
      </c>
      <c r="C36" s="357"/>
      <c r="D36" s="357"/>
      <c r="E36" s="355"/>
      <c r="F36" s="355" t="s">
        <v>21</v>
      </c>
      <c r="G36" s="306"/>
      <c r="H36" s="355" t="s">
        <v>21</v>
      </c>
      <c r="I36" s="5">
        <f t="shared" ref="I36:I38" si="6">COUNTIFS(B36:H36,"&lt;&gt;空",B36:H36,"&lt;&gt;休",B36:H36,"&lt;&gt;調",B36:H36,"&lt;&gt;",B36:H36,"&lt;&gt;調整休")</f>
        <v>3</v>
      </c>
      <c r="J36" s="758">
        <f t="shared" ref="J36:J37" si="7">SUM(COUNTIF(B36:H36,"9-14"))*(5)+(COUNTIF(B36:H36,"14-19"))*(5)+(COUNTIF(B36:H36,"9-14・17-19"))*(7)</f>
        <v>15</v>
      </c>
      <c r="K36" s="759"/>
    </row>
    <row r="37" spans="1:11" ht="17.25" customHeight="1" x14ac:dyDescent="0.15">
      <c r="A37" s="20" t="s">
        <v>193</v>
      </c>
      <c r="B37" s="355"/>
      <c r="C37" s="357"/>
      <c r="D37" s="357"/>
      <c r="E37" s="355" t="s">
        <v>21</v>
      </c>
      <c r="F37" s="355"/>
      <c r="G37" s="355" t="s">
        <v>21</v>
      </c>
      <c r="H37" s="355" t="s">
        <v>20</v>
      </c>
      <c r="I37" s="5">
        <f t="shared" si="6"/>
        <v>3</v>
      </c>
      <c r="J37" s="758">
        <f t="shared" si="7"/>
        <v>15</v>
      </c>
      <c r="K37" s="759"/>
    </row>
    <row r="38" spans="1:11" ht="17.25" customHeight="1" x14ac:dyDescent="0.15">
      <c r="A38" s="20" t="s">
        <v>95</v>
      </c>
      <c r="B38" s="355" t="s">
        <v>20</v>
      </c>
      <c r="C38" s="357"/>
      <c r="D38" s="357"/>
      <c r="E38" s="355"/>
      <c r="F38" s="355"/>
      <c r="G38" s="355" t="s">
        <v>118</v>
      </c>
      <c r="H38" s="355" t="s">
        <v>21</v>
      </c>
      <c r="I38" s="5">
        <f t="shared" si="6"/>
        <v>3</v>
      </c>
      <c r="J38" s="758">
        <f>SUM(COUNTIF(B38:H38,"9-14"))*(5)+(COUNTIF(B38:H38,"14-19"))*(5)+(COUNTIF(B38:H38,"9-14・17-19"))*(7)+(COUNTIF(B38:H38,"15-19"))*(4)+(COUNTIF(B38:H38,"14-18"))*(4)+(COUNTIF(B38:H38,"16-19"))*(3)</f>
        <v>10</v>
      </c>
      <c r="K38" s="759"/>
    </row>
    <row r="39" spans="1:11" ht="17.25" customHeight="1" x14ac:dyDescent="0.15">
      <c r="A39" s="20" t="s">
        <v>355</v>
      </c>
      <c r="B39" s="355" t="s">
        <v>23</v>
      </c>
      <c r="C39" s="357"/>
      <c r="D39" s="357"/>
      <c r="E39" s="12"/>
      <c r="F39" s="355" t="s">
        <v>20</v>
      </c>
      <c r="G39" s="355" t="s">
        <v>23</v>
      </c>
      <c r="H39" s="355"/>
      <c r="I39" s="5"/>
      <c r="J39" s="758"/>
      <c r="K39" s="759"/>
    </row>
    <row r="40" spans="1:11" ht="17.25" customHeight="1" x14ac:dyDescent="0.15">
      <c r="A40" s="20" t="s">
        <v>356</v>
      </c>
      <c r="B40" s="355"/>
      <c r="C40" s="357"/>
      <c r="D40" s="357"/>
      <c r="E40" s="355" t="s">
        <v>20</v>
      </c>
      <c r="F40" s="355"/>
      <c r="G40" s="306"/>
      <c r="H40" s="355" t="s">
        <v>20</v>
      </c>
      <c r="I40" s="5"/>
      <c r="J40" s="91"/>
      <c r="K40" s="92"/>
    </row>
    <row r="41" spans="1:11" ht="17.25" customHeight="1" x14ac:dyDescent="0.15">
      <c r="A41" s="31" t="s">
        <v>66</v>
      </c>
      <c r="B41" s="355"/>
      <c r="C41" s="357"/>
      <c r="D41" s="357"/>
      <c r="E41" s="355"/>
      <c r="F41" s="306"/>
      <c r="G41" s="93"/>
      <c r="H41" s="355"/>
      <c r="I41" s="5"/>
      <c r="J41" s="91"/>
      <c r="K41" s="92"/>
    </row>
    <row r="42" spans="1:11" ht="17.25" customHeight="1" x14ac:dyDescent="0.15">
      <c r="A42" s="31" t="s">
        <v>66</v>
      </c>
      <c r="B42" s="355"/>
      <c r="C42" s="357"/>
      <c r="D42" s="357"/>
      <c r="E42" s="355"/>
      <c r="F42" s="355"/>
      <c r="G42" s="306"/>
      <c r="H42" s="355"/>
      <c r="I42" s="5"/>
      <c r="J42" s="682"/>
      <c r="K42" s="692"/>
    </row>
    <row r="43" spans="1:11" ht="16.5" customHeight="1" x14ac:dyDescent="0.15">
      <c r="A43" s="22" t="s">
        <v>0</v>
      </c>
      <c r="B43" s="23">
        <v>45985</v>
      </c>
      <c r="C43" s="23">
        <v>45986</v>
      </c>
      <c r="D43" s="23">
        <v>45987</v>
      </c>
      <c r="E43" s="23">
        <v>45988</v>
      </c>
      <c r="F43" s="23">
        <v>45989</v>
      </c>
      <c r="G43" s="23">
        <v>45990</v>
      </c>
      <c r="H43" s="23">
        <v>45991</v>
      </c>
      <c r="I43" s="727" t="s">
        <v>1</v>
      </c>
      <c r="J43" s="717" t="s">
        <v>2</v>
      </c>
      <c r="K43" s="718"/>
    </row>
    <row r="44" spans="1:11" ht="16.5" customHeight="1" x14ac:dyDescent="0.15">
      <c r="A44" s="22" t="s">
        <v>3</v>
      </c>
      <c r="B44" s="24" t="s">
        <v>4</v>
      </c>
      <c r="C44" s="316" t="s">
        <v>5</v>
      </c>
      <c r="D44" s="21" t="s">
        <v>6</v>
      </c>
      <c r="E44" s="2" t="s">
        <v>7</v>
      </c>
      <c r="F44" s="2" t="s">
        <v>8</v>
      </c>
      <c r="G44" s="2" t="s">
        <v>9</v>
      </c>
      <c r="H44" s="24" t="s">
        <v>10</v>
      </c>
      <c r="I44" s="728"/>
      <c r="J44" s="719"/>
      <c r="K44" s="720"/>
    </row>
    <row r="45" spans="1:11" ht="16.5" customHeight="1" x14ac:dyDescent="0.15">
      <c r="A45" s="17" t="s">
        <v>13</v>
      </c>
      <c r="B45" s="12"/>
      <c r="C45" s="11"/>
      <c r="D45" s="11"/>
      <c r="E45" s="12"/>
      <c r="F45" s="12"/>
      <c r="G45" s="12"/>
      <c r="H45" s="12"/>
      <c r="I45" s="5"/>
      <c r="J45" s="693"/>
      <c r="K45" s="692"/>
    </row>
    <row r="46" spans="1:11" ht="17.25" customHeight="1" x14ac:dyDescent="0.15">
      <c r="A46" s="20" t="s">
        <v>192</v>
      </c>
      <c r="B46" s="355" t="s">
        <v>21</v>
      </c>
      <c r="C46" s="357"/>
      <c r="D46" s="357"/>
      <c r="E46" s="355"/>
      <c r="F46" s="355" t="s">
        <v>21</v>
      </c>
      <c r="G46" s="306"/>
      <c r="H46" s="355" t="s">
        <v>21</v>
      </c>
      <c r="I46" s="5">
        <f t="shared" ref="I46:I48" si="8">COUNTIFS(B46:H46,"&lt;&gt;空",B46:H46,"&lt;&gt;休",B46:H46,"&lt;&gt;調",B46:H46,"&lt;&gt;",B46:H46,"&lt;&gt;調整休")</f>
        <v>3</v>
      </c>
      <c r="J46" s="758">
        <f t="shared" ref="J46" si="9">SUM(COUNTIF(B46:H46,"9-14"))*(5)+(COUNTIF(B46:H46,"14-19"))*(5)+(COUNTIF(B46:H46,"9-14・17-19"))*(7)</f>
        <v>15</v>
      </c>
      <c r="K46" s="759"/>
    </row>
    <row r="47" spans="1:11" ht="17.25" customHeight="1" x14ac:dyDescent="0.15">
      <c r="A47" s="20" t="s">
        <v>193</v>
      </c>
      <c r="B47" s="355"/>
      <c r="C47" s="357"/>
      <c r="D47" s="357"/>
      <c r="E47" s="355" t="s">
        <v>21</v>
      </c>
      <c r="F47" s="355"/>
      <c r="G47" s="355" t="s">
        <v>21</v>
      </c>
      <c r="H47" s="355" t="s">
        <v>20</v>
      </c>
      <c r="I47" s="5">
        <f t="shared" si="8"/>
        <v>3</v>
      </c>
      <c r="J47" s="758">
        <f t="shared" ref="J47:J48" si="10">SUM(COUNTIF(B47:H47,"9-14"))*(5)+(COUNTIF(B47:H47,"14-19"))*(5)+(COUNTIF(B47:H47,"9-14・17-19"))*(7)</f>
        <v>15</v>
      </c>
      <c r="K47" s="759"/>
    </row>
    <row r="48" spans="1:11" ht="17.25" customHeight="1" x14ac:dyDescent="0.15">
      <c r="A48" s="20" t="s">
        <v>95</v>
      </c>
      <c r="B48" s="355" t="s">
        <v>20</v>
      </c>
      <c r="C48" s="357"/>
      <c r="D48" s="357"/>
      <c r="E48" s="355"/>
      <c r="F48" s="355"/>
      <c r="G48" s="355" t="s">
        <v>118</v>
      </c>
      <c r="H48" s="355" t="s">
        <v>21</v>
      </c>
      <c r="I48" s="5">
        <f t="shared" si="8"/>
        <v>3</v>
      </c>
      <c r="J48" s="758">
        <f t="shared" si="10"/>
        <v>10</v>
      </c>
      <c r="K48" s="759"/>
    </row>
    <row r="49" spans="1:11" ht="17.25" customHeight="1" x14ac:dyDescent="0.15">
      <c r="A49" s="20" t="s">
        <v>355</v>
      </c>
      <c r="B49" s="355" t="s">
        <v>23</v>
      </c>
      <c r="C49" s="357"/>
      <c r="D49" s="357"/>
      <c r="E49" s="12"/>
      <c r="F49" s="355" t="s">
        <v>20</v>
      </c>
      <c r="G49" s="355" t="s">
        <v>23</v>
      </c>
      <c r="H49" s="355"/>
      <c r="I49" s="5"/>
      <c r="J49" s="758"/>
      <c r="K49" s="759"/>
    </row>
    <row r="50" spans="1:11" ht="17.25" customHeight="1" x14ac:dyDescent="0.15">
      <c r="A50" s="20" t="s">
        <v>356</v>
      </c>
      <c r="B50" s="355"/>
      <c r="C50" s="357"/>
      <c r="D50" s="357"/>
      <c r="E50" s="355" t="s">
        <v>20</v>
      </c>
      <c r="F50" s="355"/>
      <c r="G50" s="306"/>
      <c r="H50" s="355" t="s">
        <v>20</v>
      </c>
      <c r="I50" s="5"/>
      <c r="J50" s="91"/>
      <c r="K50" s="92"/>
    </row>
    <row r="51" spans="1:11" ht="17.25" customHeight="1" x14ac:dyDescent="0.15">
      <c r="A51" s="31" t="s">
        <v>66</v>
      </c>
      <c r="B51" s="355"/>
      <c r="C51" s="357"/>
      <c r="D51" s="357"/>
      <c r="E51" s="355"/>
      <c r="F51" s="306"/>
      <c r="G51" s="93"/>
      <c r="H51" s="355"/>
      <c r="I51" s="5"/>
      <c r="J51" s="91"/>
      <c r="K51" s="92"/>
    </row>
    <row r="52" spans="1:11" ht="17.25" customHeight="1" x14ac:dyDescent="0.15">
      <c r="A52" s="31" t="s">
        <v>66</v>
      </c>
      <c r="B52" s="355"/>
      <c r="C52" s="357"/>
      <c r="D52" s="357"/>
      <c r="E52" s="355"/>
      <c r="F52" s="355"/>
      <c r="G52" s="306"/>
      <c r="H52" s="355"/>
      <c r="I52" s="5"/>
      <c r="J52" s="682"/>
      <c r="K52" s="692"/>
    </row>
    <row r="53" spans="1:11" ht="9.75" customHeight="1" x14ac:dyDescent="0.15">
      <c r="A53" s="41"/>
      <c r="B53" s="42"/>
      <c r="C53" s="42"/>
      <c r="D53" s="42"/>
      <c r="E53" s="42"/>
      <c r="F53" s="42"/>
      <c r="G53" s="42"/>
      <c r="H53" s="42"/>
      <c r="I53" s="881" t="s">
        <v>384</v>
      </c>
      <c r="J53" s="881"/>
      <c r="K53" s="881"/>
    </row>
    <row r="54" spans="1:11" ht="14.45" customHeight="1" x14ac:dyDescent="0.15">
      <c r="A54" s="963" t="s">
        <v>36</v>
      </c>
      <c r="B54" s="964"/>
      <c r="C54" s="13"/>
      <c r="D54" s="701" t="s">
        <v>31</v>
      </c>
      <c r="E54" s="701"/>
      <c r="H54" s="10"/>
      <c r="I54" s="10"/>
    </row>
    <row r="55" spans="1:11" ht="14.45" customHeight="1" x14ac:dyDescent="0.15">
      <c r="A55" s="965"/>
      <c r="B55" s="966"/>
      <c r="C55" s="704" t="s">
        <v>89</v>
      </c>
      <c r="D55" s="705"/>
      <c r="E55" s="705"/>
      <c r="F55" s="705"/>
      <c r="G55" s="705"/>
      <c r="H55" s="705"/>
      <c r="I55" s="705"/>
      <c r="J55" s="705"/>
      <c r="K55" s="705"/>
    </row>
    <row r="56" spans="1:11" ht="14.45" customHeight="1" x14ac:dyDescent="0.15">
      <c r="A56" s="702" t="s">
        <v>194</v>
      </c>
      <c r="B56" s="703"/>
      <c r="C56" s="704" t="s">
        <v>90</v>
      </c>
      <c r="D56" s="705"/>
      <c r="E56" s="705"/>
      <c r="F56" s="705"/>
      <c r="G56" s="705"/>
      <c r="H56" s="705"/>
      <c r="I56" s="705"/>
      <c r="J56" s="705"/>
      <c r="K56" s="705"/>
    </row>
    <row r="57" spans="1:11" ht="14.45" customHeight="1" x14ac:dyDescent="0.15">
      <c r="A57" s="95" t="s">
        <v>87</v>
      </c>
      <c r="B57" s="96"/>
      <c r="C57" s="696" t="s">
        <v>30</v>
      </c>
      <c r="D57" s="697"/>
      <c r="E57" s="697"/>
      <c r="F57" s="697"/>
      <c r="G57" s="697"/>
      <c r="H57" s="697"/>
      <c r="I57" s="697"/>
      <c r="J57" s="697"/>
      <c r="K57" s="697"/>
    </row>
    <row r="58" spans="1:11" ht="14.45" customHeight="1" x14ac:dyDescent="0.15">
      <c r="A58" s="95" t="s">
        <v>88</v>
      </c>
      <c r="B58" s="96"/>
      <c r="C58" s="696" t="s">
        <v>91</v>
      </c>
      <c r="D58" s="697"/>
      <c r="E58" s="697"/>
      <c r="F58" s="697"/>
      <c r="G58" s="697"/>
      <c r="H58" s="697"/>
      <c r="I58" s="697"/>
      <c r="J58" s="697"/>
      <c r="K58" s="697"/>
    </row>
    <row r="59" spans="1:11" ht="14.45" customHeight="1" x14ac:dyDescent="0.15">
      <c r="A59" s="694"/>
      <c r="B59" s="695"/>
      <c r="C59" s="697" t="s">
        <v>92</v>
      </c>
      <c r="D59" s="697"/>
      <c r="E59" s="697"/>
      <c r="F59" s="697"/>
      <c r="G59" s="697"/>
      <c r="H59" s="697"/>
      <c r="I59" s="697"/>
      <c r="J59" s="697"/>
      <c r="K59" s="697"/>
    </row>
  </sheetData>
  <mergeCells count="53">
    <mergeCell ref="J6:K6"/>
    <mergeCell ref="B1:F1"/>
    <mergeCell ref="H1:K1"/>
    <mergeCell ref="I3:I4"/>
    <mergeCell ref="J3:K4"/>
    <mergeCell ref="J5:K5"/>
    <mergeCell ref="F35:H35"/>
    <mergeCell ref="J22:K22"/>
    <mergeCell ref="J7:K7"/>
    <mergeCell ref="J8:K8"/>
    <mergeCell ref="J9:K9"/>
    <mergeCell ref="J12:K12"/>
    <mergeCell ref="J15:K15"/>
    <mergeCell ref="J16:K16"/>
    <mergeCell ref="J17:K17"/>
    <mergeCell ref="J18:K18"/>
    <mergeCell ref="J19:K19"/>
    <mergeCell ref="I13:I14"/>
    <mergeCell ref="J13:K14"/>
    <mergeCell ref="J35:K35"/>
    <mergeCell ref="I23:I24"/>
    <mergeCell ref="J23:K24"/>
    <mergeCell ref="J25:K25"/>
    <mergeCell ref="J26:K26"/>
    <mergeCell ref="J27:K27"/>
    <mergeCell ref="J28:K28"/>
    <mergeCell ref="J29:K29"/>
    <mergeCell ref="J32:K32"/>
    <mergeCell ref="I33:I34"/>
    <mergeCell ref="J33:K34"/>
    <mergeCell ref="I43:I44"/>
    <mergeCell ref="J43:K44"/>
    <mergeCell ref="J45:K45"/>
    <mergeCell ref="J46:K46"/>
    <mergeCell ref="J47:K47"/>
    <mergeCell ref="J48:K48"/>
    <mergeCell ref="J36:K36"/>
    <mergeCell ref="J37:K37"/>
    <mergeCell ref="J38:K38"/>
    <mergeCell ref="J39:K39"/>
    <mergeCell ref="J42:K42"/>
    <mergeCell ref="J49:K49"/>
    <mergeCell ref="J52:K52"/>
    <mergeCell ref="I53:K53"/>
    <mergeCell ref="A54:B55"/>
    <mergeCell ref="D54:E54"/>
    <mergeCell ref="C55:K55"/>
    <mergeCell ref="A56:B56"/>
    <mergeCell ref="C56:K56"/>
    <mergeCell ref="C57:K57"/>
    <mergeCell ref="C58:K58"/>
    <mergeCell ref="A59:B59"/>
    <mergeCell ref="C59:K59"/>
  </mergeCells>
  <phoneticPr fontId="13"/>
  <pageMargins left="0.39370078740157483" right="0.27559055118110237" top="0.31496062992125984" bottom="0.11811023622047245" header="0.51181102362204722" footer="0.51181102362204722"/>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E0B34D8-719B-402A-8931-B9A787562550}">
          <x14:formula1>
            <xm:f>'F:\Users\clmiwa-three\Downloads\[《中村》新田・草加 エリア 仮シフト【12月16日～1月15日】.xlsx]参照データベース'!#REF!</xm:f>
          </x14:formula1>
          <xm:sqref>G1 C53:H53</xm:sqref>
        </x14:dataValidation>
      </x14:dataValidations>
    </ext>
  </extLst>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77122-A409-4F4B-9410-F7790408E084}">
  <sheetPr>
    <pageSetUpPr fitToPage="1"/>
  </sheetPr>
  <dimension ref="A1:X57"/>
  <sheetViews>
    <sheetView zoomScale="85" zoomScaleNormal="85" workbookViewId="0">
      <selection activeCell="U31" sqref="U31"/>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382</v>
      </c>
      <c r="C1" s="683"/>
      <c r="D1" s="683"/>
      <c r="E1" s="683"/>
      <c r="F1" s="683"/>
      <c r="H1" s="767" t="s">
        <v>55</v>
      </c>
      <c r="I1" s="768"/>
      <c r="J1" s="769"/>
      <c r="K1" s="770"/>
    </row>
    <row r="2" spans="1:24" ht="18" customHeight="1" x14ac:dyDescent="0.15">
      <c r="A2" s="14"/>
      <c r="B2" s="764" t="s">
        <v>386</v>
      </c>
      <c r="C2" s="764"/>
      <c r="D2" s="764"/>
      <c r="E2" s="764"/>
      <c r="I2" s="14"/>
      <c r="J2" s="3"/>
      <c r="K2" s="4"/>
    </row>
    <row r="3" spans="1:24" ht="18" customHeight="1" x14ac:dyDescent="0.15">
      <c r="A3" s="2" t="s">
        <v>64</v>
      </c>
      <c r="B3" s="90"/>
      <c r="C3" s="90"/>
      <c r="D3" s="90"/>
      <c r="E3" s="90"/>
      <c r="F3" s="90"/>
      <c r="G3" s="90">
        <v>45962</v>
      </c>
      <c r="H3" s="90">
        <v>45963</v>
      </c>
      <c r="I3" s="727" t="s">
        <v>1</v>
      </c>
      <c r="J3" s="717" t="s">
        <v>2</v>
      </c>
      <c r="K3" s="718"/>
    </row>
    <row r="4" spans="1:24" ht="18" customHeight="1" x14ac:dyDescent="0.15">
      <c r="A4" s="2" t="s">
        <v>3</v>
      </c>
      <c r="B4" s="2"/>
      <c r="C4" s="2"/>
      <c r="D4" s="2"/>
      <c r="E4" s="2"/>
      <c r="F4" s="2"/>
      <c r="G4" s="2" t="s">
        <v>9</v>
      </c>
      <c r="H4" s="24" t="s">
        <v>10</v>
      </c>
      <c r="I4" s="728"/>
      <c r="J4" s="719"/>
      <c r="K4" s="720"/>
    </row>
    <row r="5" spans="1:24" ht="18" customHeight="1" thickBot="1" x14ac:dyDescent="0.2">
      <c r="A5" s="104" t="s">
        <v>13</v>
      </c>
      <c r="B5" s="105"/>
      <c r="C5" s="105"/>
      <c r="D5" s="105"/>
      <c r="E5" s="105"/>
      <c r="F5" s="105"/>
      <c r="G5" s="99"/>
      <c r="H5" s="99"/>
      <c r="I5" s="100"/>
      <c r="J5" s="765"/>
      <c r="K5" s="766"/>
    </row>
    <row r="6" spans="1:24" ht="18" customHeight="1" x14ac:dyDescent="0.15">
      <c r="A6" s="771" t="s">
        <v>52</v>
      </c>
      <c r="B6" s="351"/>
      <c r="C6" s="351"/>
      <c r="D6" s="109"/>
      <c r="E6" s="109"/>
      <c r="F6" s="109"/>
      <c r="G6" s="110"/>
      <c r="H6" s="110"/>
      <c r="I6" s="775"/>
      <c r="J6" s="777"/>
      <c r="K6" s="778"/>
      <c r="N6" s="6"/>
      <c r="O6" s="6"/>
      <c r="P6" s="6"/>
      <c r="Q6" s="6"/>
      <c r="R6" s="6"/>
      <c r="S6" s="6"/>
      <c r="T6" s="6"/>
      <c r="U6" s="6"/>
      <c r="V6" s="6"/>
      <c r="W6" s="6"/>
      <c r="X6" s="6"/>
    </row>
    <row r="7" spans="1:24" ht="18" customHeight="1" thickBot="1" x14ac:dyDescent="0.2">
      <c r="A7" s="772"/>
      <c r="B7" s="352"/>
      <c r="C7" s="352"/>
      <c r="D7" s="113"/>
      <c r="E7" s="113"/>
      <c r="F7" s="113"/>
      <c r="G7" s="122"/>
      <c r="H7" s="111"/>
      <c r="I7" s="776"/>
      <c r="J7" s="779"/>
      <c r="K7" s="780"/>
      <c r="N7" s="6"/>
      <c r="O7" s="6"/>
      <c r="P7" s="6"/>
      <c r="Q7" s="6"/>
      <c r="R7" s="6"/>
      <c r="S7" s="6"/>
      <c r="T7" s="6"/>
      <c r="U7" s="6"/>
      <c r="V7" s="6"/>
      <c r="W7" s="6"/>
      <c r="X7" s="6"/>
    </row>
    <row r="8" spans="1:24" ht="18" customHeight="1" x14ac:dyDescent="0.15">
      <c r="A8" s="43" t="s">
        <v>53</v>
      </c>
      <c r="B8" s="106"/>
      <c r="C8" s="106"/>
      <c r="D8" s="106"/>
      <c r="E8" s="106"/>
      <c r="F8" s="106"/>
      <c r="G8" s="29" t="s">
        <v>20</v>
      </c>
      <c r="H8" s="29"/>
      <c r="I8" s="43">
        <f>COUNTIFS(B8:H8,"&lt;&gt;空",B8:H8,"&lt;&gt;休",B8:H8,"&lt;&gt;調",B8:H8,"&lt;&gt;",B8:H8,"&lt;&gt;調整休")</f>
        <v>1</v>
      </c>
      <c r="J8" s="781">
        <f>SUM(COUNTIF(B8:H8,"9-16"))*(6.25)+(COUNTIF(B8:H8,"9-15"))*(5.5)+(COUNTIF(B8:H8,"9-14"))*(4.5)+(COUNTIF(B8:H8,"16-19"))*(3)+(COUNTIF(B8:H8,"15-19"))*(4)+(COUNTIF(B8:H8,"14-19"))*(4.5)+(COUNTIF(B8:H8,"13-19"))*(5.5)+(COUNTIF(B8:H8,"12-19"))*(6.25)</f>
        <v>4.5</v>
      </c>
      <c r="K8" s="782"/>
      <c r="N8" s="6"/>
      <c r="O8" s="6"/>
      <c r="P8" s="6"/>
      <c r="Q8" s="6"/>
      <c r="R8" s="6"/>
      <c r="S8" s="6"/>
      <c r="T8" s="6"/>
      <c r="U8" s="6"/>
      <c r="V8" s="6"/>
      <c r="W8" s="6"/>
      <c r="X8" s="6"/>
    </row>
    <row r="9" spans="1:24" ht="18" customHeight="1" thickBot="1" x14ac:dyDescent="0.2">
      <c r="A9" s="5" t="s">
        <v>54</v>
      </c>
      <c r="B9" s="45"/>
      <c r="C9" s="45"/>
      <c r="D9" s="46"/>
      <c r="E9" s="46"/>
      <c r="F9" s="46"/>
      <c r="G9" s="111"/>
      <c r="H9" s="12"/>
      <c r="I9" s="5">
        <f>COUNTIFS(B9:H9,"&lt;&gt;空",B9:H9,"&lt;&gt;休",B9:H9,"&lt;&gt;調",B9:H9,"&lt;&gt;",B9:H9,"&lt;&gt;調整休")</f>
        <v>0</v>
      </c>
      <c r="J9" s="682">
        <f>SUM(COUNTIF(B9:H9,"9-16"))*(6.25)+(COUNTIF(B9:H9,"9-15"))*(5.5)+(COUNTIF(B9:H9,"9-14"))*(4.5)+(COUNTIF(B9:H9,"16-19"))*(3)+(COUNTIF(B9:H9,"15-19"))*(4)+(COUNTIF(B9:H9,"14-19"))*(4.5)+(COUNTIF(B9:H9,"13-19"))*(5.5)+(COUNTIF(B9:H9,"12-19"))*(6.25)</f>
        <v>0</v>
      </c>
      <c r="K9" s="692"/>
    </row>
    <row r="10" spans="1:24" ht="18" customHeight="1" x14ac:dyDescent="0.15">
      <c r="A10" s="771" t="s">
        <v>63</v>
      </c>
      <c r="B10" s="141"/>
      <c r="C10" s="141"/>
      <c r="D10" s="109"/>
      <c r="E10" s="109"/>
      <c r="F10" s="109"/>
      <c r="G10" s="403" t="s">
        <v>330</v>
      </c>
      <c r="H10" s="773" t="s">
        <v>83</v>
      </c>
      <c r="I10" s="775">
        <v>4</v>
      </c>
      <c r="J10" s="777"/>
      <c r="K10" s="778"/>
    </row>
    <row r="11" spans="1:24" ht="18" customHeight="1" thickBot="1" x14ac:dyDescent="0.2">
      <c r="A11" s="772"/>
      <c r="B11" s="142"/>
      <c r="C11" s="142"/>
      <c r="D11" s="113"/>
      <c r="E11" s="113"/>
      <c r="F11" s="113"/>
      <c r="G11" s="111" t="s">
        <v>21</v>
      </c>
      <c r="H11" s="774"/>
      <c r="I11" s="776"/>
      <c r="J11" s="779"/>
      <c r="K11" s="780"/>
    </row>
    <row r="12" spans="1:24" ht="18" customHeight="1" x14ac:dyDescent="0.15">
      <c r="A12" s="33" t="s">
        <v>0</v>
      </c>
      <c r="B12" s="90">
        <v>45964</v>
      </c>
      <c r="C12" s="90">
        <v>45965</v>
      </c>
      <c r="D12" s="90">
        <v>45966</v>
      </c>
      <c r="E12" s="90">
        <v>45967</v>
      </c>
      <c r="F12" s="90">
        <v>45968</v>
      </c>
      <c r="G12" s="90">
        <v>45969</v>
      </c>
      <c r="H12" s="90">
        <v>45970</v>
      </c>
      <c r="I12" s="7"/>
      <c r="J12" s="717" t="s">
        <v>2</v>
      </c>
      <c r="K12" s="718"/>
    </row>
    <row r="13" spans="1:24" ht="18" customHeight="1" x14ac:dyDescent="0.15">
      <c r="A13" s="22" t="s">
        <v>3</v>
      </c>
      <c r="B13" s="24" t="s">
        <v>4</v>
      </c>
      <c r="C13" s="2" t="s">
        <v>5</v>
      </c>
      <c r="D13" s="21" t="s">
        <v>6</v>
      </c>
      <c r="E13" s="2" t="s">
        <v>7</v>
      </c>
      <c r="F13" s="2" t="s">
        <v>8</v>
      </c>
      <c r="G13" s="2" t="s">
        <v>9</v>
      </c>
      <c r="H13" s="24" t="s">
        <v>10</v>
      </c>
      <c r="I13" s="8"/>
      <c r="J13" s="719"/>
      <c r="K13" s="720"/>
    </row>
    <row r="14" spans="1:24" ht="18" customHeight="1" thickBot="1" x14ac:dyDescent="0.2">
      <c r="A14" s="104" t="s">
        <v>12</v>
      </c>
      <c r="B14" s="99"/>
      <c r="C14" s="105"/>
      <c r="D14" s="105"/>
      <c r="E14" s="450" t="s">
        <v>119</v>
      </c>
      <c r="F14" s="99"/>
      <c r="G14" s="99"/>
      <c r="H14" s="99"/>
      <c r="I14" s="100"/>
      <c r="J14" s="765"/>
      <c r="K14" s="766"/>
    </row>
    <row r="15" spans="1:24" ht="20.45" customHeight="1" x14ac:dyDescent="0.15">
      <c r="A15" s="771" t="s">
        <v>52</v>
      </c>
      <c r="B15" s="107"/>
      <c r="C15" s="351"/>
      <c r="D15" s="109"/>
      <c r="E15" s="107"/>
      <c r="F15" s="107" t="s">
        <v>22</v>
      </c>
      <c r="G15" s="110"/>
      <c r="H15" s="110"/>
      <c r="I15" s="775"/>
      <c r="J15" s="777"/>
      <c r="K15" s="778"/>
    </row>
    <row r="16" spans="1:24" ht="20.45" customHeight="1" thickBot="1" x14ac:dyDescent="0.2">
      <c r="A16" s="772"/>
      <c r="B16" s="122" t="s">
        <v>188</v>
      </c>
      <c r="C16" s="352"/>
      <c r="D16" s="113"/>
      <c r="E16" s="111" t="s">
        <v>21</v>
      </c>
      <c r="F16" s="111"/>
      <c r="G16" s="122"/>
      <c r="H16" s="111"/>
      <c r="I16" s="776"/>
      <c r="J16" s="779"/>
      <c r="K16" s="780"/>
    </row>
    <row r="17" spans="1:11" ht="18" customHeight="1" x14ac:dyDescent="0.15">
      <c r="A17" s="43" t="s">
        <v>53</v>
      </c>
      <c r="B17" s="29" t="s">
        <v>20</v>
      </c>
      <c r="C17" s="106"/>
      <c r="D17" s="106"/>
      <c r="E17" s="29" t="s">
        <v>20</v>
      </c>
      <c r="F17" s="29"/>
      <c r="G17" s="29" t="s">
        <v>20</v>
      </c>
      <c r="H17" s="29"/>
      <c r="I17" s="43">
        <f t="shared" ref="I17:I18" si="0">COUNTIFS(B17:H17,"&lt;&gt;空",B17:H17,"&lt;&gt;休",B17:H17,"&lt;&gt;調",B17:H17,"&lt;&gt;",B17:H17,"&lt;&gt;調整休")</f>
        <v>3</v>
      </c>
      <c r="J17" s="781">
        <f>SUM(COUNTIF(B17:H17,"9-16"))*(6.25)+(COUNTIF(B17:H17,"9-15"))*(5.5)+(COUNTIF(B17:H17,"9-14"))*(4.5)+(COUNTIF(B17:H17,"16-19"))*(3)+(COUNTIF(B17:H17,"15-19"))*(4)+(COUNTIF(B17:H17,"14-19"))*(4.5)+(COUNTIF(B17:H17,"13-19"))*(5.5)+(COUNTIF(B17:H17,"12-19"))*(6.25)</f>
        <v>13.5</v>
      </c>
      <c r="K17" s="782"/>
    </row>
    <row r="18" spans="1:11" ht="18" customHeight="1" thickBot="1" x14ac:dyDescent="0.2">
      <c r="A18" s="5" t="s">
        <v>54</v>
      </c>
      <c r="B18" s="111"/>
      <c r="C18" s="45"/>
      <c r="D18" s="46"/>
      <c r="E18" s="449" t="s">
        <v>21</v>
      </c>
      <c r="F18" s="449" t="s">
        <v>20</v>
      </c>
      <c r="G18" s="111"/>
      <c r="H18" s="12"/>
      <c r="I18" s="5">
        <f t="shared" si="0"/>
        <v>2</v>
      </c>
      <c r="J18" s="682">
        <f>SUM(COUNTIF(B18:H18,"9-16"))*(6.25)+(COUNTIF(B18:H18,"9-15"))*(5.5)+(COUNTIF(B18:H18,"9-14"))*(4.5)+(COUNTIF(B18:H18,"16-19"))*(3)+(COUNTIF(B18:H18,"15-19"))*(4)+(COUNTIF(B18:H18,"14-19"))*(4.5)+(COUNTIF(B18:H18,"13-19"))*(5.5)+(COUNTIF(B18:H18,"12-19"))*(6.25)</f>
        <v>9</v>
      </c>
      <c r="K18" s="692"/>
    </row>
    <row r="19" spans="1:11" ht="18" customHeight="1" x14ac:dyDescent="0.15">
      <c r="A19" s="771" t="s">
        <v>63</v>
      </c>
      <c r="B19" s="403" t="s">
        <v>330</v>
      </c>
      <c r="C19" s="141"/>
      <c r="D19" s="109"/>
      <c r="E19" s="107"/>
      <c r="F19" s="403" t="s">
        <v>364</v>
      </c>
      <c r="G19" s="403" t="s">
        <v>330</v>
      </c>
      <c r="H19" s="773" t="s">
        <v>83</v>
      </c>
      <c r="I19" s="775">
        <v>4</v>
      </c>
      <c r="J19" s="777"/>
      <c r="K19" s="778"/>
    </row>
    <row r="20" spans="1:11" ht="18" customHeight="1" thickBot="1" x14ac:dyDescent="0.2">
      <c r="A20" s="772"/>
      <c r="B20" s="111" t="s">
        <v>21</v>
      </c>
      <c r="C20" s="142"/>
      <c r="D20" s="113"/>
      <c r="E20" s="111"/>
      <c r="F20" s="111" t="s">
        <v>68</v>
      </c>
      <c r="G20" s="111" t="s">
        <v>21</v>
      </c>
      <c r="H20" s="774"/>
      <c r="I20" s="776"/>
      <c r="J20" s="779"/>
      <c r="K20" s="780"/>
    </row>
    <row r="21" spans="1:11" ht="18" customHeight="1" x14ac:dyDescent="0.15">
      <c r="A21" s="22" t="s">
        <v>0</v>
      </c>
      <c r="B21" s="23">
        <v>45971</v>
      </c>
      <c r="C21" s="23">
        <v>45972</v>
      </c>
      <c r="D21" s="23">
        <v>45973</v>
      </c>
      <c r="E21" s="23">
        <v>45974</v>
      </c>
      <c r="F21" s="23">
        <v>45975</v>
      </c>
      <c r="G21" s="23">
        <v>45976</v>
      </c>
      <c r="H21" s="23">
        <v>45977</v>
      </c>
      <c r="I21" s="7"/>
      <c r="J21" s="717" t="s">
        <v>2</v>
      </c>
      <c r="K21" s="718"/>
    </row>
    <row r="22" spans="1:11" ht="18" customHeight="1" x14ac:dyDescent="0.15">
      <c r="A22" s="22" t="s">
        <v>3</v>
      </c>
      <c r="B22" s="2" t="s">
        <v>4</v>
      </c>
      <c r="C22" s="21" t="s">
        <v>5</v>
      </c>
      <c r="D22" s="21" t="s">
        <v>6</v>
      </c>
      <c r="E22" s="2" t="s">
        <v>7</v>
      </c>
      <c r="F22" s="2" t="s">
        <v>8</v>
      </c>
      <c r="G22" s="2" t="s">
        <v>9</v>
      </c>
      <c r="H22" s="24" t="s">
        <v>10</v>
      </c>
      <c r="I22" s="8"/>
      <c r="J22" s="719"/>
      <c r="K22" s="720"/>
    </row>
    <row r="23" spans="1:11" ht="18" customHeight="1" thickBot="1" x14ac:dyDescent="0.2">
      <c r="A23" s="104" t="s">
        <v>13</v>
      </c>
      <c r="B23" s="99"/>
      <c r="C23" s="105"/>
      <c r="D23" s="105"/>
      <c r="E23" s="99"/>
      <c r="F23" s="972" t="s">
        <v>60</v>
      </c>
      <c r="G23" s="973"/>
      <c r="H23" s="974"/>
      <c r="I23" s="100"/>
      <c r="J23" s="765"/>
      <c r="K23" s="766"/>
    </row>
    <row r="24" spans="1:11" ht="19.5" customHeight="1" x14ac:dyDescent="0.15">
      <c r="A24" s="771" t="s">
        <v>52</v>
      </c>
      <c r="B24" s="107"/>
      <c r="C24" s="351"/>
      <c r="D24" s="109"/>
      <c r="E24" s="107"/>
      <c r="F24" s="107" t="s">
        <v>22</v>
      </c>
      <c r="G24" s="110"/>
      <c r="H24" s="110"/>
      <c r="I24" s="775"/>
      <c r="J24" s="777"/>
      <c r="K24" s="778"/>
    </row>
    <row r="25" spans="1:11" ht="19.5" customHeight="1" thickBot="1" x14ac:dyDescent="0.2">
      <c r="A25" s="772"/>
      <c r="B25" s="122" t="s">
        <v>188</v>
      </c>
      <c r="C25" s="352"/>
      <c r="D25" s="113"/>
      <c r="E25" s="111" t="s">
        <v>21</v>
      </c>
      <c r="F25" s="111"/>
      <c r="G25" s="122"/>
      <c r="H25" s="111"/>
      <c r="I25" s="776"/>
      <c r="J25" s="779"/>
      <c r="K25" s="780"/>
    </row>
    <row r="26" spans="1:11" ht="18" customHeight="1" x14ac:dyDescent="0.15">
      <c r="A26" s="43" t="s">
        <v>53</v>
      </c>
      <c r="B26" s="29" t="s">
        <v>20</v>
      </c>
      <c r="C26" s="106"/>
      <c r="D26" s="106"/>
      <c r="E26" s="29" t="s">
        <v>20</v>
      </c>
      <c r="F26" s="29"/>
      <c r="G26" s="29" t="s">
        <v>20</v>
      </c>
      <c r="H26" s="29"/>
      <c r="I26" s="43">
        <f>COUNTIFS(B26:H26,"&lt;&gt;空",B26:H26,"&lt;&gt;休",B26:H26,"&lt;&gt;調",B26:H26,"&lt;&gt;",B26:H26,"&lt;&gt;調整休")</f>
        <v>3</v>
      </c>
      <c r="J26" s="781">
        <f>SUM(COUNTIF(B26:H26,"9-16"))*(6.25)+(COUNTIF(B26:H26,"9-15"))*(5.5)+(COUNTIF(B26:H26,"9-14"))*(4.5)+(COUNTIF(B26:H26,"16-19"))*(3)+(COUNTIF(B26:H26,"15-19"))*(4)+(COUNTIF(B26:H26,"14-19"))*(4.5)+(COUNTIF(B26:H26,"13-19"))*(5.5)+(COUNTIF(B26:H26,"12-19"))*(6.25)</f>
        <v>13.5</v>
      </c>
      <c r="K26" s="782"/>
    </row>
    <row r="27" spans="1:11" ht="18" customHeight="1" thickBot="1" x14ac:dyDescent="0.2">
      <c r="A27" s="5" t="s">
        <v>54</v>
      </c>
      <c r="B27" s="111"/>
      <c r="C27" s="45"/>
      <c r="D27" s="46"/>
      <c r="E27" s="449" t="s">
        <v>21</v>
      </c>
      <c r="F27" s="449" t="s">
        <v>20</v>
      </c>
      <c r="G27" s="111"/>
      <c r="H27" s="12"/>
      <c r="I27" s="5">
        <f>COUNTIFS(B27:H27,"&lt;&gt;空",B27:H27,"&lt;&gt;休",B27:H27,"&lt;&gt;調",B27:H27,"&lt;&gt;",B27:H27,"&lt;&gt;調整休")</f>
        <v>2</v>
      </c>
      <c r="J27" s="682">
        <f>SUM(COUNTIF(B27:H27,"9-16"))*(6.25)+(COUNTIF(B27:H27,"9-15"))*(5.5)+(COUNTIF(B27:H27,"9-14"))*(4.5)+(COUNTIF(B27:H27,"16-19"))*(3)+(COUNTIF(B27:H27,"15-19"))*(4)+(COUNTIF(B27:H27,"14-19"))*(4.5)+(COUNTIF(B27:H27,"13-19"))*(5.5)+(COUNTIF(B27:H27,"12-19"))*(6.25)</f>
        <v>9</v>
      </c>
      <c r="K27" s="692"/>
    </row>
    <row r="28" spans="1:11" ht="18" customHeight="1" x14ac:dyDescent="0.15">
      <c r="A28" s="771" t="s">
        <v>63</v>
      </c>
      <c r="B28" s="403" t="s">
        <v>330</v>
      </c>
      <c r="C28" s="141"/>
      <c r="D28" s="109"/>
      <c r="E28" s="107"/>
      <c r="F28" s="403" t="s">
        <v>364</v>
      </c>
      <c r="G28" s="403" t="s">
        <v>330</v>
      </c>
      <c r="H28" s="773" t="s">
        <v>83</v>
      </c>
      <c r="I28" s="775">
        <v>4</v>
      </c>
      <c r="J28" s="777"/>
      <c r="K28" s="778"/>
    </row>
    <row r="29" spans="1:11" ht="18" customHeight="1" thickBot="1" x14ac:dyDescent="0.2">
      <c r="A29" s="772"/>
      <c r="B29" s="111" t="s">
        <v>21</v>
      </c>
      <c r="C29" s="142"/>
      <c r="D29" s="113"/>
      <c r="E29" s="111"/>
      <c r="F29" s="111" t="s">
        <v>68</v>
      </c>
      <c r="G29" s="111" t="s">
        <v>21</v>
      </c>
      <c r="H29" s="774"/>
      <c r="I29" s="776"/>
      <c r="J29" s="779"/>
      <c r="K29" s="780"/>
    </row>
    <row r="30" spans="1:11" ht="18" customHeight="1" x14ac:dyDescent="0.15">
      <c r="A30" s="22" t="s">
        <v>0</v>
      </c>
      <c r="B30" s="90">
        <v>45978</v>
      </c>
      <c r="C30" s="90">
        <v>45979</v>
      </c>
      <c r="D30" s="90">
        <v>45980</v>
      </c>
      <c r="E30" s="90">
        <v>45981</v>
      </c>
      <c r="F30" s="90">
        <v>45982</v>
      </c>
      <c r="G30" s="90">
        <v>45983</v>
      </c>
      <c r="H30" s="90">
        <v>45984</v>
      </c>
      <c r="I30" s="7"/>
      <c r="J30" s="717" t="s">
        <v>2</v>
      </c>
      <c r="K30" s="718"/>
    </row>
    <row r="31" spans="1:11" ht="18" customHeight="1" x14ac:dyDescent="0.15">
      <c r="A31" s="22" t="s">
        <v>3</v>
      </c>
      <c r="B31" s="2" t="s">
        <v>4</v>
      </c>
      <c r="C31" s="21" t="s">
        <v>5</v>
      </c>
      <c r="D31" s="21" t="s">
        <v>6</v>
      </c>
      <c r="E31" s="2" t="s">
        <v>7</v>
      </c>
      <c r="F31" s="2" t="s">
        <v>8</v>
      </c>
      <c r="G31" s="2" t="s">
        <v>9</v>
      </c>
      <c r="H31" s="24" t="s">
        <v>10</v>
      </c>
      <c r="I31" s="8"/>
      <c r="J31" s="719"/>
      <c r="K31" s="720"/>
    </row>
    <row r="32" spans="1:11" ht="18" customHeight="1" thickBot="1" x14ac:dyDescent="0.2">
      <c r="A32" s="104" t="s">
        <v>12</v>
      </c>
      <c r="B32" s="99"/>
      <c r="C32" s="105"/>
      <c r="D32" s="105"/>
      <c r="E32" s="99"/>
      <c r="F32" s="99"/>
      <c r="G32" s="99"/>
      <c r="H32" s="99"/>
      <c r="I32" s="100"/>
      <c r="J32" s="765"/>
      <c r="K32" s="766"/>
    </row>
    <row r="33" spans="1:11" ht="20.45" customHeight="1" x14ac:dyDescent="0.15">
      <c r="A33" s="771" t="s">
        <v>52</v>
      </c>
      <c r="B33" s="107"/>
      <c r="C33" s="351"/>
      <c r="D33" s="109"/>
      <c r="E33" s="107"/>
      <c r="F33" s="107" t="s">
        <v>22</v>
      </c>
      <c r="G33" s="110"/>
      <c r="H33" s="110"/>
      <c r="I33" s="775"/>
      <c r="J33" s="777"/>
      <c r="K33" s="778"/>
    </row>
    <row r="34" spans="1:11" ht="20.45" customHeight="1" thickBot="1" x14ac:dyDescent="0.2">
      <c r="A34" s="772"/>
      <c r="B34" s="122" t="s">
        <v>188</v>
      </c>
      <c r="C34" s="352"/>
      <c r="D34" s="113"/>
      <c r="E34" s="111" t="s">
        <v>21</v>
      </c>
      <c r="F34" s="111"/>
      <c r="G34" s="122"/>
      <c r="H34" s="111"/>
      <c r="I34" s="776"/>
      <c r="J34" s="779"/>
      <c r="K34" s="780"/>
    </row>
    <row r="35" spans="1:11" ht="18" customHeight="1" x14ac:dyDescent="0.15">
      <c r="A35" s="43" t="s">
        <v>53</v>
      </c>
      <c r="B35" s="29" t="s">
        <v>20</v>
      </c>
      <c r="C35" s="106"/>
      <c r="D35" s="106"/>
      <c r="E35" s="29" t="s">
        <v>20</v>
      </c>
      <c r="F35" s="29"/>
      <c r="G35" s="29" t="s">
        <v>20</v>
      </c>
      <c r="H35" s="29"/>
      <c r="I35" s="43">
        <f>COUNTIFS(B35:H35,"&lt;&gt;空",B35:H35,"&lt;&gt;休",B35:H35,"&lt;&gt;調",B35:H35,"&lt;&gt;",B35:H35,"&lt;&gt;調整休")</f>
        <v>3</v>
      </c>
      <c r="J35" s="781">
        <f>SUM(COUNTIF(B35:H35,"9-16"))*(6.25)+(COUNTIF(B35:H35,"9-15"))*(5.5)+(COUNTIF(B35:H35,"9-14"))*(4.5)+(COUNTIF(B35:H35,"16-19"))*(3)+(COUNTIF(B35:H35,"15-19"))*(4)+(COUNTIF(B35:H35,"14-19"))*(4.5)+(COUNTIF(B35:H35,"13-19"))*(5.5)+(COUNTIF(B35:H35,"12-19"))*(6.25)</f>
        <v>13.5</v>
      </c>
      <c r="K35" s="782"/>
    </row>
    <row r="36" spans="1:11" ht="18" customHeight="1" thickBot="1" x14ac:dyDescent="0.2">
      <c r="A36" s="5" t="s">
        <v>54</v>
      </c>
      <c r="B36" s="111"/>
      <c r="C36" s="45"/>
      <c r="D36" s="46"/>
      <c r="E36" s="449" t="s">
        <v>21</v>
      </c>
      <c r="F36" s="449" t="s">
        <v>20</v>
      </c>
      <c r="G36" s="111"/>
      <c r="H36" s="12"/>
      <c r="I36" s="5">
        <f>COUNTIFS(B36:H36,"&lt;&gt;空",B36:H36,"&lt;&gt;休",B36:H36,"&lt;&gt;調",B36:H36,"&lt;&gt;",B36:H36,"&lt;&gt;調整休")</f>
        <v>2</v>
      </c>
      <c r="J36" s="682">
        <f>SUM(COUNTIF(B36:H36,"9-16"))*(6.25)+(COUNTIF(B36:H36,"9-15"))*(5.5)+(COUNTIF(B36:H36,"9-14"))*(4.5)+(COUNTIF(B36:H36,"16-19"))*(3)+(COUNTIF(B36:H36,"15-19"))*(4)+(COUNTIF(B36:H36,"14-19"))*(4.5)+(COUNTIF(B36:H36,"13-19"))*(5.5)+(COUNTIF(B36:H36,"12-19"))*(6.25)</f>
        <v>9</v>
      </c>
      <c r="K36" s="692"/>
    </row>
    <row r="37" spans="1:11" ht="18" customHeight="1" x14ac:dyDescent="0.15">
      <c r="A37" s="771" t="s">
        <v>63</v>
      </c>
      <c r="B37" s="403" t="s">
        <v>330</v>
      </c>
      <c r="C37" s="141"/>
      <c r="D37" s="109"/>
      <c r="E37" s="107"/>
      <c r="F37" s="403" t="s">
        <v>364</v>
      </c>
      <c r="G37" s="403" t="s">
        <v>330</v>
      </c>
      <c r="H37" s="773" t="s">
        <v>83</v>
      </c>
      <c r="I37" s="775">
        <v>4</v>
      </c>
      <c r="J37" s="777"/>
      <c r="K37" s="778"/>
    </row>
    <row r="38" spans="1:11" ht="18" customHeight="1" thickBot="1" x14ac:dyDescent="0.2">
      <c r="A38" s="772"/>
      <c r="B38" s="111" t="s">
        <v>21</v>
      </c>
      <c r="C38" s="142"/>
      <c r="D38" s="113"/>
      <c r="E38" s="111"/>
      <c r="F38" s="111" t="s">
        <v>68</v>
      </c>
      <c r="G38" s="111" t="s">
        <v>21</v>
      </c>
      <c r="H38" s="774"/>
      <c r="I38" s="776"/>
      <c r="J38" s="779"/>
      <c r="K38" s="780"/>
    </row>
    <row r="39" spans="1:11" ht="18" customHeight="1" x14ac:dyDescent="0.15">
      <c r="A39" s="22" t="s">
        <v>0</v>
      </c>
      <c r="B39" s="23">
        <v>45985</v>
      </c>
      <c r="C39" s="23">
        <v>45986</v>
      </c>
      <c r="D39" s="23">
        <v>45987</v>
      </c>
      <c r="E39" s="23">
        <v>45988</v>
      </c>
      <c r="F39" s="23">
        <v>45989</v>
      </c>
      <c r="G39" s="23">
        <v>45990</v>
      </c>
      <c r="H39" s="23">
        <v>45991</v>
      </c>
      <c r="I39" s="7"/>
      <c r="J39" s="717" t="s">
        <v>2</v>
      </c>
      <c r="K39" s="718"/>
    </row>
    <row r="40" spans="1:11" ht="18" customHeight="1" x14ac:dyDescent="0.15">
      <c r="A40" s="22" t="s">
        <v>3</v>
      </c>
      <c r="B40" s="24" t="s">
        <v>4</v>
      </c>
      <c r="C40" s="316" t="s">
        <v>5</v>
      </c>
      <c r="D40" s="21" t="s">
        <v>6</v>
      </c>
      <c r="E40" s="2" t="s">
        <v>7</v>
      </c>
      <c r="F40" s="2" t="s">
        <v>8</v>
      </c>
      <c r="G40" s="2" t="s">
        <v>9</v>
      </c>
      <c r="H40" s="24" t="s">
        <v>10</v>
      </c>
      <c r="I40" s="8"/>
      <c r="J40" s="719"/>
      <c r="K40" s="720"/>
    </row>
    <row r="41" spans="1:11" ht="18" customHeight="1" thickBot="1" x14ac:dyDescent="0.2">
      <c r="A41" s="104" t="s">
        <v>13</v>
      </c>
      <c r="B41" s="99"/>
      <c r="C41" s="105"/>
      <c r="D41" s="105"/>
      <c r="E41" s="99"/>
      <c r="F41" s="99"/>
      <c r="G41" s="99"/>
      <c r="H41" s="99"/>
      <c r="I41" s="100"/>
      <c r="J41" s="785"/>
      <c r="K41" s="766"/>
    </row>
    <row r="42" spans="1:11" ht="19.5" customHeight="1" x14ac:dyDescent="0.15">
      <c r="A42" s="771" t="s">
        <v>52</v>
      </c>
      <c r="B42" s="107"/>
      <c r="C42" s="351"/>
      <c r="D42" s="109"/>
      <c r="E42" s="107"/>
      <c r="F42" s="107" t="s">
        <v>22</v>
      </c>
      <c r="G42" s="110"/>
      <c r="H42" s="110"/>
      <c r="I42" s="775"/>
      <c r="J42" s="777"/>
      <c r="K42" s="778"/>
    </row>
    <row r="43" spans="1:11" ht="19.5" customHeight="1" thickBot="1" x14ac:dyDescent="0.2">
      <c r="A43" s="772"/>
      <c r="B43" s="122" t="s">
        <v>188</v>
      </c>
      <c r="C43" s="352"/>
      <c r="D43" s="113"/>
      <c r="E43" s="111" t="s">
        <v>21</v>
      </c>
      <c r="F43" s="111"/>
      <c r="G43" s="122"/>
      <c r="H43" s="111"/>
      <c r="I43" s="776"/>
      <c r="J43" s="779"/>
      <c r="K43" s="780"/>
    </row>
    <row r="44" spans="1:11" ht="18" customHeight="1" x14ac:dyDescent="0.15">
      <c r="A44" s="43" t="s">
        <v>53</v>
      </c>
      <c r="B44" s="29" t="s">
        <v>20</v>
      </c>
      <c r="C44" s="106"/>
      <c r="D44" s="106"/>
      <c r="E44" s="29" t="s">
        <v>20</v>
      </c>
      <c r="F44" s="29"/>
      <c r="G44" s="29" t="s">
        <v>20</v>
      </c>
      <c r="H44" s="29"/>
      <c r="I44" s="43">
        <f>COUNTIFS(B44:H44,"&lt;&gt;空",B44:H44,"&lt;&gt;休",B44:H44,"&lt;&gt;調",B44:H44,"&lt;&gt;",B44:H44,"&lt;&gt;調整休")</f>
        <v>3</v>
      </c>
      <c r="J44" s="781">
        <f>SUM(COUNTIF(B44:H44,"9-16"))*(6.25)+(COUNTIF(B44:H44,"9-15"))*(5.5)+(COUNTIF(B44:H44,"9-14"))*(4.5)+(COUNTIF(B44:H44,"16-19"))*(3)+(COUNTIF(B44:H44,"15-19"))*(4)+(COUNTIF(B44:H44,"14-19"))*(4.5)+(COUNTIF(B44:H44,"13-19"))*(5.5)+(COUNTIF(B44:H44,"12-19"))*(6.25)</f>
        <v>13.5</v>
      </c>
      <c r="K44" s="782"/>
    </row>
    <row r="45" spans="1:11" ht="18" customHeight="1" thickBot="1" x14ac:dyDescent="0.2">
      <c r="A45" s="5" t="s">
        <v>54</v>
      </c>
      <c r="B45" s="111"/>
      <c r="C45" s="45"/>
      <c r="D45" s="46"/>
      <c r="E45" s="449" t="s">
        <v>21</v>
      </c>
      <c r="F45" s="449" t="s">
        <v>20</v>
      </c>
      <c r="G45" s="111"/>
      <c r="H45" s="12"/>
      <c r="I45" s="5">
        <f>COUNTIFS(B45:H45,"&lt;&gt;空",B45:H45,"&lt;&gt;休",B45:H45,"&lt;&gt;調",B45:H45,"&lt;&gt;",B45:H45,"&lt;&gt;調整休")</f>
        <v>2</v>
      </c>
      <c r="J45" s="682">
        <f>SUM(COUNTIF(B45:H45,"9-16"))*(6.25)+(COUNTIF(B45:H45,"9-15"))*(5.5)+(COUNTIF(B45:H45,"9-14"))*(4.5)+(COUNTIF(B45:H45,"16-19"))*(3)+(COUNTIF(B45:H45,"15-19"))*(4)+(COUNTIF(B45:H45,"14-19"))*(4.5)+(COUNTIF(B45:H45,"13-19"))*(5.5)+(COUNTIF(B45:H45,"12-19"))*(6.25)</f>
        <v>9</v>
      </c>
      <c r="K45" s="692"/>
    </row>
    <row r="46" spans="1:11" ht="18" customHeight="1" x14ac:dyDescent="0.15">
      <c r="A46" s="771" t="s">
        <v>63</v>
      </c>
      <c r="B46" s="403" t="s">
        <v>330</v>
      </c>
      <c r="C46" s="141"/>
      <c r="D46" s="109"/>
      <c r="E46" s="107"/>
      <c r="F46" s="403" t="s">
        <v>364</v>
      </c>
      <c r="G46" s="403" t="s">
        <v>330</v>
      </c>
      <c r="H46" s="773" t="s">
        <v>83</v>
      </c>
      <c r="I46" s="775">
        <v>4</v>
      </c>
      <c r="J46" s="777"/>
      <c r="K46" s="778"/>
    </row>
    <row r="47" spans="1:11" ht="18" customHeight="1" thickBot="1" x14ac:dyDescent="0.2">
      <c r="A47" s="772"/>
      <c r="B47" s="111" t="s">
        <v>21</v>
      </c>
      <c r="C47" s="142"/>
      <c r="D47" s="113"/>
      <c r="E47" s="111"/>
      <c r="F47" s="111" t="s">
        <v>68</v>
      </c>
      <c r="G47" s="111" t="s">
        <v>21</v>
      </c>
      <c r="H47" s="774"/>
      <c r="I47" s="776"/>
      <c r="J47" s="779"/>
      <c r="K47" s="780"/>
    </row>
    <row r="48" spans="1:11" ht="18" customHeight="1" x14ac:dyDescent="0.15">
      <c r="A48" s="41"/>
      <c r="B48" s="42"/>
      <c r="C48" s="42"/>
      <c r="D48" s="42"/>
      <c r="E48" s="42"/>
      <c r="F48" s="42"/>
      <c r="G48" s="42"/>
      <c r="H48" s="42"/>
      <c r="I48" s="881" t="s">
        <v>384</v>
      </c>
      <c r="J48" s="881"/>
      <c r="K48" s="881"/>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93</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75">
    <mergeCell ref="A10:A11"/>
    <mergeCell ref="H10:H11"/>
    <mergeCell ref="I10:I11"/>
    <mergeCell ref="J10:K11"/>
    <mergeCell ref="B1:F1"/>
    <mergeCell ref="H1:K1"/>
    <mergeCell ref="B2:E2"/>
    <mergeCell ref="I3:I4"/>
    <mergeCell ref="J3:K4"/>
    <mergeCell ref="J5:K5"/>
    <mergeCell ref="A6:A7"/>
    <mergeCell ref="I6:I7"/>
    <mergeCell ref="J6:K7"/>
    <mergeCell ref="J8:K8"/>
    <mergeCell ref="J9:K9"/>
    <mergeCell ref="J12:K13"/>
    <mergeCell ref="J14:K14"/>
    <mergeCell ref="A15:A16"/>
    <mergeCell ref="I15:I16"/>
    <mergeCell ref="J15:K16"/>
    <mergeCell ref="J17:K17"/>
    <mergeCell ref="J18:K18"/>
    <mergeCell ref="A19:A20"/>
    <mergeCell ref="H19:H20"/>
    <mergeCell ref="I19:I20"/>
    <mergeCell ref="J19:K20"/>
    <mergeCell ref="J30:K31"/>
    <mergeCell ref="J21:K22"/>
    <mergeCell ref="J23:K23"/>
    <mergeCell ref="A24:A25"/>
    <mergeCell ref="I24:I25"/>
    <mergeCell ref="J24:K25"/>
    <mergeCell ref="J26:K26"/>
    <mergeCell ref="J27:K27"/>
    <mergeCell ref="A28:A29"/>
    <mergeCell ref="H28:H29"/>
    <mergeCell ref="I28:I29"/>
    <mergeCell ref="J28:K29"/>
    <mergeCell ref="F23:H23"/>
    <mergeCell ref="J36:K36"/>
    <mergeCell ref="A37:A38"/>
    <mergeCell ref="H37:H38"/>
    <mergeCell ref="I37:I38"/>
    <mergeCell ref="J37:K38"/>
    <mergeCell ref="J32:K32"/>
    <mergeCell ref="A33:A34"/>
    <mergeCell ref="I33:I34"/>
    <mergeCell ref="J33:K34"/>
    <mergeCell ref="J35:K35"/>
    <mergeCell ref="J39:K40"/>
    <mergeCell ref="J41:K41"/>
    <mergeCell ref="A42:A43"/>
    <mergeCell ref="I42:I43"/>
    <mergeCell ref="J42:K43"/>
    <mergeCell ref="A51:B51"/>
    <mergeCell ref="C51:K51"/>
    <mergeCell ref="J44:K44"/>
    <mergeCell ref="J45:K45"/>
    <mergeCell ref="A46:A47"/>
    <mergeCell ref="I46:I47"/>
    <mergeCell ref="J46:K47"/>
    <mergeCell ref="I48:K48"/>
    <mergeCell ref="A49:B49"/>
    <mergeCell ref="D49:E49"/>
    <mergeCell ref="A50:B50"/>
    <mergeCell ref="C50:K50"/>
    <mergeCell ref="H46:H47"/>
    <mergeCell ref="A57:B57"/>
    <mergeCell ref="C57:K57"/>
    <mergeCell ref="C52:K52"/>
    <mergeCell ref="A54:B54"/>
    <mergeCell ref="C54:K54"/>
    <mergeCell ref="A55:B55"/>
    <mergeCell ref="A56:B56"/>
    <mergeCell ref="C56:K56"/>
  </mergeCells>
  <phoneticPr fontId="13"/>
  <pageMargins left="0.59055118110236227" right="0.27559055118110237" top="0.31496062992125984" bottom="0.11811023622047245" header="0.51181102362204722" footer="0.51181102362204722"/>
  <pageSetup paperSize="9" scale="87"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0305C2B-5EF2-4D57-A289-68267E212E7D}">
          <x14:formula1>
            <xm:f>'F:\Users\clmiwa-three\Downloads\[《中村》新田・草加 エリア 仮シフト【12月16日～1月15日】.xlsx]参照データベース'!#REF!</xm:f>
          </x14:formula1>
          <xm:sqref>G1 C48:H48</xm:sqref>
        </x14:dataValidation>
      </x14:dataValidations>
    </ext>
  </extLst>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04E38-0EA7-4B68-8777-B8AE29E8B43A}">
  <sheetPr>
    <pageSetUpPr fitToPage="1"/>
  </sheetPr>
  <dimension ref="A1:N67"/>
  <sheetViews>
    <sheetView zoomScale="90" zoomScaleNormal="90" workbookViewId="0">
      <selection activeCell="U31" sqref="U31"/>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382</v>
      </c>
      <c r="C1" s="683"/>
      <c r="D1" s="683"/>
      <c r="E1" s="683"/>
      <c r="F1" s="683"/>
      <c r="H1" s="729" t="s">
        <v>111</v>
      </c>
      <c r="I1" s="730"/>
      <c r="J1" s="731"/>
      <c r="K1" s="732"/>
    </row>
    <row r="2" spans="1:11" ht="9.9499999999999993" customHeight="1" x14ac:dyDescent="0.15">
      <c r="A2" s="14"/>
      <c r="I2" s="14"/>
      <c r="J2" s="3"/>
      <c r="K2" s="4"/>
    </row>
    <row r="3" spans="1:11" ht="15" customHeight="1" x14ac:dyDescent="0.15">
      <c r="A3" s="2" t="s">
        <v>64</v>
      </c>
      <c r="B3" s="90"/>
      <c r="C3" s="90"/>
      <c r="D3" s="90"/>
      <c r="E3" s="90"/>
      <c r="F3" s="90"/>
      <c r="G3" s="90">
        <v>45962</v>
      </c>
      <c r="H3" s="90">
        <v>45963</v>
      </c>
      <c r="I3" s="727" t="s">
        <v>1</v>
      </c>
      <c r="J3" s="717" t="s">
        <v>2</v>
      </c>
      <c r="K3" s="718"/>
    </row>
    <row r="4" spans="1:11" ht="15" customHeight="1" x14ac:dyDescent="0.15">
      <c r="A4" s="2" t="s">
        <v>3</v>
      </c>
      <c r="B4" s="2"/>
      <c r="C4" s="2"/>
      <c r="D4" s="2"/>
      <c r="E4" s="2"/>
      <c r="F4" s="2"/>
      <c r="G4" s="2" t="s">
        <v>9</v>
      </c>
      <c r="H4" s="24" t="s">
        <v>10</v>
      </c>
      <c r="I4" s="728"/>
      <c r="J4" s="719"/>
      <c r="K4" s="720"/>
    </row>
    <row r="5" spans="1:11" ht="15" customHeight="1" x14ac:dyDescent="0.15">
      <c r="A5" s="17" t="s">
        <v>13</v>
      </c>
      <c r="B5" s="2"/>
      <c r="C5" s="2"/>
      <c r="D5" s="2"/>
      <c r="E5" s="2"/>
      <c r="F5" s="2"/>
      <c r="G5" s="12"/>
      <c r="H5" s="12"/>
      <c r="I5" s="5"/>
      <c r="J5" s="682"/>
      <c r="K5" s="692"/>
    </row>
    <row r="6" spans="1:11" ht="15" customHeight="1" x14ac:dyDescent="0.15">
      <c r="A6" s="20" t="s">
        <v>112</v>
      </c>
      <c r="B6" s="26"/>
      <c r="C6" s="26"/>
      <c r="D6" s="32"/>
      <c r="E6" s="32"/>
      <c r="F6" s="32"/>
      <c r="G6" s="54" t="s">
        <v>67</v>
      </c>
      <c r="H6" s="54"/>
      <c r="I6" s="5">
        <f>COUNTIFS(B6:H6,"&lt;&gt;空",B6:H6,"&lt;&gt;休",B6:H6,"&lt;&gt;調",B6:H6,"&lt;&gt;",B6:H6,"&lt;&gt;調整休")</f>
        <v>1</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COUNTIF(B6:H6,"13-16"))*(3)+(COUNTIF(B6:H6,"工場9:30-15"))*(5)+(COUNTIF(B6:H6,"工場9-15"))*(5.5)+(COUNTIF(B6:H6,"Y10-・店15-"))*(6.25)+(COUNTIF(B6:H6,"Y9:30-/受-17"))*(6.75)+(COUNTIF(B6:H6,"Y9:30-/受"))*(4.5)</f>
        <v>7.25</v>
      </c>
      <c r="K6" s="692"/>
    </row>
    <row r="7" spans="1:11" ht="15" customHeight="1" x14ac:dyDescent="0.15">
      <c r="A7" s="20" t="s">
        <v>113</v>
      </c>
      <c r="B7" s="2"/>
      <c r="C7" s="2"/>
      <c r="D7" s="32"/>
      <c r="E7" s="32"/>
      <c r="F7" s="32"/>
      <c r="G7" s="54"/>
      <c r="H7" s="12"/>
      <c r="I7" s="5">
        <f>COUNTIFS(B7:H7,"&lt;&gt;空",B7:H7,"&lt;&gt;休",B7:H7,"&lt;&gt;調",B7:H7,"&lt;&gt;",B7:H7,"&lt;&gt;調整休")</f>
        <v>0</v>
      </c>
      <c r="J7" s="682">
        <v>12.5</v>
      </c>
      <c r="K7" s="692"/>
    </row>
    <row r="8" spans="1:11" ht="15" customHeight="1" x14ac:dyDescent="0.15">
      <c r="A8" s="20" t="s">
        <v>114</v>
      </c>
      <c r="B8" s="2"/>
      <c r="C8" s="2"/>
      <c r="D8" s="32"/>
      <c r="E8" s="32"/>
      <c r="F8" s="32"/>
      <c r="G8" s="54"/>
      <c r="H8" s="116" t="s">
        <v>116</v>
      </c>
      <c r="I8" s="5">
        <f>COUNTIFS(B8:H8,"&lt;&gt;空",B8:H8,"&lt;&gt;休",B8:H8,"&lt;&gt;調",B8:H8,"&lt;&gt;",B8:H8,"&lt;&gt;調整休")</f>
        <v>1</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COUNTIF(B8:H8,"12:30-17:30"))*(4.5)</f>
        <v>4.5</v>
      </c>
      <c r="K8" s="692"/>
    </row>
    <row r="9" spans="1:11" ht="15" customHeight="1" x14ac:dyDescent="0.15">
      <c r="A9" s="20" t="s">
        <v>115</v>
      </c>
      <c r="B9" s="38"/>
      <c r="C9" s="38"/>
      <c r="D9" s="38"/>
      <c r="E9" s="38"/>
      <c r="F9" s="38"/>
      <c r="G9" s="12" t="s">
        <v>21</v>
      </c>
      <c r="H9" s="12" t="s">
        <v>21</v>
      </c>
      <c r="I9" s="5">
        <f t="shared" ref="I9:I12" si="0">COUNTIFS(B9:H9,"&lt;&gt;空",B9:H9,"&lt;&gt;休",B9:H9,"&lt;&gt;調",B9:H9,"&lt;&gt;",B9:H9,"&lt;&gt;調整休")</f>
        <v>2</v>
      </c>
      <c r="J9" s="682">
        <f t="shared" ref="J9:J10" si="1">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13:30-19"))*(5)+(COUNTIF(B9:H9,"14-17"))*(4)+(COUNTIF(B9:H9,"16-19"))*(4)+(COUNTIF(B9:H9,"13-16"))*(3)</f>
        <v>9</v>
      </c>
      <c r="K9" s="692"/>
    </row>
    <row r="10" spans="1:11" ht="15" customHeight="1" x14ac:dyDescent="0.15">
      <c r="A10" s="20" t="s">
        <v>128</v>
      </c>
      <c r="B10" s="38"/>
      <c r="C10" s="38"/>
      <c r="D10" s="38"/>
      <c r="E10" s="38"/>
      <c r="F10" s="38"/>
      <c r="G10" s="12"/>
      <c r="H10" s="12" t="s">
        <v>20</v>
      </c>
      <c r="I10" s="5">
        <f t="shared" si="0"/>
        <v>1</v>
      </c>
      <c r="J10" s="682">
        <f t="shared" si="1"/>
        <v>4.5</v>
      </c>
      <c r="K10" s="692"/>
    </row>
    <row r="11" spans="1:11" ht="15" customHeight="1" x14ac:dyDescent="0.15">
      <c r="A11" s="20" t="s">
        <v>339</v>
      </c>
      <c r="B11" s="38"/>
      <c r="C11" s="38"/>
      <c r="D11" s="38"/>
      <c r="E11" s="38"/>
      <c r="F11" s="38"/>
      <c r="G11" s="12" t="s">
        <v>20</v>
      </c>
      <c r="H11" s="12" t="s">
        <v>20</v>
      </c>
      <c r="I11" s="5">
        <f t="shared" si="0"/>
        <v>2</v>
      </c>
      <c r="J11" s="682">
        <f>SUM(COUNTIF(B11:H11,"9-14:30"))*(5)+(COUNTIF(B11:H11,"9-20"))*(10)+(COUNTIF(B11:H11,"9-19"))*(9)+(COUNTIF(B11:H11,"9-18"))*(8)+(COUNTIF(B11:H11,"9-17"))*(7.25)+(COUNTIF(B11:H11,"9-16"))*(6.25)+(COUNTIF(B11:H11,"9-15"))*(5.5)+(COUNTIF(B11:H11,"9-14"))*(4.5)+(COUNTIF(B11:H11,"9-13,17-20"))*(7)+(COUNTIF(B11:H11,"9-13"))*(4)+(COUNTIF(B11:H11,"9-12,18-20"))*(5)+(COUNTIF(B11:H11,"9-12,16-20"))*(7)+(COUNTIF(B11:H11,"9-12,16-19"))*(6)+(COUNTIF(B11:H11,"9-13,16-20"))*(6)+(COUNTIF(B11:H11,"9-12"))*(3)+(COUNTIF(B11:H11,"9-11:30"))*(2.5)+(COUNTIF(B11:H11,"9-11,16-19"))*(5)+(COUNTIF(B11:H11,"9-11"))*(2)+(COUNTIF(B11:H11,"9:30-11:30,16-19"))*(5)+(COUNTIF(B11:H11,"19-20"))*(1)+(COUNTIF(B11:H11,"17-20"))*(3)+(COUNTIF(B11:H11,"16-20"))*(4)+(COUNTIF(B11:H11,"15-20"))*(4.5)+(COUNTIF(B11:H11,"15-19"))*(4)+(COUNTIF(B11:H11,"14-20"))*(5.5)+(COUNTIF(B11:H11,"14-19"))*(4.5)+(COUNTIF(B11:H11,"14:30-20"))*(5)+(COUNTIF(B11:H11,"13-20"))*(6.25)+(COUNTIF(B11:H11,"13-19"))*(5.5)+(COUNTIF(B11:H11,"13-18"))*(4.5)+(COUNTIF(B11:H11,"13-17"))*(4)+(COUNTIF(B11:H11,"12-20"))*(7.25)+(COUNTIF(B11:H11,"10-20"))*(9)+(COUNTIF(B11:H11,"10-15"))*(4.5)+(COUNTIF(B11:H11,"12-18"))*(5.5)+(COUNTIF(B11:H11,"10-12,14-19"))*(6.5)+(COUNTIF(B11:H11,"10-14"))*(4)+(COUNTIF(B11:H11,"13:30-19"))*(5)+(COUNTIF(B11:H11,"14-17"))*(4)+(COUNTIF(B11:H11,"16-19"))*(3)+(COUNTIF(B11:H11,"13-16"))*(3)</f>
        <v>9</v>
      </c>
      <c r="K11" s="692"/>
    </row>
    <row r="12" spans="1:11" ht="15" customHeight="1" x14ac:dyDescent="0.15">
      <c r="A12" s="20" t="s">
        <v>359</v>
      </c>
      <c r="B12" s="38"/>
      <c r="C12" s="38"/>
      <c r="D12" s="38"/>
      <c r="E12" s="38"/>
      <c r="F12" s="38"/>
      <c r="G12" s="117"/>
      <c r="H12" s="117"/>
      <c r="I12" s="5">
        <f t="shared" si="0"/>
        <v>0</v>
      </c>
      <c r="J12" s="682">
        <f>SUM(COUNTIF(B12:H12,"9-14:30"))*(5)+(COUNTIF(B12:H12,"9-20"))*(10)+(COUNTIF(B12:H12,"9-19"))*(9)+(COUNTIF(B12:H12,"9-18"))*(8)+(COUNTIF(B12:H12,"9-17"))*(7.25)+(COUNTIF(B12:H12,"9-16"))*(6.25)+(COUNTIF(B12:H12,"9-15"))*(5.5)+(COUNTIF(B12:H12,"9-14"))*(4.5)+(COUNTIF(B12:H12,"9-13,17-20"))*(7)+(COUNTIF(B12:H12,"9-13"))*(4)+(COUNTIF(B12:H12,"9-12,18-20"))*(5)+(COUNTIF(B12:H12,"9-12,16-20"))*(7)+(COUNTIF(B12:H12,"9-12,16-19"))*(6)+(COUNTIF(B12:H12,"9-13,16-20"))*(6)+(COUNTIF(B12:H12,"9-12"))*(3)+(COUNTIF(B12:H12,"9-11:30"))*(2.5)+(COUNTIF(B12:H12,"9-11,16-19"))*(5)+(COUNTIF(B12:H12,"9-11"))*(2)+(COUNTIF(B12:H12,"9:30-11:30,16-19"))*(5)+(COUNTIF(B12:H12,"19-20"))*(1)+(COUNTIF(B12:H12,"17-20"))*(3)+(COUNTIF(B12:H12,"16-20"))*(4)+(COUNTIF(B12:H12,"15-20"))*(4.5)+(COUNTIF(B12:H12,"15-19"))*(4)+(COUNTIF(B12:H12,"14-20"))*(5.5)+(COUNTIF(B12:H12,"14-19"))*(4.5)+(COUNTIF(B12:H12,"14:30-20"))*(5)+(COUNTIF(B12:H12,"13-20"))*(6.25)+(COUNTIF(B12:H12,"13-19"))*(5.5)+(COUNTIF(B12:H12,"13-18"))*(4.5)+(COUNTIF(B12:H12,"13-17"))*(4)+(COUNTIF(B12:H12,"12-20"))*(7.25)+(COUNTIF(B12:H12,"10-20"))*(9)+(COUNTIF(B12:H12,"10-15"))*(4.5)+(COUNTIF(B12:H12,"12-18"))*(5.5)+(COUNTIF(B12:H12,"10-12,14-19"))*(6.5)+(COUNTIF(B12:H12,"10-14"))*(4)+(COUNTIF(B12:H12,"13:30-19"))*(5)+(COUNTIF(B12:H12,"14-17"))*(4)+(COUNTIF(B12:H12,"16-19"))*(3)+(COUNTIF(B12:H12,"13-16"))*(3)</f>
        <v>0</v>
      </c>
      <c r="K12" s="692"/>
    </row>
    <row r="13" spans="1:11" ht="15" customHeight="1" x14ac:dyDescent="0.15">
      <c r="A13" s="56" t="s">
        <v>66</v>
      </c>
      <c r="B13" s="38"/>
      <c r="C13" s="38"/>
      <c r="D13" s="38"/>
      <c r="E13" s="38"/>
      <c r="F13" s="38"/>
      <c r="G13" s="117"/>
      <c r="H13" s="117"/>
      <c r="I13" s="27"/>
      <c r="J13" s="48"/>
      <c r="K13" s="102"/>
    </row>
    <row r="14" spans="1:11" ht="15" customHeight="1" x14ac:dyDescent="0.15">
      <c r="A14" s="33" t="s">
        <v>0</v>
      </c>
      <c r="B14" s="90">
        <v>45964</v>
      </c>
      <c r="C14" s="90">
        <v>45965</v>
      </c>
      <c r="D14" s="90">
        <v>45966</v>
      </c>
      <c r="E14" s="90">
        <v>45967</v>
      </c>
      <c r="F14" s="90">
        <v>45968</v>
      </c>
      <c r="G14" s="90">
        <v>45969</v>
      </c>
      <c r="H14" s="90">
        <v>45970</v>
      </c>
      <c r="I14" s="7"/>
      <c r="J14" s="717" t="s">
        <v>2</v>
      </c>
      <c r="K14" s="718"/>
    </row>
    <row r="15" spans="1:11" ht="15" customHeight="1" x14ac:dyDescent="0.15">
      <c r="A15" s="22" t="s">
        <v>3</v>
      </c>
      <c r="B15" s="24" t="s">
        <v>4</v>
      </c>
      <c r="C15" s="2" t="s">
        <v>5</v>
      </c>
      <c r="D15" s="21" t="s">
        <v>6</v>
      </c>
      <c r="E15" s="2" t="s">
        <v>7</v>
      </c>
      <c r="F15" s="2" t="s">
        <v>8</v>
      </c>
      <c r="G15" s="2" t="s">
        <v>9</v>
      </c>
      <c r="H15" s="24" t="s">
        <v>10</v>
      </c>
      <c r="I15" s="8"/>
      <c r="J15" s="719"/>
      <c r="K15" s="720"/>
    </row>
    <row r="16" spans="1:11" ht="15" customHeight="1" x14ac:dyDescent="0.15">
      <c r="A16" s="17" t="s">
        <v>12</v>
      </c>
      <c r="B16" s="12"/>
      <c r="C16" s="2"/>
      <c r="D16" s="2"/>
      <c r="E16" s="450" t="s">
        <v>119</v>
      </c>
      <c r="F16" s="12"/>
      <c r="G16" s="12"/>
      <c r="H16" s="12"/>
      <c r="I16" s="5"/>
      <c r="J16" s="682"/>
      <c r="K16" s="692"/>
    </row>
    <row r="17" spans="1:11" ht="15" customHeight="1" x14ac:dyDescent="0.15">
      <c r="A17" s="19" t="s">
        <v>112</v>
      </c>
      <c r="B17" s="242" t="s">
        <v>361</v>
      </c>
      <c r="C17" s="26"/>
      <c r="D17" s="32"/>
      <c r="E17" s="54" t="s">
        <v>22</v>
      </c>
      <c r="F17" s="444" t="s">
        <v>379</v>
      </c>
      <c r="G17" s="54" t="s">
        <v>67</v>
      </c>
      <c r="H17" s="54"/>
      <c r="I17" s="5">
        <f>COUNTIFS(B17:H17,"&lt;&gt;空",B17:H17,"&lt;&gt;休",B17:H17,"&lt;&gt;調",B17:H17,"&lt;&gt;",B17:H17,"&lt;&gt;調整休")</f>
        <v>4</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13:30-19"))*(5)+(COUNTIF(B17:H17,"14-17"))*(4)+(COUNTIF(B17:H17,"16-19"))*(4)+(COUNTIF(B17:H17,"13-16"))*(3)+(COUNTIF(B17:H17,"工場9:30-15"))*(5)+(COUNTIF(B17:H17,"工場9-15"))*(5.5)+(COUNTIF(B17:H17,"Y10-・店15-"))*(6.25)+(COUNTIF(B17:H17,"Y9:30-/受-17"))*(6.75)+(COUNTIF(B17:H17,"Y9:30-/受"))*(4.5)</f>
        <v>24</v>
      </c>
      <c r="K17" s="692"/>
    </row>
    <row r="18" spans="1:11" ht="15" customHeight="1" x14ac:dyDescent="0.15">
      <c r="A18" s="20" t="s">
        <v>113</v>
      </c>
      <c r="B18" s="12" t="s">
        <v>21</v>
      </c>
      <c r="C18" s="2"/>
      <c r="D18" s="32"/>
      <c r="E18" s="12" t="s">
        <v>21</v>
      </c>
      <c r="F18" s="12" t="s">
        <v>20</v>
      </c>
      <c r="G18" s="54"/>
      <c r="H18" s="12"/>
      <c r="I18" s="5">
        <f>COUNTIFS(B18:H18,"&lt;&gt;空",B18:H18,"&lt;&gt;休",B18:H18,"&lt;&gt;調",B18:H18,"&lt;&gt;",B18:H18,"&lt;&gt;調整休")</f>
        <v>3</v>
      </c>
      <c r="J18" s="682">
        <v>17</v>
      </c>
      <c r="K18" s="692"/>
    </row>
    <row r="19" spans="1:11" ht="15" customHeight="1" x14ac:dyDescent="0.15">
      <c r="A19" s="20" t="s">
        <v>114</v>
      </c>
      <c r="B19" s="12"/>
      <c r="C19" s="2"/>
      <c r="D19" s="32"/>
      <c r="E19" s="16"/>
      <c r="F19" s="54"/>
      <c r="G19" s="54"/>
      <c r="H19" s="116" t="s">
        <v>116</v>
      </c>
      <c r="I19" s="5">
        <f>COUNTIFS(B19:H19,"&lt;&gt;空",B19:H19,"&lt;&gt;休",B19:H19,"&lt;&gt;調",B19:H19,"&lt;&gt;",B19:H19,"&lt;&gt;調整休")</f>
        <v>1</v>
      </c>
      <c r="J19" s="682">
        <f>SUM(COUNTIF(B19:H19,"9-14:30"))*(5)+(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13:30-19"))*(5)+(COUNTIF(B19:H19,"14-17"))*(4)+(COUNTIF(B19:H19,"16-19"))*(4)+(COUNTIF(B19:H19,"13-16"))*(3)+(COUNTIF(B19:H19,"12:30-17:30"))*(4.5)</f>
        <v>4.5</v>
      </c>
      <c r="K19" s="692"/>
    </row>
    <row r="20" spans="1:11" ht="15" customHeight="1" x14ac:dyDescent="0.15">
      <c r="A20" s="20" t="s">
        <v>115</v>
      </c>
      <c r="B20" s="12" t="s">
        <v>21</v>
      </c>
      <c r="C20" s="38"/>
      <c r="D20" s="38"/>
      <c r="E20" s="12"/>
      <c r="F20" s="40"/>
      <c r="G20" s="12" t="s">
        <v>21</v>
      </c>
      <c r="H20" s="12" t="s">
        <v>21</v>
      </c>
      <c r="I20" s="5">
        <f t="shared" ref="I20:I23" si="2">COUNTIFS(B20:H20,"&lt;&gt;空",B20:H20,"&lt;&gt;休",B20:H20,"&lt;&gt;調",B20:H20,"&lt;&gt;",B20:H20,"&lt;&gt;調整休")</f>
        <v>3</v>
      </c>
      <c r="J20" s="682">
        <f t="shared" ref="J20:J21" si="3">SUM(COUNTIF(B20:H20,"9-14:30"))*(5)+(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13:30-19"))*(5)+(COUNTIF(B20:H20,"14-17"))*(4)+(COUNTIF(B20:H20,"16-19"))*(4)+(COUNTIF(B20:H20,"13-16"))*(3)</f>
        <v>13.5</v>
      </c>
      <c r="K20" s="692"/>
    </row>
    <row r="21" spans="1:11" ht="15" customHeight="1" x14ac:dyDescent="0.15">
      <c r="A21" s="47" t="s">
        <v>128</v>
      </c>
      <c r="B21" s="12" t="s">
        <v>20</v>
      </c>
      <c r="C21" s="38"/>
      <c r="D21" s="38"/>
      <c r="E21" s="29"/>
      <c r="F21" s="12" t="s">
        <v>20</v>
      </c>
      <c r="G21" s="12"/>
      <c r="H21" s="12" t="s">
        <v>20</v>
      </c>
      <c r="I21" s="5">
        <f t="shared" si="2"/>
        <v>3</v>
      </c>
      <c r="J21" s="682">
        <f t="shared" si="3"/>
        <v>13.5</v>
      </c>
      <c r="K21" s="692"/>
    </row>
    <row r="22" spans="1:11" ht="15" customHeight="1" x14ac:dyDescent="0.15">
      <c r="A22" s="20" t="s">
        <v>339</v>
      </c>
      <c r="B22" s="12" t="s">
        <v>20</v>
      </c>
      <c r="C22" s="38"/>
      <c r="D22" s="38"/>
      <c r="E22" s="29"/>
      <c r="F22" s="29"/>
      <c r="G22" s="12" t="s">
        <v>20</v>
      </c>
      <c r="H22" s="12" t="s">
        <v>20</v>
      </c>
      <c r="I22" s="5">
        <f t="shared" si="2"/>
        <v>3</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(3)+(COUNTIF(B22:H22,"13-16"))*(3)</f>
        <v>13.5</v>
      </c>
      <c r="K22" s="692"/>
    </row>
    <row r="23" spans="1:11" ht="15" customHeight="1" x14ac:dyDescent="0.15">
      <c r="A23" s="20" t="s">
        <v>359</v>
      </c>
      <c r="B23" s="117"/>
      <c r="C23" s="38"/>
      <c r="D23" s="38"/>
      <c r="E23" s="12" t="s">
        <v>21</v>
      </c>
      <c r="F23" s="12" t="s">
        <v>21</v>
      </c>
      <c r="G23" s="12" t="s">
        <v>21</v>
      </c>
      <c r="H23" s="12" t="s">
        <v>21</v>
      </c>
      <c r="I23" s="5">
        <f t="shared" si="2"/>
        <v>4</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(3)+(COUNTIF(B23:H23,"13-16"))*(3)</f>
        <v>18</v>
      </c>
      <c r="K23" s="692"/>
    </row>
    <row r="24" spans="1:11" ht="15" customHeight="1" x14ac:dyDescent="0.15">
      <c r="A24" s="114" t="s">
        <v>66</v>
      </c>
      <c r="B24" s="117"/>
      <c r="C24" s="38"/>
      <c r="D24" s="38"/>
      <c r="E24" s="117"/>
      <c r="F24" s="258" t="s">
        <v>182</v>
      </c>
      <c r="G24" s="117"/>
      <c r="H24" s="117"/>
      <c r="I24" s="27"/>
      <c r="J24" s="48"/>
      <c r="K24" s="102"/>
    </row>
    <row r="25" spans="1:11" ht="15" customHeight="1" x14ac:dyDescent="0.15">
      <c r="A25" s="22" t="s">
        <v>0</v>
      </c>
      <c r="B25" s="23">
        <v>45971</v>
      </c>
      <c r="C25" s="23">
        <v>45972</v>
      </c>
      <c r="D25" s="23">
        <v>45973</v>
      </c>
      <c r="E25" s="23">
        <v>45974</v>
      </c>
      <c r="F25" s="23">
        <v>45975</v>
      </c>
      <c r="G25" s="23">
        <v>45976</v>
      </c>
      <c r="H25" s="23">
        <v>45977</v>
      </c>
      <c r="I25" s="7"/>
      <c r="J25" s="717" t="s">
        <v>2</v>
      </c>
      <c r="K25" s="718"/>
    </row>
    <row r="26" spans="1:11" ht="15" customHeight="1" x14ac:dyDescent="0.15">
      <c r="A26" s="22" t="s">
        <v>3</v>
      </c>
      <c r="B26" s="22" t="s">
        <v>4</v>
      </c>
      <c r="C26" s="21" t="s">
        <v>5</v>
      </c>
      <c r="D26" s="21" t="s">
        <v>6</v>
      </c>
      <c r="E26" s="2" t="s">
        <v>7</v>
      </c>
      <c r="F26" s="2" t="s">
        <v>8</v>
      </c>
      <c r="G26" s="2" t="s">
        <v>9</v>
      </c>
      <c r="H26" s="24" t="s">
        <v>10</v>
      </c>
      <c r="I26" s="8"/>
      <c r="J26" s="719"/>
      <c r="K26" s="720"/>
    </row>
    <row r="27" spans="1:11" ht="15" customHeight="1" x14ac:dyDescent="0.15">
      <c r="A27" s="17" t="s">
        <v>13</v>
      </c>
      <c r="B27" s="12"/>
      <c r="C27" s="2"/>
      <c r="D27" s="2"/>
      <c r="E27" s="12"/>
      <c r="F27" s="12"/>
      <c r="G27" s="12"/>
      <c r="H27" s="12"/>
      <c r="I27" s="51"/>
      <c r="J27" s="721"/>
      <c r="K27" s="722"/>
    </row>
    <row r="28" spans="1:11" ht="15" customHeight="1" x14ac:dyDescent="0.15">
      <c r="A28" s="19" t="s">
        <v>112</v>
      </c>
      <c r="B28" s="242" t="s">
        <v>361</v>
      </c>
      <c r="C28" s="26"/>
      <c r="D28" s="32"/>
      <c r="E28" s="54" t="s">
        <v>22</v>
      </c>
      <c r="F28" s="444" t="s">
        <v>379</v>
      </c>
      <c r="G28" s="54" t="s">
        <v>67</v>
      </c>
      <c r="H28" s="54"/>
      <c r="I28" s="5">
        <f>COUNTIFS(B28:H28,"&lt;&gt;空",B28:H28,"&lt;&gt;休",B28:H28,"&lt;&gt;調",B28:H28,"&lt;&gt;",B28:H28,"&lt;&gt;調整休")</f>
        <v>4</v>
      </c>
      <c r="J28" s="682">
        <f>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COUNTIF(B28:H28,"工場9:30-15"))*(5)+(COUNTIF(B28:H28,"工場9-15"))*(5.5)+(COUNTIF(B28:H28,"Y10-・店15-"))*(6.25)+(COUNTIF(B28:H28,"Y9:30-/受-17"))*(6.75)+(COUNTIF(B28:H28,"Y9:30-/受"))*(4.5)</f>
        <v>24</v>
      </c>
      <c r="K28" s="692"/>
    </row>
    <row r="29" spans="1:11" ht="15" customHeight="1" x14ac:dyDescent="0.15">
      <c r="A29" s="20" t="s">
        <v>113</v>
      </c>
      <c r="B29" s="12" t="s">
        <v>21</v>
      </c>
      <c r="C29" s="2"/>
      <c r="D29" s="32"/>
      <c r="E29" s="12" t="s">
        <v>21</v>
      </c>
      <c r="F29" s="12" t="s">
        <v>20</v>
      </c>
      <c r="G29" s="54"/>
      <c r="H29" s="12"/>
      <c r="I29" s="5">
        <f>COUNTIFS(B29:H29,"&lt;&gt;空",B29:H29,"&lt;&gt;休",B29:H29,"&lt;&gt;調",B29:H29,"&lt;&gt;",B29:H29,"&lt;&gt;調整休")</f>
        <v>3</v>
      </c>
      <c r="J29" s="682">
        <v>12.5</v>
      </c>
      <c r="K29" s="692"/>
    </row>
    <row r="30" spans="1:11" ht="15" customHeight="1" x14ac:dyDescent="0.15">
      <c r="A30" s="20" t="s">
        <v>114</v>
      </c>
      <c r="B30" s="12"/>
      <c r="C30" s="2"/>
      <c r="D30" s="32"/>
      <c r="E30" s="16"/>
      <c r="F30" s="54"/>
      <c r="G30" s="54"/>
      <c r="H30" s="116" t="s">
        <v>116</v>
      </c>
      <c r="I30" s="5">
        <f>COUNTIFS(B30:H30,"&lt;&gt;空",B30:H30,"&lt;&gt;休",B30:H30,"&lt;&gt;調",B30:H30,"&lt;&gt;",B30:H30,"&lt;&gt;調整休")</f>
        <v>1</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COUNTIF(B30:H30,"13-16"))*(3)+(COUNTIF(B30:H30,"12:30-17:30"))*(4.5)</f>
        <v>4.5</v>
      </c>
      <c r="K30" s="692"/>
    </row>
    <row r="31" spans="1:11" ht="15" customHeight="1" x14ac:dyDescent="0.15">
      <c r="A31" s="20" t="s">
        <v>115</v>
      </c>
      <c r="B31" s="12" t="s">
        <v>21</v>
      </c>
      <c r="C31" s="38"/>
      <c r="D31" s="38"/>
      <c r="E31" s="12"/>
      <c r="F31" s="40"/>
      <c r="G31" s="12" t="s">
        <v>21</v>
      </c>
      <c r="H31" s="12" t="s">
        <v>21</v>
      </c>
      <c r="I31" s="5">
        <f t="shared" ref="I31:I34" si="4">COUNTIFS(B31:H31,"&lt;&gt;空",B31:H31,"&lt;&gt;休",B31:H31,"&lt;&gt;調",B31:H31,"&lt;&gt;",B31:H31,"&lt;&gt;調整休")</f>
        <v>3</v>
      </c>
      <c r="J31" s="682">
        <f t="shared" ref="J31:J32" si="5">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COUNTIF(B31:H31,"13-16"))*(3)</f>
        <v>13.5</v>
      </c>
      <c r="K31" s="692"/>
    </row>
    <row r="32" spans="1:11" ht="15" customHeight="1" x14ac:dyDescent="0.15">
      <c r="A32" s="47" t="s">
        <v>128</v>
      </c>
      <c r="B32" s="12" t="s">
        <v>20</v>
      </c>
      <c r="C32" s="38"/>
      <c r="D32" s="38"/>
      <c r="E32" s="29"/>
      <c r="F32" s="12" t="s">
        <v>20</v>
      </c>
      <c r="G32" s="12"/>
      <c r="H32" s="12" t="s">
        <v>20</v>
      </c>
      <c r="I32" s="5">
        <f t="shared" si="4"/>
        <v>3</v>
      </c>
      <c r="J32" s="682">
        <f t="shared" si="5"/>
        <v>13.5</v>
      </c>
      <c r="K32" s="692"/>
    </row>
    <row r="33" spans="1:11" ht="15" customHeight="1" x14ac:dyDescent="0.15">
      <c r="A33" s="20" t="s">
        <v>339</v>
      </c>
      <c r="B33" s="12" t="s">
        <v>20</v>
      </c>
      <c r="C33" s="38"/>
      <c r="D33" s="38"/>
      <c r="E33" s="29"/>
      <c r="F33" s="29"/>
      <c r="G33" s="12" t="s">
        <v>20</v>
      </c>
      <c r="H33" s="12" t="s">
        <v>20</v>
      </c>
      <c r="I33" s="5">
        <f t="shared" si="4"/>
        <v>3</v>
      </c>
      <c r="J33" s="682">
        <f t="shared" ref="J33:J34" si="6">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13:30-19"))*(5)+(COUNTIF(B33:H33,"14-17"))*(4)+(COUNTIF(B33:H33,"16-19"))*(3)+(COUNTIF(B33:H33,"13-16"))*(3)</f>
        <v>13.5</v>
      </c>
      <c r="K33" s="692"/>
    </row>
    <row r="34" spans="1:11" ht="15" customHeight="1" x14ac:dyDescent="0.15">
      <c r="A34" s="20" t="s">
        <v>359</v>
      </c>
      <c r="B34" s="117"/>
      <c r="C34" s="38"/>
      <c r="D34" s="38"/>
      <c r="E34" s="12" t="s">
        <v>21</v>
      </c>
      <c r="F34" s="12" t="s">
        <v>21</v>
      </c>
      <c r="G34" s="12" t="s">
        <v>21</v>
      </c>
      <c r="H34" s="12" t="s">
        <v>21</v>
      </c>
      <c r="I34" s="5">
        <f t="shared" si="4"/>
        <v>4</v>
      </c>
      <c r="J34" s="682">
        <f t="shared" si="6"/>
        <v>18</v>
      </c>
      <c r="K34" s="692"/>
    </row>
    <row r="35" spans="1:11" ht="15" customHeight="1" x14ac:dyDescent="0.15">
      <c r="A35" s="114" t="s">
        <v>66</v>
      </c>
      <c r="B35" s="117"/>
      <c r="C35" s="38"/>
      <c r="D35" s="38"/>
      <c r="E35" s="117"/>
      <c r="F35" s="258" t="s">
        <v>182</v>
      </c>
      <c r="G35" s="117"/>
      <c r="H35" s="117"/>
      <c r="I35" s="27"/>
      <c r="J35" s="48"/>
      <c r="K35" s="102"/>
    </row>
    <row r="36" spans="1:11" ht="15" customHeight="1" x14ac:dyDescent="0.15">
      <c r="A36" s="22" t="s">
        <v>0</v>
      </c>
      <c r="B36" s="90">
        <v>45978</v>
      </c>
      <c r="C36" s="90">
        <v>45979</v>
      </c>
      <c r="D36" s="90">
        <v>45980</v>
      </c>
      <c r="E36" s="90">
        <v>45981</v>
      </c>
      <c r="F36" s="90">
        <v>45982</v>
      </c>
      <c r="G36" s="90">
        <v>45983</v>
      </c>
      <c r="H36" s="90">
        <v>45984</v>
      </c>
      <c r="I36" s="7"/>
      <c r="J36" s="717" t="s">
        <v>2</v>
      </c>
      <c r="K36" s="718"/>
    </row>
    <row r="37" spans="1:11" ht="15" customHeight="1" x14ac:dyDescent="0.15">
      <c r="A37" s="22" t="s">
        <v>3</v>
      </c>
      <c r="B37" s="2" t="s">
        <v>4</v>
      </c>
      <c r="C37" s="21" t="s">
        <v>5</v>
      </c>
      <c r="D37" s="21" t="s">
        <v>6</v>
      </c>
      <c r="E37" s="2" t="s">
        <v>7</v>
      </c>
      <c r="F37" s="2" t="s">
        <v>8</v>
      </c>
      <c r="G37" s="2" t="s">
        <v>9</v>
      </c>
      <c r="H37" s="24" t="s">
        <v>10</v>
      </c>
      <c r="I37" s="8"/>
      <c r="J37" s="719"/>
      <c r="K37" s="720"/>
    </row>
    <row r="38" spans="1:11" ht="15" customHeight="1" x14ac:dyDescent="0.15">
      <c r="A38" s="17" t="s">
        <v>12</v>
      </c>
      <c r="B38" s="12"/>
      <c r="C38" s="2"/>
      <c r="D38" s="2"/>
      <c r="E38" s="12"/>
      <c r="F38" s="967" t="s">
        <v>60</v>
      </c>
      <c r="G38" s="968"/>
      <c r="H38" s="969"/>
      <c r="I38" s="5"/>
      <c r="J38" s="682"/>
      <c r="K38" s="692"/>
    </row>
    <row r="39" spans="1:11" ht="15" customHeight="1" x14ac:dyDescent="0.15">
      <c r="A39" s="20" t="s">
        <v>112</v>
      </c>
      <c r="B39" s="242" t="s">
        <v>361</v>
      </c>
      <c r="C39" s="26"/>
      <c r="D39" s="32"/>
      <c r="E39" s="54" t="s">
        <v>22</v>
      </c>
      <c r="F39" s="444" t="s">
        <v>379</v>
      </c>
      <c r="G39" s="54" t="s">
        <v>67</v>
      </c>
      <c r="H39" s="54"/>
      <c r="I39" s="5">
        <f>COUNTIFS(B39:H39,"&lt;&gt;空",B39:H39,"&lt;&gt;休",B39:H39,"&lt;&gt;調",B39:H39,"&lt;&gt;",B39:H39,"&lt;&gt;調整休")</f>
        <v>4</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COUNTIF(B39:H39,"13-16"))*(3)+(COUNTIF(B39:H39,"工場9:30-15"))*(5)+(COUNTIF(B39:H39,"工場9-15"))*(5.5)+(COUNTIF(B39:H39,"Y10-・店15-"))*(6.25)+(COUNTIF(B39:H39,"Y9:30-/受-17"))*(6.75)+(COUNTIF(B39:H39,"Y9:30-/受"))*(4.5)</f>
        <v>24</v>
      </c>
      <c r="K39" s="692"/>
    </row>
    <row r="40" spans="1:11" ht="15" customHeight="1" x14ac:dyDescent="0.15">
      <c r="A40" s="20" t="s">
        <v>113</v>
      </c>
      <c r="B40" s="12" t="s">
        <v>21</v>
      </c>
      <c r="C40" s="2"/>
      <c r="D40" s="32"/>
      <c r="E40" s="12" t="s">
        <v>21</v>
      </c>
      <c r="F40" s="12" t="s">
        <v>20</v>
      </c>
      <c r="G40" s="54"/>
      <c r="H40" s="12"/>
      <c r="I40" s="5">
        <f>COUNTIFS(B40:H40,"&lt;&gt;空",B40:H40,"&lt;&gt;休",B40:H40,"&lt;&gt;調",B40:H40,"&lt;&gt;",B40:H40,"&lt;&gt;調整休")</f>
        <v>3</v>
      </c>
      <c r="J40" s="682">
        <v>12.5</v>
      </c>
      <c r="K40" s="692"/>
    </row>
    <row r="41" spans="1:11" ht="15" customHeight="1" x14ac:dyDescent="0.15">
      <c r="A41" s="20" t="s">
        <v>114</v>
      </c>
      <c r="B41" s="12"/>
      <c r="C41" s="2"/>
      <c r="D41" s="32"/>
      <c r="E41" s="16"/>
      <c r="F41" s="54"/>
      <c r="G41" s="54"/>
      <c r="H41" s="116" t="s">
        <v>116</v>
      </c>
      <c r="I41" s="5">
        <f>COUNTIFS(B41:H41,"&lt;&gt;空",B41:H41,"&lt;&gt;休",B41:H41,"&lt;&gt;調",B41:H41,"&lt;&gt;",B41:H41,"&lt;&gt;調整休")</f>
        <v>1</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13:30-19"))*(5)+(COUNTIF(B41:H41,"14-17"))*(4)+(COUNTIF(B41:H41,"16-19"))*(4)+(COUNTIF(B41:H41,"13-16"))*(3)+(COUNTIF(B41:H41,"12:30-17:30"))*(4.5)</f>
        <v>4.5</v>
      </c>
      <c r="K41" s="692"/>
    </row>
    <row r="42" spans="1:11" ht="15" customHeight="1" x14ac:dyDescent="0.15">
      <c r="A42" s="20" t="s">
        <v>115</v>
      </c>
      <c r="B42" s="12" t="s">
        <v>21</v>
      </c>
      <c r="C42" s="38"/>
      <c r="D42" s="38"/>
      <c r="E42" s="12"/>
      <c r="F42" s="40"/>
      <c r="G42" s="12" t="s">
        <v>21</v>
      </c>
      <c r="H42" s="12" t="s">
        <v>21</v>
      </c>
      <c r="I42" s="5">
        <f t="shared" ref="I42:I45" si="7">COUNTIFS(B42:H42,"&lt;&gt;空",B42:H42,"&lt;&gt;休",B42:H42,"&lt;&gt;調",B42:H42,"&lt;&gt;",B42:H42,"&lt;&gt;調整休")</f>
        <v>3</v>
      </c>
      <c r="J42" s="682">
        <f t="shared" ref="J42:J43" si="8">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13:30-19"))*(5)+(COUNTIF(B42:H42,"14-17"))*(4)+(COUNTIF(B42:H42,"16-19"))*(4)+(COUNTIF(B42:H42,"13-16"))*(3)</f>
        <v>13.5</v>
      </c>
      <c r="K42" s="692"/>
    </row>
    <row r="43" spans="1:11" ht="15" customHeight="1" x14ac:dyDescent="0.15">
      <c r="A43" s="47" t="s">
        <v>128</v>
      </c>
      <c r="B43" s="12" t="s">
        <v>20</v>
      </c>
      <c r="C43" s="38"/>
      <c r="D43" s="38"/>
      <c r="E43" s="29"/>
      <c r="F43" s="12" t="s">
        <v>20</v>
      </c>
      <c r="G43" s="12"/>
      <c r="H43" s="12" t="s">
        <v>20</v>
      </c>
      <c r="I43" s="5">
        <f t="shared" si="7"/>
        <v>3</v>
      </c>
      <c r="J43" s="682">
        <f t="shared" si="8"/>
        <v>13.5</v>
      </c>
      <c r="K43" s="692"/>
    </row>
    <row r="44" spans="1:11" ht="15" customHeight="1" x14ac:dyDescent="0.15">
      <c r="A44" s="20" t="s">
        <v>339</v>
      </c>
      <c r="B44" s="12" t="s">
        <v>20</v>
      </c>
      <c r="C44" s="38"/>
      <c r="D44" s="38"/>
      <c r="E44" s="29"/>
      <c r="F44" s="29"/>
      <c r="G44" s="12" t="s">
        <v>20</v>
      </c>
      <c r="H44" s="12" t="s">
        <v>20</v>
      </c>
      <c r="I44" s="5">
        <f t="shared" si="7"/>
        <v>3</v>
      </c>
      <c r="J44" s="682">
        <f>SUM(COUNTIF(B44:H44,"9-14:30"))*(5)+(COUNTIF(B44:H44,"9-20"))*(10)+(COUNTIF(B44:H44,"9-19"))*(9)+(COUNTIF(B44:H44,"9-18"))*(8)+(COUNTIF(B44:H44,"9-17"))*(7.25)+(COUNTIF(B44:H44,"9-16"))*(6.25)+(COUNTIF(B44:H44,"9-15"))*(5.5)+(COUNTIF(B44:H44,"9-14"))*(4.5)+(COUNTIF(B44:H44,"9-13,17-20"))*(7)+(COUNTIF(B44:H44,"9-13"))*(4)+(COUNTIF(B44:H44,"9-12,18-20"))*(5)+(COUNTIF(B44:H44,"9-12,16-20"))*(7)+(COUNTIF(B44:H44,"9-12,16-19"))*(6)+(COUNTIF(B44:H44,"9-13,16-20"))*(6)+(COUNTIF(B44:H44,"9-12"))*(3)+(COUNTIF(B44:H44,"9-11:30"))*(2.5)+(COUNTIF(B44:H44,"9-11,16-19"))*(5)+(COUNTIF(B44:H44,"9-11"))*(2)+(COUNTIF(B44:H44,"9:30-11:30,16-19"))*(5)+(COUNTIF(B44:H44,"19-20"))*(1)+(COUNTIF(B44:H44,"17-20"))*(3)+(COUNTIF(B44:H44,"16-20"))*(4)+(COUNTIF(B44:H44,"15-20"))*(4.5)+(COUNTIF(B44:H44,"15-19"))*(4)+(COUNTIF(B44:H44,"14-20"))*(5.5)+(COUNTIF(B44:H44,"14-19"))*(4.5)+(COUNTIF(B44:H44,"14:30-20"))*(5)+(COUNTIF(B44:H44,"13-20"))*(6.25)+(COUNTIF(B44:H44,"13-19"))*(5.5)+(COUNTIF(B44:H44,"13-18"))*(4.5)+(COUNTIF(B44:H44,"13-17"))*(4)+(COUNTIF(B44:H44,"12-20"))*(7.25)+(COUNTIF(B44:H44,"10-20"))*(9)+(COUNTIF(B44:H44,"10-15"))*(4.5)+(COUNTIF(B44:H44,"12-18"))*(5.5)+(COUNTIF(B44:H44,"10-12,14-19"))*(6.5)+(COUNTIF(B44:H44,"10-14"))*(4)+(COUNTIF(B44:H44,"13:30-19"))*(5)+(COUNTIF(B44:H44,"14-17"))*(4)+(COUNTIF(B44:H44,"16-19"))*(3)+(COUNTIF(B44:H44,"13-16"))*(3)</f>
        <v>13.5</v>
      </c>
      <c r="K44" s="692"/>
    </row>
    <row r="45" spans="1:11" ht="15" customHeight="1" x14ac:dyDescent="0.15">
      <c r="A45" s="20" t="s">
        <v>359</v>
      </c>
      <c r="B45" s="117"/>
      <c r="C45" s="38"/>
      <c r="D45" s="38"/>
      <c r="E45" s="12" t="s">
        <v>21</v>
      </c>
      <c r="F45" s="12" t="s">
        <v>21</v>
      </c>
      <c r="G45" s="12" t="s">
        <v>21</v>
      </c>
      <c r="H45" s="12" t="s">
        <v>21</v>
      </c>
      <c r="I45" s="5">
        <f t="shared" si="7"/>
        <v>4</v>
      </c>
      <c r="J45" s="682">
        <f>SUM(COUNTIF(B45:H45,"9-14:30"))*(5)+(COUNTIF(B45:H45,"9-20"))*(10)+(COUNTIF(B45:H45,"9-19"))*(9)+(COUNTIF(B45:H45,"9-18"))*(8)+(COUNTIF(B45:H45,"9-17"))*(7.25)+(COUNTIF(B45:H45,"9-16"))*(6.25)+(COUNTIF(B45:H45,"9-15"))*(5.5)+(COUNTIF(B45:H45,"9-14"))*(4.5)+(COUNTIF(B45:H45,"9-13,17-20"))*(7)+(COUNTIF(B45:H45,"9-13"))*(4)+(COUNTIF(B45:H45,"9-12,18-20"))*(5)+(COUNTIF(B45:H45,"9-12,16-20"))*(7)+(COUNTIF(B45:H45,"9-12,16-19"))*(6)+(COUNTIF(B45:H45,"9-13,16-20"))*(6)+(COUNTIF(B45:H45,"9-12"))*(3)+(COUNTIF(B45:H45,"9-11:30"))*(2.5)+(COUNTIF(B45:H45,"9-11,16-19"))*(5)+(COUNTIF(B45:H45,"9-11"))*(2)+(COUNTIF(B45:H45,"9:30-11:30,16-19"))*(5)+(COUNTIF(B45:H45,"19-20"))*(1)+(COUNTIF(B45:H45,"17-20"))*(3)+(COUNTIF(B45:H45,"16-20"))*(4)+(COUNTIF(B45:H45,"15-20"))*(4.5)+(COUNTIF(B45:H45,"15-19"))*(4)+(COUNTIF(B45:H45,"14-20"))*(5.5)+(COUNTIF(B45:H45,"14-19"))*(4.5)+(COUNTIF(B45:H45,"14:30-20"))*(5)+(COUNTIF(B45:H45,"13-20"))*(6.25)+(COUNTIF(B45:H45,"13-19"))*(5.5)+(COUNTIF(B45:H45,"13-18"))*(4.5)+(COUNTIF(B45:H45,"13-17"))*(4)+(COUNTIF(B45:H45,"12-20"))*(7.25)+(COUNTIF(B45:H45,"10-20"))*(9)+(COUNTIF(B45:H45,"10-15"))*(4.5)+(COUNTIF(B45:H45,"12-18"))*(5.5)+(COUNTIF(B45:H45,"10-12,14-19"))*(6.5)+(COUNTIF(B45:H45,"10-14"))*(4)+(COUNTIF(B45:H45,"13:30-19"))*(5)+(COUNTIF(B45:H45,"14-17"))*(4)+(COUNTIF(B45:H45,"16-19"))*(3)+(COUNTIF(B45:H45,"13-16"))*(3)</f>
        <v>18</v>
      </c>
      <c r="K45" s="692"/>
    </row>
    <row r="46" spans="1:11" ht="15" customHeight="1" x14ac:dyDescent="0.15">
      <c r="A46" s="114" t="s">
        <v>66</v>
      </c>
      <c r="B46" s="117"/>
      <c r="C46" s="38"/>
      <c r="D46" s="38"/>
      <c r="E46" s="117"/>
      <c r="F46" s="258" t="s">
        <v>182</v>
      </c>
      <c r="G46" s="117"/>
      <c r="H46" s="117"/>
      <c r="I46" s="27"/>
      <c r="J46" s="48"/>
      <c r="K46" s="102"/>
    </row>
    <row r="47" spans="1:11" ht="15" customHeight="1" x14ac:dyDescent="0.15">
      <c r="A47" s="22" t="s">
        <v>0</v>
      </c>
      <c r="B47" s="23">
        <v>45985</v>
      </c>
      <c r="C47" s="23">
        <v>45986</v>
      </c>
      <c r="D47" s="23">
        <v>45987</v>
      </c>
      <c r="E47" s="23">
        <v>45988</v>
      </c>
      <c r="F47" s="23">
        <v>45989</v>
      </c>
      <c r="G47" s="23">
        <v>45990</v>
      </c>
      <c r="H47" s="23">
        <v>45991</v>
      </c>
      <c r="I47" s="7"/>
      <c r="J47" s="717" t="s">
        <v>2</v>
      </c>
      <c r="K47" s="718"/>
    </row>
    <row r="48" spans="1:11" ht="15" customHeight="1" x14ac:dyDescent="0.15">
      <c r="A48" s="22" t="s">
        <v>3</v>
      </c>
      <c r="B48" s="24" t="s">
        <v>4</v>
      </c>
      <c r="C48" s="316" t="s">
        <v>5</v>
      </c>
      <c r="D48" s="21" t="s">
        <v>6</v>
      </c>
      <c r="E48" s="2" t="s">
        <v>7</v>
      </c>
      <c r="F48" s="2" t="s">
        <v>8</v>
      </c>
      <c r="G48" s="2" t="s">
        <v>9</v>
      </c>
      <c r="H48" s="24" t="s">
        <v>10</v>
      </c>
      <c r="I48" s="8"/>
      <c r="J48" s="719"/>
      <c r="K48" s="720"/>
    </row>
    <row r="49" spans="1:14" ht="15" customHeight="1" x14ac:dyDescent="0.15">
      <c r="A49" s="17" t="s">
        <v>13</v>
      </c>
      <c r="B49" s="12"/>
      <c r="C49" s="2"/>
      <c r="D49" s="2"/>
      <c r="E49" s="12"/>
      <c r="F49" s="12"/>
      <c r="G49" s="12"/>
      <c r="H49" s="12"/>
      <c r="I49" s="51"/>
      <c r="J49" s="721"/>
      <c r="K49" s="722"/>
    </row>
    <row r="50" spans="1:14" ht="15" customHeight="1" x14ac:dyDescent="0.15">
      <c r="A50" s="19" t="s">
        <v>112</v>
      </c>
      <c r="B50" s="242" t="s">
        <v>361</v>
      </c>
      <c r="C50" s="26"/>
      <c r="D50" s="32"/>
      <c r="E50" s="54" t="s">
        <v>22</v>
      </c>
      <c r="F50" s="444" t="s">
        <v>379</v>
      </c>
      <c r="G50" s="54" t="s">
        <v>67</v>
      </c>
      <c r="H50" s="54"/>
      <c r="I50" s="5">
        <f>COUNTIFS(B50:H50,"&lt;&gt;空",B50:H50,"&lt;&gt;休",B50:H50,"&lt;&gt;調",B50:H50,"&lt;&gt;",B50:H50,"&lt;&gt;調整休")</f>
        <v>4</v>
      </c>
      <c r="J50" s="682">
        <f>SUM(COUNTIF(B50:H50,"9-14:30"))*(5)+(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13:30-19"))*(5)+(COUNTIF(B50:H50,"14-17"))*(4)+(COUNTIF(B50:H50,"16-19"))*(4)+(COUNTIF(B50:H50,"13-16"))*(3)+(COUNTIF(B50:H50,"工場9:30-15"))*(5)+(COUNTIF(B50:H50,"工場9-15"))*(5.5)+(COUNTIF(B50:H50,"Y10-・店15-"))*(6.25)+(COUNTIF(B50:H50,"Y9:30-/受-17"))*(6.75)+(COUNTIF(B50:H50,"Y9:30-/受"))*(4.5)</f>
        <v>24</v>
      </c>
      <c r="K50" s="692"/>
    </row>
    <row r="51" spans="1:14" ht="15" customHeight="1" x14ac:dyDescent="0.15">
      <c r="A51" s="20" t="s">
        <v>113</v>
      </c>
      <c r="B51" s="12" t="s">
        <v>21</v>
      </c>
      <c r="C51" s="2"/>
      <c r="D51" s="32"/>
      <c r="E51" s="12" t="s">
        <v>21</v>
      </c>
      <c r="F51" s="12" t="s">
        <v>20</v>
      </c>
      <c r="G51" s="54"/>
      <c r="H51" s="12"/>
      <c r="I51" s="5">
        <f>COUNTIFS(B51:H51,"&lt;&gt;空",B51:H51,"&lt;&gt;休",B51:H51,"&lt;&gt;調",B51:H51,"&lt;&gt;",B51:H51,"&lt;&gt;調整休")</f>
        <v>3</v>
      </c>
      <c r="J51" s="682">
        <f t="shared" ref="J51:J54" si="9">SUM(COUNTIF(B51:H51,"9-14:30"))*(5)+(COUNTIF(B51:H51,"9-20"))*(10)+(COUNTIF(B51:H51,"9-19"))*(9)+(COUNTIF(B51:H51,"9-18"))*(8)+(COUNTIF(B51:H51,"9-17"))*(7.25)+(COUNTIF(B51:H51,"9-16"))*(6.25)+(COUNTIF(B51:H51,"9-15"))*(5.5)+(COUNTIF(B51:H51,"9-14"))*(4.5)+(COUNTIF(B51:H51,"9-13,17-20"))*(7)+(COUNTIF(B51:H51,"9-13"))*(4)+(COUNTIF(B51:H51,"9-12,18-20"))*(5)+(COUNTIF(B51:H51,"9-12,16-20"))*(7)+(COUNTIF(B51:H51,"9-12,16-19"))*(6)+(COUNTIF(B51:H51,"9-13,16-20"))*(6)+(COUNTIF(B51:H51,"9-12"))*(3)+(COUNTIF(B51:H51,"9-11:30"))*(2.5)+(COUNTIF(B51:H51,"9-11,16-19"))*(5)+(COUNTIF(B51:H51,"9-11"))*(2)+(COUNTIF(B51:H51,"9:30-11:30,16-19"))*(5)+(COUNTIF(B51:H51,"19-20"))*(1)+(COUNTIF(B51:H51,"17-20"))*(3)+(COUNTIF(B51:H51,"16-20"))*(4)+(COUNTIF(B51:H51,"15-20"))*(4.5)+(COUNTIF(B51:H51,"15-19"))*(4)+(COUNTIF(B51:H51,"14-20"))*(5.5)+(COUNTIF(B51:H51,"14-19"))*(4.5)+(COUNTIF(B51:H51,"14:30-20"))*(5)+(COUNTIF(B51:H51,"13-20"))*(6.25)+(COUNTIF(B51:H51,"13-19"))*(5.5)+(COUNTIF(B51:H51,"13-18"))*(4.5)+(COUNTIF(B51:H51,"13-17"))*(4)+(COUNTIF(B51:H51,"12-20"))*(7.25)+(COUNTIF(B51:H51,"10-20"))*(9)+(COUNTIF(B51:H51,"10-15"))*(4.5)+(COUNTIF(B51:H51,"12-18"))*(5.5)+(COUNTIF(B51:H51,"10-12,14-19"))*(6.5)+(COUNTIF(B51:H51,"10-14"))*(4)+(COUNTIF(B51:H51,"13:30-19"))*(5)+(COUNTIF(B51:H51,"14-17"))*(4)+(COUNTIF(B51:H51,"16-19"))*(4)+(COUNTIF(B51:H51,"13-16"))*(3)</f>
        <v>13.5</v>
      </c>
      <c r="K51" s="692"/>
    </row>
    <row r="52" spans="1:14" ht="15" customHeight="1" x14ac:dyDescent="0.15">
      <c r="A52" s="20" t="s">
        <v>114</v>
      </c>
      <c r="B52" s="12"/>
      <c r="C52" s="2"/>
      <c r="D52" s="32"/>
      <c r="E52" s="16"/>
      <c r="F52" s="54"/>
      <c r="G52" s="54"/>
      <c r="H52" s="116" t="s">
        <v>116</v>
      </c>
      <c r="I52" s="5">
        <f>COUNTIFS(B52:H52,"&lt;&gt;空",B52:H52,"&lt;&gt;休",B52:H52,"&lt;&gt;調",B52:H52,"&lt;&gt;",B52:H52,"&lt;&gt;調整休")</f>
        <v>1</v>
      </c>
      <c r="J52" s="682">
        <f>SUM(COUNTIF(B52:H52,"9-14:30"))*(5)+(COUNTIF(B52:H52,"9-20"))*(10)+(COUNTIF(B52:H52,"9-19"))*(9)+(COUNTIF(B52:H52,"9-18"))*(8)+(COUNTIF(B52:H52,"9-17"))*(7.25)+(COUNTIF(B52:H52,"9-16"))*(6.25)+(COUNTIF(B52:H52,"9-15"))*(5.5)+(COUNTIF(B52:H52,"9-14"))*(4.5)+(COUNTIF(B52:H52,"9-13,17-20"))*(7)+(COUNTIF(B52:H52,"9-13"))*(4)+(COUNTIF(B52:H52,"9-12,18-20"))*(5)+(COUNTIF(B52:H52,"9-12,16-20"))*(7)+(COUNTIF(B52:H52,"9-12,16-19"))*(6)+(COUNTIF(B52:H52,"9-13,16-20"))*(6)+(COUNTIF(B52:H52,"9-12"))*(3)+(COUNTIF(B52:H52,"9-11:30"))*(2.5)+(COUNTIF(B52:H52,"9-11,16-19"))*(5)+(COUNTIF(B52:H52,"9-11"))*(2)+(COUNTIF(B52:H52,"9:30-11:30,16-19"))*(5)+(COUNTIF(B52:H52,"19-20"))*(1)+(COUNTIF(B52:H52,"17-20"))*(3)+(COUNTIF(B52:H52,"16-20"))*(4)+(COUNTIF(B52:H52,"15-20"))*(4.5)+(COUNTIF(B52:H52,"15-19"))*(4)+(COUNTIF(B52:H52,"14-20"))*(5.5)+(COUNTIF(B52:H52,"14-19"))*(4.5)+(COUNTIF(B52:H52,"14:30-20"))*(5)+(COUNTIF(B52:H52,"13-20"))*(6.25)+(COUNTIF(B52:H52,"13-19"))*(5.5)+(COUNTIF(B52:H52,"13-18"))*(4.5)+(COUNTIF(B52:H52,"13-17"))*(4)+(COUNTIF(B52:H52,"12-20"))*(7.25)+(COUNTIF(B52:H52,"10-20"))*(9)+(COUNTIF(B52:H52,"10-15"))*(4.5)+(COUNTIF(B52:H52,"12-18"))*(5.5)+(COUNTIF(B52:H52,"10-12,14-19"))*(6.5)+(COUNTIF(B52:H52,"10-14"))*(4)+(COUNTIF(B52:H52,"13:30-19"))*(5)+(COUNTIF(B52:H52,"14-17"))*(4)+(COUNTIF(B52:H52,"16-19"))*(4)+(COUNTIF(B52:H52,"13-16"))*(3)+(COUNTIF(B52:H52,"12:30-17:30"))*(4.5)</f>
        <v>4.5</v>
      </c>
      <c r="K52" s="692"/>
    </row>
    <row r="53" spans="1:14" ht="15" customHeight="1" x14ac:dyDescent="0.15">
      <c r="A53" s="20" t="s">
        <v>115</v>
      </c>
      <c r="B53" s="12" t="s">
        <v>21</v>
      </c>
      <c r="C53" s="38"/>
      <c r="D53" s="38"/>
      <c r="E53" s="12"/>
      <c r="F53" s="40"/>
      <c r="G53" s="12" t="s">
        <v>21</v>
      </c>
      <c r="H53" s="12" t="s">
        <v>21</v>
      </c>
      <c r="I53" s="5">
        <f t="shared" ref="I53:I56" si="10">COUNTIFS(B53:H53,"&lt;&gt;空",B53:H53,"&lt;&gt;休",B53:H53,"&lt;&gt;調",B53:H53,"&lt;&gt;",B53:H53,"&lt;&gt;調整休")</f>
        <v>3</v>
      </c>
      <c r="J53" s="682">
        <f t="shared" si="9"/>
        <v>13.5</v>
      </c>
      <c r="K53" s="692"/>
    </row>
    <row r="54" spans="1:14" ht="15" customHeight="1" x14ac:dyDescent="0.15">
      <c r="A54" s="47" t="s">
        <v>128</v>
      </c>
      <c r="B54" s="12" t="s">
        <v>20</v>
      </c>
      <c r="C54" s="38"/>
      <c r="D54" s="38"/>
      <c r="E54" s="29"/>
      <c r="F54" s="12" t="s">
        <v>20</v>
      </c>
      <c r="G54" s="12"/>
      <c r="H54" s="12" t="s">
        <v>20</v>
      </c>
      <c r="I54" s="5">
        <f t="shared" si="10"/>
        <v>3</v>
      </c>
      <c r="J54" s="682">
        <f t="shared" si="9"/>
        <v>13.5</v>
      </c>
      <c r="K54" s="692"/>
    </row>
    <row r="55" spans="1:14" ht="15" customHeight="1" x14ac:dyDescent="0.15">
      <c r="A55" s="20" t="s">
        <v>339</v>
      </c>
      <c r="B55" s="12" t="s">
        <v>20</v>
      </c>
      <c r="C55" s="38"/>
      <c r="D55" s="38"/>
      <c r="E55" s="29"/>
      <c r="F55" s="29"/>
      <c r="G55" s="12" t="s">
        <v>20</v>
      </c>
      <c r="H55" s="12" t="s">
        <v>20</v>
      </c>
      <c r="I55" s="5">
        <f t="shared" si="10"/>
        <v>3</v>
      </c>
      <c r="J55" s="682">
        <f>SUM(COUNTIF(B55:H55,"9-14:30"))*(5)+(COUNTIF(B55:H55,"9-20"))*(10)+(COUNTIF(B55:H55,"9-19"))*(9)+(COUNTIF(B55:H55,"9-18"))*(8)+(COUNTIF(B55:H55,"9-17"))*(7.25)+(COUNTIF(B55:H55,"9-16"))*(6.25)+(COUNTIF(B55:H55,"9-15"))*(5.5)+(COUNTIF(B55:H55,"9-14"))*(4.5)+(COUNTIF(B55:H55,"9-13,17-20"))*(7)+(COUNTIF(B55:H55,"9-13"))*(4)+(COUNTIF(B55:H55,"9-12,18-20"))*(5)+(COUNTIF(B55:H55,"9-12,16-20"))*(7)+(COUNTIF(B55:H55,"9-12,16-19"))*(6)+(COUNTIF(B55:H55,"9-13,16-20"))*(6)+(COUNTIF(B55:H55,"9-12"))*(3)+(COUNTIF(B55:H55,"9-11:30"))*(2.5)+(COUNTIF(B55:H55,"9-11,16-19"))*(5)+(COUNTIF(B55:H55,"9-11"))*(2)+(COUNTIF(B55:H55,"9:30-11:30,16-19"))*(5)+(COUNTIF(B55:H55,"19-20"))*(1)+(COUNTIF(B55:H55,"17-20"))*(3)+(COUNTIF(B55:H55,"16-20"))*(4)+(COUNTIF(B55:H55,"15-20"))*(4.5)+(COUNTIF(B55:H55,"15-19"))*(4)+(COUNTIF(B55:H55,"14-20"))*(5.5)+(COUNTIF(B55:H55,"14-19"))*(4.5)+(COUNTIF(B55:H55,"14:30-20"))*(5)+(COUNTIF(B55:H55,"13-20"))*(6.25)+(COUNTIF(B55:H55,"13-19"))*(5.5)+(COUNTIF(B55:H55,"13-18"))*(4.5)+(COUNTIF(B55:H55,"13-17"))*(4)+(COUNTIF(B55:H55,"12-20"))*(7.25)+(COUNTIF(B55:H55,"10-20"))*(9)+(COUNTIF(B55:H55,"10-15"))*(4.5)+(COUNTIF(B55:H55,"12-18"))*(5.5)+(COUNTIF(B55:H55,"10-12,14-19"))*(6.5)+(COUNTIF(B55:H55,"10-14"))*(4)+(COUNTIF(B55:H55,"13:30-19"))*(5)+(COUNTIF(B55:H55,"14-17"))*(4)+(COUNTIF(B55:H55,"16-19"))*(3)+(COUNTIF(B55:H55,"13-16"))*(3)</f>
        <v>13.5</v>
      </c>
      <c r="K55" s="692"/>
    </row>
    <row r="56" spans="1:14" ht="15" customHeight="1" x14ac:dyDescent="0.15">
      <c r="A56" s="20" t="s">
        <v>359</v>
      </c>
      <c r="B56" s="117"/>
      <c r="C56" s="38"/>
      <c r="D56" s="38"/>
      <c r="E56" s="12" t="s">
        <v>21</v>
      </c>
      <c r="F56" s="12" t="s">
        <v>21</v>
      </c>
      <c r="G56" s="12" t="s">
        <v>21</v>
      </c>
      <c r="H56" s="12" t="s">
        <v>21</v>
      </c>
      <c r="I56" s="5">
        <f t="shared" si="10"/>
        <v>4</v>
      </c>
      <c r="J56" s="682">
        <f>SUM(COUNTIF(B56:H56,"9-14:30"))*(5)+(COUNTIF(B56:H56,"9-20"))*(10)+(COUNTIF(B56:H56,"9-19"))*(9)+(COUNTIF(B56:H56,"9-18"))*(8)+(COUNTIF(B56:H56,"9-17"))*(7.25)+(COUNTIF(B56:H56,"9-16"))*(6.25)+(COUNTIF(B56:H56,"9-15"))*(5.5)+(COUNTIF(B56:H56,"9-14"))*(4.5)+(COUNTIF(B56:H56,"9-13,17-20"))*(7)+(COUNTIF(B56:H56,"9-13"))*(4)+(COUNTIF(B56:H56,"9-12,18-20"))*(5)+(COUNTIF(B56:H56,"9-12,16-20"))*(7)+(COUNTIF(B56:H56,"9-12,16-19"))*(6)+(COUNTIF(B56:H56,"9-13,16-20"))*(6)+(COUNTIF(B56:H56,"9-12"))*(3)+(COUNTIF(B56:H56,"9-11:30"))*(2.5)+(COUNTIF(B56:H56,"9-11,16-19"))*(5)+(COUNTIF(B56:H56,"9-11"))*(2)+(COUNTIF(B56:H56,"9:30-11:30,16-19"))*(5)+(COUNTIF(B56:H56,"19-20"))*(1)+(COUNTIF(B56:H56,"17-20"))*(3)+(COUNTIF(B56:H56,"16-20"))*(4)+(COUNTIF(B56:H56,"15-20"))*(4.5)+(COUNTIF(B56:H56,"15-19"))*(4)+(COUNTIF(B56:H56,"14-20"))*(5.5)+(COUNTIF(B56:H56,"14-19"))*(4.5)+(COUNTIF(B56:H56,"14:30-20"))*(5)+(COUNTIF(B56:H56,"13-20"))*(6.25)+(COUNTIF(B56:H56,"13-19"))*(5.5)+(COUNTIF(B56:H56,"13-18"))*(4.5)+(COUNTIF(B56:H56,"13-17"))*(4)+(COUNTIF(B56:H56,"12-20"))*(7.25)+(COUNTIF(B56:H56,"10-20"))*(9)+(COUNTIF(B56:H56,"10-15"))*(4.5)+(COUNTIF(B56:H56,"12-18"))*(5.5)+(COUNTIF(B56:H56,"10-12,14-19"))*(6.5)+(COUNTIF(B56:H56,"10-14"))*(4)+(COUNTIF(B56:H56,"13:30-19"))*(5)+(COUNTIF(B56:H56,"14-17"))*(4)+(COUNTIF(B56:H56,"16-19"))*(3)+(COUNTIF(B56:H56,"13-16"))*(3)</f>
        <v>18</v>
      </c>
      <c r="K56" s="692"/>
    </row>
    <row r="57" spans="1:14" ht="15" customHeight="1" x14ac:dyDescent="0.15">
      <c r="A57" s="114" t="s">
        <v>66</v>
      </c>
      <c r="B57" s="117"/>
      <c r="C57" s="38"/>
      <c r="D57" s="38"/>
      <c r="E57" s="117"/>
      <c r="F57" s="258" t="s">
        <v>182</v>
      </c>
      <c r="G57" s="117"/>
      <c r="H57" s="117"/>
      <c r="I57" s="115"/>
      <c r="J57" s="91"/>
      <c r="K57" s="92"/>
    </row>
    <row r="58" spans="1:14" ht="12" customHeight="1" x14ac:dyDescent="0.15">
      <c r="A58" s="41"/>
      <c r="B58" s="42"/>
      <c r="C58" s="42"/>
      <c r="D58" s="42"/>
      <c r="E58" s="42"/>
      <c r="F58" s="42"/>
      <c r="G58" s="42"/>
      <c r="H58" s="42"/>
      <c r="I58" s="881" t="s">
        <v>384</v>
      </c>
      <c r="J58" s="881"/>
      <c r="K58" s="881"/>
    </row>
    <row r="59" spans="1:14" ht="14.45" customHeight="1" x14ac:dyDescent="0.15">
      <c r="A59" s="699" t="s">
        <v>36</v>
      </c>
      <c r="B59" s="700"/>
      <c r="C59" s="13"/>
      <c r="D59" s="701" t="s">
        <v>31</v>
      </c>
      <c r="E59" s="701"/>
      <c r="H59" s="10"/>
      <c r="I59" s="10"/>
      <c r="M59" s="14"/>
      <c r="N59" s="15"/>
    </row>
    <row r="60" spans="1:14" ht="14.45" customHeight="1" x14ac:dyDescent="0.15">
      <c r="A60" s="702" t="s">
        <v>85</v>
      </c>
      <c r="B60" s="703"/>
      <c r="C60" s="704" t="s">
        <v>89</v>
      </c>
      <c r="D60" s="705"/>
      <c r="E60" s="705"/>
      <c r="F60" s="705"/>
      <c r="G60" s="705"/>
      <c r="H60" s="705"/>
      <c r="I60" s="705"/>
      <c r="J60" s="705"/>
      <c r="K60" s="705"/>
      <c r="M60" s="14"/>
      <c r="N60" s="15"/>
    </row>
    <row r="61" spans="1:14" ht="14.45" customHeight="1" x14ac:dyDescent="0.15">
      <c r="A61" s="702" t="s">
        <v>86</v>
      </c>
      <c r="B61" s="703"/>
      <c r="C61" s="704" t="s">
        <v>90</v>
      </c>
      <c r="D61" s="705"/>
      <c r="E61" s="705"/>
      <c r="F61" s="705"/>
      <c r="G61" s="705"/>
      <c r="H61" s="705"/>
      <c r="I61" s="705"/>
      <c r="J61" s="705"/>
      <c r="K61" s="705"/>
    </row>
    <row r="62" spans="1:14" ht="14.45" customHeight="1" x14ac:dyDescent="0.15">
      <c r="A62" s="95" t="s">
        <v>87</v>
      </c>
      <c r="B62" s="96"/>
      <c r="C62" s="696" t="s">
        <v>30</v>
      </c>
      <c r="D62" s="697"/>
      <c r="E62" s="697"/>
      <c r="F62" s="697"/>
      <c r="G62" s="697"/>
      <c r="H62" s="697"/>
      <c r="I62" s="697"/>
      <c r="J62" s="697"/>
      <c r="K62" s="697"/>
    </row>
    <row r="63" spans="1:14" ht="14.45" customHeight="1" x14ac:dyDescent="0.15">
      <c r="A63" s="95" t="s">
        <v>88</v>
      </c>
      <c r="B63" s="96"/>
      <c r="C63" s="97" t="s">
        <v>32</v>
      </c>
      <c r="D63" s="98"/>
      <c r="E63" s="98"/>
      <c r="F63" s="98"/>
      <c r="G63" s="98"/>
      <c r="H63" s="98"/>
      <c r="I63" s="98"/>
      <c r="J63" s="98"/>
      <c r="K63" s="98"/>
    </row>
    <row r="64" spans="1:14" ht="14.45" customHeight="1" x14ac:dyDescent="0.15">
      <c r="A64" s="694"/>
      <c r="B64" s="695"/>
      <c r="C64" s="696" t="s">
        <v>91</v>
      </c>
      <c r="D64" s="697"/>
      <c r="E64" s="697"/>
      <c r="F64" s="697"/>
      <c r="G64" s="697"/>
      <c r="H64" s="697"/>
      <c r="I64" s="697"/>
      <c r="J64" s="697"/>
      <c r="K64" s="697"/>
    </row>
    <row r="65" spans="1:11" ht="14.45" customHeight="1" x14ac:dyDescent="0.15">
      <c r="A65" s="876"/>
      <c r="B65" s="876"/>
      <c r="C65" s="98" t="s">
        <v>35</v>
      </c>
      <c r="D65" s="98"/>
      <c r="E65" s="98"/>
      <c r="F65" s="98"/>
      <c r="G65" s="98"/>
      <c r="H65" s="98"/>
      <c r="I65" s="98"/>
      <c r="J65" s="98"/>
      <c r="K65" s="98"/>
    </row>
    <row r="66" spans="1:11" ht="14.45" customHeight="1" x14ac:dyDescent="0.15">
      <c r="A66" s="875"/>
      <c r="B66" s="875"/>
      <c r="C66" s="697" t="s">
        <v>92</v>
      </c>
      <c r="D66" s="697"/>
      <c r="E66" s="697"/>
      <c r="F66" s="697"/>
      <c r="G66" s="697"/>
      <c r="H66" s="697"/>
      <c r="I66" s="697"/>
      <c r="J66" s="697"/>
      <c r="K66" s="697"/>
    </row>
    <row r="67" spans="1:11" ht="14.45" customHeight="1" x14ac:dyDescent="0.15">
      <c r="A67" s="875"/>
      <c r="B67" s="875"/>
      <c r="C67" s="697"/>
      <c r="D67" s="697"/>
      <c r="E67" s="697"/>
      <c r="F67" s="697"/>
      <c r="G67" s="697"/>
      <c r="H67" s="697"/>
      <c r="I67" s="697"/>
      <c r="J67" s="697"/>
      <c r="K67" s="697"/>
    </row>
  </sheetData>
  <mergeCells count="64">
    <mergeCell ref="J14:K15"/>
    <mergeCell ref="J16:K16"/>
    <mergeCell ref="J17:K17"/>
    <mergeCell ref="J12:K12"/>
    <mergeCell ref="B1:F1"/>
    <mergeCell ref="H1:K1"/>
    <mergeCell ref="I3:I4"/>
    <mergeCell ref="J3:K4"/>
    <mergeCell ref="J5:K5"/>
    <mergeCell ref="J6:K6"/>
    <mergeCell ref="J7:K7"/>
    <mergeCell ref="J8:K8"/>
    <mergeCell ref="J9:K9"/>
    <mergeCell ref="J10:K10"/>
    <mergeCell ref="J11:K11"/>
    <mergeCell ref="J18:K18"/>
    <mergeCell ref="J19:K19"/>
    <mergeCell ref="J29:K29"/>
    <mergeCell ref="J30:K30"/>
    <mergeCell ref="J31:K31"/>
    <mergeCell ref="J20:K20"/>
    <mergeCell ref="J32:K32"/>
    <mergeCell ref="J27:K27"/>
    <mergeCell ref="J21:K21"/>
    <mergeCell ref="J22:K22"/>
    <mergeCell ref="J23:K23"/>
    <mergeCell ref="J25:K26"/>
    <mergeCell ref="J28:K28"/>
    <mergeCell ref="J47:K48"/>
    <mergeCell ref="J49:K49"/>
    <mergeCell ref="J50:K50"/>
    <mergeCell ref="J51:K51"/>
    <mergeCell ref="J33:K33"/>
    <mergeCell ref="J41:K41"/>
    <mergeCell ref="J42:K42"/>
    <mergeCell ref="J43:K43"/>
    <mergeCell ref="J44:K44"/>
    <mergeCell ref="J45:K45"/>
    <mergeCell ref="J34:K34"/>
    <mergeCell ref="J36:K37"/>
    <mergeCell ref="J38:K38"/>
    <mergeCell ref="J39:K39"/>
    <mergeCell ref="J40:K40"/>
    <mergeCell ref="C60:K60"/>
    <mergeCell ref="A61:B61"/>
    <mergeCell ref="C61:K61"/>
    <mergeCell ref="C62:K62"/>
    <mergeCell ref="J52:K52"/>
    <mergeCell ref="F38:H38"/>
    <mergeCell ref="A65:B65"/>
    <mergeCell ref="A66:B66"/>
    <mergeCell ref="C66:K66"/>
    <mergeCell ref="A67:B67"/>
    <mergeCell ref="C67:K67"/>
    <mergeCell ref="A64:B64"/>
    <mergeCell ref="C64:K64"/>
    <mergeCell ref="J53:K53"/>
    <mergeCell ref="J54:K54"/>
    <mergeCell ref="J55:K55"/>
    <mergeCell ref="J56:K56"/>
    <mergeCell ref="I58:K58"/>
    <mergeCell ref="A59:B59"/>
    <mergeCell ref="D59:E59"/>
    <mergeCell ref="A60:B60"/>
  </mergeCells>
  <phoneticPr fontId="13"/>
  <pageMargins left="0.39370078740157483" right="0.27559055118110237" top="0.31496062992125984" bottom="0.11811023622047245" header="0.51181102362204722" footer="0.51181102362204722"/>
  <pageSetup paperSize="9" scale="8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94C3C2A-35ED-432C-B741-E8E27F65A6C5}">
          <x14:formula1>
            <xm:f>'F:\Users\clmiwa-three\Downloads\[《中村》新田・草加 エリア 仮シフト【12月16日～1月15日】.xlsx]参照データベース'!#REF!</xm:f>
          </x14:formula1>
          <xm:sqref>G1 B9:F13 C20:D24 C31:D35 E58:H58 C42:D46 C53:D58</xm:sqref>
        </x14:dataValidation>
      </x14:dataValidations>
    </ext>
  </extLst>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0F7A9-B3FF-4D5A-A427-355A07A636EC}">
  <sheetPr>
    <pageSetUpPr fitToPage="1"/>
  </sheetPr>
  <dimension ref="A1:X52"/>
  <sheetViews>
    <sheetView topLeftCell="A7" zoomScaleNormal="100" workbookViewId="0">
      <selection activeCell="U31" sqref="U31"/>
    </sheetView>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50" t="s">
        <v>59</v>
      </c>
      <c r="B1" s="683" t="s">
        <v>382</v>
      </c>
      <c r="C1" s="683"/>
      <c r="D1" s="683"/>
      <c r="E1" s="683"/>
      <c r="F1" s="683"/>
      <c r="H1" s="803" t="s">
        <v>42</v>
      </c>
      <c r="I1" s="804"/>
      <c r="J1" s="805"/>
      <c r="K1" s="806"/>
    </row>
    <row r="2" spans="1:24" ht="17.100000000000001" customHeight="1" x14ac:dyDescent="0.15">
      <c r="A2" s="14"/>
      <c r="I2" s="14"/>
      <c r="J2" s="3"/>
      <c r="K2" s="4"/>
    </row>
    <row r="3" spans="1:24" ht="17.100000000000001" customHeight="1" x14ac:dyDescent="0.15">
      <c r="A3" s="2" t="s">
        <v>64</v>
      </c>
      <c r="B3" s="90"/>
      <c r="C3" s="90"/>
      <c r="D3" s="90"/>
      <c r="E3" s="90"/>
      <c r="F3" s="90"/>
      <c r="G3" s="90">
        <v>45962</v>
      </c>
      <c r="H3" s="90">
        <v>45963</v>
      </c>
      <c r="I3" s="807" t="s">
        <v>1</v>
      </c>
      <c r="J3" s="799" t="s">
        <v>2</v>
      </c>
      <c r="K3" s="800"/>
    </row>
    <row r="4" spans="1:24" ht="17.100000000000001" customHeight="1" x14ac:dyDescent="0.15">
      <c r="A4" s="2" t="s">
        <v>3</v>
      </c>
      <c r="B4" s="2"/>
      <c r="C4" s="2"/>
      <c r="D4" s="2"/>
      <c r="E4" s="2"/>
      <c r="F4" s="2"/>
      <c r="G4" s="2" t="s">
        <v>9</v>
      </c>
      <c r="H4" s="24" t="s">
        <v>10</v>
      </c>
      <c r="I4" s="808"/>
      <c r="J4" s="801"/>
      <c r="K4" s="802"/>
    </row>
    <row r="5" spans="1:24" ht="15.75" customHeight="1" thickBot="1" x14ac:dyDescent="0.2">
      <c r="A5" s="406" t="s">
        <v>13</v>
      </c>
      <c r="B5" s="407"/>
      <c r="C5" s="407"/>
      <c r="D5" s="408"/>
      <c r="E5" s="408"/>
      <c r="F5" s="408"/>
      <c r="G5" s="99"/>
      <c r="H5" s="99"/>
      <c r="I5" s="100"/>
      <c r="J5" s="765"/>
      <c r="K5" s="766"/>
    </row>
    <row r="6" spans="1:24" ht="17.100000000000001" customHeight="1" x14ac:dyDescent="0.15">
      <c r="A6" s="797" t="s">
        <v>16</v>
      </c>
      <c r="B6" s="351"/>
      <c r="C6" s="351"/>
      <c r="D6" s="109"/>
      <c r="E6" s="109"/>
      <c r="F6" s="109"/>
      <c r="G6" s="393" t="s">
        <v>20</v>
      </c>
      <c r="H6" s="107"/>
      <c r="I6" s="775">
        <f t="shared" ref="I6" si="0">COUNTIFS(B6:H6,"&lt;&gt;空",B6:H6,"&lt;&gt;休",B6:H6,"&lt;&gt;調",B6:H6,"&lt;&gt;",B6:H6,"&lt;&gt;調整休")</f>
        <v>1</v>
      </c>
      <c r="J6" s="777">
        <v>14.25</v>
      </c>
      <c r="K6" s="778"/>
      <c r="N6" s="6"/>
      <c r="O6" s="6"/>
      <c r="P6" s="6"/>
      <c r="Q6" s="6"/>
      <c r="R6" s="6"/>
      <c r="S6" s="6"/>
      <c r="T6" s="6"/>
      <c r="U6" s="6"/>
      <c r="V6" s="6"/>
      <c r="W6" s="6"/>
      <c r="X6" s="6"/>
    </row>
    <row r="7" spans="1:24" ht="17.100000000000001" customHeight="1" thickBot="1" x14ac:dyDescent="0.2">
      <c r="A7" s="798"/>
      <c r="B7" s="409"/>
      <c r="C7" s="409"/>
      <c r="D7" s="113"/>
      <c r="E7" s="113"/>
      <c r="F7" s="113"/>
      <c r="G7" s="410"/>
      <c r="H7" s="111"/>
      <c r="I7" s="776"/>
      <c r="J7" s="779"/>
      <c r="K7" s="780"/>
      <c r="N7" s="6"/>
      <c r="O7" s="6"/>
      <c r="P7" s="6"/>
      <c r="Q7" s="6"/>
      <c r="R7" s="6"/>
      <c r="S7" s="6"/>
      <c r="T7" s="6"/>
      <c r="U7" s="6"/>
      <c r="V7" s="6"/>
      <c r="W7" s="6"/>
      <c r="X7" s="6"/>
    </row>
    <row r="8" spans="1:24" ht="17.100000000000001" customHeight="1" x14ac:dyDescent="0.15">
      <c r="A8" s="47" t="s">
        <v>17</v>
      </c>
      <c r="B8" s="350"/>
      <c r="C8" s="350"/>
      <c r="D8" s="36"/>
      <c r="E8" s="36"/>
      <c r="F8" s="36"/>
      <c r="G8" s="55"/>
      <c r="H8" s="29" t="s">
        <v>20</v>
      </c>
      <c r="I8" s="43">
        <f t="shared" ref="I8:I9" si="1">COUNTIFS(B8:H8,"&lt;&gt;空",B8:H8,"&lt;&gt;休",B8:H8,"&lt;&gt;調",B8:H8,"&lt;&gt;",B8:H8,"&lt;&gt;調整休")</f>
        <v>1</v>
      </c>
      <c r="J8" s="795">
        <f t="shared" ref="J8:J9" si="2">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4.5</v>
      </c>
      <c r="K8" s="796"/>
    </row>
    <row r="9" spans="1:24" ht="17.100000000000001" customHeight="1" x14ac:dyDescent="0.15">
      <c r="A9" s="20" t="s">
        <v>18</v>
      </c>
      <c r="B9" s="21"/>
      <c r="C9" s="21"/>
      <c r="D9" s="32"/>
      <c r="E9" s="32"/>
      <c r="F9" s="32"/>
      <c r="G9" s="54" t="s">
        <v>21</v>
      </c>
      <c r="H9" s="12" t="s">
        <v>21</v>
      </c>
      <c r="I9" s="5">
        <f t="shared" si="1"/>
        <v>2</v>
      </c>
      <c r="J9" s="758">
        <f t="shared" si="2"/>
        <v>9</v>
      </c>
      <c r="K9" s="759"/>
    </row>
    <row r="10" spans="1:24" ht="17.100000000000001" customHeight="1" x14ac:dyDescent="0.15">
      <c r="A10" s="44"/>
      <c r="B10" s="106"/>
      <c r="C10" s="106"/>
      <c r="D10" s="36"/>
      <c r="E10" s="36"/>
      <c r="F10" s="36"/>
      <c r="G10" s="16"/>
      <c r="H10" s="40"/>
      <c r="I10" s="5"/>
      <c r="J10" s="758"/>
      <c r="K10" s="759"/>
    </row>
    <row r="11" spans="1:24" ht="17.100000000000001" customHeight="1" x14ac:dyDescent="0.15">
      <c r="A11" s="33" t="s">
        <v>0</v>
      </c>
      <c r="B11" s="90">
        <v>45964</v>
      </c>
      <c r="C11" s="90">
        <v>45965</v>
      </c>
      <c r="D11" s="90">
        <v>45966</v>
      </c>
      <c r="E11" s="90">
        <v>45967</v>
      </c>
      <c r="F11" s="90">
        <v>45968</v>
      </c>
      <c r="G11" s="90">
        <v>45969</v>
      </c>
      <c r="H11" s="90">
        <v>45970</v>
      </c>
      <c r="I11" s="131"/>
      <c r="J11" s="799" t="s">
        <v>2</v>
      </c>
      <c r="K11" s="800"/>
    </row>
    <row r="12" spans="1:24" ht="17.100000000000001" customHeight="1" x14ac:dyDescent="0.15">
      <c r="A12" s="22" t="s">
        <v>3</v>
      </c>
      <c r="B12" s="24" t="s">
        <v>4</v>
      </c>
      <c r="C12" s="2" t="s">
        <v>5</v>
      </c>
      <c r="D12" s="21" t="s">
        <v>6</v>
      </c>
      <c r="E12" s="2" t="s">
        <v>7</v>
      </c>
      <c r="F12" s="2" t="s">
        <v>8</v>
      </c>
      <c r="G12" s="2" t="s">
        <v>9</v>
      </c>
      <c r="H12" s="24" t="s">
        <v>10</v>
      </c>
      <c r="I12" s="133"/>
      <c r="J12" s="801"/>
      <c r="K12" s="802"/>
    </row>
    <row r="13" spans="1:24" ht="17.100000000000001" customHeight="1" thickBot="1" x14ac:dyDescent="0.2">
      <c r="A13" s="406" t="s">
        <v>12</v>
      </c>
      <c r="B13" s="99"/>
      <c r="C13" s="407"/>
      <c r="D13" s="408"/>
      <c r="E13" s="450" t="s">
        <v>119</v>
      </c>
      <c r="F13" s="809" t="s">
        <v>60</v>
      </c>
      <c r="G13" s="809"/>
      <c r="H13" s="809"/>
      <c r="I13" s="100"/>
      <c r="J13" s="785"/>
      <c r="K13" s="766"/>
    </row>
    <row r="14" spans="1:24" ht="17.100000000000001" customHeight="1" x14ac:dyDescent="0.15">
      <c r="A14" s="797" t="s">
        <v>16</v>
      </c>
      <c r="B14" s="107" t="s">
        <v>20</v>
      </c>
      <c r="C14" s="351"/>
      <c r="D14" s="109"/>
      <c r="E14" s="233" t="s">
        <v>275</v>
      </c>
      <c r="F14" s="233" t="s">
        <v>274</v>
      </c>
      <c r="G14" s="107"/>
      <c r="H14" s="107"/>
      <c r="I14" s="775">
        <f t="shared" ref="I14" si="3">COUNTIFS(B14:H14,"&lt;&gt;空",B14:H14,"&lt;&gt;休",B14:H14,"&lt;&gt;調",B14:H14,"&lt;&gt;",B14:H14,"&lt;&gt;調整休")</f>
        <v>3</v>
      </c>
      <c r="J14" s="777">
        <v>25.75</v>
      </c>
      <c r="K14" s="778"/>
    </row>
    <row r="15" spans="1:24" ht="17.100000000000001" customHeight="1" thickBot="1" x14ac:dyDescent="0.2">
      <c r="A15" s="798"/>
      <c r="B15" s="122"/>
      <c r="C15" s="409"/>
      <c r="D15" s="113"/>
      <c r="E15" s="111" t="s">
        <v>21</v>
      </c>
      <c r="F15" s="111" t="s">
        <v>21</v>
      </c>
      <c r="G15" s="111" t="s">
        <v>21</v>
      </c>
      <c r="H15" s="111"/>
      <c r="I15" s="776"/>
      <c r="J15" s="779"/>
      <c r="K15" s="780"/>
    </row>
    <row r="16" spans="1:24" ht="17.100000000000001" customHeight="1" x14ac:dyDescent="0.15">
      <c r="A16" s="47" t="s">
        <v>17</v>
      </c>
      <c r="B16" s="29" t="s">
        <v>21</v>
      </c>
      <c r="C16" s="350"/>
      <c r="D16" s="36"/>
      <c r="E16" s="55" t="s">
        <v>20</v>
      </c>
      <c r="F16" s="55" t="s">
        <v>20</v>
      </c>
      <c r="G16" s="29"/>
      <c r="H16" s="29" t="s">
        <v>20</v>
      </c>
      <c r="I16" s="43">
        <f t="shared" ref="I16:I17" si="4">COUNTIFS(B16:H16,"&lt;&gt;空",B16:H16,"&lt;&gt;休",B16:H16,"&lt;&gt;調",B16:H16,"&lt;&gt;",B16:H16,"&lt;&gt;調整休")</f>
        <v>4</v>
      </c>
      <c r="J16" s="795">
        <f t="shared" ref="J16" si="5">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18</v>
      </c>
      <c r="K16" s="796"/>
    </row>
    <row r="17" spans="1:11" ht="17.100000000000001" customHeight="1" x14ac:dyDescent="0.15">
      <c r="A17" s="20" t="s">
        <v>18</v>
      </c>
      <c r="B17" s="12"/>
      <c r="C17" s="21"/>
      <c r="D17" s="32"/>
      <c r="E17" s="12"/>
      <c r="F17" s="54"/>
      <c r="G17" s="12" t="s">
        <v>20</v>
      </c>
      <c r="H17" s="12" t="s">
        <v>21</v>
      </c>
      <c r="I17" s="5">
        <f t="shared" si="4"/>
        <v>2</v>
      </c>
      <c r="J17" s="758">
        <f t="shared" ref="J17" si="6">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10-15"))*(4.5)</f>
        <v>9</v>
      </c>
      <c r="K17" s="759"/>
    </row>
    <row r="18" spans="1:11" ht="17.100000000000001" customHeight="1" x14ac:dyDescent="0.15">
      <c r="A18" s="44"/>
      <c r="B18" s="29"/>
      <c r="C18" s="106"/>
      <c r="D18" s="36"/>
      <c r="E18" s="12"/>
      <c r="F18" s="16"/>
      <c r="G18" s="16"/>
      <c r="H18" s="40"/>
      <c r="I18" s="5"/>
      <c r="J18" s="758"/>
      <c r="K18" s="759"/>
    </row>
    <row r="19" spans="1:11" ht="17.100000000000001" customHeight="1" x14ac:dyDescent="0.15">
      <c r="A19" s="22" t="s">
        <v>0</v>
      </c>
      <c r="B19" s="23">
        <v>45971</v>
      </c>
      <c r="C19" s="23">
        <v>45972</v>
      </c>
      <c r="D19" s="23">
        <v>45973</v>
      </c>
      <c r="E19" s="23">
        <v>45974</v>
      </c>
      <c r="F19" s="23">
        <v>45975</v>
      </c>
      <c r="G19" s="23">
        <v>45976</v>
      </c>
      <c r="H19" s="23">
        <v>45977</v>
      </c>
      <c r="I19" s="131"/>
      <c r="J19" s="799" t="s">
        <v>2</v>
      </c>
      <c r="K19" s="800"/>
    </row>
    <row r="20" spans="1:11" ht="17.100000000000001" customHeight="1" x14ac:dyDescent="0.15">
      <c r="A20" s="22" t="s">
        <v>3</v>
      </c>
      <c r="B20" s="22" t="s">
        <v>4</v>
      </c>
      <c r="C20" s="21" t="s">
        <v>5</v>
      </c>
      <c r="D20" s="21" t="s">
        <v>6</v>
      </c>
      <c r="E20" s="2" t="s">
        <v>7</v>
      </c>
      <c r="F20" s="2" t="s">
        <v>8</v>
      </c>
      <c r="G20" s="2" t="s">
        <v>9</v>
      </c>
      <c r="H20" s="24" t="s">
        <v>10</v>
      </c>
      <c r="I20" s="133"/>
      <c r="J20" s="801"/>
      <c r="K20" s="802"/>
    </row>
    <row r="21" spans="1:11" ht="17.100000000000001" customHeight="1" thickBot="1" x14ac:dyDescent="0.2">
      <c r="A21" s="406" t="s">
        <v>13</v>
      </c>
      <c r="B21" s="99"/>
      <c r="C21" s="407"/>
      <c r="D21" s="408"/>
      <c r="E21" s="99"/>
      <c r="F21" s="453" t="s">
        <v>387</v>
      </c>
      <c r="G21" s="99"/>
      <c r="H21" s="99"/>
      <c r="I21" s="100"/>
      <c r="J21" s="765"/>
      <c r="K21" s="766"/>
    </row>
    <row r="22" spans="1:11" ht="17.100000000000001" customHeight="1" x14ac:dyDescent="0.15">
      <c r="A22" s="797" t="s">
        <v>16</v>
      </c>
      <c r="B22" s="107" t="s">
        <v>20</v>
      </c>
      <c r="C22" s="351"/>
      <c r="D22" s="109"/>
      <c r="E22" s="233" t="s">
        <v>385</v>
      </c>
      <c r="F22" s="233" t="s">
        <v>385</v>
      </c>
      <c r="G22" s="393" t="s">
        <v>20</v>
      </c>
      <c r="H22" s="107"/>
      <c r="I22" s="775">
        <f t="shared" ref="I22" si="7">COUNTIFS(B22:H22,"&lt;&gt;空",B22:H22,"&lt;&gt;休",B22:H22,"&lt;&gt;調",B22:H22,"&lt;&gt;",B22:H22,"&lt;&gt;調整休")</f>
        <v>4</v>
      </c>
      <c r="J22" s="777">
        <v>18.75</v>
      </c>
      <c r="K22" s="778"/>
    </row>
    <row r="23" spans="1:11" ht="17.100000000000001" customHeight="1" thickBot="1" x14ac:dyDescent="0.2">
      <c r="A23" s="798"/>
      <c r="B23" s="122"/>
      <c r="C23" s="409"/>
      <c r="D23" s="113"/>
      <c r="E23" s="111" t="s">
        <v>21</v>
      </c>
      <c r="F23" s="111" t="s">
        <v>21</v>
      </c>
      <c r="G23" s="410"/>
      <c r="H23" s="111"/>
      <c r="I23" s="776"/>
      <c r="J23" s="779"/>
      <c r="K23" s="780"/>
    </row>
    <row r="24" spans="1:11" ht="17.100000000000001" customHeight="1" x14ac:dyDescent="0.15">
      <c r="A24" s="47" t="s">
        <v>17</v>
      </c>
      <c r="B24" s="29" t="s">
        <v>21</v>
      </c>
      <c r="C24" s="350"/>
      <c r="D24" s="36"/>
      <c r="E24" s="55" t="s">
        <v>20</v>
      </c>
      <c r="F24" s="55" t="s">
        <v>20</v>
      </c>
      <c r="G24" s="55"/>
      <c r="H24" s="29" t="s">
        <v>20</v>
      </c>
      <c r="I24" s="43">
        <f t="shared" ref="I24:I25" si="8">COUNTIFS(B24:H24,"&lt;&gt;空",B24:H24,"&lt;&gt;休",B24:H24,"&lt;&gt;調",B24:H24,"&lt;&gt;",B24:H24,"&lt;&gt;調整休")</f>
        <v>4</v>
      </c>
      <c r="J24" s="795">
        <f t="shared" ref="J24:J25" si="9">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18</v>
      </c>
      <c r="K24" s="796"/>
    </row>
    <row r="25" spans="1:11" ht="17.100000000000001" customHeight="1" x14ac:dyDescent="0.15">
      <c r="A25" s="20" t="s">
        <v>18</v>
      </c>
      <c r="B25" s="12"/>
      <c r="C25" s="21"/>
      <c r="D25" s="32"/>
      <c r="E25" s="12"/>
      <c r="F25" s="54"/>
      <c r="G25" s="54" t="s">
        <v>21</v>
      </c>
      <c r="H25" s="12" t="s">
        <v>21</v>
      </c>
      <c r="I25" s="5">
        <f t="shared" si="8"/>
        <v>2</v>
      </c>
      <c r="J25" s="758">
        <f t="shared" si="9"/>
        <v>9</v>
      </c>
      <c r="K25" s="759"/>
    </row>
    <row r="26" spans="1:11" ht="17.100000000000001" customHeight="1" x14ac:dyDescent="0.15">
      <c r="A26" s="44"/>
      <c r="B26" s="29"/>
      <c r="C26" s="106"/>
      <c r="D26" s="36"/>
      <c r="E26" s="12"/>
      <c r="F26" s="16"/>
      <c r="G26" s="16"/>
      <c r="H26" s="40"/>
      <c r="I26" s="5"/>
      <c r="J26" s="758"/>
      <c r="K26" s="759"/>
    </row>
    <row r="27" spans="1:11" ht="17.100000000000001" customHeight="1" x14ac:dyDescent="0.15">
      <c r="A27" s="22" t="s">
        <v>0</v>
      </c>
      <c r="B27" s="90">
        <v>45978</v>
      </c>
      <c r="C27" s="90">
        <v>45979</v>
      </c>
      <c r="D27" s="90">
        <v>45980</v>
      </c>
      <c r="E27" s="90">
        <v>45981</v>
      </c>
      <c r="F27" s="90">
        <v>45982</v>
      </c>
      <c r="G27" s="90">
        <v>45983</v>
      </c>
      <c r="H27" s="90">
        <v>45984</v>
      </c>
      <c r="I27" s="131"/>
      <c r="J27" s="799" t="s">
        <v>2</v>
      </c>
      <c r="K27" s="800"/>
    </row>
    <row r="28" spans="1:11" ht="17.100000000000001" customHeight="1" x14ac:dyDescent="0.15">
      <c r="A28" s="22" t="s">
        <v>3</v>
      </c>
      <c r="B28" s="2" t="s">
        <v>4</v>
      </c>
      <c r="C28" s="21" t="s">
        <v>5</v>
      </c>
      <c r="D28" s="21" t="s">
        <v>6</v>
      </c>
      <c r="E28" s="2" t="s">
        <v>7</v>
      </c>
      <c r="F28" s="2" t="s">
        <v>8</v>
      </c>
      <c r="G28" s="2" t="s">
        <v>9</v>
      </c>
      <c r="H28" s="24" t="s">
        <v>10</v>
      </c>
      <c r="I28" s="133"/>
      <c r="J28" s="801"/>
      <c r="K28" s="802"/>
    </row>
    <row r="29" spans="1:11" ht="17.100000000000001" customHeight="1" thickBot="1" x14ac:dyDescent="0.2">
      <c r="A29" s="406" t="s">
        <v>12</v>
      </c>
      <c r="B29" s="99"/>
      <c r="C29" s="408"/>
      <c r="D29" s="408"/>
      <c r="E29" s="99"/>
      <c r="F29" s="99"/>
      <c r="G29" s="99"/>
      <c r="H29" s="99"/>
      <c r="I29" s="100"/>
      <c r="J29" s="785"/>
      <c r="K29" s="766"/>
    </row>
    <row r="30" spans="1:11" ht="17.100000000000001" customHeight="1" x14ac:dyDescent="0.15">
      <c r="A30" s="797" t="s">
        <v>16</v>
      </c>
      <c r="B30" s="107" t="s">
        <v>20</v>
      </c>
      <c r="C30" s="351"/>
      <c r="D30" s="109"/>
      <c r="E30" s="233" t="s">
        <v>275</v>
      </c>
      <c r="F30" s="233" t="s">
        <v>274</v>
      </c>
      <c r="G30" s="107"/>
      <c r="H30" s="107"/>
      <c r="I30" s="775">
        <f t="shared" ref="I30" si="10">COUNTIFS(B30:H30,"&lt;&gt;空",B30:H30,"&lt;&gt;休",B30:H30,"&lt;&gt;調",B30:H30,"&lt;&gt;",B30:H30,"&lt;&gt;調整休")</f>
        <v>3</v>
      </c>
      <c r="J30" s="777">
        <v>14.25</v>
      </c>
      <c r="K30" s="778"/>
    </row>
    <row r="31" spans="1:11" ht="17.100000000000001" customHeight="1" thickBot="1" x14ac:dyDescent="0.2">
      <c r="A31" s="798"/>
      <c r="B31" s="122"/>
      <c r="C31" s="409"/>
      <c r="D31" s="113"/>
      <c r="E31" s="111" t="s">
        <v>21</v>
      </c>
      <c r="F31" s="111" t="s">
        <v>21</v>
      </c>
      <c r="G31" s="111" t="s">
        <v>21</v>
      </c>
      <c r="H31" s="111"/>
      <c r="I31" s="776"/>
      <c r="J31" s="779"/>
      <c r="K31" s="780"/>
    </row>
    <row r="32" spans="1:11" ht="17.100000000000001" customHeight="1" x14ac:dyDescent="0.15">
      <c r="A32" s="47" t="s">
        <v>17</v>
      </c>
      <c r="B32" s="29" t="s">
        <v>21</v>
      </c>
      <c r="C32" s="350"/>
      <c r="D32" s="36"/>
      <c r="E32" s="55" t="s">
        <v>20</v>
      </c>
      <c r="F32" s="55" t="s">
        <v>20</v>
      </c>
      <c r="G32" s="29"/>
      <c r="H32" s="29" t="s">
        <v>20</v>
      </c>
      <c r="I32" s="43">
        <f t="shared" ref="I32:I33" si="11">COUNTIFS(B32:H32,"&lt;&gt;空",B32:H32,"&lt;&gt;休",B32:H32,"&lt;&gt;調",B32:H32,"&lt;&gt;",B32:H32,"&lt;&gt;調整休")</f>
        <v>4</v>
      </c>
      <c r="J32" s="795">
        <f t="shared" ref="J32" si="12">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18</v>
      </c>
      <c r="K32" s="796"/>
    </row>
    <row r="33" spans="1:14" ht="17.100000000000001" customHeight="1" x14ac:dyDescent="0.15">
      <c r="A33" s="20" t="s">
        <v>18</v>
      </c>
      <c r="B33" s="12"/>
      <c r="C33" s="21"/>
      <c r="D33" s="32"/>
      <c r="E33" s="12"/>
      <c r="F33" s="54"/>
      <c r="G33" s="12" t="s">
        <v>20</v>
      </c>
      <c r="H33" s="12" t="s">
        <v>21</v>
      </c>
      <c r="I33" s="5">
        <f t="shared" si="11"/>
        <v>2</v>
      </c>
      <c r="J33" s="758">
        <f t="shared" ref="J33" si="13">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10-15"))*(4.5)</f>
        <v>9</v>
      </c>
      <c r="K33" s="759"/>
    </row>
    <row r="34" spans="1:14" ht="17.100000000000001" customHeight="1" x14ac:dyDescent="0.15">
      <c r="A34" s="44"/>
      <c r="B34" s="29"/>
      <c r="C34" s="106"/>
      <c r="D34" s="36"/>
      <c r="E34" s="12"/>
      <c r="F34" s="16"/>
      <c r="G34" s="16"/>
      <c r="H34" s="40"/>
      <c r="I34" s="5"/>
      <c r="J34" s="758"/>
      <c r="K34" s="759"/>
    </row>
    <row r="35" spans="1:14" ht="17.100000000000001" customHeight="1" x14ac:dyDescent="0.15">
      <c r="A35" s="22" t="s">
        <v>0</v>
      </c>
      <c r="B35" s="23">
        <v>45985</v>
      </c>
      <c r="C35" s="23">
        <v>45986</v>
      </c>
      <c r="D35" s="23">
        <v>45987</v>
      </c>
      <c r="E35" s="23">
        <v>45988</v>
      </c>
      <c r="F35" s="23">
        <v>45989</v>
      </c>
      <c r="G35" s="23">
        <v>45990</v>
      </c>
      <c r="H35" s="23">
        <v>45991</v>
      </c>
      <c r="I35" s="131"/>
      <c r="J35" s="799" t="s">
        <v>2</v>
      </c>
      <c r="K35" s="800"/>
    </row>
    <row r="36" spans="1:14" ht="17.100000000000001" customHeight="1" x14ac:dyDescent="0.15">
      <c r="A36" s="22" t="s">
        <v>3</v>
      </c>
      <c r="B36" s="24" t="s">
        <v>4</v>
      </c>
      <c r="C36" s="316" t="s">
        <v>5</v>
      </c>
      <c r="D36" s="21" t="s">
        <v>6</v>
      </c>
      <c r="E36" s="2" t="s">
        <v>7</v>
      </c>
      <c r="F36" s="2" t="s">
        <v>8</v>
      </c>
      <c r="G36" s="2" t="s">
        <v>9</v>
      </c>
      <c r="H36" s="24" t="s">
        <v>10</v>
      </c>
      <c r="I36" s="133"/>
      <c r="J36" s="801"/>
      <c r="K36" s="802"/>
    </row>
    <row r="37" spans="1:14" ht="17.100000000000001" customHeight="1" thickBot="1" x14ac:dyDescent="0.2">
      <c r="A37" s="406" t="s">
        <v>13</v>
      </c>
      <c r="B37" s="99"/>
      <c r="C37" s="411"/>
      <c r="D37" s="411"/>
      <c r="E37" s="99"/>
      <c r="F37" s="99"/>
      <c r="G37" s="99"/>
      <c r="H37" s="99"/>
      <c r="I37" s="100"/>
      <c r="J37" s="785"/>
      <c r="K37" s="766"/>
    </row>
    <row r="38" spans="1:14" ht="17.100000000000001" customHeight="1" x14ac:dyDescent="0.15">
      <c r="A38" s="797" t="s">
        <v>16</v>
      </c>
      <c r="B38" s="107" t="s">
        <v>20</v>
      </c>
      <c r="C38" s="351"/>
      <c r="D38" s="109"/>
      <c r="E38" s="233" t="s">
        <v>275</v>
      </c>
      <c r="F38" s="233" t="s">
        <v>274</v>
      </c>
      <c r="G38" s="393" t="s">
        <v>20</v>
      </c>
      <c r="H38" s="107"/>
      <c r="I38" s="775">
        <f t="shared" ref="I38" si="14">COUNTIFS(B38:H38,"&lt;&gt;空",B38:H38,"&lt;&gt;休",B38:H38,"&lt;&gt;調",B38:H38,"&lt;&gt;",B38:H38,"&lt;&gt;調整休")</f>
        <v>4</v>
      </c>
      <c r="J38" s="777">
        <v>9.75</v>
      </c>
      <c r="K38" s="778"/>
    </row>
    <row r="39" spans="1:14" ht="17.100000000000001" customHeight="1" thickBot="1" x14ac:dyDescent="0.2">
      <c r="A39" s="798"/>
      <c r="B39" s="122"/>
      <c r="C39" s="409"/>
      <c r="D39" s="113"/>
      <c r="E39" s="111" t="s">
        <v>21</v>
      </c>
      <c r="F39" s="111" t="s">
        <v>21</v>
      </c>
      <c r="G39" s="410"/>
      <c r="H39" s="111"/>
      <c r="I39" s="776"/>
      <c r="J39" s="779"/>
      <c r="K39" s="780"/>
    </row>
    <row r="40" spans="1:14" ht="17.100000000000001" customHeight="1" x14ac:dyDescent="0.15">
      <c r="A40" s="47" t="s">
        <v>17</v>
      </c>
      <c r="B40" s="29" t="s">
        <v>21</v>
      </c>
      <c r="C40" s="350"/>
      <c r="D40" s="36"/>
      <c r="E40" s="55" t="s">
        <v>20</v>
      </c>
      <c r="F40" s="55" t="s">
        <v>20</v>
      </c>
      <c r="G40" s="55"/>
      <c r="H40" s="29" t="s">
        <v>20</v>
      </c>
      <c r="I40" s="43">
        <f t="shared" ref="I40:I41" si="15">COUNTIFS(B40:H40,"&lt;&gt;空",B40:H40,"&lt;&gt;休",B40:H40,"&lt;&gt;調",B40:H40,"&lt;&gt;",B40:H40,"&lt;&gt;調整休")</f>
        <v>4</v>
      </c>
      <c r="J40" s="795">
        <v>9</v>
      </c>
      <c r="K40" s="796"/>
    </row>
    <row r="41" spans="1:14" ht="17.100000000000001" customHeight="1" x14ac:dyDescent="0.15">
      <c r="A41" s="20" t="s">
        <v>18</v>
      </c>
      <c r="B41" s="12"/>
      <c r="C41" s="21"/>
      <c r="D41" s="32"/>
      <c r="E41" s="12"/>
      <c r="F41" s="54"/>
      <c r="G41" s="54" t="s">
        <v>21</v>
      </c>
      <c r="H41" s="12" t="s">
        <v>21</v>
      </c>
      <c r="I41" s="5">
        <f t="shared" si="15"/>
        <v>2</v>
      </c>
      <c r="J41" s="758">
        <f t="shared" ref="J41" si="16">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10-15"))*(4.5)</f>
        <v>9</v>
      </c>
      <c r="K41" s="759"/>
    </row>
    <row r="42" spans="1:14" ht="17.100000000000001" customHeight="1" x14ac:dyDescent="0.15">
      <c r="A42" s="44"/>
      <c r="B42" s="29"/>
      <c r="C42" s="106"/>
      <c r="D42" s="36"/>
      <c r="E42" s="12"/>
      <c r="F42" s="16"/>
      <c r="G42" s="16"/>
      <c r="H42" s="40"/>
      <c r="I42" s="5"/>
      <c r="J42" s="758"/>
      <c r="K42" s="759"/>
    </row>
    <row r="43" spans="1:14" ht="17.100000000000001" customHeight="1" x14ac:dyDescent="0.15">
      <c r="A43" s="41"/>
      <c r="B43" s="42"/>
      <c r="C43" s="42"/>
      <c r="D43" s="42"/>
      <c r="E43" s="42"/>
      <c r="F43" s="42"/>
      <c r="G43" s="42"/>
      <c r="H43" s="42"/>
      <c r="I43" s="882" t="s">
        <v>384</v>
      </c>
      <c r="J43" s="882"/>
      <c r="K43" s="882"/>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59">
    <mergeCell ref="B1:F1"/>
    <mergeCell ref="H1:K1"/>
    <mergeCell ref="I3:I4"/>
    <mergeCell ref="J3:K4"/>
    <mergeCell ref="J5:K5"/>
    <mergeCell ref="A22:A23"/>
    <mergeCell ref="I22:I23"/>
    <mergeCell ref="J22:K23"/>
    <mergeCell ref="J16:K16"/>
    <mergeCell ref="A6:A7"/>
    <mergeCell ref="I6:I7"/>
    <mergeCell ref="J6:K7"/>
    <mergeCell ref="J8:K8"/>
    <mergeCell ref="J9:K9"/>
    <mergeCell ref="J10:K10"/>
    <mergeCell ref="J11:K12"/>
    <mergeCell ref="J13:K13"/>
    <mergeCell ref="A14:A15"/>
    <mergeCell ref="I14:I15"/>
    <mergeCell ref="J14:K15"/>
    <mergeCell ref="F13:H13"/>
    <mergeCell ref="J34:K34"/>
    <mergeCell ref="J17:K17"/>
    <mergeCell ref="J18:K18"/>
    <mergeCell ref="J19:K20"/>
    <mergeCell ref="J21:K21"/>
    <mergeCell ref="J24:K24"/>
    <mergeCell ref="J25:K25"/>
    <mergeCell ref="J26:K26"/>
    <mergeCell ref="J27:K28"/>
    <mergeCell ref="J29:K29"/>
    <mergeCell ref="A30:A31"/>
    <mergeCell ref="I30:I31"/>
    <mergeCell ref="J30:K31"/>
    <mergeCell ref="J32:K32"/>
    <mergeCell ref="J33:K33"/>
    <mergeCell ref="J35:K36"/>
    <mergeCell ref="J37:K37"/>
    <mergeCell ref="A38:A39"/>
    <mergeCell ref="I38:I39"/>
    <mergeCell ref="J38:K39"/>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389A7-B4B4-4144-8EF0-9E54EE907C5A}">
  <sheetPr>
    <pageSetUpPr fitToPage="1"/>
  </sheetPr>
  <dimension ref="A1:N67"/>
  <sheetViews>
    <sheetView zoomScaleNormal="100" workbookViewId="0">
      <selection activeCell="U31" sqref="U31"/>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50" t="s">
        <v>59</v>
      </c>
      <c r="B1" s="683" t="s">
        <v>382</v>
      </c>
      <c r="C1" s="683"/>
      <c r="D1" s="683"/>
      <c r="E1" s="683"/>
      <c r="F1" s="683"/>
      <c r="H1" s="684" t="s">
        <v>43</v>
      </c>
      <c r="I1" s="685"/>
      <c r="J1" s="686"/>
      <c r="K1" s="687"/>
    </row>
    <row r="2" spans="1:11" ht="8.4499999999999993" customHeight="1" x14ac:dyDescent="0.15">
      <c r="A2" s="14"/>
      <c r="I2" s="14"/>
      <c r="J2" s="3"/>
      <c r="K2" s="4"/>
    </row>
    <row r="3" spans="1:11" ht="14.45" customHeight="1" x14ac:dyDescent="0.15">
      <c r="A3" s="2" t="s">
        <v>64</v>
      </c>
      <c r="B3" s="90"/>
      <c r="C3" s="90"/>
      <c r="D3" s="90"/>
      <c r="E3" s="90"/>
      <c r="F3" s="90"/>
      <c r="G3" s="90">
        <v>45962</v>
      </c>
      <c r="H3" s="90">
        <v>45963</v>
      </c>
      <c r="I3" s="688" t="s">
        <v>1</v>
      </c>
      <c r="J3" s="690" t="s">
        <v>2</v>
      </c>
      <c r="K3" s="690"/>
    </row>
    <row r="4" spans="1:11" ht="14.45" customHeight="1" x14ac:dyDescent="0.15">
      <c r="A4" s="2" t="s">
        <v>3</v>
      </c>
      <c r="B4" s="2"/>
      <c r="C4" s="2"/>
      <c r="D4" s="2"/>
      <c r="E4" s="2"/>
      <c r="F4" s="2"/>
      <c r="G4" s="2" t="s">
        <v>9</v>
      </c>
      <c r="H4" s="24" t="s">
        <v>10</v>
      </c>
      <c r="I4" s="689"/>
      <c r="J4" s="690"/>
      <c r="K4" s="690"/>
    </row>
    <row r="5" spans="1:11" ht="14.45" customHeight="1" x14ac:dyDescent="0.15">
      <c r="A5" s="126" t="s">
        <v>13</v>
      </c>
      <c r="B5" s="21"/>
      <c r="C5" s="21"/>
      <c r="D5" s="21"/>
      <c r="E5" s="21"/>
      <c r="F5" s="21"/>
      <c r="G5" s="12"/>
      <c r="H5" s="12"/>
      <c r="I5" s="5"/>
      <c r="J5" s="682"/>
      <c r="K5" s="692"/>
    </row>
    <row r="6" spans="1:11" ht="14.45" customHeight="1" x14ac:dyDescent="0.15">
      <c r="A6" s="20" t="s">
        <v>37</v>
      </c>
      <c r="B6" s="21"/>
      <c r="C6" s="21"/>
      <c r="D6" s="11"/>
      <c r="E6" s="11"/>
      <c r="F6" s="11"/>
      <c r="G6" s="16" t="s">
        <v>40</v>
      </c>
      <c r="H6" s="12"/>
      <c r="I6" s="5">
        <f t="shared" ref="I6:I12" si="0">COUNTIFS(B6:H6,"&lt;&gt;空",B6:H6,"&lt;&gt;休",B6:H6,"&lt;&gt;調",B6:H6,"&lt;&gt;",B6:H6,"&lt;&gt;調整休")</f>
        <v>1</v>
      </c>
      <c r="J6" s="682">
        <f t="shared" ref="J6:J7"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6</v>
      </c>
      <c r="K6" s="682"/>
    </row>
    <row r="7" spans="1:11" ht="14.45" customHeight="1" x14ac:dyDescent="0.15">
      <c r="A7" s="20" t="s">
        <v>19</v>
      </c>
      <c r="B7" s="21"/>
      <c r="C7" s="21"/>
      <c r="D7" s="11"/>
      <c r="E7" s="11"/>
      <c r="F7" s="11"/>
      <c r="G7" s="12" t="s">
        <v>22</v>
      </c>
      <c r="H7" s="12" t="s">
        <v>21</v>
      </c>
      <c r="I7" s="5">
        <f t="shared" si="0"/>
        <v>2</v>
      </c>
      <c r="J7" s="682">
        <f t="shared" si="1"/>
        <v>10</v>
      </c>
      <c r="K7" s="682"/>
    </row>
    <row r="8" spans="1:11" ht="14.45" customHeight="1" x14ac:dyDescent="0.15">
      <c r="A8" s="20" t="s">
        <v>62</v>
      </c>
      <c r="B8" s="21"/>
      <c r="C8" s="21"/>
      <c r="D8" s="32"/>
      <c r="E8" s="32"/>
      <c r="F8" s="32"/>
      <c r="G8" s="12" t="s">
        <v>27</v>
      </c>
      <c r="H8" s="12"/>
      <c r="I8" s="5">
        <f t="shared" si="0"/>
        <v>1</v>
      </c>
      <c r="J8" s="682">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草加9-14"))*(4.5)+(COUNTIF(B8:H8,"新田9-14"))*(4.5)+(COUNTIF(B8:H8,"新田14-19"))*(4.5)</f>
        <v>3</v>
      </c>
      <c r="K8" s="682"/>
    </row>
    <row r="9" spans="1:11" ht="14.45" customHeight="1" x14ac:dyDescent="0.15">
      <c r="A9" s="20" t="s">
        <v>124</v>
      </c>
      <c r="B9" s="11"/>
      <c r="C9" s="11"/>
      <c r="D9" s="11"/>
      <c r="E9" s="11"/>
      <c r="F9" s="11"/>
      <c r="G9" s="12" t="s">
        <v>21</v>
      </c>
      <c r="H9" s="12" t="s">
        <v>20</v>
      </c>
      <c r="I9" s="5">
        <f t="shared" si="0"/>
        <v>2</v>
      </c>
      <c r="J9" s="682">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9</v>
      </c>
      <c r="K9" s="682"/>
    </row>
    <row r="10" spans="1:11" ht="14.45" customHeight="1" x14ac:dyDescent="0.15">
      <c r="A10" s="20" t="s">
        <v>225</v>
      </c>
      <c r="B10" s="32"/>
      <c r="C10" s="32"/>
      <c r="D10" s="32"/>
      <c r="E10" s="32"/>
      <c r="F10" s="32"/>
      <c r="G10" s="12"/>
      <c r="H10" s="12" t="s">
        <v>20</v>
      </c>
      <c r="I10" s="5">
        <f t="shared" si="0"/>
        <v>1</v>
      </c>
      <c r="J10" s="682">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4.5</v>
      </c>
      <c r="K10" s="682"/>
    </row>
    <row r="11" spans="1:11" ht="14.45" customHeight="1" x14ac:dyDescent="0.15">
      <c r="A11" s="20" t="s">
        <v>291</v>
      </c>
      <c r="B11" s="32"/>
      <c r="C11" s="32"/>
      <c r="D11" s="32"/>
      <c r="E11" s="32"/>
      <c r="F11" s="32"/>
      <c r="G11" s="12" t="s">
        <v>20</v>
      </c>
      <c r="H11" s="12" t="s">
        <v>20</v>
      </c>
      <c r="I11" s="5">
        <f t="shared" si="0"/>
        <v>2</v>
      </c>
      <c r="J11" s="682">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9</v>
      </c>
      <c r="K11" s="682"/>
    </row>
    <row r="12" spans="1:11" ht="14.45" customHeight="1" x14ac:dyDescent="0.15">
      <c r="A12" s="20" t="s">
        <v>38</v>
      </c>
      <c r="B12" s="11"/>
      <c r="C12" s="11"/>
      <c r="D12" s="11"/>
      <c r="E12" s="11"/>
      <c r="F12" s="11"/>
      <c r="G12" s="103" t="s">
        <v>56</v>
      </c>
      <c r="H12" s="103" t="s">
        <v>56</v>
      </c>
      <c r="I12" s="5">
        <f t="shared" si="0"/>
        <v>2</v>
      </c>
      <c r="J12" s="682">
        <f>SUM(COUNTIF(B12:H12,"9-11,15-19"))*(6)+(COUNTIF(B12:H12,"9-12,16-19"))*(6)+(COUNTIF(B12:H12,"9-13,17-19"))*(6)+(COUNTIF(B12:H12,"9-19"))*(9)+(COUNTIF(B12:H12,"9-17"))*(7.25)+(COUNTIF(B12:H12,"9-16"))*(6.25)+(COUNTIF(B12:H12,"9-15"))*(5.5)+(COUNTIF(B12:H12,"9-14"))*(4.5)+(COUNTIF(B12:H12,"9-13"))*(4)+(COUNTIF(B12:H12,"9-12"))*(3)+(COUNTIF(B12:H12,"9-11:30"))*(2.5)+(COUNTIF(B12:H12,"13-19"))*(5.5)+(COUNTIF(B12:H12,"14-19"))*(4.5)+(COUNTIF(B12:H12,"15-19"))*(4)+(COUNTIF(B12:H12,"16-19"))*(3)+(COUNTIF(B12:H12,"16:30-19"))*(2.5)+(COUNTIF(B12:H12,"10-14"))*(4)+(COUNTIF(B12:H12,"草加9-14"))*(4.5)+(COUNTIF(B12:H12,"新田9-14"))*(4.5)+(COUNTIF(B12:H12,"新田14-19"))*(4.5)</f>
        <v>9</v>
      </c>
      <c r="K12" s="682"/>
    </row>
    <row r="13" spans="1:11" ht="14.45" customHeight="1" x14ac:dyDescent="0.15">
      <c r="A13" s="321" t="s">
        <v>66</v>
      </c>
      <c r="B13" s="11"/>
      <c r="C13" s="11"/>
      <c r="D13" s="11"/>
      <c r="E13" s="11"/>
      <c r="F13" s="11"/>
      <c r="G13" s="12"/>
      <c r="H13" s="386"/>
      <c r="I13" s="5"/>
      <c r="J13" s="682"/>
      <c r="K13" s="682"/>
    </row>
    <row r="14" spans="1:11" ht="14.45" customHeight="1" x14ac:dyDescent="0.15">
      <c r="A14" s="22" t="s">
        <v>0</v>
      </c>
      <c r="B14" s="90">
        <v>45964</v>
      </c>
      <c r="C14" s="90">
        <v>45965</v>
      </c>
      <c r="D14" s="90">
        <v>45966</v>
      </c>
      <c r="E14" s="90">
        <v>45967</v>
      </c>
      <c r="F14" s="90">
        <v>45968</v>
      </c>
      <c r="G14" s="90">
        <v>45969</v>
      </c>
      <c r="H14" s="90">
        <v>45970</v>
      </c>
      <c r="I14" s="688" t="s">
        <v>1</v>
      </c>
      <c r="J14" s="690" t="s">
        <v>2</v>
      </c>
      <c r="K14" s="690"/>
    </row>
    <row r="15" spans="1:11" ht="14.45" customHeight="1" x14ac:dyDescent="0.15">
      <c r="A15" s="22" t="s">
        <v>3</v>
      </c>
      <c r="B15" s="24" t="s">
        <v>4</v>
      </c>
      <c r="C15" s="2" t="s">
        <v>5</v>
      </c>
      <c r="D15" s="21" t="s">
        <v>6</v>
      </c>
      <c r="E15" s="2" t="s">
        <v>7</v>
      </c>
      <c r="F15" s="2" t="s">
        <v>8</v>
      </c>
      <c r="G15" s="2" t="s">
        <v>9</v>
      </c>
      <c r="H15" s="24" t="s">
        <v>10</v>
      </c>
      <c r="I15" s="689"/>
      <c r="J15" s="690"/>
      <c r="K15" s="690"/>
    </row>
    <row r="16" spans="1:11" ht="14.45" customHeight="1" x14ac:dyDescent="0.15">
      <c r="A16" s="126" t="s">
        <v>12</v>
      </c>
      <c r="B16" s="12"/>
      <c r="C16" s="21"/>
      <c r="D16" s="21"/>
      <c r="E16" s="450" t="s">
        <v>119</v>
      </c>
      <c r="F16" s="691" t="s">
        <v>60</v>
      </c>
      <c r="G16" s="691"/>
      <c r="H16" s="691"/>
      <c r="I16" s="5"/>
      <c r="J16" s="682"/>
      <c r="K16" s="692"/>
    </row>
    <row r="17" spans="1:11" ht="14.45" customHeight="1" x14ac:dyDescent="0.15">
      <c r="A17" s="20" t="s">
        <v>37</v>
      </c>
      <c r="B17" s="12" t="s">
        <v>21</v>
      </c>
      <c r="C17" s="21"/>
      <c r="D17" s="11"/>
      <c r="E17" s="12" t="s">
        <v>21</v>
      </c>
      <c r="F17" s="12"/>
      <c r="G17" s="16" t="s">
        <v>40</v>
      </c>
      <c r="H17" s="12" t="s">
        <v>20</v>
      </c>
      <c r="I17" s="5">
        <f t="shared" ref="I17:I19" si="2">COUNTIFS(B17:H17,"&lt;&gt;空",B17:H17,"&lt;&gt;休",B17:H17,"&lt;&gt;調",B17:H17,"&lt;&gt;",B17:H17,"&lt;&gt;調整休")</f>
        <v>4</v>
      </c>
      <c r="J17" s="682">
        <f t="shared" ref="J17" si="3">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草加9-14"))*(4.5)+(COUNTIF(B17:H17,"新田9-14"))*(4.5)+(COUNTIF(B17:H17,"新田14-19"))*(4.5)</f>
        <v>19.5</v>
      </c>
      <c r="K17" s="682"/>
    </row>
    <row r="18" spans="1:11" ht="14.45" customHeight="1" x14ac:dyDescent="0.15">
      <c r="A18" s="20" t="s">
        <v>19</v>
      </c>
      <c r="B18" s="12"/>
      <c r="C18" s="21"/>
      <c r="D18" s="11"/>
      <c r="E18" s="12" t="s">
        <v>20</v>
      </c>
      <c r="F18" s="12"/>
      <c r="G18" s="12" t="s">
        <v>22</v>
      </c>
      <c r="H18" s="12" t="s">
        <v>21</v>
      </c>
      <c r="I18" s="5">
        <f t="shared" si="2"/>
        <v>3</v>
      </c>
      <c r="J18" s="682">
        <v>21.25</v>
      </c>
      <c r="K18" s="682"/>
    </row>
    <row r="19" spans="1:11" ht="14.45" customHeight="1" x14ac:dyDescent="0.15">
      <c r="A19" s="20" t="s">
        <v>62</v>
      </c>
      <c r="B19" s="12" t="s">
        <v>20</v>
      </c>
      <c r="C19" s="21"/>
      <c r="D19" s="32"/>
      <c r="E19" s="93" t="s">
        <v>84</v>
      </c>
      <c r="F19" s="12" t="s">
        <v>20</v>
      </c>
      <c r="G19" s="12" t="s">
        <v>27</v>
      </c>
      <c r="H19" s="12"/>
      <c r="I19" s="5">
        <f t="shared" si="2"/>
        <v>4</v>
      </c>
      <c r="J19" s="682">
        <f>SUM(COUNTIF(B19:H19,"9-11,15-19"))*(6)+(COUNTIF(B19:H19,"9-12,16-19"))*(6)+(COUNTIF(B19:H19,"9-13,17-19"))*(6)+(COUNTIF(B19:H19,"9-19"))*(9)+(COUNTIF(B19:H19,"9-17"))*(7.25)+(COUNTIF(B19:H19,"9-16"))*(6.25)+(COUNTIF(B19:H19,"9-15"))*(5.5)+(COUNTIF(B19:H19,"9-14"))*(4.5)+(COUNTIF(B19:H19,"9-13"))*(4)+(COUNTIF(B19:H19,"9-12"))*(3)+(COUNTIF(B19:H19,"9-11:30"))*(2.5)+(COUNTIF(B19:H19,"13-19"))*(5.5)+(COUNTIF(B19:H19,"14-19"))*(4.5)+(COUNTIF(B19:H19,"15-19"))*(4)+(COUNTIF(B19:H19,"16-19"))*(3)+(COUNTIF(B19:H19,"16:30-19"))*(2.5)+(COUNTIF(B19:H19,"10-14"))*(4)+(COUNTIF(B19:H19,"草加9-14"))*(4.5)+(COUNTIF(B19:H19,"新田9-14"))*(4.5)+(COUNTIF(B19:H19,"新田14-19"))*(4.5)</f>
        <v>16.5</v>
      </c>
      <c r="K19" s="682"/>
    </row>
    <row r="20" spans="1:11" ht="14.45" customHeight="1" x14ac:dyDescent="0.15">
      <c r="A20" s="20" t="s">
        <v>124</v>
      </c>
      <c r="B20" s="93" t="s">
        <v>84</v>
      </c>
      <c r="C20" s="11"/>
      <c r="D20" s="11"/>
      <c r="E20" s="93" t="s">
        <v>84</v>
      </c>
      <c r="F20" s="12" t="s">
        <v>20</v>
      </c>
      <c r="G20" s="12" t="s">
        <v>21</v>
      </c>
      <c r="H20" s="12" t="s">
        <v>20</v>
      </c>
      <c r="I20" s="5">
        <f>COUNTIFS(B20:H20,"&lt;&gt;空",B20:H20,"&lt;&gt;休",B20:H20,"&lt;&gt;調",B20:H20,"&lt;&gt;",B20:H20,"&lt;&gt;調整休")</f>
        <v>5</v>
      </c>
      <c r="J20" s="682">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草加9-14"))*(4.5)+(COUNTIF(B20:H20,"新田9-14"))*(4.5)+(COUNTIF(B20:H20,"新田14-19"))*(4.5)</f>
        <v>22.5</v>
      </c>
      <c r="K20" s="682"/>
    </row>
    <row r="21" spans="1:11" ht="14.45" customHeight="1" x14ac:dyDescent="0.15">
      <c r="A21" s="20" t="s">
        <v>225</v>
      </c>
      <c r="B21" s="12" t="s">
        <v>21</v>
      </c>
      <c r="C21" s="32"/>
      <c r="D21" s="32"/>
      <c r="E21" s="12"/>
      <c r="F21" s="12" t="s">
        <v>21</v>
      </c>
      <c r="G21" s="12"/>
      <c r="H21" s="12" t="s">
        <v>20</v>
      </c>
      <c r="I21" s="5">
        <f t="shared" ref="I21:I23" si="4">COUNTIFS(B21:H21,"&lt;&gt;空",B21:H21,"&lt;&gt;休",B21:H21,"&lt;&gt;調",B21:H21,"&lt;&gt;",B21:H21,"&lt;&gt;調整休")</f>
        <v>3</v>
      </c>
      <c r="J21" s="682">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13.5</v>
      </c>
      <c r="K21" s="682"/>
    </row>
    <row r="22" spans="1:11" ht="14.45" customHeight="1" x14ac:dyDescent="0.15">
      <c r="A22" s="20" t="s">
        <v>291</v>
      </c>
      <c r="B22" s="12"/>
      <c r="C22" s="32"/>
      <c r="D22" s="32"/>
      <c r="E22" s="12" t="s">
        <v>20</v>
      </c>
      <c r="F22" s="12"/>
      <c r="G22" s="12" t="s">
        <v>20</v>
      </c>
      <c r="H22" s="12" t="s">
        <v>20</v>
      </c>
      <c r="I22" s="5">
        <f t="shared" si="4"/>
        <v>3</v>
      </c>
      <c r="J22" s="682">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草加9-14"))*(4.5)+(COUNTIF(B22:H22,"新田9-14"))*(4.5)+(COUNTIF(B22:H22,"新田14-19"))*(4.5)</f>
        <v>13.5</v>
      </c>
      <c r="K22" s="682"/>
    </row>
    <row r="23" spans="1:11" ht="14.45" customHeight="1" x14ac:dyDescent="0.15">
      <c r="A23" s="20" t="s">
        <v>38</v>
      </c>
      <c r="B23" s="12" t="s">
        <v>20</v>
      </c>
      <c r="C23" s="11"/>
      <c r="D23" s="11"/>
      <c r="E23" s="12"/>
      <c r="F23" s="12" t="s">
        <v>21</v>
      </c>
      <c r="G23" s="103" t="s">
        <v>57</v>
      </c>
      <c r="H23" s="103" t="s">
        <v>56</v>
      </c>
      <c r="I23" s="5">
        <f t="shared" si="4"/>
        <v>4</v>
      </c>
      <c r="J23" s="682">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草加9-14"))*(4.5)+(COUNTIF(B23:H23,"新田9-14"))*(4.5)+(COUNTIF(B23:H23,"新田14-19"))*(4.5)</f>
        <v>18</v>
      </c>
      <c r="K23" s="682"/>
    </row>
    <row r="24" spans="1:11" ht="14.45" customHeight="1" x14ac:dyDescent="0.15">
      <c r="A24" s="321" t="s">
        <v>66</v>
      </c>
      <c r="B24" s="12"/>
      <c r="C24" s="11"/>
      <c r="D24" s="11"/>
      <c r="E24" s="12"/>
      <c r="F24" s="12"/>
      <c r="G24" s="12"/>
      <c r="H24" s="386"/>
      <c r="I24" s="5"/>
      <c r="J24" s="682"/>
      <c r="K24" s="682"/>
    </row>
    <row r="25" spans="1:11" ht="14.45" customHeight="1" x14ac:dyDescent="0.15">
      <c r="A25" s="22" t="s">
        <v>0</v>
      </c>
      <c r="B25" s="23">
        <v>45971</v>
      </c>
      <c r="C25" s="23">
        <v>45972</v>
      </c>
      <c r="D25" s="23">
        <v>45973</v>
      </c>
      <c r="E25" s="23">
        <v>45974</v>
      </c>
      <c r="F25" s="23">
        <v>45975</v>
      </c>
      <c r="G25" s="23">
        <v>45976</v>
      </c>
      <c r="H25" s="23">
        <v>45977</v>
      </c>
      <c r="I25" s="688" t="s">
        <v>1</v>
      </c>
      <c r="J25" s="690" t="s">
        <v>2</v>
      </c>
      <c r="K25" s="690"/>
    </row>
    <row r="26" spans="1:11" ht="14.45" customHeight="1" x14ac:dyDescent="0.15">
      <c r="A26" s="22" t="s">
        <v>3</v>
      </c>
      <c r="B26" s="2" t="s">
        <v>4</v>
      </c>
      <c r="C26" s="21" t="s">
        <v>5</v>
      </c>
      <c r="D26" s="21" t="s">
        <v>6</v>
      </c>
      <c r="E26" s="2" t="s">
        <v>7</v>
      </c>
      <c r="F26" s="2" t="s">
        <v>8</v>
      </c>
      <c r="G26" s="2" t="s">
        <v>9</v>
      </c>
      <c r="H26" s="24" t="s">
        <v>10</v>
      </c>
      <c r="I26" s="689"/>
      <c r="J26" s="690"/>
      <c r="K26" s="690"/>
    </row>
    <row r="27" spans="1:11" ht="14.45" customHeight="1" x14ac:dyDescent="0.15">
      <c r="A27" s="126" t="s">
        <v>13</v>
      </c>
      <c r="B27" s="12"/>
      <c r="C27" s="21"/>
      <c r="D27" s="21"/>
      <c r="E27" s="12"/>
      <c r="F27" s="12"/>
      <c r="G27" s="12"/>
      <c r="H27" s="12"/>
      <c r="I27" s="5"/>
      <c r="J27" s="693"/>
      <c r="K27" s="692"/>
    </row>
    <row r="28" spans="1:11" ht="14.45" customHeight="1" x14ac:dyDescent="0.15">
      <c r="A28" s="20" t="s">
        <v>37</v>
      </c>
      <c r="B28" s="12" t="s">
        <v>21</v>
      </c>
      <c r="C28" s="21"/>
      <c r="D28" s="11"/>
      <c r="E28" s="12" t="s">
        <v>21</v>
      </c>
      <c r="F28" s="12"/>
      <c r="G28" s="16" t="s">
        <v>40</v>
      </c>
      <c r="H28" s="12"/>
      <c r="I28" s="5">
        <f t="shared" ref="I28:I34" si="5">COUNTIFS(B28:H28,"&lt;&gt;空",B28:H28,"&lt;&gt;休",B28:H28,"&lt;&gt;調",B28:H28,"&lt;&gt;",B28:H28,"&lt;&gt;調整休")</f>
        <v>3</v>
      </c>
      <c r="J28" s="682">
        <f t="shared" ref="J28:J29" si="6">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草加9-14"))*(4.5)+(COUNTIF(B28:H28,"新田9-14"))*(4.5)+(COUNTIF(B28:H28,"新田14-19"))*(4.5)</f>
        <v>15</v>
      </c>
      <c r="K28" s="682"/>
    </row>
    <row r="29" spans="1:11" ht="14.45" customHeight="1" x14ac:dyDescent="0.15">
      <c r="A29" s="20" t="s">
        <v>19</v>
      </c>
      <c r="B29" s="12" t="s">
        <v>20</v>
      </c>
      <c r="C29" s="21"/>
      <c r="D29" s="11"/>
      <c r="E29" s="12" t="s">
        <v>20</v>
      </c>
      <c r="F29" s="12"/>
      <c r="G29" s="12" t="s">
        <v>22</v>
      </c>
      <c r="H29" s="12" t="s">
        <v>21</v>
      </c>
      <c r="I29" s="5">
        <f t="shared" si="5"/>
        <v>4</v>
      </c>
      <c r="J29" s="682">
        <f t="shared" si="6"/>
        <v>19</v>
      </c>
      <c r="K29" s="682"/>
    </row>
    <row r="30" spans="1:11" ht="14.45" customHeight="1" x14ac:dyDescent="0.15">
      <c r="A30" s="20" t="s">
        <v>62</v>
      </c>
      <c r="B30" s="12" t="s">
        <v>20</v>
      </c>
      <c r="C30" s="21"/>
      <c r="D30" s="32"/>
      <c r="E30" s="93" t="s">
        <v>84</v>
      </c>
      <c r="F30" s="12" t="s">
        <v>20</v>
      </c>
      <c r="G30" s="12" t="s">
        <v>27</v>
      </c>
      <c r="H30" s="12"/>
      <c r="I30" s="5">
        <f t="shared" si="5"/>
        <v>4</v>
      </c>
      <c r="J30" s="682">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16.5</v>
      </c>
      <c r="K30" s="682"/>
    </row>
    <row r="31" spans="1:11" ht="14.45" customHeight="1" x14ac:dyDescent="0.15">
      <c r="A31" s="20" t="s">
        <v>124</v>
      </c>
      <c r="B31" s="93" t="s">
        <v>84</v>
      </c>
      <c r="C31" s="11"/>
      <c r="D31" s="11"/>
      <c r="E31" s="93" t="s">
        <v>84</v>
      </c>
      <c r="F31" s="12" t="s">
        <v>20</v>
      </c>
      <c r="G31" s="12" t="s">
        <v>21</v>
      </c>
      <c r="H31" s="12" t="s">
        <v>20</v>
      </c>
      <c r="I31" s="5">
        <f t="shared" si="5"/>
        <v>5</v>
      </c>
      <c r="J31" s="682">
        <f>SUM(COUNTIF(B31:H31,"9-11,15-19"))*(6)+(COUNTIF(B31:H31,"9-12,16-19"))*(6)+(COUNTIF(B31:H31,"9-13,17-19"))*(6)+(COUNTIF(B31:H31,"9-19"))*(9)+(COUNTIF(B31:H31,"9-17"))*(7.25)+(COUNTIF(B31:H31,"9-16"))*(6.25)+(COUNTIF(B31:H31,"9-15"))*(5.5)+(COUNTIF(B31:H31,"9-14"))*(4.5)+(COUNTIF(B31:H31,"9-13"))*(4)+(COUNTIF(B31:H31,"9-12"))*(3)+(COUNTIF(B31:H31,"9-11:30"))*(2.5)+(COUNTIF(B31:H31,"13-19"))*(5.5)+(COUNTIF(B31:H31,"14-19"))*(4.5)+(COUNTIF(B31:H31,"15-19"))*(4)+(COUNTIF(B31:H31,"16-19"))*(3)+(COUNTIF(B31:H31,"16:30-19"))*(2.5)+(COUNTIF(B31:H31,"10-14"))*(4)+(COUNTIF(B31:H31,"草加9-14"))*(4.5)+(COUNTIF(B31:H31,"新田9-14"))*(4.5)+(COUNTIF(B31:H31,"新田14-19"))*(4.5)</f>
        <v>22.5</v>
      </c>
      <c r="K31" s="682"/>
    </row>
    <row r="32" spans="1:11" ht="14.45" customHeight="1" x14ac:dyDescent="0.15">
      <c r="A32" s="20" t="s">
        <v>225</v>
      </c>
      <c r="B32" s="12" t="s">
        <v>21</v>
      </c>
      <c r="C32" s="32"/>
      <c r="D32" s="32"/>
      <c r="E32" s="12"/>
      <c r="F32" s="12" t="s">
        <v>21</v>
      </c>
      <c r="G32" s="12"/>
      <c r="H32" s="12" t="s">
        <v>20</v>
      </c>
      <c r="I32" s="5">
        <f t="shared" si="5"/>
        <v>3</v>
      </c>
      <c r="J32" s="682">
        <f>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草加9-14"))*(4.5)+(COUNTIF(B32:H32,"新田9-14"))*(4.5)+(COUNTIF(B32:H32,"新田14-19"))*(4.5)</f>
        <v>13.5</v>
      </c>
      <c r="K32" s="682"/>
    </row>
    <row r="33" spans="1:11" ht="14.45" customHeight="1" x14ac:dyDescent="0.15">
      <c r="A33" s="20" t="s">
        <v>291</v>
      </c>
      <c r="B33" s="12"/>
      <c r="C33" s="32"/>
      <c r="D33" s="32"/>
      <c r="E33" s="12" t="s">
        <v>20</v>
      </c>
      <c r="F33" s="12"/>
      <c r="G33" s="12" t="s">
        <v>20</v>
      </c>
      <c r="H33" s="12" t="s">
        <v>20</v>
      </c>
      <c r="I33" s="5">
        <f t="shared" si="5"/>
        <v>3</v>
      </c>
      <c r="J33" s="682">
        <f>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草加9-14"))*(4.5)+(COUNTIF(B33:H33,"新田9-14"))*(4.5)+(COUNTIF(B33:H33,"新田14-19"))*(4.5)</f>
        <v>13.5</v>
      </c>
      <c r="K33" s="682"/>
    </row>
    <row r="34" spans="1:11" ht="14.45" customHeight="1" x14ac:dyDescent="0.15">
      <c r="A34" s="20" t="s">
        <v>38</v>
      </c>
      <c r="B34" s="12" t="s">
        <v>21</v>
      </c>
      <c r="C34" s="11"/>
      <c r="D34" s="11"/>
      <c r="E34" s="12"/>
      <c r="F34" s="12" t="s">
        <v>21</v>
      </c>
      <c r="G34" s="103" t="s">
        <v>56</v>
      </c>
      <c r="H34" s="103" t="s">
        <v>56</v>
      </c>
      <c r="I34" s="5">
        <f t="shared" si="5"/>
        <v>4</v>
      </c>
      <c r="J34" s="682">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草加9-14"))*(4.5)+(COUNTIF(B34:H34,"新田9-14"))*(4.5)+(COUNTIF(B34:H34,"新田14-19"))*(4.5)</f>
        <v>18</v>
      </c>
      <c r="K34" s="682"/>
    </row>
    <row r="35" spans="1:11" ht="14.45" customHeight="1" x14ac:dyDescent="0.15">
      <c r="A35" s="321" t="s">
        <v>66</v>
      </c>
      <c r="B35" s="12"/>
      <c r="C35" s="11"/>
      <c r="D35" s="11"/>
      <c r="E35" s="12"/>
      <c r="F35" s="12"/>
      <c r="G35" s="12"/>
      <c r="H35" s="386"/>
      <c r="I35" s="5"/>
      <c r="J35" s="682"/>
      <c r="K35" s="682"/>
    </row>
    <row r="36" spans="1:11" ht="14.45" customHeight="1" x14ac:dyDescent="0.15">
      <c r="A36" s="22" t="s">
        <v>0</v>
      </c>
      <c r="B36" s="90">
        <v>45978</v>
      </c>
      <c r="C36" s="90">
        <v>45979</v>
      </c>
      <c r="D36" s="90">
        <v>45980</v>
      </c>
      <c r="E36" s="90">
        <v>45981</v>
      </c>
      <c r="F36" s="90">
        <v>45982</v>
      </c>
      <c r="G36" s="90">
        <v>45983</v>
      </c>
      <c r="H36" s="90">
        <v>45984</v>
      </c>
      <c r="I36" s="688" t="s">
        <v>1</v>
      </c>
      <c r="J36" s="690" t="s">
        <v>2</v>
      </c>
      <c r="K36" s="690"/>
    </row>
    <row r="37" spans="1:11" ht="14.45" customHeight="1" x14ac:dyDescent="0.15">
      <c r="A37" s="22" t="s">
        <v>3</v>
      </c>
      <c r="B37" s="2" t="s">
        <v>4</v>
      </c>
      <c r="C37" s="21" t="s">
        <v>5</v>
      </c>
      <c r="D37" s="21" t="s">
        <v>6</v>
      </c>
      <c r="E37" s="2" t="s">
        <v>7</v>
      </c>
      <c r="F37" s="2" t="s">
        <v>8</v>
      </c>
      <c r="G37" s="2" t="s">
        <v>9</v>
      </c>
      <c r="H37" s="24" t="s">
        <v>10</v>
      </c>
      <c r="I37" s="689"/>
      <c r="J37" s="690"/>
      <c r="K37" s="690"/>
    </row>
    <row r="38" spans="1:11" ht="14.45" customHeight="1" x14ac:dyDescent="0.15">
      <c r="A38" s="126" t="s">
        <v>12</v>
      </c>
      <c r="B38" s="12"/>
      <c r="C38" s="21"/>
      <c r="D38" s="21"/>
      <c r="E38" s="12"/>
      <c r="F38" s="12"/>
      <c r="G38" s="12"/>
      <c r="H38" s="12"/>
      <c r="I38" s="5"/>
      <c r="J38" s="682"/>
      <c r="K38" s="692"/>
    </row>
    <row r="39" spans="1:11" ht="14.45" customHeight="1" x14ac:dyDescent="0.15">
      <c r="A39" s="20" t="s">
        <v>37</v>
      </c>
      <c r="B39" s="12" t="s">
        <v>21</v>
      </c>
      <c r="C39" s="21"/>
      <c r="D39" s="11"/>
      <c r="E39" s="12" t="s">
        <v>21</v>
      </c>
      <c r="F39" s="12"/>
      <c r="G39" s="16" t="s">
        <v>40</v>
      </c>
      <c r="H39" s="12" t="s">
        <v>20</v>
      </c>
      <c r="I39" s="5">
        <f t="shared" ref="I39:I41" si="7">COUNTIFS(B39:H39,"&lt;&gt;空",B39:H39,"&lt;&gt;休",B39:H39,"&lt;&gt;調",B39:H39,"&lt;&gt;",B39:H39,"&lt;&gt;調整休")</f>
        <v>4</v>
      </c>
      <c r="J39" s="682">
        <f t="shared" ref="J39:J40" si="8">SUM(COUNTIF(B39:H39,"9-11,15-19"))*(6)+(COUNTIF(B39:H39,"9-12,16-19"))*(6)+(COUNTIF(B39:H39,"9-13,17-19"))*(6)+(COUNTIF(B39:H39,"9-19"))*(9)+(COUNTIF(B39:H39,"9-17"))*(7.25)+(COUNTIF(B39:H39,"9-16"))*(6.25)+(COUNTIF(B39:H39,"9-15"))*(5.5)+(COUNTIF(B39:H39,"9-14"))*(4.5)+(COUNTIF(B39:H39,"9-13"))*(4)+(COUNTIF(B39:H39,"9-12"))*(3)+(COUNTIF(B39:H39,"9-11:30"))*(2.5)+(COUNTIF(B39:H39,"13-19"))*(5.5)+(COUNTIF(B39:H39,"14-19"))*(4.5)+(COUNTIF(B39:H39,"15-19"))*(4)+(COUNTIF(B39:H39,"16-19"))*(3)+(COUNTIF(B39:H39,"16:30-19"))*(2.5)+(COUNTIF(B39:H39,"10-14"))*(4)+(COUNTIF(B39:H39,"草加9-14"))*(4.5)+(COUNTIF(B39:H39,"新田9-14"))*(4.5)+(COUNTIF(B39:H39,"新田14-19"))*(4.5)</f>
        <v>19.5</v>
      </c>
      <c r="K39" s="682"/>
    </row>
    <row r="40" spans="1:11" ht="14.45" customHeight="1" x14ac:dyDescent="0.15">
      <c r="A40" s="20" t="s">
        <v>19</v>
      </c>
      <c r="B40" s="12"/>
      <c r="C40" s="21"/>
      <c r="D40" s="11"/>
      <c r="E40" s="12" t="s">
        <v>20</v>
      </c>
      <c r="F40" s="12"/>
      <c r="G40" s="12" t="s">
        <v>22</v>
      </c>
      <c r="H40" s="12" t="s">
        <v>21</v>
      </c>
      <c r="I40" s="5">
        <f t="shared" si="7"/>
        <v>3</v>
      </c>
      <c r="J40" s="682">
        <f t="shared" si="8"/>
        <v>14.5</v>
      </c>
      <c r="K40" s="682"/>
    </row>
    <row r="41" spans="1:11" ht="14.45" customHeight="1" x14ac:dyDescent="0.15">
      <c r="A41" s="20" t="s">
        <v>62</v>
      </c>
      <c r="B41" s="12" t="s">
        <v>20</v>
      </c>
      <c r="C41" s="21"/>
      <c r="D41" s="32"/>
      <c r="E41" s="93" t="s">
        <v>84</v>
      </c>
      <c r="F41" s="12" t="s">
        <v>20</v>
      </c>
      <c r="G41" s="12" t="s">
        <v>27</v>
      </c>
      <c r="H41" s="12"/>
      <c r="I41" s="5">
        <f t="shared" si="7"/>
        <v>4</v>
      </c>
      <c r="J41" s="682">
        <f>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草加9-14"))*(4.5)+(COUNTIF(B41:H41,"新田9-14"))*(4.5)+(COUNTIF(B41:H41,"新田14-19"))*(4.5)</f>
        <v>16.5</v>
      </c>
      <c r="K41" s="682"/>
    </row>
    <row r="42" spans="1:11" ht="14.45" customHeight="1" x14ac:dyDescent="0.15">
      <c r="A42" s="20" t="s">
        <v>124</v>
      </c>
      <c r="B42" s="93" t="s">
        <v>84</v>
      </c>
      <c r="C42" s="11"/>
      <c r="D42" s="11"/>
      <c r="E42" s="93" t="s">
        <v>84</v>
      </c>
      <c r="F42" s="12" t="s">
        <v>20</v>
      </c>
      <c r="G42" s="12" t="s">
        <v>21</v>
      </c>
      <c r="H42" s="12" t="s">
        <v>20</v>
      </c>
      <c r="I42" s="5">
        <f>COUNTIFS(B42:H42,"&lt;&gt;空",B42:H42,"&lt;&gt;休",B42:H42,"&lt;&gt;調",B42:H42,"&lt;&gt;",B42:H42,"&lt;&gt;調整休")</f>
        <v>5</v>
      </c>
      <c r="J42" s="682">
        <f>SUM(COUNTIF(B42:H42,"9-11,15-19"))*(6)+(COUNTIF(B42:H42,"9-12,16-19"))*(6)+(COUNTIF(B42:H42,"9-13,17-19"))*(6)+(COUNTIF(B42:H42,"9-19"))*(9)+(COUNTIF(B42:H42,"9-17"))*(7.25)+(COUNTIF(B42:H42,"9-16"))*(6.25)+(COUNTIF(B42:H42,"9-15"))*(5.5)+(COUNTIF(B42:H42,"9-14"))*(4.5)+(COUNTIF(B42:H42,"9-13"))*(4)+(COUNTIF(B42:H42,"9-12"))*(3)+(COUNTIF(B42:H42,"9-11:30"))*(2.5)+(COUNTIF(B42:H42,"13-19"))*(5.5)+(COUNTIF(B42:H42,"14-19"))*(4.5)+(COUNTIF(B42:H42,"15-19"))*(4)+(COUNTIF(B42:H42,"16-19"))*(3)+(COUNTIF(B42:H42,"16:30-19"))*(2.5)+(COUNTIF(B42:H42,"10-14"))*(4)+(COUNTIF(B42:H42,"草加9-14"))*(4.5)+(COUNTIF(B42:H42,"新田9-14"))*(4.5)+(COUNTIF(B42:H42,"新田14-19"))*(4.5)</f>
        <v>22.5</v>
      </c>
      <c r="K42" s="682"/>
    </row>
    <row r="43" spans="1:11" ht="14.45" customHeight="1" x14ac:dyDescent="0.15">
      <c r="A43" s="20" t="s">
        <v>225</v>
      </c>
      <c r="B43" s="12" t="s">
        <v>21</v>
      </c>
      <c r="C43" s="32"/>
      <c r="D43" s="32"/>
      <c r="E43" s="12"/>
      <c r="F43" s="12" t="s">
        <v>21</v>
      </c>
      <c r="G43" s="12"/>
      <c r="H43" s="12" t="s">
        <v>20</v>
      </c>
      <c r="I43" s="5">
        <f t="shared" ref="I43:I45" si="9">COUNTIFS(B43:H43,"&lt;&gt;空",B43:H43,"&lt;&gt;休",B43:H43,"&lt;&gt;調",B43:H43,"&lt;&gt;",B43:H43,"&lt;&gt;調整休")</f>
        <v>3</v>
      </c>
      <c r="J43" s="682">
        <f>SUM(COUNTIF(B43:H43,"9-11,15-19"))*(6)+(COUNTIF(B43:H43,"9-12,16-19"))*(6)+(COUNTIF(B43:H43,"9-13,17-19"))*(6)+(COUNTIF(B43:H43,"9-19"))*(9)+(COUNTIF(B43:H43,"9-17"))*(7.25)+(COUNTIF(B43:H43,"9-16"))*(6.25)+(COUNTIF(B43:H43,"9-15"))*(5.5)+(COUNTIF(B43:H43,"9-14"))*(4.5)+(COUNTIF(B43:H43,"9-13"))*(4)+(COUNTIF(B43:H43,"9-12"))*(3)+(COUNTIF(B43:H43,"9-11:30"))*(2.5)+(COUNTIF(B43:H43,"13-19"))*(5.5)+(COUNTIF(B43:H43,"14-19"))*(4.5)+(COUNTIF(B43:H43,"15-19"))*(4)+(COUNTIF(B43:H43,"16-19"))*(3)+(COUNTIF(B43:H43,"16:30-19"))*(2.5)+(COUNTIF(B43:H43,"10-14"))*(4)+(COUNTIF(B43:H43,"草加9-14"))*(4.5)+(COUNTIF(B43:H43,"新田9-14"))*(4.5)+(COUNTIF(B43:H43,"新田14-19"))*(4.5)</f>
        <v>13.5</v>
      </c>
      <c r="K43" s="682"/>
    </row>
    <row r="44" spans="1:11" ht="14.45" customHeight="1" x14ac:dyDescent="0.15">
      <c r="A44" s="20" t="s">
        <v>291</v>
      </c>
      <c r="B44" s="12"/>
      <c r="C44" s="32"/>
      <c r="D44" s="32"/>
      <c r="E44" s="12" t="s">
        <v>20</v>
      </c>
      <c r="F44" s="12"/>
      <c r="G44" s="12" t="s">
        <v>20</v>
      </c>
      <c r="H44" s="12" t="s">
        <v>20</v>
      </c>
      <c r="I44" s="5">
        <f t="shared" si="9"/>
        <v>3</v>
      </c>
      <c r="J44" s="682">
        <f>SUM(COUNTIF(B44:H44,"9-11,15-19"))*(6)+(COUNTIF(B44:H44,"9-12,16-19"))*(6)+(COUNTIF(B44:H44,"9-13,17-19"))*(6)+(COUNTIF(B44:H44,"9-19"))*(9)+(COUNTIF(B44:H44,"9-17"))*(7.25)+(COUNTIF(B44:H44,"9-16"))*(6.25)+(COUNTIF(B44:H44,"9-15"))*(5.5)+(COUNTIF(B44:H44,"9-14"))*(4.5)+(COUNTIF(B44:H44,"9-13"))*(4)+(COUNTIF(B44:H44,"9-12"))*(3)+(COUNTIF(B44:H44,"9-11:30"))*(2.5)+(COUNTIF(B44:H44,"13-19"))*(5.5)+(COUNTIF(B44:H44,"14-19"))*(4.5)+(COUNTIF(B44:H44,"15-19"))*(4)+(COUNTIF(B44:H44,"16-19"))*(3)+(COUNTIF(B44:H44,"16:30-19"))*(2.5)+(COUNTIF(B44:H44,"10-14"))*(4)+(COUNTIF(B44:H44,"草加9-14"))*(4.5)+(COUNTIF(B44:H44,"新田9-14"))*(4.5)+(COUNTIF(B44:H44,"新田14-19"))*(4.5)</f>
        <v>13.5</v>
      </c>
      <c r="K44" s="682"/>
    </row>
    <row r="45" spans="1:11" ht="14.45" customHeight="1" x14ac:dyDescent="0.15">
      <c r="A45" s="20" t="s">
        <v>38</v>
      </c>
      <c r="B45" s="12" t="s">
        <v>20</v>
      </c>
      <c r="C45" s="11"/>
      <c r="D45" s="11"/>
      <c r="E45" s="12"/>
      <c r="F45" s="12" t="s">
        <v>21</v>
      </c>
      <c r="G45" s="103" t="s">
        <v>57</v>
      </c>
      <c r="H45" s="103" t="s">
        <v>56</v>
      </c>
      <c r="I45" s="5">
        <f t="shared" si="9"/>
        <v>4</v>
      </c>
      <c r="J45" s="682">
        <f>SUM(COUNTIF(B45:H45,"9-11,15-19"))*(6)+(COUNTIF(B45:H45,"9-12,16-19"))*(6)+(COUNTIF(B45:H45,"9-13,17-19"))*(6)+(COUNTIF(B45:H45,"9-19"))*(9)+(COUNTIF(B45:H45,"9-17"))*(7.25)+(COUNTIF(B45:H45,"9-16"))*(6.25)+(COUNTIF(B45:H45,"9-15"))*(5.5)+(COUNTIF(B45:H45,"9-14"))*(4.5)+(COUNTIF(B45:H45,"9-13"))*(4)+(COUNTIF(B45:H45,"9-12"))*(3)+(COUNTIF(B45:H45,"9-11:30"))*(2.5)+(COUNTIF(B45:H45,"13-19"))*(5.5)+(COUNTIF(B45:H45,"14-19"))*(4.5)+(COUNTIF(B45:H45,"15-19"))*(4)+(COUNTIF(B45:H45,"16-19"))*(3)+(COUNTIF(B45:H45,"16:30-19"))*(2.5)+(COUNTIF(B45:H45,"10-14"))*(4)+(COUNTIF(B45:H45,"草加9-14"))*(4.5)+(COUNTIF(B45:H45,"新田9-14"))*(4.5)+(COUNTIF(B45:H45,"新田14-19"))*(4.5)</f>
        <v>18</v>
      </c>
      <c r="K45" s="682"/>
    </row>
    <row r="46" spans="1:11" ht="14.45" customHeight="1" x14ac:dyDescent="0.15">
      <c r="A46" s="321" t="s">
        <v>66</v>
      </c>
      <c r="B46" s="12"/>
      <c r="C46" s="11"/>
      <c r="D46" s="11"/>
      <c r="E46" s="12"/>
      <c r="F46" s="12"/>
      <c r="G46" s="12"/>
      <c r="H46" s="386"/>
      <c r="I46" s="5"/>
      <c r="J46" s="682"/>
      <c r="K46" s="682"/>
    </row>
    <row r="47" spans="1:11" ht="14.45" customHeight="1" x14ac:dyDescent="0.15">
      <c r="A47" s="22" t="s">
        <v>0</v>
      </c>
      <c r="B47" s="23">
        <v>45985</v>
      </c>
      <c r="C47" s="23">
        <v>45986</v>
      </c>
      <c r="D47" s="23">
        <v>45987</v>
      </c>
      <c r="E47" s="23">
        <v>45988</v>
      </c>
      <c r="F47" s="23">
        <v>45989</v>
      </c>
      <c r="G47" s="23">
        <v>45990</v>
      </c>
      <c r="H47" s="23">
        <v>45991</v>
      </c>
      <c r="I47" s="688" t="s">
        <v>1</v>
      </c>
      <c r="J47" s="690" t="s">
        <v>2</v>
      </c>
      <c r="K47" s="690"/>
    </row>
    <row r="48" spans="1:11" ht="14.45" customHeight="1" x14ac:dyDescent="0.15">
      <c r="A48" s="22" t="s">
        <v>3</v>
      </c>
      <c r="B48" s="24" t="s">
        <v>4</v>
      </c>
      <c r="C48" s="316" t="s">
        <v>5</v>
      </c>
      <c r="D48" s="21" t="s">
        <v>6</v>
      </c>
      <c r="E48" s="2" t="s">
        <v>7</v>
      </c>
      <c r="F48" s="2" t="s">
        <v>8</v>
      </c>
      <c r="G48" s="2" t="s">
        <v>9</v>
      </c>
      <c r="H48" s="24" t="s">
        <v>10</v>
      </c>
      <c r="I48" s="689"/>
      <c r="J48" s="690"/>
      <c r="K48" s="690"/>
    </row>
    <row r="49" spans="1:14" ht="14.45" customHeight="1" x14ac:dyDescent="0.15">
      <c r="A49" s="126" t="s">
        <v>13</v>
      </c>
      <c r="B49" s="12"/>
      <c r="C49" s="21"/>
      <c r="D49" s="21"/>
      <c r="E49" s="12"/>
      <c r="F49" s="12"/>
      <c r="G49" s="12"/>
      <c r="H49" s="12"/>
      <c r="I49" s="5"/>
      <c r="J49" s="693"/>
      <c r="K49" s="692"/>
    </row>
    <row r="50" spans="1:14" ht="14.45" customHeight="1" x14ac:dyDescent="0.15">
      <c r="A50" s="20" t="s">
        <v>37</v>
      </c>
      <c r="B50" s="12" t="s">
        <v>21</v>
      </c>
      <c r="C50" s="21"/>
      <c r="D50" s="11"/>
      <c r="E50" s="12" t="s">
        <v>21</v>
      </c>
      <c r="F50" s="12"/>
      <c r="G50" s="16" t="s">
        <v>40</v>
      </c>
      <c r="H50" s="12"/>
      <c r="I50" s="5">
        <f t="shared" ref="I50:I56" si="10">COUNTIFS(B50:H50,"&lt;&gt;空",B50:H50,"&lt;&gt;休",B50:H50,"&lt;&gt;調",B50:H50,"&lt;&gt;",B50:H50,"&lt;&gt;調整休")</f>
        <v>3</v>
      </c>
      <c r="J50" s="682">
        <f t="shared" ref="J50:J51" si="11">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COUNTIF(B50:H50,"草加9-14"))*(4.5)+(COUNTIF(B50:H50,"新田9-14"))*(4.5)+(COUNTIF(B50:H50,"新田14-19"))*(4.5)</f>
        <v>15</v>
      </c>
      <c r="K50" s="682"/>
    </row>
    <row r="51" spans="1:14" ht="14.45" customHeight="1" x14ac:dyDescent="0.15">
      <c r="A51" s="20" t="s">
        <v>19</v>
      </c>
      <c r="B51" s="12" t="s">
        <v>20</v>
      </c>
      <c r="C51" s="21"/>
      <c r="D51" s="11"/>
      <c r="E51" s="12" t="s">
        <v>20</v>
      </c>
      <c r="F51" s="12"/>
      <c r="G51" s="12" t="s">
        <v>22</v>
      </c>
      <c r="H51" s="12" t="s">
        <v>21</v>
      </c>
      <c r="I51" s="5">
        <f t="shared" si="10"/>
        <v>4</v>
      </c>
      <c r="J51" s="682">
        <f t="shared" si="11"/>
        <v>19</v>
      </c>
      <c r="K51" s="682"/>
    </row>
    <row r="52" spans="1:14" ht="14.45" customHeight="1" x14ac:dyDescent="0.15">
      <c r="A52" s="20" t="s">
        <v>62</v>
      </c>
      <c r="B52" s="12" t="s">
        <v>20</v>
      </c>
      <c r="C52" s="21"/>
      <c r="D52" s="32"/>
      <c r="E52" s="93" t="s">
        <v>84</v>
      </c>
      <c r="F52" s="12" t="s">
        <v>20</v>
      </c>
      <c r="G52" s="12" t="s">
        <v>27</v>
      </c>
      <c r="H52" s="12"/>
      <c r="I52" s="5">
        <f t="shared" si="10"/>
        <v>4</v>
      </c>
      <c r="J52" s="682">
        <f>SUM(COUNTIF(B52:H52,"9-11,15-19"))*(6)+(COUNTIF(B52:H52,"9-12,16-19"))*(6)+(COUNTIF(B52:H52,"9-13,17-19"))*(6)+(COUNTIF(B52:H52,"9-19"))*(9)+(COUNTIF(B52:H52,"9-17"))*(7.25)+(COUNTIF(B52:H52,"9-16"))*(6.25)+(COUNTIF(B52:H52,"9-15"))*(5.5)+(COUNTIF(B52:H52,"9-14"))*(4.5)+(COUNTIF(B52:H52,"9-13"))*(4)+(COUNTIF(B52:H52,"9-12"))*(3)+(COUNTIF(B52:H52,"9-11:30"))*(2.5)+(COUNTIF(B52:H52,"13-19"))*(5.5)+(COUNTIF(B52:H52,"14-19"))*(4.5)+(COUNTIF(B52:H52,"15-19"))*(4)+(COUNTIF(B52:H52,"16-19"))*(3)+(COUNTIF(B52:H52,"16:30-19"))*(2.5)+(COUNTIF(B52:H52,"10-14"))*(4)+(COUNTIF(B52:H52,"草加9-14"))*(4.5)+(COUNTIF(B52:H52,"新田9-14"))*(4.5)+(COUNTIF(B52:H52,"新田14-19"))*(4.5)</f>
        <v>16.5</v>
      </c>
      <c r="K52" s="682"/>
    </row>
    <row r="53" spans="1:14" ht="14.45" customHeight="1" x14ac:dyDescent="0.15">
      <c r="A53" s="20" t="s">
        <v>124</v>
      </c>
      <c r="B53" s="93" t="s">
        <v>84</v>
      </c>
      <c r="C53" s="11"/>
      <c r="D53" s="11"/>
      <c r="E53" s="93" t="s">
        <v>84</v>
      </c>
      <c r="F53" s="12" t="s">
        <v>20</v>
      </c>
      <c r="G53" s="12" t="s">
        <v>21</v>
      </c>
      <c r="H53" s="12" t="s">
        <v>20</v>
      </c>
      <c r="I53" s="5">
        <f t="shared" si="10"/>
        <v>5</v>
      </c>
      <c r="J53" s="682">
        <f>SUM(COUNTIF(B53:H53,"9-11,15-19"))*(6)+(COUNTIF(B53:H53,"9-12,16-19"))*(6)+(COUNTIF(B53:H53,"9-13,17-19"))*(6)+(COUNTIF(B53:H53,"9-19"))*(9)+(COUNTIF(B53:H53,"9-17"))*(7.25)+(COUNTIF(B53:H53,"9-16"))*(6.25)+(COUNTIF(B53:H53,"9-15"))*(5.5)+(COUNTIF(B53:H53,"9-14"))*(4.5)+(COUNTIF(B53:H53,"9-13"))*(4)+(COUNTIF(B53:H53,"9-12"))*(3)+(COUNTIF(B53:H53,"9-11:30"))*(2.5)+(COUNTIF(B53:H53,"13-19"))*(5.5)+(COUNTIF(B53:H53,"14-19"))*(4.5)+(COUNTIF(B53:H53,"15-19"))*(4)+(COUNTIF(B53:H53,"16-19"))*(3)+(COUNTIF(B53:H53,"16:30-19"))*(2.5)+(COUNTIF(B53:H53,"10-14"))*(4)+(COUNTIF(B53:H53,"草加9-14"))*(4.5)+(COUNTIF(B53:H53,"新田9-14"))*(4.5)+(COUNTIF(B53:H53,"新田14-19"))*(4.5)</f>
        <v>22.5</v>
      </c>
      <c r="K53" s="682"/>
    </row>
    <row r="54" spans="1:14" ht="14.45" customHeight="1" x14ac:dyDescent="0.15">
      <c r="A54" s="20" t="s">
        <v>225</v>
      </c>
      <c r="B54" s="12" t="s">
        <v>21</v>
      </c>
      <c r="C54" s="32"/>
      <c r="D54" s="32"/>
      <c r="E54" s="12"/>
      <c r="F54" s="12" t="s">
        <v>21</v>
      </c>
      <c r="G54" s="12"/>
      <c r="H54" s="12" t="s">
        <v>20</v>
      </c>
      <c r="I54" s="5">
        <f t="shared" si="10"/>
        <v>3</v>
      </c>
      <c r="J54" s="682">
        <f>SUM(COUNTIF(B54:H54,"9-11,15-19"))*(6)+(COUNTIF(B54:H54,"9-12,16-19"))*(6)+(COUNTIF(B54:H54,"9-13,17-19"))*(6)+(COUNTIF(B54:H54,"9-19"))*(9)+(COUNTIF(B54:H54,"9-17"))*(7.25)+(COUNTIF(B54:H54,"9-16"))*(6.25)+(COUNTIF(B54:H54,"9-15"))*(5.5)+(COUNTIF(B54:H54,"9-14"))*(4.5)+(COUNTIF(B54:H54,"9-13"))*(4)+(COUNTIF(B54:H54,"9-12"))*(3)+(COUNTIF(B54:H54,"9-11:30"))*(2.5)+(COUNTIF(B54:H54,"13-19"))*(5.5)+(COUNTIF(B54:H54,"14-19"))*(4.5)+(COUNTIF(B54:H54,"15-19"))*(4)+(COUNTIF(B54:H54,"16-19"))*(3)+(COUNTIF(B54:H54,"16:30-19"))*(2.5)+(COUNTIF(B54:H54,"10-14"))*(4)+(COUNTIF(B54:H54,"草加9-14"))*(4.5)+(COUNTIF(B54:H54,"新田9-14"))*(4.5)+(COUNTIF(B54:H54,"新田14-19"))*(4.5)</f>
        <v>13.5</v>
      </c>
      <c r="K54" s="682"/>
    </row>
    <row r="55" spans="1:14" ht="14.45" customHeight="1" x14ac:dyDescent="0.15">
      <c r="A55" s="20" t="s">
        <v>291</v>
      </c>
      <c r="B55" s="12"/>
      <c r="C55" s="32"/>
      <c r="D55" s="32"/>
      <c r="E55" s="12" t="s">
        <v>20</v>
      </c>
      <c r="F55" s="12"/>
      <c r="G55" s="12" t="s">
        <v>20</v>
      </c>
      <c r="H55" s="12" t="s">
        <v>20</v>
      </c>
      <c r="I55" s="5">
        <f t="shared" si="10"/>
        <v>3</v>
      </c>
      <c r="J55" s="682">
        <f>SUM(COUNTIF(B55:H55,"9-11,15-19"))*(6)+(COUNTIF(B55:H55,"9-12,16-19"))*(6)+(COUNTIF(B55:H55,"9-13,17-19"))*(6)+(COUNTIF(B55:H55,"9-19"))*(9)+(COUNTIF(B55:H55,"9-17"))*(7.25)+(COUNTIF(B55:H55,"9-16"))*(6.25)+(COUNTIF(B55:H55,"9-15"))*(5.5)+(COUNTIF(B55:H55,"9-14"))*(4.5)+(COUNTIF(B55:H55,"9-13"))*(4)+(COUNTIF(B55:H55,"9-12"))*(3)+(COUNTIF(B55:H55,"9-11:30"))*(2.5)+(COUNTIF(B55:H55,"13-19"))*(5.5)+(COUNTIF(B55:H55,"14-19"))*(4.5)+(COUNTIF(B55:H55,"15-19"))*(4)+(COUNTIF(B55:H55,"16-19"))*(3)+(COUNTIF(B55:H55,"16:30-19"))*(2.5)+(COUNTIF(B55:H55,"10-14"))*(4)+(COUNTIF(B55:H55,"草加9-14"))*(4.5)+(COUNTIF(B55:H55,"新田9-14"))*(4.5)+(COUNTIF(B55:H55,"新田14-19"))*(4.5)</f>
        <v>13.5</v>
      </c>
      <c r="K55" s="682"/>
    </row>
    <row r="56" spans="1:14" ht="14.45" customHeight="1" x14ac:dyDescent="0.15">
      <c r="A56" s="20" t="s">
        <v>38</v>
      </c>
      <c r="B56" s="12" t="s">
        <v>21</v>
      </c>
      <c r="C56" s="11"/>
      <c r="D56" s="11"/>
      <c r="E56" s="12"/>
      <c r="F56" s="12" t="s">
        <v>21</v>
      </c>
      <c r="G56" s="103" t="s">
        <v>56</v>
      </c>
      <c r="H56" s="103" t="s">
        <v>56</v>
      </c>
      <c r="I56" s="5">
        <f t="shared" si="10"/>
        <v>4</v>
      </c>
      <c r="J56" s="682">
        <f>SUM(COUNTIF(B56:H56,"9-11,15-19"))*(6)+(COUNTIF(B56:H56,"9-12,16-19"))*(6)+(COUNTIF(B56:H56,"9-13,17-19"))*(6)+(COUNTIF(B56:H56,"9-19"))*(9)+(COUNTIF(B56:H56,"9-17"))*(7.25)+(COUNTIF(B56:H56,"9-16"))*(6.25)+(COUNTIF(B56:H56,"9-15"))*(5.5)+(COUNTIF(B56:H56,"9-14"))*(4.5)+(COUNTIF(B56:H56,"9-13"))*(4)+(COUNTIF(B56:H56,"9-12"))*(3)+(COUNTIF(B56:H56,"9-11:30"))*(2.5)+(COUNTIF(B56:H56,"13-19"))*(5.5)+(COUNTIF(B56:H56,"14-19"))*(4.5)+(COUNTIF(B56:H56,"15-19"))*(4)+(COUNTIF(B56:H56,"16-19"))*(3)+(COUNTIF(B56:H56,"16:30-19"))*(2.5)+(COUNTIF(B56:H56,"10-14"))*(4)+(COUNTIF(B56:H56,"草加9-14"))*(4.5)+(COUNTIF(B56:H56,"新田9-14"))*(4.5)+(COUNTIF(B56:H56,"新田14-19"))*(4.5)</f>
        <v>18</v>
      </c>
      <c r="K56" s="682"/>
    </row>
    <row r="57" spans="1:14" ht="14.45" customHeight="1" x14ac:dyDescent="0.15">
      <c r="A57" s="321" t="s">
        <v>66</v>
      </c>
      <c r="B57" s="12"/>
      <c r="C57" s="11"/>
      <c r="D57" s="11"/>
      <c r="E57" s="12"/>
      <c r="F57" s="12"/>
      <c r="G57" s="12"/>
      <c r="H57" s="386"/>
      <c r="I57" s="5"/>
      <c r="J57" s="682"/>
      <c r="K57" s="682"/>
    </row>
    <row r="58" spans="1:14" ht="14.45" customHeight="1" x14ac:dyDescent="0.15">
      <c r="A58" s="41"/>
      <c r="B58" s="42"/>
      <c r="C58" s="42"/>
      <c r="D58" s="42"/>
      <c r="E58" s="42"/>
      <c r="F58" s="42"/>
      <c r="G58" s="42"/>
      <c r="H58" s="42"/>
      <c r="I58" s="698" t="s">
        <v>384</v>
      </c>
      <c r="J58" s="698"/>
      <c r="K58" s="698"/>
    </row>
    <row r="59" spans="1:14" ht="14.45" customHeight="1" x14ac:dyDescent="0.15">
      <c r="A59" s="699" t="s">
        <v>36</v>
      </c>
      <c r="B59" s="700"/>
      <c r="C59" s="13"/>
      <c r="D59" s="701" t="s">
        <v>31</v>
      </c>
      <c r="E59" s="701"/>
      <c r="H59" s="10"/>
      <c r="I59" s="10"/>
      <c r="M59" s="14"/>
      <c r="N59" s="15"/>
    </row>
    <row r="60" spans="1:14" ht="14.45" customHeight="1" x14ac:dyDescent="0.15">
      <c r="A60" s="702" t="s">
        <v>85</v>
      </c>
      <c r="B60" s="703"/>
      <c r="C60" s="704" t="s">
        <v>89</v>
      </c>
      <c r="D60" s="705"/>
      <c r="E60" s="705"/>
      <c r="F60" s="705"/>
      <c r="G60" s="705"/>
      <c r="H60" s="705"/>
      <c r="I60" s="705"/>
      <c r="J60" s="705"/>
      <c r="K60" s="705"/>
      <c r="M60" s="14"/>
      <c r="N60" s="15"/>
    </row>
    <row r="61" spans="1:14" ht="14.45" customHeight="1" x14ac:dyDescent="0.15">
      <c r="A61" s="702" t="s">
        <v>86</v>
      </c>
      <c r="B61" s="703"/>
      <c r="C61" s="704" t="s">
        <v>90</v>
      </c>
      <c r="D61" s="705"/>
      <c r="E61" s="705"/>
      <c r="F61" s="705"/>
      <c r="G61" s="705"/>
      <c r="H61" s="705"/>
      <c r="I61" s="705"/>
      <c r="J61" s="705"/>
      <c r="K61" s="705"/>
    </row>
    <row r="62" spans="1:14" ht="14.45" customHeight="1" x14ac:dyDescent="0.15">
      <c r="A62" s="95" t="s">
        <v>87</v>
      </c>
      <c r="B62" s="96"/>
      <c r="C62" s="696" t="s">
        <v>30</v>
      </c>
      <c r="D62" s="697"/>
      <c r="E62" s="697"/>
      <c r="F62" s="697"/>
      <c r="G62" s="697"/>
      <c r="H62" s="697"/>
      <c r="I62" s="697"/>
      <c r="J62" s="697"/>
      <c r="K62" s="697"/>
    </row>
    <row r="63" spans="1:14" ht="14.45" customHeight="1" x14ac:dyDescent="0.15">
      <c r="A63" s="95" t="s">
        <v>88</v>
      </c>
      <c r="B63" s="96"/>
      <c r="C63" s="97" t="s">
        <v>32</v>
      </c>
      <c r="D63" s="98"/>
      <c r="E63" s="98"/>
      <c r="F63" s="98"/>
      <c r="G63" s="98"/>
      <c r="H63" s="98"/>
      <c r="I63" s="98"/>
      <c r="J63" s="98"/>
      <c r="K63" s="98"/>
    </row>
    <row r="64" spans="1:14" ht="14.45" customHeight="1" x14ac:dyDescent="0.15">
      <c r="A64" s="694"/>
      <c r="B64" s="695"/>
      <c r="C64" s="696" t="s">
        <v>91</v>
      </c>
      <c r="D64" s="697"/>
      <c r="E64" s="697"/>
      <c r="F64" s="697"/>
      <c r="G64" s="697"/>
      <c r="H64" s="697"/>
      <c r="I64" s="697"/>
      <c r="J64" s="697"/>
      <c r="K64" s="697"/>
    </row>
    <row r="65" spans="1:11" ht="14.45" customHeight="1" x14ac:dyDescent="0.15">
      <c r="A65" s="876"/>
      <c r="B65" s="876"/>
      <c r="C65" s="98" t="s">
        <v>35</v>
      </c>
      <c r="D65" s="98"/>
      <c r="E65" s="98"/>
      <c r="F65" s="98"/>
      <c r="G65" s="98"/>
      <c r="H65" s="98"/>
      <c r="I65" s="98"/>
      <c r="J65" s="98"/>
      <c r="K65" s="98"/>
    </row>
    <row r="66" spans="1:11" ht="14.45" customHeight="1" x14ac:dyDescent="0.15">
      <c r="A66" s="875"/>
      <c r="B66" s="875"/>
      <c r="C66" s="697" t="s">
        <v>104</v>
      </c>
      <c r="D66" s="697"/>
      <c r="E66" s="697"/>
      <c r="F66" s="697"/>
      <c r="G66" s="697"/>
      <c r="H66" s="697"/>
      <c r="I66" s="697"/>
      <c r="J66" s="697"/>
      <c r="K66" s="697"/>
    </row>
    <row r="67" spans="1:11" ht="14.45" customHeight="1" x14ac:dyDescent="0.15">
      <c r="A67" s="875"/>
      <c r="B67" s="875"/>
      <c r="C67" s="697" t="s">
        <v>106</v>
      </c>
      <c r="D67" s="697"/>
      <c r="E67" s="697"/>
      <c r="F67" s="697"/>
      <c r="G67" s="697"/>
      <c r="H67" s="697"/>
      <c r="I67" s="697"/>
      <c r="J67" s="697"/>
      <c r="K67" s="697"/>
    </row>
  </sheetData>
  <mergeCells count="73">
    <mergeCell ref="J11:K11"/>
    <mergeCell ref="B1:F1"/>
    <mergeCell ref="H1:K1"/>
    <mergeCell ref="I3:I4"/>
    <mergeCell ref="J3:K4"/>
    <mergeCell ref="J5:K5"/>
    <mergeCell ref="J6:K6"/>
    <mergeCell ref="J7:K7"/>
    <mergeCell ref="J8:K8"/>
    <mergeCell ref="J9:K9"/>
    <mergeCell ref="J10:K10"/>
    <mergeCell ref="J34:K34"/>
    <mergeCell ref="J23:K23"/>
    <mergeCell ref="J12:K12"/>
    <mergeCell ref="J13:K13"/>
    <mergeCell ref="I14:I15"/>
    <mergeCell ref="J14:K15"/>
    <mergeCell ref="J16:K16"/>
    <mergeCell ref="J17:K17"/>
    <mergeCell ref="J18:K18"/>
    <mergeCell ref="J19:K19"/>
    <mergeCell ref="J20:K20"/>
    <mergeCell ref="J21:K21"/>
    <mergeCell ref="J22:K22"/>
    <mergeCell ref="J29:K29"/>
    <mergeCell ref="J30:K30"/>
    <mergeCell ref="J31:K31"/>
    <mergeCell ref="J32:K32"/>
    <mergeCell ref="J33:K33"/>
    <mergeCell ref="J24:K24"/>
    <mergeCell ref="I25:I26"/>
    <mergeCell ref="J25:K26"/>
    <mergeCell ref="J27:K27"/>
    <mergeCell ref="J28:K28"/>
    <mergeCell ref="J41:K41"/>
    <mergeCell ref="J42:K42"/>
    <mergeCell ref="J43:K43"/>
    <mergeCell ref="J44:K44"/>
    <mergeCell ref="J35:K35"/>
    <mergeCell ref="I36:I37"/>
    <mergeCell ref="J36:K37"/>
    <mergeCell ref="J38:K38"/>
    <mergeCell ref="J39:K39"/>
    <mergeCell ref="J40:K40"/>
    <mergeCell ref="C60:K60"/>
    <mergeCell ref="J56:K56"/>
    <mergeCell ref="J45:K45"/>
    <mergeCell ref="J46:K46"/>
    <mergeCell ref="I47:I48"/>
    <mergeCell ref="J47:K48"/>
    <mergeCell ref="J49:K49"/>
    <mergeCell ref="J50:K50"/>
    <mergeCell ref="J51:K51"/>
    <mergeCell ref="J52:K52"/>
    <mergeCell ref="J53:K53"/>
    <mergeCell ref="J54:K54"/>
    <mergeCell ref="J55:K55"/>
    <mergeCell ref="F16:H16"/>
    <mergeCell ref="A66:B66"/>
    <mergeCell ref="C66:K66"/>
    <mergeCell ref="A67:B67"/>
    <mergeCell ref="C67:K67"/>
    <mergeCell ref="A61:B61"/>
    <mergeCell ref="C61:K61"/>
    <mergeCell ref="C62:K62"/>
    <mergeCell ref="A64:B64"/>
    <mergeCell ref="C64:K64"/>
    <mergeCell ref="A65:B65"/>
    <mergeCell ref="J57:K57"/>
    <mergeCell ref="I58:K58"/>
    <mergeCell ref="A59:B59"/>
    <mergeCell ref="D59:E59"/>
    <mergeCell ref="A60:B60"/>
  </mergeCells>
  <phoneticPr fontId="13"/>
  <pageMargins left="0.59055118110236227" right="0.27559055118110237" top="0.31496062992125984" bottom="0.11811023622047245" header="0.51181102362204722" footer="0.51181102362204722"/>
  <pageSetup paperSize="9" scale="92" orientation="portrait" r:id="rId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AFE28-C2ED-45A3-A524-81F887D06779}">
  <sheetPr>
    <pageSetUpPr fitToPage="1"/>
  </sheetPr>
  <dimension ref="A1:Q62"/>
  <sheetViews>
    <sheetView zoomScale="96" zoomScaleNormal="96" workbookViewId="0">
      <selection activeCell="U31" sqref="U31"/>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50" t="s">
        <v>59</v>
      </c>
      <c r="B1" s="683" t="s">
        <v>382</v>
      </c>
      <c r="C1" s="683"/>
      <c r="D1" s="683"/>
      <c r="E1" s="683"/>
      <c r="F1" s="683"/>
      <c r="H1" s="792" t="s">
        <v>50</v>
      </c>
      <c r="I1" s="793"/>
      <c r="J1" s="793"/>
      <c r="K1" s="794"/>
    </row>
    <row r="2" spans="1:17" ht="8.4499999999999993" customHeight="1" x14ac:dyDescent="0.15">
      <c r="A2" s="14"/>
      <c r="I2" s="14"/>
      <c r="J2" s="3"/>
      <c r="K2" s="4"/>
    </row>
    <row r="3" spans="1:17" ht="16.5" customHeight="1" x14ac:dyDescent="0.15">
      <c r="A3" s="2" t="s">
        <v>64</v>
      </c>
      <c r="B3" s="90"/>
      <c r="C3" s="90"/>
      <c r="D3" s="90"/>
      <c r="E3" s="90"/>
      <c r="F3" s="90"/>
      <c r="G3" s="90">
        <v>45962</v>
      </c>
      <c r="H3" s="90">
        <v>45963</v>
      </c>
      <c r="I3" s="727" t="s">
        <v>1</v>
      </c>
      <c r="J3" s="717" t="s">
        <v>2</v>
      </c>
      <c r="K3" s="718"/>
    </row>
    <row r="4" spans="1:17" ht="16.5" customHeight="1" x14ac:dyDescent="0.15">
      <c r="A4" s="2" t="s">
        <v>3</v>
      </c>
      <c r="B4" s="2"/>
      <c r="C4" s="2"/>
      <c r="D4" s="2"/>
      <c r="E4" s="2"/>
      <c r="F4" s="2"/>
      <c r="G4" s="2" t="s">
        <v>9</v>
      </c>
      <c r="H4" s="24" t="s">
        <v>10</v>
      </c>
      <c r="I4" s="728"/>
      <c r="J4" s="719"/>
      <c r="K4" s="720"/>
    </row>
    <row r="5" spans="1:17" ht="18" customHeight="1" x14ac:dyDescent="0.15">
      <c r="A5" s="17" t="s">
        <v>13</v>
      </c>
      <c r="B5" s="2"/>
      <c r="C5" s="2"/>
      <c r="D5" s="2"/>
      <c r="E5" s="2"/>
      <c r="F5" s="2"/>
      <c r="G5" s="12"/>
      <c r="H5" s="12"/>
      <c r="I5" s="5"/>
      <c r="J5" s="682"/>
      <c r="K5" s="692"/>
    </row>
    <row r="6" spans="1:17" ht="18" customHeight="1" x14ac:dyDescent="0.15">
      <c r="A6" s="5" t="s">
        <v>14</v>
      </c>
      <c r="B6" s="127"/>
      <c r="C6" s="127"/>
      <c r="D6" s="127"/>
      <c r="E6" s="127"/>
      <c r="F6" s="127"/>
      <c r="G6" s="16" t="s">
        <v>221</v>
      </c>
      <c r="H6" s="12" t="s">
        <v>20</v>
      </c>
      <c r="I6" s="5">
        <f t="shared" ref="I6:I10" si="0">COUNTIFS(B6:H6,"&lt;&gt;空",B6:H6,"&lt;&gt;休",B6:H6,"&lt;&gt;調",B6:H6,"&lt;&gt;",B6:H6,"&lt;&gt;調整休")</f>
        <v>2</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11</v>
      </c>
      <c r="K6" s="759"/>
    </row>
    <row r="7" spans="1:17" ht="18" customHeight="1" x14ac:dyDescent="0.15">
      <c r="A7" s="20" t="s">
        <v>100</v>
      </c>
      <c r="B7" s="350"/>
      <c r="C7" s="350"/>
      <c r="D7" s="350"/>
      <c r="E7" s="350"/>
      <c r="F7" s="350"/>
      <c r="G7" s="12" t="s">
        <v>20</v>
      </c>
      <c r="H7" s="12" t="s">
        <v>20</v>
      </c>
      <c r="I7" s="5">
        <f t="shared" si="0"/>
        <v>2</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9</v>
      </c>
      <c r="K7" s="759"/>
    </row>
    <row r="8" spans="1:17" ht="18" customHeight="1" x14ac:dyDescent="0.15">
      <c r="A8" s="20" t="s">
        <v>178</v>
      </c>
      <c r="B8" s="45"/>
      <c r="C8" s="45"/>
      <c r="D8" s="45"/>
      <c r="E8" s="45"/>
      <c r="F8" s="45"/>
      <c r="G8" s="12"/>
      <c r="H8" s="12" t="s">
        <v>21</v>
      </c>
      <c r="I8" s="5">
        <f t="shared" si="0"/>
        <v>1</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f>
        <v>4.5</v>
      </c>
      <c r="K8" s="759"/>
    </row>
    <row r="9" spans="1:17" ht="18" customHeight="1" x14ac:dyDescent="0.15">
      <c r="A9" s="20" t="s">
        <v>376</v>
      </c>
      <c r="B9" s="45"/>
      <c r="C9" s="45"/>
      <c r="D9" s="45"/>
      <c r="E9" s="45"/>
      <c r="F9" s="45"/>
      <c r="G9" s="12"/>
      <c r="H9" s="12" t="s">
        <v>21</v>
      </c>
      <c r="I9" s="5">
        <f t="shared" si="0"/>
        <v>1</v>
      </c>
      <c r="J9" s="758">
        <f>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4.5</v>
      </c>
      <c r="K9" s="759"/>
    </row>
    <row r="10" spans="1:17" ht="18" customHeight="1" x14ac:dyDescent="0.15">
      <c r="A10" s="20" t="s">
        <v>377</v>
      </c>
      <c r="B10" s="45"/>
      <c r="C10" s="45"/>
      <c r="D10" s="45"/>
      <c r="E10" s="45"/>
      <c r="F10" s="45"/>
      <c r="G10" s="12" t="s">
        <v>184</v>
      </c>
      <c r="H10" s="12" t="s">
        <v>184</v>
      </c>
      <c r="I10" s="5">
        <f t="shared" si="0"/>
        <v>2</v>
      </c>
      <c r="J10" s="758">
        <f>SUM(COUNTIF(B10:H10,"9-11,15-19"))*(6)+(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11-19"))*(7)</f>
        <v>14</v>
      </c>
      <c r="K10" s="759"/>
      <c r="Q10" s="349"/>
    </row>
    <row r="11" spans="1:17" ht="19.5" customHeight="1" x14ac:dyDescent="0.15">
      <c r="A11" s="31" t="s">
        <v>66</v>
      </c>
      <c r="B11" s="45"/>
      <c r="C11" s="45"/>
      <c r="D11" s="45"/>
      <c r="E11" s="45"/>
      <c r="F11" s="45"/>
      <c r="G11" s="12"/>
      <c r="H11" s="16"/>
      <c r="I11" s="5"/>
      <c r="J11" s="758"/>
      <c r="K11" s="759"/>
    </row>
    <row r="12" spans="1:17" ht="18" customHeight="1" x14ac:dyDescent="0.15">
      <c r="A12" s="31" t="s">
        <v>66</v>
      </c>
      <c r="B12" s="45"/>
      <c r="C12" s="45"/>
      <c r="D12" s="45"/>
      <c r="E12" s="45"/>
      <c r="F12" s="45"/>
      <c r="G12" s="16"/>
      <c r="H12" s="16"/>
      <c r="I12" s="5"/>
      <c r="J12" s="682"/>
      <c r="K12" s="692"/>
    </row>
    <row r="13" spans="1:17" ht="16.5" customHeight="1" x14ac:dyDescent="0.15">
      <c r="A13" s="33" t="s">
        <v>0</v>
      </c>
      <c r="B13" s="90">
        <v>45964</v>
      </c>
      <c r="C13" s="90">
        <v>45965</v>
      </c>
      <c r="D13" s="90">
        <v>45966</v>
      </c>
      <c r="E13" s="90">
        <v>45967</v>
      </c>
      <c r="F13" s="90">
        <v>45968</v>
      </c>
      <c r="G13" s="90">
        <v>45969</v>
      </c>
      <c r="H13" s="90">
        <v>45970</v>
      </c>
      <c r="I13" s="727" t="s">
        <v>1</v>
      </c>
      <c r="J13" s="717" t="s">
        <v>2</v>
      </c>
      <c r="K13" s="718"/>
    </row>
    <row r="14" spans="1:17" ht="16.5" customHeight="1" x14ac:dyDescent="0.15">
      <c r="A14" s="22" t="s">
        <v>3</v>
      </c>
      <c r="B14" s="24" t="s">
        <v>4</v>
      </c>
      <c r="C14" s="2" t="s">
        <v>5</v>
      </c>
      <c r="D14" s="21" t="s">
        <v>6</v>
      </c>
      <c r="E14" s="2" t="s">
        <v>7</v>
      </c>
      <c r="F14" s="2" t="s">
        <v>8</v>
      </c>
      <c r="G14" s="2" t="s">
        <v>9</v>
      </c>
      <c r="H14" s="24" t="s">
        <v>10</v>
      </c>
      <c r="I14" s="728"/>
      <c r="J14" s="719"/>
      <c r="K14" s="720"/>
    </row>
    <row r="15" spans="1:17" ht="18" customHeight="1" x14ac:dyDescent="0.15">
      <c r="A15" s="17" t="s">
        <v>12</v>
      </c>
      <c r="B15" s="12"/>
      <c r="C15" s="2"/>
      <c r="D15" s="2"/>
      <c r="E15" s="450" t="s">
        <v>119</v>
      </c>
      <c r="F15" s="967" t="s">
        <v>60</v>
      </c>
      <c r="G15" s="968"/>
      <c r="H15" s="969"/>
      <c r="I15" s="5"/>
      <c r="J15" s="682"/>
      <c r="K15" s="692"/>
    </row>
    <row r="16" spans="1:17" ht="18" customHeight="1" x14ac:dyDescent="0.15">
      <c r="A16" s="5" t="s">
        <v>14</v>
      </c>
      <c r="B16" s="12"/>
      <c r="C16" s="127"/>
      <c r="D16" s="32"/>
      <c r="E16" s="12" t="s">
        <v>21</v>
      </c>
      <c r="F16" s="12" t="s">
        <v>21</v>
      </c>
      <c r="G16" s="16" t="s">
        <v>221</v>
      </c>
      <c r="H16" s="12" t="s">
        <v>20</v>
      </c>
      <c r="I16" s="5">
        <f t="shared" ref="I16:I20" si="2">COUNTIFS(B16:H16,"&lt;&gt;空",B16:H16,"&lt;&gt;休",B16:H16,"&lt;&gt;調",B16:H16,"&lt;&gt;",B16:H16,"&lt;&gt;調整休")</f>
        <v>4</v>
      </c>
      <c r="J16" s="758">
        <v>30.5</v>
      </c>
      <c r="K16" s="759"/>
    </row>
    <row r="17" spans="1:11" ht="18" customHeight="1" x14ac:dyDescent="0.15">
      <c r="A17" s="20" t="s">
        <v>100</v>
      </c>
      <c r="B17" s="12" t="s">
        <v>20</v>
      </c>
      <c r="C17" s="350"/>
      <c r="D17" s="36"/>
      <c r="E17" s="12"/>
      <c r="F17" s="12" t="s">
        <v>20</v>
      </c>
      <c r="G17" s="12" t="s">
        <v>20</v>
      </c>
      <c r="H17" s="12" t="s">
        <v>20</v>
      </c>
      <c r="I17" s="5">
        <f t="shared" si="2"/>
        <v>4</v>
      </c>
      <c r="J17" s="758">
        <f t="shared" ref="J17" si="3">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f>
        <v>18</v>
      </c>
      <c r="K17" s="759"/>
    </row>
    <row r="18" spans="1:11" ht="18" customHeight="1" x14ac:dyDescent="0.15">
      <c r="A18" s="20" t="s">
        <v>178</v>
      </c>
      <c r="B18" s="12" t="s">
        <v>21</v>
      </c>
      <c r="C18" s="45"/>
      <c r="D18" s="46"/>
      <c r="E18" s="16"/>
      <c r="F18" s="12" t="s">
        <v>68</v>
      </c>
      <c r="G18" s="12"/>
      <c r="H18" s="12" t="s">
        <v>21</v>
      </c>
      <c r="I18" s="5">
        <f t="shared" si="2"/>
        <v>3</v>
      </c>
      <c r="J18" s="758">
        <f>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f>
        <v>13</v>
      </c>
      <c r="K18" s="759"/>
    </row>
    <row r="19" spans="1:11" ht="18" customHeight="1" x14ac:dyDescent="0.15">
      <c r="A19" s="20" t="s">
        <v>376</v>
      </c>
      <c r="B19" s="12" t="s">
        <v>21</v>
      </c>
      <c r="C19" s="45"/>
      <c r="D19" s="46"/>
      <c r="E19" s="12" t="s">
        <v>21</v>
      </c>
      <c r="F19" s="12" t="s">
        <v>21</v>
      </c>
      <c r="G19" s="12"/>
      <c r="H19" s="12" t="s">
        <v>21</v>
      </c>
      <c r="I19" s="5">
        <f t="shared" si="2"/>
        <v>4</v>
      </c>
      <c r="J19" s="758">
        <f>SUM(COUNTIF(B19:H19,"9-11,15-19"))*(6)+(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11-19"))*(7)</f>
        <v>18</v>
      </c>
      <c r="K19" s="759"/>
    </row>
    <row r="20" spans="1:11" ht="18" customHeight="1" x14ac:dyDescent="0.15">
      <c r="A20" s="20" t="s">
        <v>377</v>
      </c>
      <c r="B20" s="16"/>
      <c r="C20" s="45"/>
      <c r="D20" s="46"/>
      <c r="E20" s="16"/>
      <c r="F20" s="12"/>
      <c r="G20" s="12" t="s">
        <v>184</v>
      </c>
      <c r="H20" s="12" t="s">
        <v>184</v>
      </c>
      <c r="I20" s="5">
        <f t="shared" si="2"/>
        <v>2</v>
      </c>
      <c r="J20" s="758">
        <f>SUM(COUNTIF(B20:H20,"9-11,15-19"))*(6)+(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11-19"))*(7)</f>
        <v>14</v>
      </c>
      <c r="K20" s="759"/>
    </row>
    <row r="21" spans="1:11" ht="18" customHeight="1" x14ac:dyDescent="0.15">
      <c r="A21" s="31" t="s">
        <v>66</v>
      </c>
      <c r="B21" s="16" t="s">
        <v>125</v>
      </c>
      <c r="C21" s="45"/>
      <c r="D21" s="46"/>
      <c r="E21" s="16" t="s">
        <v>82</v>
      </c>
      <c r="F21" s="12"/>
      <c r="G21" s="12"/>
      <c r="H21" s="16"/>
      <c r="I21" s="5"/>
      <c r="J21" s="758"/>
      <c r="K21" s="759"/>
    </row>
    <row r="22" spans="1:11" ht="18" customHeight="1" x14ac:dyDescent="0.15">
      <c r="A22" s="31" t="s">
        <v>66</v>
      </c>
      <c r="B22" s="121" t="s">
        <v>120</v>
      </c>
      <c r="C22" s="45"/>
      <c r="D22" s="46"/>
      <c r="E22" s="16" t="s">
        <v>125</v>
      </c>
      <c r="F22" s="16"/>
      <c r="G22" s="16"/>
      <c r="H22" s="16"/>
      <c r="I22" s="5"/>
      <c r="J22" s="682"/>
      <c r="K22" s="692"/>
    </row>
    <row r="23" spans="1:11" ht="16.5" customHeight="1" x14ac:dyDescent="0.15">
      <c r="A23" s="22" t="s">
        <v>0</v>
      </c>
      <c r="B23" s="23">
        <v>45971</v>
      </c>
      <c r="C23" s="23">
        <v>45972</v>
      </c>
      <c r="D23" s="23">
        <v>45973</v>
      </c>
      <c r="E23" s="23">
        <v>45974</v>
      </c>
      <c r="F23" s="23">
        <v>45975</v>
      </c>
      <c r="G23" s="23">
        <v>45976</v>
      </c>
      <c r="H23" s="23">
        <v>45977</v>
      </c>
      <c r="I23" s="727" t="s">
        <v>1</v>
      </c>
      <c r="J23" s="717" t="s">
        <v>2</v>
      </c>
      <c r="K23" s="718"/>
    </row>
    <row r="24" spans="1:11" ht="16.5" customHeight="1" x14ac:dyDescent="0.15">
      <c r="A24" s="22" t="s">
        <v>3</v>
      </c>
      <c r="B24" s="2" t="s">
        <v>4</v>
      </c>
      <c r="C24" s="21" t="s">
        <v>5</v>
      </c>
      <c r="D24" s="21" t="s">
        <v>6</v>
      </c>
      <c r="E24" s="2" t="s">
        <v>7</v>
      </c>
      <c r="F24" s="2" t="s">
        <v>8</v>
      </c>
      <c r="G24" s="2" t="s">
        <v>9</v>
      </c>
      <c r="H24" s="24" t="s">
        <v>10</v>
      </c>
      <c r="I24" s="728"/>
      <c r="J24" s="719"/>
      <c r="K24" s="720"/>
    </row>
    <row r="25" spans="1:11" ht="18" customHeight="1" x14ac:dyDescent="0.15">
      <c r="A25" s="17" t="s">
        <v>13</v>
      </c>
      <c r="B25" s="12"/>
      <c r="C25" s="2"/>
      <c r="D25" s="2"/>
      <c r="E25" s="12"/>
      <c r="F25" s="12"/>
      <c r="G25" s="12"/>
      <c r="H25" s="12"/>
      <c r="I25" s="5"/>
      <c r="J25" s="693"/>
      <c r="K25" s="692"/>
    </row>
    <row r="26" spans="1:11" ht="18" customHeight="1" x14ac:dyDescent="0.15">
      <c r="A26" s="5" t="s">
        <v>14</v>
      </c>
      <c r="B26" s="12"/>
      <c r="C26" s="127"/>
      <c r="D26" s="32"/>
      <c r="E26" s="12" t="s">
        <v>21</v>
      </c>
      <c r="F26" s="12" t="s">
        <v>21</v>
      </c>
      <c r="G26" s="16" t="s">
        <v>221</v>
      </c>
      <c r="H26" s="12" t="s">
        <v>20</v>
      </c>
      <c r="I26" s="5">
        <f t="shared" ref="I26:I30" si="4">COUNTIFS(B26:H26,"&lt;&gt;空",B26:H26,"&lt;&gt;休",B26:H26,"&lt;&gt;調",B26:H26,"&lt;&gt;",B26:H26,"&lt;&gt;調整休")</f>
        <v>4</v>
      </c>
      <c r="J26" s="758">
        <v>24.5</v>
      </c>
      <c r="K26" s="759"/>
    </row>
    <row r="27" spans="1:11" ht="18" customHeight="1" x14ac:dyDescent="0.15">
      <c r="A27" s="20" t="s">
        <v>100</v>
      </c>
      <c r="B27" s="12" t="s">
        <v>20</v>
      </c>
      <c r="C27" s="350"/>
      <c r="D27" s="36"/>
      <c r="E27" s="12"/>
      <c r="F27" s="12" t="s">
        <v>20</v>
      </c>
      <c r="G27" s="12" t="s">
        <v>20</v>
      </c>
      <c r="H27" s="12" t="s">
        <v>20</v>
      </c>
      <c r="I27" s="5">
        <f t="shared" si="4"/>
        <v>4</v>
      </c>
      <c r="J27" s="758">
        <f t="shared" ref="J27" si="5">SUM(COUNTIF(B27:H27,"9-11,15-19"))*(6)+(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f>
        <v>18</v>
      </c>
      <c r="K27" s="759"/>
    </row>
    <row r="28" spans="1:11" ht="18" customHeight="1" x14ac:dyDescent="0.15">
      <c r="A28" s="20" t="s">
        <v>178</v>
      </c>
      <c r="B28" s="12" t="s">
        <v>21</v>
      </c>
      <c r="C28" s="45"/>
      <c r="D28" s="46"/>
      <c r="E28" s="16"/>
      <c r="F28" s="12" t="s">
        <v>68</v>
      </c>
      <c r="G28" s="12"/>
      <c r="H28" s="12" t="s">
        <v>21</v>
      </c>
      <c r="I28" s="5">
        <f t="shared" si="4"/>
        <v>3</v>
      </c>
      <c r="J28" s="758">
        <f>SUM(COUNTIF(B28:H28,"9-11,15-19"))*(6)+(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f>
        <v>13</v>
      </c>
      <c r="K28" s="759"/>
    </row>
    <row r="29" spans="1:11" ht="18" customHeight="1" x14ac:dyDescent="0.15">
      <c r="A29" s="20" t="s">
        <v>376</v>
      </c>
      <c r="B29" s="12" t="s">
        <v>21</v>
      </c>
      <c r="C29" s="45"/>
      <c r="D29" s="46"/>
      <c r="E29" s="12" t="s">
        <v>21</v>
      </c>
      <c r="F29" s="12" t="s">
        <v>21</v>
      </c>
      <c r="G29" s="12"/>
      <c r="H29" s="12" t="s">
        <v>21</v>
      </c>
      <c r="I29" s="5">
        <f t="shared" si="4"/>
        <v>4</v>
      </c>
      <c r="J29" s="758">
        <f>SUM(COUNTIF(B29:H29,"9-11,15-19"))*(6)+(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11-19"))*(7)</f>
        <v>18</v>
      </c>
      <c r="K29" s="759"/>
    </row>
    <row r="30" spans="1:11" ht="18" customHeight="1" x14ac:dyDescent="0.15">
      <c r="A30" s="20" t="s">
        <v>377</v>
      </c>
      <c r="B30" s="16"/>
      <c r="C30" s="45"/>
      <c r="D30" s="46"/>
      <c r="E30" s="16"/>
      <c r="F30" s="12"/>
      <c r="G30" s="12" t="s">
        <v>184</v>
      </c>
      <c r="H30" s="12" t="s">
        <v>184</v>
      </c>
      <c r="I30" s="5">
        <f t="shared" si="4"/>
        <v>2</v>
      </c>
      <c r="J30" s="758">
        <f>SUM(COUNTIF(B30:H30,"9-11,15-19"))*(6)+(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11-19"))*(7)</f>
        <v>14</v>
      </c>
      <c r="K30" s="759"/>
    </row>
    <row r="31" spans="1:11" ht="18" customHeight="1" x14ac:dyDescent="0.15">
      <c r="A31" s="31" t="s">
        <v>66</v>
      </c>
      <c r="B31" s="16" t="s">
        <v>125</v>
      </c>
      <c r="C31" s="45"/>
      <c r="D31" s="46"/>
      <c r="E31" s="16" t="s">
        <v>82</v>
      </c>
      <c r="F31" s="12"/>
      <c r="G31" s="12"/>
      <c r="H31" s="16"/>
      <c r="I31" s="5"/>
      <c r="J31" s="758"/>
      <c r="K31" s="759"/>
    </row>
    <row r="32" spans="1:11" ht="18" customHeight="1" x14ac:dyDescent="0.15">
      <c r="A32" s="31" t="s">
        <v>66</v>
      </c>
      <c r="B32" s="121" t="s">
        <v>120</v>
      </c>
      <c r="C32" s="45"/>
      <c r="D32" s="46"/>
      <c r="E32" s="16" t="s">
        <v>125</v>
      </c>
      <c r="F32" s="16"/>
      <c r="G32" s="16"/>
      <c r="H32" s="16"/>
      <c r="I32" s="5"/>
      <c r="J32" s="682"/>
      <c r="K32" s="692"/>
    </row>
    <row r="33" spans="1:11" ht="16.5" customHeight="1" x14ac:dyDescent="0.15">
      <c r="A33" s="22" t="s">
        <v>0</v>
      </c>
      <c r="B33" s="90">
        <v>45978</v>
      </c>
      <c r="C33" s="90">
        <v>45979</v>
      </c>
      <c r="D33" s="90">
        <v>45980</v>
      </c>
      <c r="E33" s="90">
        <v>45981</v>
      </c>
      <c r="F33" s="90">
        <v>45982</v>
      </c>
      <c r="G33" s="90">
        <v>45983</v>
      </c>
      <c r="H33" s="90">
        <v>45984</v>
      </c>
      <c r="I33" s="727" t="s">
        <v>1</v>
      </c>
      <c r="J33" s="717" t="s">
        <v>2</v>
      </c>
      <c r="K33" s="718"/>
    </row>
    <row r="34" spans="1:11" ht="16.5" customHeight="1" x14ac:dyDescent="0.15">
      <c r="A34" s="22" t="s">
        <v>3</v>
      </c>
      <c r="B34" s="2" t="s">
        <v>4</v>
      </c>
      <c r="C34" s="21" t="s">
        <v>5</v>
      </c>
      <c r="D34" s="21" t="s">
        <v>6</v>
      </c>
      <c r="E34" s="2" t="s">
        <v>7</v>
      </c>
      <c r="F34" s="2" t="s">
        <v>8</v>
      </c>
      <c r="G34" s="2" t="s">
        <v>9</v>
      </c>
      <c r="H34" s="24" t="s">
        <v>10</v>
      </c>
      <c r="I34" s="728"/>
      <c r="J34" s="719"/>
      <c r="K34" s="720"/>
    </row>
    <row r="35" spans="1:11" ht="18" customHeight="1" x14ac:dyDescent="0.15">
      <c r="A35" s="17" t="s">
        <v>12</v>
      </c>
      <c r="B35" s="12"/>
      <c r="C35" s="2"/>
      <c r="D35" s="2"/>
      <c r="E35" s="12"/>
      <c r="F35" s="12"/>
      <c r="G35" s="12"/>
      <c r="H35" s="12"/>
      <c r="I35" s="5"/>
      <c r="J35" s="682"/>
      <c r="K35" s="692"/>
    </row>
    <row r="36" spans="1:11" ht="18" customHeight="1" x14ac:dyDescent="0.15">
      <c r="A36" s="5" t="s">
        <v>14</v>
      </c>
      <c r="B36" s="12"/>
      <c r="C36" s="127"/>
      <c r="D36" s="32"/>
      <c r="E36" s="12" t="s">
        <v>21</v>
      </c>
      <c r="F36" s="12" t="s">
        <v>21</v>
      </c>
      <c r="G36" s="16" t="s">
        <v>221</v>
      </c>
      <c r="H36" s="12" t="s">
        <v>20</v>
      </c>
      <c r="I36" s="5">
        <f t="shared" ref="I36:I40" si="6">COUNTIFS(B36:H36,"&lt;&gt;空",B36:H36,"&lt;&gt;休",B36:H36,"&lt;&gt;調",B36:H36,"&lt;&gt;",B36:H36,"&lt;&gt;調整休")</f>
        <v>4</v>
      </c>
      <c r="J36" s="758">
        <f>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9-11・14-19"))*(6.5)</f>
        <v>20</v>
      </c>
      <c r="K36" s="759"/>
    </row>
    <row r="37" spans="1:11" ht="18" customHeight="1" x14ac:dyDescent="0.15">
      <c r="A37" s="20" t="s">
        <v>100</v>
      </c>
      <c r="B37" s="12" t="s">
        <v>20</v>
      </c>
      <c r="C37" s="350"/>
      <c r="D37" s="36"/>
      <c r="E37" s="12"/>
      <c r="F37" s="12" t="s">
        <v>20</v>
      </c>
      <c r="G37" s="12" t="s">
        <v>20</v>
      </c>
      <c r="H37" s="12" t="s">
        <v>20</v>
      </c>
      <c r="I37" s="5">
        <f t="shared" si="6"/>
        <v>4</v>
      </c>
      <c r="J37" s="758">
        <f t="shared" ref="J37" si="7">SUM(COUNTIF(B37:H37,"9-11,15-19"))*(6)+(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f>
        <v>18</v>
      </c>
      <c r="K37" s="759"/>
    </row>
    <row r="38" spans="1:11" ht="18" customHeight="1" x14ac:dyDescent="0.15">
      <c r="A38" s="20" t="s">
        <v>178</v>
      </c>
      <c r="B38" s="12" t="s">
        <v>21</v>
      </c>
      <c r="C38" s="45"/>
      <c r="D38" s="46"/>
      <c r="E38" s="16"/>
      <c r="F38" s="12" t="s">
        <v>68</v>
      </c>
      <c r="G38" s="12"/>
      <c r="H38" s="12" t="s">
        <v>21</v>
      </c>
      <c r="I38" s="5">
        <f t="shared" si="6"/>
        <v>3</v>
      </c>
      <c r="J38" s="758">
        <f>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f>
        <v>13</v>
      </c>
      <c r="K38" s="759"/>
    </row>
    <row r="39" spans="1:11" ht="18" customHeight="1" x14ac:dyDescent="0.15">
      <c r="A39" s="20" t="s">
        <v>376</v>
      </c>
      <c r="B39" s="12" t="s">
        <v>21</v>
      </c>
      <c r="C39" s="45"/>
      <c r="D39" s="46"/>
      <c r="E39" s="12" t="s">
        <v>21</v>
      </c>
      <c r="F39" s="12" t="s">
        <v>21</v>
      </c>
      <c r="G39" s="12"/>
      <c r="H39" s="12" t="s">
        <v>21</v>
      </c>
      <c r="I39" s="5">
        <f t="shared" si="6"/>
        <v>4</v>
      </c>
      <c r="J39" s="758">
        <f>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11-19"))*(7)</f>
        <v>18</v>
      </c>
      <c r="K39" s="759"/>
    </row>
    <row r="40" spans="1:11" ht="18" customHeight="1" x14ac:dyDescent="0.15">
      <c r="A40" s="20" t="s">
        <v>377</v>
      </c>
      <c r="B40" s="16"/>
      <c r="C40" s="45"/>
      <c r="D40" s="46"/>
      <c r="E40" s="16"/>
      <c r="F40" s="12"/>
      <c r="G40" s="12" t="s">
        <v>184</v>
      </c>
      <c r="H40" s="12" t="s">
        <v>184</v>
      </c>
      <c r="I40" s="5">
        <f t="shared" si="6"/>
        <v>2</v>
      </c>
      <c r="J40" s="758">
        <f>SUM(COUNTIF(B40:H40,"9-11,15-19"))*(6)+(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11-19"))*(7)</f>
        <v>14</v>
      </c>
      <c r="K40" s="759"/>
    </row>
    <row r="41" spans="1:11" ht="18" customHeight="1" x14ac:dyDescent="0.15">
      <c r="A41" s="31" t="s">
        <v>66</v>
      </c>
      <c r="B41" s="16" t="s">
        <v>125</v>
      </c>
      <c r="C41" s="45"/>
      <c r="D41" s="46"/>
      <c r="E41" s="16" t="s">
        <v>82</v>
      </c>
      <c r="F41" s="12"/>
      <c r="G41" s="12"/>
      <c r="H41" s="16"/>
      <c r="I41" s="5"/>
      <c r="J41" s="758"/>
      <c r="K41" s="759"/>
    </row>
    <row r="42" spans="1:11" ht="18" customHeight="1" x14ac:dyDescent="0.15">
      <c r="A42" s="31" t="s">
        <v>66</v>
      </c>
      <c r="B42" s="121" t="s">
        <v>120</v>
      </c>
      <c r="C42" s="45"/>
      <c r="D42" s="46"/>
      <c r="E42" s="16" t="s">
        <v>125</v>
      </c>
      <c r="F42" s="16"/>
      <c r="G42" s="16"/>
      <c r="H42" s="16"/>
      <c r="I42" s="5"/>
      <c r="J42" s="682"/>
      <c r="K42" s="692"/>
    </row>
    <row r="43" spans="1:11" ht="16.5" customHeight="1" x14ac:dyDescent="0.15">
      <c r="A43" s="22" t="s">
        <v>0</v>
      </c>
      <c r="B43" s="23">
        <v>45985</v>
      </c>
      <c r="C43" s="23">
        <v>45986</v>
      </c>
      <c r="D43" s="23">
        <v>45987</v>
      </c>
      <c r="E43" s="23">
        <v>45988</v>
      </c>
      <c r="F43" s="23">
        <v>45989</v>
      </c>
      <c r="G43" s="23">
        <v>45990</v>
      </c>
      <c r="H43" s="23">
        <v>45991</v>
      </c>
      <c r="I43" s="727" t="s">
        <v>1</v>
      </c>
      <c r="J43" s="717" t="s">
        <v>2</v>
      </c>
      <c r="K43" s="718"/>
    </row>
    <row r="44" spans="1:11" ht="16.5" customHeight="1" x14ac:dyDescent="0.15">
      <c r="A44" s="22" t="s">
        <v>3</v>
      </c>
      <c r="B44" s="24" t="s">
        <v>4</v>
      </c>
      <c r="C44" s="316" t="s">
        <v>5</v>
      </c>
      <c r="D44" s="21" t="s">
        <v>6</v>
      </c>
      <c r="E44" s="2" t="s">
        <v>7</v>
      </c>
      <c r="F44" s="2" t="s">
        <v>8</v>
      </c>
      <c r="G44" s="2" t="s">
        <v>9</v>
      </c>
      <c r="H44" s="24" t="s">
        <v>10</v>
      </c>
      <c r="I44" s="728"/>
      <c r="J44" s="719"/>
      <c r="K44" s="720"/>
    </row>
    <row r="45" spans="1:11" ht="18" customHeight="1" x14ac:dyDescent="0.15">
      <c r="A45" s="17" t="s">
        <v>13</v>
      </c>
      <c r="B45" s="12"/>
      <c r="C45" s="2"/>
      <c r="D45" s="2"/>
      <c r="E45" s="12"/>
      <c r="F45" s="12"/>
      <c r="G45" s="12"/>
      <c r="H45" s="12"/>
      <c r="I45" s="5"/>
      <c r="J45" s="693"/>
      <c r="K45" s="692"/>
    </row>
    <row r="46" spans="1:11" ht="18" customHeight="1" x14ac:dyDescent="0.15">
      <c r="A46" s="5" t="s">
        <v>14</v>
      </c>
      <c r="B46" s="12"/>
      <c r="C46" s="127"/>
      <c r="D46" s="32"/>
      <c r="E46" s="12" t="s">
        <v>21</v>
      </c>
      <c r="F46" s="12" t="s">
        <v>21</v>
      </c>
      <c r="G46" s="16" t="s">
        <v>221</v>
      </c>
      <c r="H46" s="12" t="s">
        <v>20</v>
      </c>
      <c r="I46" s="5">
        <f t="shared" ref="I46:I50" si="8">COUNTIFS(B46:H46,"&lt;&gt;空",B46:H46,"&lt;&gt;休",B46:H46,"&lt;&gt;調",B46:H46,"&lt;&gt;",B46:H46,"&lt;&gt;調整休")</f>
        <v>4</v>
      </c>
      <c r="J46" s="758">
        <f>SUM(COUNTIF(B46:H46,"9-11,15-19"))*(6)+(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9-11・14-19"))*(6.5)</f>
        <v>20</v>
      </c>
      <c r="K46" s="759"/>
    </row>
    <row r="47" spans="1:11" ht="18" customHeight="1" x14ac:dyDescent="0.15">
      <c r="A47" s="20" t="s">
        <v>100</v>
      </c>
      <c r="B47" s="12" t="s">
        <v>20</v>
      </c>
      <c r="C47" s="350"/>
      <c r="D47" s="36"/>
      <c r="E47" s="12"/>
      <c r="F47" s="12" t="s">
        <v>20</v>
      </c>
      <c r="G47" s="12" t="s">
        <v>20</v>
      </c>
      <c r="H47" s="12" t="s">
        <v>20</v>
      </c>
      <c r="I47" s="5">
        <f t="shared" si="8"/>
        <v>4</v>
      </c>
      <c r="J47" s="758">
        <f t="shared" ref="J47" si="9">SUM(COUNTIF(B47:H47,"9-11,15-19"))*(6)+(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f>
        <v>18</v>
      </c>
      <c r="K47" s="759"/>
    </row>
    <row r="48" spans="1:11" ht="18" customHeight="1" x14ac:dyDescent="0.15">
      <c r="A48" s="20" t="s">
        <v>178</v>
      </c>
      <c r="B48" s="12" t="s">
        <v>21</v>
      </c>
      <c r="C48" s="45"/>
      <c r="D48" s="46"/>
      <c r="E48" s="16"/>
      <c r="F48" s="12" t="s">
        <v>68</v>
      </c>
      <c r="G48" s="12"/>
      <c r="H48" s="12" t="s">
        <v>21</v>
      </c>
      <c r="I48" s="5">
        <f t="shared" si="8"/>
        <v>3</v>
      </c>
      <c r="J48" s="758">
        <f>SUM(COUNTIF(B48:H48,"9-11,15-19"))*(6)+(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f>
        <v>13</v>
      </c>
      <c r="K48" s="759"/>
    </row>
    <row r="49" spans="1:14" ht="18" customHeight="1" x14ac:dyDescent="0.15">
      <c r="A49" s="20" t="s">
        <v>376</v>
      </c>
      <c r="B49" s="12" t="s">
        <v>21</v>
      </c>
      <c r="C49" s="45"/>
      <c r="D49" s="46"/>
      <c r="E49" s="12" t="s">
        <v>21</v>
      </c>
      <c r="F49" s="12" t="s">
        <v>21</v>
      </c>
      <c r="G49" s="12"/>
      <c r="H49" s="12" t="s">
        <v>21</v>
      </c>
      <c r="I49" s="5">
        <f t="shared" si="8"/>
        <v>4</v>
      </c>
      <c r="J49" s="758">
        <f>SUM(COUNTIF(B49:H49,"9-11,15-19"))*(6)+(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COUNTIF(B49:H49,"11-19"))*(7)</f>
        <v>18</v>
      </c>
      <c r="K49" s="759"/>
    </row>
    <row r="50" spans="1:14" ht="18" customHeight="1" x14ac:dyDescent="0.15">
      <c r="A50" s="20" t="s">
        <v>377</v>
      </c>
      <c r="B50" s="16"/>
      <c r="C50" s="45"/>
      <c r="D50" s="46"/>
      <c r="E50" s="16"/>
      <c r="F50" s="12"/>
      <c r="G50" s="12" t="s">
        <v>184</v>
      </c>
      <c r="H50" s="12" t="s">
        <v>184</v>
      </c>
      <c r="I50" s="5">
        <f t="shared" si="8"/>
        <v>2</v>
      </c>
      <c r="J50" s="758">
        <f>SUM(COUNTIF(B50:H50,"9-11,15-19"))*(6)+(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11-19"))*(7)</f>
        <v>14</v>
      </c>
      <c r="K50" s="759"/>
    </row>
    <row r="51" spans="1:14" ht="18" customHeight="1" x14ac:dyDescent="0.15">
      <c r="A51" s="31" t="s">
        <v>66</v>
      </c>
      <c r="B51" s="16" t="s">
        <v>125</v>
      </c>
      <c r="C51" s="45"/>
      <c r="D51" s="46"/>
      <c r="E51" s="16" t="s">
        <v>82</v>
      </c>
      <c r="F51" s="12"/>
      <c r="G51" s="12"/>
      <c r="H51" s="16"/>
      <c r="I51" s="5"/>
      <c r="J51" s="758"/>
      <c r="K51" s="759"/>
    </row>
    <row r="52" spans="1:14" ht="18" customHeight="1" x14ac:dyDescent="0.15">
      <c r="A52" s="31" t="s">
        <v>66</v>
      </c>
      <c r="B52" s="121" t="s">
        <v>120</v>
      </c>
      <c r="C52" s="45"/>
      <c r="D52" s="46"/>
      <c r="E52" s="16" t="s">
        <v>125</v>
      </c>
      <c r="F52" s="16"/>
      <c r="G52" s="16"/>
      <c r="H52" s="16"/>
      <c r="I52" s="5"/>
      <c r="J52" s="682"/>
      <c r="K52" s="692"/>
    </row>
    <row r="53" spans="1:14" ht="16.5" customHeight="1" x14ac:dyDescent="0.15">
      <c r="A53" s="41"/>
      <c r="B53" s="42"/>
      <c r="C53" s="42"/>
      <c r="D53" s="42"/>
      <c r="E53" s="42"/>
      <c r="F53" s="42"/>
      <c r="G53" s="42"/>
      <c r="H53" s="42"/>
      <c r="I53" s="716" t="s">
        <v>384</v>
      </c>
      <c r="J53" s="716"/>
      <c r="K53" s="716"/>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68">
    <mergeCell ref="J12:K12"/>
    <mergeCell ref="B1:F1"/>
    <mergeCell ref="H1:K1"/>
    <mergeCell ref="I3:I4"/>
    <mergeCell ref="J3:K4"/>
    <mergeCell ref="J5:K5"/>
    <mergeCell ref="J6:K6"/>
    <mergeCell ref="J7:K7"/>
    <mergeCell ref="J8:K8"/>
    <mergeCell ref="J9:K9"/>
    <mergeCell ref="J10:K10"/>
    <mergeCell ref="J11:K11"/>
    <mergeCell ref="I23:I24"/>
    <mergeCell ref="J23:K24"/>
    <mergeCell ref="I13:I14"/>
    <mergeCell ref="J13:K14"/>
    <mergeCell ref="F15:H15"/>
    <mergeCell ref="J15:K15"/>
    <mergeCell ref="J16:K16"/>
    <mergeCell ref="J17:K17"/>
    <mergeCell ref="J18:K18"/>
    <mergeCell ref="J19:K19"/>
    <mergeCell ref="J20:K20"/>
    <mergeCell ref="J21:K21"/>
    <mergeCell ref="J22:K22"/>
    <mergeCell ref="J25:K25"/>
    <mergeCell ref="J26:K26"/>
    <mergeCell ref="J27:K27"/>
    <mergeCell ref="J28:K28"/>
    <mergeCell ref="J29:K29"/>
    <mergeCell ref="J37:K37"/>
    <mergeCell ref="J38:K38"/>
    <mergeCell ref="J39:K39"/>
    <mergeCell ref="J30:K30"/>
    <mergeCell ref="J31:K31"/>
    <mergeCell ref="J32:K32"/>
    <mergeCell ref="I33:I34"/>
    <mergeCell ref="J33:K34"/>
    <mergeCell ref="J35:K35"/>
    <mergeCell ref="J51:K51"/>
    <mergeCell ref="J40:K40"/>
    <mergeCell ref="J41:K41"/>
    <mergeCell ref="J42:K42"/>
    <mergeCell ref="I43:I44"/>
    <mergeCell ref="J43:K44"/>
    <mergeCell ref="J45:K45"/>
    <mergeCell ref="J46:K46"/>
    <mergeCell ref="J47:K47"/>
    <mergeCell ref="J48:K48"/>
    <mergeCell ref="J49:K49"/>
    <mergeCell ref="J50:K50"/>
    <mergeCell ref="J36:K36"/>
    <mergeCell ref="J52:K52"/>
    <mergeCell ref="I53:K53"/>
    <mergeCell ref="A54:B54"/>
    <mergeCell ref="D54:E54"/>
    <mergeCell ref="A55:B55"/>
    <mergeCell ref="C55:K55"/>
    <mergeCell ref="A61:B61"/>
    <mergeCell ref="C61:K61"/>
    <mergeCell ref="A62:B62"/>
    <mergeCell ref="C62:K62"/>
    <mergeCell ref="A56:B56"/>
    <mergeCell ref="C56:K56"/>
    <mergeCell ref="C57:K57"/>
    <mergeCell ref="A59:B59"/>
    <mergeCell ref="C59:K59"/>
    <mergeCell ref="A60:B60"/>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D8B33D7-B2AE-458A-A1A0-4EFB3A20254D}">
          <x14:formula1>
            <xm:f>'F:\Users\clmiwa-three\Downloads\[《中村》新田・草加 エリア 仮シフト【12月16日～1月15日】.xlsx]参照データベース'!#REF!</xm:f>
          </x14:formula1>
          <xm:sqref>G1 C53:H53</xm:sqref>
        </x14:dataValidation>
      </x14:dataValidations>
    </ext>
  </extLst>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8949A-512B-4B34-B1D8-7E280BF74D87}">
  <dimension ref="A1:K60"/>
  <sheetViews>
    <sheetView zoomScale="115" zoomScaleNormal="115" workbookViewId="0">
      <selection activeCell="U31" sqref="U31"/>
    </sheetView>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50" t="s">
        <v>59</v>
      </c>
      <c r="B1" s="753" t="s">
        <v>382</v>
      </c>
      <c r="C1" s="753"/>
      <c r="D1" s="753"/>
      <c r="E1" s="753"/>
      <c r="F1" s="753"/>
      <c r="G1" s="754"/>
      <c r="H1" s="755" t="s">
        <v>154</v>
      </c>
      <c r="I1" s="756"/>
      <c r="J1" s="756"/>
      <c r="K1" s="757"/>
    </row>
    <row r="2" spans="1:11" ht="9" customHeight="1" x14ac:dyDescent="0.15">
      <c r="A2" s="189"/>
    </row>
    <row r="3" spans="1:11" s="191" customFormat="1" ht="15" customHeight="1" x14ac:dyDescent="0.15">
      <c r="A3" s="153" t="s">
        <v>0</v>
      </c>
      <c r="B3" s="154"/>
      <c r="C3" s="154"/>
      <c r="D3" s="154"/>
      <c r="E3" s="154"/>
      <c r="F3" s="154"/>
      <c r="G3" s="154">
        <v>45962</v>
      </c>
      <c r="H3" s="154">
        <v>45963</v>
      </c>
      <c r="I3" s="747" t="s">
        <v>1</v>
      </c>
      <c r="J3" s="749" t="s">
        <v>2</v>
      </c>
      <c r="K3" s="750"/>
    </row>
    <row r="4" spans="1:11" s="192" customFormat="1" ht="15" customHeight="1" x14ac:dyDescent="0.15">
      <c r="A4" s="155" t="s">
        <v>3</v>
      </c>
      <c r="B4" s="157"/>
      <c r="C4" s="157"/>
      <c r="D4" s="157"/>
      <c r="E4" s="157"/>
      <c r="F4" s="157"/>
      <c r="G4" s="157" t="s">
        <v>9</v>
      </c>
      <c r="H4" s="158" t="s">
        <v>10</v>
      </c>
      <c r="I4" s="748"/>
      <c r="J4" s="749"/>
      <c r="K4" s="750"/>
    </row>
    <row r="5" spans="1:11" s="151" customFormat="1" ht="13.5" customHeight="1" x14ac:dyDescent="0.15">
      <c r="A5" s="206" t="s">
        <v>131</v>
      </c>
      <c r="B5" s="195"/>
      <c r="C5" s="195"/>
      <c r="D5" s="195"/>
      <c r="E5" s="195"/>
      <c r="F5" s="195"/>
      <c r="G5" s="153">
        <v>4</v>
      </c>
      <c r="H5" s="153">
        <v>4</v>
      </c>
      <c r="I5" s="196"/>
      <c r="J5" s="751"/>
      <c r="K5" s="752"/>
    </row>
    <row r="6" spans="1:11" ht="13.5" customHeight="1" x14ac:dyDescent="0.15">
      <c r="A6" s="197" t="s">
        <v>155</v>
      </c>
      <c r="B6" s="241"/>
      <c r="C6" s="241"/>
      <c r="D6" s="241"/>
      <c r="E6" s="241"/>
      <c r="F6" s="241"/>
      <c r="G6" s="240" t="s">
        <v>368</v>
      </c>
      <c r="H6" s="240" t="s">
        <v>368</v>
      </c>
      <c r="I6" s="199">
        <f>COUNTA(B6:H6)</f>
        <v>2</v>
      </c>
      <c r="J6" s="733">
        <f>SUM(COUNTIF(B6:H6,"10-"))*(4.5)+SUM(COUNTIF(B6:H6,"9:30-"))*(5)+SUM(COUNTIF(B6:H6,"9-16"))*(6.25)+SUM(COUNTIF(B6:H6,"9:30-15"))*(5)+SUM(COUNTIF(B6:H6,"10-16"))*(5.5)+SUM(COUNTIF(B6:H6,"10-14"))*(4)</f>
        <v>10</v>
      </c>
      <c r="K6" s="734"/>
    </row>
    <row r="7" spans="1:11" ht="13.5" customHeight="1" x14ac:dyDescent="0.15">
      <c r="A7" s="197" t="s">
        <v>158</v>
      </c>
      <c r="B7" s="241"/>
      <c r="C7" s="241"/>
      <c r="D7" s="241"/>
      <c r="E7" s="241"/>
      <c r="F7" s="241"/>
      <c r="G7" s="239" t="s">
        <v>369</v>
      </c>
      <c r="H7" s="239" t="s">
        <v>369</v>
      </c>
      <c r="I7" s="200">
        <f>COUNTA(B7:H7)</f>
        <v>2</v>
      </c>
      <c r="J7" s="733">
        <f>SUM(COUNTIF(B7:H7,"10-"))*(4.5)+SUM(COUNTIF(B7:H7,"9:30-"))*(5)+SUM(COUNTIF(B7:H7,"9-16"))*(6.25)+SUM(COUNTIF(B7:H7,"9:30-15"))*(5)+SUM(COUNTIF(B7:H7,"10-16"))*(5.5)+SUM(COUNTIF(B7:H7,"10-14"))*(4)</f>
        <v>9</v>
      </c>
      <c r="K7" s="734"/>
    </row>
    <row r="8" spans="1:11" ht="13.5" customHeight="1" x14ac:dyDescent="0.15">
      <c r="A8" s="197" t="s">
        <v>160</v>
      </c>
      <c r="B8" s="241"/>
      <c r="C8" s="241"/>
      <c r="D8" s="241"/>
      <c r="E8" s="241"/>
      <c r="F8" s="241"/>
      <c r="G8" s="242" t="s">
        <v>161</v>
      </c>
      <c r="H8" s="239"/>
      <c r="I8" s="200">
        <f>COUNTA(B8:H8)</f>
        <v>1</v>
      </c>
      <c r="J8" s="733">
        <f>SUM(COUNTIF(B8:H8,"10-"))*(4.5)+SUM(COUNTIF(B8:H8,"9:30-"))*(5)+SUM(COUNTIF(B8:H8,"9-16"))*(6.25)+SUM(COUNTIF(B8:H8,"9:30-15"))*(5)+SUM(COUNTIF(B8:H8,"10-16"))*(5.5)+SUM(COUNTIF(B8:H8,"10-14"))*(4)</f>
        <v>0</v>
      </c>
      <c r="K8" s="734"/>
    </row>
    <row r="9" spans="1:11" ht="13.5" customHeight="1" x14ac:dyDescent="0.15">
      <c r="A9" s="197" t="s">
        <v>15</v>
      </c>
      <c r="B9" s="241"/>
      <c r="C9" s="241"/>
      <c r="D9" s="241"/>
      <c r="E9" s="241"/>
      <c r="F9" s="241"/>
      <c r="G9" s="239"/>
      <c r="H9" s="239" t="s">
        <v>369</v>
      </c>
      <c r="I9" s="200">
        <f>COUNTA(B9:H9)</f>
        <v>1</v>
      </c>
      <c r="J9" s="733">
        <f t="shared" ref="J9" si="0">SUM(COUNTIF(B9:H9,"9-15"))*(5.5)+SUM(COUNTIF(B9:H9,"10-15"))*(4.5)+SUM(COUNTIF(B9:H9,"9-16"))*(6.25)+SUM(COUNTIF(B9:H9,"9:30-15"))*(5)+SUM(COUNTIF(B9:H9,"10-16"))*(5.5)+SUM(COUNTIF(B9:H9,"10-14"))*(4)</f>
        <v>0</v>
      </c>
      <c r="K9" s="734"/>
    </row>
    <row r="10" spans="1:11" ht="13.5" customHeight="1" x14ac:dyDescent="0.15">
      <c r="A10" s="88" t="s">
        <v>183</v>
      </c>
      <c r="B10" s="241"/>
      <c r="C10" s="241"/>
      <c r="D10" s="241"/>
      <c r="E10" s="241"/>
      <c r="F10" s="241"/>
      <c r="G10" s="239"/>
      <c r="H10" s="239" t="s">
        <v>369</v>
      </c>
      <c r="I10" s="200">
        <f>COUNTA(B10:H10)</f>
        <v>1</v>
      </c>
      <c r="J10" s="733">
        <f>SUM(COUNTIF(B10:H10,"10-"))*(4.5)+SUM(COUNTIF(B10:H10,"9:30-"))*(5)+SUM(COUNTIF(B10:H10,"9-16"))*(6.25)+SUM(COUNTIF(B10:H10,"9:30-15"))*(5)+SUM(COUNTIF(B10:H10,"10-16"))*(5.5)+SUM(COUNTIF(B10:H10,"10-14"))*(4)</f>
        <v>4.5</v>
      </c>
      <c r="K10" s="734"/>
    </row>
    <row r="11" spans="1:11" ht="13.5" customHeight="1" x14ac:dyDescent="0.15">
      <c r="A11" s="88" t="s">
        <v>222</v>
      </c>
      <c r="B11" s="282"/>
      <c r="C11" s="282"/>
      <c r="D11" s="198"/>
      <c r="E11" s="282"/>
      <c r="F11" s="282"/>
      <c r="G11" s="239"/>
      <c r="H11" s="239"/>
      <c r="I11" s="200">
        <f t="shared" ref="I11:I13" si="1">COUNTA(B11:H11)</f>
        <v>0</v>
      </c>
      <c r="J11" s="733">
        <f t="shared" ref="J11" si="2">SUM(COUNTIF(B11:H11,"9-15"))*(5.5)+SUM(COUNTIF(B11:H11,"10-15"))*(4.5)+SUM(COUNTIF(B11:H11,"9-16"))*(6.25)+SUM(COUNTIF(B11:H11,"9:30-15"))*(5)+SUM(COUNTIF(B11:H11,"10-16"))*(5.5)+SUM(COUNTIF(B11:H11,"10-14"))*(4)</f>
        <v>0</v>
      </c>
      <c r="K11" s="734"/>
    </row>
    <row r="12" spans="1:11" ht="13.5" customHeight="1" x14ac:dyDescent="0.15">
      <c r="A12" s="88" t="s">
        <v>258</v>
      </c>
      <c r="B12" s="202"/>
      <c r="C12" s="202"/>
      <c r="D12" s="202"/>
      <c r="E12" s="202"/>
      <c r="F12" s="202"/>
      <c r="G12" s="239" t="s">
        <v>369</v>
      </c>
      <c r="H12" s="239"/>
      <c r="I12" s="200">
        <f t="shared" si="1"/>
        <v>1</v>
      </c>
      <c r="J12" s="733">
        <f>SUM(COUNTIF(B12:H12,"10-"))*(4.5)+SUM(COUNTIF(B12:H12,"9:30-"))*(5)+SUM(COUNTIF(B12:H12,"9-16"))*(6.25)+SUM(COUNTIF(B12:H12,"9:30-15"))*(5)+SUM(COUNTIF(B12:H12,"10-16"))*(5.5)+SUM(COUNTIF(B12:H12,"10-14"))*(4)</f>
        <v>4.5</v>
      </c>
      <c r="K12" s="734"/>
    </row>
    <row r="13" spans="1:11" ht="13.5" customHeight="1" x14ac:dyDescent="0.15">
      <c r="A13" s="88" t="s">
        <v>363</v>
      </c>
      <c r="B13" s="202"/>
      <c r="C13" s="202"/>
      <c r="D13" s="202"/>
      <c r="E13" s="202"/>
      <c r="F13" s="202"/>
      <c r="G13" s="239" t="s">
        <v>245</v>
      </c>
      <c r="H13" s="120"/>
      <c r="I13" s="200">
        <f t="shared" si="1"/>
        <v>1</v>
      </c>
      <c r="J13" s="733">
        <f>SUM(COUNTIF(B13:H13,"10-"))*(4.5)+SUM(COUNTIF(B13:H13,"9:30-"))*(5)+SUM(COUNTIF(B13:H13,"10-15:30"))*(5)+SUM(COUNTIF(B13:H13,"9:30-15"))*(5)+SUM(COUNTIF(B13:H13,"10-16"))*(5.5)+SUM(COUNTIF(B13:H13,"10-14"))*(4)</f>
        <v>5</v>
      </c>
      <c r="K13" s="734"/>
    </row>
    <row r="14" spans="1:11" s="191" customFormat="1" ht="15" customHeight="1" x14ac:dyDescent="0.15">
      <c r="A14" s="175" t="s">
        <v>0</v>
      </c>
      <c r="B14" s="176">
        <v>45964</v>
      </c>
      <c r="C14" s="176">
        <v>45965</v>
      </c>
      <c r="D14" s="176">
        <v>45966</v>
      </c>
      <c r="E14" s="176">
        <v>45967</v>
      </c>
      <c r="F14" s="176">
        <v>45968</v>
      </c>
      <c r="G14" s="176">
        <v>45969</v>
      </c>
      <c r="H14" s="176">
        <v>45970</v>
      </c>
      <c r="I14" s="747" t="s">
        <v>1</v>
      </c>
      <c r="J14" s="749" t="s">
        <v>2</v>
      </c>
      <c r="K14" s="750"/>
    </row>
    <row r="15" spans="1:11" s="192" customFormat="1" ht="15" customHeight="1" x14ac:dyDescent="0.15">
      <c r="A15" s="155" t="s">
        <v>3</v>
      </c>
      <c r="B15" s="158" t="s">
        <v>4</v>
      </c>
      <c r="C15" s="157" t="s">
        <v>5</v>
      </c>
      <c r="D15" s="157" t="s">
        <v>6</v>
      </c>
      <c r="E15" s="157" t="s">
        <v>7</v>
      </c>
      <c r="F15" s="157" t="s">
        <v>8</v>
      </c>
      <c r="G15" s="157" t="s">
        <v>9</v>
      </c>
      <c r="H15" s="158" t="s">
        <v>10</v>
      </c>
      <c r="I15" s="748"/>
      <c r="J15" s="749"/>
      <c r="K15" s="750"/>
    </row>
    <row r="16" spans="1:11" s="151" customFormat="1" ht="13.5" customHeight="1" x14ac:dyDescent="0.15">
      <c r="A16" s="206" t="s">
        <v>142</v>
      </c>
      <c r="B16" s="195">
        <v>5</v>
      </c>
      <c r="C16" s="195"/>
      <c r="D16" s="195"/>
      <c r="E16" s="451" t="s">
        <v>119</v>
      </c>
      <c r="F16" s="195">
        <v>5</v>
      </c>
      <c r="G16" s="153">
        <v>4</v>
      </c>
      <c r="H16" s="153">
        <v>4</v>
      </c>
      <c r="I16" s="196"/>
      <c r="J16" s="751"/>
      <c r="K16" s="752"/>
    </row>
    <row r="17" spans="1:11" s="151" customFormat="1" ht="13.5" customHeight="1" x14ac:dyDescent="0.15">
      <c r="A17" s="197" t="s">
        <v>155</v>
      </c>
      <c r="B17" s="239"/>
      <c r="C17" s="241"/>
      <c r="D17" s="241"/>
      <c r="E17" s="240" t="s">
        <v>368</v>
      </c>
      <c r="F17" s="16"/>
      <c r="G17" s="240" t="s">
        <v>368</v>
      </c>
      <c r="H17" s="240" t="s">
        <v>368</v>
      </c>
      <c r="I17" s="200">
        <f t="shared" ref="I17:I24" si="3">COUNTA(B17:H17)</f>
        <v>3</v>
      </c>
      <c r="J17" s="733">
        <f>SUM(COUNTIF(B17:H17,"10-"))*(4.5)+SUM(COUNTIF(B17:H17,"9:30-"))*(5)+SUM(COUNTIF(B17:H17,"9-16"))*(6.25)+SUM(COUNTIF(B17:H17,"9:30-15"))*(5)+SUM(COUNTIF(B17:H17,"10-16"))*(5.5)+SUM(COUNTIF(B17:H17,"10-14"))*(4)</f>
        <v>15</v>
      </c>
      <c r="K17" s="734"/>
    </row>
    <row r="18" spans="1:11" ht="13.5" customHeight="1" x14ac:dyDescent="0.15">
      <c r="A18" s="197" t="s">
        <v>158</v>
      </c>
      <c r="B18" s="239" t="s">
        <v>369</v>
      </c>
      <c r="C18" s="241"/>
      <c r="D18" s="241"/>
      <c r="E18" s="239"/>
      <c r="F18" s="239"/>
      <c r="G18" s="239" t="s">
        <v>369</v>
      </c>
      <c r="H18" s="239" t="s">
        <v>369</v>
      </c>
      <c r="I18" s="200">
        <f t="shared" si="3"/>
        <v>3</v>
      </c>
      <c r="J18" s="733">
        <f>SUM(COUNTIF(B18:H18,"10-"))*(4.5)+SUM(COUNTIF(B18:H18,"9:30-"))*(5)+SUM(COUNTIF(B18:H18,"9-16"))*(6.25)+SUM(COUNTIF(B18:H18,"9:30-15"))*(5)+SUM(COUNTIF(B18:H18,"10-16"))*(5.5)+SUM(COUNTIF(B18:H18,"10-14"))*(4)</f>
        <v>13.5</v>
      </c>
      <c r="K18" s="734"/>
    </row>
    <row r="19" spans="1:11" ht="13.5" customHeight="1" x14ac:dyDescent="0.15">
      <c r="A19" s="197" t="s">
        <v>160</v>
      </c>
      <c r="B19" s="240" t="s">
        <v>368</v>
      </c>
      <c r="C19" s="241"/>
      <c r="D19" s="241"/>
      <c r="E19" s="242" t="s">
        <v>362</v>
      </c>
      <c r="F19" s="240" t="s">
        <v>368</v>
      </c>
      <c r="G19" s="242" t="s">
        <v>161</v>
      </c>
      <c r="H19" s="239"/>
      <c r="I19" s="200">
        <f t="shared" si="3"/>
        <v>4</v>
      </c>
      <c r="J19" s="733">
        <f>SUM(COUNTIF(B19:H19,"10-"))*(4.5)+SUM(COUNTIF(B19:H19,"9:30-"))*(5)+SUM(COUNTIF(B19:H19,"9-16"))*(6.25)+SUM(COUNTIF(B19:H19,"9:30-15"))*(5)+SUM(COUNTIF(B19:H19,"10-16"))*(5.5)+SUM(COUNTIF(B19:H19,"10-14"))*(4)</f>
        <v>10</v>
      </c>
      <c r="K19" s="734"/>
    </row>
    <row r="20" spans="1:11" ht="13.5" customHeight="1" x14ac:dyDescent="0.15">
      <c r="A20" s="197" t="s">
        <v>15</v>
      </c>
      <c r="B20" s="239" t="s">
        <v>369</v>
      </c>
      <c r="C20" s="241"/>
      <c r="D20" s="241"/>
      <c r="E20" s="239" t="s">
        <v>369</v>
      </c>
      <c r="F20" s="239"/>
      <c r="G20" s="239"/>
      <c r="H20" s="239" t="s">
        <v>369</v>
      </c>
      <c r="I20" s="200">
        <f>COUNTA(B20:H20)</f>
        <v>3</v>
      </c>
      <c r="J20" s="733">
        <f t="shared" ref="J20:J22" si="4">SUM(COUNTIF(B20:H20,"9-15"))*(5.5)+SUM(COUNTIF(B20:H20,"10-15"))*(4.5)+SUM(COUNTIF(B20:H20,"9-16"))*(6.25)+SUM(COUNTIF(B20:H20,"9:30-15"))*(5)+SUM(COUNTIF(B20:H20,"10-16"))*(5.5)+SUM(COUNTIF(B20:H20,"10-14"))*(4)</f>
        <v>0</v>
      </c>
      <c r="K20" s="734"/>
    </row>
    <row r="21" spans="1:11" ht="13.5" customHeight="1" x14ac:dyDescent="0.15">
      <c r="A21" s="88" t="s">
        <v>183</v>
      </c>
      <c r="B21" s="239"/>
      <c r="C21" s="241"/>
      <c r="D21" s="241"/>
      <c r="E21" s="239" t="s">
        <v>369</v>
      </c>
      <c r="F21" s="239" t="s">
        <v>369</v>
      </c>
      <c r="G21" s="239"/>
      <c r="H21" s="239" t="s">
        <v>369</v>
      </c>
      <c r="I21" s="200">
        <f t="shared" si="3"/>
        <v>3</v>
      </c>
      <c r="J21" s="733">
        <f>SUM(COUNTIF(B21:H21,"10-"))*(4.5)+SUM(COUNTIF(B21:H21,"9:30-"))*(5)+SUM(COUNTIF(B21:H21,"9-16"))*(6.25)+SUM(COUNTIF(B21:H21,"9:30-15"))*(5)+SUM(COUNTIF(B21:H21,"10-16"))*(5.5)+SUM(COUNTIF(B21:H21,"10-14"))*(4)</f>
        <v>13.5</v>
      </c>
      <c r="K21" s="734"/>
    </row>
    <row r="22" spans="1:11" ht="13.5" customHeight="1" x14ac:dyDescent="0.15">
      <c r="A22" s="88" t="s">
        <v>222</v>
      </c>
      <c r="B22" s="239" t="s">
        <v>369</v>
      </c>
      <c r="C22" s="282"/>
      <c r="D22" s="198"/>
      <c r="E22" s="239" t="s">
        <v>369</v>
      </c>
      <c r="F22" s="239" t="s">
        <v>369</v>
      </c>
      <c r="G22" s="239"/>
      <c r="H22" s="239"/>
      <c r="I22" s="200">
        <f t="shared" si="3"/>
        <v>3</v>
      </c>
      <c r="J22" s="733">
        <f t="shared" si="4"/>
        <v>0</v>
      </c>
      <c r="K22" s="734"/>
    </row>
    <row r="23" spans="1:11" ht="13.5" customHeight="1" x14ac:dyDescent="0.15">
      <c r="A23" s="88" t="s">
        <v>258</v>
      </c>
      <c r="B23" s="239" t="s">
        <v>369</v>
      </c>
      <c r="C23" s="282"/>
      <c r="D23" s="198"/>
      <c r="E23" s="239"/>
      <c r="F23" s="239" t="s">
        <v>369</v>
      </c>
      <c r="G23" s="239" t="s">
        <v>369</v>
      </c>
      <c r="H23" s="239"/>
      <c r="I23" s="200">
        <f t="shared" si="3"/>
        <v>3</v>
      </c>
      <c r="J23" s="733">
        <f>SUM(COUNTIF(B23:H23,"10-"))*(4.5)+SUM(COUNTIF(B23:H23,"9:30-"))*(5)+SUM(COUNTIF(B23:H23,"9-16"))*(6.25)+SUM(COUNTIF(B23:H23,"9:30-15"))*(5)+SUM(COUNTIF(B23:H23,"10-16"))*(5.5)+SUM(COUNTIF(B23:H23,"10-14"))*(4)</f>
        <v>13.5</v>
      </c>
      <c r="K23" s="734"/>
    </row>
    <row r="24" spans="1:11" ht="13.5" customHeight="1" x14ac:dyDescent="0.15">
      <c r="A24" s="88" t="s">
        <v>363</v>
      </c>
      <c r="B24" s="239" t="s">
        <v>245</v>
      </c>
      <c r="C24" s="202"/>
      <c r="D24" s="202"/>
      <c r="E24" s="239" t="s">
        <v>245</v>
      </c>
      <c r="F24" s="239" t="s">
        <v>245</v>
      </c>
      <c r="G24" s="239" t="s">
        <v>245</v>
      </c>
      <c r="H24" s="120"/>
      <c r="I24" s="200">
        <f t="shared" si="3"/>
        <v>4</v>
      </c>
      <c r="J24" s="733">
        <f>SUM(COUNTIF(B24:H24,"10-"))*(4.5)+SUM(COUNTIF(B24:H24,"9:30-"))*(5)+SUM(COUNTIF(B24:H24,"10-15:30"))*(5)+SUM(COUNTIF(B24:H24,"9:30-15"))*(5)+SUM(COUNTIF(B24:H24,"10-16"))*(5.5)+SUM(COUNTIF(B24:H24,"10-14"))*(4)</f>
        <v>20</v>
      </c>
      <c r="K24" s="734"/>
    </row>
    <row r="25" spans="1:11" s="191" customFormat="1" ht="15" customHeight="1" x14ac:dyDescent="0.15">
      <c r="A25" s="153" t="s">
        <v>0</v>
      </c>
      <c r="B25" s="183">
        <v>45971</v>
      </c>
      <c r="C25" s="183">
        <v>45972</v>
      </c>
      <c r="D25" s="183">
        <v>45973</v>
      </c>
      <c r="E25" s="183">
        <v>45974</v>
      </c>
      <c r="F25" s="183">
        <v>45975</v>
      </c>
      <c r="G25" s="183">
        <v>45976</v>
      </c>
      <c r="H25" s="183">
        <v>45977</v>
      </c>
      <c r="I25" s="747" t="s">
        <v>1</v>
      </c>
      <c r="J25" s="749" t="s">
        <v>2</v>
      </c>
      <c r="K25" s="750"/>
    </row>
    <row r="26" spans="1:11" s="192" customFormat="1" ht="15" customHeight="1" x14ac:dyDescent="0.15">
      <c r="A26" s="155" t="s">
        <v>3</v>
      </c>
      <c r="B26" s="448" t="s">
        <v>4</v>
      </c>
      <c r="C26" s="157" t="s">
        <v>5</v>
      </c>
      <c r="D26" s="157" t="s">
        <v>6</v>
      </c>
      <c r="E26" s="157" t="s">
        <v>7</v>
      </c>
      <c r="F26" s="157" t="s">
        <v>8</v>
      </c>
      <c r="G26" s="157" t="s">
        <v>9</v>
      </c>
      <c r="H26" s="158" t="s">
        <v>10</v>
      </c>
      <c r="I26" s="748"/>
      <c r="J26" s="749"/>
      <c r="K26" s="750"/>
    </row>
    <row r="27" spans="1:11" s="151" customFormat="1" ht="14.25" customHeight="1" x14ac:dyDescent="0.15">
      <c r="A27" s="206" t="s">
        <v>131</v>
      </c>
      <c r="B27" s="195">
        <v>5</v>
      </c>
      <c r="C27" s="195"/>
      <c r="D27" s="195"/>
      <c r="E27" s="153">
        <v>5</v>
      </c>
      <c r="F27" s="195">
        <v>5</v>
      </c>
      <c r="G27" s="153">
        <v>4</v>
      </c>
      <c r="H27" s="153">
        <v>4</v>
      </c>
      <c r="I27" s="196"/>
      <c r="J27" s="751"/>
      <c r="K27" s="752"/>
    </row>
    <row r="28" spans="1:11" ht="13.5" customHeight="1" x14ac:dyDescent="0.15">
      <c r="A28" s="204" t="s">
        <v>155</v>
      </c>
      <c r="B28" s="239"/>
      <c r="C28" s="241"/>
      <c r="D28" s="241"/>
      <c r="E28" s="240" t="s">
        <v>368</v>
      </c>
      <c r="F28" s="16"/>
      <c r="G28" s="240" t="s">
        <v>368</v>
      </c>
      <c r="H28" s="240" t="s">
        <v>368</v>
      </c>
      <c r="I28" s="199">
        <f>COUNTA(B28:H28)</f>
        <v>3</v>
      </c>
      <c r="J28" s="733">
        <f>SUM(COUNTIF(B28:H28,"10-"))*(4.5)+SUM(COUNTIF(B28:H28,"9:30-"))*(5)+SUM(COUNTIF(B28:H28,"9-16"))*(6.25)+SUM(COUNTIF(B28:H28,"9:30-15"))*(5)+SUM(COUNTIF(B28:H28,"10-16"))*(5.5)+SUM(COUNTIF(B28:H28,"10-14"))*(4)</f>
        <v>15</v>
      </c>
      <c r="K28" s="734"/>
    </row>
    <row r="29" spans="1:11" ht="13.5" customHeight="1" x14ac:dyDescent="0.15">
      <c r="A29" s="204" t="s">
        <v>158</v>
      </c>
      <c r="B29" s="239" t="s">
        <v>369</v>
      </c>
      <c r="C29" s="241"/>
      <c r="D29" s="241"/>
      <c r="E29" s="239"/>
      <c r="F29" s="239"/>
      <c r="G29" s="239" t="s">
        <v>369</v>
      </c>
      <c r="H29" s="239" t="s">
        <v>369</v>
      </c>
      <c r="I29" s="200">
        <f t="shared" ref="I29:I35" si="5">COUNTA(B29:H29)</f>
        <v>3</v>
      </c>
      <c r="J29" s="733">
        <f>SUM(COUNTIF(B29:H29,"10-"))*(4.5)+SUM(COUNTIF(B29:H29,"9:30-"))*(5)+SUM(COUNTIF(B29:H29,"9-16"))*(6.25)+SUM(COUNTIF(B29:H29,"9:30-15"))*(5)+SUM(COUNTIF(B29:H29,"10-16"))*(5.5)+SUM(COUNTIF(B29:H29,"10-14"))*(4)</f>
        <v>13.5</v>
      </c>
      <c r="K29" s="734"/>
    </row>
    <row r="30" spans="1:11" ht="13.5" customHeight="1" x14ac:dyDescent="0.15">
      <c r="A30" s="204" t="s">
        <v>160</v>
      </c>
      <c r="B30" s="240" t="s">
        <v>368</v>
      </c>
      <c r="C30" s="241"/>
      <c r="D30" s="241"/>
      <c r="E30" s="242" t="s">
        <v>362</v>
      </c>
      <c r="F30" s="240" t="s">
        <v>368</v>
      </c>
      <c r="G30" s="242" t="s">
        <v>161</v>
      </c>
      <c r="H30" s="239"/>
      <c r="I30" s="200">
        <f t="shared" si="5"/>
        <v>4</v>
      </c>
      <c r="J30" s="733">
        <f>SUM(COUNTIF(B30:H30,"10-"))*(4.5)+SUM(COUNTIF(B30:H30,"9:30-"))*(5)+SUM(COUNTIF(B30:H30,"9-16"))*(6.25)+SUM(COUNTIF(B30:H30,"9:30-15"))*(5)+SUM(COUNTIF(B30:H30,"10-16"))*(5.5)+SUM(COUNTIF(B30:H30,"10-14"))*(4)</f>
        <v>10</v>
      </c>
      <c r="K30" s="734"/>
    </row>
    <row r="31" spans="1:11" ht="13.5" customHeight="1" x14ac:dyDescent="0.15">
      <c r="A31" s="204" t="s">
        <v>15</v>
      </c>
      <c r="B31" s="239" t="s">
        <v>369</v>
      </c>
      <c r="C31" s="241"/>
      <c r="D31" s="241"/>
      <c r="E31" s="239" t="s">
        <v>369</v>
      </c>
      <c r="F31" s="239"/>
      <c r="G31" s="239"/>
      <c r="H31" s="239" t="s">
        <v>369</v>
      </c>
      <c r="I31" s="200">
        <f t="shared" si="5"/>
        <v>3</v>
      </c>
      <c r="J31" s="733">
        <f t="shared" ref="J31:J33" si="6">SUM(COUNTIF(B31:H31,"9-15"))*(5.5)+SUM(COUNTIF(B31:H31,"10-15"))*(4.5)+SUM(COUNTIF(B31:H31,"9-16"))*(6.25)+SUM(COUNTIF(B31:H31,"9:30-15"))*(5)+SUM(COUNTIF(B31:H31,"10-16"))*(5.5)+SUM(COUNTIF(B31:H31,"10-14"))*(4)</f>
        <v>0</v>
      </c>
      <c r="K31" s="734"/>
    </row>
    <row r="32" spans="1:11" ht="13.5" customHeight="1" x14ac:dyDescent="0.15">
      <c r="A32" s="88" t="s">
        <v>183</v>
      </c>
      <c r="B32" s="239"/>
      <c r="C32" s="241"/>
      <c r="D32" s="241"/>
      <c r="E32" s="239" t="s">
        <v>369</v>
      </c>
      <c r="F32" s="239" t="s">
        <v>369</v>
      </c>
      <c r="G32" s="239"/>
      <c r="H32" s="239" t="s">
        <v>369</v>
      </c>
      <c r="I32" s="200">
        <f t="shared" si="5"/>
        <v>3</v>
      </c>
      <c r="J32" s="733">
        <f>SUM(COUNTIF(B32:H32,"10-"))*(4.5)+SUM(COUNTIF(B32:H32,"9:30-"))*(5)+SUM(COUNTIF(B32:H32,"9-16"))*(6.25)+SUM(COUNTIF(B32:H32,"9:30-15"))*(5)+SUM(COUNTIF(B32:H32,"10-16"))*(5.5)+SUM(COUNTIF(B32:H32,"10-14"))*(4)</f>
        <v>13.5</v>
      </c>
      <c r="K32" s="734"/>
    </row>
    <row r="33" spans="1:11" ht="13.5" customHeight="1" x14ac:dyDescent="0.15">
      <c r="A33" s="88" t="s">
        <v>222</v>
      </c>
      <c r="B33" s="239" t="s">
        <v>369</v>
      </c>
      <c r="C33" s="282"/>
      <c r="D33" s="198"/>
      <c r="E33" s="239" t="s">
        <v>369</v>
      </c>
      <c r="F33" s="239" t="s">
        <v>369</v>
      </c>
      <c r="G33" s="239"/>
      <c r="H33" s="239"/>
      <c r="I33" s="200">
        <f t="shared" si="5"/>
        <v>3</v>
      </c>
      <c r="J33" s="733">
        <f t="shared" si="6"/>
        <v>0</v>
      </c>
      <c r="K33" s="734"/>
    </row>
    <row r="34" spans="1:11" ht="13.5" customHeight="1" x14ac:dyDescent="0.15">
      <c r="A34" s="88" t="s">
        <v>258</v>
      </c>
      <c r="B34" s="239" t="s">
        <v>369</v>
      </c>
      <c r="C34" s="282"/>
      <c r="D34" s="198"/>
      <c r="E34" s="239"/>
      <c r="F34" s="239" t="s">
        <v>369</v>
      </c>
      <c r="G34" s="239" t="s">
        <v>369</v>
      </c>
      <c r="H34" s="239"/>
      <c r="I34" s="200">
        <f t="shared" si="5"/>
        <v>3</v>
      </c>
      <c r="J34" s="733">
        <f>SUM(COUNTIF(B34:H34,"10-"))*(4.5)+SUM(COUNTIF(B34:H34,"9:30-"))*(5)+SUM(COUNTIF(B34:H34,"9-16"))*(6.25)+SUM(COUNTIF(B34:H34,"9:30-15"))*(5)+SUM(COUNTIF(B34:H34,"10-16"))*(5.5)+SUM(COUNTIF(B34:H34,"10-14"))*(4)</f>
        <v>13.5</v>
      </c>
      <c r="K34" s="734"/>
    </row>
    <row r="35" spans="1:11" ht="13.5" customHeight="1" x14ac:dyDescent="0.15">
      <c r="A35" s="88" t="s">
        <v>363</v>
      </c>
      <c r="B35" s="239" t="s">
        <v>245</v>
      </c>
      <c r="C35" s="202"/>
      <c r="D35" s="202"/>
      <c r="E35" s="239" t="s">
        <v>245</v>
      </c>
      <c r="F35" s="239" t="s">
        <v>245</v>
      </c>
      <c r="G35" s="239" t="s">
        <v>245</v>
      </c>
      <c r="H35" s="120"/>
      <c r="I35" s="200">
        <f t="shared" si="5"/>
        <v>4</v>
      </c>
      <c r="J35" s="733">
        <f>SUM(COUNTIF(B35:H35,"10-"))*(4.5)+SUM(COUNTIF(B35:H35,"9:30-"))*(5)+SUM(COUNTIF(B35:H35,"10-15:30"))*(5)+SUM(COUNTIF(B35:H35,"9:30-15"))*(5)+SUM(COUNTIF(B35:H35,"10-16"))*(5.5)+SUM(COUNTIF(B35:H35,"10-14"))*(4)</f>
        <v>20</v>
      </c>
      <c r="K35" s="734"/>
    </row>
    <row r="36" spans="1:11" s="191" customFormat="1" ht="15" customHeight="1" x14ac:dyDescent="0.15">
      <c r="A36" s="153" t="s">
        <v>0</v>
      </c>
      <c r="B36" s="183">
        <v>45978</v>
      </c>
      <c r="C36" s="183">
        <v>45979</v>
      </c>
      <c r="D36" s="183">
        <v>45980</v>
      </c>
      <c r="E36" s="183">
        <v>45981</v>
      </c>
      <c r="F36" s="183">
        <v>45982</v>
      </c>
      <c r="G36" s="183">
        <v>45983</v>
      </c>
      <c r="H36" s="183">
        <v>45984</v>
      </c>
      <c r="I36" s="747" t="s">
        <v>1</v>
      </c>
      <c r="J36" s="749" t="s">
        <v>2</v>
      </c>
      <c r="K36" s="750"/>
    </row>
    <row r="37" spans="1:11" s="192" customFormat="1" ht="15" customHeight="1" x14ac:dyDescent="0.15">
      <c r="A37" s="155" t="s">
        <v>3</v>
      </c>
      <c r="B37" s="157" t="s">
        <v>4</v>
      </c>
      <c r="C37" s="157" t="s">
        <v>5</v>
      </c>
      <c r="D37" s="157" t="s">
        <v>6</v>
      </c>
      <c r="E37" s="157" t="s">
        <v>7</v>
      </c>
      <c r="F37" s="157" t="s">
        <v>8</v>
      </c>
      <c r="G37" s="157" t="s">
        <v>9</v>
      </c>
      <c r="H37" s="158" t="s">
        <v>10</v>
      </c>
      <c r="I37" s="748"/>
      <c r="J37" s="749"/>
      <c r="K37" s="750"/>
    </row>
    <row r="38" spans="1:11" s="151" customFormat="1" ht="13.5" customHeight="1" x14ac:dyDescent="0.15">
      <c r="A38" s="206" t="s">
        <v>142</v>
      </c>
      <c r="B38" s="195">
        <v>5</v>
      </c>
      <c r="C38" s="195"/>
      <c r="D38" s="195"/>
      <c r="E38" s="153">
        <v>5</v>
      </c>
      <c r="F38" s="195">
        <v>5</v>
      </c>
      <c r="G38" s="153">
        <v>4</v>
      </c>
      <c r="H38" s="153">
        <v>4</v>
      </c>
      <c r="I38" s="196"/>
      <c r="J38" s="751"/>
      <c r="K38" s="752"/>
    </row>
    <row r="39" spans="1:11" ht="13.5" customHeight="1" x14ac:dyDescent="0.15">
      <c r="A39" s="204" t="s">
        <v>155</v>
      </c>
      <c r="B39" s="239"/>
      <c r="C39" s="241"/>
      <c r="D39" s="241"/>
      <c r="E39" s="240" t="s">
        <v>368</v>
      </c>
      <c r="F39" s="16"/>
      <c r="G39" s="240" t="s">
        <v>368</v>
      </c>
      <c r="H39" s="240" t="s">
        <v>368</v>
      </c>
      <c r="I39" s="199">
        <f>COUNTA(B39:H39)</f>
        <v>3</v>
      </c>
      <c r="J39" s="733">
        <f>SUM(COUNTIF(B39:H39,"10-"))*(4.5)+SUM(COUNTIF(B39:H39,"9:30-"))*(5)+SUM(COUNTIF(B39:H39,"9-16"))*(6.25)+SUM(COUNTIF(B39:H39,"9:30-15"))*(5)+SUM(COUNTIF(B39:H39,"10-16"))*(5.5)+SUM(COUNTIF(B39:H39,"10-14"))*(4)</f>
        <v>15</v>
      </c>
      <c r="K39" s="734"/>
    </row>
    <row r="40" spans="1:11" s="151" customFormat="1" ht="13.5" customHeight="1" x14ac:dyDescent="0.15">
      <c r="A40" s="204" t="s">
        <v>158</v>
      </c>
      <c r="B40" s="239" t="s">
        <v>369</v>
      </c>
      <c r="C40" s="241"/>
      <c r="D40" s="241"/>
      <c r="E40" s="239"/>
      <c r="F40" s="239"/>
      <c r="G40" s="239" t="s">
        <v>369</v>
      </c>
      <c r="H40" s="239" t="s">
        <v>369</v>
      </c>
      <c r="I40" s="200">
        <f t="shared" ref="I40:I46" si="7">COUNTA(B40:H40)</f>
        <v>3</v>
      </c>
      <c r="J40" s="733">
        <f>SUM(COUNTIF(B40:H40,"10-"))*(4.5)+SUM(COUNTIF(B40:H40,"9:30-"))*(5)+SUM(COUNTIF(B40:H40,"9-16"))*(6.25)+SUM(COUNTIF(B40:H40,"9:30-15"))*(5)+SUM(COUNTIF(B40:H40,"10-16"))*(5.5)+SUM(COUNTIF(B40:H40,"10-14"))*(4)</f>
        <v>13.5</v>
      </c>
      <c r="K40" s="734"/>
    </row>
    <row r="41" spans="1:11" ht="13.5" customHeight="1" x14ac:dyDescent="0.15">
      <c r="A41" s="204" t="s">
        <v>160</v>
      </c>
      <c r="B41" s="240" t="s">
        <v>368</v>
      </c>
      <c r="C41" s="241"/>
      <c r="D41" s="241"/>
      <c r="E41" s="242" t="s">
        <v>362</v>
      </c>
      <c r="F41" s="240" t="s">
        <v>368</v>
      </c>
      <c r="G41" s="242" t="s">
        <v>161</v>
      </c>
      <c r="H41" s="239"/>
      <c r="I41" s="200">
        <f t="shared" si="7"/>
        <v>4</v>
      </c>
      <c r="J41" s="733">
        <f>SUM(COUNTIF(B41:H41,"10-"))*(4.5)+SUM(COUNTIF(B41:H41,"9:30-"))*(5)+SUM(COUNTIF(B41:H41,"9-16"))*(6.25)+SUM(COUNTIF(B41:H41,"9:30-15"))*(5)+SUM(COUNTIF(B41:H41,"10-16"))*(5.5)+SUM(COUNTIF(B41:H41,"10-14"))*(4)</f>
        <v>10</v>
      </c>
      <c r="K41" s="734"/>
    </row>
    <row r="42" spans="1:11" ht="13.5" customHeight="1" x14ac:dyDescent="0.15">
      <c r="A42" s="204" t="s">
        <v>15</v>
      </c>
      <c r="B42" s="239" t="s">
        <v>369</v>
      </c>
      <c r="C42" s="241"/>
      <c r="D42" s="241"/>
      <c r="E42" s="239" t="s">
        <v>369</v>
      </c>
      <c r="F42" s="239"/>
      <c r="G42" s="239"/>
      <c r="H42" s="239" t="s">
        <v>369</v>
      </c>
      <c r="I42" s="200">
        <f t="shared" si="7"/>
        <v>3</v>
      </c>
      <c r="J42" s="733">
        <f t="shared" ref="J42:J44" si="8">SUM(COUNTIF(B42:H42,"9-15"))*(5.5)+SUM(COUNTIF(B42:H42,"10-15"))*(4.5)+SUM(COUNTIF(B42:H42,"9-16"))*(6.25)+SUM(COUNTIF(B42:H42,"9:30-15"))*(5)+SUM(COUNTIF(B42:H42,"10-16"))*(5.5)+SUM(COUNTIF(B42:H42,"10-14"))*(4)</f>
        <v>0</v>
      </c>
      <c r="K42" s="734"/>
    </row>
    <row r="43" spans="1:11" ht="13.5" customHeight="1" x14ac:dyDescent="0.15">
      <c r="A43" s="88" t="s">
        <v>183</v>
      </c>
      <c r="B43" s="239"/>
      <c r="C43" s="241"/>
      <c r="D43" s="241"/>
      <c r="E43" s="239" t="s">
        <v>369</v>
      </c>
      <c r="F43" s="239" t="s">
        <v>369</v>
      </c>
      <c r="G43" s="239"/>
      <c r="H43" s="239" t="s">
        <v>369</v>
      </c>
      <c r="I43" s="200">
        <f t="shared" si="7"/>
        <v>3</v>
      </c>
      <c r="J43" s="733">
        <f>SUM(COUNTIF(B43:H43,"10-"))*(4.5)+SUM(COUNTIF(B43:H43,"9:30-"))*(5)+SUM(COUNTIF(B43:H43,"9-16"))*(6.25)+SUM(COUNTIF(B43:H43,"9:30-15"))*(5)+SUM(COUNTIF(B43:H43,"10-16"))*(5.5)+SUM(COUNTIF(B43:H43,"10-14"))*(4)</f>
        <v>13.5</v>
      </c>
      <c r="K43" s="734"/>
    </row>
    <row r="44" spans="1:11" ht="13.5" customHeight="1" x14ac:dyDescent="0.15">
      <c r="A44" s="88" t="s">
        <v>222</v>
      </c>
      <c r="B44" s="239" t="s">
        <v>369</v>
      </c>
      <c r="C44" s="282"/>
      <c r="D44" s="198"/>
      <c r="E44" s="239" t="s">
        <v>369</v>
      </c>
      <c r="F44" s="239" t="s">
        <v>369</v>
      </c>
      <c r="G44" s="239"/>
      <c r="H44" s="239"/>
      <c r="I44" s="200">
        <f t="shared" si="7"/>
        <v>3</v>
      </c>
      <c r="J44" s="733">
        <f t="shared" si="8"/>
        <v>0</v>
      </c>
      <c r="K44" s="734"/>
    </row>
    <row r="45" spans="1:11" ht="13.5" customHeight="1" x14ac:dyDescent="0.15">
      <c r="A45" s="88" t="s">
        <v>258</v>
      </c>
      <c r="B45" s="239" t="s">
        <v>369</v>
      </c>
      <c r="C45" s="282"/>
      <c r="D45" s="198"/>
      <c r="E45" s="239"/>
      <c r="F45" s="239" t="s">
        <v>369</v>
      </c>
      <c r="G45" s="239" t="s">
        <v>369</v>
      </c>
      <c r="H45" s="239"/>
      <c r="I45" s="200">
        <f t="shared" si="7"/>
        <v>3</v>
      </c>
      <c r="J45" s="733">
        <f>SUM(COUNTIF(B45:H45,"10-"))*(4.5)+SUM(COUNTIF(B45:H45,"9:30-"))*(5)+SUM(COUNTIF(B45:H45,"9-16"))*(6.25)+SUM(COUNTIF(B45:H45,"9:30-15"))*(5)+SUM(COUNTIF(B45:H45,"10-16"))*(5.5)+SUM(COUNTIF(B45:H45,"10-14"))*(4)</f>
        <v>13.5</v>
      </c>
      <c r="K45" s="734"/>
    </row>
    <row r="46" spans="1:11" ht="13.5" customHeight="1" x14ac:dyDescent="0.15">
      <c r="A46" s="88" t="s">
        <v>363</v>
      </c>
      <c r="B46" s="239" t="s">
        <v>245</v>
      </c>
      <c r="C46" s="202"/>
      <c r="D46" s="202"/>
      <c r="E46" s="239" t="s">
        <v>245</v>
      </c>
      <c r="F46" s="239" t="s">
        <v>245</v>
      </c>
      <c r="G46" s="239" t="s">
        <v>245</v>
      </c>
      <c r="H46" s="120"/>
      <c r="I46" s="200">
        <f t="shared" si="7"/>
        <v>4</v>
      </c>
      <c r="J46" s="733">
        <f>SUM(COUNTIF(B46:H46,"10-"))*(4.5)+SUM(COUNTIF(B46:H46,"9:30-"))*(5)+SUM(COUNTIF(B46:H46,"10-15:30"))*(5)+SUM(COUNTIF(B46:H46,"10-12"))*(2)+SUM(COUNTIF(B46:H46,"10-16"))*(5.5)+SUM(COUNTIF(B46:H46,"10-14"))*(4)</f>
        <v>20</v>
      </c>
      <c r="K46" s="734"/>
    </row>
    <row r="47" spans="1:11" s="191" customFormat="1" ht="15" customHeight="1" x14ac:dyDescent="0.15">
      <c r="A47" s="175" t="s">
        <v>0</v>
      </c>
      <c r="B47" s="176">
        <v>45985</v>
      </c>
      <c r="C47" s="176">
        <v>45986</v>
      </c>
      <c r="D47" s="176">
        <v>45987</v>
      </c>
      <c r="E47" s="176">
        <v>45988</v>
      </c>
      <c r="F47" s="176">
        <v>45989</v>
      </c>
      <c r="G47" s="176">
        <v>45990</v>
      </c>
      <c r="H47" s="176">
        <v>45991</v>
      </c>
      <c r="I47" s="747" t="s">
        <v>1</v>
      </c>
      <c r="J47" s="749" t="s">
        <v>2</v>
      </c>
      <c r="K47" s="750"/>
    </row>
    <row r="48" spans="1:11" s="192" customFormat="1" ht="15" customHeight="1" x14ac:dyDescent="0.15">
      <c r="A48" s="155" t="s">
        <v>3</v>
      </c>
      <c r="B48" s="158" t="s">
        <v>4</v>
      </c>
      <c r="C48" s="157" t="s">
        <v>5</v>
      </c>
      <c r="D48" s="157" t="s">
        <v>6</v>
      </c>
      <c r="E48" s="157" t="s">
        <v>7</v>
      </c>
      <c r="F48" s="157" t="s">
        <v>8</v>
      </c>
      <c r="G48" s="157" t="s">
        <v>9</v>
      </c>
      <c r="H48" s="158" t="s">
        <v>10</v>
      </c>
      <c r="I48" s="748"/>
      <c r="J48" s="749"/>
      <c r="K48" s="750"/>
    </row>
    <row r="49" spans="1:11" s="151" customFormat="1" ht="13.5" customHeight="1" x14ac:dyDescent="0.15">
      <c r="A49" s="193" t="s">
        <v>131</v>
      </c>
      <c r="B49" s="195">
        <v>5</v>
      </c>
      <c r="C49" s="195"/>
      <c r="D49" s="195"/>
      <c r="E49" s="153">
        <v>5</v>
      </c>
      <c r="F49" s="195">
        <v>5</v>
      </c>
      <c r="G49" s="153">
        <v>4</v>
      </c>
      <c r="H49" s="153">
        <v>4</v>
      </c>
      <c r="I49" s="196"/>
      <c r="J49" s="751"/>
      <c r="K49" s="752"/>
    </row>
    <row r="50" spans="1:11" ht="13.5" customHeight="1" x14ac:dyDescent="0.15">
      <c r="A50" s="204" t="s">
        <v>155</v>
      </c>
      <c r="B50" s="239"/>
      <c r="C50" s="241"/>
      <c r="D50" s="241"/>
      <c r="E50" s="240" t="s">
        <v>368</v>
      </c>
      <c r="F50" s="16"/>
      <c r="G50" s="240" t="s">
        <v>368</v>
      </c>
      <c r="H50" s="240" t="s">
        <v>368</v>
      </c>
      <c r="I50" s="199">
        <f>COUNTA(B50:H50)</f>
        <v>3</v>
      </c>
      <c r="J50" s="733">
        <f>SUM(COUNTIF(B50:H50,"10-"))*(4.5)+SUM(COUNTIF(B50:H50,"9:30-"))*(5)+SUM(COUNTIF(B50:H50,"9-16"))*(6.25)+SUM(COUNTIF(B50:H50,"9:30-15"))*(5)+SUM(COUNTIF(B50:H50,"10-16"))*(5.5)+SUM(COUNTIF(B50:H50,"10-14"))*(4)</f>
        <v>15</v>
      </c>
      <c r="K50" s="734"/>
    </row>
    <row r="51" spans="1:11" ht="13.5" customHeight="1" x14ac:dyDescent="0.15">
      <c r="A51" s="204" t="s">
        <v>158</v>
      </c>
      <c r="B51" s="239" t="s">
        <v>369</v>
      </c>
      <c r="C51" s="241"/>
      <c r="D51" s="241"/>
      <c r="E51" s="239"/>
      <c r="F51" s="239"/>
      <c r="G51" s="239" t="s">
        <v>369</v>
      </c>
      <c r="H51" s="239" t="s">
        <v>369</v>
      </c>
      <c r="I51" s="200">
        <f t="shared" ref="I51:I53" si="9">COUNTA(B51:H51)</f>
        <v>3</v>
      </c>
      <c r="J51" s="733">
        <f>SUM(COUNTIF(B51:H51,"10-"))*(4.5)+SUM(COUNTIF(B51:H51,"9:30-"))*(5)+SUM(COUNTIF(B51:H51,"9-16"))*(6.25)+SUM(COUNTIF(B51:H51,"9:30-15"))*(5)+SUM(COUNTIF(B51:H51,"10-16"))*(5.5)+SUM(COUNTIF(B51:H51,"10-14"))*(4)</f>
        <v>13.5</v>
      </c>
      <c r="K51" s="734"/>
    </row>
    <row r="52" spans="1:11" ht="13.5" customHeight="1" x14ac:dyDescent="0.15">
      <c r="A52" s="204" t="s">
        <v>160</v>
      </c>
      <c r="B52" s="240" t="s">
        <v>368</v>
      </c>
      <c r="C52" s="241"/>
      <c r="D52" s="241"/>
      <c r="E52" s="242" t="s">
        <v>362</v>
      </c>
      <c r="F52" s="240" t="s">
        <v>368</v>
      </c>
      <c r="G52" s="242" t="s">
        <v>161</v>
      </c>
      <c r="H52" s="239"/>
      <c r="I52" s="200">
        <f t="shared" si="9"/>
        <v>4</v>
      </c>
      <c r="J52" s="733">
        <f>SUM(COUNTIF(B52:H52,"10-"))*(4.5)+SUM(COUNTIF(B52:H52,"9:30-"))*(5)+SUM(COUNTIF(B52:H52,"9-16"))*(6.25)+SUM(COUNTIF(B52:H52,"9:30-15"))*(5)+SUM(COUNTIF(B52:H52,"10-16"))*(5.5)+SUM(COUNTIF(B52:H52,"10-14"))*(4)</f>
        <v>10</v>
      </c>
      <c r="K52" s="734"/>
    </row>
    <row r="53" spans="1:11" ht="13.5" customHeight="1" x14ac:dyDescent="0.15">
      <c r="A53" s="204" t="s">
        <v>15</v>
      </c>
      <c r="B53" s="239" t="s">
        <v>369</v>
      </c>
      <c r="C53" s="241"/>
      <c r="D53" s="241"/>
      <c r="E53" s="239" t="s">
        <v>369</v>
      </c>
      <c r="F53" s="239"/>
      <c r="G53" s="239"/>
      <c r="H53" s="239" t="s">
        <v>369</v>
      </c>
      <c r="I53" s="200">
        <f t="shared" si="9"/>
        <v>3</v>
      </c>
      <c r="J53" s="733">
        <f t="shared" ref="J53:J55" si="10">SUM(COUNTIF(B53:H53,"9-15"))*(5.5)+SUM(COUNTIF(B53:H53,"10-15"))*(4.5)+SUM(COUNTIF(B53:H53,"9-16"))*(6.25)+SUM(COUNTIF(B53:H53,"9:30-15"))*(5)+SUM(COUNTIF(B53:H53,"10-16"))*(5.5)+SUM(COUNTIF(B53:H53,"10-14"))*(4)</f>
        <v>0</v>
      </c>
      <c r="K53" s="734"/>
    </row>
    <row r="54" spans="1:11" ht="13.5" customHeight="1" x14ac:dyDescent="0.15">
      <c r="A54" s="88" t="s">
        <v>183</v>
      </c>
      <c r="B54" s="239"/>
      <c r="C54" s="241"/>
      <c r="D54" s="241"/>
      <c r="E54" s="239" t="s">
        <v>369</v>
      </c>
      <c r="F54" s="239" t="s">
        <v>369</v>
      </c>
      <c r="G54" s="239"/>
      <c r="H54" s="239" t="s">
        <v>369</v>
      </c>
      <c r="I54" s="200">
        <f>COUNTA(B54:H54)</f>
        <v>3</v>
      </c>
      <c r="J54" s="733">
        <f>SUM(COUNTIF(B54:H54,"10-"))*(4.5)+SUM(COUNTIF(B54:H54,"9:30-"))*(5)+SUM(COUNTIF(B54:H54,"10-15:30"))*(5)+SUM(COUNTIF(B54:H54,"9:30-15"))*(5)+SUM(COUNTIF(B54:H54,"10-16"))*(5.5)+SUM(COUNTIF(B54:H54,"10-14"))*(4)</f>
        <v>13.5</v>
      </c>
      <c r="K54" s="734"/>
    </row>
    <row r="55" spans="1:11" ht="13.5" customHeight="1" x14ac:dyDescent="0.15">
      <c r="A55" s="88" t="s">
        <v>222</v>
      </c>
      <c r="B55" s="239" t="s">
        <v>369</v>
      </c>
      <c r="C55" s="282"/>
      <c r="D55" s="198"/>
      <c r="E55" s="239" t="s">
        <v>369</v>
      </c>
      <c r="F55" s="239" t="s">
        <v>369</v>
      </c>
      <c r="G55" s="239"/>
      <c r="H55" s="239"/>
      <c r="I55" s="200">
        <f t="shared" ref="I55:I57" si="11">COUNTA(B55:H55)</f>
        <v>3</v>
      </c>
      <c r="J55" s="733">
        <f t="shared" si="10"/>
        <v>0</v>
      </c>
      <c r="K55" s="734"/>
    </row>
    <row r="56" spans="1:11" ht="13.5" customHeight="1" x14ac:dyDescent="0.15">
      <c r="A56" s="88" t="s">
        <v>258</v>
      </c>
      <c r="B56" s="239" t="s">
        <v>369</v>
      </c>
      <c r="C56" s="282"/>
      <c r="D56" s="198"/>
      <c r="E56" s="239"/>
      <c r="F56" s="239" t="s">
        <v>369</v>
      </c>
      <c r="G56" s="239" t="s">
        <v>369</v>
      </c>
      <c r="H56" s="239"/>
      <c r="I56" s="200">
        <f t="shared" si="11"/>
        <v>3</v>
      </c>
      <c r="J56" s="733">
        <f>SUM(COUNTIF(B56:H56,"10-"))*(4.5)+SUM(COUNTIF(B56:H56,"9:30-"))*(5)+SUM(COUNTIF(B56:H56,"9-16"))*(6.25)+SUM(COUNTIF(B56:H56,"9:30-15"))*(5)+SUM(COUNTIF(B56:H56,"10-16"))*(5.5)+SUM(COUNTIF(B56:H56,"10-14"))*(4)</f>
        <v>13.5</v>
      </c>
      <c r="K56" s="734"/>
    </row>
    <row r="57" spans="1:11" ht="13.5" customHeight="1" x14ac:dyDescent="0.15">
      <c r="A57" s="88" t="s">
        <v>363</v>
      </c>
      <c r="B57" s="239" t="s">
        <v>245</v>
      </c>
      <c r="C57" s="202"/>
      <c r="D57" s="202"/>
      <c r="E57" s="239" t="s">
        <v>245</v>
      </c>
      <c r="F57" s="239" t="s">
        <v>245</v>
      </c>
      <c r="G57" s="239" t="s">
        <v>245</v>
      </c>
      <c r="H57" s="120"/>
      <c r="I57" s="200">
        <f t="shared" si="11"/>
        <v>4</v>
      </c>
      <c r="J57" s="733">
        <f>SUM(COUNTIF(B57:H57,"10-"))*(4.5)+SUM(COUNTIF(B57:H57,"9:30-"))*(5)+SUM(COUNTIF(B57:H57,"10-15:30"))*(5)+SUM(COUNTIF(B57:H57,"9:30-15"))*(5)+SUM(COUNTIF(B57:H57,"10-16"))*(5.5)+SUM(COUNTIF(B57:H57,"10-14"))*(4)</f>
        <v>20</v>
      </c>
      <c r="K57" s="734"/>
    </row>
    <row r="58" spans="1:11" ht="7.5" customHeight="1" x14ac:dyDescent="0.15">
      <c r="A58" s="207"/>
      <c r="B58" s="208"/>
      <c r="C58" s="208"/>
      <c r="D58" s="208"/>
      <c r="E58" s="208"/>
      <c r="F58" s="208"/>
      <c r="G58" s="208"/>
      <c r="H58" s="208"/>
      <c r="I58" s="209"/>
      <c r="J58" s="735" t="s">
        <v>384</v>
      </c>
      <c r="K58" s="735"/>
    </row>
    <row r="59" spans="1:11" s="1" customFormat="1" ht="18" customHeight="1" x14ac:dyDescent="0.15">
      <c r="A59" s="737" t="s">
        <v>143</v>
      </c>
      <c r="B59" s="738"/>
      <c r="C59" s="741" t="s">
        <v>162</v>
      </c>
      <c r="D59" s="742"/>
      <c r="E59" s="742"/>
      <c r="F59" s="742" t="s">
        <v>149</v>
      </c>
      <c r="G59" s="742"/>
      <c r="H59" s="743"/>
      <c r="I59" s="10"/>
      <c r="J59" s="736"/>
      <c r="K59" s="736"/>
    </row>
    <row r="60" spans="1:11" s="1" customFormat="1" ht="18" customHeight="1" x14ac:dyDescent="0.15">
      <c r="A60" s="739"/>
      <c r="B60" s="740"/>
      <c r="C60" s="744" t="s">
        <v>163</v>
      </c>
      <c r="D60" s="745"/>
      <c r="E60" s="745"/>
      <c r="F60" s="745" t="s">
        <v>164</v>
      </c>
      <c r="G60" s="745"/>
      <c r="H60" s="746"/>
      <c r="I60" s="210"/>
      <c r="J60" s="210"/>
      <c r="K60" s="210"/>
    </row>
  </sheetData>
  <mergeCells count="63">
    <mergeCell ref="J11:K11"/>
    <mergeCell ref="B1:G1"/>
    <mergeCell ref="H1:K1"/>
    <mergeCell ref="I3:I4"/>
    <mergeCell ref="J3:K4"/>
    <mergeCell ref="J5:K5"/>
    <mergeCell ref="J6:K6"/>
    <mergeCell ref="J7:K7"/>
    <mergeCell ref="J8:K8"/>
    <mergeCell ref="J9:K9"/>
    <mergeCell ref="J10:K10"/>
    <mergeCell ref="J22:K22"/>
    <mergeCell ref="J12:K12"/>
    <mergeCell ref="J13:K13"/>
    <mergeCell ref="I14:I15"/>
    <mergeCell ref="J14:K15"/>
    <mergeCell ref="J16:K16"/>
    <mergeCell ref="J17:K17"/>
    <mergeCell ref="J18:K18"/>
    <mergeCell ref="J19:K19"/>
    <mergeCell ref="J20:K20"/>
    <mergeCell ref="J21:K21"/>
    <mergeCell ref="J28:K28"/>
    <mergeCell ref="J29:K29"/>
    <mergeCell ref="J30:K30"/>
    <mergeCell ref="J31:K31"/>
    <mergeCell ref="J32:K32"/>
    <mergeCell ref="J23:K23"/>
    <mergeCell ref="J24:K24"/>
    <mergeCell ref="I25:I26"/>
    <mergeCell ref="J25:K26"/>
    <mergeCell ref="J27:K27"/>
    <mergeCell ref="J39:K39"/>
    <mergeCell ref="J40:K40"/>
    <mergeCell ref="J41:K41"/>
    <mergeCell ref="J33:K33"/>
    <mergeCell ref="I47:I48"/>
    <mergeCell ref="J47:K48"/>
    <mergeCell ref="J34:K34"/>
    <mergeCell ref="J35:K35"/>
    <mergeCell ref="I36:I37"/>
    <mergeCell ref="J36:K37"/>
    <mergeCell ref="J38:K38"/>
    <mergeCell ref="J53:K53"/>
    <mergeCell ref="J42:K42"/>
    <mergeCell ref="J43:K43"/>
    <mergeCell ref="J44:K44"/>
    <mergeCell ref="J45:K45"/>
    <mergeCell ref="J46:K46"/>
    <mergeCell ref="J49:K49"/>
    <mergeCell ref="J50:K50"/>
    <mergeCell ref="J51:K51"/>
    <mergeCell ref="J52:K52"/>
    <mergeCell ref="A59:B60"/>
    <mergeCell ref="C59:E59"/>
    <mergeCell ref="F59:H59"/>
    <mergeCell ref="C60:E60"/>
    <mergeCell ref="F60:H60"/>
    <mergeCell ref="J54:K54"/>
    <mergeCell ref="J55:K55"/>
    <mergeCell ref="J56:K56"/>
    <mergeCell ref="J57:K57"/>
    <mergeCell ref="J58:K59"/>
  </mergeCells>
  <phoneticPr fontId="13"/>
  <pageMargins left="0.51181102362204722" right="0.51181102362204722" top="0.15748031496062992" bottom="0.15748031496062992" header="0.31496062992125984" footer="0.31496062992125984"/>
  <pageSetup paperSize="9" orientation="portrait" r:id="rId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139F6-C524-499F-A966-5D7A2C82FA78}">
  <dimension ref="A1:K55"/>
  <sheetViews>
    <sheetView zoomScaleNormal="100" workbookViewId="0">
      <selection activeCell="U31" sqref="U31"/>
    </sheetView>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50" t="s">
        <v>59</v>
      </c>
      <c r="B1" s="753" t="s">
        <v>382</v>
      </c>
      <c r="C1" s="753"/>
      <c r="D1" s="753"/>
      <c r="E1" s="753"/>
      <c r="F1" s="753"/>
      <c r="G1" s="754"/>
      <c r="H1" s="812" t="s">
        <v>165</v>
      </c>
      <c r="I1" s="813"/>
      <c r="J1" s="813"/>
      <c r="K1" s="814"/>
    </row>
    <row r="2" spans="1:11" x14ac:dyDescent="0.15">
      <c r="A2" s="212"/>
    </row>
    <row r="3" spans="1:11" s="214" customFormat="1" ht="11.25" x14ac:dyDescent="0.15">
      <c r="A3" s="153" t="s">
        <v>0</v>
      </c>
      <c r="B3" s="154"/>
      <c r="C3" s="154"/>
      <c r="D3" s="154"/>
      <c r="E3" s="154"/>
      <c r="F3" s="154"/>
      <c r="G3" s="154">
        <v>45962</v>
      </c>
      <c r="H3" s="154">
        <v>45963</v>
      </c>
      <c r="I3" s="815" t="s">
        <v>1</v>
      </c>
      <c r="J3" s="817" t="s">
        <v>2</v>
      </c>
      <c r="K3" s="818"/>
    </row>
    <row r="4" spans="1:11" s="213" customFormat="1" x14ac:dyDescent="0.15">
      <c r="A4" s="155" t="s">
        <v>3</v>
      </c>
      <c r="B4" s="157"/>
      <c r="C4" s="157"/>
      <c r="D4" s="157"/>
      <c r="E4" s="157"/>
      <c r="F4" s="157"/>
      <c r="G4" s="157" t="s">
        <v>9</v>
      </c>
      <c r="H4" s="158" t="s">
        <v>10</v>
      </c>
      <c r="I4" s="816"/>
      <c r="J4" s="819"/>
      <c r="K4" s="820"/>
    </row>
    <row r="5" spans="1:11" x14ac:dyDescent="0.15">
      <c r="A5" s="217" t="s">
        <v>131</v>
      </c>
      <c r="B5" s="218"/>
      <c r="C5" s="226"/>
      <c r="D5" s="216"/>
      <c r="E5" s="226"/>
      <c r="F5" s="228"/>
      <c r="G5" s="218"/>
      <c r="H5" s="218"/>
      <c r="I5" s="219"/>
      <c r="J5" s="821"/>
      <c r="K5" s="821"/>
    </row>
    <row r="6" spans="1:11" ht="15.75" customHeight="1" x14ac:dyDescent="0.15">
      <c r="A6" s="225" t="s">
        <v>167</v>
      </c>
      <c r="B6" s="247"/>
      <c r="C6" s="247"/>
      <c r="D6" s="247"/>
      <c r="E6" s="247"/>
      <c r="F6" s="247"/>
      <c r="G6" s="245" t="s">
        <v>168</v>
      </c>
      <c r="H6" s="245" t="s">
        <v>168</v>
      </c>
      <c r="I6" s="221">
        <f>COUNTA(B6:H6)</f>
        <v>2</v>
      </c>
      <c r="J6" s="811">
        <f>SUM(COUNTIF(B6:H6,"D 10-17"))*(6.25)+(COUNTIF(B6:H6,"Y 10-17"))*(6.25)+(COUNTIF(B6:H6,"Y工場"))*(4.5)</f>
        <v>12.5</v>
      </c>
      <c r="K6" s="811"/>
    </row>
    <row r="7" spans="1:11" ht="15.75" customHeight="1" x14ac:dyDescent="0.15">
      <c r="A7" s="225" t="s">
        <v>169</v>
      </c>
      <c r="B7" s="247"/>
      <c r="C7" s="247"/>
      <c r="D7" s="247"/>
      <c r="E7" s="247"/>
      <c r="F7" s="247"/>
      <c r="G7" s="244"/>
      <c r="H7" s="244"/>
      <c r="I7" s="221">
        <f t="shared" ref="I7:I8" si="0">COUNTA(B7:H7)</f>
        <v>0</v>
      </c>
      <c r="J7" s="811">
        <f>SUM(COUNTIF(B7:H7,"D 10-17"))*(6.25)+(COUNTIF(B7:H7,"Y 10-17"))*(6.25)+(COUNTIF(B7:H7,"Y工場"))*(4.5)</f>
        <v>0</v>
      </c>
      <c r="K7" s="811"/>
    </row>
    <row r="8" spans="1:11" ht="15.75" customHeight="1" x14ac:dyDescent="0.15">
      <c r="A8" s="225" t="s">
        <v>186</v>
      </c>
      <c r="B8" s="247"/>
      <c r="C8" s="247"/>
      <c r="D8" s="247"/>
      <c r="E8" s="247"/>
      <c r="F8" s="247"/>
      <c r="G8" s="243" t="s">
        <v>241</v>
      </c>
      <c r="H8" s="244"/>
      <c r="I8" s="221">
        <f t="shared" si="0"/>
        <v>1</v>
      </c>
      <c r="J8" s="811">
        <f>SUM(COUNTIF(B8:H8,"D 10-17"))*(6.25)+(COUNTIF(B8:H8,"Y 10-17"))*(6.25)+(COUNTIF(B8:H8,"Y工場"))*(4.5)+(COUNTIF(B8:H8,"D 10-13"))*(3)</f>
        <v>3</v>
      </c>
      <c r="K8" s="811"/>
    </row>
    <row r="9" spans="1:11" ht="15.75" customHeight="1" x14ac:dyDescent="0.15">
      <c r="A9" s="225"/>
      <c r="B9" s="247"/>
      <c r="C9" s="247"/>
      <c r="D9" s="247"/>
      <c r="E9" s="247"/>
      <c r="F9" s="247"/>
      <c r="G9" s="243"/>
      <c r="H9" s="244"/>
      <c r="I9" s="221"/>
      <c r="J9" s="811"/>
      <c r="K9" s="811"/>
    </row>
    <row r="10" spans="1:11" ht="15.75" customHeight="1" x14ac:dyDescent="0.15">
      <c r="A10" s="193"/>
      <c r="B10" s="215"/>
      <c r="C10" s="215"/>
      <c r="D10" s="215"/>
      <c r="E10" s="215"/>
      <c r="F10" s="215"/>
      <c r="G10" s="226"/>
      <c r="H10" s="226"/>
      <c r="I10" s="219"/>
      <c r="J10" s="821"/>
      <c r="K10" s="821"/>
    </row>
    <row r="11" spans="1:11" ht="15.75" customHeight="1" x14ac:dyDescent="0.15">
      <c r="A11" s="220" t="s">
        <v>203</v>
      </c>
      <c r="B11" s="262"/>
      <c r="C11" s="262"/>
      <c r="D11" s="223"/>
      <c r="E11" s="223"/>
      <c r="F11" s="223"/>
      <c r="G11" s="336" t="s">
        <v>242</v>
      </c>
      <c r="H11" s="220" t="s">
        <v>172</v>
      </c>
      <c r="I11" s="227"/>
      <c r="J11" s="810"/>
      <c r="K11" s="810"/>
    </row>
    <row r="12" spans="1:11" ht="15.75" customHeight="1" x14ac:dyDescent="0.15">
      <c r="A12" s="224" t="s">
        <v>204</v>
      </c>
      <c r="B12" s="262"/>
      <c r="C12" s="262"/>
      <c r="D12" s="223"/>
      <c r="E12" s="223"/>
      <c r="F12" s="223"/>
      <c r="G12" s="220"/>
      <c r="H12" s="220"/>
      <c r="I12" s="221"/>
      <c r="J12" s="810"/>
      <c r="K12" s="810"/>
    </row>
    <row r="13" spans="1:11" s="214" customFormat="1" ht="11.25" x14ac:dyDescent="0.15">
      <c r="A13" s="175" t="s">
        <v>0</v>
      </c>
      <c r="B13" s="176">
        <v>45964</v>
      </c>
      <c r="C13" s="176">
        <v>45965</v>
      </c>
      <c r="D13" s="176">
        <v>45966</v>
      </c>
      <c r="E13" s="176">
        <v>45967</v>
      </c>
      <c r="F13" s="176">
        <v>45968</v>
      </c>
      <c r="G13" s="176">
        <v>45969</v>
      </c>
      <c r="H13" s="176">
        <v>45970</v>
      </c>
      <c r="I13" s="815" t="s">
        <v>1</v>
      </c>
      <c r="J13" s="822" t="s">
        <v>2</v>
      </c>
      <c r="K13" s="823"/>
    </row>
    <row r="14" spans="1:11" s="213" customFormat="1" x14ac:dyDescent="0.15">
      <c r="A14" s="155" t="s">
        <v>3</v>
      </c>
      <c r="B14" s="158" t="s">
        <v>4</v>
      </c>
      <c r="C14" s="157" t="s">
        <v>5</v>
      </c>
      <c r="D14" s="157" t="s">
        <v>6</v>
      </c>
      <c r="E14" s="157" t="s">
        <v>7</v>
      </c>
      <c r="F14" s="157" t="s">
        <v>8</v>
      </c>
      <c r="G14" s="157" t="s">
        <v>9</v>
      </c>
      <c r="H14" s="158" t="s">
        <v>10</v>
      </c>
      <c r="I14" s="816"/>
      <c r="J14" s="819"/>
      <c r="K14" s="820"/>
    </row>
    <row r="15" spans="1:11" x14ac:dyDescent="0.15">
      <c r="A15" s="193" t="s">
        <v>142</v>
      </c>
      <c r="B15" s="218"/>
      <c r="C15" s="226"/>
      <c r="D15" s="216"/>
      <c r="E15" s="226"/>
      <c r="F15" s="228"/>
      <c r="G15" s="218"/>
      <c r="H15" s="218"/>
      <c r="I15" s="219"/>
      <c r="J15" s="821"/>
      <c r="K15" s="821"/>
    </row>
    <row r="16" spans="1:11" ht="15.75" customHeight="1" x14ac:dyDescent="0.15">
      <c r="A16" s="222" t="s">
        <v>167</v>
      </c>
      <c r="B16" s="246"/>
      <c r="C16" s="247"/>
      <c r="D16" s="247"/>
      <c r="E16" s="246"/>
      <c r="F16" s="244"/>
      <c r="G16" s="245" t="s">
        <v>168</v>
      </c>
      <c r="H16" s="245" t="s">
        <v>168</v>
      </c>
      <c r="I16" s="221">
        <f>COUNTA(B16:H16)</f>
        <v>2</v>
      </c>
      <c r="J16" s="811">
        <f>SUM(COUNTIF(B16:H16,"D 10-17"))*(6.25)+(COUNTIF(B16:H16,"Y 10-17"))*(6.25)+(COUNTIF(B16:H16,"Y工場"))*(4.5)</f>
        <v>12.5</v>
      </c>
      <c r="K16" s="811"/>
    </row>
    <row r="17" spans="1:11" ht="15.75" customHeight="1" x14ac:dyDescent="0.15">
      <c r="A17" s="222" t="s">
        <v>169</v>
      </c>
      <c r="B17" s="245" t="s">
        <v>168</v>
      </c>
      <c r="C17" s="247"/>
      <c r="D17" s="247"/>
      <c r="E17" s="245" t="s">
        <v>168</v>
      </c>
      <c r="F17" s="245" t="s">
        <v>168</v>
      </c>
      <c r="G17" s="244"/>
      <c r="H17" s="244"/>
      <c r="I17" s="221">
        <f t="shared" ref="I17:I18" si="1">COUNTA(B17:H17)</f>
        <v>3</v>
      </c>
      <c r="J17" s="811">
        <f>SUM(COUNTIF(B17:H17,"D 10-17"))*(6.25)+(COUNTIF(B17:H17,"Y 10-17"))*(6.25)+(COUNTIF(B17:H17,"Y工場"))*(4.5)</f>
        <v>18.75</v>
      </c>
      <c r="K17" s="811"/>
    </row>
    <row r="18" spans="1:11" ht="15.75" customHeight="1" x14ac:dyDescent="0.15">
      <c r="A18" s="225" t="s">
        <v>186</v>
      </c>
      <c r="B18" s="243" t="s">
        <v>241</v>
      </c>
      <c r="C18" s="247"/>
      <c r="D18" s="247"/>
      <c r="E18" s="243" t="s">
        <v>241</v>
      </c>
      <c r="F18" s="245"/>
      <c r="G18" s="243" t="s">
        <v>241</v>
      </c>
      <c r="H18" s="244"/>
      <c r="I18" s="221">
        <f t="shared" si="1"/>
        <v>3</v>
      </c>
      <c r="J18" s="811">
        <f>SUM(COUNTIF(B18:H18,"D 10-17"))*(6.25)+(COUNTIF(B18:H18,"Y 10-17"))*(6.25)+(COUNTIF(B18:H18,"Y工場"))*(4.5)+(COUNTIF(B18:H18,"D 10-13"))*(3)</f>
        <v>9</v>
      </c>
      <c r="K18" s="811"/>
    </row>
    <row r="19" spans="1:11" ht="15.75" customHeight="1" x14ac:dyDescent="0.15">
      <c r="A19" s="225"/>
      <c r="B19" s="245"/>
      <c r="C19" s="247"/>
      <c r="D19" s="247"/>
      <c r="E19" s="245"/>
      <c r="F19" s="245"/>
      <c r="G19" s="243"/>
      <c r="H19" s="244"/>
      <c r="I19" s="221"/>
      <c r="J19" s="811"/>
      <c r="K19" s="811"/>
    </row>
    <row r="20" spans="1:11" ht="15.75" customHeight="1" x14ac:dyDescent="0.15">
      <c r="A20" s="193"/>
      <c r="B20" s="215"/>
      <c r="C20" s="215"/>
      <c r="D20" s="215"/>
      <c r="E20" s="226"/>
      <c r="F20" s="226"/>
      <c r="G20" s="226"/>
      <c r="H20" s="226"/>
      <c r="I20" s="219"/>
      <c r="J20" s="821"/>
      <c r="K20" s="821"/>
    </row>
    <row r="21" spans="1:11" ht="15.75" customHeight="1" x14ac:dyDescent="0.15">
      <c r="A21" s="220" t="s">
        <v>203</v>
      </c>
      <c r="B21" s="336" t="s">
        <v>242</v>
      </c>
      <c r="C21" s="223"/>
      <c r="D21" s="223"/>
      <c r="E21" s="336" t="s">
        <v>242</v>
      </c>
      <c r="F21" s="220" t="s">
        <v>172</v>
      </c>
      <c r="G21" s="336" t="s">
        <v>242</v>
      </c>
      <c r="H21" s="220" t="s">
        <v>172</v>
      </c>
      <c r="I21" s="227"/>
      <c r="J21" s="810"/>
      <c r="K21" s="810"/>
    </row>
    <row r="22" spans="1:11" ht="15.75" customHeight="1" x14ac:dyDescent="0.15">
      <c r="A22" s="224" t="s">
        <v>204</v>
      </c>
      <c r="B22" s="220"/>
      <c r="C22" s="223"/>
      <c r="D22" s="223"/>
      <c r="E22" s="220"/>
      <c r="F22" s="224"/>
      <c r="G22" s="220"/>
      <c r="H22" s="220"/>
      <c r="I22" s="221"/>
      <c r="J22" s="810"/>
      <c r="K22" s="810"/>
    </row>
    <row r="23" spans="1:11" s="214" customFormat="1" ht="11.25" x14ac:dyDescent="0.15">
      <c r="A23" s="153" t="s">
        <v>0</v>
      </c>
      <c r="B23" s="183">
        <v>45971</v>
      </c>
      <c r="C23" s="183">
        <v>45972</v>
      </c>
      <c r="D23" s="183">
        <v>45973</v>
      </c>
      <c r="E23" s="183">
        <v>45974</v>
      </c>
      <c r="F23" s="183">
        <v>45975</v>
      </c>
      <c r="G23" s="183">
        <v>45976</v>
      </c>
      <c r="H23" s="183">
        <v>45977</v>
      </c>
      <c r="I23" s="815" t="s">
        <v>1</v>
      </c>
      <c r="J23" s="822" t="s">
        <v>2</v>
      </c>
      <c r="K23" s="823"/>
    </row>
    <row r="24" spans="1:11" s="213" customFormat="1" x14ac:dyDescent="0.15">
      <c r="A24" s="155" t="s">
        <v>3</v>
      </c>
      <c r="B24" s="157" t="s">
        <v>4</v>
      </c>
      <c r="C24" s="157" t="s">
        <v>5</v>
      </c>
      <c r="D24" s="157" t="s">
        <v>6</v>
      </c>
      <c r="E24" s="157" t="s">
        <v>7</v>
      </c>
      <c r="F24" s="157" t="s">
        <v>8</v>
      </c>
      <c r="G24" s="157" t="s">
        <v>9</v>
      </c>
      <c r="H24" s="158" t="s">
        <v>10</v>
      </c>
      <c r="I24" s="816"/>
      <c r="J24" s="819"/>
      <c r="K24" s="820"/>
    </row>
    <row r="25" spans="1:11" x14ac:dyDescent="0.15">
      <c r="A25" s="217" t="s">
        <v>131</v>
      </c>
      <c r="B25" s="218"/>
      <c r="C25" s="226"/>
      <c r="D25" s="216"/>
      <c r="E25" s="226"/>
      <c r="F25" s="228"/>
      <c r="G25" s="218"/>
      <c r="H25" s="218"/>
      <c r="I25" s="219"/>
      <c r="J25" s="821"/>
      <c r="K25" s="821"/>
    </row>
    <row r="26" spans="1:11" ht="15.75" customHeight="1" x14ac:dyDescent="0.15">
      <c r="A26" s="222" t="s">
        <v>167</v>
      </c>
      <c r="B26" s="246"/>
      <c r="C26" s="247"/>
      <c r="D26" s="247"/>
      <c r="E26" s="246"/>
      <c r="F26" s="244"/>
      <c r="G26" s="245" t="s">
        <v>168</v>
      </c>
      <c r="H26" s="245" t="s">
        <v>168</v>
      </c>
      <c r="I26" s="221">
        <f>COUNTA(B26:H26)</f>
        <v>2</v>
      </c>
      <c r="J26" s="811">
        <f>SUM(COUNTIF(B26:H26,"D 10-17"))*(6.25)+(COUNTIF(B26:H26,"Y 10-17"))*(6.25)+(COUNTIF(B26:H26,"Y工場"))*(4.5)</f>
        <v>12.5</v>
      </c>
      <c r="K26" s="811"/>
    </row>
    <row r="27" spans="1:11" ht="15.75" customHeight="1" x14ac:dyDescent="0.15">
      <c r="A27" s="222" t="s">
        <v>169</v>
      </c>
      <c r="B27" s="245" t="s">
        <v>168</v>
      </c>
      <c r="C27" s="247"/>
      <c r="D27" s="247"/>
      <c r="E27" s="245" t="s">
        <v>168</v>
      </c>
      <c r="F27" s="245" t="s">
        <v>168</v>
      </c>
      <c r="G27" s="244"/>
      <c r="H27" s="244"/>
      <c r="I27" s="221">
        <f t="shared" ref="I27:I28" si="2">COUNTA(B27:H27)</f>
        <v>3</v>
      </c>
      <c r="J27" s="811">
        <f>SUM(COUNTIF(B27:H27,"D 10-17"))*(6.25)+(COUNTIF(B27:H27,"Y 10-17"))*(6.25)+(COUNTIF(B27:H27,"Y工場"))*(4.5)</f>
        <v>18.75</v>
      </c>
      <c r="K27" s="811"/>
    </row>
    <row r="28" spans="1:11" ht="15.75" customHeight="1" x14ac:dyDescent="0.15">
      <c r="A28" s="225" t="s">
        <v>186</v>
      </c>
      <c r="B28" s="243" t="s">
        <v>241</v>
      </c>
      <c r="C28" s="247"/>
      <c r="D28" s="247"/>
      <c r="E28" s="243" t="s">
        <v>241</v>
      </c>
      <c r="F28" s="245"/>
      <c r="G28" s="243" t="s">
        <v>241</v>
      </c>
      <c r="H28" s="244"/>
      <c r="I28" s="221">
        <f t="shared" si="2"/>
        <v>3</v>
      </c>
      <c r="J28" s="811">
        <f>SUM(COUNTIF(B28:H28,"D 10-17"))*(6.25)+(COUNTIF(B28:H28,"Y 10-17"))*(6.25)+(COUNTIF(B28:H28,"Y工場"))*(4.5)+(COUNTIF(B28:H28,"D 10-13"))*(3)</f>
        <v>9</v>
      </c>
      <c r="K28" s="811"/>
    </row>
    <row r="29" spans="1:11" ht="15.75" customHeight="1" x14ac:dyDescent="0.15">
      <c r="A29" s="225"/>
      <c r="B29" s="245"/>
      <c r="C29" s="247"/>
      <c r="D29" s="247"/>
      <c r="E29" s="245"/>
      <c r="F29" s="245"/>
      <c r="G29" s="243"/>
      <c r="H29" s="244"/>
      <c r="I29" s="221"/>
      <c r="J29" s="811"/>
      <c r="K29" s="811"/>
    </row>
    <row r="30" spans="1:11" ht="15.75" customHeight="1" x14ac:dyDescent="0.15">
      <c r="A30" s="193"/>
      <c r="B30" s="215"/>
      <c r="C30" s="215"/>
      <c r="D30" s="215"/>
      <c r="E30" s="226"/>
      <c r="F30" s="226"/>
      <c r="G30" s="226"/>
      <c r="H30" s="226"/>
      <c r="I30" s="219"/>
      <c r="J30" s="821"/>
      <c r="K30" s="821"/>
    </row>
    <row r="31" spans="1:11" ht="15.75" customHeight="1" x14ac:dyDescent="0.15">
      <c r="A31" s="220" t="s">
        <v>203</v>
      </c>
      <c r="B31" s="336" t="s">
        <v>242</v>
      </c>
      <c r="C31" s="223"/>
      <c r="D31" s="223"/>
      <c r="E31" s="336" t="s">
        <v>242</v>
      </c>
      <c r="F31" s="220" t="s">
        <v>172</v>
      </c>
      <c r="G31" s="336" t="s">
        <v>242</v>
      </c>
      <c r="H31" s="220" t="s">
        <v>172</v>
      </c>
      <c r="I31" s="227"/>
      <c r="J31" s="810"/>
      <c r="K31" s="810"/>
    </row>
    <row r="32" spans="1:11" ht="15.75" customHeight="1" x14ac:dyDescent="0.15">
      <c r="A32" s="224" t="s">
        <v>204</v>
      </c>
      <c r="B32" s="220"/>
      <c r="C32" s="223"/>
      <c r="D32" s="223"/>
      <c r="E32" s="220"/>
      <c r="F32" s="224"/>
      <c r="G32" s="220"/>
      <c r="H32" s="220"/>
      <c r="I32" s="229"/>
      <c r="J32" s="810"/>
      <c r="K32" s="810"/>
    </row>
    <row r="33" spans="1:11" s="214" customFormat="1" ht="11.25" x14ac:dyDescent="0.15">
      <c r="A33" s="153" t="s">
        <v>0</v>
      </c>
      <c r="B33" s="183">
        <v>45978</v>
      </c>
      <c r="C33" s="183">
        <v>45979</v>
      </c>
      <c r="D33" s="183">
        <v>45980</v>
      </c>
      <c r="E33" s="183">
        <v>45981</v>
      </c>
      <c r="F33" s="183">
        <v>45982</v>
      </c>
      <c r="G33" s="183">
        <v>45983</v>
      </c>
      <c r="H33" s="183">
        <v>45984</v>
      </c>
      <c r="I33" s="815" t="s">
        <v>1</v>
      </c>
      <c r="J33" s="817" t="s">
        <v>2</v>
      </c>
      <c r="K33" s="818"/>
    </row>
    <row r="34" spans="1:11" s="213" customFormat="1" x14ac:dyDescent="0.15">
      <c r="A34" s="155" t="s">
        <v>3</v>
      </c>
      <c r="B34" s="157" t="s">
        <v>4</v>
      </c>
      <c r="C34" s="157" t="s">
        <v>5</v>
      </c>
      <c r="D34" s="157" t="s">
        <v>6</v>
      </c>
      <c r="E34" s="157" t="s">
        <v>7</v>
      </c>
      <c r="F34" s="157" t="s">
        <v>8</v>
      </c>
      <c r="G34" s="157" t="s">
        <v>9</v>
      </c>
      <c r="H34" s="158" t="s">
        <v>10</v>
      </c>
      <c r="I34" s="816"/>
      <c r="J34" s="819"/>
      <c r="K34" s="820"/>
    </row>
    <row r="35" spans="1:11" x14ac:dyDescent="0.15">
      <c r="A35" s="193" t="s">
        <v>142</v>
      </c>
      <c r="B35" s="218"/>
      <c r="C35" s="216"/>
      <c r="D35" s="216"/>
      <c r="E35" s="226"/>
      <c r="F35" s="228"/>
      <c r="G35" s="218"/>
      <c r="H35" s="218"/>
      <c r="I35" s="219"/>
      <c r="J35" s="821"/>
      <c r="K35" s="821"/>
    </row>
    <row r="36" spans="1:11" ht="15.75" customHeight="1" x14ac:dyDescent="0.15">
      <c r="A36" s="222" t="s">
        <v>167</v>
      </c>
      <c r="B36" s="246"/>
      <c r="C36" s="247"/>
      <c r="D36" s="247"/>
      <c r="E36" s="246"/>
      <c r="F36" s="244"/>
      <c r="G36" s="245" t="s">
        <v>168</v>
      </c>
      <c r="H36" s="245" t="s">
        <v>168</v>
      </c>
      <c r="I36" s="221">
        <f>COUNTA(B36:H36)</f>
        <v>2</v>
      </c>
      <c r="J36" s="811">
        <f>SUM(COUNTIF(B36:H36,"D 10-17"))*(6.25)+(COUNTIF(B36:H36,"Y 10-17"))*(6.25)+(COUNTIF(B36:H36,"Y工場"))*(4.5)</f>
        <v>12.5</v>
      </c>
      <c r="K36" s="811"/>
    </row>
    <row r="37" spans="1:11" ht="15.75" customHeight="1" x14ac:dyDescent="0.15">
      <c r="A37" s="222" t="s">
        <v>169</v>
      </c>
      <c r="B37" s="245" t="s">
        <v>168</v>
      </c>
      <c r="C37" s="247"/>
      <c r="D37" s="247"/>
      <c r="E37" s="245" t="s">
        <v>168</v>
      </c>
      <c r="F37" s="245" t="s">
        <v>168</v>
      </c>
      <c r="G37" s="244"/>
      <c r="H37" s="244"/>
      <c r="I37" s="221">
        <f t="shared" ref="I37:I38" si="3">COUNTA(B37:H37)</f>
        <v>3</v>
      </c>
      <c r="J37" s="811">
        <f>SUM(COUNTIF(B37:H37,"D 10-17"))*(6.25)+(COUNTIF(B37:H37,"Y 10-17"))*(6.25)+(COUNTIF(B37:H37,"Y工場"))*(4.5)</f>
        <v>18.75</v>
      </c>
      <c r="K37" s="811"/>
    </row>
    <row r="38" spans="1:11" ht="15.75" customHeight="1" x14ac:dyDescent="0.15">
      <c r="A38" s="225" t="s">
        <v>186</v>
      </c>
      <c r="B38" s="243" t="s">
        <v>241</v>
      </c>
      <c r="C38" s="247"/>
      <c r="D38" s="247"/>
      <c r="E38" s="243" t="s">
        <v>241</v>
      </c>
      <c r="F38" s="245"/>
      <c r="G38" s="243" t="s">
        <v>241</v>
      </c>
      <c r="H38" s="244"/>
      <c r="I38" s="221">
        <f t="shared" si="3"/>
        <v>3</v>
      </c>
      <c r="J38" s="811">
        <f>SUM(COUNTIF(B38:H38,"D 10-17"))*(6.25)+(COUNTIF(B38:H38,"Y 10-17"))*(6.25)+(COUNTIF(B38:H38,"Y工場"))*(4.5)+(COUNTIF(B38:H38,"D 10-13"))*(3)</f>
        <v>9</v>
      </c>
      <c r="K38" s="811"/>
    </row>
    <row r="39" spans="1:11" ht="15.75" customHeight="1" x14ac:dyDescent="0.15">
      <c r="A39" s="225"/>
      <c r="B39" s="245"/>
      <c r="C39" s="247"/>
      <c r="D39" s="247"/>
      <c r="E39" s="245"/>
      <c r="F39" s="245"/>
      <c r="G39" s="243"/>
      <c r="H39" s="244"/>
      <c r="I39" s="221"/>
      <c r="J39" s="811"/>
      <c r="K39" s="811"/>
    </row>
    <row r="40" spans="1:11" ht="15.75" customHeight="1" x14ac:dyDescent="0.15">
      <c r="A40" s="193"/>
      <c r="B40" s="215"/>
      <c r="C40" s="215"/>
      <c r="D40" s="215"/>
      <c r="E40" s="226"/>
      <c r="F40" s="226"/>
      <c r="G40" s="226"/>
      <c r="H40" s="226"/>
      <c r="I40" s="219"/>
      <c r="J40" s="821"/>
      <c r="K40" s="821"/>
    </row>
    <row r="41" spans="1:11" ht="15.75" customHeight="1" x14ac:dyDescent="0.15">
      <c r="A41" s="220" t="s">
        <v>203</v>
      </c>
      <c r="B41" s="336" t="s">
        <v>242</v>
      </c>
      <c r="C41" s="223"/>
      <c r="D41" s="223"/>
      <c r="E41" s="336" t="s">
        <v>242</v>
      </c>
      <c r="F41" s="220" t="s">
        <v>172</v>
      </c>
      <c r="G41" s="336" t="s">
        <v>242</v>
      </c>
      <c r="H41" s="220" t="s">
        <v>172</v>
      </c>
      <c r="I41" s="227"/>
      <c r="J41" s="810"/>
      <c r="K41" s="810"/>
    </row>
    <row r="42" spans="1:11" ht="15.75" customHeight="1" x14ac:dyDescent="0.15">
      <c r="A42" s="224" t="s">
        <v>204</v>
      </c>
      <c r="B42" s="220"/>
      <c r="C42" s="223"/>
      <c r="D42" s="223"/>
      <c r="E42" s="220"/>
      <c r="F42" s="224"/>
      <c r="G42" s="220"/>
      <c r="H42" s="220"/>
      <c r="I42" s="221"/>
      <c r="J42" s="810"/>
      <c r="K42" s="810"/>
    </row>
    <row r="43" spans="1:11" s="214" customFormat="1" ht="11.25" x14ac:dyDescent="0.15">
      <c r="A43" s="175" t="s">
        <v>0</v>
      </c>
      <c r="B43" s="176">
        <v>45985</v>
      </c>
      <c r="C43" s="176">
        <v>45986</v>
      </c>
      <c r="D43" s="176">
        <v>45987</v>
      </c>
      <c r="E43" s="176">
        <v>45988</v>
      </c>
      <c r="F43" s="176">
        <v>45989</v>
      </c>
      <c r="G43" s="176">
        <v>45990</v>
      </c>
      <c r="H43" s="176">
        <v>45991</v>
      </c>
      <c r="I43" s="815" t="s">
        <v>1</v>
      </c>
      <c r="J43" s="822" t="s">
        <v>2</v>
      </c>
      <c r="K43" s="823"/>
    </row>
    <row r="44" spans="1:11" s="213" customFormat="1" x14ac:dyDescent="0.15">
      <c r="A44" s="155" t="s">
        <v>3</v>
      </c>
      <c r="B44" s="158" t="s">
        <v>4</v>
      </c>
      <c r="C44" s="157" t="s">
        <v>5</v>
      </c>
      <c r="D44" s="157" t="s">
        <v>6</v>
      </c>
      <c r="E44" s="157" t="s">
        <v>7</v>
      </c>
      <c r="F44" s="157" t="s">
        <v>8</v>
      </c>
      <c r="G44" s="157" t="s">
        <v>9</v>
      </c>
      <c r="H44" s="158" t="s">
        <v>10</v>
      </c>
      <c r="I44" s="816"/>
      <c r="J44" s="819"/>
      <c r="K44" s="820"/>
    </row>
    <row r="45" spans="1:11" x14ac:dyDescent="0.15">
      <c r="A45" s="217" t="s">
        <v>131</v>
      </c>
      <c r="B45" s="218"/>
      <c r="C45" s="226"/>
      <c r="D45" s="216"/>
      <c r="E45" s="216"/>
      <c r="F45" s="216"/>
      <c r="G45" s="216"/>
      <c r="H45" s="216"/>
      <c r="I45" s="219"/>
      <c r="J45" s="821"/>
      <c r="K45" s="821"/>
    </row>
    <row r="46" spans="1:11" ht="15.75" customHeight="1" x14ac:dyDescent="0.15">
      <c r="A46" s="222" t="s">
        <v>167</v>
      </c>
      <c r="B46" s="246"/>
      <c r="C46" s="247"/>
      <c r="D46" s="247"/>
      <c r="E46" s="246"/>
      <c r="F46" s="244"/>
      <c r="G46" s="245" t="s">
        <v>168</v>
      </c>
      <c r="H46" s="245" t="s">
        <v>168</v>
      </c>
      <c r="I46" s="221">
        <f>COUNTA(B46:H46)</f>
        <v>2</v>
      </c>
      <c r="J46" s="811">
        <f>SUM(COUNTIF(B46:H46,"D 10-17"))*(6.25)+(COUNTIF(B46:H46,"Y 10-17"))*(6.25)+(COUNTIF(B46:H46,"Y工場"))*(4.5)</f>
        <v>12.5</v>
      </c>
      <c r="K46" s="811"/>
    </row>
    <row r="47" spans="1:11" ht="15.75" customHeight="1" x14ac:dyDescent="0.15">
      <c r="A47" s="222" t="s">
        <v>169</v>
      </c>
      <c r="B47" s="245" t="s">
        <v>168</v>
      </c>
      <c r="C47" s="247"/>
      <c r="D47" s="247"/>
      <c r="E47" s="245" t="s">
        <v>168</v>
      </c>
      <c r="F47" s="245" t="s">
        <v>168</v>
      </c>
      <c r="G47" s="244"/>
      <c r="H47" s="244"/>
      <c r="I47" s="221">
        <f t="shared" ref="I47:I48" si="4">COUNTA(B47:H47)</f>
        <v>3</v>
      </c>
      <c r="J47" s="811">
        <f>SUM(COUNTIF(B47:H47,"D 10-17"))*(6.25)+(COUNTIF(B47:H47,"Y 10-17"))*(6.25)+(COUNTIF(B47:H47,"Y工場"))*(4.5)</f>
        <v>18.75</v>
      </c>
      <c r="K47" s="811"/>
    </row>
    <row r="48" spans="1:11" ht="15.75" customHeight="1" x14ac:dyDescent="0.15">
      <c r="A48" s="225" t="s">
        <v>186</v>
      </c>
      <c r="B48" s="243" t="s">
        <v>241</v>
      </c>
      <c r="C48" s="247"/>
      <c r="D48" s="247"/>
      <c r="E48" s="243" t="s">
        <v>241</v>
      </c>
      <c r="F48" s="245"/>
      <c r="G48" s="243" t="s">
        <v>241</v>
      </c>
      <c r="H48" s="244"/>
      <c r="I48" s="221">
        <f t="shared" si="4"/>
        <v>3</v>
      </c>
      <c r="J48" s="811">
        <f>SUM(COUNTIF(B48:H48,"D 10-17"))*(6.25)+(COUNTIF(B48:H48,"Y 10-17"))*(6.25)+(COUNTIF(B48:H48,"Y工場"))*(4.5)+(COUNTIF(B48:H48,"D 10-13"))*(3)</f>
        <v>9</v>
      </c>
      <c r="K48" s="811"/>
    </row>
    <row r="49" spans="1:11" ht="15.75" customHeight="1" x14ac:dyDescent="0.15">
      <c r="A49" s="225"/>
      <c r="B49" s="245"/>
      <c r="C49" s="247"/>
      <c r="D49" s="247"/>
      <c r="E49" s="245"/>
      <c r="F49" s="245"/>
      <c r="G49" s="243"/>
      <c r="H49" s="244"/>
      <c r="I49" s="221"/>
      <c r="J49" s="811"/>
      <c r="K49" s="811"/>
    </row>
    <row r="50" spans="1:11" ht="15.75" customHeight="1" x14ac:dyDescent="0.15">
      <c r="A50" s="193"/>
      <c r="B50" s="215"/>
      <c r="C50" s="215"/>
      <c r="D50" s="215"/>
      <c r="E50" s="226"/>
      <c r="F50" s="226"/>
      <c r="G50" s="226"/>
      <c r="H50" s="226"/>
      <c r="I50" s="219"/>
      <c r="J50" s="821"/>
      <c r="K50" s="821"/>
    </row>
    <row r="51" spans="1:11" ht="15.75" customHeight="1" x14ac:dyDescent="0.15">
      <c r="A51" s="220" t="s">
        <v>203</v>
      </c>
      <c r="B51" s="336" t="s">
        <v>242</v>
      </c>
      <c r="C51" s="223"/>
      <c r="D51" s="223"/>
      <c r="E51" s="336" t="s">
        <v>242</v>
      </c>
      <c r="F51" s="220" t="s">
        <v>172</v>
      </c>
      <c r="G51" s="336" t="s">
        <v>242</v>
      </c>
      <c r="H51" s="220" t="s">
        <v>172</v>
      </c>
      <c r="I51" s="227"/>
      <c r="J51" s="810"/>
      <c r="K51" s="810"/>
    </row>
    <row r="52" spans="1:11" ht="15.75" customHeight="1" x14ac:dyDescent="0.15">
      <c r="A52" s="224" t="s">
        <v>204</v>
      </c>
      <c r="B52" s="220"/>
      <c r="C52" s="223"/>
      <c r="D52" s="223"/>
      <c r="E52" s="220"/>
      <c r="F52" s="224"/>
      <c r="G52" s="220"/>
      <c r="H52" s="220"/>
      <c r="I52" s="221"/>
      <c r="J52" s="810"/>
      <c r="K52" s="810"/>
    </row>
    <row r="53" spans="1:11" x14ac:dyDescent="0.15">
      <c r="A53" s="230"/>
      <c r="B53" s="230"/>
      <c r="C53" s="230"/>
      <c r="D53" s="230"/>
      <c r="E53" s="231"/>
      <c r="F53" s="231"/>
      <c r="G53" s="232"/>
      <c r="H53" s="232"/>
      <c r="I53" s="230"/>
      <c r="J53" s="735" t="s">
        <v>384</v>
      </c>
      <c r="K53" s="735"/>
    </row>
    <row r="54" spans="1:11" s="1" customFormat="1" ht="17.25" customHeight="1" x14ac:dyDescent="0.15">
      <c r="A54" s="737" t="s">
        <v>143</v>
      </c>
      <c r="B54" s="738"/>
      <c r="C54" s="741" t="s">
        <v>162</v>
      </c>
      <c r="D54" s="742"/>
      <c r="E54" s="742"/>
      <c r="F54" s="742" t="s">
        <v>149</v>
      </c>
      <c r="G54" s="742"/>
      <c r="H54" s="743"/>
      <c r="I54" s="10"/>
      <c r="J54" s="736"/>
      <c r="K54" s="736"/>
    </row>
    <row r="55" spans="1:11" s="1" customFormat="1" ht="17.25" customHeight="1" x14ac:dyDescent="0.15">
      <c r="A55" s="739"/>
      <c r="B55" s="740"/>
      <c r="C55" s="744" t="s">
        <v>163</v>
      </c>
      <c r="D55" s="745"/>
      <c r="E55" s="745"/>
      <c r="F55" s="745" t="s">
        <v>164</v>
      </c>
      <c r="G55" s="745"/>
      <c r="H55" s="746"/>
      <c r="I55" s="210"/>
      <c r="J55" s="210"/>
      <c r="K55" s="210"/>
    </row>
  </sheetData>
  <mergeCells count="58">
    <mergeCell ref="I13:I14"/>
    <mergeCell ref="J13:K14"/>
    <mergeCell ref="J15:K15"/>
    <mergeCell ref="J12:K12"/>
    <mergeCell ref="B1:G1"/>
    <mergeCell ref="H1:K1"/>
    <mergeCell ref="I3:I4"/>
    <mergeCell ref="J3:K4"/>
    <mergeCell ref="J5:K5"/>
    <mergeCell ref="J6:K6"/>
    <mergeCell ref="J7:K7"/>
    <mergeCell ref="J8:K8"/>
    <mergeCell ref="J9:K9"/>
    <mergeCell ref="J10:K10"/>
    <mergeCell ref="J11:K11"/>
    <mergeCell ref="J16:K16"/>
    <mergeCell ref="J17:K17"/>
    <mergeCell ref="J26:K26"/>
    <mergeCell ref="J27:K27"/>
    <mergeCell ref="J28:K28"/>
    <mergeCell ref="J18:K18"/>
    <mergeCell ref="J29:K29"/>
    <mergeCell ref="I23:I24"/>
    <mergeCell ref="J23:K24"/>
    <mergeCell ref="J19:K19"/>
    <mergeCell ref="J20:K20"/>
    <mergeCell ref="J21:K21"/>
    <mergeCell ref="J22:K22"/>
    <mergeCell ref="J25:K25"/>
    <mergeCell ref="J37:K37"/>
    <mergeCell ref="J38:K38"/>
    <mergeCell ref="J39:K39"/>
    <mergeCell ref="J30:K30"/>
    <mergeCell ref="J31:K31"/>
    <mergeCell ref="J32:K32"/>
    <mergeCell ref="I33:I34"/>
    <mergeCell ref="J33:K34"/>
    <mergeCell ref="J35:K35"/>
    <mergeCell ref="J51:K51"/>
    <mergeCell ref="J40:K40"/>
    <mergeCell ref="J41:K41"/>
    <mergeCell ref="J42:K42"/>
    <mergeCell ref="I43:I44"/>
    <mergeCell ref="J43:K44"/>
    <mergeCell ref="J45:K45"/>
    <mergeCell ref="J46:K46"/>
    <mergeCell ref="J47:K47"/>
    <mergeCell ref="J48:K48"/>
    <mergeCell ref="J49:K49"/>
    <mergeCell ref="J50:K50"/>
    <mergeCell ref="J36:K36"/>
    <mergeCell ref="J52:K52"/>
    <mergeCell ref="J53:K54"/>
    <mergeCell ref="A54:B55"/>
    <mergeCell ref="C54:E54"/>
    <mergeCell ref="F54:H54"/>
    <mergeCell ref="C55:E55"/>
    <mergeCell ref="F55:H55"/>
  </mergeCells>
  <phoneticPr fontId="13"/>
  <pageMargins left="0.51181102362204722" right="0.51181102362204722" top="0.55118110236220474" bottom="0.55118110236220474" header="0.31496062992125984" footer="0.31496062992125984"/>
  <pageSetup paperSize="9" orientation="portrait" r:id="rId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DA8CA-0192-40CA-B90C-6B7E354D298E}">
  <dimension ref="A1:N66"/>
  <sheetViews>
    <sheetView zoomScaleNormal="100" workbookViewId="0">
      <selection activeCell="U31" sqref="U31"/>
    </sheetView>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1" ht="15" thickBot="1" x14ac:dyDescent="0.2">
      <c r="A1" s="50" t="s">
        <v>59</v>
      </c>
      <c r="B1" s="753" t="s">
        <v>382</v>
      </c>
      <c r="C1" s="753"/>
      <c r="D1" s="753"/>
      <c r="E1" s="753"/>
      <c r="F1" s="753"/>
      <c r="G1" s="754"/>
      <c r="H1" s="832" t="s">
        <v>130</v>
      </c>
      <c r="I1" s="833"/>
      <c r="J1" s="834"/>
      <c r="K1" s="835"/>
    </row>
    <row r="2" spans="1:11" ht="9" customHeight="1" x14ac:dyDescent="0.15">
      <c r="A2" s="152"/>
    </row>
    <row r="3" spans="1:11" s="13" customFormat="1" ht="14.25" customHeight="1" x14ac:dyDescent="0.15">
      <c r="A3" s="153" t="s">
        <v>0</v>
      </c>
      <c r="B3" s="154"/>
      <c r="C3" s="154"/>
      <c r="D3" s="154"/>
      <c r="E3" s="154"/>
      <c r="F3" s="154"/>
      <c r="G3" s="154">
        <v>45962</v>
      </c>
      <c r="H3" s="154">
        <v>45963</v>
      </c>
      <c r="I3" s="836" t="s">
        <v>1</v>
      </c>
      <c r="J3" s="817" t="s">
        <v>2</v>
      </c>
      <c r="K3" s="818"/>
    </row>
    <row r="4" spans="1:11" s="159" customFormat="1" ht="14.25" customHeight="1" x14ac:dyDescent="0.15">
      <c r="A4" s="155" t="s">
        <v>3</v>
      </c>
      <c r="B4" s="157"/>
      <c r="C4" s="157"/>
      <c r="D4" s="157"/>
      <c r="E4" s="157"/>
      <c r="F4" s="157"/>
      <c r="G4" s="157" t="s">
        <v>9</v>
      </c>
      <c r="H4" s="158" t="s">
        <v>10</v>
      </c>
      <c r="I4" s="837"/>
      <c r="J4" s="819"/>
      <c r="K4" s="820"/>
    </row>
    <row r="5" spans="1:11" s="159" customFormat="1" ht="14.25" customHeight="1" x14ac:dyDescent="0.15">
      <c r="A5" s="179" t="s">
        <v>131</v>
      </c>
      <c r="B5" s="157"/>
      <c r="C5" s="157"/>
      <c r="D5" s="156"/>
      <c r="E5" s="157"/>
      <c r="F5" s="157"/>
      <c r="G5" s="160">
        <v>7</v>
      </c>
      <c r="H5" s="160">
        <v>5</v>
      </c>
      <c r="I5" s="161"/>
      <c r="J5" s="162"/>
      <c r="K5" s="163"/>
    </row>
    <row r="6" spans="1:11" ht="13.5" customHeight="1" x14ac:dyDescent="0.15">
      <c r="A6" s="164" t="s">
        <v>132</v>
      </c>
      <c r="B6" s="986" t="s">
        <v>388</v>
      </c>
      <c r="C6" s="987"/>
      <c r="D6" s="988"/>
      <c r="E6" s="180"/>
      <c r="F6" s="180"/>
      <c r="G6" s="40" t="s">
        <v>140</v>
      </c>
      <c r="H6" s="238" t="s">
        <v>133</v>
      </c>
      <c r="I6" s="166"/>
      <c r="J6" s="873"/>
      <c r="K6" s="874"/>
    </row>
    <row r="7" spans="1:11" ht="13.5" customHeight="1" x14ac:dyDescent="0.15">
      <c r="A7" s="164" t="s">
        <v>134</v>
      </c>
      <c r="B7" s="986" t="s">
        <v>389</v>
      </c>
      <c r="C7" s="987"/>
      <c r="D7" s="988"/>
      <c r="E7" s="137"/>
      <c r="F7" s="137"/>
      <c r="G7" s="40" t="s">
        <v>136</v>
      </c>
      <c r="H7" s="40" t="s">
        <v>135</v>
      </c>
      <c r="I7" s="168">
        <f>COUNTA(B7:H7)</f>
        <v>3</v>
      </c>
      <c r="J7" s="838">
        <f>SUM(COUNTIF(B7:H7,"9-15"))*(5.5)+SUM(COUNTIF(B7:H7,"10-15"))*(4.5)+SUM(COUNTIF(B7:H7,"12-15"))*(3)+SUM(COUNTIF(B7:H7,"9-12"))*(3)+SUM(COUNTIF(B7:H7,"9-17"))*(7.25)+SUM(COUNTIF(B7:H7,"13-15"))*(2)</f>
        <v>12.75</v>
      </c>
      <c r="K7" s="838"/>
    </row>
    <row r="8" spans="1:11" ht="13.5" customHeight="1" x14ac:dyDescent="0.15">
      <c r="A8" s="164" t="s">
        <v>137</v>
      </c>
      <c r="B8" s="235"/>
      <c r="C8" s="235"/>
      <c r="D8" s="236"/>
      <c r="E8" s="235"/>
      <c r="F8" s="235"/>
      <c r="G8" s="40" t="s">
        <v>135</v>
      </c>
      <c r="H8" s="40"/>
      <c r="I8" s="166">
        <f>COUNTA(B8:H8)</f>
        <v>1</v>
      </c>
      <c r="J8" s="838">
        <f>SUM(COUNTIF(B8:H8,"9-15"))*(5.5)+SUM(COUNTIF(B8:H8,"10-15"))*(4.5)+SUM(COUNTIF(B8:H8,"12-15"))*(3)+SUM(COUNTIF(B8:H8,"9-12"))*(3)+SUM(COUNTIF(B8:H8,"9-17"))*(7.25)+SUM(COUNTIF(B8:H8,"13-15"))*(2)+SUM(COUNTIF(B8:H8,"10-12"))*(2)</f>
        <v>5.5</v>
      </c>
      <c r="K8" s="838"/>
    </row>
    <row r="9" spans="1:11" ht="13.5" customHeight="1" x14ac:dyDescent="0.15">
      <c r="A9" s="164" t="s">
        <v>138</v>
      </c>
      <c r="B9" s="235"/>
      <c r="C9" s="235"/>
      <c r="D9" s="236"/>
      <c r="E9" s="235"/>
      <c r="F9" s="235"/>
      <c r="G9" s="16" t="s">
        <v>72</v>
      </c>
      <c r="H9" s="16" t="s">
        <v>72</v>
      </c>
      <c r="I9" s="166">
        <f>COUNTA(B9:H9)</f>
        <v>2</v>
      </c>
      <c r="J9" s="838">
        <f>SUM(COUNTIF(B9:H9,"9-15"))*(5.5)+SUM(COUNTIF(B9:H9,"10-15"))*(4.5)+SUM(COUNTIF(B9:H9,"12-15"))*(3)+SUM(COUNTIF(B9:H9,"9-12"))*(3)+SUM(COUNTIF(B9:H9,"9-17"))*(7.25)+SUM(COUNTIF(B9:H9,"13-15"))*(2)</f>
        <v>6</v>
      </c>
      <c r="K9" s="838"/>
    </row>
    <row r="10" spans="1:11" ht="13.5" customHeight="1" x14ac:dyDescent="0.15">
      <c r="A10" s="164" t="s">
        <v>39</v>
      </c>
      <c r="B10" s="234"/>
      <c r="C10" s="234"/>
      <c r="D10" s="234"/>
      <c r="E10" s="234"/>
      <c r="F10" s="234"/>
      <c r="G10" s="40"/>
      <c r="H10" s="40" t="s">
        <v>20</v>
      </c>
      <c r="I10" s="166">
        <f>COUNTA(B10:H10)</f>
        <v>1</v>
      </c>
      <c r="J10" s="838">
        <f>SUM(COUNTIF(B10:H10,"9-15"))*(5.5)+SUM(COUNTIF(B10:H10,"10-15"))*(4.5)+SUM(COUNTIF(B10:H10,"12-15"))*(3)+SUM(COUNTIF(B10:H10,"9-12"))*(3)+SUM(COUNTIF(B10:H10,"9-17"))*(7.25)+SUM(COUNTIF(B10:H10,"13-15"))*(2)</f>
        <v>0</v>
      </c>
      <c r="K10" s="838"/>
    </row>
    <row r="11" spans="1:11" ht="13.5" customHeight="1" x14ac:dyDescent="0.15">
      <c r="A11" s="20" t="s">
        <v>230</v>
      </c>
      <c r="B11" s="234"/>
      <c r="C11" s="234"/>
      <c r="D11" s="234"/>
      <c r="E11" s="234"/>
      <c r="F11" s="234"/>
      <c r="G11" s="40" t="s">
        <v>29</v>
      </c>
      <c r="H11" s="40"/>
      <c r="I11" s="166">
        <f>COUNTA(B11:H11)</f>
        <v>1</v>
      </c>
      <c r="J11" s="838">
        <f>SUM(COUNTIF(B11:H11,"9-15"))*(5.5)+SUM(COUNTIF(B11:H11,"10-15"))*(4.5)+SUM(COUNTIF(B11:H11,"12-15"))*(3)+SUM(COUNTIF(B11:H11,"9-12"))*(3)+SUM(COUNTIF(B11:H11,"9-17"))*(7.25)+SUM(COUNTIF(B11:H11,"13-15"))*(2)+SUM(COUNTIF(B11:H11,"9-14"))*(4.5)+SUM(COUNTIF(B11:H11,"10-14"))*(4)</f>
        <v>4</v>
      </c>
      <c r="K11" s="838"/>
    </row>
    <row r="12" spans="1:11" ht="13.5" customHeight="1" thickBot="1" x14ac:dyDescent="0.2">
      <c r="A12" s="20" t="s">
        <v>281</v>
      </c>
      <c r="B12" s="980" t="s">
        <v>388</v>
      </c>
      <c r="C12" s="981"/>
      <c r="D12" s="982"/>
      <c r="E12" s="234"/>
      <c r="F12" s="234"/>
      <c r="G12" s="40" t="s">
        <v>140</v>
      </c>
      <c r="H12" s="40" t="s">
        <v>140</v>
      </c>
      <c r="I12" s="253"/>
      <c r="J12" s="873"/>
      <c r="K12" s="874"/>
    </row>
    <row r="13" spans="1:11" ht="13.5" customHeight="1" x14ac:dyDescent="0.15">
      <c r="A13" s="824" t="s">
        <v>139</v>
      </c>
      <c r="B13" s="983" t="s">
        <v>388</v>
      </c>
      <c r="C13" s="984"/>
      <c r="D13" s="985"/>
      <c r="E13" s="237"/>
      <c r="F13" s="237"/>
      <c r="G13" s="233" t="s">
        <v>140</v>
      </c>
      <c r="H13" s="233" t="s">
        <v>140</v>
      </c>
      <c r="I13" s="826"/>
      <c r="J13" s="828"/>
      <c r="K13" s="829"/>
    </row>
    <row r="14" spans="1:11" ht="13.5" customHeight="1" thickBot="1" x14ac:dyDescent="0.2">
      <c r="A14" s="825"/>
      <c r="B14" s="170"/>
      <c r="C14" s="170"/>
      <c r="D14" s="171"/>
      <c r="E14" s="170"/>
      <c r="F14" s="170"/>
      <c r="G14" s="173"/>
      <c r="H14" s="174"/>
      <c r="I14" s="827"/>
      <c r="J14" s="830"/>
      <c r="K14" s="831"/>
    </row>
    <row r="15" spans="1:11" s="13" customFormat="1" ht="14.25" customHeight="1" x14ac:dyDescent="0.15">
      <c r="A15" s="175" t="s">
        <v>0</v>
      </c>
      <c r="B15" s="176">
        <v>45964</v>
      </c>
      <c r="C15" s="176">
        <v>45965</v>
      </c>
      <c r="D15" s="176">
        <v>45966</v>
      </c>
      <c r="E15" s="176">
        <v>45967</v>
      </c>
      <c r="F15" s="176">
        <v>45968</v>
      </c>
      <c r="G15" s="176">
        <v>45969</v>
      </c>
      <c r="H15" s="176">
        <v>45970</v>
      </c>
      <c r="I15" s="177"/>
      <c r="J15" s="822" t="s">
        <v>2</v>
      </c>
      <c r="K15" s="823"/>
    </row>
    <row r="16" spans="1:11" s="159" customFormat="1" ht="14.25" customHeight="1" x14ac:dyDescent="0.15">
      <c r="A16" s="155" t="s">
        <v>3</v>
      </c>
      <c r="B16" s="158" t="s">
        <v>4</v>
      </c>
      <c r="C16" s="157" t="s">
        <v>5</v>
      </c>
      <c r="D16" s="157" t="s">
        <v>6</v>
      </c>
      <c r="E16" s="157" t="s">
        <v>7</v>
      </c>
      <c r="F16" s="157" t="s">
        <v>8</v>
      </c>
      <c r="G16" s="157" t="s">
        <v>9</v>
      </c>
      <c r="H16" s="158" t="s">
        <v>10</v>
      </c>
      <c r="I16" s="178"/>
      <c r="J16" s="819"/>
      <c r="K16" s="820"/>
    </row>
    <row r="17" spans="1:11" s="159" customFormat="1" ht="14.25" customHeight="1" x14ac:dyDescent="0.15">
      <c r="A17" s="179" t="s">
        <v>142</v>
      </c>
      <c r="B17" s="160">
        <v>7</v>
      </c>
      <c r="C17" s="157"/>
      <c r="D17" s="156"/>
      <c r="E17" s="450" t="s">
        <v>119</v>
      </c>
      <c r="F17" s="160">
        <v>5</v>
      </c>
      <c r="G17" s="160">
        <v>6</v>
      </c>
      <c r="H17" s="160">
        <v>5</v>
      </c>
      <c r="I17" s="161"/>
      <c r="J17" s="162"/>
      <c r="K17" s="163"/>
    </row>
    <row r="18" spans="1:11" ht="13.5" customHeight="1" x14ac:dyDescent="0.15">
      <c r="A18" s="164" t="s">
        <v>132</v>
      </c>
      <c r="B18" s="40" t="s">
        <v>140</v>
      </c>
      <c r="C18" s="180"/>
      <c r="D18" s="165"/>
      <c r="E18" s="40" t="s">
        <v>140</v>
      </c>
      <c r="F18" s="238" t="s">
        <v>133</v>
      </c>
      <c r="G18" s="40" t="s">
        <v>140</v>
      </c>
      <c r="H18" s="238" t="s">
        <v>133</v>
      </c>
      <c r="I18" s="166">
        <f t="shared" ref="I18:I21" si="0">COUNTA(B18:H18)</f>
        <v>5</v>
      </c>
      <c r="J18" s="873"/>
      <c r="K18" s="874"/>
    </row>
    <row r="19" spans="1:11" ht="13.5" customHeight="1" x14ac:dyDescent="0.15">
      <c r="A19" s="181" t="s">
        <v>134</v>
      </c>
      <c r="B19" s="40" t="s">
        <v>135</v>
      </c>
      <c r="C19" s="137"/>
      <c r="D19" s="234"/>
      <c r="E19" s="40" t="s">
        <v>135</v>
      </c>
      <c r="F19" s="40" t="s">
        <v>135</v>
      </c>
      <c r="G19" s="40" t="s">
        <v>136</v>
      </c>
      <c r="H19" s="40" t="s">
        <v>135</v>
      </c>
      <c r="I19" s="168">
        <f t="shared" si="0"/>
        <v>5</v>
      </c>
      <c r="J19" s="838">
        <f>SUM(COUNTIF(B19:H19,"9-15"))*(5.5)+SUM(COUNTIF(B19:H19,"10-15"))*(4.5)+SUM(COUNTIF(B19:H19,"12-15"))*(3)+SUM(COUNTIF(B19:H19,"9-12"))*(3)+SUM(COUNTIF(B19:H19,"9-17"))*(7.25)+SUM(COUNTIF(B19:H19,"13-15"))*(2)</f>
        <v>29.25</v>
      </c>
      <c r="K19" s="838"/>
    </row>
    <row r="20" spans="1:11" ht="13.5" customHeight="1" x14ac:dyDescent="0.15">
      <c r="A20" s="182" t="s">
        <v>137</v>
      </c>
      <c r="B20" s="40"/>
      <c r="C20" s="235"/>
      <c r="D20" s="236"/>
      <c r="E20" s="40" t="s">
        <v>135</v>
      </c>
      <c r="F20" s="16"/>
      <c r="G20" s="40" t="s">
        <v>135</v>
      </c>
      <c r="H20" s="40"/>
      <c r="I20" s="166">
        <f t="shared" si="0"/>
        <v>2</v>
      </c>
      <c r="J20" s="838">
        <f>SUM(COUNTIF(B20:H20,"9-15"))*(5.5)+SUM(COUNTIF(B20:H20,"10-15"))*(4.5)+SUM(COUNTIF(B20:H20,"12-15"))*(3)+SUM(COUNTIF(B20:H20,"9-12"))*(3)+SUM(COUNTIF(B20:H20,"9-17"))*(7.25)+SUM(COUNTIF(B20:H20,"13-15"))*(2)+SUM(COUNTIF(B20:H20,"10-12"))*(2)</f>
        <v>11</v>
      </c>
      <c r="K20" s="838"/>
    </row>
    <row r="21" spans="1:11" ht="13.5" customHeight="1" x14ac:dyDescent="0.15">
      <c r="A21" s="164" t="s">
        <v>138</v>
      </c>
      <c r="B21" s="16" t="s">
        <v>72</v>
      </c>
      <c r="C21" s="235"/>
      <c r="D21" s="236"/>
      <c r="E21" s="16"/>
      <c r="F21" s="16" t="s">
        <v>72</v>
      </c>
      <c r="G21" s="16" t="s">
        <v>72</v>
      </c>
      <c r="H21" s="16" t="s">
        <v>72</v>
      </c>
      <c r="I21" s="166">
        <f t="shared" si="0"/>
        <v>4</v>
      </c>
      <c r="J21" s="838">
        <f>SUM(COUNTIF(B21:H21,"9-15"))*(5.5)+SUM(COUNTIF(B21:H21,"10-15"))*(4.5)+SUM(COUNTIF(B21:H21,"12-15"))*(3)+SUM(COUNTIF(B21:H21,"9-12"))*(3)+SUM(COUNTIF(B21:H21,"9-17"))*(7.25)+SUM(COUNTIF(B21:H21,"13-15"))*(2)</f>
        <v>12</v>
      </c>
      <c r="K21" s="838"/>
    </row>
    <row r="22" spans="1:11" ht="13.5" customHeight="1" x14ac:dyDescent="0.15">
      <c r="A22" s="164" t="s">
        <v>39</v>
      </c>
      <c r="B22" s="40" t="s">
        <v>58</v>
      </c>
      <c r="C22" s="234"/>
      <c r="D22" s="234"/>
      <c r="E22" s="40" t="s">
        <v>58</v>
      </c>
      <c r="F22" s="40" t="s">
        <v>58</v>
      </c>
      <c r="G22" s="40"/>
      <c r="H22" s="40" t="s">
        <v>20</v>
      </c>
      <c r="I22" s="166">
        <f>COUNTA(B22:H22)</f>
        <v>4</v>
      </c>
      <c r="J22" s="838">
        <f>SUM(COUNTIF(B22:H22,"9-15"))*(5.5)+SUM(COUNTIF(B22:H22,"10-15"))*(4.5)+SUM(COUNTIF(B22:H22,"12-15"))*(3)+SUM(COUNTIF(B22:H22,"9-12"))*(3)+SUM(COUNTIF(B22:H22,"9-17"))*(7.25)+SUM(COUNTIF(B22:H22,"13-15"))*(2)+SUM(COUNTIF(B22:H22,"9-16"))*(6.25)+SUM(COUNTIF(B22:H22,"9-14"))*(4.5)</f>
        <v>23.25</v>
      </c>
      <c r="K22" s="838"/>
    </row>
    <row r="23" spans="1:11" ht="13.5" customHeight="1" x14ac:dyDescent="0.15">
      <c r="A23" s="20" t="s">
        <v>230</v>
      </c>
      <c r="B23" s="40" t="s">
        <v>29</v>
      </c>
      <c r="C23" s="234"/>
      <c r="D23" s="234"/>
      <c r="E23" s="40" t="s">
        <v>29</v>
      </c>
      <c r="F23" s="40"/>
      <c r="G23" s="40" t="s">
        <v>29</v>
      </c>
      <c r="H23" s="40"/>
      <c r="I23" s="166">
        <f>COUNTA(B23:H23)</f>
        <v>3</v>
      </c>
      <c r="J23" s="838">
        <f>SUM(COUNTIF(B23:H23,"9-15"))*(5.5)+SUM(COUNTIF(B23:H23,"10-15"))*(4.5)+SUM(COUNTIF(B23:H23,"12-15"))*(3)+SUM(COUNTIF(B23:H23,"9-12"))*(3)+SUM(COUNTIF(B23:H23,"9-17"))*(7.25)+SUM(COUNTIF(B23:H23,"13-15"))*(2)+SUM(COUNTIF(B23:H23,"9-14"))*(4.5)+SUM(COUNTIF(B23:H23,"10-14"))*(4)</f>
        <v>12</v>
      </c>
      <c r="K23" s="838"/>
    </row>
    <row r="24" spans="1:11" ht="13.5" customHeight="1" thickBot="1" x14ac:dyDescent="0.2">
      <c r="A24" s="20" t="s">
        <v>281</v>
      </c>
      <c r="B24" s="40" t="s">
        <v>140</v>
      </c>
      <c r="C24" s="234"/>
      <c r="D24" s="234"/>
      <c r="E24" s="40" t="s">
        <v>140</v>
      </c>
      <c r="F24" s="396" t="s">
        <v>140</v>
      </c>
      <c r="G24" s="40" t="s">
        <v>140</v>
      </c>
      <c r="H24" s="40" t="s">
        <v>140</v>
      </c>
      <c r="I24" s="253"/>
      <c r="J24" s="873"/>
      <c r="K24" s="874"/>
    </row>
    <row r="25" spans="1:11" ht="13.5" customHeight="1" x14ac:dyDescent="0.15">
      <c r="A25" s="824" t="s">
        <v>139</v>
      </c>
      <c r="B25" s="233" t="s">
        <v>140</v>
      </c>
      <c r="C25" s="237"/>
      <c r="D25" s="237"/>
      <c r="E25" s="233" t="s">
        <v>140</v>
      </c>
      <c r="F25" s="440" t="s">
        <v>370</v>
      </c>
      <c r="G25" s="233" t="s">
        <v>140</v>
      </c>
      <c r="H25" s="233" t="s">
        <v>140</v>
      </c>
      <c r="I25" s="826"/>
      <c r="J25" s="828"/>
      <c r="K25" s="829"/>
    </row>
    <row r="26" spans="1:11" ht="13.5" customHeight="1" thickBot="1" x14ac:dyDescent="0.2">
      <c r="A26" s="825"/>
      <c r="B26" s="173" t="s">
        <v>122</v>
      </c>
      <c r="C26" s="170"/>
      <c r="D26" s="171"/>
      <c r="E26" s="174" t="s">
        <v>371</v>
      </c>
      <c r="F26" s="439"/>
      <c r="G26" s="173"/>
      <c r="H26" s="174"/>
      <c r="I26" s="827"/>
      <c r="J26" s="830"/>
      <c r="K26" s="831"/>
    </row>
    <row r="27" spans="1:11" s="13" customFormat="1" ht="14.25" customHeight="1" x14ac:dyDescent="0.15">
      <c r="A27" s="153" t="s">
        <v>0</v>
      </c>
      <c r="B27" s="183">
        <v>45971</v>
      </c>
      <c r="C27" s="183">
        <v>45972</v>
      </c>
      <c r="D27" s="183">
        <v>45973</v>
      </c>
      <c r="E27" s="183">
        <v>45974</v>
      </c>
      <c r="F27" s="183">
        <v>45975</v>
      </c>
      <c r="G27" s="183">
        <v>45976</v>
      </c>
      <c r="H27" s="183">
        <v>45977</v>
      </c>
      <c r="I27" s="177"/>
      <c r="J27" s="822" t="s">
        <v>2</v>
      </c>
      <c r="K27" s="823"/>
    </row>
    <row r="28" spans="1:11" s="159" customFormat="1" ht="14.25" customHeight="1" x14ac:dyDescent="0.15">
      <c r="A28" s="155" t="s">
        <v>3</v>
      </c>
      <c r="B28" s="157" t="s">
        <v>4</v>
      </c>
      <c r="C28" s="157" t="s">
        <v>5</v>
      </c>
      <c r="D28" s="157" t="s">
        <v>6</v>
      </c>
      <c r="E28" s="157" t="s">
        <v>7</v>
      </c>
      <c r="F28" s="157" t="s">
        <v>8</v>
      </c>
      <c r="G28" s="157" t="s">
        <v>9</v>
      </c>
      <c r="H28" s="158" t="s">
        <v>10</v>
      </c>
      <c r="I28" s="178"/>
      <c r="J28" s="819"/>
      <c r="K28" s="820"/>
    </row>
    <row r="29" spans="1:11" s="123" customFormat="1" ht="14.25" customHeight="1" x14ac:dyDescent="0.15">
      <c r="A29" s="179" t="s">
        <v>131</v>
      </c>
      <c r="B29" s="160">
        <v>6</v>
      </c>
      <c r="C29" s="157"/>
      <c r="D29" s="156"/>
      <c r="E29" s="160">
        <v>7</v>
      </c>
      <c r="F29" s="160">
        <v>5</v>
      </c>
      <c r="G29" s="160">
        <v>7</v>
      </c>
      <c r="H29" s="160">
        <v>5</v>
      </c>
      <c r="I29" s="161"/>
      <c r="J29" s="162"/>
      <c r="K29" s="163"/>
    </row>
    <row r="30" spans="1:11" ht="13.5" customHeight="1" x14ac:dyDescent="0.15">
      <c r="A30" s="164" t="s">
        <v>132</v>
      </c>
      <c r="B30" s="40" t="s">
        <v>140</v>
      </c>
      <c r="C30" s="180"/>
      <c r="D30" s="165"/>
      <c r="E30" s="40" t="s">
        <v>140</v>
      </c>
      <c r="F30" s="238" t="s">
        <v>133</v>
      </c>
      <c r="G30" s="40" t="s">
        <v>140</v>
      </c>
      <c r="H30" s="238" t="s">
        <v>133</v>
      </c>
      <c r="I30" s="166">
        <f t="shared" ref="I30:I33" si="1">COUNTA(B30:H30)</f>
        <v>5</v>
      </c>
      <c r="J30" s="873"/>
      <c r="K30" s="874"/>
    </row>
    <row r="31" spans="1:11" ht="13.5" customHeight="1" x14ac:dyDescent="0.15">
      <c r="A31" s="181" t="s">
        <v>134</v>
      </c>
      <c r="B31" s="40" t="s">
        <v>135</v>
      </c>
      <c r="C31" s="137"/>
      <c r="D31" s="234"/>
      <c r="E31" s="40" t="s">
        <v>135</v>
      </c>
      <c r="F31" s="40" t="s">
        <v>135</v>
      </c>
      <c r="G31" s="40" t="s">
        <v>136</v>
      </c>
      <c r="H31" s="40" t="s">
        <v>135</v>
      </c>
      <c r="I31" s="168">
        <f t="shared" si="1"/>
        <v>5</v>
      </c>
      <c r="J31" s="838">
        <f>SUM(COUNTIF(B31:H31,"9-15"))*(5.5)+SUM(COUNTIF(B31:H31,"10-15"))*(4.5)+SUM(COUNTIF(B31:H31,"12-15"))*(3)+SUM(COUNTIF(B31:H31,"9-12"))*(3)+SUM(COUNTIF(B31:H31,"9-17"))*(7.25)+SUM(COUNTIF(B31:H31,"13-15"))*(2)</f>
        <v>29.25</v>
      </c>
      <c r="K31" s="838"/>
    </row>
    <row r="32" spans="1:11" ht="13.5" customHeight="1" x14ac:dyDescent="0.15">
      <c r="A32" s="182" t="s">
        <v>137</v>
      </c>
      <c r="B32" s="40"/>
      <c r="C32" s="235"/>
      <c r="D32" s="236"/>
      <c r="E32" s="40" t="s">
        <v>135</v>
      </c>
      <c r="F32" s="16"/>
      <c r="G32" s="40" t="s">
        <v>135</v>
      </c>
      <c r="H32" s="40"/>
      <c r="I32" s="166">
        <f t="shared" si="1"/>
        <v>2</v>
      </c>
      <c r="J32" s="838">
        <f>SUM(COUNTIF(B32:H32,"9-15"))*(5.5)+SUM(COUNTIF(B32:H32,"10-15"))*(4.5)+SUM(COUNTIF(B32:H32,"12-15"))*(3)+SUM(COUNTIF(B32:H32,"9-12"))*(3)+SUM(COUNTIF(B32:H32,"9-17"))*(7.25)+SUM(COUNTIF(B32:H32,"13-15"))*(2)+SUM(COUNTIF(B32:H32,"10-12"))*(2)</f>
        <v>11</v>
      </c>
      <c r="K32" s="838"/>
    </row>
    <row r="33" spans="1:11" ht="13.5" customHeight="1" x14ac:dyDescent="0.15">
      <c r="A33" s="164" t="s">
        <v>138</v>
      </c>
      <c r="B33" s="16" t="s">
        <v>72</v>
      </c>
      <c r="C33" s="235"/>
      <c r="D33" s="236"/>
      <c r="E33" s="16"/>
      <c r="F33" s="16" t="s">
        <v>72</v>
      </c>
      <c r="G33" s="16" t="s">
        <v>72</v>
      </c>
      <c r="H33" s="16" t="s">
        <v>72</v>
      </c>
      <c r="I33" s="166">
        <f t="shared" si="1"/>
        <v>4</v>
      </c>
      <c r="J33" s="838">
        <f>SUM(COUNTIF(B33:H33,"9-15"))*(5.5)+SUM(COUNTIF(B33:H33,"10-15"))*(4.5)+SUM(COUNTIF(B33:H33,"12-15"))*(3)+SUM(COUNTIF(B33:H33,"9-12"))*(3)+SUM(COUNTIF(B33:H33,"9-17"))*(7.25)+SUM(COUNTIF(B33:H33,"13-15"))*(2)</f>
        <v>12</v>
      </c>
      <c r="K33" s="838"/>
    </row>
    <row r="34" spans="1:11" ht="13.5" customHeight="1" x14ac:dyDescent="0.15">
      <c r="A34" s="164" t="s">
        <v>39</v>
      </c>
      <c r="B34" s="40" t="s">
        <v>58</v>
      </c>
      <c r="C34" s="234"/>
      <c r="D34" s="234"/>
      <c r="E34" s="40" t="s">
        <v>58</v>
      </c>
      <c r="F34" s="40" t="s">
        <v>58</v>
      </c>
      <c r="G34" s="40"/>
      <c r="H34" s="40" t="s">
        <v>20</v>
      </c>
      <c r="I34" s="166">
        <f>COUNTA(B34:H34)</f>
        <v>4</v>
      </c>
      <c r="J34" s="838">
        <f>SUM(COUNTIF(B34:H34,"9-15"))*(5.5)+SUM(COUNTIF(B34:H34,"10-15"))*(4.5)+SUM(COUNTIF(B34:H34,"12-15"))*(3)+SUM(COUNTIF(B34:H34,"9-12"))*(3)+SUM(COUNTIF(B34:H34,"9-17"))*(7.25)+SUM(COUNTIF(B34:H34,"13-15"))*(2)+SUM(COUNTIF(B34:H34,"9-16"))*(6.25)+SUM(COUNTIF(B34:H34,"9-14"))*(4.5)</f>
        <v>23.25</v>
      </c>
      <c r="K34" s="838"/>
    </row>
    <row r="35" spans="1:11" ht="13.5" customHeight="1" x14ac:dyDescent="0.15">
      <c r="A35" s="20" t="s">
        <v>230</v>
      </c>
      <c r="B35" s="40" t="s">
        <v>29</v>
      </c>
      <c r="C35" s="234"/>
      <c r="D35" s="234"/>
      <c r="E35" s="40" t="s">
        <v>29</v>
      </c>
      <c r="F35" s="40"/>
      <c r="G35" s="40" t="s">
        <v>29</v>
      </c>
      <c r="H35" s="40"/>
      <c r="I35" s="166">
        <f>COUNTA(B35:H35)</f>
        <v>3</v>
      </c>
      <c r="J35" s="838">
        <f>SUM(COUNTIF(B35:H35,"9-15"))*(5.5)+SUM(COUNTIF(B35:H35,"10-15"))*(4.5)+SUM(COUNTIF(B35:H35,"12-15"))*(3)+SUM(COUNTIF(B35:H35,"9-12"))*(3)+SUM(COUNTIF(B35:H35,"9-17"))*(7.25)+SUM(COUNTIF(B35:H35,"13-15"))*(2)+SUM(COUNTIF(B35:H35,"9-14"))*(4.5)+SUM(COUNTIF(B35:H35,"10-14"))*(4)</f>
        <v>12</v>
      </c>
      <c r="K35" s="838"/>
    </row>
    <row r="36" spans="1:11" ht="13.5" customHeight="1" thickBot="1" x14ac:dyDescent="0.2">
      <c r="A36" s="20" t="s">
        <v>281</v>
      </c>
      <c r="B36" s="40" t="s">
        <v>140</v>
      </c>
      <c r="C36" s="234"/>
      <c r="D36" s="234"/>
      <c r="E36" s="40" t="s">
        <v>140</v>
      </c>
      <c r="F36" s="40" t="s">
        <v>140</v>
      </c>
      <c r="G36" s="40" t="s">
        <v>140</v>
      </c>
      <c r="H36" s="40" t="s">
        <v>140</v>
      </c>
      <c r="I36" s="253"/>
      <c r="J36" s="873"/>
      <c r="K36" s="874"/>
    </row>
    <row r="37" spans="1:11" ht="13.5" customHeight="1" x14ac:dyDescent="0.15">
      <c r="A37" s="824" t="s">
        <v>139</v>
      </c>
      <c r="B37" s="233" t="s">
        <v>140</v>
      </c>
      <c r="C37" s="237"/>
      <c r="D37" s="237"/>
      <c r="E37" s="233" t="s">
        <v>140</v>
      </c>
      <c r="F37" s="440" t="s">
        <v>370</v>
      </c>
      <c r="G37" s="233" t="s">
        <v>140</v>
      </c>
      <c r="H37" s="233" t="s">
        <v>140</v>
      </c>
      <c r="I37" s="826"/>
      <c r="J37" s="828"/>
      <c r="K37" s="829"/>
    </row>
    <row r="38" spans="1:11" ht="13.5" customHeight="1" thickBot="1" x14ac:dyDescent="0.2">
      <c r="A38" s="825"/>
      <c r="B38" s="173" t="s">
        <v>122</v>
      </c>
      <c r="C38" s="170"/>
      <c r="D38" s="171"/>
      <c r="E38" s="174" t="s">
        <v>371</v>
      </c>
      <c r="F38" s="439"/>
      <c r="G38" s="173"/>
      <c r="H38" s="174"/>
      <c r="I38" s="827"/>
      <c r="J38" s="830"/>
      <c r="K38" s="831"/>
    </row>
    <row r="39" spans="1:11" s="13" customFormat="1" ht="14.25" customHeight="1" x14ac:dyDescent="0.15">
      <c r="A39" s="153" t="s">
        <v>0</v>
      </c>
      <c r="B39" s="183">
        <v>45978</v>
      </c>
      <c r="C39" s="183">
        <v>45979</v>
      </c>
      <c r="D39" s="183">
        <v>45980</v>
      </c>
      <c r="E39" s="183">
        <v>45981</v>
      </c>
      <c r="F39" s="183">
        <v>45982</v>
      </c>
      <c r="G39" s="183">
        <v>45983</v>
      </c>
      <c r="H39" s="183">
        <v>45984</v>
      </c>
      <c r="I39" s="177"/>
      <c r="J39" s="822" t="s">
        <v>2</v>
      </c>
      <c r="K39" s="823"/>
    </row>
    <row r="40" spans="1:11" s="159" customFormat="1" ht="14.25" customHeight="1" x14ac:dyDescent="0.15">
      <c r="A40" s="155" t="s">
        <v>3</v>
      </c>
      <c r="B40" s="157" t="s">
        <v>4</v>
      </c>
      <c r="C40" s="157" t="s">
        <v>5</v>
      </c>
      <c r="D40" s="157" t="s">
        <v>6</v>
      </c>
      <c r="E40" s="157" t="s">
        <v>7</v>
      </c>
      <c r="F40" s="157" t="s">
        <v>8</v>
      </c>
      <c r="G40" s="157" t="s">
        <v>9</v>
      </c>
      <c r="H40" s="158" t="s">
        <v>10</v>
      </c>
      <c r="I40" s="178"/>
      <c r="J40" s="819"/>
      <c r="K40" s="820"/>
    </row>
    <row r="41" spans="1:11" s="159" customFormat="1" ht="14.25" customHeight="1" x14ac:dyDescent="0.15">
      <c r="A41" s="179" t="s">
        <v>142</v>
      </c>
      <c r="B41" s="160">
        <v>7</v>
      </c>
      <c r="C41" s="157"/>
      <c r="D41" s="156"/>
      <c r="E41" s="160">
        <v>7</v>
      </c>
      <c r="F41" s="160">
        <v>5</v>
      </c>
      <c r="G41" s="160">
        <v>6</v>
      </c>
      <c r="H41" s="160">
        <v>5</v>
      </c>
      <c r="I41" s="161"/>
      <c r="J41" s="162"/>
      <c r="K41" s="163"/>
    </row>
    <row r="42" spans="1:11" ht="13.5" customHeight="1" x14ac:dyDescent="0.15">
      <c r="A42" s="164" t="s">
        <v>132</v>
      </c>
      <c r="B42" s="40" t="s">
        <v>140</v>
      </c>
      <c r="C42" s="180"/>
      <c r="D42" s="165"/>
      <c r="E42" s="40" t="s">
        <v>140</v>
      </c>
      <c r="F42" s="238" t="s">
        <v>133</v>
      </c>
      <c r="G42" s="40" t="s">
        <v>140</v>
      </c>
      <c r="H42" s="238" t="s">
        <v>133</v>
      </c>
      <c r="I42" s="166">
        <f t="shared" ref="I42:I45" si="2">COUNTA(B42:H42)</f>
        <v>5</v>
      </c>
      <c r="J42" s="873"/>
      <c r="K42" s="874"/>
    </row>
    <row r="43" spans="1:11" ht="13.5" customHeight="1" x14ac:dyDescent="0.15">
      <c r="A43" s="181" t="s">
        <v>134</v>
      </c>
      <c r="B43" s="40" t="s">
        <v>135</v>
      </c>
      <c r="C43" s="137"/>
      <c r="D43" s="234"/>
      <c r="E43" s="40" t="s">
        <v>135</v>
      </c>
      <c r="F43" s="40" t="s">
        <v>135</v>
      </c>
      <c r="G43" s="40" t="s">
        <v>136</v>
      </c>
      <c r="H43" s="40" t="s">
        <v>135</v>
      </c>
      <c r="I43" s="168">
        <f t="shared" si="2"/>
        <v>5</v>
      </c>
      <c r="J43" s="838">
        <f>SUM(COUNTIF(B43:H43,"9-15"))*(5.5)+SUM(COUNTIF(B43:H43,"10-15"))*(4.5)+SUM(COUNTIF(B43:H43,"12-15"))*(3)+SUM(COUNTIF(B43:H43,"9-12"))*(3)+SUM(COUNTIF(B43:H43,"9-17"))*(7.25)+SUM(COUNTIF(B43:H43,"13-15"))*(2)</f>
        <v>29.25</v>
      </c>
      <c r="K43" s="838"/>
    </row>
    <row r="44" spans="1:11" ht="13.5" customHeight="1" x14ac:dyDescent="0.15">
      <c r="A44" s="182" t="s">
        <v>137</v>
      </c>
      <c r="B44" s="40"/>
      <c r="C44" s="235"/>
      <c r="D44" s="236"/>
      <c r="E44" s="40" t="s">
        <v>135</v>
      </c>
      <c r="F44" s="16"/>
      <c r="G44" s="40" t="s">
        <v>135</v>
      </c>
      <c r="H44" s="40"/>
      <c r="I44" s="166">
        <f t="shared" si="2"/>
        <v>2</v>
      </c>
      <c r="J44" s="838">
        <f>SUM(COUNTIF(B44:H44,"9-15"))*(5.5)+SUM(COUNTIF(B44:H44,"10-15"))*(4.5)+SUM(COUNTIF(B44:H44,"12-15"))*(3)+SUM(COUNTIF(B44:H44,"9-12"))*(3)+SUM(COUNTIF(B44:H44,"9-17"))*(7.25)+SUM(COUNTIF(B44:H44,"13-15"))*(2)+SUM(COUNTIF(B44:H44,"10-12"))*(2)</f>
        <v>11</v>
      </c>
      <c r="K44" s="838"/>
    </row>
    <row r="45" spans="1:11" ht="13.5" customHeight="1" x14ac:dyDescent="0.15">
      <c r="A45" s="164" t="s">
        <v>138</v>
      </c>
      <c r="B45" s="16" t="s">
        <v>72</v>
      </c>
      <c r="C45" s="235"/>
      <c r="D45" s="236"/>
      <c r="E45" s="16"/>
      <c r="F45" s="16" t="s">
        <v>72</v>
      </c>
      <c r="G45" s="16" t="s">
        <v>72</v>
      </c>
      <c r="H45" s="16" t="s">
        <v>72</v>
      </c>
      <c r="I45" s="166">
        <f t="shared" si="2"/>
        <v>4</v>
      </c>
      <c r="J45" s="838">
        <f>SUM(COUNTIF(B45:H45,"9-15"))*(5.5)+SUM(COUNTIF(B45:H45,"10-15"))*(4.5)+SUM(COUNTIF(B45:H45,"12-15"))*(3)+SUM(COUNTIF(B45:H45,"9-12"))*(3)+SUM(COUNTIF(B45:H45,"9-17"))*(7.25)+SUM(COUNTIF(B45:H45,"13-15"))*(2)</f>
        <v>12</v>
      </c>
      <c r="K45" s="838"/>
    </row>
    <row r="46" spans="1:11" ht="13.5" customHeight="1" x14ac:dyDescent="0.15">
      <c r="A46" s="164" t="s">
        <v>39</v>
      </c>
      <c r="B46" s="40" t="s">
        <v>58</v>
      </c>
      <c r="C46" s="234"/>
      <c r="D46" s="234"/>
      <c r="E46" s="40" t="s">
        <v>58</v>
      </c>
      <c r="F46" s="40" t="s">
        <v>58</v>
      </c>
      <c r="G46" s="40"/>
      <c r="H46" s="40" t="s">
        <v>20</v>
      </c>
      <c r="I46" s="166">
        <f>COUNTA(B46:H46)</f>
        <v>4</v>
      </c>
      <c r="J46" s="838">
        <f>SUM(COUNTIF(B46:H46,"9-15"))*(5.5)+SUM(COUNTIF(B46:H46,"10-15"))*(4.5)+SUM(COUNTIF(B46:H46,"12-15"))*(3)+SUM(COUNTIF(B46:H46,"9-12"))*(3)+SUM(COUNTIF(B46:H46,"9-17"))*(7.25)+SUM(COUNTIF(B46:H46,"13-15"))*(2)+SUM(COUNTIF(B46:H46,"9-16"))*(6.25)+SUM(COUNTIF(B46:H46,"9-14"))*(4.5)</f>
        <v>23.25</v>
      </c>
      <c r="K46" s="838"/>
    </row>
    <row r="47" spans="1:11" ht="13.5" customHeight="1" x14ac:dyDescent="0.15">
      <c r="A47" s="20" t="s">
        <v>230</v>
      </c>
      <c r="B47" s="40" t="s">
        <v>29</v>
      </c>
      <c r="C47" s="234"/>
      <c r="D47" s="234"/>
      <c r="E47" s="40" t="s">
        <v>29</v>
      </c>
      <c r="F47" s="40"/>
      <c r="G47" s="40" t="s">
        <v>29</v>
      </c>
      <c r="H47" s="40"/>
      <c r="I47" s="166">
        <f>COUNTA(B47:H47)</f>
        <v>3</v>
      </c>
      <c r="J47" s="838">
        <f>SUM(COUNTIF(B47:H47,"9-15"))*(5.5)+SUM(COUNTIF(B47:H47,"10-15"))*(4.5)+SUM(COUNTIF(B47:H47,"12-15"))*(3)+SUM(COUNTIF(B47:H47,"9-12"))*(3)+SUM(COUNTIF(B47:H47,"9-17"))*(7.25)+SUM(COUNTIF(B47:H47,"13-15"))*(2)+SUM(COUNTIF(B47:H47,"9-14"))*(4.5)+SUM(COUNTIF(B47:H47,"10-14"))*(4)</f>
        <v>12</v>
      </c>
      <c r="K47" s="838"/>
    </row>
    <row r="48" spans="1:11" ht="13.5" customHeight="1" thickBot="1" x14ac:dyDescent="0.2">
      <c r="A48" s="20" t="s">
        <v>281</v>
      </c>
      <c r="B48" s="40" t="s">
        <v>140</v>
      </c>
      <c r="C48" s="234"/>
      <c r="D48" s="234"/>
      <c r="E48" s="40" t="s">
        <v>140</v>
      </c>
      <c r="F48" s="40" t="s">
        <v>140</v>
      </c>
      <c r="G48" s="40" t="s">
        <v>140</v>
      </c>
      <c r="H48" s="40" t="s">
        <v>140</v>
      </c>
      <c r="I48" s="253"/>
      <c r="J48" s="873"/>
      <c r="K48" s="874"/>
    </row>
    <row r="49" spans="1:11" ht="13.5" customHeight="1" x14ac:dyDescent="0.15">
      <c r="A49" s="824" t="s">
        <v>139</v>
      </c>
      <c r="B49" s="233" t="s">
        <v>140</v>
      </c>
      <c r="C49" s="237"/>
      <c r="D49" s="237"/>
      <c r="E49" s="233" t="s">
        <v>140</v>
      </c>
      <c r="F49" s="440" t="s">
        <v>370</v>
      </c>
      <c r="G49" s="233" t="s">
        <v>140</v>
      </c>
      <c r="H49" s="233" t="s">
        <v>140</v>
      </c>
      <c r="I49" s="826"/>
      <c r="J49" s="828"/>
      <c r="K49" s="829"/>
    </row>
    <row r="50" spans="1:11" ht="13.5" customHeight="1" thickBot="1" x14ac:dyDescent="0.2">
      <c r="A50" s="825"/>
      <c r="B50" s="173" t="s">
        <v>122</v>
      </c>
      <c r="C50" s="170"/>
      <c r="D50" s="171"/>
      <c r="E50" s="174" t="s">
        <v>371</v>
      </c>
      <c r="F50" s="439"/>
      <c r="G50" s="173"/>
      <c r="H50" s="174"/>
      <c r="I50" s="827"/>
      <c r="J50" s="830"/>
      <c r="K50" s="831"/>
    </row>
    <row r="51" spans="1:11" s="13" customFormat="1" ht="12.75" customHeight="1" x14ac:dyDescent="0.15">
      <c r="A51" s="175" t="s">
        <v>0</v>
      </c>
      <c r="B51" s="176">
        <v>45985</v>
      </c>
      <c r="C51" s="176">
        <v>45986</v>
      </c>
      <c r="D51" s="176">
        <v>45987</v>
      </c>
      <c r="E51" s="176">
        <v>45988</v>
      </c>
      <c r="F51" s="176">
        <v>45989</v>
      </c>
      <c r="G51" s="176">
        <v>45990</v>
      </c>
      <c r="H51" s="176">
        <v>45991</v>
      </c>
      <c r="I51" s="177"/>
      <c r="J51" s="822" t="s">
        <v>2</v>
      </c>
      <c r="K51" s="823"/>
    </row>
    <row r="52" spans="1:11" s="159" customFormat="1" ht="12.75" customHeight="1" x14ac:dyDescent="0.15">
      <c r="A52" s="155" t="s">
        <v>3</v>
      </c>
      <c r="B52" s="158" t="s">
        <v>4</v>
      </c>
      <c r="C52" s="157" t="s">
        <v>5</v>
      </c>
      <c r="D52" s="157" t="s">
        <v>6</v>
      </c>
      <c r="E52" s="157" t="s">
        <v>7</v>
      </c>
      <c r="F52" s="157" t="s">
        <v>8</v>
      </c>
      <c r="G52" s="157" t="s">
        <v>9</v>
      </c>
      <c r="H52" s="158" t="s">
        <v>10</v>
      </c>
      <c r="I52" s="178"/>
      <c r="J52" s="819"/>
      <c r="K52" s="820"/>
    </row>
    <row r="53" spans="1:11" s="123" customFormat="1" ht="12.75" customHeight="1" x14ac:dyDescent="0.15">
      <c r="A53" s="179" t="s">
        <v>131</v>
      </c>
      <c r="B53" s="160">
        <v>5</v>
      </c>
      <c r="C53" s="157"/>
      <c r="D53" s="156"/>
      <c r="E53" s="160">
        <v>7</v>
      </c>
      <c r="F53" s="160">
        <v>5</v>
      </c>
      <c r="G53" s="160">
        <v>7</v>
      </c>
      <c r="H53" s="160">
        <v>5</v>
      </c>
      <c r="I53" s="161"/>
      <c r="J53" s="162"/>
      <c r="K53" s="163"/>
    </row>
    <row r="54" spans="1:11" ht="13.5" customHeight="1" x14ac:dyDescent="0.15">
      <c r="A54" s="164" t="s">
        <v>132</v>
      </c>
      <c r="B54" s="40" t="s">
        <v>140</v>
      </c>
      <c r="C54" s="180"/>
      <c r="D54" s="165"/>
      <c r="E54" s="40" t="s">
        <v>140</v>
      </c>
      <c r="F54" s="238" t="s">
        <v>133</v>
      </c>
      <c r="G54" s="40" t="s">
        <v>140</v>
      </c>
      <c r="H54" s="238" t="s">
        <v>133</v>
      </c>
      <c r="I54" s="166">
        <f t="shared" ref="I54:I57" si="3">COUNTA(B54:H54)</f>
        <v>5</v>
      </c>
      <c r="J54" s="873"/>
      <c r="K54" s="874"/>
    </row>
    <row r="55" spans="1:11" ht="13.5" customHeight="1" x14ac:dyDescent="0.15">
      <c r="A55" s="181" t="s">
        <v>134</v>
      </c>
      <c r="B55" s="40" t="s">
        <v>135</v>
      </c>
      <c r="C55" s="137"/>
      <c r="D55" s="234"/>
      <c r="E55" s="40" t="s">
        <v>135</v>
      </c>
      <c r="F55" s="40" t="s">
        <v>135</v>
      </c>
      <c r="G55" s="40" t="s">
        <v>136</v>
      </c>
      <c r="H55" s="40" t="s">
        <v>135</v>
      </c>
      <c r="I55" s="168">
        <f t="shared" si="3"/>
        <v>5</v>
      </c>
      <c r="J55" s="838">
        <f>SUM(COUNTIF(B55:H55,"9-15"))*(5.5)+SUM(COUNTIF(B55:H55,"10-15"))*(4.5)+SUM(COUNTIF(B55:H55,"12-15"))*(3)+SUM(COUNTIF(B55:H55,"9-12"))*(3)+SUM(COUNTIF(B55:H55,"9-17"))*(7.25)+SUM(COUNTIF(B55:H55,"13-15"))*(2)</f>
        <v>29.25</v>
      </c>
      <c r="K55" s="838"/>
    </row>
    <row r="56" spans="1:11" ht="13.5" customHeight="1" x14ac:dyDescent="0.15">
      <c r="A56" s="182" t="s">
        <v>137</v>
      </c>
      <c r="B56" s="40"/>
      <c r="C56" s="235"/>
      <c r="D56" s="236"/>
      <c r="E56" s="40" t="s">
        <v>135</v>
      </c>
      <c r="F56" s="16"/>
      <c r="G56" s="40" t="s">
        <v>135</v>
      </c>
      <c r="H56" s="40"/>
      <c r="I56" s="166">
        <f t="shared" si="3"/>
        <v>2</v>
      </c>
      <c r="J56" s="838">
        <f>SUM(COUNTIF(B56:H56,"9-15"))*(5.5)+SUM(COUNTIF(B56:H56,"10-15"))*(4.5)+SUM(COUNTIF(B56:H56,"12-15"))*(3)+SUM(COUNTIF(B56:H56,"9-12"))*(3)+SUM(COUNTIF(B56:H56,"9-17"))*(7.25)+SUM(COUNTIF(B56:H56,"13-15"))*(2)+SUM(COUNTIF(B56:H56,"10-12"))*(2)</f>
        <v>11</v>
      </c>
      <c r="K56" s="838"/>
    </row>
    <row r="57" spans="1:11" ht="13.5" customHeight="1" x14ac:dyDescent="0.15">
      <c r="A57" s="164" t="s">
        <v>138</v>
      </c>
      <c r="B57" s="16" t="s">
        <v>72</v>
      </c>
      <c r="C57" s="235"/>
      <c r="D57" s="236"/>
      <c r="E57" s="16"/>
      <c r="F57" s="16" t="s">
        <v>72</v>
      </c>
      <c r="G57" s="16" t="s">
        <v>72</v>
      </c>
      <c r="H57" s="16" t="s">
        <v>72</v>
      </c>
      <c r="I57" s="166">
        <f t="shared" si="3"/>
        <v>4</v>
      </c>
      <c r="J57" s="838">
        <f>SUM(COUNTIF(B57:H57,"9-15"))*(5.5)+SUM(COUNTIF(B57:H57,"10-15"))*(4.5)+SUM(COUNTIF(B57:H57,"12-15"))*(3)+SUM(COUNTIF(B57:H57,"9-12"))*(3)+SUM(COUNTIF(B57:H57,"9-17"))*(7.25)+SUM(COUNTIF(B57:H57,"13-15"))*(2)</f>
        <v>12</v>
      </c>
      <c r="K57" s="838"/>
    </row>
    <row r="58" spans="1:11" ht="13.5" customHeight="1" x14ac:dyDescent="0.15">
      <c r="A58" s="164" t="s">
        <v>39</v>
      </c>
      <c r="B58" s="40" t="s">
        <v>58</v>
      </c>
      <c r="C58" s="234"/>
      <c r="D58" s="234"/>
      <c r="E58" s="40" t="s">
        <v>58</v>
      </c>
      <c r="F58" s="40" t="s">
        <v>58</v>
      </c>
      <c r="G58" s="40"/>
      <c r="H58" s="40" t="s">
        <v>20</v>
      </c>
      <c r="I58" s="166">
        <f>COUNTA(B58:H58)</f>
        <v>4</v>
      </c>
      <c r="J58" s="838">
        <f>SUM(COUNTIF(B58:H58,"9-15"))*(5.5)+SUM(COUNTIF(B58:H58,"10-15"))*(4.5)+SUM(COUNTIF(B58:H58,"12-15"))*(3)+SUM(COUNTIF(B58:H58,"9-12"))*(3)+SUM(COUNTIF(B58:H58,"9-17"))*(7.25)+SUM(COUNTIF(B58:H58,"13-15"))*(2)+SUM(COUNTIF(B58:H58,"9-16"))*(6.25)+SUM(COUNTIF(B58:H58,"9-14"))*(4.5)</f>
        <v>23.25</v>
      </c>
      <c r="K58" s="838"/>
    </row>
    <row r="59" spans="1:11" ht="13.5" customHeight="1" x14ac:dyDescent="0.15">
      <c r="A59" s="20" t="s">
        <v>230</v>
      </c>
      <c r="B59" s="40" t="s">
        <v>29</v>
      </c>
      <c r="C59" s="234"/>
      <c r="D59" s="234"/>
      <c r="E59" s="40" t="s">
        <v>29</v>
      </c>
      <c r="F59" s="40"/>
      <c r="G59" s="40" t="s">
        <v>29</v>
      </c>
      <c r="H59" s="40"/>
      <c r="I59" s="166">
        <f>COUNTA(B59:H59)</f>
        <v>3</v>
      </c>
      <c r="J59" s="838">
        <f>SUM(COUNTIF(B59:H59,"9-15"))*(5.5)+SUM(COUNTIF(B59:H59,"10-15"))*(4.5)+SUM(COUNTIF(B59:H59,"12-15"))*(3)+SUM(COUNTIF(B59:H59,"9-12"))*(3)+SUM(COUNTIF(B59:H59,"9-17"))*(7.25)+SUM(COUNTIF(B59:H59,"13-15"))*(2)+SUM(COUNTIF(B59:H59,"9-14"))*(4.5)+SUM(COUNTIF(B59:H59,"10-14"))*(4)</f>
        <v>12</v>
      </c>
      <c r="K59" s="838"/>
    </row>
    <row r="60" spans="1:11" ht="13.5" customHeight="1" thickBot="1" x14ac:dyDescent="0.2">
      <c r="A60" s="20" t="s">
        <v>281</v>
      </c>
      <c r="B60" s="40" t="s">
        <v>140</v>
      </c>
      <c r="C60" s="234"/>
      <c r="D60" s="234"/>
      <c r="E60" s="40" t="s">
        <v>140</v>
      </c>
      <c r="F60" s="40" t="s">
        <v>140</v>
      </c>
      <c r="G60" s="40" t="s">
        <v>140</v>
      </c>
      <c r="H60" s="40" t="s">
        <v>140</v>
      </c>
      <c r="I60" s="253"/>
      <c r="J60" s="873"/>
      <c r="K60" s="874"/>
    </row>
    <row r="61" spans="1:11" ht="13.5" customHeight="1" x14ac:dyDescent="0.15">
      <c r="A61" s="824" t="s">
        <v>139</v>
      </c>
      <c r="B61" s="233" t="s">
        <v>140</v>
      </c>
      <c r="C61" s="237"/>
      <c r="D61" s="237"/>
      <c r="E61" s="233" t="s">
        <v>140</v>
      </c>
      <c r="F61" s="440" t="s">
        <v>370</v>
      </c>
      <c r="G61" s="233" t="s">
        <v>140</v>
      </c>
      <c r="H61" s="233" t="s">
        <v>140</v>
      </c>
      <c r="I61" s="826"/>
      <c r="J61" s="828"/>
      <c r="K61" s="829"/>
    </row>
    <row r="62" spans="1:11" ht="13.5" customHeight="1" thickBot="1" x14ac:dyDescent="0.2">
      <c r="A62" s="825"/>
      <c r="B62" s="173" t="s">
        <v>122</v>
      </c>
      <c r="C62" s="170"/>
      <c r="D62" s="171"/>
      <c r="E62" s="174" t="s">
        <v>371</v>
      </c>
      <c r="F62" s="439"/>
      <c r="G62" s="173"/>
      <c r="H62" s="174"/>
      <c r="I62" s="827"/>
      <c r="J62" s="830"/>
      <c r="K62" s="831"/>
    </row>
    <row r="63" spans="1:11" ht="12.75" customHeight="1" x14ac:dyDescent="0.15">
      <c r="J63" s="736" t="s">
        <v>384</v>
      </c>
      <c r="K63" s="736"/>
    </row>
    <row r="64" spans="1:11" s="1" customFormat="1" x14ac:dyDescent="0.15">
      <c r="A64" s="841" t="s">
        <v>143</v>
      </c>
      <c r="B64" s="842"/>
      <c r="C64" s="842"/>
      <c r="D64" s="843"/>
      <c r="E64" s="372" t="s">
        <v>146</v>
      </c>
      <c r="F64" s="186"/>
      <c r="G64" s="14"/>
      <c r="H64" s="10"/>
      <c r="I64" s="10"/>
      <c r="J64" s="736"/>
      <c r="K64" s="736"/>
    </row>
    <row r="65" spans="1:14" s="1" customFormat="1" ht="15" customHeight="1" x14ac:dyDescent="0.15">
      <c r="A65" s="741" t="s">
        <v>283</v>
      </c>
      <c r="B65" s="742"/>
      <c r="C65" s="742"/>
      <c r="D65" s="743"/>
      <c r="E65" s="371" t="s">
        <v>282</v>
      </c>
      <c r="F65" s="367"/>
      <c r="G65" s="368"/>
      <c r="H65" s="368"/>
      <c r="I65" s="368"/>
      <c r="J65" s="368"/>
      <c r="K65" s="368"/>
      <c r="L65" s="368"/>
      <c r="M65" s="368"/>
      <c r="N65" s="368"/>
    </row>
    <row r="66" spans="1:14" s="1" customFormat="1" ht="15" customHeight="1" x14ac:dyDescent="0.15">
      <c r="A66" s="844" t="s">
        <v>284</v>
      </c>
      <c r="B66" s="845"/>
      <c r="C66" s="845"/>
      <c r="D66" s="846"/>
      <c r="E66" s="373" t="s">
        <v>285</v>
      </c>
      <c r="F66" s="369"/>
      <c r="G66" s="370"/>
      <c r="H66" s="370"/>
      <c r="I66" s="370"/>
      <c r="J66" s="370"/>
      <c r="K66" s="370"/>
      <c r="L66" s="370"/>
      <c r="M66" s="370"/>
      <c r="N66" s="370"/>
    </row>
  </sheetData>
  <mergeCells count="66">
    <mergeCell ref="B7:D7"/>
    <mergeCell ref="B12:D12"/>
    <mergeCell ref="B13:D13"/>
    <mergeCell ref="J12:K12"/>
    <mergeCell ref="J7:K7"/>
    <mergeCell ref="J8:K8"/>
    <mergeCell ref="J9:K9"/>
    <mergeCell ref="J10:K10"/>
    <mergeCell ref="J11:K11"/>
    <mergeCell ref="B1:G1"/>
    <mergeCell ref="H1:K1"/>
    <mergeCell ref="I3:I4"/>
    <mergeCell ref="J3:K4"/>
    <mergeCell ref="J6:K6"/>
    <mergeCell ref="B6:D6"/>
    <mergeCell ref="J22:K22"/>
    <mergeCell ref="J23:K23"/>
    <mergeCell ref="J24:K24"/>
    <mergeCell ref="A13:A14"/>
    <mergeCell ref="I13:I14"/>
    <mergeCell ref="J13:K14"/>
    <mergeCell ref="J15:K16"/>
    <mergeCell ref="J18:K18"/>
    <mergeCell ref="J19:K19"/>
    <mergeCell ref="J20:K20"/>
    <mergeCell ref="J21:K21"/>
    <mergeCell ref="A25:A26"/>
    <mergeCell ref="I25:I26"/>
    <mergeCell ref="J25:K26"/>
    <mergeCell ref="J42:K42"/>
    <mergeCell ref="J43:K43"/>
    <mergeCell ref="A37:A38"/>
    <mergeCell ref="I37:I38"/>
    <mergeCell ref="J27:K28"/>
    <mergeCell ref="J44:K44"/>
    <mergeCell ref="J45:K45"/>
    <mergeCell ref="J30:K30"/>
    <mergeCell ref="J31:K31"/>
    <mergeCell ref="J32:K32"/>
    <mergeCell ref="J33:K33"/>
    <mergeCell ref="J34:K34"/>
    <mergeCell ref="J35:K35"/>
    <mergeCell ref="J36:K36"/>
    <mergeCell ref="J37:K38"/>
    <mergeCell ref="J39:K40"/>
    <mergeCell ref="J58:K58"/>
    <mergeCell ref="J46:K46"/>
    <mergeCell ref="J47:K47"/>
    <mergeCell ref="J48:K48"/>
    <mergeCell ref="A49:A50"/>
    <mergeCell ref="I49:I50"/>
    <mergeCell ref="J49:K50"/>
    <mergeCell ref="J51:K52"/>
    <mergeCell ref="J54:K54"/>
    <mergeCell ref="J55:K55"/>
    <mergeCell ref="J56:K56"/>
    <mergeCell ref="J57:K57"/>
    <mergeCell ref="A65:D65"/>
    <mergeCell ref="A66:D66"/>
    <mergeCell ref="J59:K59"/>
    <mergeCell ref="J60:K60"/>
    <mergeCell ref="A61:A62"/>
    <mergeCell ref="I61:I62"/>
    <mergeCell ref="J61:K62"/>
    <mergeCell ref="J63:K64"/>
    <mergeCell ref="A64:D64"/>
  </mergeCells>
  <phoneticPr fontId="13"/>
  <pageMargins left="0.51181102362204722" right="0.51181102362204722" top="0.15748031496062992" bottom="0.15748031496062992" header="0.31496062992125984" footer="0.31496062992125984"/>
  <pageSetup paperSize="9" orientation="portrait" r:id="rId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8BA6-31C6-4F13-AB51-8549223153AB}">
  <sheetPr>
    <tabColor theme="7" tint="0.59999389629810485"/>
    <pageSetUpPr fitToPage="1"/>
  </sheetPr>
  <dimension ref="A1:N52"/>
  <sheetViews>
    <sheetView zoomScale="90" zoomScaleNormal="90" workbookViewId="0">
      <selection activeCell="E69" sqref="E69"/>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289</v>
      </c>
      <c r="C1" s="683"/>
      <c r="D1" s="683"/>
      <c r="E1" s="683"/>
      <c r="F1" s="683"/>
      <c r="H1" s="847" t="s">
        <v>110</v>
      </c>
      <c r="I1" s="848"/>
      <c r="J1" s="849"/>
      <c r="K1" s="850"/>
    </row>
    <row r="2" spans="1:11" ht="9.9499999999999993" customHeight="1" x14ac:dyDescent="0.15">
      <c r="A2" s="14"/>
      <c r="I2" s="119"/>
      <c r="J2" s="3"/>
      <c r="K2" s="4"/>
    </row>
    <row r="3" spans="1:11" ht="19.5" customHeight="1" x14ac:dyDescent="0.15">
      <c r="A3" s="2" t="s">
        <v>64</v>
      </c>
      <c r="B3" s="90"/>
      <c r="C3" s="90"/>
      <c r="D3" s="90">
        <v>45931</v>
      </c>
      <c r="E3" s="90">
        <v>45932</v>
      </c>
      <c r="F3" s="90">
        <v>45933</v>
      </c>
      <c r="G3" s="90">
        <v>45934</v>
      </c>
      <c r="H3" s="90">
        <v>45935</v>
      </c>
      <c r="I3" s="851" t="s">
        <v>1</v>
      </c>
      <c r="J3" s="853" t="s">
        <v>2</v>
      </c>
      <c r="K3" s="853"/>
    </row>
    <row r="4" spans="1:11" ht="19.5" customHeight="1" x14ac:dyDescent="0.15">
      <c r="A4" s="2" t="s">
        <v>3</v>
      </c>
      <c r="B4" s="2"/>
      <c r="C4" s="2"/>
      <c r="D4" s="21" t="s">
        <v>6</v>
      </c>
      <c r="E4" s="2" t="s">
        <v>7</v>
      </c>
      <c r="F4" s="2" t="s">
        <v>8</v>
      </c>
      <c r="G4" s="2" t="s">
        <v>9</v>
      </c>
      <c r="H4" s="24" t="s">
        <v>10</v>
      </c>
      <c r="I4" s="852"/>
      <c r="J4" s="853"/>
      <c r="K4" s="853"/>
    </row>
    <row r="5" spans="1:11" ht="19.5" customHeight="1" x14ac:dyDescent="0.15">
      <c r="A5" s="17" t="s">
        <v>13</v>
      </c>
      <c r="B5" s="2"/>
      <c r="C5" s="2"/>
      <c r="D5" s="2"/>
      <c r="E5" s="12"/>
      <c r="F5" s="12"/>
      <c r="G5" s="12"/>
      <c r="H5" s="12"/>
      <c r="I5" s="5"/>
      <c r="J5" s="682"/>
      <c r="K5" s="692"/>
    </row>
    <row r="6" spans="1:11" ht="19.5" customHeight="1" x14ac:dyDescent="0.15">
      <c r="A6" s="20" t="s">
        <v>108</v>
      </c>
      <c r="B6" s="26"/>
      <c r="C6" s="26"/>
      <c r="D6" s="11"/>
      <c r="E6" s="12" t="s">
        <v>20</v>
      </c>
      <c r="F6" s="12" t="s">
        <v>20</v>
      </c>
      <c r="G6" s="12"/>
      <c r="H6" s="12" t="s">
        <v>20</v>
      </c>
      <c r="I6" s="5">
        <f>COUNTIFS(B6:H6,"&lt;&gt;空",B6:H6,"&lt;&gt;休",B6:H6,"&lt;&gt;調",B6:H6,"&lt;&gt;",B6:H6,"&lt;&gt;調整休")</f>
        <v>3</v>
      </c>
      <c r="J6" s="682">
        <f>SUM(COUNTIF(B6:H6,"9-19"))*(9)+(COUNTIF(B6:H6,"9-18"))*(8)+(COUNTIF(B6:H6,"9-17"))*(7.25)+(COUNTIF(B6:H6,"9-16"))*(6.25)+(COUNTIF(B6:H6,"9-15"))*(5.5)+(COUNTIF(B6:H6,"9-14"))*(4.5)+(COUNTIF(B6:H6,"9-13"))*(4)+(COUNTIF(B6:H6,"9-12"))*(3)+(COUNTIF(B6:H6,"9-11"))*(2)+(COUNTIF(B6:H6,"9:30-11:30,16-19"))*(5)+(COUNTIF(B6:H6,"15-19"))*(4)+(COUNTIF(B6:H6,"14-19"))*(4.5)+(COUNTIF(B6:H6,"13-19"))*(5.5)+(COUNTIF(B6:H6,"13-18"))*(4.5)+(COUNTIF(B6:H6,"13-17"))*(4)+(COUNTIF(B6:H6,"12-18"))*(5.5)+(COUNTIF(B6:H6,"13:30-19"))*(5)+(COUNTIF(B6:H6,"16-19"))*(3)+(COUNTIF(B6:H6,"11-18"))*(6.25)</f>
        <v>13.5</v>
      </c>
      <c r="K6" s="692"/>
    </row>
    <row r="7" spans="1:11" ht="19.5" customHeight="1" x14ac:dyDescent="0.15">
      <c r="A7" s="20" t="s">
        <v>127</v>
      </c>
      <c r="B7" s="2"/>
      <c r="C7" s="2"/>
      <c r="D7" s="11"/>
      <c r="E7" s="12" t="s">
        <v>21</v>
      </c>
      <c r="F7" s="12" t="s">
        <v>358</v>
      </c>
      <c r="G7" s="12"/>
      <c r="H7" s="12" t="s">
        <v>184</v>
      </c>
      <c r="I7" s="5">
        <f>COUNTIFS(B7:H7,"&lt;&gt;空",B7:H7,"&lt;&gt;休",B7:H7,"&lt;&gt;調",B7:H7,"&lt;&gt;",B7:H7,"&lt;&gt;調整休")</f>
        <v>3</v>
      </c>
      <c r="J7" s="682">
        <v>17.5</v>
      </c>
      <c r="K7" s="692"/>
    </row>
    <row r="8" spans="1:11" ht="19.5" customHeight="1" thickBot="1" x14ac:dyDescent="0.2">
      <c r="A8" s="421" t="s">
        <v>344</v>
      </c>
      <c r="B8" s="422"/>
      <c r="C8" s="422"/>
      <c r="D8" s="423"/>
      <c r="E8" s="111" t="s">
        <v>21</v>
      </c>
      <c r="F8" s="111"/>
      <c r="G8" s="111" t="s">
        <v>21</v>
      </c>
      <c r="H8" s="111"/>
      <c r="I8" s="5">
        <f>COUNTIFS(B8:H8,"&lt;&gt;空",B8:H8,"&lt;&gt;休",B8:H8,"&lt;&gt;調",B8:H8,"&lt;&gt;",B8:H8,"&lt;&gt;調整休")</f>
        <v>2</v>
      </c>
      <c r="J8" s="682">
        <f>SUM(COUNTIF(B8:H8,"9-19"))*(9)+(COUNTIF(B8:H8,"9-18"))*(8)+(COUNTIF(B8:H8,"9-17"))*(7.25)+(COUNTIF(B8:H8,"9-16"))*(6.25)+(COUNTIF(B8:H8,"9-15"))*(5.5)+(COUNTIF(B8:H8,"9-14"))*(4.5)+(COUNTIF(B8:H8,"9-13"))*(4)+(COUNTIF(B8:H8,"9-12"))*(3)+(COUNTIF(B8:H8,"9-11"))*(2)+(COUNTIF(B8:H8,"9:30-11:30,16-19"))*(5)+(COUNTIF(B8:H8,"15-19"))*(4)+(COUNTIF(B8:H8,"14-19"))*(4.5)+(COUNTIF(B8:H8,"13-19"))*(5.5)+(COUNTIF(B8:H8,"13-18"))*(4.5)+(COUNTIF(B8:H8,"13-17"))*(4)+(COUNTIF(B8:H8,"12-18"))*(5.5)+(COUNTIF(B8:H8,"13:30-19"))*(5)+(COUNTIF(B8:H8,"16-19"))*(3)+(COUNTIF(B8:H8,"11-18"))*(6.25)</f>
        <v>9</v>
      </c>
      <c r="K8" s="692"/>
    </row>
    <row r="9" spans="1:11" ht="19.5" customHeight="1" x14ac:dyDescent="0.15">
      <c r="A9" s="930" t="s">
        <v>109</v>
      </c>
      <c r="B9" s="30"/>
      <c r="C9" s="30"/>
      <c r="D9" s="106"/>
      <c r="E9" s="445"/>
      <c r="F9" s="447" t="s">
        <v>380</v>
      </c>
      <c r="G9" s="773" t="s">
        <v>83</v>
      </c>
      <c r="H9" s="447" t="s">
        <v>380</v>
      </c>
      <c r="I9" s="394"/>
      <c r="J9" s="856"/>
      <c r="K9" s="857"/>
    </row>
    <row r="10" spans="1:11" ht="19.5" customHeight="1" thickBot="1" x14ac:dyDescent="0.2">
      <c r="A10" s="798"/>
      <c r="B10" s="395"/>
      <c r="C10" s="395"/>
      <c r="D10" s="395"/>
      <c r="E10" s="446"/>
      <c r="F10" s="400" t="s">
        <v>321</v>
      </c>
      <c r="G10" s="774"/>
      <c r="H10" s="111"/>
      <c r="I10" s="397"/>
      <c r="J10" s="858"/>
      <c r="K10" s="859"/>
    </row>
    <row r="11" spans="1:11" ht="19.5" customHeight="1" x14ac:dyDescent="0.15">
      <c r="A11" s="33" t="s">
        <v>0</v>
      </c>
      <c r="B11" s="90">
        <v>45936</v>
      </c>
      <c r="C11" s="90">
        <v>45937</v>
      </c>
      <c r="D11" s="90">
        <v>45938</v>
      </c>
      <c r="E11" s="90">
        <v>45939</v>
      </c>
      <c r="F11" s="90">
        <v>45940</v>
      </c>
      <c r="G11" s="90">
        <v>45941</v>
      </c>
      <c r="H11" s="90">
        <v>45942</v>
      </c>
      <c r="I11" s="860" t="s">
        <v>1</v>
      </c>
      <c r="J11" s="861" t="s">
        <v>2</v>
      </c>
      <c r="K11" s="861"/>
    </row>
    <row r="12" spans="1:11" ht="19.5" customHeight="1" x14ac:dyDescent="0.15">
      <c r="A12" s="22" t="s">
        <v>3</v>
      </c>
      <c r="B12" s="2" t="s">
        <v>4</v>
      </c>
      <c r="C12" s="2" t="s">
        <v>5</v>
      </c>
      <c r="D12" s="21" t="s">
        <v>6</v>
      </c>
      <c r="E12" s="2" t="s">
        <v>7</v>
      </c>
      <c r="F12" s="2" t="s">
        <v>8</v>
      </c>
      <c r="G12" s="2" t="s">
        <v>9</v>
      </c>
      <c r="H12" s="24" t="s">
        <v>10</v>
      </c>
      <c r="I12" s="852"/>
      <c r="J12" s="853"/>
      <c r="K12" s="853"/>
    </row>
    <row r="13" spans="1:11" ht="19.5" customHeight="1" x14ac:dyDescent="0.15">
      <c r="A13" s="17" t="s">
        <v>12</v>
      </c>
      <c r="B13" s="12"/>
      <c r="C13" s="2"/>
      <c r="D13" s="2"/>
      <c r="E13" s="12"/>
      <c r="F13" s="12"/>
      <c r="G13" s="12"/>
      <c r="H13" s="12"/>
      <c r="I13" s="5"/>
      <c r="J13" s="682"/>
      <c r="K13" s="692"/>
    </row>
    <row r="14" spans="1:11" ht="19.5" customHeight="1" x14ac:dyDescent="0.15">
      <c r="A14" s="20" t="s">
        <v>108</v>
      </c>
      <c r="B14" s="12" t="s">
        <v>20</v>
      </c>
      <c r="C14" s="26"/>
      <c r="D14" s="11"/>
      <c r="E14" s="12" t="s">
        <v>20</v>
      </c>
      <c r="F14" s="12" t="s">
        <v>20</v>
      </c>
      <c r="G14" s="12" t="s">
        <v>20</v>
      </c>
      <c r="H14" s="12" t="s">
        <v>20</v>
      </c>
      <c r="I14" s="5">
        <f>COUNTIFS(B14:H14,"&lt;&gt;空",B14:H14,"&lt;&gt;休",B14:H14,"&lt;&gt;調",B14:H14,"&lt;&gt;",B14:H14,"&lt;&gt;調整休")</f>
        <v>5</v>
      </c>
      <c r="J14" s="682">
        <v>16.5</v>
      </c>
      <c r="K14" s="692"/>
    </row>
    <row r="15" spans="1:11" ht="19.5" customHeight="1" x14ac:dyDescent="0.15">
      <c r="A15" s="20" t="s">
        <v>127</v>
      </c>
      <c r="B15" s="12" t="s">
        <v>21</v>
      </c>
      <c r="C15" s="2"/>
      <c r="D15" s="11"/>
      <c r="E15" s="12" t="s">
        <v>21</v>
      </c>
      <c r="F15" s="12" t="s">
        <v>213</v>
      </c>
      <c r="G15" s="12"/>
      <c r="H15" s="12" t="s">
        <v>184</v>
      </c>
      <c r="I15" s="5">
        <f>COUNTIFS(B15:H15,"&lt;&gt;空",B15:H15,"&lt;&gt;休",B15:H15,"&lt;&gt;調",B15:H15,"&lt;&gt;",B15:H15,"&lt;&gt;調整休")</f>
        <v>4</v>
      </c>
      <c r="J15" s="682">
        <v>21.75</v>
      </c>
      <c r="K15" s="692"/>
    </row>
    <row r="16" spans="1:11" ht="19.5" customHeight="1" thickBot="1" x14ac:dyDescent="0.2">
      <c r="A16" s="421" t="s">
        <v>344</v>
      </c>
      <c r="B16" s="111"/>
      <c r="C16" s="422"/>
      <c r="D16" s="423"/>
      <c r="E16" s="111" t="s">
        <v>21</v>
      </c>
      <c r="F16" s="111"/>
      <c r="G16" s="111" t="s">
        <v>21</v>
      </c>
      <c r="H16" s="111"/>
      <c r="I16" s="5">
        <f>COUNTIFS(B16:H16,"&lt;&gt;空",B16:H16,"&lt;&gt;休",B16:H16,"&lt;&gt;調",B16:H16,"&lt;&gt;",B16:H16,"&lt;&gt;調整休")</f>
        <v>2</v>
      </c>
      <c r="J16" s="682">
        <f>SUM(COUNTIF(B16:H16,"9-19"))*(9)+(COUNTIF(B16:H16,"9-18"))*(8)+(COUNTIF(B16:H16,"9-17"))*(7.25)+(COUNTIF(B16:H16,"9-16"))*(6.25)+(COUNTIF(B16:H16,"9-15"))*(5.5)+(COUNTIF(B16:H16,"9-14"))*(4.5)+(COUNTIF(B16:H16,"9-13"))*(4)+(COUNTIF(B16:H16,"9-12"))*(3)+(COUNTIF(B16:H16,"9-11"))*(2)+(COUNTIF(B16:H16,"9:30-11:30,16-19"))*(5)+(COUNTIF(B16:H16,"15-19"))*(4)+(COUNTIF(B16:H16,"14-19"))*(4.5)+(COUNTIF(B16:H16,"13-19"))*(5.5)+(COUNTIF(B16:H16,"13-18"))*(4.5)+(COUNTIF(B16:H16,"13-17"))*(4)+(COUNTIF(B16:H16,"12-18"))*(5.5)+(COUNTIF(B16:H16,"13:30-19"))*(5)+(COUNTIF(B16:H16,"16-19"))*(3)+(COUNTIF(B16:H16,"11-18"))*(6.25)</f>
        <v>9</v>
      </c>
      <c r="K16" s="692"/>
    </row>
    <row r="17" spans="1:11" ht="19.5" customHeight="1" x14ac:dyDescent="0.15">
      <c r="A17" s="797" t="s">
        <v>109</v>
      </c>
      <c r="B17" s="447" t="s">
        <v>380</v>
      </c>
      <c r="C17" s="417"/>
      <c r="D17" s="418"/>
      <c r="E17" s="447" t="s">
        <v>380</v>
      </c>
      <c r="F17" s="447" t="s">
        <v>380</v>
      </c>
      <c r="G17" s="773" t="s">
        <v>83</v>
      </c>
      <c r="H17" s="447" t="s">
        <v>380</v>
      </c>
      <c r="I17" s="394"/>
      <c r="J17" s="856"/>
      <c r="K17" s="857"/>
    </row>
    <row r="18" spans="1:11" ht="19.5" customHeight="1" thickBot="1" x14ac:dyDescent="0.2">
      <c r="A18" s="798"/>
      <c r="B18" s="111"/>
      <c r="C18" s="395"/>
      <c r="D18" s="395"/>
      <c r="E18" s="399"/>
      <c r="F18" s="111" t="s">
        <v>304</v>
      </c>
      <c r="G18" s="774"/>
      <c r="H18" s="111"/>
      <c r="I18" s="397"/>
      <c r="J18" s="858"/>
      <c r="K18" s="859"/>
    </row>
    <row r="19" spans="1:11" ht="19.5" customHeight="1" x14ac:dyDescent="0.15">
      <c r="A19" s="33" t="s">
        <v>0</v>
      </c>
      <c r="B19" s="23">
        <v>45943</v>
      </c>
      <c r="C19" s="23">
        <v>45944</v>
      </c>
      <c r="D19" s="23">
        <v>45945</v>
      </c>
      <c r="E19" s="23">
        <v>45946</v>
      </c>
      <c r="F19" s="23">
        <v>45947</v>
      </c>
      <c r="G19" s="23">
        <v>45948</v>
      </c>
      <c r="H19" s="23">
        <v>45949</v>
      </c>
      <c r="I19" s="860" t="s">
        <v>1</v>
      </c>
      <c r="J19" s="861" t="s">
        <v>2</v>
      </c>
      <c r="K19" s="861"/>
    </row>
    <row r="20" spans="1:11" ht="19.5" customHeight="1" x14ac:dyDescent="0.15">
      <c r="A20" s="22" t="s">
        <v>3</v>
      </c>
      <c r="B20" s="24" t="s">
        <v>4</v>
      </c>
      <c r="C20" s="21" t="s">
        <v>5</v>
      </c>
      <c r="D20" s="21" t="s">
        <v>6</v>
      </c>
      <c r="E20" s="2" t="s">
        <v>7</v>
      </c>
      <c r="F20" s="2" t="s">
        <v>8</v>
      </c>
      <c r="G20" s="2" t="s">
        <v>9</v>
      </c>
      <c r="H20" s="24" t="s">
        <v>10</v>
      </c>
      <c r="I20" s="852"/>
      <c r="J20" s="853"/>
      <c r="K20" s="853"/>
    </row>
    <row r="21" spans="1:11" ht="17.100000000000001" customHeight="1" x14ac:dyDescent="0.15">
      <c r="A21" s="17" t="s">
        <v>13</v>
      </c>
      <c r="B21" s="12"/>
      <c r="C21" s="2"/>
      <c r="D21" s="2"/>
      <c r="E21" s="12"/>
      <c r="F21" s="967" t="s">
        <v>60</v>
      </c>
      <c r="G21" s="968"/>
      <c r="H21" s="969"/>
      <c r="I21" s="346"/>
      <c r="J21" s="692"/>
      <c r="K21" s="692"/>
    </row>
    <row r="22" spans="1:11" ht="19.5" customHeight="1" x14ac:dyDescent="0.15">
      <c r="A22" s="20" t="s">
        <v>108</v>
      </c>
      <c r="B22" s="12" t="s">
        <v>20</v>
      </c>
      <c r="C22" s="26"/>
      <c r="D22" s="11"/>
      <c r="E22" s="12"/>
      <c r="F22" s="59"/>
      <c r="G22" s="12" t="s">
        <v>58</v>
      </c>
      <c r="H22" s="12" t="s">
        <v>20</v>
      </c>
      <c r="I22" s="5">
        <f>COUNTIFS(B22:H22,"&lt;&gt;空",B22:H22,"&lt;&gt;休",B22:H22,"&lt;&gt;調",B22:H22,"&lt;&gt;",B22:H22,"&lt;&gt;調整休")</f>
        <v>3</v>
      </c>
      <c r="J22" s="682">
        <f>SUM(COUNTIF(B22:H22,"9-19"))*(9)+(COUNTIF(B22:H22,"9-18"))*(8)+(COUNTIF(B22:H22,"9-17"))*(7.25)+(COUNTIF(B22:H22,"9-16"))*(6.25)+(COUNTIF(B22:H22,"9-15"))*(5.5)+(COUNTIF(B22:H22,"9-14"))*(4.5)+(COUNTIF(B22:H22,"9-13"))*(4)+(COUNTIF(B22:H22,"9-12"))*(3)+(COUNTIF(B22:H22,"9-11"))*(2)+(COUNTIF(B22:H22,"9:30-11:30,16-19"))*(5)+(COUNTIF(B22:H22,"15-19"))*(4)+(COUNTIF(B22:H22,"14-19"))*(4.5)+(COUNTIF(B22:H22,"13-19"))*(5.5)+(COUNTIF(B22:H22,"13-18"))*(4.5)+(COUNTIF(B22:H22,"13-17"))*(4)+(COUNTIF(B22:H22,"12-18"))*(5.5)+(COUNTIF(B22:H22,"13:30-19"))*(5)+(COUNTIF(B22:H22,"16-19"))*(3)+(COUNTIF(B22:H22,"11-18"))*(6.25)</f>
        <v>15.25</v>
      </c>
      <c r="K22" s="692"/>
    </row>
    <row r="23" spans="1:11" ht="19.5" customHeight="1" x14ac:dyDescent="0.15">
      <c r="A23" s="20" t="s">
        <v>127</v>
      </c>
      <c r="B23" s="12" t="s">
        <v>21</v>
      </c>
      <c r="C23" s="2"/>
      <c r="D23" s="11"/>
      <c r="E23" s="12" t="s">
        <v>21</v>
      </c>
      <c r="F23" s="12" t="s">
        <v>358</v>
      </c>
      <c r="G23" s="12" t="s">
        <v>177</v>
      </c>
      <c r="H23" s="12" t="s">
        <v>184</v>
      </c>
      <c r="I23" s="5">
        <f>COUNTIFS(B23:H23,"&lt;&gt;空",B23:H23,"&lt;&gt;休",B23:H23,"&lt;&gt;調",B23:H23,"&lt;&gt;",B23:H23,"&lt;&gt;調整休")</f>
        <v>5</v>
      </c>
      <c r="J23" s="682">
        <v>28.5</v>
      </c>
      <c r="K23" s="692"/>
    </row>
    <row r="24" spans="1:11" ht="19.5" customHeight="1" thickBot="1" x14ac:dyDescent="0.2">
      <c r="A24" s="421" t="s">
        <v>344</v>
      </c>
      <c r="B24" s="111"/>
      <c r="C24" s="422"/>
      <c r="D24" s="423"/>
      <c r="E24" s="111" t="s">
        <v>21</v>
      </c>
      <c r="F24" s="111"/>
      <c r="G24" s="111" t="s">
        <v>21</v>
      </c>
      <c r="H24" s="111"/>
      <c r="I24" s="5">
        <f>COUNTIFS(B24:H24,"&lt;&gt;空",B24:H24,"&lt;&gt;休",B24:H24,"&lt;&gt;調",B24:H24,"&lt;&gt;",B24:H24,"&lt;&gt;調整休")</f>
        <v>2</v>
      </c>
      <c r="J24" s="682">
        <f>SUM(COUNTIF(B24:H24,"9-19"))*(9)+(COUNTIF(B24:H24,"9-18"))*(8)+(COUNTIF(B24:H24,"9-17"))*(7.25)+(COUNTIF(B24:H24,"9-16"))*(6.25)+(COUNTIF(B24:H24,"9-15"))*(5.5)+(COUNTIF(B24:H24,"9-14"))*(4.5)+(COUNTIF(B24:H24,"9-13"))*(4)+(COUNTIF(B24:H24,"9-12"))*(3)+(COUNTIF(B24:H24,"9-11"))*(2)+(COUNTIF(B24:H24,"9:30-11:30,16-19"))*(5)+(COUNTIF(B24:H24,"15-19"))*(4)+(COUNTIF(B24:H24,"14-19"))*(4.5)+(COUNTIF(B24:H24,"13-19"))*(5.5)+(COUNTIF(B24:H24,"13-18"))*(4.5)+(COUNTIF(B24:H24,"13-17"))*(4)+(COUNTIF(B24:H24,"12-18"))*(5.5)+(COUNTIF(B24:H24,"13:30-19"))*(5)+(COUNTIF(B24:H24,"16-19"))*(3)+(COUNTIF(B24:H24,"11-18"))*(6.25)</f>
        <v>9</v>
      </c>
      <c r="K24" s="692"/>
    </row>
    <row r="25" spans="1:11" ht="19.5" customHeight="1" x14ac:dyDescent="0.15">
      <c r="A25" s="797" t="s">
        <v>109</v>
      </c>
      <c r="B25" s="416"/>
      <c r="C25" s="417"/>
      <c r="D25" s="418"/>
      <c r="E25" s="393" t="s">
        <v>20</v>
      </c>
      <c r="F25" s="393" t="s">
        <v>319</v>
      </c>
      <c r="G25" s="773" t="s">
        <v>83</v>
      </c>
      <c r="H25" s="447" t="s">
        <v>380</v>
      </c>
      <c r="I25" s="394"/>
      <c r="J25" s="856"/>
      <c r="K25" s="857"/>
    </row>
    <row r="26" spans="1:11" ht="19.5" customHeight="1" thickBot="1" x14ac:dyDescent="0.2">
      <c r="A26" s="798"/>
      <c r="B26" s="111"/>
      <c r="C26" s="395"/>
      <c r="D26" s="395"/>
      <c r="E26" s="399"/>
      <c r="F26" s="400" t="s">
        <v>321</v>
      </c>
      <c r="G26" s="774"/>
      <c r="H26" s="111" t="s">
        <v>27</v>
      </c>
      <c r="I26" s="397"/>
      <c r="J26" s="858"/>
      <c r="K26" s="859"/>
    </row>
    <row r="27" spans="1:11" ht="19.5" customHeight="1" x14ac:dyDescent="0.15">
      <c r="A27" s="33" t="s">
        <v>0</v>
      </c>
      <c r="B27" s="90">
        <v>45950</v>
      </c>
      <c r="C27" s="90">
        <v>45951</v>
      </c>
      <c r="D27" s="90">
        <v>45952</v>
      </c>
      <c r="E27" s="90">
        <v>45953</v>
      </c>
      <c r="F27" s="90">
        <v>45954</v>
      </c>
      <c r="G27" s="90">
        <v>45955</v>
      </c>
      <c r="H27" s="90">
        <v>45956</v>
      </c>
      <c r="I27" s="860" t="s">
        <v>1</v>
      </c>
      <c r="J27" s="861" t="s">
        <v>2</v>
      </c>
      <c r="K27" s="861"/>
    </row>
    <row r="28" spans="1:11" ht="19.5" customHeight="1" x14ac:dyDescent="0.15">
      <c r="A28" s="22" t="s">
        <v>3</v>
      </c>
      <c r="B28" s="2" t="s">
        <v>4</v>
      </c>
      <c r="C28" s="21" t="s">
        <v>5</v>
      </c>
      <c r="D28" s="21" t="s">
        <v>6</v>
      </c>
      <c r="E28" s="2" t="s">
        <v>7</v>
      </c>
      <c r="F28" s="2" t="s">
        <v>8</v>
      </c>
      <c r="G28" s="2" t="s">
        <v>9</v>
      </c>
      <c r="H28" s="24" t="s">
        <v>10</v>
      </c>
      <c r="I28" s="852"/>
      <c r="J28" s="853"/>
      <c r="K28" s="853"/>
    </row>
    <row r="29" spans="1:11" ht="19.5" customHeight="1" x14ac:dyDescent="0.15">
      <c r="A29" s="17" t="s">
        <v>12</v>
      </c>
      <c r="B29" s="12"/>
      <c r="C29" s="419" t="s">
        <v>334</v>
      </c>
      <c r="D29" s="2"/>
      <c r="E29" s="12"/>
      <c r="F29" s="12"/>
      <c r="G29" s="12"/>
      <c r="H29" s="12"/>
      <c r="I29" s="5"/>
      <c r="J29" s="682"/>
      <c r="K29" s="692"/>
    </row>
    <row r="30" spans="1:11" ht="19.5" customHeight="1" x14ac:dyDescent="0.15">
      <c r="A30" s="20" t="s">
        <v>108</v>
      </c>
      <c r="B30" s="12" t="s">
        <v>20</v>
      </c>
      <c r="C30" s="993" t="s">
        <v>338</v>
      </c>
      <c r="D30" s="11"/>
      <c r="E30" s="12"/>
      <c r="F30" s="12" t="s">
        <v>20</v>
      </c>
      <c r="G30" s="12" t="s">
        <v>20</v>
      </c>
      <c r="H30" s="12" t="s">
        <v>20</v>
      </c>
      <c r="I30" s="5">
        <f>COUNTIFS(B30:H30,"&lt;&gt;空",B30:H30,"&lt;&gt;休",B30:H30,"&lt;&gt;調",B30:H30,"&lt;&gt;",B30:H30,"&lt;&gt;調整休")</f>
        <v>5</v>
      </c>
      <c r="J30" s="682">
        <f>SUM(COUNTIF(B30:H30,"9-19"))*(9)+(COUNTIF(B30:H30,"9-18"))*(8)+(COUNTIF(B30:H30,"9-17"))*(7.25)+(COUNTIF(B30:H30,"9-16"))*(6.25)+(COUNTIF(B30:H30,"9-15"))*(5.5)+(COUNTIF(B30:H30,"9-14"))*(4.5)+(COUNTIF(B30:H30,"9-13"))*(4)+(COUNTIF(B30:H30,"9-12"))*(3)+(COUNTIF(B30:H30,"9-11"))*(2)+(COUNTIF(B30:H30,"9:30-11:30,16-19"))*(5)+(COUNTIF(B30:H30,"15-19"))*(4)+(COUNTIF(B30:H30,"14-19"))*(4.5)+(COUNTIF(B30:H30,"13-19"))*(5.5)+(COUNTIF(B30:H30,"13-18"))*(4.5)+(COUNTIF(B30:H30,"13-17"))*(4)+(COUNTIF(B30:H30,"12-18"))*(5.5)+(COUNTIF(B30:H30,"13:30-19"))*(5)+(COUNTIF(B30:H30,"16-19"))*(3)+(COUNTIF(B30:H30,"11-18"))*(6.25)</f>
        <v>18</v>
      </c>
      <c r="K30" s="692"/>
    </row>
    <row r="31" spans="1:11" ht="19.5" customHeight="1" x14ac:dyDescent="0.15">
      <c r="A31" s="20" t="s">
        <v>127</v>
      </c>
      <c r="B31" s="59"/>
      <c r="C31" s="994"/>
      <c r="D31" s="11"/>
      <c r="E31" s="12" t="s">
        <v>21</v>
      </c>
      <c r="F31" s="12" t="s">
        <v>358</v>
      </c>
      <c r="G31" s="12"/>
      <c r="H31" s="12" t="s">
        <v>184</v>
      </c>
      <c r="I31" s="5">
        <f>COUNTIFS(B31:H31,"&lt;&gt;空",B31:H31,"&lt;&gt;休",B31:H31,"&lt;&gt;調",B31:H31,"&lt;&gt;",B31:H31,"&lt;&gt;調整休")</f>
        <v>3</v>
      </c>
      <c r="J31" s="682">
        <v>18.5</v>
      </c>
      <c r="K31" s="692"/>
    </row>
    <row r="32" spans="1:11" ht="19.5" customHeight="1" thickBot="1" x14ac:dyDescent="0.2">
      <c r="A32" s="421" t="s">
        <v>344</v>
      </c>
      <c r="B32" s="111"/>
      <c r="C32" s="994"/>
      <c r="D32" s="423"/>
      <c r="E32" s="111" t="s">
        <v>21</v>
      </c>
      <c r="F32" s="111"/>
      <c r="G32" s="111" t="s">
        <v>21</v>
      </c>
      <c r="H32" s="111"/>
      <c r="I32" s="5">
        <f>COUNTIFS(B32:H32,"&lt;&gt;空",B32:H32,"&lt;&gt;休",B32:H32,"&lt;&gt;調",B32:H32,"&lt;&gt;",B32:H32,"&lt;&gt;調整休")</f>
        <v>2</v>
      </c>
      <c r="J32" s="682">
        <f>SUM(COUNTIF(B32:H32,"9-19"))*(9)+(COUNTIF(B32:H32,"9-18"))*(8)+(COUNTIF(B32:H32,"9-17"))*(7.25)+(COUNTIF(B32:H32,"9-16"))*(6.25)+(COUNTIF(B32:H32,"9-15"))*(5.5)+(COUNTIF(B32:H32,"9-14"))*(4.5)+(COUNTIF(B32:H32,"9-13"))*(4)+(COUNTIF(B32:H32,"9-12"))*(3)+(COUNTIF(B32:H32,"9-11"))*(2)+(COUNTIF(B32:H32,"9:30-11:30,16-19"))*(5)+(COUNTIF(B32:H32,"15-19"))*(4)+(COUNTIF(B32:H32,"14-19"))*(4.5)+(COUNTIF(B32:H32,"13-19"))*(5.5)+(COUNTIF(B32:H32,"13-18"))*(4.5)+(COUNTIF(B32:H32,"13-17"))*(4)+(COUNTIF(B32:H32,"12-18"))*(5.5)+(COUNTIF(B32:H32,"13:30-19"))*(5)+(COUNTIF(B32:H32,"16-19"))*(3)+(COUNTIF(B32:H32,"11-18"))*(6.25)</f>
        <v>9</v>
      </c>
      <c r="K32" s="692"/>
    </row>
    <row r="33" spans="1:14" ht="19.5" customHeight="1" x14ac:dyDescent="0.15">
      <c r="A33" s="797" t="s">
        <v>109</v>
      </c>
      <c r="B33" s="416"/>
      <c r="C33" s="994"/>
      <c r="D33" s="418"/>
      <c r="E33" s="393" t="s">
        <v>20</v>
      </c>
      <c r="F33" s="447" t="s">
        <v>380</v>
      </c>
      <c r="G33" s="773" t="s">
        <v>83</v>
      </c>
      <c r="H33" s="447" t="s">
        <v>380</v>
      </c>
      <c r="I33" s="394"/>
      <c r="J33" s="856"/>
      <c r="K33" s="857"/>
    </row>
    <row r="34" spans="1:14" ht="19.5" customHeight="1" thickBot="1" x14ac:dyDescent="0.2">
      <c r="A34" s="798"/>
      <c r="B34" s="111" t="s">
        <v>21</v>
      </c>
      <c r="C34" s="995"/>
      <c r="D34" s="395"/>
      <c r="E34" s="399"/>
      <c r="F34" s="400" t="s">
        <v>321</v>
      </c>
      <c r="G34" s="774"/>
      <c r="H34" s="111" t="s">
        <v>27</v>
      </c>
      <c r="I34" s="397"/>
      <c r="J34" s="858"/>
      <c r="K34" s="859"/>
    </row>
    <row r="35" spans="1:14" ht="19.5" customHeight="1" x14ac:dyDescent="0.15">
      <c r="A35" s="33" t="s">
        <v>0</v>
      </c>
      <c r="B35" s="23">
        <v>45957</v>
      </c>
      <c r="C35" s="23">
        <v>45958</v>
      </c>
      <c r="D35" s="23">
        <v>45959</v>
      </c>
      <c r="E35" s="23">
        <v>45960</v>
      </c>
      <c r="F35" s="23">
        <v>45961</v>
      </c>
      <c r="G35" s="23"/>
      <c r="H35" s="23"/>
      <c r="I35" s="860" t="s">
        <v>1</v>
      </c>
      <c r="J35" s="861" t="s">
        <v>2</v>
      </c>
      <c r="K35" s="861"/>
    </row>
    <row r="36" spans="1:14" ht="19.5" customHeight="1" x14ac:dyDescent="0.15">
      <c r="A36" s="22" t="s">
        <v>3</v>
      </c>
      <c r="B36" s="2" t="s">
        <v>4</v>
      </c>
      <c r="C36" s="316" t="s">
        <v>5</v>
      </c>
      <c r="D36" s="21" t="s">
        <v>6</v>
      </c>
      <c r="E36" s="2" t="s">
        <v>7</v>
      </c>
      <c r="F36" s="2" t="s">
        <v>8</v>
      </c>
      <c r="G36" s="2"/>
      <c r="H36" s="24"/>
      <c r="I36" s="852"/>
      <c r="J36" s="853"/>
      <c r="K36" s="853"/>
    </row>
    <row r="37" spans="1:14" ht="17.100000000000001" customHeight="1" x14ac:dyDescent="0.15">
      <c r="A37" s="17" t="s">
        <v>13</v>
      </c>
      <c r="B37" s="12"/>
      <c r="C37" s="2"/>
      <c r="D37" s="2"/>
      <c r="E37" s="12"/>
      <c r="F37" s="12"/>
      <c r="G37" s="2"/>
      <c r="H37" s="2"/>
      <c r="I37" s="346"/>
      <c r="J37" s="692"/>
      <c r="K37" s="692"/>
    </row>
    <row r="38" spans="1:14" ht="19.5" customHeight="1" x14ac:dyDescent="0.15">
      <c r="A38" s="20" t="s">
        <v>108</v>
      </c>
      <c r="B38" s="12" t="s">
        <v>20</v>
      </c>
      <c r="C38" s="26"/>
      <c r="D38" s="11"/>
      <c r="E38" s="12" t="s">
        <v>20</v>
      </c>
      <c r="F38" s="12" t="s">
        <v>20</v>
      </c>
      <c r="G38" s="11"/>
      <c r="H38" s="11"/>
      <c r="I38" s="5">
        <f>COUNTIFS(B38:H38,"&lt;&gt;空",B38:H38,"&lt;&gt;休",B38:H38,"&lt;&gt;調",B38:H38,"&lt;&gt;",B38:H38,"&lt;&gt;調整休")</f>
        <v>3</v>
      </c>
      <c r="J38" s="682">
        <f>SUM(COUNTIF(B38:H38,"9-19"))*(9)+(COUNTIF(B38:H38,"9-18"))*(8)+(COUNTIF(B38:H38,"9-17"))*(7.25)+(COUNTIF(B38:H38,"9-16"))*(6.25)+(COUNTIF(B38:H38,"9-15"))*(5.5)+(COUNTIF(B38:H38,"9-14"))*(4.5)+(COUNTIF(B38:H38,"9-13"))*(4)+(COUNTIF(B38:H38,"9-12"))*(3)+(COUNTIF(B38:H38,"9-11"))*(2)+(COUNTIF(B38:H38,"9:30-11:30,16-19"))*(5)+(COUNTIF(B38:H38,"15-19"))*(4)+(COUNTIF(B38:H38,"14-19"))*(4.5)+(COUNTIF(B38:H38,"13-19"))*(5.5)+(COUNTIF(B38:H38,"13-18"))*(4.5)+(COUNTIF(B38:H38,"13-17"))*(4)+(COUNTIF(B38:H38,"12-18"))*(5.5)+(COUNTIF(B38:H38,"13:30-19"))*(5)+(COUNTIF(B38:H38,"16-19"))*(3)+(COUNTIF(B38:H38,"11-18"))*(6.25)</f>
        <v>13.5</v>
      </c>
      <c r="K38" s="692"/>
    </row>
    <row r="39" spans="1:14" ht="19.5" customHeight="1" x14ac:dyDescent="0.15">
      <c r="A39" s="20" t="s">
        <v>127</v>
      </c>
      <c r="B39" s="12" t="s">
        <v>21</v>
      </c>
      <c r="C39" s="2"/>
      <c r="D39" s="11"/>
      <c r="E39" s="12" t="s">
        <v>21</v>
      </c>
      <c r="F39" s="12" t="s">
        <v>358</v>
      </c>
      <c r="G39" s="11"/>
      <c r="H39" s="11"/>
      <c r="I39" s="5">
        <f>COUNTIFS(B39:H39,"&lt;&gt;空",B39:H39,"&lt;&gt;休",B39:H39,"&lt;&gt;調",B39:H39,"&lt;&gt;",B39:H39,"&lt;&gt;調整休")</f>
        <v>3</v>
      </c>
      <c r="J39" s="682">
        <v>15.75</v>
      </c>
      <c r="K39" s="692"/>
    </row>
    <row r="40" spans="1:14" ht="19.5" customHeight="1" thickBot="1" x14ac:dyDescent="0.2">
      <c r="A40" s="421" t="s">
        <v>344</v>
      </c>
      <c r="B40" s="111"/>
      <c r="C40" s="422"/>
      <c r="D40" s="423"/>
      <c r="E40" s="111" t="s">
        <v>21</v>
      </c>
      <c r="F40" s="111"/>
      <c r="G40" s="423"/>
      <c r="H40" s="423"/>
      <c r="I40" s="5">
        <f>COUNTIFS(B40:H40,"&lt;&gt;空",B40:H40,"&lt;&gt;休",B40:H40,"&lt;&gt;調",B40:H40,"&lt;&gt;",B40:H40,"&lt;&gt;調整休")</f>
        <v>1</v>
      </c>
      <c r="J40" s="682">
        <f>SUM(COUNTIF(B40:H40,"9-19"))*(9)+(COUNTIF(B40:H40,"9-18"))*(8)+(COUNTIF(B40:H40,"9-17"))*(7.25)+(COUNTIF(B40:H40,"9-16"))*(6.25)+(COUNTIF(B40:H40,"9-15"))*(5.5)+(COUNTIF(B40:H40,"9-14"))*(4.5)+(COUNTIF(B40:H40,"9-13"))*(4)+(COUNTIF(B40:H40,"9-12"))*(3)+(COUNTIF(B40:H40,"9-11"))*(2)+(COUNTIF(B40:H40,"9:30-11:30,16-19"))*(5)+(COUNTIF(B40:H40,"15-19"))*(4)+(COUNTIF(B40:H40,"14-19"))*(4.5)+(COUNTIF(B40:H40,"13-19"))*(5.5)+(COUNTIF(B40:H40,"13-18"))*(4.5)+(COUNTIF(B40:H40,"13-17"))*(4)+(COUNTIF(B40:H40,"12-18"))*(5.5)+(COUNTIF(B40:H40,"13:30-19"))*(5)+(COUNTIF(B40:H40,"16-19"))*(3)+(COUNTIF(B40:H40,"11-18"))*(6.25)</f>
        <v>4.5</v>
      </c>
      <c r="K40" s="692"/>
    </row>
    <row r="41" spans="1:14" ht="19.5" customHeight="1" x14ac:dyDescent="0.15">
      <c r="A41" s="797" t="s">
        <v>109</v>
      </c>
      <c r="B41" s="416"/>
      <c r="C41" s="391"/>
      <c r="D41" s="392"/>
      <c r="E41" s="447" t="s">
        <v>380</v>
      </c>
      <c r="F41" s="447" t="s">
        <v>380</v>
      </c>
      <c r="G41" s="392"/>
      <c r="H41" s="392"/>
      <c r="I41" s="394"/>
      <c r="J41" s="856"/>
      <c r="K41" s="976"/>
    </row>
    <row r="42" spans="1:14" ht="19.5" customHeight="1" thickBot="1" x14ac:dyDescent="0.2">
      <c r="A42" s="798"/>
      <c r="B42" s="111"/>
      <c r="C42" s="395"/>
      <c r="D42" s="395"/>
      <c r="E42" s="399"/>
      <c r="F42" s="400" t="s">
        <v>321</v>
      </c>
      <c r="G42" s="395"/>
      <c r="H42" s="395"/>
      <c r="I42" s="397"/>
      <c r="J42" s="858"/>
      <c r="K42" s="859"/>
    </row>
    <row r="43" spans="1:14" ht="19.5" customHeight="1" x14ac:dyDescent="0.15">
      <c r="A43" s="41"/>
      <c r="B43" s="42"/>
      <c r="C43" s="42"/>
      <c r="D43" s="42"/>
      <c r="E43" s="42"/>
      <c r="F43" s="42"/>
      <c r="G43" s="42"/>
      <c r="H43" s="42"/>
      <c r="I43" s="992" t="s">
        <v>357</v>
      </c>
      <c r="J43" s="992"/>
      <c r="K43" s="992"/>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68">
    <mergeCell ref="J6:K6"/>
    <mergeCell ref="B1:F1"/>
    <mergeCell ref="H1:K1"/>
    <mergeCell ref="I3:I4"/>
    <mergeCell ref="J3:K4"/>
    <mergeCell ref="J5:K5"/>
    <mergeCell ref="J7:K7"/>
    <mergeCell ref="J8:K8"/>
    <mergeCell ref="A9:A10"/>
    <mergeCell ref="J9:K9"/>
    <mergeCell ref="J10:K10"/>
    <mergeCell ref="G9:G10"/>
    <mergeCell ref="I11:I12"/>
    <mergeCell ref="J11:K12"/>
    <mergeCell ref="J13:K13"/>
    <mergeCell ref="J14:K14"/>
    <mergeCell ref="J15:K15"/>
    <mergeCell ref="J24:K24"/>
    <mergeCell ref="J16:K16"/>
    <mergeCell ref="A17:A18"/>
    <mergeCell ref="J17:K17"/>
    <mergeCell ref="J18:K18"/>
    <mergeCell ref="I19:I20"/>
    <mergeCell ref="J19:K20"/>
    <mergeCell ref="F21:H21"/>
    <mergeCell ref="J21:K21"/>
    <mergeCell ref="J22:K22"/>
    <mergeCell ref="J23:K23"/>
    <mergeCell ref="G17:G18"/>
    <mergeCell ref="A33:A34"/>
    <mergeCell ref="J33:K33"/>
    <mergeCell ref="J34:K34"/>
    <mergeCell ref="A25:A26"/>
    <mergeCell ref="J25:K25"/>
    <mergeCell ref="J26:K26"/>
    <mergeCell ref="I27:I28"/>
    <mergeCell ref="J27:K28"/>
    <mergeCell ref="J29:K29"/>
    <mergeCell ref="C30:C34"/>
    <mergeCell ref="J30:K30"/>
    <mergeCell ref="J31:K31"/>
    <mergeCell ref="J32:K32"/>
    <mergeCell ref="G25:G26"/>
    <mergeCell ref="G33:G34"/>
    <mergeCell ref="I35:I36"/>
    <mergeCell ref="J35:K36"/>
    <mergeCell ref="J37:K37"/>
    <mergeCell ref="J38:K38"/>
    <mergeCell ref="J39:K39"/>
    <mergeCell ref="A49:B49"/>
    <mergeCell ref="C49:K49"/>
    <mergeCell ref="J40:K40"/>
    <mergeCell ref="A41:A42"/>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4570391-077F-40A8-A686-C5886676F144}">
          <x14:formula1>
            <xm:f>'F:\Users\clmiwa-three\Downloads\[《中村》新田・草加 エリア 仮シフト【12月16日～1月15日】.xlsx]参照データベース'!#REF!</xm:f>
          </x14:formula1>
          <xm:sqref>G1 E43:F43 C18:D18 B10:D10 C26:D26 C42:D43 G42:H43 D34</xm:sqref>
        </x14:dataValidation>
      </x14:dataValidations>
    </ext>
  </extLst>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C638C-07EA-46B1-8B16-E5D0E9382E9E}">
  <sheetPr>
    <tabColor theme="7" tint="0.59999389629810485"/>
    <pageSetUpPr fitToPage="1"/>
  </sheetPr>
  <dimension ref="A1:N67"/>
  <sheetViews>
    <sheetView zoomScale="90" zoomScaleNormal="90" workbookViewId="0">
      <selection activeCell="E69" sqref="E69"/>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337</v>
      </c>
      <c r="C1" s="683"/>
      <c r="D1" s="683"/>
      <c r="E1" s="683"/>
      <c r="F1" s="683"/>
      <c r="H1" s="729" t="s">
        <v>111</v>
      </c>
      <c r="I1" s="730"/>
      <c r="J1" s="731"/>
      <c r="K1" s="732"/>
    </row>
    <row r="2" spans="1:11" ht="9.9499999999999993" customHeight="1" x14ac:dyDescent="0.15">
      <c r="A2" s="14"/>
      <c r="I2" s="14"/>
      <c r="J2" s="3"/>
      <c r="K2" s="4"/>
    </row>
    <row r="3" spans="1:11" ht="15" customHeight="1" x14ac:dyDescent="0.15">
      <c r="A3" s="2" t="s">
        <v>64</v>
      </c>
      <c r="B3" s="90"/>
      <c r="C3" s="90"/>
      <c r="D3" s="90">
        <v>45931</v>
      </c>
      <c r="E3" s="90">
        <v>45932</v>
      </c>
      <c r="F3" s="90">
        <v>45933</v>
      </c>
      <c r="G3" s="90">
        <v>45934</v>
      </c>
      <c r="H3" s="90">
        <v>45935</v>
      </c>
      <c r="I3" s="727" t="s">
        <v>1</v>
      </c>
      <c r="J3" s="717" t="s">
        <v>2</v>
      </c>
      <c r="K3" s="718"/>
    </row>
    <row r="4" spans="1:11" ht="15" customHeight="1" x14ac:dyDescent="0.15">
      <c r="A4" s="2" t="s">
        <v>3</v>
      </c>
      <c r="B4" s="2"/>
      <c r="C4" s="2"/>
      <c r="D4" s="21" t="s">
        <v>6</v>
      </c>
      <c r="E4" s="2" t="s">
        <v>7</v>
      </c>
      <c r="F4" s="2" t="s">
        <v>8</v>
      </c>
      <c r="G4" s="2" t="s">
        <v>9</v>
      </c>
      <c r="H4" s="24" t="s">
        <v>10</v>
      </c>
      <c r="I4" s="728"/>
      <c r="J4" s="719"/>
      <c r="K4" s="720"/>
    </row>
    <row r="5" spans="1:11" ht="15" customHeight="1" x14ac:dyDescent="0.15">
      <c r="A5" s="17" t="s">
        <v>13</v>
      </c>
      <c r="B5" s="2"/>
      <c r="C5" s="2"/>
      <c r="D5" s="2"/>
      <c r="E5" s="12"/>
      <c r="F5" s="12"/>
      <c r="G5" s="12"/>
      <c r="H5" s="12"/>
      <c r="I5" s="5"/>
      <c r="J5" s="682"/>
      <c r="K5" s="692"/>
    </row>
    <row r="6" spans="1:11" ht="15" customHeight="1" x14ac:dyDescent="0.15">
      <c r="A6" s="20" t="s">
        <v>112</v>
      </c>
      <c r="B6" s="26"/>
      <c r="C6" s="26"/>
      <c r="D6" s="32"/>
      <c r="E6" s="54" t="s">
        <v>22</v>
      </c>
      <c r="F6" s="444" t="s">
        <v>379</v>
      </c>
      <c r="G6" s="61"/>
      <c r="H6" s="54"/>
      <c r="I6" s="5">
        <f>COUNTIFS(B6:H6,"&lt;&gt;空",B6:H6,"&lt;&gt;休",B6:H6,"&lt;&gt;調",B6:H6,"&lt;&gt;",B6:H6,"&lt;&gt;調整休")</f>
        <v>2</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COUNTIF(B6:H6,"13-16"))*(3)+(COUNTIF(B6:H6,"工場9:30-15"))*(5)+(COUNTIF(B6:H6,"工場9-15"))*(5.5)+(COUNTIF(B6:H6,"Y10-・店15-"))*(6.25)+(COUNTIF(B6:H6,"Y9:30-/受-17"))*(6.75)+(COUNTIF(B6:H6,"Y9:30-/受"))*(4.5)</f>
        <v>12.25</v>
      </c>
      <c r="K6" s="692"/>
    </row>
    <row r="7" spans="1:11" ht="15" customHeight="1" x14ac:dyDescent="0.15">
      <c r="A7" s="20" t="s">
        <v>113</v>
      </c>
      <c r="B7" s="2"/>
      <c r="C7" s="2"/>
      <c r="D7" s="32"/>
      <c r="E7" s="12" t="s">
        <v>21</v>
      </c>
      <c r="F7" s="12" t="s">
        <v>20</v>
      </c>
      <c r="G7" s="54" t="s">
        <v>311</v>
      </c>
      <c r="H7" s="12"/>
      <c r="I7" s="5">
        <f>COUNTIFS(B7:H7,"&lt;&gt;空",B7:H7,"&lt;&gt;休",B7:H7,"&lt;&gt;調",B7:H7,"&lt;&gt;",B7:H7,"&lt;&gt;調整休")</f>
        <v>3</v>
      </c>
      <c r="J7" s="682">
        <v>12.5</v>
      </c>
      <c r="K7" s="692"/>
    </row>
    <row r="8" spans="1:11" ht="15" customHeight="1" x14ac:dyDescent="0.15">
      <c r="A8" s="20" t="s">
        <v>114</v>
      </c>
      <c r="B8" s="2"/>
      <c r="C8" s="2"/>
      <c r="D8" s="32"/>
      <c r="E8" s="16"/>
      <c r="F8" s="54"/>
      <c r="G8" s="116" t="s">
        <v>116</v>
      </c>
      <c r="H8" s="116" t="s">
        <v>116</v>
      </c>
      <c r="I8" s="5">
        <f>COUNTIFS(B8:H8,"&lt;&gt;空",B8:H8,"&lt;&gt;休",B8:H8,"&lt;&gt;調",B8:H8,"&lt;&gt;",B8:H8,"&lt;&gt;調整休")</f>
        <v>2</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COUNTIF(B8:H8,"12:30-17:30"))*(4.5)</f>
        <v>9</v>
      </c>
      <c r="K8" s="692"/>
    </row>
    <row r="9" spans="1:11" ht="15" customHeight="1" x14ac:dyDescent="0.15">
      <c r="A9" s="20" t="s">
        <v>115</v>
      </c>
      <c r="B9" s="38"/>
      <c r="C9" s="38"/>
      <c r="D9" s="38"/>
      <c r="E9" s="12"/>
      <c r="F9" s="40"/>
      <c r="G9" s="12" t="s">
        <v>21</v>
      </c>
      <c r="H9" s="12" t="s">
        <v>21</v>
      </c>
      <c r="I9" s="5">
        <f t="shared" ref="I9:I11" si="0">COUNTIFS(B9:H9,"&lt;&gt;空",B9:H9,"&lt;&gt;休",B9:H9,"&lt;&gt;調",B9:H9,"&lt;&gt;",B9:H9,"&lt;&gt;調整休")</f>
        <v>2</v>
      </c>
      <c r="J9" s="682">
        <f t="shared" ref="J9:J10" si="1">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13:30-19"))*(5)+(COUNTIF(B9:H9,"14-17"))*(4)+(COUNTIF(B9:H9,"16-19"))*(4)+(COUNTIF(B9:H9,"13-16"))*(3)</f>
        <v>9</v>
      </c>
      <c r="K9" s="692"/>
    </row>
    <row r="10" spans="1:11" ht="15" customHeight="1" x14ac:dyDescent="0.15">
      <c r="A10" s="20" t="s">
        <v>128</v>
      </c>
      <c r="B10" s="38"/>
      <c r="C10" s="38"/>
      <c r="D10" s="38"/>
      <c r="E10" s="29"/>
      <c r="F10" s="12" t="s">
        <v>20</v>
      </c>
      <c r="G10" s="12"/>
      <c r="H10" s="12" t="s">
        <v>20</v>
      </c>
      <c r="I10" s="5">
        <f t="shared" si="0"/>
        <v>2</v>
      </c>
      <c r="J10" s="682">
        <f t="shared" si="1"/>
        <v>9</v>
      </c>
      <c r="K10" s="692"/>
    </row>
    <row r="11" spans="1:11" ht="15" customHeight="1" x14ac:dyDescent="0.15">
      <c r="A11" s="20" t="s">
        <v>339</v>
      </c>
      <c r="B11" s="38"/>
      <c r="C11" s="38"/>
      <c r="D11" s="38"/>
      <c r="E11" s="61"/>
      <c r="F11" s="29"/>
      <c r="G11" s="12" t="s">
        <v>20</v>
      </c>
      <c r="H11" s="12" t="s">
        <v>20</v>
      </c>
      <c r="I11" s="5">
        <f t="shared" si="0"/>
        <v>2</v>
      </c>
      <c r="J11" s="682">
        <f>SUM(COUNTIF(B11:H11,"9-14:30"))*(5)+(COUNTIF(B11:H11,"9-20"))*(10)+(COUNTIF(B11:H11,"9-19"))*(9)+(COUNTIF(B11:H11,"9-18"))*(8)+(COUNTIF(B11:H11,"9-17"))*(7.25)+(COUNTIF(B11:H11,"9-16"))*(6.25)+(COUNTIF(B11:H11,"9-15"))*(5.5)+(COUNTIF(B11:H11,"9-14"))*(4.5)+(COUNTIF(B11:H11,"9-13,17-20"))*(7)+(COUNTIF(B11:H11,"9-13"))*(4)+(COUNTIF(B11:H11,"9-12,18-20"))*(5)+(COUNTIF(B11:H11,"9-12,16-20"))*(7)+(COUNTIF(B11:H11,"9-12,16-19"))*(6)+(COUNTIF(B11:H11,"9-13,16-20"))*(6)+(COUNTIF(B11:H11,"9-12"))*(3)+(COUNTIF(B11:H11,"9-11:30"))*(2.5)+(COUNTIF(B11:H11,"9-11,16-19"))*(5)+(COUNTIF(B11:H11,"9-11"))*(2)+(COUNTIF(B11:H11,"9:30-11:30,16-19"))*(5)+(COUNTIF(B11:H11,"19-20"))*(1)+(COUNTIF(B11:H11,"17-20"))*(3)+(COUNTIF(B11:H11,"16-20"))*(4)+(COUNTIF(B11:H11,"15-20"))*(4.5)+(COUNTIF(B11:H11,"15-19"))*(4)+(COUNTIF(B11:H11,"14-20"))*(5.5)+(COUNTIF(B11:H11,"14-19"))*(4.5)+(COUNTIF(B11:H11,"14:30-20"))*(5)+(COUNTIF(B11:H11,"13-20"))*(6.25)+(COUNTIF(B11:H11,"13-19"))*(5.5)+(COUNTIF(B11:H11,"13-18"))*(4.5)+(COUNTIF(B11:H11,"13-17"))*(4)+(COUNTIF(B11:H11,"12-20"))*(7.25)+(COUNTIF(B11:H11,"10-20"))*(9)+(COUNTIF(B11:H11,"10-15"))*(4.5)+(COUNTIF(B11:H11,"12-18"))*(5.5)+(COUNTIF(B11:H11,"10-12,14-19"))*(6.5)+(COUNTIF(B11:H11,"10-14"))*(4)+(COUNTIF(B11:H11,"13:30-19"))*(5)+(COUNTIF(B11:H11,"14-17"))*(4)+(COUNTIF(B11:H11,"16-19"))*(3)+(COUNTIF(B11:H11,"13-16"))*(3)</f>
        <v>9</v>
      </c>
      <c r="K11" s="692"/>
    </row>
    <row r="12" spans="1:11" ht="15" customHeight="1" x14ac:dyDescent="0.15">
      <c r="A12" s="20" t="s">
        <v>359</v>
      </c>
      <c r="B12" s="38"/>
      <c r="C12" s="38"/>
      <c r="D12" s="38"/>
      <c r="E12" s="12" t="s">
        <v>21</v>
      </c>
      <c r="F12" s="12" t="s">
        <v>21</v>
      </c>
      <c r="G12" s="12" t="s">
        <v>21</v>
      </c>
      <c r="H12" s="12"/>
      <c r="I12" s="5">
        <f t="shared" ref="I12" si="2">COUNTIFS(B12:H12,"&lt;&gt;空",B12:H12,"&lt;&gt;休",B12:H12,"&lt;&gt;調",B12:H12,"&lt;&gt;",B12:H12,"&lt;&gt;調整休")</f>
        <v>3</v>
      </c>
      <c r="J12" s="682">
        <f>SUM(COUNTIF(B12:H12,"9-14:30"))*(5)+(COUNTIF(B12:H12,"9-20"))*(10)+(COUNTIF(B12:H12,"9-19"))*(9)+(COUNTIF(B12:H12,"9-18"))*(8)+(COUNTIF(B12:H12,"9-17"))*(7.25)+(COUNTIF(B12:H12,"9-16"))*(6.25)+(COUNTIF(B12:H12,"9-15"))*(5.5)+(COUNTIF(B12:H12,"9-14"))*(4.5)+(COUNTIF(B12:H12,"9-13,17-20"))*(7)+(COUNTIF(B12:H12,"9-13"))*(4)+(COUNTIF(B12:H12,"9-12,18-20"))*(5)+(COUNTIF(B12:H12,"9-12,16-20"))*(7)+(COUNTIF(B12:H12,"9-12,16-19"))*(6)+(COUNTIF(B12:H12,"9-13,16-20"))*(6)+(COUNTIF(B12:H12,"9-12"))*(3)+(COUNTIF(B12:H12,"9-11:30"))*(2.5)+(COUNTIF(B12:H12,"9-11,16-19"))*(5)+(COUNTIF(B12:H12,"9-11"))*(2)+(COUNTIF(B12:H12,"9:30-11:30,16-19"))*(5)+(COUNTIF(B12:H12,"19-20"))*(1)+(COUNTIF(B12:H12,"17-20"))*(3)+(COUNTIF(B12:H12,"16-20"))*(4)+(COUNTIF(B12:H12,"15-20"))*(4.5)+(COUNTIF(B12:H12,"15-19"))*(4)+(COUNTIF(B12:H12,"14-20"))*(5.5)+(COUNTIF(B12:H12,"14-19"))*(4.5)+(COUNTIF(B12:H12,"14:30-20"))*(5)+(COUNTIF(B12:H12,"13-20"))*(6.25)+(COUNTIF(B12:H12,"13-19"))*(5.5)+(COUNTIF(B12:H12,"13-18"))*(4.5)+(COUNTIF(B12:H12,"13-17"))*(4)+(COUNTIF(B12:H12,"12-20"))*(7.25)+(COUNTIF(B12:H12,"10-20"))*(9)+(COUNTIF(B12:H12,"10-15"))*(4.5)+(COUNTIF(B12:H12,"12-18"))*(5.5)+(COUNTIF(B12:H12,"10-12,14-19"))*(6.5)+(COUNTIF(B12:H12,"10-14"))*(4)+(COUNTIF(B12:H12,"13:30-19"))*(5)+(COUNTIF(B12:H12,"14-17"))*(4)+(COUNTIF(B12:H12,"16-19"))*(3)+(COUNTIF(B12:H12,"13-16"))*(3)</f>
        <v>13.5</v>
      </c>
      <c r="K12" s="692"/>
    </row>
    <row r="13" spans="1:11" ht="15" customHeight="1" x14ac:dyDescent="0.15">
      <c r="A13" s="56" t="s">
        <v>66</v>
      </c>
      <c r="B13" s="38"/>
      <c r="C13" s="38"/>
      <c r="D13" s="38"/>
      <c r="E13" s="117"/>
      <c r="F13" s="258" t="s">
        <v>182</v>
      </c>
      <c r="G13" s="117"/>
      <c r="H13" s="117"/>
      <c r="I13" s="27"/>
      <c r="J13" s="48"/>
      <c r="K13" s="102"/>
    </row>
    <row r="14" spans="1:11" ht="15" customHeight="1" x14ac:dyDescent="0.15">
      <c r="A14" s="33" t="s">
        <v>0</v>
      </c>
      <c r="B14" s="90">
        <v>45936</v>
      </c>
      <c r="C14" s="90">
        <v>45937</v>
      </c>
      <c r="D14" s="90">
        <v>45938</v>
      </c>
      <c r="E14" s="90">
        <v>45939</v>
      </c>
      <c r="F14" s="90">
        <v>45940</v>
      </c>
      <c r="G14" s="90">
        <v>45941</v>
      </c>
      <c r="H14" s="90">
        <v>45942</v>
      </c>
      <c r="I14" s="7"/>
      <c r="J14" s="717" t="s">
        <v>2</v>
      </c>
      <c r="K14" s="718"/>
    </row>
    <row r="15" spans="1:11" ht="15" customHeight="1" x14ac:dyDescent="0.15">
      <c r="A15" s="22" t="s">
        <v>3</v>
      </c>
      <c r="B15" s="2" t="s">
        <v>4</v>
      </c>
      <c r="C15" s="2" t="s">
        <v>5</v>
      </c>
      <c r="D15" s="21" t="s">
        <v>6</v>
      </c>
      <c r="E15" s="2" t="s">
        <v>7</v>
      </c>
      <c r="F15" s="2" t="s">
        <v>8</v>
      </c>
      <c r="G15" s="2" t="s">
        <v>9</v>
      </c>
      <c r="H15" s="24" t="s">
        <v>10</v>
      </c>
      <c r="I15" s="8"/>
      <c r="J15" s="719"/>
      <c r="K15" s="720"/>
    </row>
    <row r="16" spans="1:11" ht="15" customHeight="1" x14ac:dyDescent="0.15">
      <c r="A16" s="17" t="s">
        <v>12</v>
      </c>
      <c r="B16" s="12"/>
      <c r="C16" s="2"/>
      <c r="D16" s="2"/>
      <c r="E16" s="12"/>
      <c r="F16" s="12"/>
      <c r="G16" s="12"/>
      <c r="H16" s="12"/>
      <c r="I16" s="5"/>
      <c r="J16" s="682"/>
      <c r="K16" s="692"/>
    </row>
    <row r="17" spans="1:11" ht="15" customHeight="1" x14ac:dyDescent="0.15">
      <c r="A17" s="19" t="s">
        <v>112</v>
      </c>
      <c r="B17" s="242" t="s">
        <v>361</v>
      </c>
      <c r="C17" s="26"/>
      <c r="D17" s="32"/>
      <c r="E17" s="54" t="s">
        <v>22</v>
      </c>
      <c r="F17" s="444" t="s">
        <v>379</v>
      </c>
      <c r="G17" s="61"/>
      <c r="H17" s="54"/>
      <c r="I17" s="5">
        <f>COUNTIFS(B17:H17,"&lt;&gt;空",B17:H17,"&lt;&gt;休",B17:H17,"&lt;&gt;調",B17:H17,"&lt;&gt;",B17:H17,"&lt;&gt;調整休")</f>
        <v>3</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13:30-19"))*(5)+(COUNTIF(B17:H17,"14-17"))*(4)+(COUNTIF(B17:H17,"16-19"))*(4)+(COUNTIF(B17:H17,"13-16"))*(3)+(COUNTIF(B17:H17,"工場9:30-15"))*(5)+(COUNTIF(B17:H17,"工場9-15"))*(5.5)+(COUNTIF(B17:H17,"Y10-・店15-"))*(6.25)+(COUNTIF(B17:H17,"Y9:30-/受-17"))*(6.75)+(COUNTIF(B17:H17,"Y9:30-/受"))*(4.5)</f>
        <v>16.75</v>
      </c>
      <c r="K17" s="692"/>
    </row>
    <row r="18" spans="1:11" ht="15" customHeight="1" x14ac:dyDescent="0.15">
      <c r="A18" s="20" t="s">
        <v>113</v>
      </c>
      <c r="B18" s="12" t="s">
        <v>21</v>
      </c>
      <c r="C18" s="2"/>
      <c r="D18" s="32"/>
      <c r="E18" s="12" t="s">
        <v>21</v>
      </c>
      <c r="F18" s="12" t="s">
        <v>20</v>
      </c>
      <c r="G18" s="54" t="s">
        <v>311</v>
      </c>
      <c r="H18" s="12"/>
      <c r="I18" s="5">
        <f>COUNTIFS(B18:H18,"&lt;&gt;空",B18:H18,"&lt;&gt;休",B18:H18,"&lt;&gt;調",B18:H18,"&lt;&gt;",B18:H18,"&lt;&gt;調整休")</f>
        <v>4</v>
      </c>
      <c r="J18" s="682">
        <v>17</v>
      </c>
      <c r="K18" s="692"/>
    </row>
    <row r="19" spans="1:11" ht="15" customHeight="1" x14ac:dyDescent="0.15">
      <c r="A19" s="20" t="s">
        <v>114</v>
      </c>
      <c r="B19" s="12"/>
      <c r="C19" s="2"/>
      <c r="D19" s="32"/>
      <c r="E19" s="16"/>
      <c r="F19" s="54" t="s">
        <v>77</v>
      </c>
      <c r="G19" s="54"/>
      <c r="H19" s="116" t="s">
        <v>116</v>
      </c>
      <c r="I19" s="5">
        <f>COUNTIFS(B19:H19,"&lt;&gt;空",B19:H19,"&lt;&gt;休",B19:H19,"&lt;&gt;調",B19:H19,"&lt;&gt;",B19:H19,"&lt;&gt;調整休")</f>
        <v>2</v>
      </c>
      <c r="J19" s="682">
        <f>SUM(COUNTIF(B19:H19,"9-14:30"))*(5)+(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13:30-19"))*(5)+(COUNTIF(B19:H19,"14-17"))*(4)+(COUNTIF(B19:H19,"16-19"))*(4)+(COUNTIF(B19:H19,"13-16"))*(3)+(COUNTIF(B19:H19,"12:30-17:30"))*(4.5)</f>
        <v>8.5</v>
      </c>
      <c r="K19" s="692"/>
    </row>
    <row r="20" spans="1:11" ht="15" customHeight="1" x14ac:dyDescent="0.15">
      <c r="A20" s="20" t="s">
        <v>115</v>
      </c>
      <c r="B20" s="12" t="s">
        <v>21</v>
      </c>
      <c r="C20" s="38"/>
      <c r="D20" s="38"/>
      <c r="E20" s="12"/>
      <c r="F20" s="40"/>
      <c r="G20" s="12" t="s">
        <v>21</v>
      </c>
      <c r="H20" s="12" t="s">
        <v>21</v>
      </c>
      <c r="I20" s="5">
        <f t="shared" ref="I20:I23" si="3">COUNTIFS(B20:H20,"&lt;&gt;空",B20:H20,"&lt;&gt;休",B20:H20,"&lt;&gt;調",B20:H20,"&lt;&gt;",B20:H20,"&lt;&gt;調整休")</f>
        <v>3</v>
      </c>
      <c r="J20" s="682">
        <f t="shared" ref="J20:J21" si="4">SUM(COUNTIF(B20:H20,"9-14:30"))*(5)+(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13:30-19"))*(5)+(COUNTIF(B20:H20,"14-17"))*(4)+(COUNTIF(B20:H20,"16-19"))*(4)+(COUNTIF(B20:H20,"13-16"))*(3)</f>
        <v>13.5</v>
      </c>
      <c r="K20" s="692"/>
    </row>
    <row r="21" spans="1:11" ht="15" customHeight="1" x14ac:dyDescent="0.15">
      <c r="A21" s="47" t="s">
        <v>128</v>
      </c>
      <c r="B21" s="12" t="s">
        <v>20</v>
      </c>
      <c r="C21" s="38"/>
      <c r="D21" s="38"/>
      <c r="E21" s="29"/>
      <c r="F21" s="12" t="s">
        <v>20</v>
      </c>
      <c r="G21" s="12"/>
      <c r="H21" s="12" t="s">
        <v>20</v>
      </c>
      <c r="I21" s="5">
        <f t="shared" si="3"/>
        <v>3</v>
      </c>
      <c r="J21" s="682">
        <f t="shared" si="4"/>
        <v>13.5</v>
      </c>
      <c r="K21" s="692"/>
    </row>
    <row r="22" spans="1:11" ht="15" customHeight="1" x14ac:dyDescent="0.15">
      <c r="A22" s="20" t="s">
        <v>339</v>
      </c>
      <c r="B22" s="12"/>
      <c r="C22" s="38"/>
      <c r="D22" s="38"/>
      <c r="E22" s="12" t="s">
        <v>20</v>
      </c>
      <c r="F22" s="29"/>
      <c r="G22" s="12" t="s">
        <v>20</v>
      </c>
      <c r="H22" s="12" t="s">
        <v>20</v>
      </c>
      <c r="I22" s="5">
        <f t="shared" si="3"/>
        <v>3</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(3)+(COUNTIF(B22:H22,"13-16"))*(3)</f>
        <v>13.5</v>
      </c>
      <c r="K22" s="692"/>
    </row>
    <row r="23" spans="1:11" ht="15" customHeight="1" x14ac:dyDescent="0.15">
      <c r="A23" s="20" t="s">
        <v>359</v>
      </c>
      <c r="B23" s="29"/>
      <c r="C23" s="38"/>
      <c r="D23" s="38"/>
      <c r="E23" s="12" t="s">
        <v>21</v>
      </c>
      <c r="F23" s="12" t="s">
        <v>21</v>
      </c>
      <c r="G23" s="12" t="s">
        <v>21</v>
      </c>
      <c r="H23" s="12"/>
      <c r="I23" s="5">
        <f t="shared" si="3"/>
        <v>3</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(3)+(COUNTIF(B23:H23,"13-16"))*(3)</f>
        <v>13.5</v>
      </c>
      <c r="K23" s="692"/>
    </row>
    <row r="24" spans="1:11" ht="15" customHeight="1" x14ac:dyDescent="0.15">
      <c r="A24" s="114" t="s">
        <v>66</v>
      </c>
      <c r="B24" s="117"/>
      <c r="C24" s="38"/>
      <c r="D24" s="38"/>
      <c r="E24" s="117"/>
      <c r="F24" s="258" t="s">
        <v>101</v>
      </c>
      <c r="G24" s="117"/>
      <c r="H24" s="117"/>
      <c r="I24" s="27"/>
      <c r="J24" s="48"/>
      <c r="K24" s="102"/>
    </row>
    <row r="25" spans="1:11" ht="15" customHeight="1" x14ac:dyDescent="0.15">
      <c r="A25" s="22" t="s">
        <v>0</v>
      </c>
      <c r="B25" s="23">
        <v>45943</v>
      </c>
      <c r="C25" s="23">
        <v>45944</v>
      </c>
      <c r="D25" s="23">
        <v>45945</v>
      </c>
      <c r="E25" s="23">
        <v>45946</v>
      </c>
      <c r="F25" s="23">
        <v>45947</v>
      </c>
      <c r="G25" s="23">
        <v>45948</v>
      </c>
      <c r="H25" s="23">
        <v>45949</v>
      </c>
      <c r="I25" s="7"/>
      <c r="J25" s="717" t="s">
        <v>2</v>
      </c>
      <c r="K25" s="718"/>
    </row>
    <row r="26" spans="1:11" ht="15" customHeight="1" x14ac:dyDescent="0.15">
      <c r="A26" s="22" t="s">
        <v>3</v>
      </c>
      <c r="B26" s="24" t="s">
        <v>4</v>
      </c>
      <c r="C26" s="21" t="s">
        <v>5</v>
      </c>
      <c r="D26" s="21" t="s">
        <v>6</v>
      </c>
      <c r="E26" s="2" t="s">
        <v>7</v>
      </c>
      <c r="F26" s="2" t="s">
        <v>8</v>
      </c>
      <c r="G26" s="2" t="s">
        <v>9</v>
      </c>
      <c r="H26" s="24" t="s">
        <v>10</v>
      </c>
      <c r="I26" s="8"/>
      <c r="J26" s="719"/>
      <c r="K26" s="720"/>
    </row>
    <row r="27" spans="1:11" ht="15" customHeight="1" x14ac:dyDescent="0.15">
      <c r="A27" s="17" t="s">
        <v>13</v>
      </c>
      <c r="B27" s="12"/>
      <c r="C27" s="2"/>
      <c r="D27" s="2"/>
      <c r="E27" s="12"/>
      <c r="F27" s="967" t="s">
        <v>60</v>
      </c>
      <c r="G27" s="968"/>
      <c r="H27" s="969"/>
      <c r="I27" s="51"/>
      <c r="J27" s="721"/>
      <c r="K27" s="722"/>
    </row>
    <row r="28" spans="1:11" ht="15" customHeight="1" x14ac:dyDescent="0.15">
      <c r="A28" s="19" t="s">
        <v>112</v>
      </c>
      <c r="B28" s="61"/>
      <c r="C28" s="26"/>
      <c r="D28" s="32"/>
      <c r="E28" s="54" t="s">
        <v>22</v>
      </c>
      <c r="F28" s="444" t="s">
        <v>379</v>
      </c>
      <c r="G28" s="61"/>
      <c r="H28" s="87"/>
      <c r="I28" s="5">
        <f>COUNTIFS(B28:H28,"&lt;&gt;空",B28:H28,"&lt;&gt;休",B28:H28,"&lt;&gt;調",B28:H28,"&lt;&gt;",B28:H28,"&lt;&gt;調整休")</f>
        <v>2</v>
      </c>
      <c r="J28" s="682">
        <f>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COUNTIF(B28:H28,"工場9:30-15"))*(5)+(COUNTIF(B28:H28,"工場9-15"))*(5.5)+(COUNTIF(B28:H28,"Y10-・店15-"))*(6.25)+(COUNTIF(B28:H28,"Y9:30-/受-17"))*(6.75)+(COUNTIF(B28:H28,"Y9:30-/受"))*(4.5)</f>
        <v>12.25</v>
      </c>
      <c r="K28" s="692"/>
    </row>
    <row r="29" spans="1:11" ht="15" customHeight="1" x14ac:dyDescent="0.15">
      <c r="A29" s="20" t="s">
        <v>113</v>
      </c>
      <c r="B29" s="58"/>
      <c r="C29" s="2"/>
      <c r="D29" s="32"/>
      <c r="E29" s="12" t="s">
        <v>21</v>
      </c>
      <c r="F29" s="12" t="s">
        <v>20</v>
      </c>
      <c r="G29" s="87"/>
      <c r="H29" s="54" t="s">
        <v>311</v>
      </c>
      <c r="I29" s="5">
        <f>COUNTIFS(B29:H29,"&lt;&gt;空",B29:H29,"&lt;&gt;休",B29:H29,"&lt;&gt;調",B29:H29,"&lt;&gt;",B29:H29,"&lt;&gt;調整休")</f>
        <v>3</v>
      </c>
      <c r="J29" s="682">
        <v>12.5</v>
      </c>
      <c r="K29" s="692"/>
    </row>
    <row r="30" spans="1:11" ht="15" customHeight="1" x14ac:dyDescent="0.15">
      <c r="A30" s="20" t="s">
        <v>114</v>
      </c>
      <c r="B30" s="12"/>
      <c r="C30" s="2"/>
      <c r="D30" s="32"/>
      <c r="E30" s="16"/>
      <c r="F30" s="54" t="s">
        <v>77</v>
      </c>
      <c r="G30" s="54" t="s">
        <v>20</v>
      </c>
      <c r="H30" s="116" t="s">
        <v>116</v>
      </c>
      <c r="I30" s="5">
        <f>COUNTIFS(B30:H30,"&lt;&gt;空",B30:H30,"&lt;&gt;休",B30:H30,"&lt;&gt;調",B30:H30,"&lt;&gt;",B30:H30,"&lt;&gt;調整休")</f>
        <v>3</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COUNTIF(B30:H30,"13-16"))*(3)+(COUNTIF(B30:H30,"12:30-17:30"))*(4.5)</f>
        <v>13</v>
      </c>
      <c r="K30" s="692"/>
    </row>
    <row r="31" spans="1:11" ht="15" customHeight="1" x14ac:dyDescent="0.15">
      <c r="A31" s="20" t="s">
        <v>115</v>
      </c>
      <c r="B31" s="12" t="s">
        <v>21</v>
      </c>
      <c r="C31" s="38"/>
      <c r="D31" s="38"/>
      <c r="E31" s="12"/>
      <c r="F31" s="40"/>
      <c r="G31" s="12" t="s">
        <v>21</v>
      </c>
      <c r="H31" s="12" t="s">
        <v>21</v>
      </c>
      <c r="I31" s="5">
        <f t="shared" ref="I31:I34" si="5">COUNTIFS(B31:H31,"&lt;&gt;空",B31:H31,"&lt;&gt;休",B31:H31,"&lt;&gt;調",B31:H31,"&lt;&gt;",B31:H31,"&lt;&gt;調整休")</f>
        <v>3</v>
      </c>
      <c r="J31" s="682">
        <f t="shared" ref="J31:J32" si="6">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COUNTIF(B31:H31,"13-16"))*(3)</f>
        <v>13.5</v>
      </c>
      <c r="K31" s="692"/>
    </row>
    <row r="32" spans="1:11" ht="15" customHeight="1" x14ac:dyDescent="0.15">
      <c r="A32" s="47" t="s">
        <v>128</v>
      </c>
      <c r="B32" s="12" t="s">
        <v>20</v>
      </c>
      <c r="C32" s="38"/>
      <c r="D32" s="38"/>
      <c r="E32" s="29"/>
      <c r="F32" s="12" t="s">
        <v>20</v>
      </c>
      <c r="G32" s="12"/>
      <c r="H32" s="12" t="s">
        <v>20</v>
      </c>
      <c r="I32" s="5">
        <f t="shared" si="5"/>
        <v>3</v>
      </c>
      <c r="J32" s="682">
        <f t="shared" si="6"/>
        <v>13.5</v>
      </c>
      <c r="K32" s="692"/>
    </row>
    <row r="33" spans="1:11" ht="15" customHeight="1" x14ac:dyDescent="0.15">
      <c r="A33" s="20" t="s">
        <v>339</v>
      </c>
      <c r="B33" s="12"/>
      <c r="C33" s="38"/>
      <c r="D33" s="38"/>
      <c r="E33" s="12" t="s">
        <v>20</v>
      </c>
      <c r="F33" s="29"/>
      <c r="G33" s="12" t="s">
        <v>20</v>
      </c>
      <c r="H33" s="12" t="s">
        <v>20</v>
      </c>
      <c r="I33" s="5">
        <f t="shared" si="5"/>
        <v>3</v>
      </c>
      <c r="J33" s="682">
        <f t="shared" ref="J33:J34" si="7">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13:30-19"))*(5)+(COUNTIF(B33:H33,"14-17"))*(4)+(COUNTIF(B33:H33,"16-19"))*(3)+(COUNTIF(B33:H33,"13-16"))*(3)</f>
        <v>13.5</v>
      </c>
      <c r="K33" s="692"/>
    </row>
    <row r="34" spans="1:11" ht="15" customHeight="1" x14ac:dyDescent="0.15">
      <c r="A34" s="20" t="s">
        <v>359</v>
      </c>
      <c r="B34" s="29"/>
      <c r="C34" s="38"/>
      <c r="D34" s="38"/>
      <c r="E34" s="12" t="s">
        <v>21</v>
      </c>
      <c r="F34" s="12" t="s">
        <v>21</v>
      </c>
      <c r="G34" s="12" t="s">
        <v>21</v>
      </c>
      <c r="H34" s="12"/>
      <c r="I34" s="5">
        <f t="shared" si="5"/>
        <v>3</v>
      </c>
      <c r="J34" s="682">
        <f t="shared" si="7"/>
        <v>13.5</v>
      </c>
      <c r="K34" s="692"/>
    </row>
    <row r="35" spans="1:11" ht="15" customHeight="1" x14ac:dyDescent="0.15">
      <c r="A35" s="114" t="s">
        <v>66</v>
      </c>
      <c r="B35" s="117"/>
      <c r="C35" s="38"/>
      <c r="D35" s="38"/>
      <c r="E35" s="117"/>
      <c r="F35" s="258" t="s">
        <v>182</v>
      </c>
      <c r="G35" s="117"/>
      <c r="H35" s="117"/>
      <c r="I35" s="27"/>
      <c r="J35" s="48"/>
      <c r="K35" s="102"/>
    </row>
    <row r="36" spans="1:11" ht="15" customHeight="1" x14ac:dyDescent="0.15">
      <c r="A36" s="22" t="s">
        <v>0</v>
      </c>
      <c r="B36" s="90">
        <v>45950</v>
      </c>
      <c r="C36" s="90">
        <v>45951</v>
      </c>
      <c r="D36" s="90">
        <v>45952</v>
      </c>
      <c r="E36" s="90">
        <v>45953</v>
      </c>
      <c r="F36" s="90">
        <v>45954</v>
      </c>
      <c r="G36" s="90">
        <v>45955</v>
      </c>
      <c r="H36" s="90">
        <v>45956</v>
      </c>
      <c r="I36" s="7"/>
      <c r="J36" s="717" t="s">
        <v>2</v>
      </c>
      <c r="K36" s="718"/>
    </row>
    <row r="37" spans="1:11" ht="15" customHeight="1" x14ac:dyDescent="0.15">
      <c r="A37" s="22" t="s">
        <v>3</v>
      </c>
      <c r="B37" s="2" t="s">
        <v>4</v>
      </c>
      <c r="C37" s="21" t="s">
        <v>5</v>
      </c>
      <c r="D37" s="21" t="s">
        <v>6</v>
      </c>
      <c r="E37" s="2" t="s">
        <v>7</v>
      </c>
      <c r="F37" s="2" t="s">
        <v>8</v>
      </c>
      <c r="G37" s="2" t="s">
        <v>9</v>
      </c>
      <c r="H37" s="24" t="s">
        <v>10</v>
      </c>
      <c r="I37" s="8"/>
      <c r="J37" s="719"/>
      <c r="K37" s="720"/>
    </row>
    <row r="38" spans="1:11" ht="15" customHeight="1" x14ac:dyDescent="0.15">
      <c r="A38" s="17" t="s">
        <v>12</v>
      </c>
      <c r="B38" s="12"/>
      <c r="C38" s="419" t="s">
        <v>334</v>
      </c>
      <c r="D38" s="2"/>
      <c r="E38" s="12"/>
      <c r="F38" s="12"/>
      <c r="G38" s="12"/>
      <c r="H38" s="12"/>
      <c r="I38" s="5"/>
      <c r="J38" s="682"/>
      <c r="K38" s="692"/>
    </row>
    <row r="39" spans="1:11" ht="15" customHeight="1" x14ac:dyDescent="0.15">
      <c r="A39" s="20" t="s">
        <v>112</v>
      </c>
      <c r="B39" s="61"/>
      <c r="C39" s="993" t="s">
        <v>338</v>
      </c>
      <c r="D39" s="32"/>
      <c r="E39" s="54" t="s">
        <v>22</v>
      </c>
      <c r="F39" s="444" t="s">
        <v>379</v>
      </c>
      <c r="G39" s="61"/>
      <c r="H39" s="87"/>
      <c r="I39" s="5">
        <f>COUNTIFS(B39:H39,"&lt;&gt;空",B39:H39,"&lt;&gt;休",B39:H39,"&lt;&gt;調",B39:H39,"&lt;&gt;",B39:H39,"&lt;&gt;調整休")</f>
        <v>3</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COUNTIF(B39:H39,"13-16"))*(3)+(COUNTIF(B39:H39,"工場9:30-15"))*(5)+(COUNTIF(B39:H39,"工場9-15"))*(5.5)+(COUNTIF(B39:H39,"Y10-・店15-"))*(6.25)+(COUNTIF(B39:H39,"Y9:30-/受-17"))*(6.75)+(COUNTIF(B39:H39,"Y9:30-/受"))*(4.5)</f>
        <v>12.25</v>
      </c>
      <c r="K39" s="692"/>
    </row>
    <row r="40" spans="1:11" ht="15" customHeight="1" x14ac:dyDescent="0.15">
      <c r="A40" s="20" t="s">
        <v>113</v>
      </c>
      <c r="B40" s="12" t="s">
        <v>21</v>
      </c>
      <c r="C40" s="994"/>
      <c r="D40" s="32"/>
      <c r="E40" s="12" t="s">
        <v>21</v>
      </c>
      <c r="F40" s="12" t="s">
        <v>20</v>
      </c>
      <c r="G40" s="54"/>
      <c r="H40" s="12"/>
      <c r="I40" s="5">
        <f>COUNTIFS(B40:H40,"&lt;&gt;空",B40:H40,"&lt;&gt;休",B40:H40,"&lt;&gt;調",B40:H40,"&lt;&gt;",B40:H40,"&lt;&gt;調整休")</f>
        <v>3</v>
      </c>
      <c r="J40" s="682">
        <v>12.5</v>
      </c>
      <c r="K40" s="692"/>
    </row>
    <row r="41" spans="1:11" ht="15" customHeight="1" x14ac:dyDescent="0.15">
      <c r="A41" s="20" t="s">
        <v>114</v>
      </c>
      <c r="B41" s="12"/>
      <c r="C41" s="994"/>
      <c r="D41" s="32"/>
      <c r="E41" s="16"/>
      <c r="F41" s="58"/>
      <c r="G41" s="54" t="s">
        <v>20</v>
      </c>
      <c r="H41" s="116" t="s">
        <v>116</v>
      </c>
      <c r="I41" s="5">
        <f>COUNTIFS(B41:H41,"&lt;&gt;空",B41:H41,"&lt;&gt;休",B41:H41,"&lt;&gt;調",B41:H41,"&lt;&gt;",B41:H41,"&lt;&gt;調整休")</f>
        <v>2</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13:30-19"))*(5)+(COUNTIF(B41:H41,"14-17"))*(4)+(COUNTIF(B41:H41,"16-19"))*(4)+(COUNTIF(B41:H41,"13-16"))*(3)+(COUNTIF(B41:H41,"12:30-17:30"))*(4.5)</f>
        <v>9</v>
      </c>
      <c r="K41" s="692"/>
    </row>
    <row r="42" spans="1:11" ht="15" customHeight="1" x14ac:dyDescent="0.15">
      <c r="A42" s="20" t="s">
        <v>115</v>
      </c>
      <c r="B42" s="58"/>
      <c r="C42" s="994"/>
      <c r="D42" s="38"/>
      <c r="E42" s="12"/>
      <c r="F42" s="40"/>
      <c r="G42" s="58"/>
      <c r="H42" s="12" t="s">
        <v>21</v>
      </c>
      <c r="I42" s="5">
        <f t="shared" ref="I42:I45" si="8">COUNTIFS(B42:H42,"&lt;&gt;空",B42:H42,"&lt;&gt;休",B42:H42,"&lt;&gt;調",B42:H42,"&lt;&gt;",B42:H42,"&lt;&gt;調整休")</f>
        <v>1</v>
      </c>
      <c r="J42" s="682">
        <f t="shared" ref="J42:J43" si="9">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13:30-19"))*(5)+(COUNTIF(B42:H42,"14-17"))*(4)+(COUNTIF(B42:H42,"16-19"))*(4)+(COUNTIF(B42:H42,"13-16"))*(3)</f>
        <v>4.5</v>
      </c>
      <c r="K42" s="692"/>
    </row>
    <row r="43" spans="1:11" ht="15" customHeight="1" x14ac:dyDescent="0.15">
      <c r="A43" s="47" t="s">
        <v>128</v>
      </c>
      <c r="B43" s="12" t="s">
        <v>20</v>
      </c>
      <c r="C43" s="994"/>
      <c r="D43" s="38"/>
      <c r="E43" s="29"/>
      <c r="F43" s="12" t="s">
        <v>20</v>
      </c>
      <c r="G43" s="12"/>
      <c r="H43" s="12" t="s">
        <v>20</v>
      </c>
      <c r="I43" s="5">
        <f t="shared" si="8"/>
        <v>3</v>
      </c>
      <c r="J43" s="682">
        <f t="shared" si="9"/>
        <v>13.5</v>
      </c>
      <c r="K43" s="692"/>
    </row>
    <row r="44" spans="1:11" ht="15" customHeight="1" x14ac:dyDescent="0.15">
      <c r="A44" s="20" t="s">
        <v>339</v>
      </c>
      <c r="B44" s="12"/>
      <c r="C44" s="994"/>
      <c r="D44" s="38"/>
      <c r="E44" s="12" t="s">
        <v>20</v>
      </c>
      <c r="F44" s="29"/>
      <c r="G44" s="12" t="s">
        <v>20</v>
      </c>
      <c r="H44" s="12" t="s">
        <v>20</v>
      </c>
      <c r="I44" s="5">
        <f t="shared" si="8"/>
        <v>3</v>
      </c>
      <c r="J44" s="682">
        <f>SUM(COUNTIF(B44:H44,"9-14:30"))*(5)+(COUNTIF(B44:H44,"9-20"))*(10)+(COUNTIF(B44:H44,"9-19"))*(9)+(COUNTIF(B44:H44,"9-18"))*(8)+(COUNTIF(B44:H44,"9-17"))*(7.25)+(COUNTIF(B44:H44,"9-16"))*(6.25)+(COUNTIF(B44:H44,"9-15"))*(5.5)+(COUNTIF(B44:H44,"9-14"))*(4.5)+(COUNTIF(B44:H44,"9-13,17-20"))*(7)+(COUNTIF(B44:H44,"9-13"))*(4)+(COUNTIF(B44:H44,"9-12,18-20"))*(5)+(COUNTIF(B44:H44,"9-12,16-20"))*(7)+(COUNTIF(B44:H44,"9-12,16-19"))*(6)+(COUNTIF(B44:H44,"9-13,16-20"))*(6)+(COUNTIF(B44:H44,"9-12"))*(3)+(COUNTIF(B44:H44,"9-11:30"))*(2.5)+(COUNTIF(B44:H44,"9-11,16-19"))*(5)+(COUNTIF(B44:H44,"9-11"))*(2)+(COUNTIF(B44:H44,"9:30-11:30,16-19"))*(5)+(COUNTIF(B44:H44,"19-20"))*(1)+(COUNTIF(B44:H44,"17-20"))*(3)+(COUNTIF(B44:H44,"16-20"))*(4)+(COUNTIF(B44:H44,"15-20"))*(4.5)+(COUNTIF(B44:H44,"15-19"))*(4)+(COUNTIF(B44:H44,"14-20"))*(5.5)+(COUNTIF(B44:H44,"14-19"))*(4.5)+(COUNTIF(B44:H44,"14:30-20"))*(5)+(COUNTIF(B44:H44,"13-20"))*(6.25)+(COUNTIF(B44:H44,"13-19"))*(5.5)+(COUNTIF(B44:H44,"13-18"))*(4.5)+(COUNTIF(B44:H44,"13-17"))*(4)+(COUNTIF(B44:H44,"12-20"))*(7.25)+(COUNTIF(B44:H44,"10-20"))*(9)+(COUNTIF(B44:H44,"10-15"))*(4.5)+(COUNTIF(B44:H44,"12-18"))*(5.5)+(COUNTIF(B44:H44,"10-12,14-19"))*(6.5)+(COUNTIF(B44:H44,"10-14"))*(4)+(COUNTIF(B44:H44,"13:30-19"))*(5)+(COUNTIF(B44:H44,"14-17"))*(4)+(COUNTIF(B44:H44,"16-19"))*(3)+(COUNTIF(B44:H44,"13-16"))*(3)</f>
        <v>13.5</v>
      </c>
      <c r="K44" s="692"/>
    </row>
    <row r="45" spans="1:11" ht="15" customHeight="1" x14ac:dyDescent="0.15">
      <c r="A45" s="20" t="s">
        <v>359</v>
      </c>
      <c r="B45" s="29"/>
      <c r="C45" s="994"/>
      <c r="D45" s="38"/>
      <c r="E45" s="12" t="s">
        <v>21</v>
      </c>
      <c r="F45" s="12" t="s">
        <v>21</v>
      </c>
      <c r="G45" s="12" t="s">
        <v>21</v>
      </c>
      <c r="H45" s="12"/>
      <c r="I45" s="5">
        <f t="shared" si="8"/>
        <v>3</v>
      </c>
      <c r="J45" s="682">
        <f>SUM(COUNTIF(B45:H45,"9-14:30"))*(5)+(COUNTIF(B45:H45,"9-20"))*(10)+(COUNTIF(B45:H45,"9-19"))*(9)+(COUNTIF(B45:H45,"9-18"))*(8)+(COUNTIF(B45:H45,"9-17"))*(7.25)+(COUNTIF(B45:H45,"9-16"))*(6.25)+(COUNTIF(B45:H45,"9-15"))*(5.5)+(COUNTIF(B45:H45,"9-14"))*(4.5)+(COUNTIF(B45:H45,"9-13,17-20"))*(7)+(COUNTIF(B45:H45,"9-13"))*(4)+(COUNTIF(B45:H45,"9-12,18-20"))*(5)+(COUNTIF(B45:H45,"9-12,16-20"))*(7)+(COUNTIF(B45:H45,"9-12,16-19"))*(6)+(COUNTIF(B45:H45,"9-13,16-20"))*(6)+(COUNTIF(B45:H45,"9-12"))*(3)+(COUNTIF(B45:H45,"9-11:30"))*(2.5)+(COUNTIF(B45:H45,"9-11,16-19"))*(5)+(COUNTIF(B45:H45,"9-11"))*(2)+(COUNTIF(B45:H45,"9:30-11:30,16-19"))*(5)+(COUNTIF(B45:H45,"19-20"))*(1)+(COUNTIF(B45:H45,"17-20"))*(3)+(COUNTIF(B45:H45,"16-20"))*(4)+(COUNTIF(B45:H45,"15-20"))*(4.5)+(COUNTIF(B45:H45,"15-19"))*(4)+(COUNTIF(B45:H45,"14-20"))*(5.5)+(COUNTIF(B45:H45,"14-19"))*(4.5)+(COUNTIF(B45:H45,"14:30-20"))*(5)+(COUNTIF(B45:H45,"13-20"))*(6.25)+(COUNTIF(B45:H45,"13-19"))*(5.5)+(COUNTIF(B45:H45,"13-18"))*(4.5)+(COUNTIF(B45:H45,"13-17"))*(4)+(COUNTIF(B45:H45,"12-20"))*(7.25)+(COUNTIF(B45:H45,"10-20"))*(9)+(COUNTIF(B45:H45,"10-15"))*(4.5)+(COUNTIF(B45:H45,"12-18"))*(5.5)+(COUNTIF(B45:H45,"10-12,14-19"))*(6.5)+(COUNTIF(B45:H45,"10-14"))*(4)+(COUNTIF(B45:H45,"13:30-19"))*(5)+(COUNTIF(B45:H45,"14-17"))*(4)+(COUNTIF(B45:H45,"16-19"))*(3)+(COUNTIF(B45:H45,"13-16"))*(3)</f>
        <v>13.5</v>
      </c>
      <c r="K45" s="692"/>
    </row>
    <row r="46" spans="1:11" ht="15" customHeight="1" x14ac:dyDescent="0.15">
      <c r="A46" s="114" t="s">
        <v>66</v>
      </c>
      <c r="B46" s="117"/>
      <c r="C46" s="996"/>
      <c r="D46" s="38"/>
      <c r="E46" s="117"/>
      <c r="F46" s="258" t="s">
        <v>182</v>
      </c>
      <c r="G46" s="117"/>
      <c r="H46" s="117"/>
      <c r="I46" s="27"/>
      <c r="J46" s="48"/>
      <c r="K46" s="102"/>
    </row>
    <row r="47" spans="1:11" ht="15" customHeight="1" x14ac:dyDescent="0.15">
      <c r="A47" s="22" t="s">
        <v>0</v>
      </c>
      <c r="B47" s="23">
        <v>45957</v>
      </c>
      <c r="C47" s="23">
        <v>45958</v>
      </c>
      <c r="D47" s="23">
        <v>45959</v>
      </c>
      <c r="E47" s="23">
        <v>45960</v>
      </c>
      <c r="F47" s="23">
        <v>45961</v>
      </c>
      <c r="G47" s="23"/>
      <c r="H47" s="23"/>
      <c r="I47" s="7"/>
      <c r="J47" s="717" t="s">
        <v>2</v>
      </c>
      <c r="K47" s="718"/>
    </row>
    <row r="48" spans="1:11" ht="15" customHeight="1" x14ac:dyDescent="0.15">
      <c r="A48" s="22" t="s">
        <v>3</v>
      </c>
      <c r="B48" s="2" t="s">
        <v>4</v>
      </c>
      <c r="C48" s="316" t="s">
        <v>5</v>
      </c>
      <c r="D48" s="21" t="s">
        <v>6</v>
      </c>
      <c r="E48" s="2" t="s">
        <v>7</v>
      </c>
      <c r="F48" s="2" t="s">
        <v>8</v>
      </c>
      <c r="G48" s="2"/>
      <c r="H48" s="24"/>
      <c r="I48" s="8"/>
      <c r="J48" s="719"/>
      <c r="K48" s="720"/>
    </row>
    <row r="49" spans="1:14" ht="15" customHeight="1" x14ac:dyDescent="0.15">
      <c r="A49" s="17" t="s">
        <v>13</v>
      </c>
      <c r="B49" s="12"/>
      <c r="C49" s="2"/>
      <c r="D49" s="2"/>
      <c r="E49" s="12"/>
      <c r="F49" s="12"/>
      <c r="G49" s="2"/>
      <c r="H49" s="2"/>
      <c r="I49" s="51"/>
      <c r="J49" s="721"/>
      <c r="K49" s="722"/>
    </row>
    <row r="50" spans="1:14" ht="15" customHeight="1" x14ac:dyDescent="0.15">
      <c r="A50" s="19" t="s">
        <v>112</v>
      </c>
      <c r="B50" s="242" t="s">
        <v>361</v>
      </c>
      <c r="C50" s="26"/>
      <c r="D50" s="32"/>
      <c r="E50" s="54" t="s">
        <v>22</v>
      </c>
      <c r="F50" s="444" t="s">
        <v>379</v>
      </c>
      <c r="G50" s="32"/>
      <c r="H50" s="32"/>
      <c r="I50" s="5">
        <f>COUNTIFS(B50:H50,"&lt;&gt;空",B50:H50,"&lt;&gt;休",B50:H50,"&lt;&gt;調",B50:H50,"&lt;&gt;",B50:H50,"&lt;&gt;調整休")</f>
        <v>3</v>
      </c>
      <c r="J50" s="682">
        <f>SUM(COUNTIF(B50:H50,"9-14:30"))*(5)+(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13:30-19"))*(5)+(COUNTIF(B50:H50,"14-17"))*(4)+(COUNTIF(B50:H50,"16-19"))*(4)+(COUNTIF(B50:H50,"13-16"))*(3)+(COUNTIF(B50:H50,"工場9:30-15"))*(5)+(COUNTIF(B50:H50,"工場9-15"))*(5.5)+(COUNTIF(B50:H50,"Y10-・店15-"))*(6.25)+(COUNTIF(B50:H50,"Y9:30-/受-17"))*(6.75)+(COUNTIF(B50:H50,"Y9:30-/受"))*(4.5)</f>
        <v>16.75</v>
      </c>
      <c r="K50" s="692"/>
    </row>
    <row r="51" spans="1:14" ht="15" customHeight="1" x14ac:dyDescent="0.15">
      <c r="A51" s="20" t="s">
        <v>113</v>
      </c>
      <c r="B51" s="12" t="s">
        <v>21</v>
      </c>
      <c r="C51" s="2"/>
      <c r="D51" s="32"/>
      <c r="E51" s="12" t="s">
        <v>21</v>
      </c>
      <c r="F51" s="58"/>
      <c r="G51" s="32"/>
      <c r="H51" s="32"/>
      <c r="I51" s="5">
        <f>COUNTIFS(B51:H51,"&lt;&gt;空",B51:H51,"&lt;&gt;休",B51:H51,"&lt;&gt;調",B51:H51,"&lt;&gt;",B51:H51,"&lt;&gt;調整休")</f>
        <v>2</v>
      </c>
      <c r="J51" s="682">
        <f t="shared" ref="J51:J54" si="10">SUM(COUNTIF(B51:H51,"9-14:30"))*(5)+(COUNTIF(B51:H51,"9-20"))*(10)+(COUNTIF(B51:H51,"9-19"))*(9)+(COUNTIF(B51:H51,"9-18"))*(8)+(COUNTIF(B51:H51,"9-17"))*(7.25)+(COUNTIF(B51:H51,"9-16"))*(6.25)+(COUNTIF(B51:H51,"9-15"))*(5.5)+(COUNTIF(B51:H51,"9-14"))*(4.5)+(COUNTIF(B51:H51,"9-13,17-20"))*(7)+(COUNTIF(B51:H51,"9-13"))*(4)+(COUNTIF(B51:H51,"9-12,18-20"))*(5)+(COUNTIF(B51:H51,"9-12,16-20"))*(7)+(COUNTIF(B51:H51,"9-12,16-19"))*(6)+(COUNTIF(B51:H51,"9-13,16-20"))*(6)+(COUNTIF(B51:H51,"9-12"))*(3)+(COUNTIF(B51:H51,"9-11:30"))*(2.5)+(COUNTIF(B51:H51,"9-11,16-19"))*(5)+(COUNTIF(B51:H51,"9-11"))*(2)+(COUNTIF(B51:H51,"9:30-11:30,16-19"))*(5)+(COUNTIF(B51:H51,"19-20"))*(1)+(COUNTIF(B51:H51,"17-20"))*(3)+(COUNTIF(B51:H51,"16-20"))*(4)+(COUNTIF(B51:H51,"15-20"))*(4.5)+(COUNTIF(B51:H51,"15-19"))*(4)+(COUNTIF(B51:H51,"14-20"))*(5.5)+(COUNTIF(B51:H51,"14-19"))*(4.5)+(COUNTIF(B51:H51,"14:30-20"))*(5)+(COUNTIF(B51:H51,"13-20"))*(6.25)+(COUNTIF(B51:H51,"13-19"))*(5.5)+(COUNTIF(B51:H51,"13-18"))*(4.5)+(COUNTIF(B51:H51,"13-17"))*(4)+(COUNTIF(B51:H51,"12-20"))*(7.25)+(COUNTIF(B51:H51,"10-20"))*(9)+(COUNTIF(B51:H51,"10-15"))*(4.5)+(COUNTIF(B51:H51,"12-18"))*(5.5)+(COUNTIF(B51:H51,"10-12,14-19"))*(6.5)+(COUNTIF(B51:H51,"10-14"))*(4)+(COUNTIF(B51:H51,"13:30-19"))*(5)+(COUNTIF(B51:H51,"14-17"))*(4)+(COUNTIF(B51:H51,"16-19"))*(4)+(COUNTIF(B51:H51,"13-16"))*(3)</f>
        <v>9</v>
      </c>
      <c r="K51" s="692"/>
    </row>
    <row r="52" spans="1:14" ht="15" customHeight="1" x14ac:dyDescent="0.15">
      <c r="A52" s="20" t="s">
        <v>114</v>
      </c>
      <c r="B52" s="12"/>
      <c r="C52" s="2"/>
      <c r="D52" s="32"/>
      <c r="E52" s="16"/>
      <c r="F52" s="54" t="s">
        <v>77</v>
      </c>
      <c r="G52" s="32"/>
      <c r="H52" s="32"/>
      <c r="I52" s="5">
        <f>COUNTIFS(B52:H52,"&lt;&gt;空",B52:H52,"&lt;&gt;休",B52:H52,"&lt;&gt;調",B52:H52,"&lt;&gt;",B52:H52,"&lt;&gt;調整休")</f>
        <v>1</v>
      </c>
      <c r="J52" s="682">
        <f>SUM(COUNTIF(B52:H52,"9-14:30"))*(5)+(COUNTIF(B52:H52,"9-20"))*(10)+(COUNTIF(B52:H52,"9-19"))*(9)+(COUNTIF(B52:H52,"9-18"))*(8)+(COUNTIF(B52:H52,"9-17"))*(7.25)+(COUNTIF(B52:H52,"9-16"))*(6.25)+(COUNTIF(B52:H52,"9-15"))*(5.5)+(COUNTIF(B52:H52,"9-14"))*(4.5)+(COUNTIF(B52:H52,"9-13,17-20"))*(7)+(COUNTIF(B52:H52,"9-13"))*(4)+(COUNTIF(B52:H52,"9-12,18-20"))*(5)+(COUNTIF(B52:H52,"9-12,16-20"))*(7)+(COUNTIF(B52:H52,"9-12,16-19"))*(6)+(COUNTIF(B52:H52,"9-13,16-20"))*(6)+(COUNTIF(B52:H52,"9-12"))*(3)+(COUNTIF(B52:H52,"9-11:30"))*(2.5)+(COUNTIF(B52:H52,"9-11,16-19"))*(5)+(COUNTIF(B52:H52,"9-11"))*(2)+(COUNTIF(B52:H52,"9:30-11:30,16-19"))*(5)+(COUNTIF(B52:H52,"19-20"))*(1)+(COUNTIF(B52:H52,"17-20"))*(3)+(COUNTIF(B52:H52,"16-20"))*(4)+(COUNTIF(B52:H52,"15-20"))*(4.5)+(COUNTIF(B52:H52,"15-19"))*(4)+(COUNTIF(B52:H52,"14-20"))*(5.5)+(COUNTIF(B52:H52,"14-19"))*(4.5)+(COUNTIF(B52:H52,"14:30-20"))*(5)+(COUNTIF(B52:H52,"13-20"))*(6.25)+(COUNTIF(B52:H52,"13-19"))*(5.5)+(COUNTIF(B52:H52,"13-18"))*(4.5)+(COUNTIF(B52:H52,"13-17"))*(4)+(COUNTIF(B52:H52,"12-20"))*(7.25)+(COUNTIF(B52:H52,"10-20"))*(9)+(COUNTIF(B52:H52,"10-15"))*(4.5)+(COUNTIF(B52:H52,"12-18"))*(5.5)+(COUNTIF(B52:H52,"10-12,14-19"))*(6.5)+(COUNTIF(B52:H52,"10-14"))*(4)+(COUNTIF(B52:H52,"13:30-19"))*(5)+(COUNTIF(B52:H52,"14-17"))*(4)+(COUNTIF(B52:H52,"16-19"))*(4)+(COUNTIF(B52:H52,"13-16"))*(3)+(COUNTIF(B52:H52,"12:30-17:30"))*(4.5)</f>
        <v>4</v>
      </c>
      <c r="K52" s="692"/>
    </row>
    <row r="53" spans="1:14" ht="15" customHeight="1" x14ac:dyDescent="0.15">
      <c r="A53" s="20" t="s">
        <v>115</v>
      </c>
      <c r="B53" s="12" t="s">
        <v>21</v>
      </c>
      <c r="C53" s="38"/>
      <c r="D53" s="38"/>
      <c r="E53" s="12"/>
      <c r="F53" s="40"/>
      <c r="G53" s="38"/>
      <c r="H53" s="38"/>
      <c r="I53" s="5">
        <f t="shared" ref="I53:I56" si="11">COUNTIFS(B53:H53,"&lt;&gt;空",B53:H53,"&lt;&gt;休",B53:H53,"&lt;&gt;調",B53:H53,"&lt;&gt;",B53:H53,"&lt;&gt;調整休")</f>
        <v>1</v>
      </c>
      <c r="J53" s="682">
        <f t="shared" si="10"/>
        <v>4.5</v>
      </c>
      <c r="K53" s="692"/>
    </row>
    <row r="54" spans="1:14" ht="15" customHeight="1" x14ac:dyDescent="0.15">
      <c r="A54" s="47" t="s">
        <v>128</v>
      </c>
      <c r="B54" s="12" t="s">
        <v>20</v>
      </c>
      <c r="C54" s="38"/>
      <c r="D54" s="38"/>
      <c r="E54" s="29"/>
      <c r="F54" s="12" t="s">
        <v>20</v>
      </c>
      <c r="G54" s="38"/>
      <c r="H54" s="38"/>
      <c r="I54" s="5">
        <f t="shared" si="11"/>
        <v>2</v>
      </c>
      <c r="J54" s="682">
        <f t="shared" si="10"/>
        <v>9</v>
      </c>
      <c r="K54" s="692"/>
    </row>
    <row r="55" spans="1:14" ht="15" customHeight="1" x14ac:dyDescent="0.15">
      <c r="A55" s="20" t="s">
        <v>339</v>
      </c>
      <c r="B55" s="12"/>
      <c r="C55" s="38"/>
      <c r="D55" s="38"/>
      <c r="E55" s="12" t="s">
        <v>20</v>
      </c>
      <c r="F55" s="29"/>
      <c r="G55" s="38"/>
      <c r="H55" s="38"/>
      <c r="I55" s="5">
        <f t="shared" si="11"/>
        <v>1</v>
      </c>
      <c r="J55" s="682">
        <f>SUM(COUNTIF(B55:H55,"9-14:30"))*(5)+(COUNTIF(B55:H55,"9-20"))*(10)+(COUNTIF(B55:H55,"9-19"))*(9)+(COUNTIF(B55:H55,"9-18"))*(8)+(COUNTIF(B55:H55,"9-17"))*(7.25)+(COUNTIF(B55:H55,"9-16"))*(6.25)+(COUNTIF(B55:H55,"9-15"))*(5.5)+(COUNTIF(B55:H55,"9-14"))*(4.5)+(COUNTIF(B55:H55,"9-13,17-20"))*(7)+(COUNTIF(B55:H55,"9-13"))*(4)+(COUNTIF(B55:H55,"9-12,18-20"))*(5)+(COUNTIF(B55:H55,"9-12,16-20"))*(7)+(COUNTIF(B55:H55,"9-12,16-19"))*(6)+(COUNTIF(B55:H55,"9-13,16-20"))*(6)+(COUNTIF(B55:H55,"9-12"))*(3)+(COUNTIF(B55:H55,"9-11:30"))*(2.5)+(COUNTIF(B55:H55,"9-11,16-19"))*(5)+(COUNTIF(B55:H55,"9-11"))*(2)+(COUNTIF(B55:H55,"9:30-11:30,16-19"))*(5)+(COUNTIF(B55:H55,"19-20"))*(1)+(COUNTIF(B55:H55,"17-20"))*(3)+(COUNTIF(B55:H55,"16-20"))*(4)+(COUNTIF(B55:H55,"15-20"))*(4.5)+(COUNTIF(B55:H55,"15-19"))*(4)+(COUNTIF(B55:H55,"14-20"))*(5.5)+(COUNTIF(B55:H55,"14-19"))*(4.5)+(COUNTIF(B55:H55,"14:30-20"))*(5)+(COUNTIF(B55:H55,"13-20"))*(6.25)+(COUNTIF(B55:H55,"13-19"))*(5.5)+(COUNTIF(B55:H55,"13-18"))*(4.5)+(COUNTIF(B55:H55,"13-17"))*(4)+(COUNTIF(B55:H55,"12-20"))*(7.25)+(COUNTIF(B55:H55,"10-20"))*(9)+(COUNTIF(B55:H55,"10-15"))*(4.5)+(COUNTIF(B55:H55,"12-18"))*(5.5)+(COUNTIF(B55:H55,"10-12,14-19"))*(6.5)+(COUNTIF(B55:H55,"10-14"))*(4)+(COUNTIF(B55:H55,"13:30-19"))*(5)+(COUNTIF(B55:H55,"14-17"))*(4)+(COUNTIF(B55:H55,"16-19"))*(3)+(COUNTIF(B55:H55,"13-16"))*(3)</f>
        <v>4.5</v>
      </c>
      <c r="K55" s="692"/>
    </row>
    <row r="56" spans="1:14" ht="15" customHeight="1" x14ac:dyDescent="0.15">
      <c r="A56" s="20" t="s">
        <v>359</v>
      </c>
      <c r="B56" s="29"/>
      <c r="C56" s="38"/>
      <c r="D56" s="38"/>
      <c r="E56" s="12" t="s">
        <v>21</v>
      </c>
      <c r="F56" s="12" t="s">
        <v>21</v>
      </c>
      <c r="G56" s="38"/>
      <c r="H56" s="38"/>
      <c r="I56" s="5">
        <f t="shared" si="11"/>
        <v>2</v>
      </c>
      <c r="J56" s="682">
        <f>SUM(COUNTIF(B56:H56,"9-14:30"))*(5)+(COUNTIF(B56:H56,"9-20"))*(10)+(COUNTIF(B56:H56,"9-19"))*(9)+(COUNTIF(B56:H56,"9-18"))*(8)+(COUNTIF(B56:H56,"9-17"))*(7.25)+(COUNTIF(B56:H56,"9-16"))*(6.25)+(COUNTIF(B56:H56,"9-15"))*(5.5)+(COUNTIF(B56:H56,"9-14"))*(4.5)+(COUNTIF(B56:H56,"9-13,17-20"))*(7)+(COUNTIF(B56:H56,"9-13"))*(4)+(COUNTIF(B56:H56,"9-12,18-20"))*(5)+(COUNTIF(B56:H56,"9-12,16-20"))*(7)+(COUNTIF(B56:H56,"9-12,16-19"))*(6)+(COUNTIF(B56:H56,"9-13,16-20"))*(6)+(COUNTIF(B56:H56,"9-12"))*(3)+(COUNTIF(B56:H56,"9-11:30"))*(2.5)+(COUNTIF(B56:H56,"9-11,16-19"))*(5)+(COUNTIF(B56:H56,"9-11"))*(2)+(COUNTIF(B56:H56,"9:30-11:30,16-19"))*(5)+(COUNTIF(B56:H56,"19-20"))*(1)+(COUNTIF(B56:H56,"17-20"))*(3)+(COUNTIF(B56:H56,"16-20"))*(4)+(COUNTIF(B56:H56,"15-20"))*(4.5)+(COUNTIF(B56:H56,"15-19"))*(4)+(COUNTIF(B56:H56,"14-20"))*(5.5)+(COUNTIF(B56:H56,"14-19"))*(4.5)+(COUNTIF(B56:H56,"14:30-20"))*(5)+(COUNTIF(B56:H56,"13-20"))*(6.25)+(COUNTIF(B56:H56,"13-19"))*(5.5)+(COUNTIF(B56:H56,"13-18"))*(4.5)+(COUNTIF(B56:H56,"13-17"))*(4)+(COUNTIF(B56:H56,"12-20"))*(7.25)+(COUNTIF(B56:H56,"10-20"))*(9)+(COUNTIF(B56:H56,"10-15"))*(4.5)+(COUNTIF(B56:H56,"12-18"))*(5.5)+(COUNTIF(B56:H56,"10-12,14-19"))*(6.5)+(COUNTIF(B56:H56,"10-14"))*(4)+(COUNTIF(B56:H56,"13:30-19"))*(5)+(COUNTIF(B56:H56,"14-17"))*(4)+(COUNTIF(B56:H56,"16-19"))*(3)+(COUNTIF(B56:H56,"13-16"))*(3)</f>
        <v>9</v>
      </c>
      <c r="K56" s="692"/>
    </row>
    <row r="57" spans="1:14" ht="15" customHeight="1" x14ac:dyDescent="0.15">
      <c r="A57" s="114" t="s">
        <v>66</v>
      </c>
      <c r="B57" s="117"/>
      <c r="C57" s="38"/>
      <c r="D57" s="38"/>
      <c r="E57" s="117"/>
      <c r="F57" s="258" t="s">
        <v>182</v>
      </c>
      <c r="G57" s="38"/>
      <c r="H57" s="38"/>
      <c r="I57" s="115"/>
      <c r="J57" s="91"/>
      <c r="K57" s="92"/>
    </row>
    <row r="58" spans="1:14" ht="12" customHeight="1" x14ac:dyDescent="0.15">
      <c r="A58" s="41"/>
      <c r="B58" s="42"/>
      <c r="C58" s="42"/>
      <c r="D58" s="42"/>
      <c r="E58" s="42"/>
      <c r="F58" s="42"/>
      <c r="G58" s="42"/>
      <c r="H58" s="42"/>
      <c r="I58" s="881" t="s">
        <v>357</v>
      </c>
      <c r="J58" s="881"/>
      <c r="K58" s="881"/>
    </row>
    <row r="59" spans="1:14" ht="14.45" customHeight="1" x14ac:dyDescent="0.15">
      <c r="A59" s="699" t="s">
        <v>36</v>
      </c>
      <c r="B59" s="700"/>
      <c r="C59" s="13"/>
      <c r="D59" s="701" t="s">
        <v>31</v>
      </c>
      <c r="E59" s="701"/>
      <c r="H59" s="10"/>
      <c r="I59" s="10"/>
      <c r="M59" s="14"/>
      <c r="N59" s="15"/>
    </row>
    <row r="60" spans="1:14" ht="14.45" customHeight="1" x14ac:dyDescent="0.15">
      <c r="A60" s="702" t="s">
        <v>85</v>
      </c>
      <c r="B60" s="703"/>
      <c r="C60" s="704" t="s">
        <v>89</v>
      </c>
      <c r="D60" s="705"/>
      <c r="E60" s="705"/>
      <c r="F60" s="705"/>
      <c r="G60" s="705"/>
      <c r="H60" s="705"/>
      <c r="I60" s="705"/>
      <c r="J60" s="705"/>
      <c r="K60" s="705"/>
      <c r="M60" s="14"/>
      <c r="N60" s="15"/>
    </row>
    <row r="61" spans="1:14" ht="14.45" customHeight="1" x14ac:dyDescent="0.15">
      <c r="A61" s="702" t="s">
        <v>86</v>
      </c>
      <c r="B61" s="703"/>
      <c r="C61" s="704" t="s">
        <v>90</v>
      </c>
      <c r="D61" s="705"/>
      <c r="E61" s="705"/>
      <c r="F61" s="705"/>
      <c r="G61" s="705"/>
      <c r="H61" s="705"/>
      <c r="I61" s="705"/>
      <c r="J61" s="705"/>
      <c r="K61" s="705"/>
    </row>
    <row r="62" spans="1:14" ht="14.45" customHeight="1" x14ac:dyDescent="0.15">
      <c r="A62" s="95" t="s">
        <v>87</v>
      </c>
      <c r="B62" s="96"/>
      <c r="C62" s="696" t="s">
        <v>30</v>
      </c>
      <c r="D62" s="697"/>
      <c r="E62" s="697"/>
      <c r="F62" s="697"/>
      <c r="G62" s="697"/>
      <c r="H62" s="697"/>
      <c r="I62" s="697"/>
      <c r="J62" s="697"/>
      <c r="K62" s="697"/>
    </row>
    <row r="63" spans="1:14" ht="14.45" customHeight="1" x14ac:dyDescent="0.15">
      <c r="A63" s="95" t="s">
        <v>88</v>
      </c>
      <c r="B63" s="96"/>
      <c r="C63" s="97" t="s">
        <v>32</v>
      </c>
      <c r="D63" s="98"/>
      <c r="E63" s="98"/>
      <c r="F63" s="98"/>
      <c r="G63" s="98"/>
      <c r="H63" s="98"/>
      <c r="I63" s="98"/>
      <c r="J63" s="98"/>
      <c r="K63" s="98"/>
    </row>
    <row r="64" spans="1:14" ht="14.45" customHeight="1" x14ac:dyDescent="0.15">
      <c r="A64" s="694"/>
      <c r="B64" s="695"/>
      <c r="C64" s="696" t="s">
        <v>91</v>
      </c>
      <c r="D64" s="697"/>
      <c r="E64" s="697"/>
      <c r="F64" s="697"/>
      <c r="G64" s="697"/>
      <c r="H64" s="697"/>
      <c r="I64" s="697"/>
      <c r="J64" s="697"/>
      <c r="K64" s="697"/>
    </row>
    <row r="65" spans="1:11" ht="14.45" customHeight="1" x14ac:dyDescent="0.15">
      <c r="A65" s="876"/>
      <c r="B65" s="876"/>
      <c r="C65" s="98" t="s">
        <v>35</v>
      </c>
      <c r="D65" s="98"/>
      <c r="E65" s="98"/>
      <c r="F65" s="98"/>
      <c r="G65" s="98"/>
      <c r="H65" s="98"/>
      <c r="I65" s="98"/>
      <c r="J65" s="98"/>
      <c r="K65" s="98"/>
    </row>
    <row r="66" spans="1:11" ht="14.45" customHeight="1" x14ac:dyDescent="0.15">
      <c r="A66" s="875"/>
      <c r="B66" s="875"/>
      <c r="C66" s="697" t="s">
        <v>92</v>
      </c>
      <c r="D66" s="697"/>
      <c r="E66" s="697"/>
      <c r="F66" s="697"/>
      <c r="G66" s="697"/>
      <c r="H66" s="697"/>
      <c r="I66" s="697"/>
      <c r="J66" s="697"/>
      <c r="K66" s="697"/>
    </row>
    <row r="67" spans="1:11" ht="14.45" customHeight="1" x14ac:dyDescent="0.15">
      <c r="A67" s="875"/>
      <c r="B67" s="875"/>
      <c r="C67" s="697"/>
      <c r="D67" s="697"/>
      <c r="E67" s="697"/>
      <c r="F67" s="697"/>
      <c r="G67" s="697"/>
      <c r="H67" s="697"/>
      <c r="I67" s="697"/>
      <c r="J67" s="697"/>
      <c r="K67" s="697"/>
    </row>
  </sheetData>
  <mergeCells count="65">
    <mergeCell ref="J6:K6"/>
    <mergeCell ref="J12:K12"/>
    <mergeCell ref="J23:K23"/>
    <mergeCell ref="J34:K34"/>
    <mergeCell ref="J45:K45"/>
    <mergeCell ref="J21:K21"/>
    <mergeCell ref="J7:K7"/>
    <mergeCell ref="J8:K8"/>
    <mergeCell ref="J9:K9"/>
    <mergeCell ref="J10:K10"/>
    <mergeCell ref="J11:K11"/>
    <mergeCell ref="J14:K15"/>
    <mergeCell ref="J16:K16"/>
    <mergeCell ref="J17:K17"/>
    <mergeCell ref="J18:K18"/>
    <mergeCell ref="J19:K19"/>
    <mergeCell ref="B1:F1"/>
    <mergeCell ref="H1:K1"/>
    <mergeCell ref="I3:I4"/>
    <mergeCell ref="J3:K4"/>
    <mergeCell ref="J5:K5"/>
    <mergeCell ref="J20:K20"/>
    <mergeCell ref="J38:K38"/>
    <mergeCell ref="J22:K22"/>
    <mergeCell ref="J25:K26"/>
    <mergeCell ref="F27:H27"/>
    <mergeCell ref="J27:K27"/>
    <mergeCell ref="J28:K28"/>
    <mergeCell ref="J29:K29"/>
    <mergeCell ref="J30:K30"/>
    <mergeCell ref="J31:K31"/>
    <mergeCell ref="J32:K32"/>
    <mergeCell ref="J33:K33"/>
    <mergeCell ref="J36:K37"/>
    <mergeCell ref="C39:C46"/>
    <mergeCell ref="J39:K39"/>
    <mergeCell ref="J40:K40"/>
    <mergeCell ref="J41:K41"/>
    <mergeCell ref="J42:K42"/>
    <mergeCell ref="J43:K43"/>
    <mergeCell ref="J44:K44"/>
    <mergeCell ref="A60:B60"/>
    <mergeCell ref="C60:K60"/>
    <mergeCell ref="J47:K48"/>
    <mergeCell ref="J49:K49"/>
    <mergeCell ref="J50:K50"/>
    <mergeCell ref="J51:K51"/>
    <mergeCell ref="J52:K52"/>
    <mergeCell ref="J53:K53"/>
    <mergeCell ref="J56:K56"/>
    <mergeCell ref="J54:K54"/>
    <mergeCell ref="J55:K55"/>
    <mergeCell ref="I58:K58"/>
    <mergeCell ref="A59:B59"/>
    <mergeCell ref="D59:E59"/>
    <mergeCell ref="A66:B66"/>
    <mergeCell ref="C66:K66"/>
    <mergeCell ref="A67:B67"/>
    <mergeCell ref="C67:K67"/>
    <mergeCell ref="A61:B61"/>
    <mergeCell ref="C61:K61"/>
    <mergeCell ref="C62:K62"/>
    <mergeCell ref="A64:B64"/>
    <mergeCell ref="C64:K64"/>
    <mergeCell ref="A65:B65"/>
  </mergeCells>
  <phoneticPr fontId="13"/>
  <pageMargins left="0.39370078740157483" right="0.27559055118110237" top="0.31496062992125984" bottom="0.11811023622047245" header="0.51181102362204722" footer="0.51181102362204722"/>
  <pageSetup paperSize="9" scale="8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3F6659E-8AD3-4396-A8BD-3A176D21930C}">
          <x14:formula1>
            <xm:f>'F:\Users\clmiwa-three\Downloads\[《中村》新田・草加 エリア 仮シフト【12月16日～1月15日】.xlsx]参照データベース'!#REF!</xm:f>
          </x14:formula1>
          <xm:sqref>G1 B9:D13 C20:D24 E58:F58 D42:D46 C53:D58 G53:H58 C31:D35</xm:sqref>
        </x14:dataValidation>
      </x14:dataValidations>
    </ext>
  </extLst>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85F02-AC69-47AD-BD36-A2C59072428B}">
  <sheetPr>
    <tabColor theme="7" tint="0.59999389629810485"/>
    <pageSetUpPr fitToPage="1"/>
  </sheetPr>
  <dimension ref="A1:X57"/>
  <sheetViews>
    <sheetView zoomScale="85" zoomScaleNormal="85" workbookViewId="0"/>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337</v>
      </c>
      <c r="C1" s="683"/>
      <c r="D1" s="683"/>
      <c r="E1" s="683"/>
      <c r="F1" s="683"/>
      <c r="H1" s="767" t="s">
        <v>55</v>
      </c>
      <c r="I1" s="768"/>
      <c r="J1" s="769"/>
      <c r="K1" s="770"/>
    </row>
    <row r="2" spans="1:24" ht="18" customHeight="1" x14ac:dyDescent="0.15">
      <c r="A2" s="14"/>
      <c r="B2" s="764"/>
      <c r="C2" s="764"/>
      <c r="D2" s="764"/>
      <c r="E2" s="764"/>
      <c r="I2" s="14"/>
      <c r="J2" s="3"/>
      <c r="K2" s="4"/>
    </row>
    <row r="3" spans="1:24" ht="18" customHeight="1" x14ac:dyDescent="0.15">
      <c r="A3" s="2" t="s">
        <v>64</v>
      </c>
      <c r="B3" s="90"/>
      <c r="C3" s="90"/>
      <c r="D3" s="90">
        <v>45931</v>
      </c>
      <c r="E3" s="90">
        <v>45932</v>
      </c>
      <c r="F3" s="90">
        <v>45933</v>
      </c>
      <c r="G3" s="90">
        <v>45934</v>
      </c>
      <c r="H3" s="90">
        <v>45935</v>
      </c>
      <c r="I3" s="727" t="s">
        <v>1</v>
      </c>
      <c r="J3" s="717" t="s">
        <v>2</v>
      </c>
      <c r="K3" s="718"/>
    </row>
    <row r="4" spans="1:24" ht="18" customHeight="1" x14ac:dyDescent="0.15">
      <c r="A4" s="2" t="s">
        <v>3</v>
      </c>
      <c r="B4" s="2"/>
      <c r="C4" s="2"/>
      <c r="D4" s="21" t="s">
        <v>6</v>
      </c>
      <c r="E4" s="2" t="s">
        <v>7</v>
      </c>
      <c r="F4" s="2" t="s">
        <v>8</v>
      </c>
      <c r="G4" s="2" t="s">
        <v>9</v>
      </c>
      <c r="H4" s="24" t="s">
        <v>10</v>
      </c>
      <c r="I4" s="728"/>
      <c r="J4" s="719"/>
      <c r="K4" s="720"/>
    </row>
    <row r="5" spans="1:24" ht="18" customHeight="1" thickBot="1" x14ac:dyDescent="0.2">
      <c r="A5" s="104" t="s">
        <v>13</v>
      </c>
      <c r="B5" s="105"/>
      <c r="C5" s="105"/>
      <c r="D5" s="105"/>
      <c r="E5" s="99"/>
      <c r="F5" s="99"/>
      <c r="G5" s="111"/>
      <c r="H5" s="99"/>
      <c r="I5" s="100"/>
      <c r="J5" s="765"/>
      <c r="K5" s="766"/>
    </row>
    <row r="6" spans="1:24" ht="18" customHeight="1" x14ac:dyDescent="0.15">
      <c r="A6" s="771" t="s">
        <v>52</v>
      </c>
      <c r="B6" s="351"/>
      <c r="C6" s="351"/>
      <c r="D6" s="109"/>
      <c r="E6" s="107"/>
      <c r="F6" s="107" t="s">
        <v>20</v>
      </c>
      <c r="G6" s="433" t="s">
        <v>360</v>
      </c>
      <c r="H6" s="110"/>
      <c r="I6" s="775"/>
      <c r="J6" s="777"/>
      <c r="K6" s="778"/>
      <c r="N6" s="6"/>
      <c r="O6" s="6"/>
      <c r="P6" s="6"/>
      <c r="Q6" s="6"/>
      <c r="R6" s="6"/>
      <c r="S6" s="6"/>
      <c r="T6" s="6"/>
      <c r="U6" s="6"/>
      <c r="V6" s="6"/>
      <c r="W6" s="6"/>
      <c r="X6" s="6"/>
    </row>
    <row r="7" spans="1:24" ht="18" customHeight="1" thickBot="1" x14ac:dyDescent="0.2">
      <c r="A7" s="772"/>
      <c r="B7" s="352"/>
      <c r="C7" s="352"/>
      <c r="D7" s="113"/>
      <c r="E7" s="111" t="s">
        <v>21</v>
      </c>
      <c r="F7" s="111"/>
      <c r="G7" s="432" t="s">
        <v>122</v>
      </c>
      <c r="H7" s="111"/>
      <c r="I7" s="776"/>
      <c r="J7" s="779"/>
      <c r="K7" s="780"/>
      <c r="N7" s="6"/>
      <c r="O7" s="6"/>
      <c r="P7" s="6"/>
      <c r="Q7" s="6"/>
      <c r="R7" s="6"/>
      <c r="S7" s="6"/>
      <c r="T7" s="6"/>
      <c r="U7" s="6"/>
      <c r="V7" s="6"/>
      <c r="W7" s="6"/>
      <c r="X7" s="6"/>
    </row>
    <row r="8" spans="1:24" ht="18" customHeight="1" x14ac:dyDescent="0.15">
      <c r="A8" s="43" t="s">
        <v>53</v>
      </c>
      <c r="B8" s="106"/>
      <c r="C8" s="106"/>
      <c r="D8" s="106"/>
      <c r="E8" s="29" t="s">
        <v>20</v>
      </c>
      <c r="F8" s="29"/>
      <c r="G8" s="29" t="s">
        <v>20</v>
      </c>
      <c r="H8" s="29"/>
      <c r="I8" s="43">
        <f>COUNTIFS(B8:H8,"&lt;&gt;空",B8:H8,"&lt;&gt;休",B8:H8,"&lt;&gt;調",B8:H8,"&lt;&gt;",B8:H8,"&lt;&gt;調整休")</f>
        <v>2</v>
      </c>
      <c r="J8" s="781">
        <f>SUM(COUNTIF(B8:H8,"9-16"))*(6.25)+(COUNTIF(B8:H8,"9-15"))*(5.5)+(COUNTIF(B8:H8,"9-14"))*(4.5)+(COUNTIF(B8:H8,"16-19"))*(3)+(COUNTIF(B8:H8,"15-19"))*(4)+(COUNTIF(B8:H8,"14-19"))*(4.5)+(COUNTIF(B8:H8,"13-19"))*(5.5)+(COUNTIF(B8:H8,"12-19"))*(6.25)</f>
        <v>9</v>
      </c>
      <c r="K8" s="782"/>
      <c r="N8" s="6"/>
      <c r="O8" s="6"/>
      <c r="P8" s="6"/>
      <c r="Q8" s="6"/>
      <c r="R8" s="6"/>
      <c r="S8" s="6"/>
      <c r="T8" s="6"/>
      <c r="U8" s="6"/>
      <c r="V8" s="6"/>
      <c r="W8" s="6"/>
      <c r="X8" s="6"/>
    </row>
    <row r="9" spans="1:24" ht="18" customHeight="1" thickBot="1" x14ac:dyDescent="0.2">
      <c r="A9" s="5" t="s">
        <v>54</v>
      </c>
      <c r="B9" s="45"/>
      <c r="C9" s="45"/>
      <c r="D9" s="46"/>
      <c r="E9" s="362"/>
      <c r="F9" s="362"/>
      <c r="G9" s="111"/>
      <c r="H9" s="12"/>
      <c r="I9" s="5">
        <f>COUNTIFS(B9:H9,"&lt;&gt;空",B9:H9,"&lt;&gt;休",B9:H9,"&lt;&gt;調",B9:H9,"&lt;&gt;",B9:H9,"&lt;&gt;調整休")</f>
        <v>0</v>
      </c>
      <c r="J9" s="682">
        <f>SUM(COUNTIF(B9:H9,"9-16"))*(6.25)+(COUNTIF(B9:H9,"9-15"))*(5.5)+(COUNTIF(B9:H9,"9-14"))*(4.5)+(COUNTIF(B9:H9,"16-19"))*(3)+(COUNTIF(B9:H9,"15-19"))*(4)+(COUNTIF(B9:H9,"14-19"))*(4.5)+(COUNTIF(B9:H9,"13-19"))*(5.5)+(COUNTIF(B9:H9,"12-19"))*(6.25)</f>
        <v>0</v>
      </c>
      <c r="K9" s="692"/>
    </row>
    <row r="10" spans="1:24" ht="18" customHeight="1" x14ac:dyDescent="0.15">
      <c r="A10" s="771" t="s">
        <v>63</v>
      </c>
      <c r="B10" s="141"/>
      <c r="C10" s="141"/>
      <c r="D10" s="109"/>
      <c r="E10" s="403" t="s">
        <v>364</v>
      </c>
      <c r="F10" s="403"/>
      <c r="G10" s="403" t="s">
        <v>330</v>
      </c>
      <c r="H10" s="773" t="s">
        <v>83</v>
      </c>
      <c r="I10" s="775">
        <v>4</v>
      </c>
      <c r="J10" s="777"/>
      <c r="K10" s="778"/>
    </row>
    <row r="11" spans="1:24" ht="18" customHeight="1" thickBot="1" x14ac:dyDescent="0.2">
      <c r="A11" s="772"/>
      <c r="B11" s="142"/>
      <c r="C11" s="142"/>
      <c r="D11" s="113"/>
      <c r="E11" s="111"/>
      <c r="F11" s="111" t="s">
        <v>21</v>
      </c>
      <c r="G11" s="111" t="s">
        <v>21</v>
      </c>
      <c r="H11" s="774"/>
      <c r="I11" s="776"/>
      <c r="J11" s="779"/>
      <c r="K11" s="780"/>
    </row>
    <row r="12" spans="1:24" ht="18" customHeight="1" x14ac:dyDescent="0.15">
      <c r="A12" s="33" t="s">
        <v>0</v>
      </c>
      <c r="B12" s="90">
        <v>45936</v>
      </c>
      <c r="C12" s="90">
        <v>45937</v>
      </c>
      <c r="D12" s="90">
        <v>45938</v>
      </c>
      <c r="E12" s="90">
        <v>45939</v>
      </c>
      <c r="F12" s="90">
        <v>45940</v>
      </c>
      <c r="G12" s="90">
        <v>45941</v>
      </c>
      <c r="H12" s="90">
        <v>45942</v>
      </c>
      <c r="I12" s="7"/>
      <c r="J12" s="717" t="s">
        <v>2</v>
      </c>
      <c r="K12" s="718"/>
    </row>
    <row r="13" spans="1:24" ht="18" customHeight="1" x14ac:dyDescent="0.15">
      <c r="A13" s="22" t="s">
        <v>3</v>
      </c>
      <c r="B13" s="2" t="s">
        <v>4</v>
      </c>
      <c r="C13" s="2" t="s">
        <v>5</v>
      </c>
      <c r="D13" s="21" t="s">
        <v>6</v>
      </c>
      <c r="E13" s="2" t="s">
        <v>7</v>
      </c>
      <c r="F13" s="2" t="s">
        <v>8</v>
      </c>
      <c r="G13" s="2" t="s">
        <v>9</v>
      </c>
      <c r="H13" s="24" t="s">
        <v>10</v>
      </c>
      <c r="I13" s="8"/>
      <c r="J13" s="719"/>
      <c r="K13" s="720"/>
    </row>
    <row r="14" spans="1:24" ht="18" customHeight="1" thickBot="1" x14ac:dyDescent="0.2">
      <c r="A14" s="104" t="s">
        <v>12</v>
      </c>
      <c r="B14" s="99"/>
      <c r="C14" s="105"/>
      <c r="D14" s="105"/>
      <c r="E14" s="99"/>
      <c r="F14" s="972" t="s">
        <v>60</v>
      </c>
      <c r="G14" s="973"/>
      <c r="H14" s="974"/>
      <c r="I14" s="100"/>
      <c r="J14" s="765"/>
      <c r="K14" s="766"/>
    </row>
    <row r="15" spans="1:24" ht="20.45" customHeight="1" x14ac:dyDescent="0.15">
      <c r="A15" s="771" t="s">
        <v>52</v>
      </c>
      <c r="B15" s="107"/>
      <c r="C15" s="351"/>
      <c r="D15" s="109"/>
      <c r="E15" s="107"/>
      <c r="F15" s="107"/>
      <c r="G15" s="110"/>
      <c r="H15" s="110"/>
      <c r="I15" s="775"/>
      <c r="J15" s="777"/>
      <c r="K15" s="778"/>
    </row>
    <row r="16" spans="1:24" ht="20.45" customHeight="1" thickBot="1" x14ac:dyDescent="0.2">
      <c r="A16" s="772"/>
      <c r="B16" s="122" t="s">
        <v>188</v>
      </c>
      <c r="C16" s="352"/>
      <c r="D16" s="113"/>
      <c r="E16" s="111"/>
      <c r="F16" s="111"/>
      <c r="G16" s="122" t="s">
        <v>122</v>
      </c>
      <c r="H16" s="111"/>
      <c r="I16" s="776"/>
      <c r="J16" s="779"/>
      <c r="K16" s="780"/>
    </row>
    <row r="17" spans="1:11" ht="18" customHeight="1" x14ac:dyDescent="0.15">
      <c r="A17" s="43" t="s">
        <v>53</v>
      </c>
      <c r="B17" s="29" t="s">
        <v>20</v>
      </c>
      <c r="C17" s="106"/>
      <c r="D17" s="106"/>
      <c r="E17" s="59"/>
      <c r="F17" s="29" t="s">
        <v>20</v>
      </c>
      <c r="G17" s="29" t="s">
        <v>20</v>
      </c>
      <c r="H17" s="29"/>
      <c r="I17" s="43">
        <f t="shared" ref="I17:I18" si="0">COUNTIFS(B17:H17,"&lt;&gt;空",B17:H17,"&lt;&gt;休",B17:H17,"&lt;&gt;調",B17:H17,"&lt;&gt;",B17:H17,"&lt;&gt;調整休")</f>
        <v>3</v>
      </c>
      <c r="J17" s="781">
        <f>SUM(COUNTIF(B17:H17,"9-16"))*(6.25)+(COUNTIF(B17:H17,"9-15"))*(5.5)+(COUNTIF(B17:H17,"9-14"))*(4.5)+(COUNTIF(B17:H17,"16-19"))*(3)+(COUNTIF(B17:H17,"15-19"))*(4)+(COUNTIF(B17:H17,"14-19"))*(4.5)+(COUNTIF(B17:H17,"13-19"))*(5.5)+(COUNTIF(B17:H17,"12-19"))*(6.25)</f>
        <v>13.5</v>
      </c>
      <c r="K17" s="782"/>
    </row>
    <row r="18" spans="1:11" ht="18" customHeight="1" thickBot="1" x14ac:dyDescent="0.2">
      <c r="A18" s="5" t="s">
        <v>54</v>
      </c>
      <c r="B18" s="111"/>
      <c r="C18" s="45"/>
      <c r="D18" s="46"/>
      <c r="E18" s="59"/>
      <c r="F18" s="59"/>
      <c r="G18" s="111"/>
      <c r="H18" s="12"/>
      <c r="I18" s="5">
        <f t="shared" si="0"/>
        <v>0</v>
      </c>
      <c r="J18" s="682">
        <f>SUM(COUNTIF(B18:H18,"9-16"))*(6.25)+(COUNTIF(B18:H18,"9-15"))*(5.5)+(COUNTIF(B18:H18,"9-14"))*(4.5)+(COUNTIF(B18:H18,"16-19"))*(3)+(COUNTIF(B18:H18,"15-19"))*(4)+(COUNTIF(B18:H18,"14-19"))*(4.5)+(COUNTIF(B18:H18,"13-19"))*(5.5)+(COUNTIF(B18:H18,"12-19"))*(6.25)</f>
        <v>0</v>
      </c>
      <c r="K18" s="692"/>
    </row>
    <row r="19" spans="1:11" ht="18" customHeight="1" x14ac:dyDescent="0.15">
      <c r="A19" s="771" t="s">
        <v>63</v>
      </c>
      <c r="B19" s="365" t="s">
        <v>269</v>
      </c>
      <c r="C19" s="141"/>
      <c r="D19" s="109"/>
      <c r="E19" s="773" t="s">
        <v>83</v>
      </c>
      <c r="F19" s="365" t="s">
        <v>269</v>
      </c>
      <c r="G19" s="403" t="s">
        <v>330</v>
      </c>
      <c r="H19" s="773" t="s">
        <v>83</v>
      </c>
      <c r="I19" s="775">
        <v>4</v>
      </c>
      <c r="J19" s="777"/>
      <c r="K19" s="778"/>
    </row>
    <row r="20" spans="1:11" ht="18" customHeight="1" thickBot="1" x14ac:dyDescent="0.2">
      <c r="A20" s="772"/>
      <c r="B20" s="111" t="s">
        <v>21</v>
      </c>
      <c r="C20" s="142"/>
      <c r="D20" s="113"/>
      <c r="E20" s="774"/>
      <c r="F20" s="111" t="s">
        <v>21</v>
      </c>
      <c r="G20" s="111" t="s">
        <v>21</v>
      </c>
      <c r="H20" s="774"/>
      <c r="I20" s="776"/>
      <c r="J20" s="779"/>
      <c r="K20" s="780"/>
    </row>
    <row r="21" spans="1:11" ht="18" customHeight="1" x14ac:dyDescent="0.15">
      <c r="A21" s="22" t="s">
        <v>0</v>
      </c>
      <c r="B21" s="23">
        <v>45943</v>
      </c>
      <c r="C21" s="23">
        <v>45944</v>
      </c>
      <c r="D21" s="23">
        <v>45945</v>
      </c>
      <c r="E21" s="23">
        <v>45946</v>
      </c>
      <c r="F21" s="23">
        <v>45947</v>
      </c>
      <c r="G21" s="23">
        <v>45948</v>
      </c>
      <c r="H21" s="23">
        <v>45949</v>
      </c>
      <c r="I21" s="7"/>
      <c r="J21" s="717" t="s">
        <v>2</v>
      </c>
      <c r="K21" s="718"/>
    </row>
    <row r="22" spans="1:11" ht="18" customHeight="1" x14ac:dyDescent="0.15">
      <c r="A22" s="22" t="s">
        <v>3</v>
      </c>
      <c r="B22" s="24" t="s">
        <v>4</v>
      </c>
      <c r="C22" s="21" t="s">
        <v>5</v>
      </c>
      <c r="D22" s="21" t="s">
        <v>6</v>
      </c>
      <c r="E22" s="2" t="s">
        <v>7</v>
      </c>
      <c r="F22" s="2" t="s">
        <v>8</v>
      </c>
      <c r="G22" s="2" t="s">
        <v>9</v>
      </c>
      <c r="H22" s="24" t="s">
        <v>10</v>
      </c>
      <c r="I22" s="8"/>
      <c r="J22" s="719"/>
      <c r="K22" s="720"/>
    </row>
    <row r="23" spans="1:11" ht="18" customHeight="1" thickBot="1" x14ac:dyDescent="0.2">
      <c r="A23" s="104" t="s">
        <v>13</v>
      </c>
      <c r="B23" s="99"/>
      <c r="C23" s="105"/>
      <c r="D23" s="105"/>
      <c r="E23" s="99"/>
      <c r="F23" s="99"/>
      <c r="G23" s="99"/>
      <c r="H23" s="99"/>
      <c r="I23" s="100"/>
      <c r="J23" s="765"/>
      <c r="K23" s="766"/>
    </row>
    <row r="24" spans="1:11" ht="19.5" customHeight="1" x14ac:dyDescent="0.15">
      <c r="A24" s="771" t="s">
        <v>52</v>
      </c>
      <c r="B24" s="107"/>
      <c r="C24" s="351"/>
      <c r="D24" s="109"/>
      <c r="E24" s="107"/>
      <c r="F24" s="107"/>
      <c r="G24" s="110"/>
      <c r="H24" s="110"/>
      <c r="I24" s="775"/>
      <c r="J24" s="777"/>
      <c r="K24" s="778"/>
    </row>
    <row r="25" spans="1:11" ht="19.5" customHeight="1" thickBot="1" x14ac:dyDescent="0.2">
      <c r="A25" s="772"/>
      <c r="B25" s="122" t="s">
        <v>122</v>
      </c>
      <c r="C25" s="352"/>
      <c r="D25" s="113"/>
      <c r="E25" s="111" t="s">
        <v>21</v>
      </c>
      <c r="F25" s="111" t="s">
        <v>22</v>
      </c>
      <c r="G25" s="122" t="s">
        <v>122</v>
      </c>
      <c r="H25" s="122" t="s">
        <v>373</v>
      </c>
      <c r="I25" s="776"/>
      <c r="J25" s="779"/>
      <c r="K25" s="780"/>
    </row>
    <row r="26" spans="1:11" ht="18" customHeight="1" x14ac:dyDescent="0.15">
      <c r="A26" s="43" t="s">
        <v>53</v>
      </c>
      <c r="B26" s="29" t="s">
        <v>20</v>
      </c>
      <c r="C26" s="106"/>
      <c r="D26" s="106"/>
      <c r="E26" s="29" t="s">
        <v>20</v>
      </c>
      <c r="F26" s="29"/>
      <c r="G26" s="29" t="s">
        <v>20</v>
      </c>
      <c r="H26" s="29"/>
      <c r="I26" s="43">
        <f>COUNTIFS(B26:H26,"&lt;&gt;空",B26:H26,"&lt;&gt;休",B26:H26,"&lt;&gt;調",B26:H26,"&lt;&gt;",B26:H26,"&lt;&gt;調整休")</f>
        <v>3</v>
      </c>
      <c r="J26" s="781">
        <f>SUM(COUNTIF(B26:H26,"9-16"))*(6.25)+(COUNTIF(B26:H26,"9-15"))*(5.5)+(COUNTIF(B26:H26,"9-14"))*(4.5)+(COUNTIF(B26:H26,"16-19"))*(3)+(COUNTIF(B26:H26,"15-19"))*(4)+(COUNTIF(B26:H26,"14-19"))*(4.5)+(COUNTIF(B26:H26,"13-19"))*(5.5)+(COUNTIF(B26:H26,"12-19"))*(6.25)</f>
        <v>13.5</v>
      </c>
      <c r="K26" s="782"/>
    </row>
    <row r="27" spans="1:11" ht="18" customHeight="1" thickBot="1" x14ac:dyDescent="0.2">
      <c r="A27" s="5" t="s">
        <v>54</v>
      </c>
      <c r="B27" s="111"/>
      <c r="C27" s="45"/>
      <c r="D27" s="46"/>
      <c r="E27" s="59"/>
      <c r="F27" s="362"/>
      <c r="G27" s="111"/>
      <c r="H27" s="12"/>
      <c r="I27" s="5">
        <f>COUNTIFS(B27:H27,"&lt;&gt;空",B27:H27,"&lt;&gt;休",B27:H27,"&lt;&gt;調",B27:H27,"&lt;&gt;",B27:H27,"&lt;&gt;調整休")</f>
        <v>0</v>
      </c>
      <c r="J27" s="682">
        <f>SUM(COUNTIF(B27:H27,"9-16"))*(6.25)+(COUNTIF(B27:H27,"9-15"))*(5.5)+(COUNTIF(B27:H27,"9-14"))*(4.5)+(COUNTIF(B27:H27,"16-19"))*(3)+(COUNTIF(B27:H27,"15-19"))*(4)+(COUNTIF(B27:H27,"14-19"))*(4.5)+(COUNTIF(B27:H27,"13-19"))*(5.5)+(COUNTIF(B27:H27,"12-19"))*(6.25)</f>
        <v>0</v>
      </c>
      <c r="K27" s="692"/>
    </row>
    <row r="28" spans="1:11" ht="18" customHeight="1" x14ac:dyDescent="0.15">
      <c r="A28" s="771" t="s">
        <v>63</v>
      </c>
      <c r="B28" s="403" t="s">
        <v>330</v>
      </c>
      <c r="C28" s="141"/>
      <c r="D28" s="109"/>
      <c r="E28" s="107"/>
      <c r="F28" s="403" t="s">
        <v>364</v>
      </c>
      <c r="G28" s="403" t="s">
        <v>330</v>
      </c>
      <c r="H28" s="773" t="s">
        <v>83</v>
      </c>
      <c r="I28" s="775">
        <v>4</v>
      </c>
      <c r="J28" s="777"/>
      <c r="K28" s="778"/>
    </row>
    <row r="29" spans="1:11" ht="18" customHeight="1" thickBot="1" x14ac:dyDescent="0.2">
      <c r="A29" s="772"/>
      <c r="B29" s="111" t="s">
        <v>21</v>
      </c>
      <c r="C29" s="142"/>
      <c r="D29" s="113"/>
      <c r="E29" s="111"/>
      <c r="F29" s="111" t="s">
        <v>68</v>
      </c>
      <c r="G29" s="111" t="s">
        <v>21</v>
      </c>
      <c r="H29" s="774"/>
      <c r="I29" s="776"/>
      <c r="J29" s="779"/>
      <c r="K29" s="780"/>
    </row>
    <row r="30" spans="1:11" ht="18" customHeight="1" x14ac:dyDescent="0.15">
      <c r="A30" s="22" t="s">
        <v>0</v>
      </c>
      <c r="B30" s="90">
        <v>45950</v>
      </c>
      <c r="C30" s="90">
        <v>45951</v>
      </c>
      <c r="D30" s="90">
        <v>45952</v>
      </c>
      <c r="E30" s="90">
        <v>45953</v>
      </c>
      <c r="F30" s="90">
        <v>45954</v>
      </c>
      <c r="G30" s="90">
        <v>45955</v>
      </c>
      <c r="H30" s="90">
        <v>45956</v>
      </c>
      <c r="I30" s="7"/>
      <c r="J30" s="717" t="s">
        <v>2</v>
      </c>
      <c r="K30" s="718"/>
    </row>
    <row r="31" spans="1:11" ht="18" customHeight="1" x14ac:dyDescent="0.15">
      <c r="A31" s="22" t="s">
        <v>3</v>
      </c>
      <c r="B31" s="2" t="s">
        <v>4</v>
      </c>
      <c r="C31" s="21" t="s">
        <v>5</v>
      </c>
      <c r="D31" s="21" t="s">
        <v>6</v>
      </c>
      <c r="E31" s="2" t="s">
        <v>7</v>
      </c>
      <c r="F31" s="2" t="s">
        <v>8</v>
      </c>
      <c r="G31" s="2" t="s">
        <v>9</v>
      </c>
      <c r="H31" s="24" t="s">
        <v>10</v>
      </c>
      <c r="I31" s="8"/>
      <c r="J31" s="719"/>
      <c r="K31" s="720"/>
    </row>
    <row r="32" spans="1:11" ht="18" customHeight="1" thickBot="1" x14ac:dyDescent="0.2">
      <c r="A32" s="104" t="s">
        <v>12</v>
      </c>
      <c r="B32" s="99"/>
      <c r="C32" s="419" t="s">
        <v>334</v>
      </c>
      <c r="D32" s="105"/>
      <c r="E32" s="99"/>
      <c r="F32" s="99"/>
      <c r="G32" s="99"/>
      <c r="H32" s="99"/>
      <c r="I32" s="100"/>
      <c r="J32" s="765"/>
      <c r="K32" s="766"/>
    </row>
    <row r="33" spans="1:11" ht="20.45" customHeight="1" x14ac:dyDescent="0.15">
      <c r="A33" s="771" t="s">
        <v>52</v>
      </c>
      <c r="B33" s="107"/>
      <c r="C33" s="997" t="s">
        <v>338</v>
      </c>
      <c r="D33" s="109"/>
      <c r="E33" s="107"/>
      <c r="F33" s="107"/>
      <c r="G33" s="110"/>
      <c r="H33" s="110"/>
      <c r="I33" s="775"/>
      <c r="J33" s="777"/>
      <c r="K33" s="778"/>
    </row>
    <row r="34" spans="1:11" ht="20.45" customHeight="1" thickBot="1" x14ac:dyDescent="0.2">
      <c r="A34" s="772"/>
      <c r="B34" s="122" t="s">
        <v>122</v>
      </c>
      <c r="C34" s="994"/>
      <c r="D34" s="113"/>
      <c r="E34" s="111" t="s">
        <v>21</v>
      </c>
      <c r="F34" s="122" t="s">
        <v>188</v>
      </c>
      <c r="G34" s="122" t="s">
        <v>122</v>
      </c>
      <c r="H34" s="111"/>
      <c r="I34" s="776"/>
      <c r="J34" s="779"/>
      <c r="K34" s="780"/>
    </row>
    <row r="35" spans="1:11" ht="18" customHeight="1" x14ac:dyDescent="0.15">
      <c r="A35" s="43" t="s">
        <v>53</v>
      </c>
      <c r="B35" s="29" t="s">
        <v>20</v>
      </c>
      <c r="C35" s="994"/>
      <c r="D35" s="106"/>
      <c r="E35" s="29" t="s">
        <v>20</v>
      </c>
      <c r="F35" s="29"/>
      <c r="G35" s="29" t="s">
        <v>20</v>
      </c>
      <c r="H35" s="29"/>
      <c r="I35" s="43">
        <f>COUNTIFS(B35:H35,"&lt;&gt;空",B35:H35,"&lt;&gt;休",B35:H35,"&lt;&gt;調",B35:H35,"&lt;&gt;",B35:H35,"&lt;&gt;調整休")</f>
        <v>3</v>
      </c>
      <c r="J35" s="781">
        <f>SUM(COUNTIF(B35:H35,"9-16"))*(6.25)+(COUNTIF(B35:H35,"9-15"))*(5.5)+(COUNTIF(B35:H35,"9-14"))*(4.5)+(COUNTIF(B35:H35,"16-19"))*(3)+(COUNTIF(B35:H35,"15-19"))*(4)+(COUNTIF(B35:H35,"14-19"))*(4.5)+(COUNTIF(B35:H35,"13-19"))*(5.5)+(COUNTIF(B35:H35,"12-19"))*(6.25)</f>
        <v>13.5</v>
      </c>
      <c r="K35" s="782"/>
    </row>
    <row r="36" spans="1:11" ht="18" customHeight="1" thickBot="1" x14ac:dyDescent="0.2">
      <c r="A36" s="5" t="s">
        <v>54</v>
      </c>
      <c r="B36" s="111"/>
      <c r="C36" s="994"/>
      <c r="D36" s="46"/>
      <c r="E36" s="59"/>
      <c r="F36" s="59"/>
      <c r="G36" s="111"/>
      <c r="H36" s="12"/>
      <c r="I36" s="5">
        <f>COUNTIFS(B36:H36,"&lt;&gt;空",B36:H36,"&lt;&gt;休",B36:H36,"&lt;&gt;調",B36:H36,"&lt;&gt;",B36:H36,"&lt;&gt;調整休")</f>
        <v>0</v>
      </c>
      <c r="J36" s="682">
        <f>SUM(COUNTIF(B36:H36,"9-16"))*(6.25)+(COUNTIF(B36:H36,"9-15"))*(5.5)+(COUNTIF(B36:H36,"9-14"))*(4.5)+(COUNTIF(B36:H36,"16-19"))*(3)+(COUNTIF(B36:H36,"15-19"))*(4)+(COUNTIF(B36:H36,"14-19"))*(4.5)+(COUNTIF(B36:H36,"13-19"))*(5.5)+(COUNTIF(B36:H36,"12-19"))*(6.25)</f>
        <v>0</v>
      </c>
      <c r="K36" s="692"/>
    </row>
    <row r="37" spans="1:11" ht="18" customHeight="1" x14ac:dyDescent="0.15">
      <c r="A37" s="771" t="s">
        <v>63</v>
      </c>
      <c r="B37" s="403" t="s">
        <v>330</v>
      </c>
      <c r="C37" s="994"/>
      <c r="D37" s="109"/>
      <c r="E37" s="107"/>
      <c r="F37" s="773" t="s">
        <v>83</v>
      </c>
      <c r="G37" s="403" t="s">
        <v>330</v>
      </c>
      <c r="H37" s="773" t="s">
        <v>83</v>
      </c>
      <c r="I37" s="775">
        <v>4</v>
      </c>
      <c r="J37" s="777"/>
      <c r="K37" s="778"/>
    </row>
    <row r="38" spans="1:11" ht="18" customHeight="1" thickBot="1" x14ac:dyDescent="0.2">
      <c r="A38" s="772"/>
      <c r="B38" s="111" t="s">
        <v>21</v>
      </c>
      <c r="C38" s="995"/>
      <c r="D38" s="113"/>
      <c r="E38" s="111"/>
      <c r="F38" s="774"/>
      <c r="G38" s="111" t="s">
        <v>21</v>
      </c>
      <c r="H38" s="774"/>
      <c r="I38" s="776"/>
      <c r="J38" s="779"/>
      <c r="K38" s="780"/>
    </row>
    <row r="39" spans="1:11" ht="18" customHeight="1" x14ac:dyDescent="0.15">
      <c r="A39" s="22" t="s">
        <v>0</v>
      </c>
      <c r="B39" s="23">
        <v>45957</v>
      </c>
      <c r="C39" s="23">
        <v>45958</v>
      </c>
      <c r="D39" s="23">
        <v>45959</v>
      </c>
      <c r="E39" s="23">
        <v>45960</v>
      </c>
      <c r="F39" s="23">
        <v>45961</v>
      </c>
      <c r="G39" s="23"/>
      <c r="H39" s="23"/>
      <c r="I39" s="7"/>
      <c r="J39" s="717" t="s">
        <v>2</v>
      </c>
      <c r="K39" s="718"/>
    </row>
    <row r="40" spans="1:11" ht="18" customHeight="1" x14ac:dyDescent="0.15">
      <c r="A40" s="22" t="s">
        <v>3</v>
      </c>
      <c r="B40" s="2" t="s">
        <v>4</v>
      </c>
      <c r="C40" s="316" t="s">
        <v>5</v>
      </c>
      <c r="D40" s="21" t="s">
        <v>6</v>
      </c>
      <c r="E40" s="2" t="s">
        <v>7</v>
      </c>
      <c r="F40" s="2" t="s">
        <v>8</v>
      </c>
      <c r="G40" s="2"/>
      <c r="H40" s="24"/>
      <c r="I40" s="8"/>
      <c r="J40" s="719"/>
      <c r="K40" s="720"/>
    </row>
    <row r="41" spans="1:11" ht="18" customHeight="1" thickBot="1" x14ac:dyDescent="0.2">
      <c r="A41" s="104" t="s">
        <v>13</v>
      </c>
      <c r="B41" s="99"/>
      <c r="C41" s="105"/>
      <c r="D41" s="105"/>
      <c r="E41" s="99"/>
      <c r="F41" s="99"/>
      <c r="G41" s="105"/>
      <c r="H41" s="105"/>
      <c r="I41" s="100"/>
      <c r="J41" s="785"/>
      <c r="K41" s="766"/>
    </row>
    <row r="42" spans="1:11" ht="19.5" customHeight="1" x14ac:dyDescent="0.15">
      <c r="A42" s="771" t="s">
        <v>52</v>
      </c>
      <c r="B42" s="107"/>
      <c r="C42" s="351"/>
      <c r="D42" s="109"/>
      <c r="E42" s="107"/>
      <c r="F42" s="107"/>
      <c r="G42" s="109"/>
      <c r="H42" s="109"/>
      <c r="I42" s="775"/>
      <c r="J42" s="777"/>
      <c r="K42" s="778"/>
    </row>
    <row r="43" spans="1:11" ht="19.5" customHeight="1" thickBot="1" x14ac:dyDescent="0.2">
      <c r="A43" s="772"/>
      <c r="B43" s="122"/>
      <c r="C43" s="352"/>
      <c r="D43" s="113"/>
      <c r="E43" s="111" t="s">
        <v>21</v>
      </c>
      <c r="F43" s="111"/>
      <c r="G43" s="113"/>
      <c r="H43" s="113"/>
      <c r="I43" s="776"/>
      <c r="J43" s="779"/>
      <c r="K43" s="780"/>
    </row>
    <row r="44" spans="1:11" ht="18" customHeight="1" x14ac:dyDescent="0.15">
      <c r="A44" s="43" t="s">
        <v>53</v>
      </c>
      <c r="B44" s="29" t="s">
        <v>20</v>
      </c>
      <c r="C44" s="106"/>
      <c r="D44" s="106"/>
      <c r="E44" s="29" t="s">
        <v>20</v>
      </c>
      <c r="F44" s="29"/>
      <c r="G44" s="106"/>
      <c r="H44" s="106"/>
      <c r="I44" s="43">
        <f>COUNTIFS(B44:H44,"&lt;&gt;空",B44:H44,"&lt;&gt;休",B44:H44,"&lt;&gt;調",B44:H44,"&lt;&gt;",B44:H44,"&lt;&gt;調整休")</f>
        <v>2</v>
      </c>
      <c r="J44" s="781">
        <f>SUM(COUNTIF(B44:H44,"9-16"))*(6.25)+(COUNTIF(B44:H44,"9-15"))*(5.5)+(COUNTIF(B44:H44,"9-14"))*(4.5)+(COUNTIF(B44:H44,"16-19"))*(3)+(COUNTIF(B44:H44,"15-19"))*(4)+(COUNTIF(B44:H44,"14-19"))*(4.5)+(COUNTIF(B44:H44,"13-19"))*(5.5)+(COUNTIF(B44:H44,"12-19"))*(6.25)</f>
        <v>9</v>
      </c>
      <c r="K44" s="782"/>
    </row>
    <row r="45" spans="1:11" ht="18" customHeight="1" thickBot="1" x14ac:dyDescent="0.2">
      <c r="A45" s="5" t="s">
        <v>54</v>
      </c>
      <c r="B45" s="111"/>
      <c r="C45" s="45"/>
      <c r="D45" s="46"/>
      <c r="E45" s="59"/>
      <c r="F45" s="59"/>
      <c r="G45" s="46"/>
      <c r="H45" s="46"/>
      <c r="I45" s="5">
        <f>COUNTIFS(B45:H45,"&lt;&gt;空",B45:H45,"&lt;&gt;休",B45:H45,"&lt;&gt;調",B45:H45,"&lt;&gt;",B45:H45,"&lt;&gt;調整休")</f>
        <v>0</v>
      </c>
      <c r="J45" s="682">
        <f>SUM(COUNTIF(B45:H45,"9-16"))*(6.25)+(COUNTIF(B45:H45,"9-15"))*(5.5)+(COUNTIF(B45:H45,"9-14"))*(4.5)+(COUNTIF(B45:H45,"16-19"))*(3)+(COUNTIF(B45:H45,"15-19"))*(4)+(COUNTIF(B45:H45,"14-19"))*(4.5)+(COUNTIF(B45:H45,"13-19"))*(5.5)+(COUNTIF(B45:H45,"12-19"))*(6.25)</f>
        <v>0</v>
      </c>
      <c r="K45" s="692"/>
    </row>
    <row r="46" spans="1:11" ht="18" customHeight="1" x14ac:dyDescent="0.15">
      <c r="A46" s="771" t="s">
        <v>63</v>
      </c>
      <c r="B46" s="403" t="s">
        <v>330</v>
      </c>
      <c r="C46" s="141"/>
      <c r="D46" s="109"/>
      <c r="E46" s="107"/>
      <c r="F46" s="773" t="s">
        <v>83</v>
      </c>
      <c r="G46" s="109"/>
      <c r="H46" s="109"/>
      <c r="I46" s="775">
        <v>4</v>
      </c>
      <c r="J46" s="777"/>
      <c r="K46" s="778"/>
    </row>
    <row r="47" spans="1:11" ht="18" customHeight="1" thickBot="1" x14ac:dyDescent="0.2">
      <c r="A47" s="772"/>
      <c r="B47" s="111" t="s">
        <v>21</v>
      </c>
      <c r="C47" s="142"/>
      <c r="D47" s="113"/>
      <c r="E47" s="111"/>
      <c r="F47" s="774"/>
      <c r="G47" s="113"/>
      <c r="H47" s="113"/>
      <c r="I47" s="776"/>
      <c r="J47" s="779"/>
      <c r="K47" s="780"/>
    </row>
    <row r="48" spans="1:11" ht="18" customHeight="1" x14ac:dyDescent="0.15">
      <c r="A48" s="41"/>
      <c r="B48" s="42"/>
      <c r="C48" s="42"/>
      <c r="D48" s="42"/>
      <c r="E48" s="42"/>
      <c r="F48" s="42"/>
      <c r="G48" s="42"/>
      <c r="H48" s="42"/>
      <c r="I48" s="881" t="s">
        <v>374</v>
      </c>
      <c r="J48" s="881"/>
      <c r="K48" s="881"/>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93</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78">
    <mergeCell ref="A10:A11"/>
    <mergeCell ref="I10:I11"/>
    <mergeCell ref="J10:K11"/>
    <mergeCell ref="B1:F1"/>
    <mergeCell ref="H1:K1"/>
    <mergeCell ref="B2:E2"/>
    <mergeCell ref="I3:I4"/>
    <mergeCell ref="J3:K4"/>
    <mergeCell ref="J5:K5"/>
    <mergeCell ref="H10:H11"/>
    <mergeCell ref="A6:A7"/>
    <mergeCell ref="I6:I7"/>
    <mergeCell ref="J6:K7"/>
    <mergeCell ref="J8:K8"/>
    <mergeCell ref="J9:K9"/>
    <mergeCell ref="J12:K13"/>
    <mergeCell ref="F14:H14"/>
    <mergeCell ref="J14:K14"/>
    <mergeCell ref="A15:A16"/>
    <mergeCell ref="I15:I16"/>
    <mergeCell ref="J15:K16"/>
    <mergeCell ref="J27:K27"/>
    <mergeCell ref="J17:K17"/>
    <mergeCell ref="J18:K18"/>
    <mergeCell ref="A19:A20"/>
    <mergeCell ref="I19:I20"/>
    <mergeCell ref="J19:K20"/>
    <mergeCell ref="J21:K22"/>
    <mergeCell ref="E19:E20"/>
    <mergeCell ref="H19:H20"/>
    <mergeCell ref="J23:K23"/>
    <mergeCell ref="A24:A25"/>
    <mergeCell ref="I24:I25"/>
    <mergeCell ref="J24:K25"/>
    <mergeCell ref="J26:K26"/>
    <mergeCell ref="A33:A34"/>
    <mergeCell ref="C33:C38"/>
    <mergeCell ref="I33:I34"/>
    <mergeCell ref="J33:K34"/>
    <mergeCell ref="J35:K35"/>
    <mergeCell ref="F37:F38"/>
    <mergeCell ref="H37:H38"/>
    <mergeCell ref="A28:A29"/>
    <mergeCell ref="I28:I29"/>
    <mergeCell ref="J28:K29"/>
    <mergeCell ref="J30:K31"/>
    <mergeCell ref="J32:K32"/>
    <mergeCell ref="H28:H29"/>
    <mergeCell ref="A46:A47"/>
    <mergeCell ref="I46:I47"/>
    <mergeCell ref="J46:K47"/>
    <mergeCell ref="J36:K36"/>
    <mergeCell ref="A37:A38"/>
    <mergeCell ref="I37:I38"/>
    <mergeCell ref="J37:K38"/>
    <mergeCell ref="J39:K40"/>
    <mergeCell ref="J41:K41"/>
    <mergeCell ref="F46:F47"/>
    <mergeCell ref="A42:A43"/>
    <mergeCell ref="I42:I43"/>
    <mergeCell ref="J42:K43"/>
    <mergeCell ref="J44:K44"/>
    <mergeCell ref="J45:K45"/>
    <mergeCell ref="A57:B57"/>
    <mergeCell ref="C57:K57"/>
    <mergeCell ref="C52:K52"/>
    <mergeCell ref="A54:B54"/>
    <mergeCell ref="C54:K54"/>
    <mergeCell ref="A55:B55"/>
    <mergeCell ref="A56:B56"/>
    <mergeCell ref="C56:K56"/>
    <mergeCell ref="A51:B51"/>
    <mergeCell ref="C51:K51"/>
    <mergeCell ref="I48:K48"/>
    <mergeCell ref="A49:B49"/>
    <mergeCell ref="D49:E49"/>
    <mergeCell ref="A50:B50"/>
    <mergeCell ref="C50:K50"/>
  </mergeCells>
  <phoneticPr fontId="13"/>
  <pageMargins left="0.59055118110236227" right="0.27559055118110237" top="0.31496062992125984" bottom="0.11811023622047245" header="0.51181102362204722" footer="0.51181102362204722"/>
  <pageSetup paperSize="9" scale="87"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473747E-DF7D-4FEB-9C05-C9FCBA00CBE6}">
          <x14:formula1>
            <xm:f>'F:\Users\clmiwa-three\Downloads\[《中村》新田・草加 エリア 仮シフト【12月16日～1月15日】.xlsx]参照データベース'!#REF!</xm:f>
          </x14:formula1>
          <xm:sqref>G1 C48:H48</xm:sqref>
        </x14:dataValidation>
      </x14:dataValidations>
    </ext>
  </extLst>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19D11-7086-4A92-9B45-C8989C926E83}">
  <sheetPr>
    <tabColor theme="7" tint="0.59999389629810485"/>
  </sheetPr>
  <dimension ref="A1:K59"/>
  <sheetViews>
    <sheetView zoomScaleNormal="100" workbookViewId="0">
      <selection activeCell="E69" sqref="E69"/>
    </sheetView>
  </sheetViews>
  <sheetFormatPr defaultColWidth="9" defaultRowHeight="16.5" customHeight="1" x14ac:dyDescent="0.15"/>
  <cols>
    <col min="1" max="1" width="11.5" style="1" customWidth="1"/>
    <col min="2" max="8" width="9.625" style="14" customWidth="1"/>
    <col min="9" max="9" width="7.625" style="1" customWidth="1"/>
    <col min="10" max="10" width="8.375" style="1" customWidth="1"/>
    <col min="11" max="11" width="2.375" style="1" customWidth="1"/>
    <col min="12" max="16384" width="9" style="1"/>
  </cols>
  <sheetData>
    <row r="1" spans="1:11" ht="16.5" customHeight="1" thickBot="1" x14ac:dyDescent="0.2">
      <c r="A1" s="60" t="s">
        <v>69</v>
      </c>
      <c r="B1" s="683" t="s">
        <v>337</v>
      </c>
      <c r="C1" s="683"/>
      <c r="D1" s="683"/>
      <c r="E1" s="683"/>
      <c r="F1" s="683"/>
      <c r="H1" s="760" t="s">
        <v>190</v>
      </c>
      <c r="I1" s="761"/>
      <c r="J1" s="761"/>
      <c r="K1" s="762"/>
    </row>
    <row r="2" spans="1:11" ht="8.4499999999999993" customHeight="1" x14ac:dyDescent="0.15">
      <c r="A2" s="14"/>
      <c r="I2" s="14"/>
      <c r="J2" s="3"/>
      <c r="K2" s="4"/>
    </row>
    <row r="3" spans="1:11" ht="16.5" customHeight="1" x14ac:dyDescent="0.15">
      <c r="A3" s="2" t="s">
        <v>64</v>
      </c>
      <c r="B3" s="90"/>
      <c r="C3" s="90"/>
      <c r="D3" s="90">
        <v>45931</v>
      </c>
      <c r="E3" s="90">
        <v>45932</v>
      </c>
      <c r="F3" s="90">
        <v>45933</v>
      </c>
      <c r="G3" s="90">
        <v>45934</v>
      </c>
      <c r="H3" s="90">
        <v>45935</v>
      </c>
      <c r="I3" s="727" t="s">
        <v>1</v>
      </c>
      <c r="J3" s="717" t="s">
        <v>2</v>
      </c>
      <c r="K3" s="718"/>
    </row>
    <row r="4" spans="1:11" ht="16.5" customHeight="1" x14ac:dyDescent="0.15">
      <c r="A4" s="2" t="s">
        <v>3</v>
      </c>
      <c r="B4" s="2"/>
      <c r="C4" s="2"/>
      <c r="D4" s="21" t="s">
        <v>6</v>
      </c>
      <c r="E4" s="2" t="s">
        <v>7</v>
      </c>
      <c r="F4" s="2" t="s">
        <v>8</v>
      </c>
      <c r="G4" s="2" t="s">
        <v>9</v>
      </c>
      <c r="H4" s="24" t="s">
        <v>10</v>
      </c>
      <c r="I4" s="728"/>
      <c r="J4" s="719"/>
      <c r="K4" s="720"/>
    </row>
    <row r="5" spans="1:11" ht="18" customHeight="1" x14ac:dyDescent="0.15">
      <c r="A5" s="17" t="s">
        <v>13</v>
      </c>
      <c r="B5" s="11"/>
      <c r="C5" s="11"/>
      <c r="D5" s="11"/>
      <c r="E5" s="12"/>
      <c r="F5" s="12"/>
      <c r="G5" s="12"/>
      <c r="H5" s="12"/>
      <c r="I5" s="5"/>
      <c r="J5" s="682"/>
      <c r="K5" s="692"/>
    </row>
    <row r="6" spans="1:11" ht="17.25" customHeight="1" x14ac:dyDescent="0.15">
      <c r="A6" s="20" t="s">
        <v>192</v>
      </c>
      <c r="B6" s="357"/>
      <c r="C6" s="357"/>
      <c r="D6" s="357"/>
      <c r="E6" s="355"/>
      <c r="F6" s="356"/>
      <c r="G6" s="306"/>
      <c r="H6" s="355" t="s">
        <v>21</v>
      </c>
      <c r="I6" s="5">
        <f t="shared" ref="I6:I8" si="0">COUNTIFS(B6:H6,"&lt;&gt;空",B6:H6,"&lt;&gt;休",B6:H6,"&lt;&gt;調",B6:H6,"&lt;&gt;",B6:H6,"&lt;&gt;調整休")</f>
        <v>1</v>
      </c>
      <c r="J6" s="758">
        <f t="shared" ref="J6:J7" si="1">SUM(COUNTIF(B6:H6,"9-14"))*(5)+(COUNTIF(B6:H6,"14-19"))*(5)+(COUNTIF(B6:H6,"9-14・17-19"))*(7)</f>
        <v>5</v>
      </c>
      <c r="K6" s="759"/>
    </row>
    <row r="7" spans="1:11" ht="17.25" customHeight="1" x14ac:dyDescent="0.15">
      <c r="A7" s="20" t="s">
        <v>193</v>
      </c>
      <c r="B7" s="357"/>
      <c r="C7" s="357"/>
      <c r="D7" s="357"/>
      <c r="E7" s="355" t="s">
        <v>21</v>
      </c>
      <c r="F7" s="355"/>
      <c r="G7" s="355" t="s">
        <v>184</v>
      </c>
      <c r="H7" s="355"/>
      <c r="I7" s="5">
        <f t="shared" si="0"/>
        <v>2</v>
      </c>
      <c r="J7" s="758">
        <f t="shared" si="1"/>
        <v>5</v>
      </c>
      <c r="K7" s="759"/>
    </row>
    <row r="8" spans="1:11" ht="17.25" customHeight="1" x14ac:dyDescent="0.15">
      <c r="A8" s="20" t="s">
        <v>95</v>
      </c>
      <c r="B8" s="357"/>
      <c r="C8" s="357"/>
      <c r="D8" s="357"/>
      <c r="E8" s="355"/>
      <c r="F8" s="355" t="s">
        <v>21</v>
      </c>
      <c r="G8" s="355" t="s">
        <v>341</v>
      </c>
      <c r="H8" s="355" t="s">
        <v>68</v>
      </c>
      <c r="I8" s="5">
        <f t="shared" si="0"/>
        <v>3</v>
      </c>
      <c r="J8" s="758">
        <f>SUM(COUNTIF(B8:H8,"9-14"))*(5)+(COUNTIF(B8:H8,"14-19"))*(5)+(COUNTIF(B8:H8,"9-14・17-19"))*(7)+(COUNTIF(B8:H8,"15-19"))*(4)+(COUNTIF(B8:H8,"14-18"))*(4)+(COUNTIF(B8:H8,"16-19"))*(3)</f>
        <v>9</v>
      </c>
      <c r="K8" s="759"/>
    </row>
    <row r="9" spans="1:11" ht="17.25" customHeight="1" x14ac:dyDescent="0.15">
      <c r="A9" s="20" t="s">
        <v>355</v>
      </c>
      <c r="B9" s="357"/>
      <c r="C9" s="357"/>
      <c r="D9" s="357"/>
      <c r="E9" s="355" t="s">
        <v>20</v>
      </c>
      <c r="F9" s="355"/>
      <c r="G9" s="355" t="s">
        <v>23</v>
      </c>
      <c r="H9" s="355"/>
      <c r="I9" s="5"/>
      <c r="J9" s="758"/>
      <c r="K9" s="759"/>
    </row>
    <row r="10" spans="1:11" ht="17.25" customHeight="1" x14ac:dyDescent="0.15">
      <c r="A10" s="20" t="s">
        <v>356</v>
      </c>
      <c r="B10" s="357"/>
      <c r="C10" s="357"/>
      <c r="D10" s="357"/>
      <c r="E10" s="434"/>
      <c r="F10" s="355" t="s">
        <v>58</v>
      </c>
      <c r="G10" s="306"/>
      <c r="H10" s="355" t="s">
        <v>20</v>
      </c>
      <c r="I10" s="5"/>
      <c r="J10" s="91"/>
      <c r="K10" s="92"/>
    </row>
    <row r="11" spans="1:11" ht="17.25" customHeight="1" x14ac:dyDescent="0.15">
      <c r="A11" s="31" t="s">
        <v>66</v>
      </c>
      <c r="B11" s="357"/>
      <c r="C11" s="357"/>
      <c r="D11" s="357"/>
      <c r="E11" s="355"/>
      <c r="F11" s="355"/>
      <c r="G11" s="93" t="s">
        <v>365</v>
      </c>
      <c r="H11" s="355"/>
      <c r="I11" s="5"/>
      <c r="J11" s="91"/>
      <c r="K11" s="92"/>
    </row>
    <row r="12" spans="1:11" ht="17.25" customHeight="1" x14ac:dyDescent="0.15">
      <c r="A12" s="31" t="s">
        <v>66</v>
      </c>
      <c r="B12" s="357"/>
      <c r="C12" s="357"/>
      <c r="D12" s="357"/>
      <c r="E12" s="355"/>
      <c r="F12" s="355"/>
      <c r="G12" s="306"/>
      <c r="H12" s="355"/>
      <c r="I12" s="5"/>
      <c r="J12" s="682"/>
      <c r="K12" s="692"/>
    </row>
    <row r="13" spans="1:11" ht="16.5" customHeight="1" x14ac:dyDescent="0.15">
      <c r="A13" s="33" t="s">
        <v>0</v>
      </c>
      <c r="B13" s="90">
        <v>45936</v>
      </c>
      <c r="C13" s="90">
        <v>45937</v>
      </c>
      <c r="D13" s="90">
        <v>45938</v>
      </c>
      <c r="E13" s="90">
        <v>45939</v>
      </c>
      <c r="F13" s="90">
        <v>45940</v>
      </c>
      <c r="G13" s="90">
        <v>45941</v>
      </c>
      <c r="H13" s="90">
        <v>45942</v>
      </c>
      <c r="I13" s="727" t="s">
        <v>1</v>
      </c>
      <c r="J13" s="717" t="s">
        <v>2</v>
      </c>
      <c r="K13" s="718"/>
    </row>
    <row r="14" spans="1:11" ht="16.5" customHeight="1" x14ac:dyDescent="0.15">
      <c r="A14" s="22" t="s">
        <v>3</v>
      </c>
      <c r="B14" s="2" t="s">
        <v>4</v>
      </c>
      <c r="C14" s="2" t="s">
        <v>5</v>
      </c>
      <c r="D14" s="21" t="s">
        <v>6</v>
      </c>
      <c r="E14" s="2" t="s">
        <v>7</v>
      </c>
      <c r="F14" s="2" t="s">
        <v>8</v>
      </c>
      <c r="G14" s="2" t="s">
        <v>9</v>
      </c>
      <c r="H14" s="24" t="s">
        <v>10</v>
      </c>
      <c r="I14" s="728"/>
      <c r="J14" s="719"/>
      <c r="K14" s="720"/>
    </row>
    <row r="15" spans="1:11" ht="18" customHeight="1" x14ac:dyDescent="0.15">
      <c r="A15" s="17" t="s">
        <v>12</v>
      </c>
      <c r="B15" s="12"/>
      <c r="C15" s="11"/>
      <c r="D15" s="11"/>
      <c r="E15" s="12"/>
      <c r="F15" s="12"/>
      <c r="G15" s="12"/>
      <c r="H15" s="12"/>
      <c r="I15" s="5"/>
      <c r="J15" s="682"/>
      <c r="K15" s="692"/>
    </row>
    <row r="16" spans="1:11" ht="17.25" customHeight="1" x14ac:dyDescent="0.15">
      <c r="A16" s="20" t="s">
        <v>192</v>
      </c>
      <c r="B16" s="355" t="s">
        <v>21</v>
      </c>
      <c r="C16" s="357"/>
      <c r="D16" s="357"/>
      <c r="E16" s="355"/>
      <c r="F16" s="355" t="s">
        <v>21</v>
      </c>
      <c r="G16" s="306"/>
      <c r="H16" s="355" t="s">
        <v>21</v>
      </c>
      <c r="I16" s="5">
        <f t="shared" ref="I16:I18" si="2">COUNTIFS(B16:H16,"&lt;&gt;空",B16:H16,"&lt;&gt;休",B16:H16,"&lt;&gt;調",B16:H16,"&lt;&gt;",B16:H16,"&lt;&gt;調整休")</f>
        <v>3</v>
      </c>
      <c r="J16" s="758">
        <f t="shared" ref="J16:J17" si="3">SUM(COUNTIF(B16:H16,"9-14"))*(5)+(COUNTIF(B16:H16,"14-19"))*(5)+(COUNTIF(B16:H16,"9-14・17-19"))*(7)</f>
        <v>15</v>
      </c>
      <c r="K16" s="759"/>
    </row>
    <row r="17" spans="1:11" ht="17.25" customHeight="1" x14ac:dyDescent="0.15">
      <c r="A17" s="20" t="s">
        <v>193</v>
      </c>
      <c r="B17" s="355"/>
      <c r="C17" s="357"/>
      <c r="D17" s="357"/>
      <c r="E17" s="355" t="s">
        <v>21</v>
      </c>
      <c r="F17" s="355"/>
      <c r="G17" s="355" t="s">
        <v>184</v>
      </c>
      <c r="H17" s="355" t="s">
        <v>20</v>
      </c>
      <c r="I17" s="5">
        <f t="shared" si="2"/>
        <v>3</v>
      </c>
      <c r="J17" s="758">
        <f t="shared" si="3"/>
        <v>10</v>
      </c>
      <c r="K17" s="759"/>
    </row>
    <row r="18" spans="1:11" ht="17.25" customHeight="1" x14ac:dyDescent="0.15">
      <c r="A18" s="20" t="s">
        <v>95</v>
      </c>
      <c r="B18" s="355" t="s">
        <v>20</v>
      </c>
      <c r="C18" s="357"/>
      <c r="D18" s="357"/>
      <c r="E18" s="355"/>
      <c r="F18" s="355"/>
      <c r="G18" s="355" t="s">
        <v>341</v>
      </c>
      <c r="H18" s="355" t="s">
        <v>68</v>
      </c>
      <c r="I18" s="5">
        <f t="shared" si="2"/>
        <v>3</v>
      </c>
      <c r="J18" s="758">
        <f>SUM(COUNTIF(B18:H18,"9-14"))*(5)+(COUNTIF(B18:H18,"14-19"))*(5)+(COUNTIF(B18:H18,"9-14・17-19"))*(7)+(COUNTIF(B18:H18,"15-19"))*(4)+(COUNTIF(B18:H18,"14-18"))*(4)+(COUNTIF(B18:H18,"16-19"))*(3)</f>
        <v>9</v>
      </c>
      <c r="K18" s="759"/>
    </row>
    <row r="19" spans="1:11" ht="17.25" customHeight="1" x14ac:dyDescent="0.15">
      <c r="A19" s="20" t="s">
        <v>355</v>
      </c>
      <c r="B19" s="355"/>
      <c r="C19" s="357"/>
      <c r="D19" s="357"/>
      <c r="E19" s="12"/>
      <c r="F19" s="355"/>
      <c r="G19" s="355" t="s">
        <v>23</v>
      </c>
      <c r="H19" s="355"/>
      <c r="I19" s="5"/>
      <c r="J19" s="758"/>
      <c r="K19" s="759"/>
    </row>
    <row r="20" spans="1:11" ht="17.25" customHeight="1" x14ac:dyDescent="0.15">
      <c r="A20" s="20" t="s">
        <v>356</v>
      </c>
      <c r="B20" s="355" t="s">
        <v>20</v>
      </c>
      <c r="C20" s="357"/>
      <c r="D20" s="357"/>
      <c r="E20" s="355" t="s">
        <v>20</v>
      </c>
      <c r="F20" s="355" t="s">
        <v>58</v>
      </c>
      <c r="G20" s="306"/>
      <c r="H20" s="355" t="s">
        <v>20</v>
      </c>
      <c r="I20" s="5"/>
      <c r="J20" s="91"/>
      <c r="K20" s="92"/>
    </row>
    <row r="21" spans="1:11" ht="17.25" customHeight="1" x14ac:dyDescent="0.15">
      <c r="A21" s="31" t="s">
        <v>66</v>
      </c>
      <c r="B21" s="355"/>
      <c r="C21" s="357"/>
      <c r="D21" s="357"/>
      <c r="E21" s="355"/>
      <c r="F21" s="306"/>
      <c r="G21" s="93" t="s">
        <v>365</v>
      </c>
      <c r="H21" s="355"/>
      <c r="I21" s="5"/>
      <c r="J21" s="91"/>
      <c r="K21" s="92"/>
    </row>
    <row r="22" spans="1:11" ht="17.25" customHeight="1" x14ac:dyDescent="0.15">
      <c r="A22" s="31" t="s">
        <v>66</v>
      </c>
      <c r="B22" s="355"/>
      <c r="C22" s="357"/>
      <c r="D22" s="357"/>
      <c r="E22" s="355"/>
      <c r="F22" s="355"/>
      <c r="G22" s="306"/>
      <c r="H22" s="355"/>
      <c r="I22" s="5"/>
      <c r="J22" s="682"/>
      <c r="K22" s="692"/>
    </row>
    <row r="23" spans="1:11" ht="16.5" customHeight="1" x14ac:dyDescent="0.15">
      <c r="A23" s="22" t="s">
        <v>0</v>
      </c>
      <c r="B23" s="23">
        <v>45943</v>
      </c>
      <c r="C23" s="23">
        <v>45944</v>
      </c>
      <c r="D23" s="23">
        <v>45945</v>
      </c>
      <c r="E23" s="23">
        <v>45946</v>
      </c>
      <c r="F23" s="23">
        <v>45947</v>
      </c>
      <c r="G23" s="23">
        <v>45948</v>
      </c>
      <c r="H23" s="23">
        <v>45949</v>
      </c>
      <c r="I23" s="727" t="s">
        <v>1</v>
      </c>
      <c r="J23" s="717" t="s">
        <v>2</v>
      </c>
      <c r="K23" s="718"/>
    </row>
    <row r="24" spans="1:11" ht="16.5" customHeight="1" x14ac:dyDescent="0.15">
      <c r="A24" s="22" t="s">
        <v>3</v>
      </c>
      <c r="B24" s="24" t="s">
        <v>4</v>
      </c>
      <c r="C24" s="21" t="s">
        <v>5</v>
      </c>
      <c r="D24" s="21" t="s">
        <v>6</v>
      </c>
      <c r="E24" s="2" t="s">
        <v>7</v>
      </c>
      <c r="F24" s="2" t="s">
        <v>8</v>
      </c>
      <c r="G24" s="2" t="s">
        <v>9</v>
      </c>
      <c r="H24" s="24" t="s">
        <v>10</v>
      </c>
      <c r="I24" s="728"/>
      <c r="J24" s="719"/>
      <c r="K24" s="720"/>
    </row>
    <row r="25" spans="1:11" ht="18" customHeight="1" x14ac:dyDescent="0.15">
      <c r="A25" s="17" t="s">
        <v>13</v>
      </c>
      <c r="B25" s="12"/>
      <c r="C25" s="11"/>
      <c r="D25" s="11"/>
      <c r="E25" s="12"/>
      <c r="F25" s="967" t="s">
        <v>60</v>
      </c>
      <c r="G25" s="968"/>
      <c r="H25" s="969"/>
      <c r="I25" s="5"/>
      <c r="J25" s="693"/>
      <c r="K25" s="692"/>
    </row>
    <row r="26" spans="1:11" ht="17.25" customHeight="1" x14ac:dyDescent="0.15">
      <c r="A26" s="20" t="s">
        <v>192</v>
      </c>
      <c r="B26" s="355" t="s">
        <v>21</v>
      </c>
      <c r="C26" s="357"/>
      <c r="D26" s="357"/>
      <c r="E26" s="355"/>
      <c r="F26" s="355" t="s">
        <v>21</v>
      </c>
      <c r="G26" s="306"/>
      <c r="H26" s="355" t="s">
        <v>21</v>
      </c>
      <c r="I26" s="5">
        <f t="shared" ref="I26:I28" si="4">COUNTIFS(B26:H26,"&lt;&gt;空",B26:H26,"&lt;&gt;休",B26:H26,"&lt;&gt;調",B26:H26,"&lt;&gt;",B26:H26,"&lt;&gt;調整休")</f>
        <v>3</v>
      </c>
      <c r="J26" s="758">
        <f t="shared" ref="J26:J27" si="5">SUM(COUNTIF(B26:H26,"9-14"))*(5)+(COUNTIF(B26:H26,"14-19"))*(5)+(COUNTIF(B26:H26,"9-14・17-19"))*(7)</f>
        <v>15</v>
      </c>
      <c r="K26" s="759"/>
    </row>
    <row r="27" spans="1:11" ht="17.25" customHeight="1" x14ac:dyDescent="0.15">
      <c r="A27" s="20" t="s">
        <v>193</v>
      </c>
      <c r="B27" s="355"/>
      <c r="C27" s="357"/>
      <c r="D27" s="357"/>
      <c r="E27" s="355" t="s">
        <v>21</v>
      </c>
      <c r="F27" s="355"/>
      <c r="G27" s="355" t="s">
        <v>184</v>
      </c>
      <c r="H27" s="355"/>
      <c r="I27" s="5">
        <f t="shared" si="4"/>
        <v>2</v>
      </c>
      <c r="J27" s="758">
        <f t="shared" si="5"/>
        <v>5</v>
      </c>
      <c r="K27" s="759"/>
    </row>
    <row r="28" spans="1:11" ht="17.25" customHeight="1" x14ac:dyDescent="0.15">
      <c r="A28" s="20" t="s">
        <v>95</v>
      </c>
      <c r="B28" s="355" t="s">
        <v>20</v>
      </c>
      <c r="C28" s="357"/>
      <c r="D28" s="357"/>
      <c r="E28" s="355" t="s">
        <v>20</v>
      </c>
      <c r="F28" s="355"/>
      <c r="G28" s="355" t="s">
        <v>341</v>
      </c>
      <c r="H28" s="355" t="s">
        <v>68</v>
      </c>
      <c r="I28" s="5">
        <f t="shared" si="4"/>
        <v>4</v>
      </c>
      <c r="J28" s="758">
        <f>SUM(COUNTIF(B28:H28,"9-14"))*(5)+(COUNTIF(B28:H28,"14-19"))*(5)+(COUNTIF(B28:H28,"9-14・17-19"))*(7)+(COUNTIF(B28:H28,"15-19"))*(4)+(COUNTIF(B28:H28,"14-18"))*(4)+(COUNTIF(B28:H28,"16-19"))*(3)</f>
        <v>14</v>
      </c>
      <c r="K28" s="759"/>
    </row>
    <row r="29" spans="1:11" ht="17.25" customHeight="1" x14ac:dyDescent="0.15">
      <c r="A29" s="20" t="s">
        <v>355</v>
      </c>
      <c r="B29" s="355" t="s">
        <v>23</v>
      </c>
      <c r="C29" s="357"/>
      <c r="D29" s="357"/>
      <c r="E29" s="12"/>
      <c r="F29" s="355" t="s">
        <v>20</v>
      </c>
      <c r="G29" s="355" t="s">
        <v>23</v>
      </c>
      <c r="H29" s="355"/>
      <c r="I29" s="5"/>
      <c r="J29" s="758"/>
      <c r="K29" s="759"/>
    </row>
    <row r="30" spans="1:11" ht="17.25" customHeight="1" x14ac:dyDescent="0.15">
      <c r="A30" s="20" t="s">
        <v>356</v>
      </c>
      <c r="B30" s="355"/>
      <c r="C30" s="357"/>
      <c r="D30" s="357"/>
      <c r="E30" s="355"/>
      <c r="F30" s="355"/>
      <c r="G30" s="306"/>
      <c r="H30" s="355" t="s">
        <v>20</v>
      </c>
      <c r="I30" s="5"/>
      <c r="J30" s="91"/>
      <c r="K30" s="92"/>
    </row>
    <row r="31" spans="1:11" ht="17.25" customHeight="1" x14ac:dyDescent="0.15">
      <c r="A31" s="31" t="s">
        <v>66</v>
      </c>
      <c r="B31" s="306"/>
      <c r="C31" s="317"/>
      <c r="D31" s="317"/>
      <c r="E31" s="93" t="s">
        <v>381</v>
      </c>
      <c r="F31" s="306"/>
      <c r="G31" s="93" t="s">
        <v>365</v>
      </c>
      <c r="H31" s="306"/>
      <c r="I31" s="5"/>
      <c r="J31" s="91"/>
      <c r="K31" s="92"/>
    </row>
    <row r="32" spans="1:11" ht="17.25" customHeight="1" x14ac:dyDescent="0.15">
      <c r="A32" s="31" t="s">
        <v>66</v>
      </c>
      <c r="B32" s="306"/>
      <c r="C32" s="317"/>
      <c r="D32" s="317"/>
      <c r="E32" s="306"/>
      <c r="F32" s="306"/>
      <c r="G32" s="306"/>
      <c r="H32" s="306"/>
      <c r="I32" s="5"/>
      <c r="J32" s="682"/>
      <c r="K32" s="692"/>
    </row>
    <row r="33" spans="1:11" ht="16.5" customHeight="1" x14ac:dyDescent="0.15">
      <c r="A33" s="22" t="s">
        <v>0</v>
      </c>
      <c r="B33" s="90">
        <v>45950</v>
      </c>
      <c r="C33" s="90">
        <v>45951</v>
      </c>
      <c r="D33" s="90">
        <v>45952</v>
      </c>
      <c r="E33" s="90">
        <v>45953</v>
      </c>
      <c r="F33" s="90">
        <v>45954</v>
      </c>
      <c r="G33" s="90">
        <v>45955</v>
      </c>
      <c r="H33" s="90">
        <v>45956</v>
      </c>
      <c r="I33" s="727" t="s">
        <v>1</v>
      </c>
      <c r="J33" s="717" t="s">
        <v>2</v>
      </c>
      <c r="K33" s="718"/>
    </row>
    <row r="34" spans="1:11" ht="16.5" customHeight="1" x14ac:dyDescent="0.15">
      <c r="A34" s="22" t="s">
        <v>3</v>
      </c>
      <c r="B34" s="2" t="s">
        <v>4</v>
      </c>
      <c r="C34" s="21" t="s">
        <v>5</v>
      </c>
      <c r="D34" s="21" t="s">
        <v>6</v>
      </c>
      <c r="E34" s="2" t="s">
        <v>7</v>
      </c>
      <c r="F34" s="2" t="s">
        <v>8</v>
      </c>
      <c r="G34" s="2" t="s">
        <v>9</v>
      </c>
      <c r="H34" s="24" t="s">
        <v>10</v>
      </c>
      <c r="I34" s="728"/>
      <c r="J34" s="719"/>
      <c r="K34" s="720"/>
    </row>
    <row r="35" spans="1:11" ht="18" customHeight="1" x14ac:dyDescent="0.15">
      <c r="A35" s="17" t="s">
        <v>12</v>
      </c>
      <c r="B35" s="12"/>
      <c r="C35" s="419" t="s">
        <v>334</v>
      </c>
      <c r="D35" s="11"/>
      <c r="E35" s="12"/>
      <c r="F35" s="12"/>
      <c r="G35" s="12"/>
      <c r="H35" s="12"/>
      <c r="I35" s="5"/>
      <c r="J35" s="682"/>
      <c r="K35" s="692"/>
    </row>
    <row r="36" spans="1:11" ht="17.25" customHeight="1" x14ac:dyDescent="0.15">
      <c r="A36" s="20" t="s">
        <v>192</v>
      </c>
      <c r="B36" s="355" t="s">
        <v>21</v>
      </c>
      <c r="C36" s="998" t="s">
        <v>338</v>
      </c>
      <c r="D36" s="357"/>
      <c r="E36" s="355"/>
      <c r="F36" s="355" t="s">
        <v>21</v>
      </c>
      <c r="G36" s="306"/>
      <c r="H36" s="355" t="s">
        <v>21</v>
      </c>
      <c r="I36" s="5">
        <f t="shared" ref="I36:I38" si="6">COUNTIFS(B36:H36,"&lt;&gt;空",B36:H36,"&lt;&gt;休",B36:H36,"&lt;&gt;調",B36:H36,"&lt;&gt;",B36:H36,"&lt;&gt;調整休")</f>
        <v>4</v>
      </c>
      <c r="J36" s="758">
        <f t="shared" ref="J36:J37" si="7">SUM(COUNTIF(B36:H36,"9-14"))*(5)+(COUNTIF(B36:H36,"14-19"))*(5)+(COUNTIF(B36:H36,"9-14・17-19"))*(7)</f>
        <v>15</v>
      </c>
      <c r="K36" s="759"/>
    </row>
    <row r="37" spans="1:11" ht="17.25" customHeight="1" x14ac:dyDescent="0.15">
      <c r="A37" s="20" t="s">
        <v>193</v>
      </c>
      <c r="B37" s="355"/>
      <c r="C37" s="999"/>
      <c r="D37" s="357"/>
      <c r="E37" s="355" t="s">
        <v>21</v>
      </c>
      <c r="F37" s="355"/>
      <c r="G37" s="16" t="s">
        <v>201</v>
      </c>
      <c r="H37" s="355" t="s">
        <v>20</v>
      </c>
      <c r="I37" s="5">
        <f t="shared" si="6"/>
        <v>3</v>
      </c>
      <c r="J37" s="758">
        <f t="shared" si="7"/>
        <v>17</v>
      </c>
      <c r="K37" s="759"/>
    </row>
    <row r="38" spans="1:11" ht="17.25" customHeight="1" x14ac:dyDescent="0.15">
      <c r="A38" s="20" t="s">
        <v>95</v>
      </c>
      <c r="B38" s="355" t="s">
        <v>20</v>
      </c>
      <c r="C38" s="999"/>
      <c r="D38" s="357"/>
      <c r="E38" s="355" t="s">
        <v>20</v>
      </c>
      <c r="F38" s="355"/>
      <c r="G38" s="355" t="s">
        <v>189</v>
      </c>
      <c r="H38" s="355" t="s">
        <v>68</v>
      </c>
      <c r="I38" s="5">
        <f t="shared" si="6"/>
        <v>4</v>
      </c>
      <c r="J38" s="758">
        <f>SUM(COUNTIF(B38:H38,"9-14"))*(5)+(COUNTIF(B38:H38,"14-19"))*(5)+(COUNTIF(B38:H38,"9-14・17-19"))*(7)+(COUNTIF(B38:H38,"15-19"))*(4)+(COUNTIF(B38:H38,"14-18"))*(4)+(COUNTIF(B38:H38,"16-19"))*(3)</f>
        <v>18</v>
      </c>
      <c r="K38" s="759"/>
    </row>
    <row r="39" spans="1:11" ht="17.25" customHeight="1" x14ac:dyDescent="0.15">
      <c r="A39" s="20" t="s">
        <v>355</v>
      </c>
      <c r="B39" s="355" t="s">
        <v>23</v>
      </c>
      <c r="C39" s="999"/>
      <c r="D39" s="357"/>
      <c r="E39" s="12"/>
      <c r="F39" s="355"/>
      <c r="G39" s="355" t="s">
        <v>23</v>
      </c>
      <c r="H39" s="355"/>
      <c r="I39" s="5"/>
      <c r="J39" s="758"/>
      <c r="K39" s="759"/>
    </row>
    <row r="40" spans="1:11" ht="17.25" customHeight="1" x14ac:dyDescent="0.15">
      <c r="A40" s="20" t="s">
        <v>356</v>
      </c>
      <c r="B40" s="355"/>
      <c r="C40" s="999"/>
      <c r="D40" s="357"/>
      <c r="E40" s="355"/>
      <c r="F40" s="355" t="s">
        <v>58</v>
      </c>
      <c r="G40" s="306"/>
      <c r="H40" s="355" t="s">
        <v>20</v>
      </c>
      <c r="I40" s="5"/>
      <c r="J40" s="91"/>
      <c r="K40" s="92"/>
    </row>
    <row r="41" spans="1:11" ht="17.25" customHeight="1" x14ac:dyDescent="0.15">
      <c r="A41" s="31" t="s">
        <v>66</v>
      </c>
      <c r="B41" s="355"/>
      <c r="C41" s="999"/>
      <c r="D41" s="357"/>
      <c r="E41" s="93" t="s">
        <v>381</v>
      </c>
      <c r="F41" s="355"/>
      <c r="G41" s="93" t="s">
        <v>365</v>
      </c>
      <c r="H41" s="355"/>
      <c r="I41" s="5"/>
      <c r="J41" s="91"/>
      <c r="K41" s="92"/>
    </row>
    <row r="42" spans="1:11" ht="17.25" customHeight="1" x14ac:dyDescent="0.15">
      <c r="A42" s="31" t="s">
        <v>66</v>
      </c>
      <c r="B42" s="355"/>
      <c r="C42" s="1000"/>
      <c r="D42" s="357"/>
      <c r="E42" s="355"/>
      <c r="F42" s="355"/>
      <c r="G42" s="306"/>
      <c r="H42" s="355"/>
      <c r="I42" s="5"/>
      <c r="J42" s="682"/>
      <c r="K42" s="692"/>
    </row>
    <row r="43" spans="1:11" ht="16.5" customHeight="1" x14ac:dyDescent="0.15">
      <c r="A43" s="22" t="s">
        <v>0</v>
      </c>
      <c r="B43" s="23">
        <v>45957</v>
      </c>
      <c r="C43" s="23">
        <v>45958</v>
      </c>
      <c r="D43" s="23">
        <v>45959</v>
      </c>
      <c r="E43" s="23">
        <v>45960</v>
      </c>
      <c r="F43" s="23">
        <v>45961</v>
      </c>
      <c r="G43" s="23"/>
      <c r="H43" s="23">
        <v>2370</v>
      </c>
      <c r="I43" s="727" t="s">
        <v>1</v>
      </c>
      <c r="J43" s="717" t="s">
        <v>2</v>
      </c>
      <c r="K43" s="718"/>
    </row>
    <row r="44" spans="1:11" ht="16.5" customHeight="1" x14ac:dyDescent="0.15">
      <c r="A44" s="22" t="s">
        <v>3</v>
      </c>
      <c r="B44" s="2" t="s">
        <v>4</v>
      </c>
      <c r="C44" s="316" t="s">
        <v>5</v>
      </c>
      <c r="D44" s="21" t="s">
        <v>6</v>
      </c>
      <c r="E44" s="2" t="s">
        <v>7</v>
      </c>
      <c r="F44" s="2" t="s">
        <v>8</v>
      </c>
      <c r="G44" s="2"/>
      <c r="H44" s="24"/>
      <c r="I44" s="728"/>
      <c r="J44" s="719"/>
      <c r="K44" s="720"/>
    </row>
    <row r="45" spans="1:11" ht="16.5" customHeight="1" x14ac:dyDescent="0.15">
      <c r="A45" s="17" t="s">
        <v>13</v>
      </c>
      <c r="B45" s="12"/>
      <c r="C45" s="11"/>
      <c r="D45" s="11"/>
      <c r="E45" s="12"/>
      <c r="F45" s="12"/>
      <c r="G45" s="11"/>
      <c r="H45" s="11"/>
      <c r="I45" s="5"/>
      <c r="J45" s="693"/>
      <c r="K45" s="692"/>
    </row>
    <row r="46" spans="1:11" ht="17.25" customHeight="1" x14ac:dyDescent="0.15">
      <c r="A46" s="20" t="s">
        <v>192</v>
      </c>
      <c r="B46" s="355" t="s">
        <v>21</v>
      </c>
      <c r="C46" s="317"/>
      <c r="D46" s="317"/>
      <c r="E46" s="355"/>
      <c r="F46" s="355" t="s">
        <v>21</v>
      </c>
      <c r="G46" s="317"/>
      <c r="H46" s="317"/>
      <c r="I46" s="5">
        <f t="shared" ref="I46:I48" si="8">COUNTIFS(B46:H46,"&lt;&gt;空",B46:H46,"&lt;&gt;休",B46:H46,"&lt;&gt;調",B46:H46,"&lt;&gt;",B46:H46,"&lt;&gt;調整休")</f>
        <v>2</v>
      </c>
      <c r="J46" s="758">
        <f t="shared" ref="J46" si="9">SUM(COUNTIF(B46:H46,"9-14"))*(5)+(COUNTIF(B46:H46,"14-19"))*(5)+(COUNTIF(B46:H46,"9-14・17-19"))*(7)</f>
        <v>10</v>
      </c>
      <c r="K46" s="759"/>
    </row>
    <row r="47" spans="1:11" ht="17.25" customHeight="1" x14ac:dyDescent="0.15">
      <c r="A47" s="20" t="s">
        <v>193</v>
      </c>
      <c r="B47" s="306"/>
      <c r="C47" s="317"/>
      <c r="D47" s="317"/>
      <c r="E47" s="355" t="s">
        <v>21</v>
      </c>
      <c r="F47" s="355"/>
      <c r="G47" s="317"/>
      <c r="H47" s="317"/>
      <c r="I47" s="5">
        <f t="shared" si="8"/>
        <v>1</v>
      </c>
      <c r="J47" s="758">
        <f t="shared" ref="J47:J48" si="10">SUM(COUNTIF(B47:H47,"9-14"))*(5)+(COUNTIF(B47:H47,"14-19"))*(5)+(COUNTIF(B47:H47,"9-14・17-19"))*(7)</f>
        <v>5</v>
      </c>
      <c r="K47" s="759"/>
    </row>
    <row r="48" spans="1:11" ht="17.25" customHeight="1" x14ac:dyDescent="0.15">
      <c r="A48" s="20" t="s">
        <v>95</v>
      </c>
      <c r="B48" s="355" t="s">
        <v>20</v>
      </c>
      <c r="C48" s="317"/>
      <c r="D48" s="317"/>
      <c r="E48" s="355"/>
      <c r="F48" s="355"/>
      <c r="G48" s="317"/>
      <c r="H48" s="317"/>
      <c r="I48" s="5">
        <f t="shared" si="8"/>
        <v>1</v>
      </c>
      <c r="J48" s="758">
        <f t="shared" si="10"/>
        <v>5</v>
      </c>
      <c r="K48" s="759"/>
    </row>
    <row r="49" spans="1:11" ht="17.25" customHeight="1" x14ac:dyDescent="0.15">
      <c r="A49" s="20" t="s">
        <v>355</v>
      </c>
      <c r="B49" s="355" t="s">
        <v>23</v>
      </c>
      <c r="C49" s="357"/>
      <c r="D49" s="357"/>
      <c r="E49" s="12"/>
      <c r="F49" s="355"/>
      <c r="G49" s="357"/>
      <c r="H49" s="357"/>
      <c r="I49" s="5"/>
      <c r="J49" s="758"/>
      <c r="K49" s="759"/>
    </row>
    <row r="50" spans="1:11" ht="17.25" customHeight="1" x14ac:dyDescent="0.15">
      <c r="A50" s="20" t="s">
        <v>356</v>
      </c>
      <c r="B50" s="355"/>
      <c r="C50" s="357"/>
      <c r="D50" s="357"/>
      <c r="E50" s="355" t="s">
        <v>20</v>
      </c>
      <c r="F50" s="355" t="s">
        <v>58</v>
      </c>
      <c r="G50" s="357"/>
      <c r="H50" s="357"/>
      <c r="I50" s="5"/>
      <c r="J50" s="91"/>
      <c r="K50" s="92"/>
    </row>
    <row r="51" spans="1:11" ht="17.25" customHeight="1" x14ac:dyDescent="0.15">
      <c r="A51" s="31" t="s">
        <v>66</v>
      </c>
      <c r="B51" s="306"/>
      <c r="C51" s="317"/>
      <c r="D51" s="317"/>
      <c r="E51" s="355"/>
      <c r="F51" s="355"/>
      <c r="G51" s="357"/>
      <c r="H51" s="357"/>
      <c r="I51" s="5"/>
      <c r="J51" s="91"/>
      <c r="K51" s="92"/>
    </row>
    <row r="52" spans="1:11" ht="17.25" customHeight="1" x14ac:dyDescent="0.15">
      <c r="A52" s="31" t="s">
        <v>66</v>
      </c>
      <c r="B52" s="306"/>
      <c r="C52" s="317"/>
      <c r="D52" s="317"/>
      <c r="E52" s="355"/>
      <c r="F52" s="355"/>
      <c r="G52" s="317"/>
      <c r="H52" s="317"/>
      <c r="I52" s="5"/>
      <c r="J52" s="682"/>
      <c r="K52" s="692"/>
    </row>
    <row r="53" spans="1:11" ht="9.75" customHeight="1" x14ac:dyDescent="0.15">
      <c r="A53" s="41"/>
      <c r="B53" s="42"/>
      <c r="C53" s="42"/>
      <c r="D53" s="42"/>
      <c r="E53" s="42"/>
      <c r="F53" s="42"/>
      <c r="G53" s="42"/>
      <c r="H53" s="42"/>
      <c r="I53" s="881" t="s">
        <v>375</v>
      </c>
      <c r="J53" s="881"/>
      <c r="K53" s="881"/>
    </row>
    <row r="54" spans="1:11" ht="14.45" customHeight="1" x14ac:dyDescent="0.15">
      <c r="A54" s="963" t="s">
        <v>36</v>
      </c>
      <c r="B54" s="964"/>
      <c r="C54" s="13"/>
      <c r="D54" s="701" t="s">
        <v>31</v>
      </c>
      <c r="E54" s="701"/>
      <c r="H54" s="10"/>
      <c r="I54" s="10"/>
    </row>
    <row r="55" spans="1:11" ht="14.45" customHeight="1" x14ac:dyDescent="0.15">
      <c r="A55" s="965"/>
      <c r="B55" s="966"/>
      <c r="C55" s="704" t="s">
        <v>89</v>
      </c>
      <c r="D55" s="705"/>
      <c r="E55" s="705"/>
      <c r="F55" s="705"/>
      <c r="G55" s="705"/>
      <c r="H55" s="705"/>
      <c r="I55" s="705"/>
      <c r="J55" s="705"/>
      <c r="K55" s="705"/>
    </row>
    <row r="56" spans="1:11" ht="14.45" customHeight="1" x14ac:dyDescent="0.15">
      <c r="A56" s="702" t="s">
        <v>194</v>
      </c>
      <c r="B56" s="703"/>
      <c r="C56" s="704" t="s">
        <v>90</v>
      </c>
      <c r="D56" s="705"/>
      <c r="E56" s="705"/>
      <c r="F56" s="705"/>
      <c r="G56" s="705"/>
      <c r="H56" s="705"/>
      <c r="I56" s="705"/>
      <c r="J56" s="705"/>
      <c r="K56" s="705"/>
    </row>
    <row r="57" spans="1:11" ht="14.45" customHeight="1" x14ac:dyDescent="0.15">
      <c r="A57" s="95" t="s">
        <v>87</v>
      </c>
      <c r="B57" s="96"/>
      <c r="C57" s="696" t="s">
        <v>30</v>
      </c>
      <c r="D57" s="697"/>
      <c r="E57" s="697"/>
      <c r="F57" s="697"/>
      <c r="G57" s="697"/>
      <c r="H57" s="697"/>
      <c r="I57" s="697"/>
      <c r="J57" s="697"/>
      <c r="K57" s="697"/>
    </row>
    <row r="58" spans="1:11" ht="14.45" customHeight="1" x14ac:dyDescent="0.15">
      <c r="A58" s="95" t="s">
        <v>88</v>
      </c>
      <c r="B58" s="96"/>
      <c r="C58" s="696" t="s">
        <v>91</v>
      </c>
      <c r="D58" s="697"/>
      <c r="E58" s="697"/>
      <c r="F58" s="697"/>
      <c r="G58" s="697"/>
      <c r="H58" s="697"/>
      <c r="I58" s="697"/>
      <c r="J58" s="697"/>
      <c r="K58" s="697"/>
    </row>
    <row r="59" spans="1:11" ht="14.45" customHeight="1" x14ac:dyDescent="0.15">
      <c r="A59" s="694"/>
      <c r="B59" s="695"/>
      <c r="C59" s="697" t="s">
        <v>92</v>
      </c>
      <c r="D59" s="697"/>
      <c r="E59" s="697"/>
      <c r="F59" s="697"/>
      <c r="G59" s="697"/>
      <c r="H59" s="697"/>
      <c r="I59" s="697"/>
      <c r="J59" s="697"/>
      <c r="K59" s="697"/>
    </row>
  </sheetData>
  <mergeCells count="54">
    <mergeCell ref="J6:K6"/>
    <mergeCell ref="B1:F1"/>
    <mergeCell ref="H1:K1"/>
    <mergeCell ref="I3:I4"/>
    <mergeCell ref="J3:K4"/>
    <mergeCell ref="J5:K5"/>
    <mergeCell ref="J7:K7"/>
    <mergeCell ref="J8:K8"/>
    <mergeCell ref="J9:K9"/>
    <mergeCell ref="J12:K12"/>
    <mergeCell ref="I13:I14"/>
    <mergeCell ref="J13:K14"/>
    <mergeCell ref="J15:K15"/>
    <mergeCell ref="J16:K16"/>
    <mergeCell ref="J17:K17"/>
    <mergeCell ref="J18:K18"/>
    <mergeCell ref="J19:K19"/>
    <mergeCell ref="I33:I34"/>
    <mergeCell ref="J33:K34"/>
    <mergeCell ref="J22:K22"/>
    <mergeCell ref="I23:I24"/>
    <mergeCell ref="J23:K24"/>
    <mergeCell ref="J25:K25"/>
    <mergeCell ref="J26:K26"/>
    <mergeCell ref="J27:K27"/>
    <mergeCell ref="J39:K39"/>
    <mergeCell ref="J42:K42"/>
    <mergeCell ref="J28:K28"/>
    <mergeCell ref="J29:K29"/>
    <mergeCell ref="J32:K32"/>
    <mergeCell ref="A59:B59"/>
    <mergeCell ref="C59:K59"/>
    <mergeCell ref="J49:K49"/>
    <mergeCell ref="J52:K52"/>
    <mergeCell ref="I53:K53"/>
    <mergeCell ref="A54:B55"/>
    <mergeCell ref="D54:E54"/>
    <mergeCell ref="C55:K55"/>
    <mergeCell ref="F25:H25"/>
    <mergeCell ref="A56:B56"/>
    <mergeCell ref="C56:K56"/>
    <mergeCell ref="C57:K57"/>
    <mergeCell ref="C58:K58"/>
    <mergeCell ref="I43:I44"/>
    <mergeCell ref="J43:K44"/>
    <mergeCell ref="J45:K45"/>
    <mergeCell ref="J46:K46"/>
    <mergeCell ref="J47:K47"/>
    <mergeCell ref="J48:K48"/>
    <mergeCell ref="J35:K35"/>
    <mergeCell ref="C36:C42"/>
    <mergeCell ref="J36:K36"/>
    <mergeCell ref="J37:K37"/>
    <mergeCell ref="J38:K38"/>
  </mergeCells>
  <phoneticPr fontId="13"/>
  <pageMargins left="0.39370078740157483" right="0.27559055118110237" top="0.31496062992125984" bottom="0.11811023622047245" header="0.51181102362204722" footer="0.51181102362204722"/>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6D55775-ACD1-449C-97B4-8B42C7A99272}">
          <x14:formula1>
            <xm:f>'F:\Users\clmiwa-three\Downloads\[《中村》新田・草加 エリア 仮シフト【12月16日～1月15日】.xlsx]参照データベース'!#REF!</xm:f>
          </x14:formula1>
          <xm:sqref>G1 C53:H53</xm:sqref>
        </x14:dataValidation>
      </x14:dataValidations>
    </ext>
  </extLst>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75D05-67DF-4CE8-BC6E-2440CCA561D6}">
  <sheetPr>
    <tabColor theme="7" tint="0.59999389629810485"/>
    <pageSetUpPr fitToPage="1"/>
  </sheetPr>
  <dimension ref="A1:X52"/>
  <sheetViews>
    <sheetView topLeftCell="A13" zoomScale="90" zoomScaleNormal="90" workbookViewId="0">
      <selection activeCell="E69" sqref="E69"/>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337</v>
      </c>
      <c r="C1" s="683"/>
      <c r="D1" s="683"/>
      <c r="E1" s="683"/>
      <c r="F1" s="683"/>
      <c r="H1" s="723" t="s">
        <v>49</v>
      </c>
      <c r="I1" s="724"/>
      <c r="J1" s="725"/>
      <c r="K1" s="726"/>
    </row>
    <row r="2" spans="1:24" ht="18" customHeight="1" x14ac:dyDescent="0.15">
      <c r="A2" s="14"/>
      <c r="I2" s="14"/>
      <c r="J2" s="3"/>
      <c r="K2" s="4"/>
    </row>
    <row r="3" spans="1:24" ht="18" customHeight="1" x14ac:dyDescent="0.15">
      <c r="A3" s="2" t="s">
        <v>64</v>
      </c>
      <c r="B3" s="90"/>
      <c r="C3" s="90"/>
      <c r="D3" s="90">
        <v>45931</v>
      </c>
      <c r="E3" s="90">
        <v>45932</v>
      </c>
      <c r="F3" s="90">
        <v>45933</v>
      </c>
      <c r="G3" s="90">
        <v>45934</v>
      </c>
      <c r="H3" s="90">
        <v>45935</v>
      </c>
      <c r="I3" s="727" t="s">
        <v>1</v>
      </c>
      <c r="J3" s="717" t="s">
        <v>2</v>
      </c>
      <c r="K3" s="718"/>
    </row>
    <row r="4" spans="1:24" ht="18" customHeight="1" x14ac:dyDescent="0.15">
      <c r="A4" s="2" t="s">
        <v>3</v>
      </c>
      <c r="B4" s="2"/>
      <c r="C4" s="2"/>
      <c r="D4" s="21" t="s">
        <v>6</v>
      </c>
      <c r="E4" s="2" t="s">
        <v>7</v>
      </c>
      <c r="F4" s="2" t="s">
        <v>8</v>
      </c>
      <c r="G4" s="2" t="s">
        <v>9</v>
      </c>
      <c r="H4" s="24" t="s">
        <v>10</v>
      </c>
      <c r="I4" s="728"/>
      <c r="J4" s="719"/>
      <c r="K4" s="720"/>
    </row>
    <row r="5" spans="1:24" ht="18" customHeight="1" x14ac:dyDescent="0.15">
      <c r="A5" s="17" t="s">
        <v>13</v>
      </c>
      <c r="B5" s="26"/>
      <c r="C5" s="26"/>
      <c r="D5" s="37"/>
      <c r="E5" s="12"/>
      <c r="F5" s="12"/>
      <c r="G5" s="12"/>
      <c r="H5" s="12"/>
      <c r="I5" s="5"/>
      <c r="J5" s="682"/>
      <c r="K5" s="692"/>
    </row>
    <row r="6" spans="1:24" ht="18" customHeight="1" x14ac:dyDescent="0.15">
      <c r="A6" s="5" t="s">
        <v>73</v>
      </c>
      <c r="B6" s="127"/>
      <c r="C6" s="127"/>
      <c r="D6" s="32"/>
      <c r="E6" s="54"/>
      <c r="F6" s="12" t="s">
        <v>21</v>
      </c>
      <c r="G6" s="12" t="s">
        <v>20</v>
      </c>
      <c r="H6" s="12" t="s">
        <v>21</v>
      </c>
      <c r="I6" s="5">
        <f>COUNTIFS(B6:H6,"&lt;&gt;空",B6:H6,"&lt;&gt;休",B6:H6,"&lt;&gt;調",B6:H6,"&lt;&gt;",B6:H6,"&lt;&gt;調整休")</f>
        <v>3</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16-19"))*(3)</f>
        <v>13.5</v>
      </c>
      <c r="K6" s="692"/>
      <c r="N6" s="6"/>
      <c r="O6" s="6"/>
      <c r="P6" s="6"/>
      <c r="Q6" s="6"/>
      <c r="R6" s="6"/>
      <c r="S6" s="6"/>
      <c r="T6" s="6"/>
      <c r="U6" s="6"/>
      <c r="V6" s="6"/>
      <c r="W6" s="6"/>
      <c r="X6" s="6"/>
    </row>
    <row r="7" spans="1:24" ht="18" customHeight="1" x14ac:dyDescent="0.15">
      <c r="A7" s="5" t="s">
        <v>46</v>
      </c>
      <c r="B7" s="21"/>
      <c r="C7" s="21"/>
      <c r="D7" s="32"/>
      <c r="E7" s="54" t="s">
        <v>21</v>
      </c>
      <c r="F7" s="18"/>
      <c r="G7" s="12" t="s">
        <v>21</v>
      </c>
      <c r="H7" s="12"/>
      <c r="I7" s="5">
        <f>COUNTIFS(B7:H7,"&lt;&gt;空",B7:H7,"&lt;&gt;休",B7:H7,"&lt;&gt;調",B7:H7,"&lt;&gt;",B7:H7,"&lt;&gt;調整休")</f>
        <v>2</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9</v>
      </c>
      <c r="K7" s="692"/>
      <c r="N7" s="6"/>
      <c r="O7" s="6"/>
      <c r="P7" s="6"/>
      <c r="Q7" s="6"/>
      <c r="R7" s="6"/>
      <c r="S7" s="6"/>
      <c r="T7" s="6"/>
      <c r="U7" s="6"/>
      <c r="V7" s="6"/>
      <c r="W7" s="6"/>
      <c r="X7" s="6"/>
    </row>
    <row r="8" spans="1:24" ht="18" customHeight="1" x14ac:dyDescent="0.15">
      <c r="A8" s="5" t="s">
        <v>47</v>
      </c>
      <c r="B8" s="21"/>
      <c r="C8" s="21"/>
      <c r="D8" s="32"/>
      <c r="E8" s="54" t="s">
        <v>20</v>
      </c>
      <c r="F8" s="12" t="s">
        <v>20</v>
      </c>
      <c r="G8" s="12"/>
      <c r="H8" s="12" t="s">
        <v>20</v>
      </c>
      <c r="I8" s="5">
        <f>COUNTIFS(B8:H8,"&lt;&gt;空",B8:H8,"&lt;&gt;休",B8:H8,"&lt;&gt;調",B8:H8,"&lt;&gt;",B8:H8,"&lt;&gt;調整休")</f>
        <v>3</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13.5</v>
      </c>
      <c r="K8" s="692"/>
    </row>
    <row r="9" spans="1:24" ht="18" customHeight="1" x14ac:dyDescent="0.15">
      <c r="A9" s="5" t="s">
        <v>48</v>
      </c>
      <c r="B9" s="106"/>
      <c r="C9" s="106"/>
      <c r="D9" s="106"/>
      <c r="E9" s="55"/>
      <c r="F9" s="40"/>
      <c r="G9" s="12" t="s">
        <v>41</v>
      </c>
      <c r="H9" s="12" t="s">
        <v>41</v>
      </c>
      <c r="I9" s="5">
        <f>COUNTIFS(B9:H9,"&lt;&gt;空",B9:H9,"&lt;&gt;休",B9:H9,"&lt;&gt;調",B9:H9,"&lt;&gt;",B9:H9,"&lt;&gt;調整休")</f>
        <v>2</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12</v>
      </c>
      <c r="K9" s="692"/>
    </row>
    <row r="10" spans="1:24" ht="18" customHeight="1" x14ac:dyDescent="0.15">
      <c r="A10" s="321" t="s">
        <v>351</v>
      </c>
      <c r="B10" s="38"/>
      <c r="C10" s="38"/>
      <c r="D10" s="39"/>
      <c r="E10" s="12"/>
      <c r="F10" s="12" t="s">
        <v>21</v>
      </c>
      <c r="G10" s="12" t="s">
        <v>21</v>
      </c>
      <c r="H10" s="12" t="s">
        <v>21</v>
      </c>
      <c r="I10" s="5">
        <f>COUNTIFS(B10:H10,"&lt;&gt;空",B10:H10,"&lt;&gt;休",B10:H10,"&lt;&gt;調",B10:H10,"&lt;&gt;",B10:H10,"&lt;&gt;調整休")</f>
        <v>3</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16-19"))*(3)</f>
        <v>13.5</v>
      </c>
      <c r="K10" s="692"/>
    </row>
    <row r="11" spans="1:24" ht="18" customHeight="1" x14ac:dyDescent="0.15">
      <c r="A11" s="33" t="s">
        <v>0</v>
      </c>
      <c r="B11" s="90">
        <v>45936</v>
      </c>
      <c r="C11" s="90">
        <v>45937</v>
      </c>
      <c r="D11" s="90">
        <v>45938</v>
      </c>
      <c r="E11" s="90">
        <v>45939</v>
      </c>
      <c r="F11" s="90">
        <v>45940</v>
      </c>
      <c r="G11" s="90">
        <v>45941</v>
      </c>
      <c r="H11" s="90">
        <v>45942</v>
      </c>
      <c r="I11" s="7"/>
      <c r="J11" s="717" t="s">
        <v>2</v>
      </c>
      <c r="K11" s="718"/>
    </row>
    <row r="12" spans="1:24" ht="18" customHeight="1" x14ac:dyDescent="0.15">
      <c r="A12" s="22" t="s">
        <v>3</v>
      </c>
      <c r="B12" s="2" t="s">
        <v>4</v>
      </c>
      <c r="C12" s="2" t="s">
        <v>5</v>
      </c>
      <c r="D12" s="21" t="s">
        <v>6</v>
      </c>
      <c r="E12" s="2" t="s">
        <v>7</v>
      </c>
      <c r="F12" s="2" t="s">
        <v>8</v>
      </c>
      <c r="G12" s="2" t="s">
        <v>9</v>
      </c>
      <c r="H12" s="24" t="s">
        <v>10</v>
      </c>
      <c r="I12" s="8"/>
      <c r="J12" s="719"/>
      <c r="K12" s="720"/>
    </row>
    <row r="13" spans="1:24" ht="18" customHeight="1" x14ac:dyDescent="0.15">
      <c r="A13" s="17" t="s">
        <v>12</v>
      </c>
      <c r="B13" s="12"/>
      <c r="C13" s="26"/>
      <c r="D13" s="37"/>
      <c r="E13" s="12"/>
      <c r="F13" s="12"/>
      <c r="G13" s="12"/>
      <c r="H13" s="12"/>
      <c r="I13" s="5"/>
      <c r="J13" s="682"/>
      <c r="K13" s="692"/>
    </row>
    <row r="14" spans="1:24" ht="18" customHeight="1" x14ac:dyDescent="0.15">
      <c r="A14" s="5" t="s">
        <v>73</v>
      </c>
      <c r="B14" s="12" t="s">
        <v>20</v>
      </c>
      <c r="C14" s="127"/>
      <c r="D14" s="32"/>
      <c r="E14" s="54"/>
      <c r="F14" s="12" t="s">
        <v>21</v>
      </c>
      <c r="G14" s="12" t="s">
        <v>41</v>
      </c>
      <c r="H14" s="12" t="s">
        <v>27</v>
      </c>
      <c r="I14" s="5">
        <f t="shared" ref="I14:I16" si="0">COUNTIFS(B14:H14,"&lt;&gt;空",B14:H14,"&lt;&gt;休",B14:H14,"&lt;&gt;調",B14:H14,"&lt;&gt;",B14:H14,"&lt;&gt;調整休")</f>
        <v>4</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f>
        <v>18</v>
      </c>
      <c r="K14" s="692"/>
    </row>
    <row r="15" spans="1:24" ht="18" customHeight="1" x14ac:dyDescent="0.15">
      <c r="A15" s="5" t="s">
        <v>46</v>
      </c>
      <c r="B15" s="12" t="s">
        <v>21</v>
      </c>
      <c r="C15" s="21"/>
      <c r="D15" s="32"/>
      <c r="E15" s="54" t="s">
        <v>21</v>
      </c>
      <c r="F15" s="18"/>
      <c r="G15" s="12" t="s">
        <v>21</v>
      </c>
      <c r="H15" s="12" t="s">
        <v>21</v>
      </c>
      <c r="I15" s="5">
        <f t="shared" si="0"/>
        <v>4</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18</v>
      </c>
      <c r="K15" s="692"/>
    </row>
    <row r="16" spans="1:24" ht="18" customHeight="1" x14ac:dyDescent="0.15">
      <c r="A16" s="5" t="s">
        <v>47</v>
      </c>
      <c r="B16" s="12"/>
      <c r="C16" s="21"/>
      <c r="D16" s="32"/>
      <c r="E16" s="54" t="s">
        <v>20</v>
      </c>
      <c r="F16" s="12" t="s">
        <v>20</v>
      </c>
      <c r="G16" s="12" t="s">
        <v>20</v>
      </c>
      <c r="H16" s="12" t="s">
        <v>20</v>
      </c>
      <c r="I16" s="5">
        <f t="shared" si="0"/>
        <v>4</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16-19"))*(3)</f>
        <v>18</v>
      </c>
      <c r="K16" s="692"/>
    </row>
    <row r="17" spans="1:11" ht="18" customHeight="1" x14ac:dyDescent="0.15">
      <c r="A17" s="5" t="s">
        <v>48</v>
      </c>
      <c r="B17" s="12"/>
      <c r="C17" s="106"/>
      <c r="D17" s="106"/>
      <c r="E17" s="55"/>
      <c r="F17" s="40"/>
      <c r="G17" s="59"/>
      <c r="H17" s="59"/>
      <c r="I17" s="5">
        <f>COUNTIFS(B17:H17,"&lt;&gt;空",B17:H17,"&lt;&gt;休",B17:H17,"&lt;&gt;調",B17:H17,"&lt;&gt;",B17:H17,"&lt;&gt;調整休")</f>
        <v>0</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0</v>
      </c>
      <c r="K17" s="692"/>
    </row>
    <row r="18" spans="1:11" ht="18" customHeight="1" x14ac:dyDescent="0.15">
      <c r="A18" s="321" t="s">
        <v>351</v>
      </c>
      <c r="B18" s="12"/>
      <c r="C18" s="38"/>
      <c r="D18" s="39"/>
      <c r="E18" s="12"/>
      <c r="F18" s="12" t="s">
        <v>21</v>
      </c>
      <c r="G18" s="12" t="s">
        <v>21</v>
      </c>
      <c r="H18" s="12" t="s">
        <v>21</v>
      </c>
      <c r="I18" s="5">
        <f>COUNTIFS(B18:H18,"&lt;&gt;空",B18:H18,"&lt;&gt;休",B18:H18,"&lt;&gt;調",B18:H18,"&lt;&gt;",B18:H18,"&lt;&gt;調整休")</f>
        <v>3</v>
      </c>
      <c r="J18" s="682">
        <f>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16-19"))*(3)</f>
        <v>13.5</v>
      </c>
      <c r="K18" s="692"/>
    </row>
    <row r="19" spans="1:11" ht="18" customHeight="1" x14ac:dyDescent="0.15">
      <c r="A19" s="22" t="s">
        <v>0</v>
      </c>
      <c r="B19" s="23">
        <v>45943</v>
      </c>
      <c r="C19" s="23">
        <v>45944</v>
      </c>
      <c r="D19" s="23">
        <v>45945</v>
      </c>
      <c r="E19" s="23">
        <v>45946</v>
      </c>
      <c r="F19" s="23">
        <v>45947</v>
      </c>
      <c r="G19" s="23">
        <v>45948</v>
      </c>
      <c r="H19" s="23">
        <v>45949</v>
      </c>
      <c r="I19" s="7"/>
      <c r="J19" s="717" t="s">
        <v>2</v>
      </c>
      <c r="K19" s="718"/>
    </row>
    <row r="20" spans="1:11" ht="18" customHeight="1" x14ac:dyDescent="0.15">
      <c r="A20" s="22" t="s">
        <v>3</v>
      </c>
      <c r="B20" s="24" t="s">
        <v>4</v>
      </c>
      <c r="C20" s="21" t="s">
        <v>5</v>
      </c>
      <c r="D20" s="21" t="s">
        <v>6</v>
      </c>
      <c r="E20" s="2" t="s">
        <v>7</v>
      </c>
      <c r="F20" s="2" t="s">
        <v>8</v>
      </c>
      <c r="G20" s="2" t="s">
        <v>9</v>
      </c>
      <c r="H20" s="24" t="s">
        <v>10</v>
      </c>
      <c r="I20" s="8"/>
      <c r="J20" s="719"/>
      <c r="K20" s="720"/>
    </row>
    <row r="21" spans="1:11" ht="18.95" customHeight="1" x14ac:dyDescent="0.15">
      <c r="A21" s="17" t="s">
        <v>13</v>
      </c>
      <c r="B21" s="12"/>
      <c r="C21" s="26"/>
      <c r="D21" s="37"/>
      <c r="E21" s="12"/>
      <c r="F21" s="12"/>
      <c r="G21" s="12"/>
      <c r="H21" s="12"/>
      <c r="I21" s="51"/>
      <c r="J21" s="721"/>
      <c r="K21" s="722"/>
    </row>
    <row r="22" spans="1:11" ht="18" customHeight="1" x14ac:dyDescent="0.15">
      <c r="A22" s="5" t="s">
        <v>73</v>
      </c>
      <c r="B22" s="12" t="s">
        <v>21</v>
      </c>
      <c r="C22" s="127"/>
      <c r="D22" s="32"/>
      <c r="E22" s="12" t="s">
        <v>20</v>
      </c>
      <c r="F22" s="12" t="s">
        <v>21</v>
      </c>
      <c r="G22" s="59"/>
      <c r="H22" s="12" t="s">
        <v>21</v>
      </c>
      <c r="I22" s="5">
        <f>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18</v>
      </c>
      <c r="K22" s="692"/>
    </row>
    <row r="23" spans="1:11" ht="18" customHeight="1" x14ac:dyDescent="0.15">
      <c r="A23" s="5" t="s">
        <v>46</v>
      </c>
      <c r="B23" s="59"/>
      <c r="C23" s="21"/>
      <c r="D23" s="32"/>
      <c r="E23" s="54" t="s">
        <v>21</v>
      </c>
      <c r="F23" s="18"/>
      <c r="G23" s="12" t="s">
        <v>21</v>
      </c>
      <c r="H23" s="12"/>
      <c r="I23" s="5">
        <f>COUNTIFS(B23:H23,"&lt;&gt;空",B23:H23,"&lt;&gt;休",B23:H23,"&lt;&gt;調",B23:H23,"&lt;&gt;",B23:H23,"&lt;&gt;調整休")</f>
        <v>2</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9</v>
      </c>
      <c r="K23" s="692"/>
    </row>
    <row r="24" spans="1:11" ht="18" customHeight="1" x14ac:dyDescent="0.15">
      <c r="A24" s="5" t="s">
        <v>47</v>
      </c>
      <c r="B24" s="54" t="s">
        <v>20</v>
      </c>
      <c r="C24" s="21"/>
      <c r="D24" s="32"/>
      <c r="E24" s="59"/>
      <c r="F24" s="12" t="s">
        <v>20</v>
      </c>
      <c r="G24" s="12" t="s">
        <v>20</v>
      </c>
      <c r="H24" s="12" t="s">
        <v>20</v>
      </c>
      <c r="I24" s="5">
        <f>COUNTIFS(B24:H24,"&lt;&gt;空",B24:H24,"&lt;&gt;休",B24:H24,"&lt;&gt;調",B24:H24,"&lt;&gt;",B24:H24,"&lt;&gt;調整休")</f>
        <v>4</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18</v>
      </c>
      <c r="K24" s="692"/>
    </row>
    <row r="25" spans="1:11" ht="18" customHeight="1" x14ac:dyDescent="0.15">
      <c r="A25" s="5" t="s">
        <v>48</v>
      </c>
      <c r="B25" s="12"/>
      <c r="C25" s="106"/>
      <c r="D25" s="106"/>
      <c r="E25" s="55"/>
      <c r="F25" s="40"/>
      <c r="G25" s="12" t="s">
        <v>41</v>
      </c>
      <c r="H25" s="12" t="s">
        <v>41</v>
      </c>
      <c r="I25" s="5">
        <f>COUNTIFS(B25:H25,"&lt;&gt;空",B25:H25,"&lt;&gt;休",B25:H25,"&lt;&gt;調",B25:H25,"&lt;&gt;",B25:H25,"&lt;&gt;調整休")</f>
        <v>2</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12</v>
      </c>
      <c r="K25" s="692"/>
    </row>
    <row r="26" spans="1:11" ht="18" customHeight="1" x14ac:dyDescent="0.15">
      <c r="A26" s="321" t="s">
        <v>351</v>
      </c>
      <c r="B26" s="12"/>
      <c r="C26" s="38"/>
      <c r="D26" s="39"/>
      <c r="E26" s="12"/>
      <c r="F26" s="12" t="s">
        <v>21</v>
      </c>
      <c r="G26" s="12" t="s">
        <v>21</v>
      </c>
      <c r="H26" s="12" t="s">
        <v>21</v>
      </c>
      <c r="I26" s="5">
        <f>COUNTIFS(B26:H26,"&lt;&gt;空",B26:H26,"&lt;&gt;休",B26:H26,"&lt;&gt;調",B26:H26,"&lt;&gt;",B26:H26,"&lt;&gt;調整休")</f>
        <v>3</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16-19"))*(3)</f>
        <v>13.5</v>
      </c>
      <c r="K26" s="692"/>
    </row>
    <row r="27" spans="1:11" ht="18" customHeight="1" x14ac:dyDescent="0.15">
      <c r="A27" s="22" t="s">
        <v>0</v>
      </c>
      <c r="B27" s="90">
        <v>45950</v>
      </c>
      <c r="C27" s="90">
        <v>45951</v>
      </c>
      <c r="D27" s="90">
        <v>45952</v>
      </c>
      <c r="E27" s="90">
        <v>45953</v>
      </c>
      <c r="F27" s="90">
        <v>45954</v>
      </c>
      <c r="G27" s="90">
        <v>45955</v>
      </c>
      <c r="H27" s="90">
        <v>45956</v>
      </c>
      <c r="I27" s="7"/>
      <c r="J27" s="717" t="s">
        <v>2</v>
      </c>
      <c r="K27" s="718"/>
    </row>
    <row r="28" spans="1:11" ht="18" customHeight="1" x14ac:dyDescent="0.15">
      <c r="A28" s="22" t="s">
        <v>3</v>
      </c>
      <c r="B28" s="2" t="s">
        <v>4</v>
      </c>
      <c r="C28" s="21" t="s">
        <v>5</v>
      </c>
      <c r="D28" s="21" t="s">
        <v>6</v>
      </c>
      <c r="E28" s="2" t="s">
        <v>7</v>
      </c>
      <c r="F28" s="2" t="s">
        <v>8</v>
      </c>
      <c r="G28" s="2" t="s">
        <v>9</v>
      </c>
      <c r="H28" s="24" t="s">
        <v>10</v>
      </c>
      <c r="I28" s="8"/>
      <c r="J28" s="719"/>
      <c r="K28" s="720"/>
    </row>
    <row r="29" spans="1:11" ht="18" customHeight="1" x14ac:dyDescent="0.15">
      <c r="A29" s="17" t="s">
        <v>12</v>
      </c>
      <c r="B29" s="12"/>
      <c r="C29" s="419" t="s">
        <v>334</v>
      </c>
      <c r="D29" s="37"/>
      <c r="E29" s="12"/>
      <c r="F29" s="967" t="s">
        <v>60</v>
      </c>
      <c r="G29" s="968"/>
      <c r="H29" s="969"/>
      <c r="I29" s="5"/>
      <c r="J29" s="682"/>
      <c r="K29" s="692"/>
    </row>
    <row r="30" spans="1:11" ht="18" customHeight="1" x14ac:dyDescent="0.15">
      <c r="A30" s="5" t="s">
        <v>73</v>
      </c>
      <c r="B30" s="12" t="s">
        <v>20</v>
      </c>
      <c r="C30" s="993" t="s">
        <v>338</v>
      </c>
      <c r="D30" s="32"/>
      <c r="E30" s="54"/>
      <c r="F30" s="12" t="s">
        <v>21</v>
      </c>
      <c r="G30" s="12" t="s">
        <v>20</v>
      </c>
      <c r="H30" s="59"/>
      <c r="I30" s="5">
        <f t="shared" ref="I30:I32" si="1">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16-19"))*(3)</f>
        <v>13.5</v>
      </c>
      <c r="K30" s="692"/>
    </row>
    <row r="31" spans="1:11" ht="18" customHeight="1" x14ac:dyDescent="0.15">
      <c r="A31" s="5" t="s">
        <v>46</v>
      </c>
      <c r="B31" s="12" t="s">
        <v>21</v>
      </c>
      <c r="C31" s="994"/>
      <c r="D31" s="32"/>
      <c r="E31" s="54" t="s">
        <v>21</v>
      </c>
      <c r="F31" s="18"/>
      <c r="G31" s="12" t="s">
        <v>21</v>
      </c>
      <c r="H31" s="12" t="s">
        <v>21</v>
      </c>
      <c r="I31" s="5">
        <f t="shared" si="1"/>
        <v>4</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18</v>
      </c>
      <c r="K31" s="692"/>
    </row>
    <row r="32" spans="1:11" ht="18" customHeight="1" x14ac:dyDescent="0.15">
      <c r="A32" s="5" t="s">
        <v>47</v>
      </c>
      <c r="B32" s="12"/>
      <c r="C32" s="994"/>
      <c r="D32" s="32"/>
      <c r="E32" s="54" t="s">
        <v>20</v>
      </c>
      <c r="F32" s="12" t="s">
        <v>20</v>
      </c>
      <c r="G32" s="87"/>
      <c r="H32" s="12" t="s">
        <v>20</v>
      </c>
      <c r="I32" s="5">
        <f t="shared" si="1"/>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16-19"))*(3)</f>
        <v>13.5</v>
      </c>
      <c r="K32" s="692"/>
    </row>
    <row r="33" spans="1:14" ht="18" customHeight="1" x14ac:dyDescent="0.15">
      <c r="A33" s="5" t="s">
        <v>48</v>
      </c>
      <c r="B33" s="12"/>
      <c r="C33" s="994"/>
      <c r="D33" s="106"/>
      <c r="E33" s="55"/>
      <c r="F33" s="40"/>
      <c r="G33" s="12" t="s">
        <v>41</v>
      </c>
      <c r="H33" s="12" t="s">
        <v>41</v>
      </c>
      <c r="I33" s="5">
        <f>COUNTIFS(B33:H33,"&lt;&gt;空",B33:H33,"&lt;&gt;休",B33:H33,"&lt;&gt;調",B33:H33,"&lt;&gt;",B33:H33,"&lt;&gt;調整休")</f>
        <v>2</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12</v>
      </c>
      <c r="K33" s="692"/>
    </row>
    <row r="34" spans="1:14" ht="18" customHeight="1" x14ac:dyDescent="0.15">
      <c r="A34" s="321" t="s">
        <v>351</v>
      </c>
      <c r="B34" s="12"/>
      <c r="C34" s="996"/>
      <c r="D34" s="39"/>
      <c r="E34" s="12"/>
      <c r="F34" s="12" t="s">
        <v>21</v>
      </c>
      <c r="G34" s="12" t="s">
        <v>21</v>
      </c>
      <c r="H34" s="12" t="s">
        <v>21</v>
      </c>
      <c r="I34" s="5">
        <f>COUNTIFS(B34:H34,"&lt;&gt;空",B34:H34,"&lt;&gt;休",B34:H34,"&lt;&gt;調",B34:H34,"&lt;&gt;",B34:H34,"&lt;&gt;調整休")</f>
        <v>3</v>
      </c>
      <c r="J34" s="682">
        <f>SUM(COUNTIF(B34:H34,"9-14:30"))*(5)+(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16-19"))*(3)</f>
        <v>13.5</v>
      </c>
      <c r="K34" s="692"/>
    </row>
    <row r="35" spans="1:14" ht="18" customHeight="1" x14ac:dyDescent="0.15">
      <c r="A35" s="22" t="s">
        <v>0</v>
      </c>
      <c r="B35" s="23">
        <v>45957</v>
      </c>
      <c r="C35" s="23">
        <v>45958</v>
      </c>
      <c r="D35" s="23">
        <v>45959</v>
      </c>
      <c r="E35" s="23">
        <v>45960</v>
      </c>
      <c r="F35" s="23">
        <v>45961</v>
      </c>
      <c r="G35" s="23"/>
      <c r="H35" s="23"/>
      <c r="I35" s="7"/>
      <c r="J35" s="717" t="s">
        <v>2</v>
      </c>
      <c r="K35" s="718"/>
    </row>
    <row r="36" spans="1:14" ht="18" customHeight="1" x14ac:dyDescent="0.15">
      <c r="A36" s="22" t="s">
        <v>3</v>
      </c>
      <c r="B36" s="2" t="s">
        <v>4</v>
      </c>
      <c r="C36" s="316" t="s">
        <v>5</v>
      </c>
      <c r="D36" s="21" t="s">
        <v>6</v>
      </c>
      <c r="E36" s="2" t="s">
        <v>7</v>
      </c>
      <c r="F36" s="2" t="s">
        <v>8</v>
      </c>
      <c r="G36" s="2"/>
      <c r="H36" s="24"/>
      <c r="I36" s="8"/>
      <c r="J36" s="719"/>
      <c r="K36" s="720"/>
    </row>
    <row r="37" spans="1:14" ht="18.95" customHeight="1" x14ac:dyDescent="0.15">
      <c r="A37" s="17" t="s">
        <v>13</v>
      </c>
      <c r="B37" s="12"/>
      <c r="C37" s="26"/>
      <c r="D37" s="37"/>
      <c r="E37" s="12"/>
      <c r="F37" s="12"/>
      <c r="G37" s="37"/>
      <c r="H37" s="37"/>
      <c r="I37" s="51"/>
      <c r="J37" s="27"/>
      <c r="K37" s="49"/>
    </row>
    <row r="38" spans="1:14" ht="18" customHeight="1" x14ac:dyDescent="0.15">
      <c r="A38" s="5" t="s">
        <v>73</v>
      </c>
      <c r="B38" s="54" t="s">
        <v>21</v>
      </c>
      <c r="C38" s="127"/>
      <c r="D38" s="32"/>
      <c r="E38" s="54"/>
      <c r="F38" s="12" t="s">
        <v>21</v>
      </c>
      <c r="G38" s="32"/>
      <c r="H38" s="32"/>
      <c r="I38" s="5">
        <f>COUNTIFS(B38:H38,"&lt;&gt;空",B38:H38,"&lt;&gt;休",B38:H38,"&lt;&gt;調",B38:H38,"&lt;&gt;",B38:H38,"&lt;&gt;調整休")</f>
        <v>2</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f>
        <v>9</v>
      </c>
      <c r="K38" s="692"/>
    </row>
    <row r="39" spans="1:14" ht="18" customHeight="1" x14ac:dyDescent="0.15">
      <c r="A39" s="5" t="s">
        <v>46</v>
      </c>
      <c r="B39" s="59"/>
      <c r="C39" s="21"/>
      <c r="D39" s="32"/>
      <c r="E39" s="54" t="s">
        <v>21</v>
      </c>
      <c r="F39" s="18"/>
      <c r="G39" s="32"/>
      <c r="H39" s="32"/>
      <c r="I39" s="5">
        <f>COUNTIFS(B39:H39,"&lt;&gt;空",B39:H39,"&lt;&gt;休",B39:H39,"&lt;&gt;調",B39:H39,"&lt;&gt;",B39:H39,"&lt;&gt;調整休")</f>
        <v>1</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4.5</v>
      </c>
      <c r="K39" s="692"/>
    </row>
    <row r="40" spans="1:14" ht="18" customHeight="1" x14ac:dyDescent="0.15">
      <c r="A40" s="5" t="s">
        <v>47</v>
      </c>
      <c r="B40" s="12" t="s">
        <v>20</v>
      </c>
      <c r="C40" s="21"/>
      <c r="D40" s="32"/>
      <c r="E40" s="54" t="s">
        <v>20</v>
      </c>
      <c r="F40" s="12" t="s">
        <v>20</v>
      </c>
      <c r="G40" s="32"/>
      <c r="H40" s="32"/>
      <c r="I40" s="5">
        <f>COUNTIFS(B40:H40,"&lt;&gt;空",B40:H40,"&lt;&gt;休",B40:H40,"&lt;&gt;調",B40:H40,"&lt;&gt;",B40:H40,"&lt;&gt;調整休")</f>
        <v>3</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13.5</v>
      </c>
      <c r="K40" s="692"/>
    </row>
    <row r="41" spans="1:14" ht="18" customHeight="1" x14ac:dyDescent="0.15">
      <c r="A41" s="5" t="s">
        <v>48</v>
      </c>
      <c r="B41" s="12"/>
      <c r="C41" s="106"/>
      <c r="D41" s="106"/>
      <c r="E41" s="55"/>
      <c r="F41" s="40"/>
      <c r="G41" s="106"/>
      <c r="H41" s="106"/>
      <c r="I41" s="5">
        <f>COUNTIFS(B41:H41,"&lt;&gt;空",B41:H41,"&lt;&gt;休",B41:H41,"&lt;&gt;調",B41:H41,"&lt;&gt;",B41:H41,"&lt;&gt;調整休")</f>
        <v>0</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0</v>
      </c>
      <c r="K41" s="692"/>
    </row>
    <row r="42" spans="1:14" ht="18" customHeight="1" x14ac:dyDescent="0.15">
      <c r="A42" s="321" t="s">
        <v>351</v>
      </c>
      <c r="B42" s="12"/>
      <c r="C42" s="38"/>
      <c r="D42" s="39"/>
      <c r="E42" s="12"/>
      <c r="F42" s="12" t="s">
        <v>21</v>
      </c>
      <c r="G42" s="39"/>
      <c r="H42" s="39"/>
      <c r="I42" s="5">
        <f>COUNTIFS(B42:H42,"&lt;&gt;空",B42:H42,"&lt;&gt;休",B42:H42,"&lt;&gt;調",B42:H42,"&lt;&gt;",B42:H42,"&lt;&gt;調整休")</f>
        <v>1</v>
      </c>
      <c r="J42" s="682">
        <f>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16-19"))*(3)</f>
        <v>4.5</v>
      </c>
      <c r="K42" s="692"/>
    </row>
    <row r="43" spans="1:14" ht="18" customHeight="1" x14ac:dyDescent="0.15">
      <c r="A43" s="41"/>
      <c r="B43" s="42"/>
      <c r="C43" s="42"/>
      <c r="D43" s="42"/>
      <c r="E43" s="42"/>
      <c r="F43" s="42"/>
      <c r="G43" s="42"/>
      <c r="H43" s="42"/>
      <c r="I43" s="881" t="s">
        <v>350</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4">
    <mergeCell ref="J13:K13"/>
    <mergeCell ref="B1:F1"/>
    <mergeCell ref="H1:K1"/>
    <mergeCell ref="I3:I4"/>
    <mergeCell ref="J3:K4"/>
    <mergeCell ref="J5:K5"/>
    <mergeCell ref="J6:K6"/>
    <mergeCell ref="J7:K7"/>
    <mergeCell ref="J8:K8"/>
    <mergeCell ref="J9:K9"/>
    <mergeCell ref="J10:K10"/>
    <mergeCell ref="J11:K12"/>
    <mergeCell ref="J26:K26"/>
    <mergeCell ref="J14:K14"/>
    <mergeCell ref="J15:K15"/>
    <mergeCell ref="J16:K16"/>
    <mergeCell ref="J17:K17"/>
    <mergeCell ref="J18:K18"/>
    <mergeCell ref="J19:K20"/>
    <mergeCell ref="J21:K21"/>
    <mergeCell ref="J22:K22"/>
    <mergeCell ref="J23:K23"/>
    <mergeCell ref="J24:K24"/>
    <mergeCell ref="J25:K25"/>
    <mergeCell ref="J27:K28"/>
    <mergeCell ref="F29:H29"/>
    <mergeCell ref="J29:K29"/>
    <mergeCell ref="C30:C34"/>
    <mergeCell ref="J30:K30"/>
    <mergeCell ref="J31:K31"/>
    <mergeCell ref="J32:K32"/>
    <mergeCell ref="J33:K33"/>
    <mergeCell ref="J34:K34"/>
    <mergeCell ref="A46:B46"/>
    <mergeCell ref="C46:K46"/>
    <mergeCell ref="J35:K36"/>
    <mergeCell ref="J38:K38"/>
    <mergeCell ref="J39:K39"/>
    <mergeCell ref="J40:K40"/>
    <mergeCell ref="J41:K41"/>
    <mergeCell ref="J42:K42"/>
    <mergeCell ref="I43:K43"/>
    <mergeCell ref="A44:B44"/>
    <mergeCell ref="D44:E44"/>
    <mergeCell ref="A45:B45"/>
    <mergeCell ref="C45:K45"/>
    <mergeCell ref="A52:B52"/>
    <mergeCell ref="C52:K52"/>
    <mergeCell ref="C47:K47"/>
    <mergeCell ref="A49:B49"/>
    <mergeCell ref="C49:K49"/>
    <mergeCell ref="A50:B50"/>
    <mergeCell ref="A51:B51"/>
    <mergeCell ref="C51:K51"/>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3EC0D86-2057-4ED9-A76A-DD70060456D4}">
          <x14:formula1>
            <xm:f>'F:\Users\clmiwa-three\Downloads\[《中村》新田・草加 エリア 仮シフト【12月16日～1月15日】.xlsx]参照データベース'!#REF!</xm:f>
          </x14:formula1>
          <xm:sqref>B10:D10 C18:D18 D34 G1 E43:F43 C42:D43 G42:H43 C26:D26</xm:sqref>
        </x14:dataValidation>
      </x14:dataValidations>
    </ext>
  </extLst>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5DDB9-0A6F-456C-BA40-226643B54537}">
  <sheetPr>
    <tabColor theme="7" tint="0.59999389629810485"/>
    <pageSetUpPr fitToPage="1"/>
  </sheetPr>
  <dimension ref="A1:N52"/>
  <sheetViews>
    <sheetView zoomScale="90" zoomScaleNormal="90" workbookViewId="0">
      <selection activeCell="B1" sqref="B1:F1"/>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337</v>
      </c>
      <c r="C1" s="683"/>
      <c r="D1" s="683"/>
      <c r="E1" s="683"/>
      <c r="F1" s="683"/>
      <c r="H1" s="867" t="s">
        <v>45</v>
      </c>
      <c r="I1" s="868"/>
      <c r="J1" s="869"/>
      <c r="K1" s="870"/>
    </row>
    <row r="2" spans="1:11" ht="9.9499999999999993" customHeight="1" x14ac:dyDescent="0.15">
      <c r="A2" s="14"/>
      <c r="I2" s="14"/>
      <c r="J2" s="3"/>
      <c r="K2" s="4"/>
    </row>
    <row r="3" spans="1:11" ht="19.5" customHeight="1" x14ac:dyDescent="0.15">
      <c r="A3" s="2" t="s">
        <v>64</v>
      </c>
      <c r="B3" s="90"/>
      <c r="C3" s="90"/>
      <c r="D3" s="90">
        <v>45931</v>
      </c>
      <c r="E3" s="90">
        <v>45932</v>
      </c>
      <c r="F3" s="90">
        <v>45933</v>
      </c>
      <c r="G3" s="90">
        <v>45934</v>
      </c>
      <c r="H3" s="90">
        <v>45935</v>
      </c>
      <c r="I3" s="727" t="s">
        <v>1</v>
      </c>
      <c r="J3" s="717" t="s">
        <v>2</v>
      </c>
      <c r="K3" s="718"/>
    </row>
    <row r="4" spans="1:11" ht="19.5" customHeight="1" x14ac:dyDescent="0.15">
      <c r="A4" s="2" t="s">
        <v>3</v>
      </c>
      <c r="B4" s="2"/>
      <c r="C4" s="2"/>
      <c r="D4" s="21" t="s">
        <v>6</v>
      </c>
      <c r="E4" s="2" t="s">
        <v>7</v>
      </c>
      <c r="F4" s="2" t="s">
        <v>8</v>
      </c>
      <c r="G4" s="2" t="s">
        <v>9</v>
      </c>
      <c r="H4" s="24" t="s">
        <v>10</v>
      </c>
      <c r="I4" s="728"/>
      <c r="J4" s="719"/>
      <c r="K4" s="720"/>
    </row>
    <row r="5" spans="1:11" ht="19.5" customHeight="1" x14ac:dyDescent="0.15">
      <c r="A5" s="17" t="s">
        <v>13</v>
      </c>
      <c r="B5" s="21"/>
      <c r="C5" s="21"/>
      <c r="D5" s="21"/>
      <c r="E5" s="12"/>
      <c r="F5" s="12"/>
      <c r="G5" s="12"/>
      <c r="H5" s="12"/>
      <c r="I5" s="5"/>
      <c r="J5" s="682"/>
      <c r="K5" s="692"/>
    </row>
    <row r="6" spans="1:11" ht="19.5" customHeight="1" x14ac:dyDescent="0.15">
      <c r="A6" s="19" t="s">
        <v>61</v>
      </c>
      <c r="B6" s="127"/>
      <c r="C6" s="127"/>
      <c r="D6" s="32"/>
      <c r="E6" s="54" t="s">
        <v>21</v>
      </c>
      <c r="F6" s="54" t="s">
        <v>21</v>
      </c>
      <c r="G6" s="54"/>
      <c r="H6" s="59"/>
      <c r="I6" s="5">
        <f>COUNTIFS(B6:H6,"&lt;&gt;空",B6:H6,"&lt;&gt;休",B6:H6,"&lt;&gt;調",B6:H6,"&lt;&gt;",B6:H6,"&lt;&gt;調整休")</f>
        <v>2</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f>
        <v>9</v>
      </c>
      <c r="K6" s="692"/>
    </row>
    <row r="7" spans="1:11" ht="19.5" customHeight="1" x14ac:dyDescent="0.15">
      <c r="A7" s="20" t="s">
        <v>44</v>
      </c>
      <c r="B7" s="21"/>
      <c r="C7" s="21"/>
      <c r="D7" s="32"/>
      <c r="E7" s="54" t="s">
        <v>20</v>
      </c>
      <c r="F7" s="54" t="s">
        <v>20</v>
      </c>
      <c r="G7" s="54" t="s">
        <v>58</v>
      </c>
      <c r="H7" s="87"/>
      <c r="I7" s="5">
        <f>COUNTIFS(B7:H7,"&lt;&gt;空",B7:H7,"&lt;&gt;休",B7:H7,"&lt;&gt;調",B7:H7,"&lt;&gt;",B7:H7,"&lt;&gt;調整休")</f>
        <v>3</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f>
        <v>15.25</v>
      </c>
      <c r="K7" s="692"/>
    </row>
    <row r="8" spans="1:11" ht="19.5" customHeight="1" x14ac:dyDescent="0.15">
      <c r="A8" s="19" t="s">
        <v>71</v>
      </c>
      <c r="B8" s="21"/>
      <c r="C8" s="21"/>
      <c r="D8" s="32"/>
      <c r="E8" s="59"/>
      <c r="F8" s="54"/>
      <c r="G8" s="12" t="s">
        <v>27</v>
      </c>
      <c r="H8" s="12" t="s">
        <v>27</v>
      </c>
      <c r="I8" s="5">
        <f>COUNTIFS(B8:H8,"&lt;&gt;空",B8:H8,"&lt;&gt;休",B8:H8,"&lt;&gt;調",B8:H8,"&lt;&gt;",B8:H8,"&lt;&gt;調整休")</f>
        <v>2</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(3)+(COUNTIF(B8:H8,"16-19"))*(3)</f>
        <v>6</v>
      </c>
      <c r="K8" s="692"/>
    </row>
    <row r="9" spans="1:11" ht="19.5" customHeight="1" x14ac:dyDescent="0.15">
      <c r="A9" s="56" t="s">
        <v>66</v>
      </c>
      <c r="B9" s="21"/>
      <c r="C9" s="21"/>
      <c r="D9" s="32"/>
      <c r="E9" s="16"/>
      <c r="F9" s="54"/>
      <c r="G9" s="54"/>
      <c r="H9" s="281" t="s">
        <v>349</v>
      </c>
      <c r="I9" s="5"/>
      <c r="J9" s="682"/>
      <c r="K9" s="692"/>
    </row>
    <row r="10" spans="1:11" ht="19.5" customHeight="1" x14ac:dyDescent="0.15">
      <c r="A10" s="44"/>
      <c r="B10" s="106"/>
      <c r="C10" s="106"/>
      <c r="D10" s="106"/>
      <c r="E10" s="12"/>
      <c r="F10" s="40"/>
      <c r="G10" s="12"/>
      <c r="H10" s="40"/>
      <c r="I10" s="5"/>
      <c r="J10" s="758"/>
      <c r="K10" s="759"/>
    </row>
    <row r="11" spans="1:11" ht="19.5" customHeight="1" x14ac:dyDescent="0.15">
      <c r="A11" s="33" t="s">
        <v>0</v>
      </c>
      <c r="B11" s="90">
        <v>45936</v>
      </c>
      <c r="C11" s="90">
        <v>45937</v>
      </c>
      <c r="D11" s="90">
        <v>45938</v>
      </c>
      <c r="E11" s="90">
        <v>45939</v>
      </c>
      <c r="F11" s="90">
        <v>45940</v>
      </c>
      <c r="G11" s="90">
        <v>45941</v>
      </c>
      <c r="H11" s="90">
        <v>45942</v>
      </c>
      <c r="I11" s="7"/>
      <c r="J11" s="717" t="s">
        <v>2</v>
      </c>
      <c r="K11" s="718"/>
    </row>
    <row r="12" spans="1:11" ht="19.5" customHeight="1" x14ac:dyDescent="0.15">
      <c r="A12" s="22" t="s">
        <v>3</v>
      </c>
      <c r="B12" s="2" t="s">
        <v>4</v>
      </c>
      <c r="C12" s="2" t="s">
        <v>5</v>
      </c>
      <c r="D12" s="21" t="s">
        <v>6</v>
      </c>
      <c r="E12" s="2" t="s">
        <v>7</v>
      </c>
      <c r="F12" s="2" t="s">
        <v>8</v>
      </c>
      <c r="G12" s="2" t="s">
        <v>9</v>
      </c>
      <c r="H12" s="24" t="s">
        <v>10</v>
      </c>
      <c r="I12" s="8"/>
      <c r="J12" s="719"/>
      <c r="K12" s="720"/>
    </row>
    <row r="13" spans="1:11" ht="19.5" customHeight="1" x14ac:dyDescent="0.15">
      <c r="A13" s="17" t="s">
        <v>12</v>
      </c>
      <c r="B13" s="12"/>
      <c r="C13" s="21"/>
      <c r="D13" s="21"/>
      <c r="E13" s="12"/>
      <c r="F13" s="12"/>
      <c r="G13" s="12"/>
      <c r="H13" s="12"/>
      <c r="I13" s="5"/>
      <c r="J13" s="682"/>
      <c r="K13" s="692"/>
    </row>
    <row r="14" spans="1:11" ht="19.5" customHeight="1" x14ac:dyDescent="0.15">
      <c r="A14" s="19" t="s">
        <v>61</v>
      </c>
      <c r="B14" s="12"/>
      <c r="C14" s="127"/>
      <c r="D14" s="32"/>
      <c r="E14" s="54" t="s">
        <v>22</v>
      </c>
      <c r="F14" s="54" t="s">
        <v>20</v>
      </c>
      <c r="G14" s="54" t="s">
        <v>21</v>
      </c>
      <c r="H14" s="54"/>
      <c r="I14" s="5">
        <f t="shared" ref="I14:I16" si="0">COUNTIFS(B14:H14,"&lt;&gt;空",B14:H14,"&lt;&gt;休",B14:H14,"&lt;&gt;調",B14:H14,"&lt;&gt;",B14:H14,"&lt;&gt;調整休")</f>
        <v>3</v>
      </c>
      <c r="J14" s="682">
        <v>27.5</v>
      </c>
      <c r="K14" s="692"/>
    </row>
    <row r="15" spans="1:11" ht="19.5" customHeight="1" x14ac:dyDescent="0.15">
      <c r="A15" s="20" t="s">
        <v>44</v>
      </c>
      <c r="B15" s="54" t="s">
        <v>58</v>
      </c>
      <c r="C15" s="21"/>
      <c r="D15" s="32"/>
      <c r="E15" s="54"/>
      <c r="F15" s="54" t="s">
        <v>21</v>
      </c>
      <c r="G15" s="54" t="s">
        <v>20</v>
      </c>
      <c r="H15" s="54" t="s">
        <v>58</v>
      </c>
      <c r="I15" s="5">
        <f t="shared" si="0"/>
        <v>4</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13:30-19"))*(5)+(COUNTIF(B15:H15,"14-17"))*(4)+(COUNTIF(B15:H15,"16-19"))*(4)</f>
        <v>21.5</v>
      </c>
      <c r="K15" s="692"/>
    </row>
    <row r="16" spans="1:11" ht="19.5" customHeight="1" x14ac:dyDescent="0.15">
      <c r="A16" s="19" t="s">
        <v>71</v>
      </c>
      <c r="B16" s="12" t="s">
        <v>27</v>
      </c>
      <c r="C16" s="21"/>
      <c r="D16" s="32"/>
      <c r="E16" s="12" t="s">
        <v>68</v>
      </c>
      <c r="F16" s="54"/>
      <c r="G16" s="54"/>
      <c r="H16" s="12" t="s">
        <v>27</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(3)+(COUNTIF(B16:H16,"16-19"))*(3)</f>
        <v>10</v>
      </c>
      <c r="K16" s="692"/>
    </row>
    <row r="17" spans="1:11" ht="19.5" customHeight="1" x14ac:dyDescent="0.15">
      <c r="A17" s="56" t="s">
        <v>66</v>
      </c>
      <c r="B17" s="16"/>
      <c r="C17" s="21"/>
      <c r="D17" s="32"/>
      <c r="E17" s="16"/>
      <c r="F17" s="54"/>
      <c r="G17" s="54"/>
      <c r="H17" s="57"/>
      <c r="I17" s="5"/>
      <c r="J17" s="682"/>
      <c r="K17" s="692"/>
    </row>
    <row r="18" spans="1:11" ht="19.5" customHeight="1" x14ac:dyDescent="0.15">
      <c r="A18" s="44"/>
      <c r="B18" s="12"/>
      <c r="C18" s="106"/>
      <c r="D18" s="106"/>
      <c r="E18" s="12"/>
      <c r="F18" s="40"/>
      <c r="G18" s="12"/>
      <c r="H18" s="40"/>
      <c r="I18" s="5"/>
      <c r="J18" s="758"/>
      <c r="K18" s="759"/>
    </row>
    <row r="19" spans="1:11" ht="19.5" customHeight="1" x14ac:dyDescent="0.15">
      <c r="A19" s="22" t="s">
        <v>0</v>
      </c>
      <c r="B19" s="23">
        <v>45943</v>
      </c>
      <c r="C19" s="23">
        <v>45944</v>
      </c>
      <c r="D19" s="23">
        <v>45945</v>
      </c>
      <c r="E19" s="23">
        <v>45946</v>
      </c>
      <c r="F19" s="23">
        <v>45947</v>
      </c>
      <c r="G19" s="23">
        <v>45948</v>
      </c>
      <c r="H19" s="23">
        <v>45949</v>
      </c>
      <c r="I19" s="7"/>
      <c r="J19" s="717" t="s">
        <v>2</v>
      </c>
      <c r="K19" s="718"/>
    </row>
    <row r="20" spans="1:11" ht="19.5" customHeight="1" x14ac:dyDescent="0.15">
      <c r="A20" s="22" t="s">
        <v>3</v>
      </c>
      <c r="B20" s="24" t="s">
        <v>4</v>
      </c>
      <c r="C20" s="21" t="s">
        <v>5</v>
      </c>
      <c r="D20" s="21" t="s">
        <v>6</v>
      </c>
      <c r="E20" s="2" t="s">
        <v>7</v>
      </c>
      <c r="F20" s="2" t="s">
        <v>8</v>
      </c>
      <c r="G20" s="2" t="s">
        <v>9</v>
      </c>
      <c r="H20" s="24" t="s">
        <v>10</v>
      </c>
      <c r="I20" s="8"/>
      <c r="J20" s="719"/>
      <c r="K20" s="720"/>
    </row>
    <row r="21" spans="1:11" ht="17.100000000000001" customHeight="1" x14ac:dyDescent="0.15">
      <c r="A21" s="17" t="s">
        <v>13</v>
      </c>
      <c r="B21" s="12"/>
      <c r="C21" s="21"/>
      <c r="D21" s="21"/>
      <c r="E21" s="12"/>
      <c r="F21" s="12"/>
      <c r="G21" s="12"/>
      <c r="H21" s="12"/>
      <c r="I21" s="51"/>
      <c r="J21" s="721"/>
      <c r="K21" s="722"/>
    </row>
    <row r="22" spans="1:11" ht="19.5" customHeight="1" x14ac:dyDescent="0.15">
      <c r="A22" s="19" t="s">
        <v>61</v>
      </c>
      <c r="B22" s="12" t="s">
        <v>58</v>
      </c>
      <c r="C22" s="127"/>
      <c r="D22" s="32"/>
      <c r="E22" s="54"/>
      <c r="F22" s="54" t="s">
        <v>21</v>
      </c>
      <c r="G22" s="54" t="s">
        <v>20</v>
      </c>
      <c r="H22" s="54" t="s">
        <v>58</v>
      </c>
      <c r="I22" s="5">
        <f t="shared" ref="I22:I24" si="1">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(4)</f>
        <v>21.5</v>
      </c>
      <c r="K22" s="692"/>
    </row>
    <row r="23" spans="1:11" ht="19.5" customHeight="1" x14ac:dyDescent="0.15">
      <c r="A23" s="20" t="s">
        <v>44</v>
      </c>
      <c r="B23" s="16"/>
      <c r="C23" s="21"/>
      <c r="D23" s="32"/>
      <c r="E23" s="54" t="s">
        <v>22</v>
      </c>
      <c r="F23" s="54" t="s">
        <v>20</v>
      </c>
      <c r="G23" s="54" t="s">
        <v>21</v>
      </c>
      <c r="H23" s="54"/>
      <c r="I23" s="5">
        <f t="shared" si="1"/>
        <v>3</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(4)</f>
        <v>14.5</v>
      </c>
      <c r="K23" s="692"/>
    </row>
    <row r="24" spans="1:11" ht="19.5" customHeight="1" x14ac:dyDescent="0.15">
      <c r="A24" s="19" t="s">
        <v>71</v>
      </c>
      <c r="B24" s="12" t="s">
        <v>27</v>
      </c>
      <c r="C24" s="21"/>
      <c r="D24" s="32"/>
      <c r="E24" s="12" t="s">
        <v>68</v>
      </c>
      <c r="F24" s="54"/>
      <c r="G24" s="54"/>
      <c r="H24" s="12" t="s">
        <v>27</v>
      </c>
      <c r="I24" s="5">
        <f t="shared" si="1"/>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13:30-19"))*(5)+(COUNTIF(B24:H24,"14-17"))*(3)+(COUNTIF(B24:H24,"16-19"))*(3)</f>
        <v>10</v>
      </c>
      <c r="K24" s="692"/>
    </row>
    <row r="25" spans="1:11" ht="19.5" customHeight="1" x14ac:dyDescent="0.15">
      <c r="A25" s="56" t="s">
        <v>66</v>
      </c>
      <c r="B25" s="16"/>
      <c r="C25" s="21"/>
      <c r="D25" s="32"/>
      <c r="E25" s="16"/>
      <c r="F25" s="54"/>
      <c r="G25" s="54"/>
      <c r="H25" s="57"/>
      <c r="I25" s="5"/>
      <c r="J25" s="682"/>
      <c r="K25" s="692"/>
    </row>
    <row r="26" spans="1:11" ht="19.5" customHeight="1" x14ac:dyDescent="0.15">
      <c r="A26" s="44"/>
      <c r="B26" s="12"/>
      <c r="C26" s="106"/>
      <c r="D26" s="106"/>
      <c r="E26" s="12"/>
      <c r="F26" s="40"/>
      <c r="G26" s="12"/>
      <c r="H26" s="40"/>
      <c r="I26" s="5"/>
      <c r="J26" s="758"/>
      <c r="K26" s="759"/>
    </row>
    <row r="27" spans="1:11" ht="19.5" customHeight="1" x14ac:dyDescent="0.15">
      <c r="A27" s="22" t="s">
        <v>0</v>
      </c>
      <c r="B27" s="90">
        <v>45950</v>
      </c>
      <c r="C27" s="90">
        <v>45951</v>
      </c>
      <c r="D27" s="90">
        <v>45952</v>
      </c>
      <c r="E27" s="90">
        <v>45953</v>
      </c>
      <c r="F27" s="90">
        <v>45954</v>
      </c>
      <c r="G27" s="90">
        <v>45955</v>
      </c>
      <c r="H27" s="90">
        <v>45956</v>
      </c>
      <c r="I27" s="7"/>
      <c r="J27" s="717" t="s">
        <v>2</v>
      </c>
      <c r="K27" s="718"/>
    </row>
    <row r="28" spans="1:11" ht="19.5" customHeight="1" x14ac:dyDescent="0.15">
      <c r="A28" s="22" t="s">
        <v>3</v>
      </c>
      <c r="B28" s="2" t="s">
        <v>4</v>
      </c>
      <c r="C28" s="21" t="s">
        <v>5</v>
      </c>
      <c r="D28" s="21" t="s">
        <v>6</v>
      </c>
      <c r="E28" s="2" t="s">
        <v>7</v>
      </c>
      <c r="F28" s="2" t="s">
        <v>8</v>
      </c>
      <c r="G28" s="2" t="s">
        <v>9</v>
      </c>
      <c r="H28" s="24" t="s">
        <v>10</v>
      </c>
      <c r="I28" s="8"/>
      <c r="J28" s="719"/>
      <c r="K28" s="720"/>
    </row>
    <row r="29" spans="1:11" ht="19.5" customHeight="1" x14ac:dyDescent="0.15">
      <c r="A29" s="17" t="s">
        <v>12</v>
      </c>
      <c r="B29" s="12"/>
      <c r="C29" s="419" t="s">
        <v>334</v>
      </c>
      <c r="D29" s="21"/>
      <c r="E29" s="12"/>
      <c r="F29" s="967" t="s">
        <v>60</v>
      </c>
      <c r="G29" s="968"/>
      <c r="H29" s="969"/>
      <c r="I29" s="5"/>
      <c r="J29" s="682"/>
      <c r="K29" s="692"/>
    </row>
    <row r="30" spans="1:11" ht="19.5" customHeight="1" x14ac:dyDescent="0.15">
      <c r="A30" s="19" t="s">
        <v>61</v>
      </c>
      <c r="B30" s="12"/>
      <c r="C30" s="993" t="s">
        <v>338</v>
      </c>
      <c r="D30" s="32"/>
      <c r="E30" s="54" t="s">
        <v>20</v>
      </c>
      <c r="F30" s="54" t="s">
        <v>20</v>
      </c>
      <c r="G30" s="54" t="s">
        <v>51</v>
      </c>
      <c r="H30" s="54" t="s">
        <v>20</v>
      </c>
      <c r="I30" s="5">
        <f t="shared" ref="I30:I32" si="2">COUNTIFS(B30:H30,"&lt;&gt;空",B30:H30,"&lt;&gt;休",B30:H30,"&lt;&gt;調",B30:H30,"&lt;&gt;",B30:H30,"&lt;&gt;調整休")</f>
        <v>5</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f>
        <v>19</v>
      </c>
      <c r="K30" s="692"/>
    </row>
    <row r="31" spans="1:11" ht="19.5" customHeight="1" x14ac:dyDescent="0.15">
      <c r="A31" s="20" t="s">
        <v>44</v>
      </c>
      <c r="B31" s="54" t="s">
        <v>58</v>
      </c>
      <c r="C31" s="994"/>
      <c r="D31" s="32"/>
      <c r="E31" s="54" t="s">
        <v>21</v>
      </c>
      <c r="F31" s="54" t="s">
        <v>21</v>
      </c>
      <c r="G31" s="54" t="s">
        <v>22</v>
      </c>
      <c r="H31" s="54" t="s">
        <v>118</v>
      </c>
      <c r="I31" s="5">
        <f t="shared" si="2"/>
        <v>5</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COUNTIF(B31:H31,"11-16"))*(4.5)</f>
        <v>25.25</v>
      </c>
      <c r="K31" s="692"/>
    </row>
    <row r="32" spans="1:11" ht="19.5" customHeight="1" x14ac:dyDescent="0.15">
      <c r="A32" s="19" t="s">
        <v>71</v>
      </c>
      <c r="B32" s="12" t="s">
        <v>27</v>
      </c>
      <c r="C32" s="994"/>
      <c r="D32" s="32"/>
      <c r="E32" s="59"/>
      <c r="F32" s="54"/>
      <c r="G32" s="54"/>
      <c r="H32" s="12" t="s">
        <v>68</v>
      </c>
      <c r="I32" s="5">
        <f t="shared" si="2"/>
        <v>2</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13:30-19"))*(5)+(COUNTIF(B32:H32,"14-17"))*(3)+(COUNTIF(B32:H32,"16-19"))*(3)</f>
        <v>7</v>
      </c>
      <c r="K32" s="692"/>
    </row>
    <row r="33" spans="1:14" ht="19.5" customHeight="1" x14ac:dyDescent="0.15">
      <c r="A33" s="56" t="s">
        <v>66</v>
      </c>
      <c r="B33" s="16"/>
      <c r="C33" s="994"/>
      <c r="D33" s="32"/>
      <c r="E33" s="16"/>
      <c r="F33" s="54"/>
      <c r="G33" s="54"/>
      <c r="H33" s="57"/>
      <c r="I33" s="5"/>
      <c r="J33" s="682"/>
      <c r="K33" s="692"/>
    </row>
    <row r="34" spans="1:14" ht="19.5" customHeight="1" x14ac:dyDescent="0.15">
      <c r="A34" s="44"/>
      <c r="B34" s="12"/>
      <c r="C34" s="996"/>
      <c r="D34" s="106"/>
      <c r="E34" s="12"/>
      <c r="F34" s="40"/>
      <c r="G34" s="12"/>
      <c r="H34" s="40"/>
      <c r="I34" s="5"/>
      <c r="J34" s="758"/>
      <c r="K34" s="759"/>
    </row>
    <row r="35" spans="1:14" ht="19.5" customHeight="1" x14ac:dyDescent="0.15">
      <c r="A35" s="22" t="s">
        <v>0</v>
      </c>
      <c r="B35" s="23">
        <v>45957</v>
      </c>
      <c r="C35" s="23">
        <v>45958</v>
      </c>
      <c r="D35" s="23">
        <v>45959</v>
      </c>
      <c r="E35" s="23">
        <v>45960</v>
      </c>
      <c r="F35" s="23">
        <v>45961</v>
      </c>
      <c r="G35" s="23"/>
      <c r="H35" s="23"/>
      <c r="I35" s="7"/>
      <c r="J35" s="717" t="s">
        <v>2</v>
      </c>
      <c r="K35" s="718"/>
    </row>
    <row r="36" spans="1:14" ht="19.5" customHeight="1" x14ac:dyDescent="0.15">
      <c r="A36" s="22" t="s">
        <v>3</v>
      </c>
      <c r="B36" s="2" t="s">
        <v>4</v>
      </c>
      <c r="C36" s="316" t="s">
        <v>5</v>
      </c>
      <c r="D36" s="21" t="s">
        <v>6</v>
      </c>
      <c r="E36" s="2" t="s">
        <v>7</v>
      </c>
      <c r="F36" s="2" t="s">
        <v>8</v>
      </c>
      <c r="G36" s="2"/>
      <c r="H36" s="24"/>
      <c r="I36" s="8"/>
      <c r="J36" s="719"/>
      <c r="K36" s="720"/>
    </row>
    <row r="37" spans="1:14" ht="17.100000000000001" customHeight="1" x14ac:dyDescent="0.15">
      <c r="A37" s="17" t="s">
        <v>13</v>
      </c>
      <c r="B37" s="12"/>
      <c r="C37" s="21"/>
      <c r="D37" s="21"/>
      <c r="E37" s="12"/>
      <c r="F37" s="12"/>
      <c r="G37" s="21"/>
      <c r="H37" s="21"/>
      <c r="I37" s="51"/>
      <c r="J37" s="27"/>
      <c r="K37" s="49"/>
    </row>
    <row r="38" spans="1:14" ht="19.5" customHeight="1" x14ac:dyDescent="0.15">
      <c r="A38" s="19" t="s">
        <v>61</v>
      </c>
      <c r="B38" s="12" t="s">
        <v>58</v>
      </c>
      <c r="C38" s="127"/>
      <c r="D38" s="32"/>
      <c r="E38" s="54"/>
      <c r="F38" s="12" t="s">
        <v>58</v>
      </c>
      <c r="G38" s="32"/>
      <c r="H38" s="32"/>
      <c r="I38" s="5">
        <f t="shared" ref="I38:I40" si="3">COUNTIFS(B38:H38,"&lt;&gt;空",B38:H38,"&lt;&gt;休",B38:H38,"&lt;&gt;調",B38:H38,"&lt;&gt;",B38:H38,"&lt;&gt;調整休")</f>
        <v>2</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f>
        <v>12.5</v>
      </c>
      <c r="K38" s="692"/>
    </row>
    <row r="39" spans="1:14" ht="19.5" customHeight="1" x14ac:dyDescent="0.15">
      <c r="A39" s="20" t="s">
        <v>44</v>
      </c>
      <c r="B39" s="16"/>
      <c r="C39" s="21"/>
      <c r="D39" s="32"/>
      <c r="E39" s="54" t="s">
        <v>20</v>
      </c>
      <c r="F39" s="58"/>
      <c r="G39" s="32"/>
      <c r="H39" s="32"/>
      <c r="I39" s="5">
        <f t="shared" si="3"/>
        <v>1</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f>
        <v>4.5</v>
      </c>
      <c r="K39" s="692"/>
    </row>
    <row r="40" spans="1:14" ht="19.5" customHeight="1" x14ac:dyDescent="0.15">
      <c r="A40" s="19" t="s">
        <v>71</v>
      </c>
      <c r="B40" s="12" t="s">
        <v>27</v>
      </c>
      <c r="C40" s="21"/>
      <c r="D40" s="32"/>
      <c r="E40" s="12" t="s">
        <v>27</v>
      </c>
      <c r="F40" s="54" t="s">
        <v>27</v>
      </c>
      <c r="G40" s="32"/>
      <c r="H40" s="32"/>
      <c r="I40" s="5">
        <f t="shared" si="3"/>
        <v>3</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(3)+(COUNTIF(B40:H40,"16-19"))*(3)</f>
        <v>9</v>
      </c>
      <c r="K40" s="692"/>
    </row>
    <row r="41" spans="1:14" ht="19.5" customHeight="1" x14ac:dyDescent="0.15">
      <c r="A41" s="56" t="s">
        <v>66</v>
      </c>
      <c r="B41" s="16"/>
      <c r="C41" s="21"/>
      <c r="D41" s="32"/>
      <c r="E41" s="16" t="s">
        <v>367</v>
      </c>
      <c r="F41" s="54"/>
      <c r="G41" s="32"/>
      <c r="H41" s="32"/>
      <c r="I41" s="5"/>
      <c r="J41" s="682"/>
      <c r="K41" s="692"/>
    </row>
    <row r="42" spans="1:14" ht="19.5" customHeight="1" x14ac:dyDescent="0.15">
      <c r="A42" s="44"/>
      <c r="B42" s="12"/>
      <c r="C42" s="106"/>
      <c r="D42" s="106"/>
      <c r="E42" s="12"/>
      <c r="F42" s="40"/>
      <c r="G42" s="106"/>
      <c r="H42" s="106"/>
      <c r="I42" s="5"/>
      <c r="J42" s="758"/>
      <c r="K42" s="759"/>
    </row>
    <row r="43" spans="1:14" ht="19.5" customHeight="1" x14ac:dyDescent="0.15">
      <c r="A43" s="41"/>
      <c r="B43" s="42"/>
      <c r="C43" s="42"/>
      <c r="D43" s="42"/>
      <c r="E43" s="42"/>
      <c r="F43" s="42"/>
      <c r="G43" s="42"/>
      <c r="H43" s="42"/>
      <c r="I43" s="1001" t="s">
        <v>383</v>
      </c>
      <c r="J43" s="1001"/>
      <c r="K43" s="100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4">
    <mergeCell ref="J13:K13"/>
    <mergeCell ref="B1:F1"/>
    <mergeCell ref="H1:K1"/>
    <mergeCell ref="I3:I4"/>
    <mergeCell ref="J3:K4"/>
    <mergeCell ref="J5:K5"/>
    <mergeCell ref="J6:K6"/>
    <mergeCell ref="J7:K7"/>
    <mergeCell ref="J8:K8"/>
    <mergeCell ref="J9:K9"/>
    <mergeCell ref="J10:K10"/>
    <mergeCell ref="J11:K12"/>
    <mergeCell ref="J26:K26"/>
    <mergeCell ref="J14:K14"/>
    <mergeCell ref="J15:K15"/>
    <mergeCell ref="J16:K16"/>
    <mergeCell ref="J17:K17"/>
    <mergeCell ref="J18:K18"/>
    <mergeCell ref="J19:K20"/>
    <mergeCell ref="J21:K21"/>
    <mergeCell ref="J22:K22"/>
    <mergeCell ref="J23:K23"/>
    <mergeCell ref="J24:K24"/>
    <mergeCell ref="J25:K25"/>
    <mergeCell ref="J27:K28"/>
    <mergeCell ref="F29:H29"/>
    <mergeCell ref="J29:K29"/>
    <mergeCell ref="C30:C34"/>
    <mergeCell ref="J30:K30"/>
    <mergeCell ref="J31:K31"/>
    <mergeCell ref="J32:K32"/>
    <mergeCell ref="J33:K33"/>
    <mergeCell ref="J34:K34"/>
    <mergeCell ref="A46:B46"/>
    <mergeCell ref="C46:K46"/>
    <mergeCell ref="J35:K36"/>
    <mergeCell ref="J38:K38"/>
    <mergeCell ref="J39:K39"/>
    <mergeCell ref="J40:K40"/>
    <mergeCell ref="J41:K41"/>
    <mergeCell ref="J42:K42"/>
    <mergeCell ref="I43:K43"/>
    <mergeCell ref="A44:B44"/>
    <mergeCell ref="D44:E44"/>
    <mergeCell ref="A45:B45"/>
    <mergeCell ref="C45:K45"/>
    <mergeCell ref="A52:B52"/>
    <mergeCell ref="C52:K52"/>
    <mergeCell ref="C47:K47"/>
    <mergeCell ref="A49:B49"/>
    <mergeCell ref="C49:K49"/>
    <mergeCell ref="A50:B50"/>
    <mergeCell ref="A51:B51"/>
    <mergeCell ref="C51:K51"/>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B983988-D5EC-4D9D-A574-79B1ABF10FBE}">
          <x14:formula1>
            <xm:f>'F:\Users\clmiwa-three\Downloads\[《中村》新田・草加 エリア 仮シフト【12月16日～1月15日】.xlsx]参照データベース'!#REF!</xm:f>
          </x14:formula1>
          <xm:sqref>G1 C43:H43</xm:sqref>
        </x14:dataValidation>
      </x14:dataValidations>
    </ext>
  </extLst>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AD0BA-16E2-4714-B67A-020E48638AB9}">
  <sheetPr>
    <tabColor theme="7" tint="0.59999389629810485"/>
    <pageSetUpPr fitToPage="1"/>
  </sheetPr>
  <dimension ref="A1:X52"/>
  <sheetViews>
    <sheetView zoomScaleNormal="100" workbookViewId="0">
      <selection activeCell="E69" sqref="E69"/>
    </sheetView>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60" t="s">
        <v>69</v>
      </c>
      <c r="B1" s="683" t="s">
        <v>337</v>
      </c>
      <c r="C1" s="683"/>
      <c r="D1" s="683"/>
      <c r="E1" s="683"/>
      <c r="F1" s="683"/>
      <c r="H1" s="803" t="s">
        <v>42</v>
      </c>
      <c r="I1" s="804"/>
      <c r="J1" s="805"/>
      <c r="K1" s="806"/>
    </row>
    <row r="2" spans="1:24" ht="17.100000000000001" customHeight="1" x14ac:dyDescent="0.15">
      <c r="A2" s="14"/>
      <c r="I2" s="14"/>
      <c r="J2" s="3"/>
      <c r="K2" s="4"/>
    </row>
    <row r="3" spans="1:24" ht="17.100000000000001" customHeight="1" x14ac:dyDescent="0.15">
      <c r="A3" s="2" t="s">
        <v>64</v>
      </c>
      <c r="B3" s="90"/>
      <c r="C3" s="90"/>
      <c r="D3" s="90">
        <v>45931</v>
      </c>
      <c r="E3" s="90">
        <v>45932</v>
      </c>
      <c r="F3" s="90">
        <v>45933</v>
      </c>
      <c r="G3" s="90">
        <v>45934</v>
      </c>
      <c r="H3" s="90">
        <v>45935</v>
      </c>
      <c r="I3" s="807" t="s">
        <v>1</v>
      </c>
      <c r="J3" s="799" t="s">
        <v>2</v>
      </c>
      <c r="K3" s="800"/>
    </row>
    <row r="4" spans="1:24" ht="17.100000000000001" customHeight="1" x14ac:dyDescent="0.15">
      <c r="A4" s="2" t="s">
        <v>3</v>
      </c>
      <c r="B4" s="2"/>
      <c r="C4" s="2"/>
      <c r="D4" s="21" t="s">
        <v>6</v>
      </c>
      <c r="E4" s="2" t="s">
        <v>7</v>
      </c>
      <c r="F4" s="2" t="s">
        <v>8</v>
      </c>
      <c r="G4" s="2" t="s">
        <v>9</v>
      </c>
      <c r="H4" s="24" t="s">
        <v>10</v>
      </c>
      <c r="I4" s="808"/>
      <c r="J4" s="801"/>
      <c r="K4" s="802"/>
    </row>
    <row r="5" spans="1:24" ht="15.75" customHeight="1" x14ac:dyDescent="0.15">
      <c r="A5" s="126" t="s">
        <v>13</v>
      </c>
      <c r="B5" s="127"/>
      <c r="C5" s="127"/>
      <c r="D5" s="128"/>
      <c r="E5" s="12"/>
      <c r="F5" s="691" t="s">
        <v>60</v>
      </c>
      <c r="G5" s="691"/>
      <c r="H5" s="691"/>
      <c r="I5" s="5"/>
      <c r="J5" s="682"/>
      <c r="K5" s="692"/>
    </row>
    <row r="6" spans="1:24" ht="17.100000000000001" customHeight="1" x14ac:dyDescent="0.15">
      <c r="A6" s="937" t="s">
        <v>16</v>
      </c>
      <c r="B6" s="127"/>
      <c r="C6" s="127"/>
      <c r="D6" s="32"/>
      <c r="E6" s="16" t="s">
        <v>275</v>
      </c>
      <c r="F6" s="16" t="s">
        <v>274</v>
      </c>
      <c r="G6" s="54" t="s">
        <v>21</v>
      </c>
      <c r="H6" s="12" t="s">
        <v>20</v>
      </c>
      <c r="I6" s="766">
        <f t="shared" ref="I6" si="0">COUNTIFS(B6:H6,"&lt;&gt;空",B6:H6,"&lt;&gt;休",B6:H6,"&lt;&gt;調",B6:H6,"&lt;&gt;",B6:H6,"&lt;&gt;調整休")</f>
        <v>4</v>
      </c>
      <c r="J6" s="934">
        <v>14.25</v>
      </c>
      <c r="K6" s="935"/>
      <c r="N6" s="6"/>
      <c r="O6" s="6"/>
      <c r="P6" s="6"/>
      <c r="Q6" s="6"/>
      <c r="R6" s="6"/>
      <c r="S6" s="6"/>
      <c r="T6" s="6"/>
      <c r="U6" s="6"/>
      <c r="V6" s="6"/>
      <c r="W6" s="6"/>
      <c r="X6" s="6"/>
    </row>
    <row r="7" spans="1:24" ht="17.100000000000001" customHeight="1" x14ac:dyDescent="0.15">
      <c r="A7" s="938"/>
      <c r="B7" s="21"/>
      <c r="C7" s="21"/>
      <c r="D7" s="32"/>
      <c r="E7" s="12" t="s">
        <v>21</v>
      </c>
      <c r="F7" s="12" t="s">
        <v>21</v>
      </c>
      <c r="G7" s="54"/>
      <c r="H7" s="12"/>
      <c r="I7" s="782"/>
      <c r="J7" s="795"/>
      <c r="K7" s="796"/>
      <c r="N7" s="6"/>
      <c r="O7" s="6"/>
      <c r="P7" s="6"/>
      <c r="Q7" s="6"/>
      <c r="R7" s="6"/>
      <c r="S7" s="6"/>
      <c r="T7" s="6"/>
      <c r="U7" s="6"/>
      <c r="V7" s="6"/>
      <c r="W7" s="6"/>
      <c r="X7" s="6"/>
    </row>
    <row r="8" spans="1:24" ht="17.100000000000001" customHeight="1" x14ac:dyDescent="0.15">
      <c r="A8" s="20" t="s">
        <v>17</v>
      </c>
      <c r="B8" s="21"/>
      <c r="C8" s="21"/>
      <c r="D8" s="32"/>
      <c r="E8" s="54" t="s">
        <v>20</v>
      </c>
      <c r="F8" s="54" t="s">
        <v>20</v>
      </c>
      <c r="G8" s="54"/>
      <c r="H8" s="59"/>
      <c r="I8" s="5">
        <f t="shared" ref="I8:I9" si="1">COUNTIFS(B8:H8,"&lt;&gt;空",B8:H8,"&lt;&gt;休",B8:H8,"&lt;&gt;調",B8:H8,"&lt;&gt;",B8:H8,"&lt;&gt;調整休")</f>
        <v>2</v>
      </c>
      <c r="J8" s="758">
        <f t="shared" ref="J8:J9" si="2">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9</v>
      </c>
      <c r="K8" s="759"/>
    </row>
    <row r="9" spans="1:24" ht="17.100000000000001" customHeight="1" x14ac:dyDescent="0.15">
      <c r="A9" s="20" t="s">
        <v>18</v>
      </c>
      <c r="B9" s="21"/>
      <c r="C9" s="21"/>
      <c r="D9" s="32"/>
      <c r="E9" s="12"/>
      <c r="F9" s="54"/>
      <c r="G9" s="12" t="s">
        <v>20</v>
      </c>
      <c r="H9" s="12" t="s">
        <v>21</v>
      </c>
      <c r="I9" s="5">
        <f t="shared" si="1"/>
        <v>2</v>
      </c>
      <c r="J9" s="758">
        <f t="shared" si="2"/>
        <v>9</v>
      </c>
      <c r="K9" s="759"/>
    </row>
    <row r="10" spans="1:24" ht="17.100000000000001" customHeight="1" x14ac:dyDescent="0.15">
      <c r="A10" s="44"/>
      <c r="B10" s="106"/>
      <c r="C10" s="106"/>
      <c r="D10" s="36"/>
      <c r="E10" s="12"/>
      <c r="F10" s="16"/>
      <c r="G10" s="16"/>
      <c r="H10" s="40"/>
      <c r="I10" s="5"/>
      <c r="J10" s="758"/>
      <c r="K10" s="759"/>
    </row>
    <row r="11" spans="1:24" ht="17.100000000000001" customHeight="1" x14ac:dyDescent="0.15">
      <c r="A11" s="33" t="s">
        <v>0</v>
      </c>
      <c r="B11" s="90">
        <v>45936</v>
      </c>
      <c r="C11" s="90">
        <v>45937</v>
      </c>
      <c r="D11" s="90">
        <v>45938</v>
      </c>
      <c r="E11" s="90">
        <v>45939</v>
      </c>
      <c r="F11" s="90">
        <v>45940</v>
      </c>
      <c r="G11" s="90">
        <v>45941</v>
      </c>
      <c r="H11" s="90">
        <v>45942</v>
      </c>
      <c r="I11" s="131"/>
      <c r="J11" s="799" t="s">
        <v>2</v>
      </c>
      <c r="K11" s="800"/>
    </row>
    <row r="12" spans="1:24" ht="17.100000000000001" customHeight="1" x14ac:dyDescent="0.15">
      <c r="A12" s="22" t="s">
        <v>3</v>
      </c>
      <c r="B12" s="2" t="s">
        <v>4</v>
      </c>
      <c r="C12" s="2" t="s">
        <v>5</v>
      </c>
      <c r="D12" s="21" t="s">
        <v>6</v>
      </c>
      <c r="E12" s="2" t="s">
        <v>7</v>
      </c>
      <c r="F12" s="2" t="s">
        <v>8</v>
      </c>
      <c r="G12" s="2" t="s">
        <v>9</v>
      </c>
      <c r="H12" s="24" t="s">
        <v>10</v>
      </c>
      <c r="I12" s="133"/>
      <c r="J12" s="801"/>
      <c r="K12" s="802"/>
    </row>
    <row r="13" spans="1:24" ht="17.100000000000001" customHeight="1" x14ac:dyDescent="0.15">
      <c r="A13" s="126" t="s">
        <v>12</v>
      </c>
      <c r="B13" s="12"/>
      <c r="C13" s="127"/>
      <c r="D13" s="128"/>
      <c r="E13" s="12"/>
      <c r="F13" s="12"/>
      <c r="G13" s="12"/>
      <c r="H13" s="12"/>
      <c r="I13" s="5"/>
      <c r="J13" s="693"/>
      <c r="K13" s="692"/>
    </row>
    <row r="14" spans="1:24" ht="17.100000000000001" customHeight="1" x14ac:dyDescent="0.15">
      <c r="A14" s="937" t="s">
        <v>16</v>
      </c>
      <c r="B14" s="12" t="s">
        <v>20</v>
      </c>
      <c r="C14" s="127"/>
      <c r="D14" s="32"/>
      <c r="E14" s="16" t="s">
        <v>275</v>
      </c>
      <c r="F14" s="430" t="s">
        <v>352</v>
      </c>
      <c r="G14" s="12" t="s">
        <v>21</v>
      </c>
      <c r="H14" s="12"/>
      <c r="I14" s="766">
        <f t="shared" ref="I14" si="3">COUNTIFS(B14:H14,"&lt;&gt;空",B14:H14,"&lt;&gt;休",B14:H14,"&lt;&gt;調",B14:H14,"&lt;&gt;",B14:H14,"&lt;&gt;調整休")</f>
        <v>4</v>
      </c>
      <c r="J14" s="934">
        <v>25.75</v>
      </c>
      <c r="K14" s="935"/>
    </row>
    <row r="15" spans="1:24" ht="17.100000000000001" customHeight="1" x14ac:dyDescent="0.15">
      <c r="A15" s="938"/>
      <c r="B15" s="93"/>
      <c r="C15" s="21"/>
      <c r="D15" s="32"/>
      <c r="E15" s="12" t="s">
        <v>21</v>
      </c>
      <c r="F15" s="12" t="s">
        <v>21</v>
      </c>
      <c r="G15" s="12"/>
      <c r="H15" s="12"/>
      <c r="I15" s="782"/>
      <c r="J15" s="795"/>
      <c r="K15" s="796"/>
    </row>
    <row r="16" spans="1:24" ht="17.100000000000001" customHeight="1" x14ac:dyDescent="0.15">
      <c r="A16" s="20" t="s">
        <v>17</v>
      </c>
      <c r="B16" s="59"/>
      <c r="C16" s="21"/>
      <c r="D16" s="32"/>
      <c r="E16" s="54" t="s">
        <v>20</v>
      </c>
      <c r="F16" s="54" t="s">
        <v>20</v>
      </c>
      <c r="G16" s="12"/>
      <c r="H16" s="12" t="s">
        <v>20</v>
      </c>
      <c r="I16" s="5">
        <f t="shared" ref="I16:I17" si="4">COUNTIFS(B16:H16,"&lt;&gt;空",B16:H16,"&lt;&gt;休",B16:H16,"&lt;&gt;調",B16:H16,"&lt;&gt;",B16:H16,"&lt;&gt;調整休")</f>
        <v>3</v>
      </c>
      <c r="J16" s="758">
        <f t="shared" ref="J16" si="5">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13.5</v>
      </c>
      <c r="K16" s="759"/>
    </row>
    <row r="17" spans="1:11" ht="17.100000000000001" customHeight="1" x14ac:dyDescent="0.15">
      <c r="A17" s="20" t="s">
        <v>18</v>
      </c>
      <c r="B17" s="12" t="s">
        <v>21</v>
      </c>
      <c r="C17" s="21"/>
      <c r="D17" s="32"/>
      <c r="E17" s="12"/>
      <c r="F17" s="54"/>
      <c r="G17" s="12" t="s">
        <v>20</v>
      </c>
      <c r="H17" s="12" t="s">
        <v>21</v>
      </c>
      <c r="I17" s="5">
        <f t="shared" si="4"/>
        <v>3</v>
      </c>
      <c r="J17" s="758">
        <f t="shared" ref="J17" si="6">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10-15"))*(4.5)</f>
        <v>13.5</v>
      </c>
      <c r="K17" s="759"/>
    </row>
    <row r="18" spans="1:11" ht="17.100000000000001" customHeight="1" x14ac:dyDescent="0.15">
      <c r="A18" s="44"/>
      <c r="B18" s="29"/>
      <c r="C18" s="106"/>
      <c r="D18" s="36"/>
      <c r="E18" s="12"/>
      <c r="F18" s="16"/>
      <c r="G18" s="16"/>
      <c r="H18" s="40"/>
      <c r="I18" s="5"/>
      <c r="J18" s="758"/>
      <c r="K18" s="759"/>
    </row>
    <row r="19" spans="1:11" ht="17.100000000000001" customHeight="1" x14ac:dyDescent="0.15">
      <c r="A19" s="22" t="s">
        <v>0</v>
      </c>
      <c r="B19" s="23">
        <v>45943</v>
      </c>
      <c r="C19" s="23">
        <v>45944</v>
      </c>
      <c r="D19" s="23">
        <v>45945</v>
      </c>
      <c r="E19" s="23">
        <v>45946</v>
      </c>
      <c r="F19" s="23">
        <v>45947</v>
      </c>
      <c r="G19" s="23">
        <v>45948</v>
      </c>
      <c r="H19" s="23">
        <v>45949</v>
      </c>
      <c r="I19" s="131"/>
      <c r="J19" s="799" t="s">
        <v>2</v>
      </c>
      <c r="K19" s="800"/>
    </row>
    <row r="20" spans="1:11" ht="17.100000000000001" customHeight="1" x14ac:dyDescent="0.15">
      <c r="A20" s="22" t="s">
        <v>3</v>
      </c>
      <c r="B20" s="24" t="s">
        <v>4</v>
      </c>
      <c r="C20" s="21" t="s">
        <v>5</v>
      </c>
      <c r="D20" s="21" t="s">
        <v>6</v>
      </c>
      <c r="E20" s="2" t="s">
        <v>7</v>
      </c>
      <c r="F20" s="2" t="s">
        <v>8</v>
      </c>
      <c r="G20" s="2" t="s">
        <v>9</v>
      </c>
      <c r="H20" s="24" t="s">
        <v>10</v>
      </c>
      <c r="I20" s="133"/>
      <c r="J20" s="801"/>
      <c r="K20" s="802"/>
    </row>
    <row r="21" spans="1:11" ht="17.100000000000001" customHeight="1" x14ac:dyDescent="0.15">
      <c r="A21" s="126" t="s">
        <v>13</v>
      </c>
      <c r="B21" s="12"/>
      <c r="C21" s="127"/>
      <c r="D21" s="128"/>
      <c r="E21" s="12"/>
      <c r="F21" s="12"/>
      <c r="G21" s="12"/>
      <c r="H21" s="12"/>
      <c r="I21" s="5"/>
      <c r="J21" s="682"/>
      <c r="K21" s="692"/>
    </row>
    <row r="22" spans="1:11" ht="17.100000000000001" customHeight="1" x14ac:dyDescent="0.15">
      <c r="A22" s="937" t="s">
        <v>16</v>
      </c>
      <c r="B22" s="59"/>
      <c r="C22" s="127"/>
      <c r="D22" s="32"/>
      <c r="E22" s="16" t="s">
        <v>275</v>
      </c>
      <c r="F22" s="16" t="s">
        <v>274</v>
      </c>
      <c r="G22" s="54" t="s">
        <v>20</v>
      </c>
      <c r="H22" s="12"/>
      <c r="I22" s="766">
        <f t="shared" ref="I22" si="7">COUNTIFS(B22:H22,"&lt;&gt;空",B22:H22,"&lt;&gt;休",B22:H22,"&lt;&gt;調",B22:H22,"&lt;&gt;",B22:H22,"&lt;&gt;調整休")</f>
        <v>3</v>
      </c>
      <c r="J22" s="934">
        <v>18.75</v>
      </c>
      <c r="K22" s="935"/>
    </row>
    <row r="23" spans="1:11" ht="17.100000000000001" customHeight="1" x14ac:dyDescent="0.15">
      <c r="A23" s="938"/>
      <c r="B23" s="93"/>
      <c r="C23" s="21"/>
      <c r="D23" s="32"/>
      <c r="E23" s="12" t="s">
        <v>21</v>
      </c>
      <c r="F23" s="12" t="s">
        <v>21</v>
      </c>
      <c r="G23" s="54"/>
      <c r="H23" s="12"/>
      <c r="I23" s="782"/>
      <c r="J23" s="795"/>
      <c r="K23" s="796"/>
    </row>
    <row r="24" spans="1:11" ht="17.100000000000001" customHeight="1" x14ac:dyDescent="0.15">
      <c r="A24" s="20" t="s">
        <v>17</v>
      </c>
      <c r="B24" s="12" t="s">
        <v>21</v>
      </c>
      <c r="C24" s="21"/>
      <c r="D24" s="32"/>
      <c r="E24" s="54" t="s">
        <v>20</v>
      </c>
      <c r="F24" s="54" t="s">
        <v>20</v>
      </c>
      <c r="G24" s="54"/>
      <c r="H24" s="12" t="s">
        <v>20</v>
      </c>
      <c r="I24" s="5">
        <f t="shared" ref="I24:I25" si="8">COUNTIFS(B24:H24,"&lt;&gt;空",B24:H24,"&lt;&gt;休",B24:H24,"&lt;&gt;調",B24:H24,"&lt;&gt;",B24:H24,"&lt;&gt;調整休")</f>
        <v>4</v>
      </c>
      <c r="J24" s="758">
        <f t="shared" ref="J24:J25" si="9">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18</v>
      </c>
      <c r="K24" s="759"/>
    </row>
    <row r="25" spans="1:11" ht="17.100000000000001" customHeight="1" x14ac:dyDescent="0.15">
      <c r="A25" s="20" t="s">
        <v>18</v>
      </c>
      <c r="B25" s="54" t="s">
        <v>20</v>
      </c>
      <c r="C25" s="21"/>
      <c r="D25" s="32"/>
      <c r="E25" s="12"/>
      <c r="F25" s="54"/>
      <c r="G25" s="54" t="s">
        <v>21</v>
      </c>
      <c r="H25" s="12" t="s">
        <v>21</v>
      </c>
      <c r="I25" s="5">
        <f t="shared" si="8"/>
        <v>3</v>
      </c>
      <c r="J25" s="758">
        <f t="shared" si="9"/>
        <v>13.5</v>
      </c>
      <c r="K25" s="759"/>
    </row>
    <row r="26" spans="1:11" ht="17.100000000000001" customHeight="1" x14ac:dyDescent="0.15">
      <c r="A26" s="44"/>
      <c r="B26" s="29"/>
      <c r="C26" s="106"/>
      <c r="D26" s="36"/>
      <c r="E26" s="12"/>
      <c r="F26" s="16"/>
      <c r="G26" s="16"/>
      <c r="H26" s="40"/>
      <c r="I26" s="5"/>
      <c r="J26" s="758"/>
      <c r="K26" s="759"/>
    </row>
    <row r="27" spans="1:11" ht="17.100000000000001" customHeight="1" x14ac:dyDescent="0.15">
      <c r="A27" s="22" t="s">
        <v>0</v>
      </c>
      <c r="B27" s="90">
        <v>45950</v>
      </c>
      <c r="C27" s="90">
        <v>45951</v>
      </c>
      <c r="D27" s="90">
        <v>45952</v>
      </c>
      <c r="E27" s="90">
        <v>45953</v>
      </c>
      <c r="F27" s="90">
        <v>45954</v>
      </c>
      <c r="G27" s="90">
        <v>45955</v>
      </c>
      <c r="H27" s="90">
        <v>45956</v>
      </c>
      <c r="I27" s="131"/>
      <c r="J27" s="799" t="s">
        <v>2</v>
      </c>
      <c r="K27" s="800"/>
    </row>
    <row r="28" spans="1:11" ht="17.100000000000001" customHeight="1" x14ac:dyDescent="0.15">
      <c r="A28" s="22" t="s">
        <v>3</v>
      </c>
      <c r="B28" s="2" t="s">
        <v>4</v>
      </c>
      <c r="C28" s="21" t="s">
        <v>5</v>
      </c>
      <c r="D28" s="21" t="s">
        <v>6</v>
      </c>
      <c r="E28" s="2" t="s">
        <v>7</v>
      </c>
      <c r="F28" s="2" t="s">
        <v>8</v>
      </c>
      <c r="G28" s="2" t="s">
        <v>9</v>
      </c>
      <c r="H28" s="24" t="s">
        <v>10</v>
      </c>
      <c r="I28" s="133"/>
      <c r="J28" s="801"/>
      <c r="K28" s="802"/>
    </row>
    <row r="29" spans="1:11" ht="17.100000000000001" customHeight="1" x14ac:dyDescent="0.15">
      <c r="A29" s="126" t="s">
        <v>12</v>
      </c>
      <c r="B29" s="12"/>
      <c r="C29" s="419" t="s">
        <v>334</v>
      </c>
      <c r="D29" s="128"/>
      <c r="E29" s="12"/>
      <c r="F29" s="12"/>
      <c r="G29" s="12"/>
      <c r="H29" s="12"/>
      <c r="I29" s="5"/>
      <c r="J29" s="693"/>
      <c r="K29" s="692"/>
    </row>
    <row r="30" spans="1:11" ht="17.100000000000001" customHeight="1" x14ac:dyDescent="0.15">
      <c r="A30" s="937" t="s">
        <v>16</v>
      </c>
      <c r="B30" s="12" t="s">
        <v>20</v>
      </c>
      <c r="C30" s="993" t="s">
        <v>338</v>
      </c>
      <c r="D30" s="32"/>
      <c r="E30" s="16" t="s">
        <v>275</v>
      </c>
      <c r="F30" s="16" t="s">
        <v>274</v>
      </c>
      <c r="G30" s="12" t="s">
        <v>21</v>
      </c>
      <c r="H30" s="12"/>
      <c r="I30" s="766">
        <f t="shared" ref="I30" si="10">COUNTIFS(B30:H30,"&lt;&gt;空",B30:H30,"&lt;&gt;休",B30:H30,"&lt;&gt;調",B30:H30,"&lt;&gt;",B30:H30,"&lt;&gt;調整休")</f>
        <v>5</v>
      </c>
      <c r="J30" s="934">
        <v>14.25</v>
      </c>
      <c r="K30" s="935"/>
    </row>
    <row r="31" spans="1:11" ht="17.100000000000001" customHeight="1" x14ac:dyDescent="0.15">
      <c r="A31" s="938"/>
      <c r="B31" s="93"/>
      <c r="C31" s="994"/>
      <c r="D31" s="32"/>
      <c r="E31" s="12" t="s">
        <v>21</v>
      </c>
      <c r="F31" s="12" t="s">
        <v>21</v>
      </c>
      <c r="G31" s="12"/>
      <c r="H31" s="12"/>
      <c r="I31" s="782"/>
      <c r="J31" s="795"/>
      <c r="K31" s="796"/>
    </row>
    <row r="32" spans="1:11" ht="17.100000000000001" customHeight="1" x14ac:dyDescent="0.15">
      <c r="A32" s="20" t="s">
        <v>17</v>
      </c>
      <c r="B32" s="12" t="s">
        <v>21</v>
      </c>
      <c r="C32" s="994"/>
      <c r="D32" s="32"/>
      <c r="E32" s="54" t="s">
        <v>20</v>
      </c>
      <c r="F32" s="54" t="s">
        <v>20</v>
      </c>
      <c r="G32" s="12"/>
      <c r="H32" s="12" t="s">
        <v>20</v>
      </c>
      <c r="I32" s="5">
        <f t="shared" ref="I32:I33" si="11">COUNTIFS(B32:H32,"&lt;&gt;空",B32:H32,"&lt;&gt;休",B32:H32,"&lt;&gt;調",B32:H32,"&lt;&gt;",B32:H32,"&lt;&gt;調整休")</f>
        <v>4</v>
      </c>
      <c r="J32" s="758">
        <f t="shared" ref="J32" si="12">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18</v>
      </c>
      <c r="K32" s="759"/>
    </row>
    <row r="33" spans="1:14" ht="17.100000000000001" customHeight="1" x14ac:dyDescent="0.15">
      <c r="A33" s="20" t="s">
        <v>18</v>
      </c>
      <c r="B33" s="12"/>
      <c r="C33" s="994"/>
      <c r="D33" s="32"/>
      <c r="E33" s="12"/>
      <c r="F33" s="54"/>
      <c r="G33" s="12" t="s">
        <v>20</v>
      </c>
      <c r="H33" s="12" t="s">
        <v>21</v>
      </c>
      <c r="I33" s="5">
        <f t="shared" si="11"/>
        <v>2</v>
      </c>
      <c r="J33" s="758">
        <f t="shared" ref="J33" si="13">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10-15"))*(4.5)</f>
        <v>9</v>
      </c>
      <c r="K33" s="759"/>
    </row>
    <row r="34" spans="1:14" ht="17.100000000000001" customHeight="1" x14ac:dyDescent="0.15">
      <c r="A34" s="44"/>
      <c r="B34" s="29"/>
      <c r="C34" s="996"/>
      <c r="D34" s="36"/>
      <c r="E34" s="12"/>
      <c r="F34" s="16"/>
      <c r="G34" s="16"/>
      <c r="H34" s="40"/>
      <c r="I34" s="5"/>
      <c r="J34" s="758"/>
      <c r="K34" s="759"/>
    </row>
    <row r="35" spans="1:14" ht="17.100000000000001" customHeight="1" x14ac:dyDescent="0.15">
      <c r="A35" s="22" t="s">
        <v>0</v>
      </c>
      <c r="B35" s="23">
        <v>45957</v>
      </c>
      <c r="C35" s="23">
        <v>45958</v>
      </c>
      <c r="D35" s="23">
        <v>45959</v>
      </c>
      <c r="E35" s="23">
        <v>45960</v>
      </c>
      <c r="F35" s="23">
        <v>45961</v>
      </c>
      <c r="G35" s="23"/>
      <c r="H35" s="23"/>
      <c r="I35" s="131"/>
      <c r="J35" s="799" t="s">
        <v>2</v>
      </c>
      <c r="K35" s="800"/>
    </row>
    <row r="36" spans="1:14" ht="17.100000000000001" customHeight="1" x14ac:dyDescent="0.15">
      <c r="A36" s="22" t="s">
        <v>3</v>
      </c>
      <c r="B36" s="2" t="s">
        <v>4</v>
      </c>
      <c r="C36" s="316" t="s">
        <v>5</v>
      </c>
      <c r="D36" s="21" t="s">
        <v>6</v>
      </c>
      <c r="E36" s="2" t="s">
        <v>7</v>
      </c>
      <c r="F36" s="2" t="s">
        <v>8</v>
      </c>
      <c r="G36" s="2"/>
      <c r="H36" s="24"/>
      <c r="I36" s="133"/>
      <c r="J36" s="801"/>
      <c r="K36" s="802"/>
    </row>
    <row r="37" spans="1:14" ht="17.100000000000001" customHeight="1" x14ac:dyDescent="0.15">
      <c r="A37" s="126" t="s">
        <v>13</v>
      </c>
      <c r="B37" s="12"/>
      <c r="C37" s="21"/>
      <c r="D37" s="21"/>
      <c r="E37" s="12"/>
      <c r="F37" s="12"/>
      <c r="G37" s="21"/>
      <c r="H37" s="21"/>
      <c r="I37" s="5"/>
      <c r="J37" s="693"/>
      <c r="K37" s="692"/>
    </row>
    <row r="38" spans="1:14" ht="17.100000000000001" customHeight="1" x14ac:dyDescent="0.15">
      <c r="A38" s="937" t="s">
        <v>16</v>
      </c>
      <c r="B38" s="12" t="s">
        <v>20</v>
      </c>
      <c r="C38" s="127"/>
      <c r="D38" s="32"/>
      <c r="E38" s="16" t="s">
        <v>275</v>
      </c>
      <c r="F38" s="16" t="s">
        <v>274</v>
      </c>
      <c r="G38" s="32"/>
      <c r="H38" s="32"/>
      <c r="I38" s="766">
        <f t="shared" ref="I38" si="14">COUNTIFS(B38:H38,"&lt;&gt;空",B38:H38,"&lt;&gt;休",B38:H38,"&lt;&gt;調",B38:H38,"&lt;&gt;",B38:H38,"&lt;&gt;調整休")</f>
        <v>3</v>
      </c>
      <c r="J38" s="934">
        <v>9.75</v>
      </c>
      <c r="K38" s="935"/>
    </row>
    <row r="39" spans="1:14" ht="17.100000000000001" customHeight="1" x14ac:dyDescent="0.15">
      <c r="A39" s="938"/>
      <c r="B39" s="93"/>
      <c r="C39" s="21"/>
      <c r="D39" s="32"/>
      <c r="E39" s="12" t="s">
        <v>21</v>
      </c>
      <c r="F39" s="12" t="s">
        <v>21</v>
      </c>
      <c r="G39" s="32"/>
      <c r="H39" s="32"/>
      <c r="I39" s="782"/>
      <c r="J39" s="795"/>
      <c r="K39" s="796"/>
    </row>
    <row r="40" spans="1:14" ht="17.100000000000001" customHeight="1" x14ac:dyDescent="0.15">
      <c r="A40" s="20" t="s">
        <v>17</v>
      </c>
      <c r="B40" s="12" t="s">
        <v>21</v>
      </c>
      <c r="C40" s="21"/>
      <c r="D40" s="32"/>
      <c r="E40" s="54" t="s">
        <v>20</v>
      </c>
      <c r="F40" s="54" t="s">
        <v>20</v>
      </c>
      <c r="G40" s="32"/>
      <c r="H40" s="32"/>
      <c r="I40" s="5">
        <f t="shared" ref="I40:I41" si="15">COUNTIFS(B40:H40,"&lt;&gt;空",B40:H40,"&lt;&gt;休",B40:H40,"&lt;&gt;調",B40:H40,"&lt;&gt;",B40:H40,"&lt;&gt;調整休")</f>
        <v>3</v>
      </c>
      <c r="J40" s="758">
        <v>9</v>
      </c>
      <c r="K40" s="759"/>
    </row>
    <row r="41" spans="1:14" ht="17.100000000000001" customHeight="1" x14ac:dyDescent="0.15">
      <c r="A41" s="20" t="s">
        <v>18</v>
      </c>
      <c r="B41" s="12"/>
      <c r="C41" s="21"/>
      <c r="D41" s="32"/>
      <c r="E41" s="12"/>
      <c r="F41" s="54"/>
      <c r="G41" s="32"/>
      <c r="H41" s="32"/>
      <c r="I41" s="5">
        <f t="shared" si="15"/>
        <v>0</v>
      </c>
      <c r="J41" s="758">
        <f t="shared" ref="J41" si="16">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10-15"))*(4.5)</f>
        <v>0</v>
      </c>
      <c r="K41" s="759"/>
    </row>
    <row r="42" spans="1:14" ht="17.100000000000001" customHeight="1" x14ac:dyDescent="0.15">
      <c r="A42" s="44"/>
      <c r="B42" s="29"/>
      <c r="C42" s="106"/>
      <c r="D42" s="36"/>
      <c r="E42" s="12"/>
      <c r="F42" s="16"/>
      <c r="G42" s="36"/>
      <c r="H42" s="36"/>
      <c r="I42" s="5"/>
      <c r="J42" s="758"/>
      <c r="K42" s="759"/>
    </row>
    <row r="43" spans="1:14" ht="17.100000000000001" customHeight="1" x14ac:dyDescent="0.15">
      <c r="A43" s="41"/>
      <c r="B43" s="42"/>
      <c r="C43" s="42"/>
      <c r="D43" s="42"/>
      <c r="E43" s="42"/>
      <c r="F43" s="42"/>
      <c r="G43" s="42"/>
      <c r="H43" s="42"/>
      <c r="I43" s="881" t="s">
        <v>350</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60">
    <mergeCell ref="B1:F1"/>
    <mergeCell ref="H1:K1"/>
    <mergeCell ref="I3:I4"/>
    <mergeCell ref="J3:K4"/>
    <mergeCell ref="F5:H5"/>
    <mergeCell ref="J5:K5"/>
    <mergeCell ref="J16:K16"/>
    <mergeCell ref="A6:A7"/>
    <mergeCell ref="I6:I7"/>
    <mergeCell ref="J6:K7"/>
    <mergeCell ref="J8:K8"/>
    <mergeCell ref="J9:K9"/>
    <mergeCell ref="J10:K10"/>
    <mergeCell ref="J11:K12"/>
    <mergeCell ref="J13:K13"/>
    <mergeCell ref="A14:A15"/>
    <mergeCell ref="I14:I15"/>
    <mergeCell ref="J14:K15"/>
    <mergeCell ref="J17:K17"/>
    <mergeCell ref="J18:K18"/>
    <mergeCell ref="J19:K20"/>
    <mergeCell ref="J21:K21"/>
    <mergeCell ref="A22:A23"/>
    <mergeCell ref="I22:I23"/>
    <mergeCell ref="J22:K23"/>
    <mergeCell ref="A30:A31"/>
    <mergeCell ref="C30:C34"/>
    <mergeCell ref="I30:I31"/>
    <mergeCell ref="J30:K31"/>
    <mergeCell ref="J32:K32"/>
    <mergeCell ref="J33:K33"/>
    <mergeCell ref="J34:K34"/>
    <mergeCell ref="J24:K24"/>
    <mergeCell ref="J25:K25"/>
    <mergeCell ref="J26:K26"/>
    <mergeCell ref="J27:K28"/>
    <mergeCell ref="J29:K29"/>
    <mergeCell ref="J35:K36"/>
    <mergeCell ref="J37:K37"/>
    <mergeCell ref="A38:A39"/>
    <mergeCell ref="I38:I39"/>
    <mergeCell ref="J38:K39"/>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8D2E5-ABB3-47D9-AA92-32071D34490C}">
  <sheetPr>
    <tabColor theme="7" tint="0.59999389629810485"/>
    <pageSetUpPr fitToPage="1"/>
  </sheetPr>
  <dimension ref="A1:N67"/>
  <sheetViews>
    <sheetView topLeftCell="A4" zoomScaleNormal="100" workbookViewId="0">
      <selection activeCell="A24" sqref="A24"/>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60" t="s">
        <v>69</v>
      </c>
      <c r="B1" s="683" t="s">
        <v>333</v>
      </c>
      <c r="C1" s="683"/>
      <c r="D1" s="683"/>
      <c r="E1" s="683"/>
      <c r="F1" s="683"/>
      <c r="H1" s="684" t="s">
        <v>43</v>
      </c>
      <c r="I1" s="685"/>
      <c r="J1" s="686"/>
      <c r="K1" s="687"/>
    </row>
    <row r="2" spans="1:11" ht="8.4499999999999993" customHeight="1" x14ac:dyDescent="0.15">
      <c r="A2" s="14"/>
      <c r="I2" s="14"/>
      <c r="J2" s="3"/>
      <c r="K2" s="4"/>
    </row>
    <row r="3" spans="1:11" ht="14.45" customHeight="1" x14ac:dyDescent="0.15">
      <c r="A3" s="2" t="s">
        <v>64</v>
      </c>
      <c r="B3" s="90"/>
      <c r="C3" s="90"/>
      <c r="D3" s="90">
        <v>45931</v>
      </c>
      <c r="E3" s="90">
        <v>45932</v>
      </c>
      <c r="F3" s="90">
        <v>45933</v>
      </c>
      <c r="G3" s="90">
        <v>45934</v>
      </c>
      <c r="H3" s="90">
        <v>45935</v>
      </c>
      <c r="I3" s="688" t="s">
        <v>1</v>
      </c>
      <c r="J3" s="690" t="s">
        <v>2</v>
      </c>
      <c r="K3" s="690"/>
    </row>
    <row r="4" spans="1:11" ht="14.45" customHeight="1" x14ac:dyDescent="0.15">
      <c r="A4" s="2" t="s">
        <v>3</v>
      </c>
      <c r="B4" s="2"/>
      <c r="C4" s="2"/>
      <c r="D4" s="21" t="s">
        <v>6</v>
      </c>
      <c r="E4" s="2" t="s">
        <v>7</v>
      </c>
      <c r="F4" s="2" t="s">
        <v>8</v>
      </c>
      <c r="G4" s="2" t="s">
        <v>9</v>
      </c>
      <c r="H4" s="24" t="s">
        <v>10</v>
      </c>
      <c r="I4" s="689"/>
      <c r="J4" s="690"/>
      <c r="K4" s="690"/>
    </row>
    <row r="5" spans="1:11" ht="14.45" customHeight="1" x14ac:dyDescent="0.15">
      <c r="A5" s="126" t="s">
        <v>13</v>
      </c>
      <c r="B5" s="21"/>
      <c r="C5" s="21"/>
      <c r="D5" s="21"/>
      <c r="E5" s="21"/>
      <c r="F5" s="691" t="s">
        <v>60</v>
      </c>
      <c r="G5" s="691"/>
      <c r="H5" s="691"/>
      <c r="I5" s="5"/>
      <c r="J5" s="682"/>
      <c r="K5" s="692"/>
    </row>
    <row r="6" spans="1:11" ht="14.45" customHeight="1" x14ac:dyDescent="0.15">
      <c r="A6" s="20" t="s">
        <v>37</v>
      </c>
      <c r="B6" s="21"/>
      <c r="C6" s="21"/>
      <c r="D6" s="11"/>
      <c r="E6" s="12" t="s">
        <v>21</v>
      </c>
      <c r="F6" s="12"/>
      <c r="G6" s="12" t="s">
        <v>21</v>
      </c>
      <c r="H6" s="12" t="s">
        <v>21</v>
      </c>
      <c r="I6" s="5">
        <f t="shared" ref="I6:I12" si="0">COUNTIFS(B6:H6,"&lt;&gt;空",B6:H6,"&lt;&gt;休",B6:H6,"&lt;&gt;調",B6:H6,"&lt;&gt;",B6:H6,"&lt;&gt;調整休")</f>
        <v>3</v>
      </c>
      <c r="J6" s="682">
        <f t="shared" ref="J6:J7"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13.5</v>
      </c>
      <c r="K6" s="682"/>
    </row>
    <row r="7" spans="1:11" ht="14.45" customHeight="1" x14ac:dyDescent="0.15">
      <c r="A7" s="20" t="s">
        <v>19</v>
      </c>
      <c r="B7" s="21"/>
      <c r="C7" s="21"/>
      <c r="D7" s="11"/>
      <c r="E7" s="12" t="s">
        <v>20</v>
      </c>
      <c r="F7" s="12"/>
      <c r="G7" s="12" t="s">
        <v>20</v>
      </c>
      <c r="H7" s="12" t="s">
        <v>21</v>
      </c>
      <c r="I7" s="5">
        <f t="shared" si="0"/>
        <v>3</v>
      </c>
      <c r="J7" s="682">
        <f t="shared" si="1"/>
        <v>13.5</v>
      </c>
      <c r="K7" s="682"/>
    </row>
    <row r="8" spans="1:11" ht="14.45" customHeight="1" x14ac:dyDescent="0.15">
      <c r="A8" s="20" t="s">
        <v>62</v>
      </c>
      <c r="B8" s="21"/>
      <c r="C8" s="21"/>
      <c r="D8" s="32"/>
      <c r="E8" s="93" t="s">
        <v>84</v>
      </c>
      <c r="F8" s="12" t="s">
        <v>20</v>
      </c>
      <c r="G8" s="12" t="s">
        <v>27</v>
      </c>
      <c r="H8" s="12"/>
      <c r="I8" s="5">
        <f t="shared" si="0"/>
        <v>3</v>
      </c>
      <c r="J8" s="682">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草加9-14"))*(4.5)+(COUNTIF(B8:H8,"新田9-14"))*(4.5)+(COUNTIF(B8:H8,"新田14-19"))*(4.5)</f>
        <v>12</v>
      </c>
      <c r="K8" s="682"/>
    </row>
    <row r="9" spans="1:11" ht="14.45" customHeight="1" x14ac:dyDescent="0.15">
      <c r="A9" s="20" t="s">
        <v>124</v>
      </c>
      <c r="B9" s="11"/>
      <c r="C9" s="11"/>
      <c r="D9" s="11"/>
      <c r="E9" s="93" t="s">
        <v>84</v>
      </c>
      <c r="F9" s="12" t="s">
        <v>20</v>
      </c>
      <c r="G9" s="12" t="s">
        <v>20</v>
      </c>
      <c r="H9" s="12" t="s">
        <v>20</v>
      </c>
      <c r="I9" s="5">
        <f t="shared" si="0"/>
        <v>4</v>
      </c>
      <c r="J9" s="682">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18</v>
      </c>
      <c r="K9" s="682"/>
    </row>
    <row r="10" spans="1:11" ht="14.45" customHeight="1" x14ac:dyDescent="0.15">
      <c r="A10" s="20" t="s">
        <v>225</v>
      </c>
      <c r="B10" s="32"/>
      <c r="C10" s="32"/>
      <c r="D10" s="32"/>
      <c r="E10" s="12"/>
      <c r="F10" s="12" t="s">
        <v>21</v>
      </c>
      <c r="G10" s="12"/>
      <c r="H10" s="12" t="s">
        <v>20</v>
      </c>
      <c r="I10" s="5">
        <f t="shared" si="0"/>
        <v>2</v>
      </c>
      <c r="J10" s="682">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9</v>
      </c>
      <c r="K10" s="682"/>
    </row>
    <row r="11" spans="1:11" ht="14.45" customHeight="1" x14ac:dyDescent="0.15">
      <c r="A11" s="20" t="s">
        <v>291</v>
      </c>
      <c r="B11" s="32"/>
      <c r="C11" s="32"/>
      <c r="D11" s="32"/>
      <c r="E11" s="12" t="s">
        <v>20</v>
      </c>
      <c r="F11" s="12"/>
      <c r="G11" s="12" t="s">
        <v>20</v>
      </c>
      <c r="H11" s="12" t="s">
        <v>20</v>
      </c>
      <c r="I11" s="5">
        <f t="shared" si="0"/>
        <v>3</v>
      </c>
      <c r="J11" s="682">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13.5</v>
      </c>
      <c r="K11" s="682"/>
    </row>
    <row r="12" spans="1:11" ht="14.45" customHeight="1" x14ac:dyDescent="0.15">
      <c r="A12" s="20" t="s">
        <v>38</v>
      </c>
      <c r="B12" s="11"/>
      <c r="C12" s="11"/>
      <c r="D12" s="11"/>
      <c r="E12" s="12"/>
      <c r="F12" s="12" t="s">
        <v>21</v>
      </c>
      <c r="G12" s="103" t="s">
        <v>57</v>
      </c>
      <c r="H12" s="103" t="s">
        <v>56</v>
      </c>
      <c r="I12" s="5">
        <f t="shared" si="0"/>
        <v>3</v>
      </c>
      <c r="J12" s="682">
        <f>SUM(COUNTIF(B12:H12,"9-11,15-19"))*(6)+(COUNTIF(B12:H12,"9-12,16-19"))*(6)+(COUNTIF(B12:H12,"9-13,17-19"))*(6)+(COUNTIF(B12:H12,"9-19"))*(9)+(COUNTIF(B12:H12,"9-17"))*(7.25)+(COUNTIF(B12:H12,"9-16"))*(6.25)+(COUNTIF(B12:H12,"9-15"))*(5.5)+(COUNTIF(B12:H12,"9-14"))*(4.5)+(COUNTIF(B12:H12,"9-13"))*(4)+(COUNTIF(B12:H12,"9-12"))*(3)+(COUNTIF(B12:H12,"9-11:30"))*(2.5)+(COUNTIF(B12:H12,"13-19"))*(5.5)+(COUNTIF(B12:H12,"14-19"))*(4.5)+(COUNTIF(B12:H12,"15-19"))*(4)+(COUNTIF(B12:H12,"16-19"))*(3)+(COUNTIF(B12:H12,"16:30-19"))*(2.5)+(COUNTIF(B12:H12,"10-14"))*(4)+(COUNTIF(B12:H12,"草加9-14"))*(4.5)+(COUNTIF(B12:H12,"新田9-14"))*(4.5)+(COUNTIF(B12:H12,"新田14-19"))*(4.5)</f>
        <v>13.5</v>
      </c>
      <c r="K12" s="682"/>
    </row>
    <row r="13" spans="1:11" ht="14.45" customHeight="1" x14ac:dyDescent="0.15">
      <c r="A13" s="321" t="s">
        <v>66</v>
      </c>
      <c r="B13" s="11"/>
      <c r="C13" s="11"/>
      <c r="D13" s="11"/>
      <c r="E13" s="12"/>
      <c r="F13" s="12"/>
      <c r="G13" s="12"/>
      <c r="H13" s="386"/>
      <c r="I13" s="5"/>
      <c r="J13" s="682"/>
      <c r="K13" s="682"/>
    </row>
    <row r="14" spans="1:11" ht="14.45" customHeight="1" x14ac:dyDescent="0.15">
      <c r="A14" s="22" t="s">
        <v>0</v>
      </c>
      <c r="B14" s="90">
        <v>45936</v>
      </c>
      <c r="C14" s="90">
        <v>45937</v>
      </c>
      <c r="D14" s="90">
        <v>45938</v>
      </c>
      <c r="E14" s="90">
        <v>45939</v>
      </c>
      <c r="F14" s="90">
        <v>45940</v>
      </c>
      <c r="G14" s="90">
        <v>45941</v>
      </c>
      <c r="H14" s="90">
        <v>45942</v>
      </c>
      <c r="I14" s="688" t="s">
        <v>1</v>
      </c>
      <c r="J14" s="690" t="s">
        <v>2</v>
      </c>
      <c r="K14" s="690"/>
    </row>
    <row r="15" spans="1:11" ht="14.45" customHeight="1" x14ac:dyDescent="0.15">
      <c r="A15" s="22" t="s">
        <v>3</v>
      </c>
      <c r="B15" s="2" t="s">
        <v>4</v>
      </c>
      <c r="C15" s="2" t="s">
        <v>5</v>
      </c>
      <c r="D15" s="21" t="s">
        <v>6</v>
      </c>
      <c r="E15" s="2" t="s">
        <v>7</v>
      </c>
      <c r="F15" s="2" t="s">
        <v>8</v>
      </c>
      <c r="G15" s="2" t="s">
        <v>9</v>
      </c>
      <c r="H15" s="24" t="s">
        <v>10</v>
      </c>
      <c r="I15" s="689"/>
      <c r="J15" s="690"/>
      <c r="K15" s="690"/>
    </row>
    <row r="16" spans="1:11" ht="14.45" customHeight="1" x14ac:dyDescent="0.15">
      <c r="A16" s="126" t="s">
        <v>12</v>
      </c>
      <c r="B16" s="12"/>
      <c r="C16" s="21"/>
      <c r="D16" s="21"/>
      <c r="E16" s="12"/>
      <c r="F16" s="12"/>
      <c r="G16" s="12"/>
      <c r="H16" s="12"/>
      <c r="I16" s="5"/>
      <c r="J16" s="682"/>
      <c r="K16" s="692"/>
    </row>
    <row r="17" spans="1:11" ht="14.45" customHeight="1" x14ac:dyDescent="0.15">
      <c r="A17" s="20" t="s">
        <v>37</v>
      </c>
      <c r="B17" s="12" t="s">
        <v>21</v>
      </c>
      <c r="C17" s="21"/>
      <c r="D17" s="11"/>
      <c r="E17" s="59"/>
      <c r="F17" s="12" t="s">
        <v>21</v>
      </c>
      <c r="G17" s="12" t="s">
        <v>21</v>
      </c>
      <c r="H17" s="59"/>
      <c r="I17" s="5">
        <f t="shared" ref="I17:I19" si="2">COUNTIFS(B17:H17,"&lt;&gt;空",B17:H17,"&lt;&gt;休",B17:H17,"&lt;&gt;調",B17:H17,"&lt;&gt;",B17:H17,"&lt;&gt;調整休")</f>
        <v>3</v>
      </c>
      <c r="J17" s="682">
        <f t="shared" ref="J17" si="3">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草加9-14"))*(4.5)+(COUNTIF(B17:H17,"新田9-14"))*(4.5)+(COUNTIF(B17:H17,"新田14-19"))*(4.5)</f>
        <v>13.5</v>
      </c>
      <c r="K17" s="682"/>
    </row>
    <row r="18" spans="1:11" ht="14.45" customHeight="1" x14ac:dyDescent="0.15">
      <c r="A18" s="20" t="s">
        <v>19</v>
      </c>
      <c r="B18" s="12"/>
      <c r="C18" s="21"/>
      <c r="D18" s="11"/>
      <c r="E18" s="12" t="s">
        <v>20</v>
      </c>
      <c r="F18" s="12"/>
      <c r="G18" s="12" t="s">
        <v>20</v>
      </c>
      <c r="H18" s="12" t="s">
        <v>21</v>
      </c>
      <c r="I18" s="5">
        <f t="shared" si="2"/>
        <v>3</v>
      </c>
      <c r="J18" s="682">
        <v>21.25</v>
      </c>
      <c r="K18" s="682"/>
    </row>
    <row r="19" spans="1:11" ht="14.45" customHeight="1" x14ac:dyDescent="0.15">
      <c r="A19" s="20" t="s">
        <v>62</v>
      </c>
      <c r="B19" s="12" t="s">
        <v>20</v>
      </c>
      <c r="C19" s="21"/>
      <c r="D19" s="32"/>
      <c r="E19" s="93" t="s">
        <v>84</v>
      </c>
      <c r="F19" s="12" t="s">
        <v>20</v>
      </c>
      <c r="G19" s="12" t="s">
        <v>27</v>
      </c>
      <c r="H19" s="12"/>
      <c r="I19" s="5">
        <f t="shared" si="2"/>
        <v>4</v>
      </c>
      <c r="J19" s="682">
        <f>SUM(COUNTIF(B19:H19,"9-11,15-19"))*(6)+(COUNTIF(B19:H19,"9-12,16-19"))*(6)+(COUNTIF(B19:H19,"9-13,17-19"))*(6)+(COUNTIF(B19:H19,"9-19"))*(9)+(COUNTIF(B19:H19,"9-17"))*(7.25)+(COUNTIF(B19:H19,"9-16"))*(6.25)+(COUNTIF(B19:H19,"9-15"))*(5.5)+(COUNTIF(B19:H19,"9-14"))*(4.5)+(COUNTIF(B19:H19,"9-13"))*(4)+(COUNTIF(B19:H19,"9-12"))*(3)+(COUNTIF(B19:H19,"9-11:30"))*(2.5)+(COUNTIF(B19:H19,"13-19"))*(5.5)+(COUNTIF(B19:H19,"14-19"))*(4.5)+(COUNTIF(B19:H19,"15-19"))*(4)+(COUNTIF(B19:H19,"16-19"))*(3)+(COUNTIF(B19:H19,"16:30-19"))*(2.5)+(COUNTIF(B19:H19,"10-14"))*(4)+(COUNTIF(B19:H19,"草加9-14"))*(4.5)+(COUNTIF(B19:H19,"新田9-14"))*(4.5)+(COUNTIF(B19:H19,"新田14-19"))*(4.5)</f>
        <v>16.5</v>
      </c>
      <c r="K19" s="682"/>
    </row>
    <row r="20" spans="1:11" ht="14.45" customHeight="1" x14ac:dyDescent="0.15">
      <c r="A20" s="20" t="s">
        <v>124</v>
      </c>
      <c r="B20" s="12" t="s">
        <v>20</v>
      </c>
      <c r="C20" s="11"/>
      <c r="D20" s="11"/>
      <c r="E20" s="93" t="s">
        <v>84</v>
      </c>
      <c r="F20" s="12" t="s">
        <v>20</v>
      </c>
      <c r="G20" s="59"/>
      <c r="H20" s="93" t="s">
        <v>84</v>
      </c>
      <c r="I20" s="5">
        <f>COUNTIFS(B20:H20,"&lt;&gt;空",B20:H20,"&lt;&gt;休",B20:H20,"&lt;&gt;調",B20:H20,"&lt;&gt;",B20:H20,"&lt;&gt;調整休")</f>
        <v>4</v>
      </c>
      <c r="J20" s="682">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草加9-14"))*(4.5)+(COUNTIF(B20:H20,"新田9-14"))*(4.5)+(COUNTIF(B20:H20,"新田14-19"))*(4.5)</f>
        <v>18</v>
      </c>
      <c r="K20" s="682"/>
    </row>
    <row r="21" spans="1:11" ht="14.45" customHeight="1" x14ac:dyDescent="0.15">
      <c r="A21" s="20" t="s">
        <v>225</v>
      </c>
      <c r="B21" s="12" t="s">
        <v>21</v>
      </c>
      <c r="C21" s="32"/>
      <c r="D21" s="32"/>
      <c r="E21" s="12"/>
      <c r="F21" s="12" t="s">
        <v>21</v>
      </c>
      <c r="G21" s="12"/>
      <c r="H21" s="12" t="s">
        <v>20</v>
      </c>
      <c r="I21" s="5">
        <f t="shared" ref="I21:I23" si="4">COUNTIFS(B21:H21,"&lt;&gt;空",B21:H21,"&lt;&gt;休",B21:H21,"&lt;&gt;調",B21:H21,"&lt;&gt;",B21:H21,"&lt;&gt;調整休")</f>
        <v>3</v>
      </c>
      <c r="J21" s="682">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13.5</v>
      </c>
      <c r="K21" s="682"/>
    </row>
    <row r="22" spans="1:11" ht="14.45" customHeight="1" x14ac:dyDescent="0.15">
      <c r="A22" s="20" t="s">
        <v>291</v>
      </c>
      <c r="B22" s="12"/>
      <c r="C22" s="32"/>
      <c r="D22" s="32"/>
      <c r="E22" s="12" t="s">
        <v>20</v>
      </c>
      <c r="F22" s="12"/>
      <c r="G22" s="12" t="s">
        <v>20</v>
      </c>
      <c r="H22" s="12" t="s">
        <v>20</v>
      </c>
      <c r="I22" s="5">
        <f t="shared" si="4"/>
        <v>3</v>
      </c>
      <c r="J22" s="682">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草加9-14"))*(4.5)+(COUNTIF(B22:H22,"新田9-14"))*(4.5)+(COUNTIF(B22:H22,"新田14-19"))*(4.5)</f>
        <v>13.5</v>
      </c>
      <c r="K22" s="682"/>
    </row>
    <row r="23" spans="1:11" ht="14.45" customHeight="1" x14ac:dyDescent="0.15">
      <c r="A23" s="20" t="s">
        <v>38</v>
      </c>
      <c r="B23" s="103" t="s">
        <v>56</v>
      </c>
      <c r="C23" s="11"/>
      <c r="D23" s="11"/>
      <c r="E23" s="12" t="s">
        <v>21</v>
      </c>
      <c r="F23" s="59"/>
      <c r="G23" s="103" t="s">
        <v>57</v>
      </c>
      <c r="H23" s="103" t="s">
        <v>56</v>
      </c>
      <c r="I23" s="5">
        <f t="shared" si="4"/>
        <v>4</v>
      </c>
      <c r="J23" s="682">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草加9-14"))*(4.5)+(COUNTIF(B23:H23,"新田9-14"))*(4.5)+(COUNTIF(B23:H23,"新田14-19"))*(4.5)</f>
        <v>18</v>
      </c>
      <c r="K23" s="682"/>
    </row>
    <row r="24" spans="1:11" ht="14.45" customHeight="1" x14ac:dyDescent="0.15">
      <c r="A24" s="321" t="s">
        <v>66</v>
      </c>
      <c r="B24" s="12"/>
      <c r="C24" s="11"/>
      <c r="D24" s="11"/>
      <c r="E24" s="12"/>
      <c r="F24" s="12"/>
      <c r="G24" s="12"/>
      <c r="H24" s="386" t="s">
        <v>314</v>
      </c>
      <c r="I24" s="5"/>
      <c r="J24" s="682"/>
      <c r="K24" s="682"/>
    </row>
    <row r="25" spans="1:11" ht="14.45" customHeight="1" x14ac:dyDescent="0.15">
      <c r="A25" s="22" t="s">
        <v>0</v>
      </c>
      <c r="B25" s="23">
        <v>45943</v>
      </c>
      <c r="C25" s="23">
        <v>45944</v>
      </c>
      <c r="D25" s="23">
        <v>45945</v>
      </c>
      <c r="E25" s="23">
        <v>45946</v>
      </c>
      <c r="F25" s="23">
        <v>45947</v>
      </c>
      <c r="G25" s="23">
        <v>45948</v>
      </c>
      <c r="H25" s="23">
        <v>45949</v>
      </c>
      <c r="I25" s="688" t="s">
        <v>1</v>
      </c>
      <c r="J25" s="690" t="s">
        <v>2</v>
      </c>
      <c r="K25" s="690"/>
    </row>
    <row r="26" spans="1:11" ht="14.45" customHeight="1" x14ac:dyDescent="0.15">
      <c r="A26" s="22" t="s">
        <v>3</v>
      </c>
      <c r="B26" s="24" t="s">
        <v>4</v>
      </c>
      <c r="C26" s="21" t="s">
        <v>5</v>
      </c>
      <c r="D26" s="21" t="s">
        <v>6</v>
      </c>
      <c r="E26" s="2" t="s">
        <v>7</v>
      </c>
      <c r="F26" s="2" t="s">
        <v>8</v>
      </c>
      <c r="G26" s="2" t="s">
        <v>9</v>
      </c>
      <c r="H26" s="24" t="s">
        <v>10</v>
      </c>
      <c r="I26" s="689"/>
      <c r="J26" s="690"/>
      <c r="K26" s="690"/>
    </row>
    <row r="27" spans="1:11" ht="14.45" customHeight="1" x14ac:dyDescent="0.15">
      <c r="A27" s="126" t="s">
        <v>13</v>
      </c>
      <c r="B27" s="12"/>
      <c r="C27" s="21"/>
      <c r="D27" s="21"/>
      <c r="E27" s="12"/>
      <c r="F27" s="12"/>
      <c r="G27" s="12"/>
      <c r="H27" s="12"/>
      <c r="I27" s="5"/>
      <c r="J27" s="693"/>
      <c r="K27" s="692"/>
    </row>
    <row r="28" spans="1:11" ht="14.45" customHeight="1" x14ac:dyDescent="0.15">
      <c r="A28" s="20" t="s">
        <v>37</v>
      </c>
      <c r="B28" s="12" t="s">
        <v>21</v>
      </c>
      <c r="C28" s="21"/>
      <c r="D28" s="11"/>
      <c r="E28" s="12" t="s">
        <v>21</v>
      </c>
      <c r="F28" s="12"/>
      <c r="G28" s="12" t="s">
        <v>21</v>
      </c>
      <c r="H28" s="12"/>
      <c r="I28" s="5">
        <f t="shared" ref="I28:I34" si="5">COUNTIFS(B28:H28,"&lt;&gt;空",B28:H28,"&lt;&gt;休",B28:H28,"&lt;&gt;調",B28:H28,"&lt;&gt;",B28:H28,"&lt;&gt;調整休")</f>
        <v>3</v>
      </c>
      <c r="J28" s="682">
        <f t="shared" ref="J28:J29" si="6">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草加9-14"))*(4.5)+(COUNTIF(B28:H28,"新田9-14"))*(4.5)+(COUNTIF(B28:H28,"新田14-19"))*(4.5)</f>
        <v>13.5</v>
      </c>
      <c r="K28" s="682"/>
    </row>
    <row r="29" spans="1:11" ht="14.45" customHeight="1" x14ac:dyDescent="0.15">
      <c r="A29" s="20" t="s">
        <v>19</v>
      </c>
      <c r="B29" s="386" t="s">
        <v>57</v>
      </c>
      <c r="C29" s="21"/>
      <c r="D29" s="11"/>
      <c r="E29" s="59"/>
      <c r="F29" s="12"/>
      <c r="G29" s="12" t="s">
        <v>22</v>
      </c>
      <c r="H29" s="12" t="s">
        <v>21</v>
      </c>
      <c r="I29" s="5">
        <f t="shared" si="5"/>
        <v>3</v>
      </c>
      <c r="J29" s="682">
        <f t="shared" si="6"/>
        <v>14.5</v>
      </c>
      <c r="K29" s="682"/>
    </row>
    <row r="30" spans="1:11" ht="14.45" customHeight="1" x14ac:dyDescent="0.15">
      <c r="A30" s="20" t="s">
        <v>62</v>
      </c>
      <c r="B30" s="12" t="s">
        <v>20</v>
      </c>
      <c r="C30" s="21"/>
      <c r="D30" s="32"/>
      <c r="E30" s="93" t="s">
        <v>84</v>
      </c>
      <c r="F30" s="12" t="s">
        <v>20</v>
      </c>
      <c r="G30" s="59"/>
      <c r="H30" s="12" t="s">
        <v>353</v>
      </c>
      <c r="I30" s="5">
        <f t="shared" si="5"/>
        <v>4</v>
      </c>
      <c r="J30" s="682">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13.5</v>
      </c>
      <c r="K30" s="682"/>
    </row>
    <row r="31" spans="1:11" ht="14.45" customHeight="1" x14ac:dyDescent="0.15">
      <c r="A31" s="20" t="s">
        <v>124</v>
      </c>
      <c r="B31" s="12" t="s">
        <v>20</v>
      </c>
      <c r="C31" s="11"/>
      <c r="D31" s="11"/>
      <c r="E31" s="12" t="s">
        <v>20</v>
      </c>
      <c r="F31" s="12" t="s">
        <v>20</v>
      </c>
      <c r="G31" s="59"/>
      <c r="H31" s="59"/>
      <c r="I31" s="5">
        <f t="shared" si="5"/>
        <v>3</v>
      </c>
      <c r="J31" s="682">
        <f>SUM(COUNTIF(B31:H31,"9-11,15-19"))*(6)+(COUNTIF(B31:H31,"9-12,16-19"))*(6)+(COUNTIF(B31:H31,"9-13,17-19"))*(6)+(COUNTIF(B31:H31,"9-19"))*(9)+(COUNTIF(B31:H31,"9-17"))*(7.25)+(COUNTIF(B31:H31,"9-16"))*(6.25)+(COUNTIF(B31:H31,"9-15"))*(5.5)+(COUNTIF(B31:H31,"9-14"))*(4.5)+(COUNTIF(B31:H31,"9-13"))*(4)+(COUNTIF(B31:H31,"9-12"))*(3)+(COUNTIF(B31:H31,"9-11:30"))*(2.5)+(COUNTIF(B31:H31,"13-19"))*(5.5)+(COUNTIF(B31:H31,"14-19"))*(4.5)+(COUNTIF(B31:H31,"15-19"))*(4)+(COUNTIF(B31:H31,"16-19"))*(3)+(COUNTIF(B31:H31,"16:30-19"))*(2.5)+(COUNTIF(B31:H31,"10-14"))*(4)+(COUNTIF(B31:H31,"草加9-14"))*(4.5)+(COUNTIF(B31:H31,"新田9-14"))*(4.5)+(COUNTIF(B31:H31,"新田14-19"))*(4.5)</f>
        <v>13.5</v>
      </c>
      <c r="K31" s="682"/>
    </row>
    <row r="32" spans="1:11" ht="14.45" customHeight="1" x14ac:dyDescent="0.15">
      <c r="A32" s="20" t="s">
        <v>225</v>
      </c>
      <c r="B32" s="12" t="s">
        <v>21</v>
      </c>
      <c r="C32" s="32"/>
      <c r="D32" s="32"/>
      <c r="E32" s="12"/>
      <c r="F32" s="12" t="s">
        <v>21</v>
      </c>
      <c r="G32" s="12"/>
      <c r="H32" s="12" t="s">
        <v>20</v>
      </c>
      <c r="I32" s="5">
        <f t="shared" si="5"/>
        <v>3</v>
      </c>
      <c r="J32" s="682">
        <f>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草加9-14"))*(4.5)+(COUNTIF(B32:H32,"新田9-14"))*(4.5)+(COUNTIF(B32:H32,"新田14-19"))*(4.5)</f>
        <v>13.5</v>
      </c>
      <c r="K32" s="682"/>
    </row>
    <row r="33" spans="1:11" ht="14.45" customHeight="1" x14ac:dyDescent="0.15">
      <c r="A33" s="20" t="s">
        <v>291</v>
      </c>
      <c r="B33" s="12"/>
      <c r="C33" s="32"/>
      <c r="D33" s="32"/>
      <c r="E33" s="12" t="s">
        <v>20</v>
      </c>
      <c r="F33" s="12"/>
      <c r="G33" s="12" t="s">
        <v>20</v>
      </c>
      <c r="H33" s="12" t="s">
        <v>20</v>
      </c>
      <c r="I33" s="5">
        <f t="shared" si="5"/>
        <v>3</v>
      </c>
      <c r="J33" s="682">
        <f>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草加9-14"))*(4.5)+(COUNTIF(B33:H33,"新田9-14"))*(4.5)+(COUNTIF(B33:H33,"新田14-19"))*(4.5)</f>
        <v>13.5</v>
      </c>
      <c r="K33" s="682"/>
    </row>
    <row r="34" spans="1:11" ht="14.45" customHeight="1" x14ac:dyDescent="0.15">
      <c r="A34" s="20" t="s">
        <v>38</v>
      </c>
      <c r="B34" s="59"/>
      <c r="C34" s="11"/>
      <c r="D34" s="11"/>
      <c r="E34" s="12"/>
      <c r="F34" s="12" t="s">
        <v>21</v>
      </c>
      <c r="G34" s="103" t="s">
        <v>56</v>
      </c>
      <c r="H34" s="103" t="s">
        <v>56</v>
      </c>
      <c r="I34" s="5">
        <f t="shared" si="5"/>
        <v>3</v>
      </c>
      <c r="J34" s="682">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草加9-14"))*(4.5)+(COUNTIF(B34:H34,"新田9-14"))*(4.5)+(COUNTIF(B34:H34,"新田14-19"))*(4.5)</f>
        <v>13.5</v>
      </c>
      <c r="K34" s="682"/>
    </row>
    <row r="35" spans="1:11" ht="14.45" customHeight="1" x14ac:dyDescent="0.15">
      <c r="A35" s="321" t="s">
        <v>66</v>
      </c>
      <c r="B35" s="12"/>
      <c r="C35" s="11"/>
      <c r="D35" s="11"/>
      <c r="E35" s="12"/>
      <c r="F35" s="12"/>
      <c r="G35" s="12"/>
      <c r="H35" s="386"/>
      <c r="I35" s="5"/>
      <c r="J35" s="682"/>
      <c r="K35" s="682"/>
    </row>
    <row r="36" spans="1:11" ht="14.45" customHeight="1" x14ac:dyDescent="0.15">
      <c r="A36" s="22" t="s">
        <v>0</v>
      </c>
      <c r="B36" s="90">
        <v>45950</v>
      </c>
      <c r="C36" s="90">
        <v>45951</v>
      </c>
      <c r="D36" s="90">
        <v>45952</v>
      </c>
      <c r="E36" s="90">
        <v>45953</v>
      </c>
      <c r="F36" s="90">
        <v>45954</v>
      </c>
      <c r="G36" s="90">
        <v>45955</v>
      </c>
      <c r="H36" s="90">
        <v>45956</v>
      </c>
      <c r="I36" s="688" t="s">
        <v>1</v>
      </c>
      <c r="J36" s="690" t="s">
        <v>2</v>
      </c>
      <c r="K36" s="690"/>
    </row>
    <row r="37" spans="1:11" ht="14.45" customHeight="1" x14ac:dyDescent="0.15">
      <c r="A37" s="22" t="s">
        <v>3</v>
      </c>
      <c r="B37" s="2" t="s">
        <v>4</v>
      </c>
      <c r="C37" s="21" t="s">
        <v>5</v>
      </c>
      <c r="D37" s="21" t="s">
        <v>6</v>
      </c>
      <c r="E37" s="2" t="s">
        <v>7</v>
      </c>
      <c r="F37" s="2" t="s">
        <v>8</v>
      </c>
      <c r="G37" s="2" t="s">
        <v>9</v>
      </c>
      <c r="H37" s="24" t="s">
        <v>10</v>
      </c>
      <c r="I37" s="689"/>
      <c r="J37" s="690"/>
      <c r="K37" s="690"/>
    </row>
    <row r="38" spans="1:11" ht="14.45" customHeight="1" x14ac:dyDescent="0.15">
      <c r="A38" s="126" t="s">
        <v>12</v>
      </c>
      <c r="B38" s="12"/>
      <c r="C38" s="419" t="s">
        <v>334</v>
      </c>
      <c r="D38" s="21"/>
      <c r="E38" s="12"/>
      <c r="F38" s="12"/>
      <c r="G38" s="12"/>
      <c r="H38" s="12"/>
      <c r="I38" s="5"/>
      <c r="J38" s="682"/>
      <c r="K38" s="692"/>
    </row>
    <row r="39" spans="1:11" ht="14.45" customHeight="1" x14ac:dyDescent="0.15">
      <c r="A39" s="20" t="s">
        <v>37</v>
      </c>
      <c r="B39" s="12" t="s">
        <v>21</v>
      </c>
      <c r="C39" s="1002" t="s">
        <v>335</v>
      </c>
      <c r="D39" s="11"/>
      <c r="E39" s="12" t="s">
        <v>21</v>
      </c>
      <c r="F39" s="12"/>
      <c r="G39" s="12" t="s">
        <v>21</v>
      </c>
      <c r="H39" s="59"/>
      <c r="I39" s="5">
        <f t="shared" ref="I39:I41" si="7">COUNTIFS(B39:H39,"&lt;&gt;空",B39:H39,"&lt;&gt;休",B39:H39,"&lt;&gt;調",B39:H39,"&lt;&gt;",B39:H39,"&lt;&gt;調整休")</f>
        <v>4</v>
      </c>
      <c r="J39" s="682">
        <f t="shared" ref="J39:J40" si="8">SUM(COUNTIF(B39:H39,"9-11,15-19"))*(6)+(COUNTIF(B39:H39,"9-12,16-19"))*(6)+(COUNTIF(B39:H39,"9-13,17-19"))*(6)+(COUNTIF(B39:H39,"9-19"))*(9)+(COUNTIF(B39:H39,"9-17"))*(7.25)+(COUNTIF(B39:H39,"9-16"))*(6.25)+(COUNTIF(B39:H39,"9-15"))*(5.5)+(COUNTIF(B39:H39,"9-14"))*(4.5)+(COUNTIF(B39:H39,"9-13"))*(4)+(COUNTIF(B39:H39,"9-12"))*(3)+(COUNTIF(B39:H39,"9-11:30"))*(2.5)+(COUNTIF(B39:H39,"13-19"))*(5.5)+(COUNTIF(B39:H39,"14-19"))*(4.5)+(COUNTIF(B39:H39,"15-19"))*(4)+(COUNTIF(B39:H39,"16-19"))*(3)+(COUNTIF(B39:H39,"16:30-19"))*(2.5)+(COUNTIF(B39:H39,"10-14"))*(4)+(COUNTIF(B39:H39,"草加9-14"))*(4.5)+(COUNTIF(B39:H39,"新田9-14"))*(4.5)+(COUNTIF(B39:H39,"新田14-19"))*(4.5)</f>
        <v>13.5</v>
      </c>
      <c r="K39" s="682"/>
    </row>
    <row r="40" spans="1:11" ht="14.45" customHeight="1" x14ac:dyDescent="0.15">
      <c r="A40" s="20" t="s">
        <v>19</v>
      </c>
      <c r="B40" s="12"/>
      <c r="C40" s="1003"/>
      <c r="D40" s="11"/>
      <c r="E40" s="12" t="s">
        <v>20</v>
      </c>
      <c r="F40" s="12"/>
      <c r="G40" s="12" t="s">
        <v>20</v>
      </c>
      <c r="H40" s="12" t="s">
        <v>21</v>
      </c>
      <c r="I40" s="5">
        <f t="shared" si="7"/>
        <v>3</v>
      </c>
      <c r="J40" s="682">
        <f t="shared" si="8"/>
        <v>13.5</v>
      </c>
      <c r="K40" s="682"/>
    </row>
    <row r="41" spans="1:11" ht="14.45" customHeight="1" x14ac:dyDescent="0.15">
      <c r="A41" s="20" t="s">
        <v>62</v>
      </c>
      <c r="B41" s="59"/>
      <c r="C41" s="1003"/>
      <c r="D41" s="32"/>
      <c r="E41" s="93" t="s">
        <v>84</v>
      </c>
      <c r="F41" s="12" t="s">
        <v>20</v>
      </c>
      <c r="G41" s="59"/>
      <c r="H41" s="12" t="s">
        <v>353</v>
      </c>
      <c r="I41" s="5">
        <f t="shared" si="7"/>
        <v>3</v>
      </c>
      <c r="J41" s="682">
        <f>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草加9-14"))*(4.5)+(COUNTIF(B41:H41,"新田9-14"))*(4.5)+(COUNTIF(B41:H41,"新田14-19"))*(4.5)</f>
        <v>9</v>
      </c>
      <c r="K41" s="682"/>
    </row>
    <row r="42" spans="1:11" ht="14.45" customHeight="1" x14ac:dyDescent="0.15">
      <c r="A42" s="20" t="s">
        <v>124</v>
      </c>
      <c r="B42" s="93" t="s">
        <v>84</v>
      </c>
      <c r="C42" s="1003"/>
      <c r="D42" s="11"/>
      <c r="E42" s="93" t="s">
        <v>84</v>
      </c>
      <c r="F42" s="12" t="s">
        <v>20</v>
      </c>
      <c r="G42" s="12" t="s">
        <v>21</v>
      </c>
      <c r="H42" s="12" t="s">
        <v>20</v>
      </c>
      <c r="I42" s="5">
        <f>COUNTIFS(B42:H42,"&lt;&gt;空",B42:H42,"&lt;&gt;休",B42:H42,"&lt;&gt;調",B42:H42,"&lt;&gt;",B42:H42,"&lt;&gt;調整休")</f>
        <v>5</v>
      </c>
      <c r="J42" s="682">
        <f>SUM(COUNTIF(B42:H42,"9-11,15-19"))*(6)+(COUNTIF(B42:H42,"9-12,16-19"))*(6)+(COUNTIF(B42:H42,"9-13,17-19"))*(6)+(COUNTIF(B42:H42,"9-19"))*(9)+(COUNTIF(B42:H42,"9-17"))*(7.25)+(COUNTIF(B42:H42,"9-16"))*(6.25)+(COUNTIF(B42:H42,"9-15"))*(5.5)+(COUNTIF(B42:H42,"9-14"))*(4.5)+(COUNTIF(B42:H42,"9-13"))*(4)+(COUNTIF(B42:H42,"9-12"))*(3)+(COUNTIF(B42:H42,"9-11:30"))*(2.5)+(COUNTIF(B42:H42,"13-19"))*(5.5)+(COUNTIF(B42:H42,"14-19"))*(4.5)+(COUNTIF(B42:H42,"15-19"))*(4)+(COUNTIF(B42:H42,"16-19"))*(3)+(COUNTIF(B42:H42,"16:30-19"))*(2.5)+(COUNTIF(B42:H42,"10-14"))*(4)+(COUNTIF(B42:H42,"草加9-14"))*(4.5)+(COUNTIF(B42:H42,"新田9-14"))*(4.5)+(COUNTIF(B42:H42,"新田14-19"))*(4.5)</f>
        <v>22.5</v>
      </c>
      <c r="K42" s="682"/>
    </row>
    <row r="43" spans="1:11" ht="14.45" customHeight="1" x14ac:dyDescent="0.15">
      <c r="A43" s="20" t="s">
        <v>225</v>
      </c>
      <c r="B43" s="12" t="s">
        <v>21</v>
      </c>
      <c r="C43" s="1003"/>
      <c r="D43" s="32"/>
      <c r="E43" s="12"/>
      <c r="F43" s="12" t="s">
        <v>21</v>
      </c>
      <c r="G43" s="12"/>
      <c r="H43" s="12" t="s">
        <v>20</v>
      </c>
      <c r="I43" s="5">
        <f t="shared" ref="I43:I45" si="9">COUNTIFS(B43:H43,"&lt;&gt;空",B43:H43,"&lt;&gt;休",B43:H43,"&lt;&gt;調",B43:H43,"&lt;&gt;",B43:H43,"&lt;&gt;調整休")</f>
        <v>3</v>
      </c>
      <c r="J43" s="682">
        <f>SUM(COUNTIF(B43:H43,"9-11,15-19"))*(6)+(COUNTIF(B43:H43,"9-12,16-19"))*(6)+(COUNTIF(B43:H43,"9-13,17-19"))*(6)+(COUNTIF(B43:H43,"9-19"))*(9)+(COUNTIF(B43:H43,"9-17"))*(7.25)+(COUNTIF(B43:H43,"9-16"))*(6.25)+(COUNTIF(B43:H43,"9-15"))*(5.5)+(COUNTIF(B43:H43,"9-14"))*(4.5)+(COUNTIF(B43:H43,"9-13"))*(4)+(COUNTIF(B43:H43,"9-12"))*(3)+(COUNTIF(B43:H43,"9-11:30"))*(2.5)+(COUNTIF(B43:H43,"13-19"))*(5.5)+(COUNTIF(B43:H43,"14-19"))*(4.5)+(COUNTIF(B43:H43,"15-19"))*(4)+(COUNTIF(B43:H43,"16-19"))*(3)+(COUNTIF(B43:H43,"16:30-19"))*(2.5)+(COUNTIF(B43:H43,"10-14"))*(4)+(COUNTIF(B43:H43,"草加9-14"))*(4.5)+(COUNTIF(B43:H43,"新田9-14"))*(4.5)+(COUNTIF(B43:H43,"新田14-19"))*(4.5)</f>
        <v>13.5</v>
      </c>
      <c r="K43" s="682"/>
    </row>
    <row r="44" spans="1:11" ht="14.45" customHeight="1" x14ac:dyDescent="0.15">
      <c r="A44" s="20" t="s">
        <v>291</v>
      </c>
      <c r="B44" s="12"/>
      <c r="C44" s="1003"/>
      <c r="D44" s="32"/>
      <c r="E44" s="12" t="s">
        <v>20</v>
      </c>
      <c r="F44" s="12"/>
      <c r="G44" s="12" t="s">
        <v>20</v>
      </c>
      <c r="H44" s="12" t="s">
        <v>20</v>
      </c>
      <c r="I44" s="5">
        <f t="shared" si="9"/>
        <v>3</v>
      </c>
      <c r="J44" s="682">
        <f>SUM(COUNTIF(B44:H44,"9-11,15-19"))*(6)+(COUNTIF(B44:H44,"9-12,16-19"))*(6)+(COUNTIF(B44:H44,"9-13,17-19"))*(6)+(COUNTIF(B44:H44,"9-19"))*(9)+(COUNTIF(B44:H44,"9-17"))*(7.25)+(COUNTIF(B44:H44,"9-16"))*(6.25)+(COUNTIF(B44:H44,"9-15"))*(5.5)+(COUNTIF(B44:H44,"9-14"))*(4.5)+(COUNTIF(B44:H44,"9-13"))*(4)+(COUNTIF(B44:H44,"9-12"))*(3)+(COUNTIF(B44:H44,"9-11:30"))*(2.5)+(COUNTIF(B44:H44,"13-19"))*(5.5)+(COUNTIF(B44:H44,"14-19"))*(4.5)+(COUNTIF(B44:H44,"15-19"))*(4)+(COUNTIF(B44:H44,"16-19"))*(3)+(COUNTIF(B44:H44,"16:30-19"))*(2.5)+(COUNTIF(B44:H44,"10-14"))*(4)+(COUNTIF(B44:H44,"草加9-14"))*(4.5)+(COUNTIF(B44:H44,"新田9-14"))*(4.5)+(COUNTIF(B44:H44,"新田14-19"))*(4.5)</f>
        <v>13.5</v>
      </c>
      <c r="K44" s="682"/>
    </row>
    <row r="45" spans="1:11" ht="14.45" customHeight="1" x14ac:dyDescent="0.15">
      <c r="A45" s="20" t="s">
        <v>38</v>
      </c>
      <c r="B45" s="12" t="s">
        <v>20</v>
      </c>
      <c r="C45" s="1003"/>
      <c r="D45" s="11"/>
      <c r="E45" s="12"/>
      <c r="F45" s="12" t="s">
        <v>21</v>
      </c>
      <c r="G45" s="103" t="s">
        <v>57</v>
      </c>
      <c r="H45" s="103" t="s">
        <v>56</v>
      </c>
      <c r="I45" s="5">
        <f t="shared" si="9"/>
        <v>4</v>
      </c>
      <c r="J45" s="682">
        <f>SUM(COUNTIF(B45:H45,"9-11,15-19"))*(6)+(COUNTIF(B45:H45,"9-12,16-19"))*(6)+(COUNTIF(B45:H45,"9-13,17-19"))*(6)+(COUNTIF(B45:H45,"9-19"))*(9)+(COUNTIF(B45:H45,"9-17"))*(7.25)+(COUNTIF(B45:H45,"9-16"))*(6.25)+(COUNTIF(B45:H45,"9-15"))*(5.5)+(COUNTIF(B45:H45,"9-14"))*(4.5)+(COUNTIF(B45:H45,"9-13"))*(4)+(COUNTIF(B45:H45,"9-12"))*(3)+(COUNTIF(B45:H45,"9-11:30"))*(2.5)+(COUNTIF(B45:H45,"13-19"))*(5.5)+(COUNTIF(B45:H45,"14-19"))*(4.5)+(COUNTIF(B45:H45,"15-19"))*(4)+(COUNTIF(B45:H45,"16-19"))*(3)+(COUNTIF(B45:H45,"16:30-19"))*(2.5)+(COUNTIF(B45:H45,"10-14"))*(4)+(COUNTIF(B45:H45,"草加9-14"))*(4.5)+(COUNTIF(B45:H45,"新田9-14"))*(4.5)+(COUNTIF(B45:H45,"新田14-19"))*(4.5)</f>
        <v>18</v>
      </c>
      <c r="K45" s="682"/>
    </row>
    <row r="46" spans="1:11" ht="14.45" customHeight="1" x14ac:dyDescent="0.15">
      <c r="A46" s="321" t="s">
        <v>66</v>
      </c>
      <c r="B46" s="12"/>
      <c r="C46" s="1004"/>
      <c r="D46" s="11"/>
      <c r="E46" s="12"/>
      <c r="F46" s="12"/>
      <c r="G46" s="12"/>
      <c r="H46" s="386"/>
      <c r="I46" s="5"/>
      <c r="J46" s="682"/>
      <c r="K46" s="682"/>
    </row>
    <row r="47" spans="1:11" ht="14.45" customHeight="1" x14ac:dyDescent="0.15">
      <c r="A47" s="22" t="s">
        <v>0</v>
      </c>
      <c r="B47" s="23">
        <v>45957</v>
      </c>
      <c r="C47" s="23">
        <v>45958</v>
      </c>
      <c r="D47" s="23">
        <v>45959</v>
      </c>
      <c r="E47" s="23">
        <v>45960</v>
      </c>
      <c r="F47" s="23">
        <v>45961</v>
      </c>
      <c r="G47" s="23"/>
      <c r="H47" s="23"/>
      <c r="I47" s="688" t="s">
        <v>1</v>
      </c>
      <c r="J47" s="690" t="s">
        <v>2</v>
      </c>
      <c r="K47" s="690"/>
    </row>
    <row r="48" spans="1:11" ht="14.45" customHeight="1" x14ac:dyDescent="0.15">
      <c r="A48" s="22" t="s">
        <v>3</v>
      </c>
      <c r="B48" s="2" t="s">
        <v>4</v>
      </c>
      <c r="C48" s="316" t="s">
        <v>5</v>
      </c>
      <c r="D48" s="21" t="s">
        <v>6</v>
      </c>
      <c r="E48" s="2" t="s">
        <v>7</v>
      </c>
      <c r="F48" s="2" t="s">
        <v>8</v>
      </c>
      <c r="G48" s="2"/>
      <c r="H48" s="24"/>
      <c r="I48" s="689"/>
      <c r="J48" s="690"/>
      <c r="K48" s="690"/>
    </row>
    <row r="49" spans="1:14" ht="14.45" customHeight="1" x14ac:dyDescent="0.15">
      <c r="A49" s="126" t="s">
        <v>13</v>
      </c>
      <c r="B49" s="12"/>
      <c r="C49" s="21"/>
      <c r="D49" s="21"/>
      <c r="E49" s="12"/>
      <c r="F49" s="12"/>
      <c r="G49" s="21"/>
      <c r="H49" s="21"/>
      <c r="I49" s="5"/>
      <c r="J49" s="693"/>
      <c r="K49" s="692"/>
    </row>
    <row r="50" spans="1:14" ht="14.45" customHeight="1" x14ac:dyDescent="0.15">
      <c r="A50" s="20" t="s">
        <v>37</v>
      </c>
      <c r="B50" s="12" t="s">
        <v>21</v>
      </c>
      <c r="C50" s="21"/>
      <c r="D50" s="11"/>
      <c r="E50" s="12" t="s">
        <v>21</v>
      </c>
      <c r="F50" s="12"/>
      <c r="G50" s="11"/>
      <c r="H50" s="11"/>
      <c r="I50" s="5">
        <f t="shared" ref="I50:I56" si="10">COUNTIFS(B50:H50,"&lt;&gt;空",B50:H50,"&lt;&gt;休",B50:H50,"&lt;&gt;調",B50:H50,"&lt;&gt;",B50:H50,"&lt;&gt;調整休")</f>
        <v>2</v>
      </c>
      <c r="J50" s="682">
        <f t="shared" ref="J50:J51" si="11">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COUNTIF(B50:H50,"草加9-14"))*(4.5)+(COUNTIF(B50:H50,"新田9-14"))*(4.5)+(COUNTIF(B50:H50,"新田14-19"))*(4.5)</f>
        <v>9</v>
      </c>
      <c r="K50" s="682"/>
    </row>
    <row r="51" spans="1:14" ht="14.45" customHeight="1" x14ac:dyDescent="0.15">
      <c r="A51" s="20" t="s">
        <v>19</v>
      </c>
      <c r="B51" s="59"/>
      <c r="C51" s="21"/>
      <c r="D51" s="11"/>
      <c r="E51" s="12" t="s">
        <v>20</v>
      </c>
      <c r="F51" s="12"/>
      <c r="G51" s="11"/>
      <c r="H51" s="11"/>
      <c r="I51" s="5">
        <f t="shared" si="10"/>
        <v>1</v>
      </c>
      <c r="J51" s="682">
        <f t="shared" si="11"/>
        <v>4.5</v>
      </c>
      <c r="K51" s="682"/>
    </row>
    <row r="52" spans="1:14" ht="14.45" customHeight="1" x14ac:dyDescent="0.15">
      <c r="A52" s="20" t="s">
        <v>62</v>
      </c>
      <c r="B52" s="12" t="s">
        <v>20</v>
      </c>
      <c r="C52" s="21"/>
      <c r="D52" s="32"/>
      <c r="E52" s="93" t="s">
        <v>84</v>
      </c>
      <c r="F52" s="12" t="s">
        <v>20</v>
      </c>
      <c r="G52" s="32"/>
      <c r="H52" s="32"/>
      <c r="I52" s="5">
        <f t="shared" si="10"/>
        <v>3</v>
      </c>
      <c r="J52" s="682">
        <f>SUM(COUNTIF(B52:H52,"9-11,15-19"))*(6)+(COUNTIF(B52:H52,"9-12,16-19"))*(6)+(COUNTIF(B52:H52,"9-13,17-19"))*(6)+(COUNTIF(B52:H52,"9-19"))*(9)+(COUNTIF(B52:H52,"9-17"))*(7.25)+(COUNTIF(B52:H52,"9-16"))*(6.25)+(COUNTIF(B52:H52,"9-15"))*(5.5)+(COUNTIF(B52:H52,"9-14"))*(4.5)+(COUNTIF(B52:H52,"9-13"))*(4)+(COUNTIF(B52:H52,"9-12"))*(3)+(COUNTIF(B52:H52,"9-11:30"))*(2.5)+(COUNTIF(B52:H52,"13-19"))*(5.5)+(COUNTIF(B52:H52,"14-19"))*(4.5)+(COUNTIF(B52:H52,"15-19"))*(4)+(COUNTIF(B52:H52,"16-19"))*(3)+(COUNTIF(B52:H52,"16:30-19"))*(2.5)+(COUNTIF(B52:H52,"10-14"))*(4)+(COUNTIF(B52:H52,"草加9-14"))*(4.5)+(COUNTIF(B52:H52,"新田9-14"))*(4.5)+(COUNTIF(B52:H52,"新田14-19"))*(4.5)</f>
        <v>13.5</v>
      </c>
      <c r="K52" s="682"/>
    </row>
    <row r="53" spans="1:14" ht="14.45" customHeight="1" x14ac:dyDescent="0.15">
      <c r="A53" s="20" t="s">
        <v>124</v>
      </c>
      <c r="B53" s="93" t="s">
        <v>84</v>
      </c>
      <c r="C53" s="11"/>
      <c r="D53" s="11"/>
      <c r="E53" s="93" t="s">
        <v>84</v>
      </c>
      <c r="F53" s="12" t="s">
        <v>20</v>
      </c>
      <c r="G53" s="11"/>
      <c r="H53" s="11"/>
      <c r="I53" s="5">
        <f t="shared" si="10"/>
        <v>3</v>
      </c>
      <c r="J53" s="682">
        <f>SUM(COUNTIF(B53:H53,"9-11,15-19"))*(6)+(COUNTIF(B53:H53,"9-12,16-19"))*(6)+(COUNTIF(B53:H53,"9-13,17-19"))*(6)+(COUNTIF(B53:H53,"9-19"))*(9)+(COUNTIF(B53:H53,"9-17"))*(7.25)+(COUNTIF(B53:H53,"9-16"))*(6.25)+(COUNTIF(B53:H53,"9-15"))*(5.5)+(COUNTIF(B53:H53,"9-14"))*(4.5)+(COUNTIF(B53:H53,"9-13"))*(4)+(COUNTIF(B53:H53,"9-12"))*(3)+(COUNTIF(B53:H53,"9-11:30"))*(2.5)+(COUNTIF(B53:H53,"13-19"))*(5.5)+(COUNTIF(B53:H53,"14-19"))*(4.5)+(COUNTIF(B53:H53,"15-19"))*(4)+(COUNTIF(B53:H53,"16-19"))*(3)+(COUNTIF(B53:H53,"16:30-19"))*(2.5)+(COUNTIF(B53:H53,"10-14"))*(4)+(COUNTIF(B53:H53,"草加9-14"))*(4.5)+(COUNTIF(B53:H53,"新田9-14"))*(4.5)+(COUNTIF(B53:H53,"新田14-19"))*(4.5)</f>
        <v>13.5</v>
      </c>
      <c r="K53" s="682"/>
    </row>
    <row r="54" spans="1:14" ht="14.45" customHeight="1" x14ac:dyDescent="0.15">
      <c r="A54" s="20" t="s">
        <v>225</v>
      </c>
      <c r="B54" s="12" t="s">
        <v>21</v>
      </c>
      <c r="C54" s="32"/>
      <c r="D54" s="32"/>
      <c r="E54" s="12"/>
      <c r="F54" s="12" t="s">
        <v>21</v>
      </c>
      <c r="G54" s="32"/>
      <c r="H54" s="32"/>
      <c r="I54" s="5">
        <f t="shared" si="10"/>
        <v>2</v>
      </c>
      <c r="J54" s="682">
        <f>SUM(COUNTIF(B54:H54,"9-11,15-19"))*(6)+(COUNTIF(B54:H54,"9-12,16-19"))*(6)+(COUNTIF(B54:H54,"9-13,17-19"))*(6)+(COUNTIF(B54:H54,"9-19"))*(9)+(COUNTIF(B54:H54,"9-17"))*(7.25)+(COUNTIF(B54:H54,"9-16"))*(6.25)+(COUNTIF(B54:H54,"9-15"))*(5.5)+(COUNTIF(B54:H54,"9-14"))*(4.5)+(COUNTIF(B54:H54,"9-13"))*(4)+(COUNTIF(B54:H54,"9-12"))*(3)+(COUNTIF(B54:H54,"9-11:30"))*(2.5)+(COUNTIF(B54:H54,"13-19"))*(5.5)+(COUNTIF(B54:H54,"14-19"))*(4.5)+(COUNTIF(B54:H54,"15-19"))*(4)+(COUNTIF(B54:H54,"16-19"))*(3)+(COUNTIF(B54:H54,"16:30-19"))*(2.5)+(COUNTIF(B54:H54,"10-14"))*(4)+(COUNTIF(B54:H54,"草加9-14"))*(4.5)+(COUNTIF(B54:H54,"新田9-14"))*(4.5)+(COUNTIF(B54:H54,"新田14-19"))*(4.5)</f>
        <v>9</v>
      </c>
      <c r="K54" s="682"/>
    </row>
    <row r="55" spans="1:14" ht="14.45" customHeight="1" x14ac:dyDescent="0.15">
      <c r="A55" s="20" t="s">
        <v>291</v>
      </c>
      <c r="B55" s="12"/>
      <c r="C55" s="32"/>
      <c r="D55" s="32"/>
      <c r="E55" s="12" t="s">
        <v>20</v>
      </c>
      <c r="F55" s="12"/>
      <c r="G55" s="32"/>
      <c r="H55" s="32"/>
      <c r="I55" s="5">
        <f t="shared" si="10"/>
        <v>1</v>
      </c>
      <c r="J55" s="682">
        <f>SUM(COUNTIF(B55:H55,"9-11,15-19"))*(6)+(COUNTIF(B55:H55,"9-12,16-19"))*(6)+(COUNTIF(B55:H55,"9-13,17-19"))*(6)+(COUNTIF(B55:H55,"9-19"))*(9)+(COUNTIF(B55:H55,"9-17"))*(7.25)+(COUNTIF(B55:H55,"9-16"))*(6.25)+(COUNTIF(B55:H55,"9-15"))*(5.5)+(COUNTIF(B55:H55,"9-14"))*(4.5)+(COUNTIF(B55:H55,"9-13"))*(4)+(COUNTIF(B55:H55,"9-12"))*(3)+(COUNTIF(B55:H55,"9-11:30"))*(2.5)+(COUNTIF(B55:H55,"13-19"))*(5.5)+(COUNTIF(B55:H55,"14-19"))*(4.5)+(COUNTIF(B55:H55,"15-19"))*(4)+(COUNTIF(B55:H55,"16-19"))*(3)+(COUNTIF(B55:H55,"16:30-19"))*(2.5)+(COUNTIF(B55:H55,"10-14"))*(4)+(COUNTIF(B55:H55,"草加9-14"))*(4.5)+(COUNTIF(B55:H55,"新田9-14"))*(4.5)+(COUNTIF(B55:H55,"新田14-19"))*(4.5)</f>
        <v>4.5</v>
      </c>
      <c r="K55" s="682"/>
    </row>
    <row r="56" spans="1:14" ht="14.45" customHeight="1" x14ac:dyDescent="0.15">
      <c r="A56" s="20" t="s">
        <v>38</v>
      </c>
      <c r="B56" s="12" t="s">
        <v>21</v>
      </c>
      <c r="C56" s="11"/>
      <c r="D56" s="11"/>
      <c r="E56" s="12"/>
      <c r="F56" s="12" t="s">
        <v>21</v>
      </c>
      <c r="G56" s="11"/>
      <c r="H56" s="11"/>
      <c r="I56" s="5">
        <f t="shared" si="10"/>
        <v>2</v>
      </c>
      <c r="J56" s="682">
        <f>SUM(COUNTIF(B56:H56,"9-11,15-19"))*(6)+(COUNTIF(B56:H56,"9-12,16-19"))*(6)+(COUNTIF(B56:H56,"9-13,17-19"))*(6)+(COUNTIF(B56:H56,"9-19"))*(9)+(COUNTIF(B56:H56,"9-17"))*(7.25)+(COUNTIF(B56:H56,"9-16"))*(6.25)+(COUNTIF(B56:H56,"9-15"))*(5.5)+(COUNTIF(B56:H56,"9-14"))*(4.5)+(COUNTIF(B56:H56,"9-13"))*(4)+(COUNTIF(B56:H56,"9-12"))*(3)+(COUNTIF(B56:H56,"9-11:30"))*(2.5)+(COUNTIF(B56:H56,"13-19"))*(5.5)+(COUNTIF(B56:H56,"14-19"))*(4.5)+(COUNTIF(B56:H56,"15-19"))*(4)+(COUNTIF(B56:H56,"16-19"))*(3)+(COUNTIF(B56:H56,"16:30-19"))*(2.5)+(COUNTIF(B56:H56,"10-14"))*(4)+(COUNTIF(B56:H56,"草加9-14"))*(4.5)+(COUNTIF(B56:H56,"新田9-14"))*(4.5)+(COUNTIF(B56:H56,"新田14-19"))*(4.5)</f>
        <v>9</v>
      </c>
      <c r="K56" s="682"/>
    </row>
    <row r="57" spans="1:14" ht="14.45" customHeight="1" x14ac:dyDescent="0.15">
      <c r="A57" s="321" t="s">
        <v>66</v>
      </c>
      <c r="B57" s="12"/>
      <c r="C57" s="11"/>
      <c r="D57" s="11"/>
      <c r="E57" s="12"/>
      <c r="F57" s="12"/>
      <c r="G57" s="11"/>
      <c r="H57" s="11"/>
      <c r="I57" s="5"/>
      <c r="J57" s="682"/>
      <c r="K57" s="682"/>
    </row>
    <row r="58" spans="1:14" ht="14.45" customHeight="1" x14ac:dyDescent="0.15">
      <c r="A58" s="41"/>
      <c r="B58" s="42"/>
      <c r="C58" s="42"/>
      <c r="D58" s="42"/>
      <c r="E58" s="42"/>
      <c r="F58" s="42"/>
      <c r="G58" s="42"/>
      <c r="H58" s="42"/>
      <c r="I58" s="716" t="s">
        <v>375</v>
      </c>
      <c r="J58" s="716"/>
      <c r="K58" s="716"/>
    </row>
    <row r="59" spans="1:14" ht="14.45" customHeight="1" x14ac:dyDescent="0.15">
      <c r="A59" s="699" t="s">
        <v>36</v>
      </c>
      <c r="B59" s="700"/>
      <c r="C59" s="13"/>
      <c r="D59" s="701" t="s">
        <v>31</v>
      </c>
      <c r="E59" s="701"/>
      <c r="H59" s="10"/>
      <c r="I59" s="10"/>
      <c r="M59" s="14"/>
      <c r="N59" s="15"/>
    </row>
    <row r="60" spans="1:14" ht="14.45" customHeight="1" x14ac:dyDescent="0.15">
      <c r="A60" s="702" t="s">
        <v>85</v>
      </c>
      <c r="B60" s="703"/>
      <c r="C60" s="704" t="s">
        <v>89</v>
      </c>
      <c r="D60" s="705"/>
      <c r="E60" s="705"/>
      <c r="F60" s="705"/>
      <c r="G60" s="705"/>
      <c r="H60" s="705"/>
      <c r="I60" s="705"/>
      <c r="J60" s="705"/>
      <c r="K60" s="705"/>
      <c r="M60" s="14"/>
      <c r="N60" s="15"/>
    </row>
    <row r="61" spans="1:14" ht="14.45" customHeight="1" x14ac:dyDescent="0.15">
      <c r="A61" s="702" t="s">
        <v>86</v>
      </c>
      <c r="B61" s="703"/>
      <c r="C61" s="704" t="s">
        <v>90</v>
      </c>
      <c r="D61" s="705"/>
      <c r="E61" s="705"/>
      <c r="F61" s="705"/>
      <c r="G61" s="705"/>
      <c r="H61" s="705"/>
      <c r="I61" s="705"/>
      <c r="J61" s="705"/>
      <c r="K61" s="705"/>
    </row>
    <row r="62" spans="1:14" ht="14.45" customHeight="1" x14ac:dyDescent="0.15">
      <c r="A62" s="95" t="s">
        <v>87</v>
      </c>
      <c r="B62" s="96"/>
      <c r="C62" s="696" t="s">
        <v>30</v>
      </c>
      <c r="D62" s="697"/>
      <c r="E62" s="697"/>
      <c r="F62" s="697"/>
      <c r="G62" s="697"/>
      <c r="H62" s="697"/>
      <c r="I62" s="697"/>
      <c r="J62" s="697"/>
      <c r="K62" s="697"/>
    </row>
    <row r="63" spans="1:14" ht="14.45" customHeight="1" x14ac:dyDescent="0.15">
      <c r="A63" s="95" t="s">
        <v>88</v>
      </c>
      <c r="B63" s="96"/>
      <c r="C63" s="97" t="s">
        <v>32</v>
      </c>
      <c r="D63" s="98"/>
      <c r="E63" s="98"/>
      <c r="F63" s="98"/>
      <c r="G63" s="98"/>
      <c r="H63" s="98"/>
      <c r="I63" s="98"/>
      <c r="J63" s="98"/>
      <c r="K63" s="98"/>
    </row>
    <row r="64" spans="1:14" ht="14.45" customHeight="1" x14ac:dyDescent="0.15">
      <c r="A64" s="694"/>
      <c r="B64" s="695"/>
      <c r="C64" s="696" t="s">
        <v>91</v>
      </c>
      <c r="D64" s="697"/>
      <c r="E64" s="697"/>
      <c r="F64" s="697"/>
      <c r="G64" s="697"/>
      <c r="H64" s="697"/>
      <c r="I64" s="697"/>
      <c r="J64" s="697"/>
      <c r="K64" s="697"/>
    </row>
    <row r="65" spans="1:11" ht="14.45" customHeight="1" x14ac:dyDescent="0.15">
      <c r="A65" s="876"/>
      <c r="B65" s="876"/>
      <c r="C65" s="98" t="s">
        <v>35</v>
      </c>
      <c r="D65" s="98"/>
      <c r="E65" s="98"/>
      <c r="F65" s="98"/>
      <c r="G65" s="98"/>
      <c r="H65" s="98"/>
      <c r="I65" s="98"/>
      <c r="J65" s="98"/>
      <c r="K65" s="98"/>
    </row>
    <row r="66" spans="1:11" ht="14.45" customHeight="1" x14ac:dyDescent="0.15">
      <c r="A66" s="875"/>
      <c r="B66" s="875"/>
      <c r="C66" s="697" t="s">
        <v>104</v>
      </c>
      <c r="D66" s="697"/>
      <c r="E66" s="697"/>
      <c r="F66" s="697"/>
      <c r="G66" s="697"/>
      <c r="H66" s="697"/>
      <c r="I66" s="697"/>
      <c r="J66" s="697"/>
      <c r="K66" s="697"/>
    </row>
    <row r="67" spans="1:11" ht="14.45" customHeight="1" x14ac:dyDescent="0.15">
      <c r="A67" s="875"/>
      <c r="B67" s="875"/>
      <c r="C67" s="697" t="s">
        <v>106</v>
      </c>
      <c r="D67" s="697"/>
      <c r="E67" s="697"/>
      <c r="F67" s="697"/>
      <c r="G67" s="697"/>
      <c r="H67" s="697"/>
      <c r="I67" s="697"/>
      <c r="J67" s="697"/>
      <c r="K67" s="697"/>
    </row>
  </sheetData>
  <mergeCells count="74">
    <mergeCell ref="J11:K11"/>
    <mergeCell ref="B1:F1"/>
    <mergeCell ref="H1:K1"/>
    <mergeCell ref="I3:I4"/>
    <mergeCell ref="J3:K4"/>
    <mergeCell ref="F5:H5"/>
    <mergeCell ref="J5:K5"/>
    <mergeCell ref="J6:K6"/>
    <mergeCell ref="J7:K7"/>
    <mergeCell ref="J8:K8"/>
    <mergeCell ref="J9:K9"/>
    <mergeCell ref="J10:K10"/>
    <mergeCell ref="J23:K23"/>
    <mergeCell ref="J12:K12"/>
    <mergeCell ref="J13:K13"/>
    <mergeCell ref="I14:I15"/>
    <mergeCell ref="J14:K15"/>
    <mergeCell ref="J16:K16"/>
    <mergeCell ref="J17:K17"/>
    <mergeCell ref="J18:K18"/>
    <mergeCell ref="J19:K19"/>
    <mergeCell ref="J20:K20"/>
    <mergeCell ref="J21:K21"/>
    <mergeCell ref="J22:K22"/>
    <mergeCell ref="J35:K35"/>
    <mergeCell ref="J24:K24"/>
    <mergeCell ref="I25:I26"/>
    <mergeCell ref="J25:K26"/>
    <mergeCell ref="J27:K27"/>
    <mergeCell ref="J28:K28"/>
    <mergeCell ref="J29:K29"/>
    <mergeCell ref="J30:K30"/>
    <mergeCell ref="J31:K31"/>
    <mergeCell ref="J32:K32"/>
    <mergeCell ref="J33:K33"/>
    <mergeCell ref="J34:K34"/>
    <mergeCell ref="I36:I37"/>
    <mergeCell ref="J36:K37"/>
    <mergeCell ref="J38:K38"/>
    <mergeCell ref="C39:C46"/>
    <mergeCell ref="J39:K39"/>
    <mergeCell ref="J40:K40"/>
    <mergeCell ref="J41:K41"/>
    <mergeCell ref="J42:K42"/>
    <mergeCell ref="J43:K43"/>
    <mergeCell ref="J44:K44"/>
    <mergeCell ref="J56:K56"/>
    <mergeCell ref="J45:K45"/>
    <mergeCell ref="J46:K46"/>
    <mergeCell ref="I47:I48"/>
    <mergeCell ref="J47:K48"/>
    <mergeCell ref="J49:K49"/>
    <mergeCell ref="J50:K50"/>
    <mergeCell ref="J51:K51"/>
    <mergeCell ref="J52:K52"/>
    <mergeCell ref="J53:K53"/>
    <mergeCell ref="J54:K54"/>
    <mergeCell ref="J55:K55"/>
    <mergeCell ref="J57:K57"/>
    <mergeCell ref="I58:K58"/>
    <mergeCell ref="A59:B59"/>
    <mergeCell ref="D59:E59"/>
    <mergeCell ref="A60:B60"/>
    <mergeCell ref="C60:K60"/>
    <mergeCell ref="A66:B66"/>
    <mergeCell ref="C66:K66"/>
    <mergeCell ref="A67:B67"/>
    <mergeCell ref="C67:K67"/>
    <mergeCell ref="A61:B61"/>
    <mergeCell ref="C61:K61"/>
    <mergeCell ref="C62:K62"/>
    <mergeCell ref="A64:B64"/>
    <mergeCell ref="C64:K64"/>
    <mergeCell ref="A65:B65"/>
  </mergeCells>
  <phoneticPr fontId="13"/>
  <pageMargins left="0.59055118110236227" right="0.27559055118110237" top="0.31496062992125984" bottom="0.11811023622047245" header="0.51181102362204722" footer="0.51181102362204722"/>
  <pageSetup paperSize="9" scale="92" orientation="portrait" r:id="rId1"/>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E92F-6947-4CDE-AAF6-C510FED05E37}">
  <sheetPr>
    <tabColor theme="7" tint="0.59999389629810485"/>
    <pageSetUpPr fitToPage="1"/>
  </sheetPr>
  <dimension ref="A1:Q62"/>
  <sheetViews>
    <sheetView topLeftCell="A12" zoomScale="96" zoomScaleNormal="96" workbookViewId="0">
      <selection activeCell="E26" sqref="E26"/>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60" t="s">
        <v>69</v>
      </c>
      <c r="B1" s="683" t="s">
        <v>337</v>
      </c>
      <c r="C1" s="683"/>
      <c r="D1" s="683"/>
      <c r="E1" s="683"/>
      <c r="F1" s="683"/>
      <c r="H1" s="792" t="s">
        <v>50</v>
      </c>
      <c r="I1" s="793"/>
      <c r="J1" s="793"/>
      <c r="K1" s="794"/>
    </row>
    <row r="2" spans="1:17" ht="8.4499999999999993" customHeight="1" x14ac:dyDescent="0.15">
      <c r="A2" s="14"/>
      <c r="I2" s="14"/>
      <c r="J2" s="3"/>
      <c r="K2" s="4"/>
    </row>
    <row r="3" spans="1:17" ht="16.5" customHeight="1" x14ac:dyDescent="0.15">
      <c r="A3" s="2" t="s">
        <v>64</v>
      </c>
      <c r="B3" s="90"/>
      <c r="C3" s="90"/>
      <c r="D3" s="90">
        <v>45931</v>
      </c>
      <c r="E3" s="90">
        <v>45932</v>
      </c>
      <c r="F3" s="90">
        <v>45933</v>
      </c>
      <c r="G3" s="90">
        <v>45934</v>
      </c>
      <c r="H3" s="90">
        <v>45935</v>
      </c>
      <c r="I3" s="727" t="s">
        <v>1</v>
      </c>
      <c r="J3" s="717" t="s">
        <v>2</v>
      </c>
      <c r="K3" s="718"/>
    </row>
    <row r="4" spans="1:17" ht="16.5" customHeight="1" x14ac:dyDescent="0.15">
      <c r="A4" s="2" t="s">
        <v>3</v>
      </c>
      <c r="B4" s="2"/>
      <c r="C4" s="2"/>
      <c r="D4" s="21" t="s">
        <v>6</v>
      </c>
      <c r="E4" s="2" t="s">
        <v>7</v>
      </c>
      <c r="F4" s="2" t="s">
        <v>8</v>
      </c>
      <c r="G4" s="2" t="s">
        <v>9</v>
      </c>
      <c r="H4" s="24" t="s">
        <v>10</v>
      </c>
      <c r="I4" s="728"/>
      <c r="J4" s="719"/>
      <c r="K4" s="720"/>
    </row>
    <row r="5" spans="1:17" ht="18" customHeight="1" x14ac:dyDescent="0.15">
      <c r="A5" s="17" t="s">
        <v>13</v>
      </c>
      <c r="B5" s="2"/>
      <c r="C5" s="2"/>
      <c r="D5" s="2"/>
      <c r="E5" s="12"/>
      <c r="F5" s="12"/>
      <c r="G5" s="12"/>
      <c r="H5" s="12"/>
      <c r="I5" s="5"/>
      <c r="J5" s="682"/>
      <c r="K5" s="692"/>
    </row>
    <row r="6" spans="1:17" ht="18" customHeight="1" x14ac:dyDescent="0.15">
      <c r="A6" s="5" t="s">
        <v>14</v>
      </c>
      <c r="B6" s="127"/>
      <c r="C6" s="127"/>
      <c r="D6" s="32"/>
      <c r="E6" s="12" t="s">
        <v>21</v>
      </c>
      <c r="F6" s="12" t="s">
        <v>21</v>
      </c>
      <c r="G6" s="431"/>
      <c r="H6" s="12" t="s">
        <v>72</v>
      </c>
      <c r="I6" s="5">
        <f t="shared" ref="I6:I10" si="0">COUNTIFS(B6:H6,"&lt;&gt;空",B6:H6,"&lt;&gt;休",B6:H6,"&lt;&gt;調",B6:H6,"&lt;&gt;",B6:H6,"&lt;&gt;調整休")</f>
        <v>3</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12</v>
      </c>
      <c r="K6" s="759"/>
    </row>
    <row r="7" spans="1:17" ht="18" customHeight="1" x14ac:dyDescent="0.15">
      <c r="A7" s="20" t="s">
        <v>100</v>
      </c>
      <c r="B7" s="350"/>
      <c r="C7" s="350"/>
      <c r="D7" s="36"/>
      <c r="E7" s="12"/>
      <c r="F7" s="12" t="s">
        <v>20</v>
      </c>
      <c r="G7" s="12" t="s">
        <v>58</v>
      </c>
      <c r="H7" s="12" t="s">
        <v>20</v>
      </c>
      <c r="I7" s="5">
        <f t="shared" si="0"/>
        <v>3</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15.25</v>
      </c>
      <c r="K7" s="759"/>
    </row>
    <row r="8" spans="1:17" ht="18" customHeight="1" x14ac:dyDescent="0.15">
      <c r="A8" s="20" t="s">
        <v>178</v>
      </c>
      <c r="B8" s="45"/>
      <c r="C8" s="45"/>
      <c r="D8" s="46"/>
      <c r="E8" s="16"/>
      <c r="F8" s="12"/>
      <c r="G8" s="12" t="s">
        <v>21</v>
      </c>
      <c r="H8" s="12" t="s">
        <v>21</v>
      </c>
      <c r="I8" s="5">
        <f t="shared" si="0"/>
        <v>2</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f>
        <v>9</v>
      </c>
      <c r="K8" s="759"/>
    </row>
    <row r="9" spans="1:17" ht="18" customHeight="1" x14ac:dyDescent="0.15">
      <c r="A9" s="20" t="s">
        <v>376</v>
      </c>
      <c r="B9" s="45"/>
      <c r="C9" s="45"/>
      <c r="D9" s="46"/>
      <c r="E9" s="12" t="s">
        <v>21</v>
      </c>
      <c r="F9" s="12" t="s">
        <v>21</v>
      </c>
      <c r="G9" s="12"/>
      <c r="H9" s="12" t="s">
        <v>21</v>
      </c>
      <c r="I9" s="5">
        <f t="shared" si="0"/>
        <v>3</v>
      </c>
      <c r="J9" s="758">
        <f>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13.5</v>
      </c>
      <c r="K9" s="759"/>
    </row>
    <row r="10" spans="1:17" ht="18" customHeight="1" x14ac:dyDescent="0.15">
      <c r="A10" s="20" t="s">
        <v>377</v>
      </c>
      <c r="B10" s="45"/>
      <c r="C10" s="45"/>
      <c r="D10" s="46"/>
      <c r="E10" s="16"/>
      <c r="F10" s="12"/>
      <c r="G10" s="12" t="s">
        <v>184</v>
      </c>
      <c r="H10" s="12" t="s">
        <v>184</v>
      </c>
      <c r="I10" s="5">
        <f t="shared" si="0"/>
        <v>2</v>
      </c>
      <c r="J10" s="758">
        <f>SUM(COUNTIF(B10:H10,"9-11,15-19"))*(6)+(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11-19"))*(7)</f>
        <v>14</v>
      </c>
      <c r="K10" s="759"/>
      <c r="Q10" s="349"/>
    </row>
    <row r="11" spans="1:17" ht="19.5" customHeight="1" x14ac:dyDescent="0.15">
      <c r="A11" s="31" t="s">
        <v>66</v>
      </c>
      <c r="B11" s="45"/>
      <c r="C11" s="45"/>
      <c r="D11" s="46"/>
      <c r="E11" s="16" t="s">
        <v>82</v>
      </c>
      <c r="F11" s="12"/>
      <c r="G11" s="16" t="s">
        <v>354</v>
      </c>
      <c r="H11" s="16"/>
      <c r="I11" s="5"/>
      <c r="J11" s="758"/>
      <c r="K11" s="759"/>
    </row>
    <row r="12" spans="1:17" ht="18" customHeight="1" x14ac:dyDescent="0.15">
      <c r="A12" s="31" t="s">
        <v>66</v>
      </c>
      <c r="B12" s="45"/>
      <c r="C12" s="45"/>
      <c r="D12" s="46"/>
      <c r="E12" s="16" t="s">
        <v>125</v>
      </c>
      <c r="F12" s="16"/>
      <c r="G12" s="16" t="s">
        <v>120</v>
      </c>
      <c r="H12" s="16"/>
      <c r="I12" s="5"/>
      <c r="J12" s="682"/>
      <c r="K12" s="692"/>
    </row>
    <row r="13" spans="1:17" ht="16.5" customHeight="1" x14ac:dyDescent="0.15">
      <c r="A13" s="33" t="s">
        <v>0</v>
      </c>
      <c r="B13" s="90">
        <v>45936</v>
      </c>
      <c r="C13" s="90">
        <v>45937</v>
      </c>
      <c r="D13" s="90">
        <v>45938</v>
      </c>
      <c r="E13" s="90">
        <v>45939</v>
      </c>
      <c r="F13" s="90">
        <v>45940</v>
      </c>
      <c r="G13" s="90">
        <v>45941</v>
      </c>
      <c r="H13" s="90">
        <v>45942</v>
      </c>
      <c r="I13" s="727" t="s">
        <v>1</v>
      </c>
      <c r="J13" s="717" t="s">
        <v>2</v>
      </c>
      <c r="K13" s="718"/>
    </row>
    <row r="14" spans="1:17" ht="16.5" customHeight="1" x14ac:dyDescent="0.15">
      <c r="A14" s="22" t="s">
        <v>3</v>
      </c>
      <c r="B14" s="2" t="s">
        <v>4</v>
      </c>
      <c r="C14" s="2" t="s">
        <v>5</v>
      </c>
      <c r="D14" s="21" t="s">
        <v>6</v>
      </c>
      <c r="E14" s="2" t="s">
        <v>7</v>
      </c>
      <c r="F14" s="2" t="s">
        <v>8</v>
      </c>
      <c r="G14" s="2" t="s">
        <v>9</v>
      </c>
      <c r="H14" s="24" t="s">
        <v>10</v>
      </c>
      <c r="I14" s="728"/>
      <c r="J14" s="719"/>
      <c r="K14" s="720"/>
    </row>
    <row r="15" spans="1:17" ht="18" customHeight="1" x14ac:dyDescent="0.15">
      <c r="A15" s="17" t="s">
        <v>12</v>
      </c>
      <c r="B15" s="12"/>
      <c r="C15" s="2"/>
      <c r="D15" s="2"/>
      <c r="E15" s="12"/>
      <c r="F15" s="967" t="s">
        <v>60</v>
      </c>
      <c r="G15" s="968"/>
      <c r="H15" s="969"/>
      <c r="I15" s="5"/>
      <c r="J15" s="682"/>
      <c r="K15" s="692"/>
    </row>
    <row r="16" spans="1:17" ht="18" customHeight="1" x14ac:dyDescent="0.15">
      <c r="A16" s="5" t="s">
        <v>14</v>
      </c>
      <c r="B16" s="87"/>
      <c r="C16" s="127"/>
      <c r="D16" s="32"/>
      <c r="E16" s="12" t="s">
        <v>21</v>
      </c>
      <c r="F16" s="12" t="s">
        <v>21</v>
      </c>
      <c r="G16" s="16" t="s">
        <v>221</v>
      </c>
      <c r="H16" s="12" t="s">
        <v>21</v>
      </c>
      <c r="I16" s="5">
        <f t="shared" ref="I16:I20" si="2">COUNTIFS(B16:H16,"&lt;&gt;空",B16:H16,"&lt;&gt;休",B16:H16,"&lt;&gt;調",B16:H16,"&lt;&gt;",B16:H16,"&lt;&gt;調整休")</f>
        <v>4</v>
      </c>
      <c r="J16" s="758">
        <v>30.5</v>
      </c>
      <c r="K16" s="759"/>
    </row>
    <row r="17" spans="1:11" ht="18" customHeight="1" x14ac:dyDescent="0.15">
      <c r="A17" s="20" t="s">
        <v>100</v>
      </c>
      <c r="B17" s="12" t="s">
        <v>22</v>
      </c>
      <c r="C17" s="350"/>
      <c r="D17" s="36"/>
      <c r="E17" s="12"/>
      <c r="F17" s="12" t="s">
        <v>20</v>
      </c>
      <c r="G17" s="12" t="s">
        <v>20</v>
      </c>
      <c r="H17" s="12" t="s">
        <v>20</v>
      </c>
      <c r="I17" s="5">
        <f t="shared" si="2"/>
        <v>4</v>
      </c>
      <c r="J17" s="758">
        <f t="shared" ref="J17" si="3">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f>
        <v>19</v>
      </c>
      <c r="K17" s="759"/>
    </row>
    <row r="18" spans="1:11" ht="18" customHeight="1" x14ac:dyDescent="0.15">
      <c r="A18" s="20" t="s">
        <v>178</v>
      </c>
      <c r="B18" s="12" t="s">
        <v>21</v>
      </c>
      <c r="C18" s="45"/>
      <c r="D18" s="46"/>
      <c r="E18" s="16"/>
      <c r="F18" s="12" t="s">
        <v>21</v>
      </c>
      <c r="G18" s="12"/>
      <c r="H18" s="12"/>
      <c r="I18" s="5">
        <f t="shared" si="2"/>
        <v>2</v>
      </c>
      <c r="J18" s="758">
        <f>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f>
        <v>9</v>
      </c>
      <c r="K18" s="759"/>
    </row>
    <row r="19" spans="1:11" ht="18" customHeight="1" x14ac:dyDescent="0.15">
      <c r="A19" s="20" t="s">
        <v>376</v>
      </c>
      <c r="B19" s="12" t="s">
        <v>21</v>
      </c>
      <c r="C19" s="45"/>
      <c r="D19" s="46"/>
      <c r="E19" s="12" t="s">
        <v>21</v>
      </c>
      <c r="F19" s="12" t="s">
        <v>21</v>
      </c>
      <c r="G19" s="12"/>
      <c r="H19" s="12" t="s">
        <v>21</v>
      </c>
      <c r="I19" s="5">
        <f t="shared" si="2"/>
        <v>4</v>
      </c>
      <c r="J19" s="758">
        <f>SUM(COUNTIF(B19:H19,"9-11,15-19"))*(6)+(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11-19"))*(7)</f>
        <v>18</v>
      </c>
      <c r="K19" s="759"/>
    </row>
    <row r="20" spans="1:11" ht="18" customHeight="1" x14ac:dyDescent="0.15">
      <c r="A20" s="20" t="s">
        <v>377</v>
      </c>
      <c r="B20" s="16"/>
      <c r="C20" s="45"/>
      <c r="D20" s="46"/>
      <c r="E20" s="16"/>
      <c r="F20" s="12"/>
      <c r="G20" s="12" t="s">
        <v>184</v>
      </c>
      <c r="H20" s="93" t="s">
        <v>313</v>
      </c>
      <c r="I20" s="5">
        <f t="shared" si="2"/>
        <v>2</v>
      </c>
      <c r="J20" s="758">
        <f>SUM(COUNTIF(B20:H20,"9-11,15-19"))*(6)+(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11-19"))*(7)</f>
        <v>7</v>
      </c>
      <c r="K20" s="759"/>
    </row>
    <row r="21" spans="1:11" ht="18" customHeight="1" x14ac:dyDescent="0.15">
      <c r="A21" s="31" t="s">
        <v>66</v>
      </c>
      <c r="B21" s="16" t="s">
        <v>268</v>
      </c>
      <c r="C21" s="45"/>
      <c r="D21" s="46"/>
      <c r="E21" s="16" t="s">
        <v>82</v>
      </c>
      <c r="F21" s="16" t="s">
        <v>268</v>
      </c>
      <c r="G21" s="12"/>
      <c r="H21" s="16" t="s">
        <v>125</v>
      </c>
      <c r="I21" s="5"/>
      <c r="J21" s="758"/>
      <c r="K21" s="759"/>
    </row>
    <row r="22" spans="1:11" ht="18" customHeight="1" x14ac:dyDescent="0.15">
      <c r="A22" s="31" t="s">
        <v>66</v>
      </c>
      <c r="B22" s="16"/>
      <c r="C22" s="45"/>
      <c r="D22" s="46"/>
      <c r="E22" s="16" t="s">
        <v>125</v>
      </c>
      <c r="F22" s="16"/>
      <c r="G22" s="16" t="s">
        <v>120</v>
      </c>
      <c r="H22" s="16"/>
      <c r="I22" s="5"/>
      <c r="J22" s="682"/>
      <c r="K22" s="692"/>
    </row>
    <row r="23" spans="1:11" ht="16.5" customHeight="1" x14ac:dyDescent="0.15">
      <c r="A23" s="22" t="s">
        <v>0</v>
      </c>
      <c r="B23" s="23">
        <v>45943</v>
      </c>
      <c r="C23" s="23">
        <v>45944</v>
      </c>
      <c r="D23" s="23">
        <v>45945</v>
      </c>
      <c r="E23" s="23">
        <v>45946</v>
      </c>
      <c r="F23" s="23">
        <v>45947</v>
      </c>
      <c r="G23" s="23">
        <v>45948</v>
      </c>
      <c r="H23" s="23">
        <v>45949</v>
      </c>
      <c r="I23" s="727" t="s">
        <v>1</v>
      </c>
      <c r="J23" s="717" t="s">
        <v>2</v>
      </c>
      <c r="K23" s="718"/>
    </row>
    <row r="24" spans="1:11" ht="16.5" customHeight="1" x14ac:dyDescent="0.15">
      <c r="A24" s="22" t="s">
        <v>3</v>
      </c>
      <c r="B24" s="24" t="s">
        <v>4</v>
      </c>
      <c r="C24" s="21" t="s">
        <v>5</v>
      </c>
      <c r="D24" s="21" t="s">
        <v>6</v>
      </c>
      <c r="E24" s="2" t="s">
        <v>7</v>
      </c>
      <c r="F24" s="2" t="s">
        <v>8</v>
      </c>
      <c r="G24" s="2" t="s">
        <v>9</v>
      </c>
      <c r="H24" s="24" t="s">
        <v>10</v>
      </c>
      <c r="I24" s="728"/>
      <c r="J24" s="719"/>
      <c r="K24" s="720"/>
    </row>
    <row r="25" spans="1:11" ht="18" customHeight="1" x14ac:dyDescent="0.15">
      <c r="A25" s="17" t="s">
        <v>13</v>
      </c>
      <c r="B25" s="12"/>
      <c r="C25" s="2"/>
      <c r="D25" s="2"/>
      <c r="E25" s="12"/>
      <c r="F25" s="12"/>
      <c r="G25" s="12"/>
      <c r="H25" s="12"/>
      <c r="I25" s="5"/>
      <c r="J25" s="693"/>
      <c r="K25" s="692"/>
    </row>
    <row r="26" spans="1:11" ht="18" customHeight="1" x14ac:dyDescent="0.15">
      <c r="A26" s="5" t="s">
        <v>14</v>
      </c>
      <c r="B26" s="12" t="s">
        <v>20</v>
      </c>
      <c r="C26" s="127"/>
      <c r="D26" s="32"/>
      <c r="E26" s="12" t="s">
        <v>378</v>
      </c>
      <c r="F26" s="12" t="s">
        <v>21</v>
      </c>
      <c r="G26" s="16" t="s">
        <v>221</v>
      </c>
      <c r="H26" s="12" t="s">
        <v>21</v>
      </c>
      <c r="I26" s="5">
        <f t="shared" ref="I26:I30" si="4">COUNTIFS(B26:H26,"&lt;&gt;空",B26:H26,"&lt;&gt;休",B26:H26,"&lt;&gt;調",B26:H26,"&lt;&gt;",B26:H26,"&lt;&gt;調整休")</f>
        <v>5</v>
      </c>
      <c r="J26" s="758">
        <v>24.5</v>
      </c>
      <c r="K26" s="759"/>
    </row>
    <row r="27" spans="1:11" ht="18" customHeight="1" x14ac:dyDescent="0.15">
      <c r="A27" s="20" t="s">
        <v>100</v>
      </c>
      <c r="B27" s="12" t="s">
        <v>20</v>
      </c>
      <c r="C27" s="350"/>
      <c r="D27" s="36"/>
      <c r="E27" s="12"/>
      <c r="F27" s="12" t="s">
        <v>20</v>
      </c>
      <c r="G27" s="12" t="s">
        <v>20</v>
      </c>
      <c r="H27" s="12" t="s">
        <v>20</v>
      </c>
      <c r="I27" s="5">
        <f t="shared" si="4"/>
        <v>4</v>
      </c>
      <c r="J27" s="758">
        <f t="shared" ref="J27" si="5">SUM(COUNTIF(B27:H27,"9-11,15-19"))*(6)+(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f>
        <v>18</v>
      </c>
      <c r="K27" s="759"/>
    </row>
    <row r="28" spans="1:11" ht="18" customHeight="1" x14ac:dyDescent="0.15">
      <c r="A28" s="20" t="s">
        <v>178</v>
      </c>
      <c r="B28" s="12" t="s">
        <v>21</v>
      </c>
      <c r="C28" s="45"/>
      <c r="D28" s="46"/>
      <c r="E28" s="16"/>
      <c r="F28" s="12"/>
      <c r="G28" s="12"/>
      <c r="H28" s="12"/>
      <c r="I28" s="5">
        <f t="shared" si="4"/>
        <v>1</v>
      </c>
      <c r="J28" s="758">
        <f>SUM(COUNTIF(B28:H28,"9-11,15-19"))*(6)+(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f>
        <v>4.5</v>
      </c>
      <c r="K28" s="759"/>
    </row>
    <row r="29" spans="1:11" ht="18" customHeight="1" x14ac:dyDescent="0.15">
      <c r="A29" s="20" t="s">
        <v>376</v>
      </c>
      <c r="B29" s="12" t="s">
        <v>21</v>
      </c>
      <c r="C29" s="45"/>
      <c r="D29" s="46"/>
      <c r="E29" s="12" t="s">
        <v>21</v>
      </c>
      <c r="F29" s="12" t="s">
        <v>21</v>
      </c>
      <c r="G29" s="12"/>
      <c r="H29" s="12" t="s">
        <v>21</v>
      </c>
      <c r="I29" s="5">
        <f t="shared" si="4"/>
        <v>4</v>
      </c>
      <c r="J29" s="758">
        <f>SUM(COUNTIF(B29:H29,"9-11,15-19"))*(6)+(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11-19"))*(7)</f>
        <v>18</v>
      </c>
      <c r="K29" s="759"/>
    </row>
    <row r="30" spans="1:11" ht="18" customHeight="1" x14ac:dyDescent="0.15">
      <c r="A30" s="20" t="s">
        <v>377</v>
      </c>
      <c r="B30" s="16"/>
      <c r="C30" s="45"/>
      <c r="D30" s="46"/>
      <c r="E30" s="16"/>
      <c r="F30" s="12"/>
      <c r="G30" s="12" t="s">
        <v>184</v>
      </c>
      <c r="H30" s="59"/>
      <c r="I30" s="5">
        <f t="shared" si="4"/>
        <v>1</v>
      </c>
      <c r="J30" s="758">
        <f>SUM(COUNTIF(B30:H30,"9-11,15-19"))*(6)+(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11-19"))*(7)</f>
        <v>7</v>
      </c>
      <c r="K30" s="759"/>
    </row>
    <row r="31" spans="1:11" ht="18" customHeight="1" x14ac:dyDescent="0.15">
      <c r="A31" s="31" t="s">
        <v>66</v>
      </c>
      <c r="B31" s="16"/>
      <c r="C31" s="45"/>
      <c r="D31" s="46"/>
      <c r="E31" s="16" t="s">
        <v>82</v>
      </c>
      <c r="F31" s="12"/>
      <c r="G31" s="12"/>
      <c r="H31" s="16" t="s">
        <v>366</v>
      </c>
      <c r="I31" s="5"/>
      <c r="J31" s="758"/>
      <c r="K31" s="759"/>
    </row>
    <row r="32" spans="1:11" ht="18" customHeight="1" x14ac:dyDescent="0.15">
      <c r="A32" s="31" t="s">
        <v>66</v>
      </c>
      <c r="B32" s="16" t="s">
        <v>120</v>
      </c>
      <c r="C32" s="45"/>
      <c r="D32" s="46"/>
      <c r="E32" s="16"/>
      <c r="F32" s="16"/>
      <c r="G32" s="16" t="s">
        <v>120</v>
      </c>
      <c r="H32" s="16"/>
      <c r="I32" s="5"/>
      <c r="J32" s="682"/>
      <c r="K32" s="692"/>
    </row>
    <row r="33" spans="1:11" ht="16.5" customHeight="1" x14ac:dyDescent="0.15">
      <c r="A33" s="22" t="s">
        <v>0</v>
      </c>
      <c r="B33" s="90">
        <v>45950</v>
      </c>
      <c r="C33" s="90">
        <v>45951</v>
      </c>
      <c r="D33" s="90">
        <v>45952</v>
      </c>
      <c r="E33" s="90">
        <v>45953</v>
      </c>
      <c r="F33" s="90">
        <v>45954</v>
      </c>
      <c r="G33" s="90">
        <v>45955</v>
      </c>
      <c r="H33" s="90">
        <v>45956</v>
      </c>
      <c r="I33" s="727" t="s">
        <v>1</v>
      </c>
      <c r="J33" s="717" t="s">
        <v>2</v>
      </c>
      <c r="K33" s="718"/>
    </row>
    <row r="34" spans="1:11" ht="16.5" customHeight="1" x14ac:dyDescent="0.15">
      <c r="A34" s="22" t="s">
        <v>3</v>
      </c>
      <c r="B34" s="2" t="s">
        <v>4</v>
      </c>
      <c r="C34" s="21" t="s">
        <v>5</v>
      </c>
      <c r="D34" s="21" t="s">
        <v>6</v>
      </c>
      <c r="E34" s="2" t="s">
        <v>7</v>
      </c>
      <c r="F34" s="2" t="s">
        <v>8</v>
      </c>
      <c r="G34" s="2" t="s">
        <v>9</v>
      </c>
      <c r="H34" s="24" t="s">
        <v>10</v>
      </c>
      <c r="I34" s="728"/>
      <c r="J34" s="719"/>
      <c r="K34" s="720"/>
    </row>
    <row r="35" spans="1:11" ht="18" customHeight="1" x14ac:dyDescent="0.15">
      <c r="A35" s="17" t="s">
        <v>12</v>
      </c>
      <c r="B35" s="12"/>
      <c r="C35" s="419" t="s">
        <v>334</v>
      </c>
      <c r="D35" s="2"/>
      <c r="E35" s="12"/>
      <c r="F35" s="12"/>
      <c r="G35" s="12"/>
      <c r="H35" s="12"/>
      <c r="I35" s="5"/>
      <c r="J35" s="682"/>
      <c r="K35" s="692"/>
    </row>
    <row r="36" spans="1:11" ht="18" customHeight="1" x14ac:dyDescent="0.15">
      <c r="A36" s="5" t="s">
        <v>14</v>
      </c>
      <c r="B36" s="12" t="s">
        <v>20</v>
      </c>
      <c r="C36" s="993" t="s">
        <v>338</v>
      </c>
      <c r="D36" s="32"/>
      <c r="E36" s="12" t="s">
        <v>21</v>
      </c>
      <c r="F36" s="12" t="s">
        <v>20</v>
      </c>
      <c r="G36" s="16" t="s">
        <v>221</v>
      </c>
      <c r="H36" s="12" t="s">
        <v>21</v>
      </c>
      <c r="I36" s="5">
        <f t="shared" ref="I36:I40" si="6">COUNTIFS(B36:H36,"&lt;&gt;空",B36:H36,"&lt;&gt;休",B36:H36,"&lt;&gt;調",B36:H36,"&lt;&gt;",B36:H36,"&lt;&gt;調整休")</f>
        <v>6</v>
      </c>
      <c r="J36" s="758">
        <f>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9-11・14-19"))*(6.5)</f>
        <v>24.5</v>
      </c>
      <c r="K36" s="759"/>
    </row>
    <row r="37" spans="1:11" ht="18" customHeight="1" x14ac:dyDescent="0.15">
      <c r="A37" s="20" t="s">
        <v>100</v>
      </c>
      <c r="B37" s="59"/>
      <c r="C37" s="994"/>
      <c r="D37" s="36"/>
      <c r="E37" s="87"/>
      <c r="F37" s="59"/>
      <c r="G37" s="12" t="s">
        <v>20</v>
      </c>
      <c r="H37" s="12" t="s">
        <v>20</v>
      </c>
      <c r="I37" s="5">
        <f t="shared" si="6"/>
        <v>2</v>
      </c>
      <c r="J37" s="758">
        <f t="shared" ref="J37" si="7">SUM(COUNTIF(B37:H37,"9-11,15-19"))*(6)+(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f>
        <v>9</v>
      </c>
      <c r="K37" s="759"/>
    </row>
    <row r="38" spans="1:11" ht="18" customHeight="1" x14ac:dyDescent="0.15">
      <c r="A38" s="20" t="s">
        <v>178</v>
      </c>
      <c r="B38" s="12"/>
      <c r="C38" s="994"/>
      <c r="D38" s="46"/>
      <c r="E38" s="16"/>
      <c r="F38" s="12"/>
      <c r="G38" s="12"/>
      <c r="H38" s="12"/>
      <c r="I38" s="5">
        <f t="shared" si="6"/>
        <v>0</v>
      </c>
      <c r="J38" s="758">
        <f>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f>
        <v>0</v>
      </c>
      <c r="K38" s="759"/>
    </row>
    <row r="39" spans="1:11" ht="18" customHeight="1" x14ac:dyDescent="0.15">
      <c r="A39" s="20" t="s">
        <v>376</v>
      </c>
      <c r="B39" s="12" t="s">
        <v>21</v>
      </c>
      <c r="C39" s="994"/>
      <c r="D39" s="46"/>
      <c r="E39" s="12" t="s">
        <v>21</v>
      </c>
      <c r="F39" s="12" t="s">
        <v>21</v>
      </c>
      <c r="G39" s="12"/>
      <c r="H39" s="12" t="s">
        <v>21</v>
      </c>
      <c r="I39" s="5">
        <f t="shared" si="6"/>
        <v>4</v>
      </c>
      <c r="J39" s="758">
        <f>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11-19"))*(7)</f>
        <v>18</v>
      </c>
      <c r="K39" s="759"/>
    </row>
    <row r="40" spans="1:11" ht="18" customHeight="1" x14ac:dyDescent="0.15">
      <c r="A40" s="20" t="s">
        <v>377</v>
      </c>
      <c r="B40" s="12" t="s">
        <v>21</v>
      </c>
      <c r="C40" s="994"/>
      <c r="D40" s="46"/>
      <c r="E40" s="16"/>
      <c r="F40" s="12"/>
      <c r="G40" s="12" t="s">
        <v>184</v>
      </c>
      <c r="H40" s="12" t="s">
        <v>184</v>
      </c>
      <c r="I40" s="5">
        <f t="shared" si="6"/>
        <v>3</v>
      </c>
      <c r="J40" s="758">
        <f>SUM(COUNTIF(B40:H40,"9-11,15-19"))*(6)+(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11-19"))*(7)</f>
        <v>18.5</v>
      </c>
      <c r="K40" s="759"/>
    </row>
    <row r="41" spans="1:11" ht="18" customHeight="1" x14ac:dyDescent="0.15">
      <c r="A41" s="31" t="s">
        <v>66</v>
      </c>
      <c r="B41" s="16" t="s">
        <v>125</v>
      </c>
      <c r="C41" s="994"/>
      <c r="D41" s="46"/>
      <c r="E41" s="16" t="s">
        <v>82</v>
      </c>
      <c r="F41" s="12"/>
      <c r="G41" s="12"/>
      <c r="H41" s="16"/>
      <c r="I41" s="5"/>
      <c r="J41" s="758"/>
      <c r="K41" s="759"/>
    </row>
    <row r="42" spans="1:11" ht="18" customHeight="1" x14ac:dyDescent="0.15">
      <c r="A42" s="31" t="s">
        <v>66</v>
      </c>
      <c r="B42" s="16" t="s">
        <v>120</v>
      </c>
      <c r="C42" s="996"/>
      <c r="D42" s="46"/>
      <c r="E42" s="16" t="s">
        <v>125</v>
      </c>
      <c r="F42" s="16" t="s">
        <v>102</v>
      </c>
      <c r="G42" s="16" t="s">
        <v>120</v>
      </c>
      <c r="H42" s="16"/>
      <c r="I42" s="5"/>
      <c r="J42" s="682"/>
      <c r="K42" s="692"/>
    </row>
    <row r="43" spans="1:11" ht="16.5" customHeight="1" x14ac:dyDescent="0.15">
      <c r="A43" s="22" t="s">
        <v>0</v>
      </c>
      <c r="B43" s="23">
        <v>45957</v>
      </c>
      <c r="C43" s="23">
        <v>45958</v>
      </c>
      <c r="D43" s="23">
        <v>45959</v>
      </c>
      <c r="E43" s="23">
        <v>45960</v>
      </c>
      <c r="F43" s="23">
        <v>45961</v>
      </c>
      <c r="G43" s="23"/>
      <c r="H43" s="23"/>
      <c r="I43" s="727" t="s">
        <v>1</v>
      </c>
      <c r="J43" s="717" t="s">
        <v>2</v>
      </c>
      <c r="K43" s="718"/>
    </row>
    <row r="44" spans="1:11" ht="16.5" customHeight="1" x14ac:dyDescent="0.15">
      <c r="A44" s="22" t="s">
        <v>3</v>
      </c>
      <c r="B44" s="2" t="s">
        <v>4</v>
      </c>
      <c r="C44" s="316" t="s">
        <v>5</v>
      </c>
      <c r="D44" s="21" t="s">
        <v>6</v>
      </c>
      <c r="E44" s="2" t="s">
        <v>7</v>
      </c>
      <c r="F44" s="2" t="s">
        <v>8</v>
      </c>
      <c r="G44" s="2"/>
      <c r="H44" s="24"/>
      <c r="I44" s="728"/>
      <c r="J44" s="719"/>
      <c r="K44" s="720"/>
    </row>
    <row r="45" spans="1:11" ht="18" customHeight="1" x14ac:dyDescent="0.15">
      <c r="A45" s="17" t="s">
        <v>13</v>
      </c>
      <c r="B45" s="12"/>
      <c r="C45" s="2"/>
      <c r="D45" s="2"/>
      <c r="E45" s="12"/>
      <c r="F45" s="12"/>
      <c r="G45" s="2"/>
      <c r="H45" s="2"/>
      <c r="I45" s="5"/>
      <c r="J45" s="693"/>
      <c r="K45" s="692"/>
    </row>
    <row r="46" spans="1:11" ht="18" customHeight="1" x14ac:dyDescent="0.15">
      <c r="A46" s="5" t="s">
        <v>14</v>
      </c>
      <c r="B46" s="12" t="s">
        <v>21</v>
      </c>
      <c r="C46" s="127"/>
      <c r="D46" s="32"/>
      <c r="E46" s="12" t="s">
        <v>21</v>
      </c>
      <c r="F46" s="12" t="s">
        <v>21</v>
      </c>
      <c r="G46" s="32"/>
      <c r="H46" s="32"/>
      <c r="I46" s="5">
        <f t="shared" ref="I46:I50" si="8">COUNTIFS(B46:H46,"&lt;&gt;空",B46:H46,"&lt;&gt;休",B46:H46,"&lt;&gt;調",B46:H46,"&lt;&gt;",B46:H46,"&lt;&gt;調整休")</f>
        <v>3</v>
      </c>
      <c r="J46" s="758">
        <f>SUM(COUNTIF(B46:H46,"9-11,15-19"))*(6)+(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9-11・14-19"))*(6.5)</f>
        <v>13.5</v>
      </c>
      <c r="K46" s="759"/>
    </row>
    <row r="47" spans="1:11" ht="18" customHeight="1" x14ac:dyDescent="0.15">
      <c r="A47" s="20" t="s">
        <v>100</v>
      </c>
      <c r="B47" s="12" t="s">
        <v>20</v>
      </c>
      <c r="C47" s="350"/>
      <c r="D47" s="36"/>
      <c r="E47" s="12"/>
      <c r="F47" s="12" t="s">
        <v>20</v>
      </c>
      <c r="G47" s="36"/>
      <c r="H47" s="36"/>
      <c r="I47" s="5">
        <f t="shared" si="8"/>
        <v>2</v>
      </c>
      <c r="J47" s="758">
        <f t="shared" ref="J47" si="9">SUM(COUNTIF(B47:H47,"9-11,15-19"))*(6)+(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f>
        <v>9</v>
      </c>
      <c r="K47" s="759"/>
    </row>
    <row r="48" spans="1:11" ht="18" customHeight="1" x14ac:dyDescent="0.15">
      <c r="A48" s="20" t="s">
        <v>178</v>
      </c>
      <c r="B48" s="12"/>
      <c r="C48" s="45"/>
      <c r="D48" s="46"/>
      <c r="E48" s="16"/>
      <c r="F48" s="12"/>
      <c r="G48" s="46"/>
      <c r="H48" s="46"/>
      <c r="I48" s="5">
        <f t="shared" si="8"/>
        <v>0</v>
      </c>
      <c r="J48" s="758">
        <f>SUM(COUNTIF(B48:H48,"9-11,15-19"))*(6)+(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f>
        <v>0</v>
      </c>
      <c r="K48" s="759"/>
    </row>
    <row r="49" spans="1:14" ht="18" customHeight="1" x14ac:dyDescent="0.15">
      <c r="A49" s="20" t="s">
        <v>376</v>
      </c>
      <c r="B49" s="12" t="s">
        <v>21</v>
      </c>
      <c r="C49" s="45"/>
      <c r="D49" s="46"/>
      <c r="E49" s="12" t="s">
        <v>21</v>
      </c>
      <c r="F49" s="12" t="s">
        <v>21</v>
      </c>
      <c r="G49" s="46"/>
      <c r="H49" s="46"/>
      <c r="I49" s="5">
        <f t="shared" si="8"/>
        <v>3</v>
      </c>
      <c r="J49" s="758">
        <f>SUM(COUNTIF(B49:H49,"9-11,15-19"))*(6)+(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COUNTIF(B49:H49,"11-19"))*(7)</f>
        <v>13.5</v>
      </c>
      <c r="K49" s="759"/>
    </row>
    <row r="50" spans="1:14" ht="18" customHeight="1" x14ac:dyDescent="0.15">
      <c r="A50" s="20" t="s">
        <v>377</v>
      </c>
      <c r="B50" s="16"/>
      <c r="C50" s="45"/>
      <c r="D50" s="46"/>
      <c r="E50" s="16"/>
      <c r="F50" s="12"/>
      <c r="G50" s="46"/>
      <c r="H50" s="46"/>
      <c r="I50" s="5">
        <f t="shared" si="8"/>
        <v>0</v>
      </c>
      <c r="J50" s="758">
        <f>SUM(COUNTIF(B50:H50,"9-11,15-19"))*(6)+(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11-19"))*(7)</f>
        <v>0</v>
      </c>
      <c r="K50" s="759"/>
    </row>
    <row r="51" spans="1:14" ht="18" customHeight="1" x14ac:dyDescent="0.15">
      <c r="A51" s="31" t="s">
        <v>66</v>
      </c>
      <c r="B51" s="16" t="s">
        <v>125</v>
      </c>
      <c r="C51" s="45"/>
      <c r="D51" s="46"/>
      <c r="E51" s="16" t="s">
        <v>82</v>
      </c>
      <c r="F51" s="12"/>
      <c r="G51" s="46"/>
      <c r="H51" s="46"/>
      <c r="I51" s="5"/>
      <c r="J51" s="758"/>
      <c r="K51" s="759"/>
    </row>
    <row r="52" spans="1:14" ht="18" customHeight="1" x14ac:dyDescent="0.15">
      <c r="A52" s="31" t="s">
        <v>66</v>
      </c>
      <c r="B52" s="16"/>
      <c r="C52" s="45"/>
      <c r="D52" s="46"/>
      <c r="E52" s="16" t="s">
        <v>125</v>
      </c>
      <c r="F52" s="16"/>
      <c r="G52" s="46"/>
      <c r="H52" s="46"/>
      <c r="I52" s="5"/>
      <c r="J52" s="682"/>
      <c r="K52" s="692"/>
    </row>
    <row r="53" spans="1:14" ht="16.5" customHeight="1" x14ac:dyDescent="0.15">
      <c r="A53" s="41"/>
      <c r="B53" s="42"/>
      <c r="C53" s="42"/>
      <c r="D53" s="42"/>
      <c r="E53" s="42"/>
      <c r="F53" s="42"/>
      <c r="G53" s="42"/>
      <c r="H53" s="42"/>
      <c r="I53" s="716" t="s">
        <v>375</v>
      </c>
      <c r="J53" s="716"/>
      <c r="K53" s="716"/>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69">
    <mergeCell ref="J12:K12"/>
    <mergeCell ref="B1:F1"/>
    <mergeCell ref="H1:K1"/>
    <mergeCell ref="I3:I4"/>
    <mergeCell ref="J3:K4"/>
    <mergeCell ref="J5:K5"/>
    <mergeCell ref="J6:K6"/>
    <mergeCell ref="J7:K7"/>
    <mergeCell ref="J8:K8"/>
    <mergeCell ref="J9:K9"/>
    <mergeCell ref="J10:K10"/>
    <mergeCell ref="J11:K11"/>
    <mergeCell ref="I23:I24"/>
    <mergeCell ref="J23:K24"/>
    <mergeCell ref="I13:I14"/>
    <mergeCell ref="J13:K14"/>
    <mergeCell ref="F15:H15"/>
    <mergeCell ref="J15:K15"/>
    <mergeCell ref="J16:K16"/>
    <mergeCell ref="J17:K17"/>
    <mergeCell ref="J30:K30"/>
    <mergeCell ref="J18:K18"/>
    <mergeCell ref="J19:K19"/>
    <mergeCell ref="J20:K20"/>
    <mergeCell ref="J21:K21"/>
    <mergeCell ref="J22:K22"/>
    <mergeCell ref="J25:K25"/>
    <mergeCell ref="J26:K26"/>
    <mergeCell ref="J27:K27"/>
    <mergeCell ref="J28:K28"/>
    <mergeCell ref="J29:K29"/>
    <mergeCell ref="C36:C42"/>
    <mergeCell ref="J36:K36"/>
    <mergeCell ref="J37:K37"/>
    <mergeCell ref="J38:K38"/>
    <mergeCell ref="J39:K39"/>
    <mergeCell ref="J31:K31"/>
    <mergeCell ref="J32:K32"/>
    <mergeCell ref="I33:I34"/>
    <mergeCell ref="J33:K34"/>
    <mergeCell ref="J35:K35"/>
    <mergeCell ref="J51:K51"/>
    <mergeCell ref="J40:K40"/>
    <mergeCell ref="J41:K41"/>
    <mergeCell ref="J42:K42"/>
    <mergeCell ref="I43:I44"/>
    <mergeCell ref="J43:K44"/>
    <mergeCell ref="J45:K45"/>
    <mergeCell ref="J46:K46"/>
    <mergeCell ref="J47:K47"/>
    <mergeCell ref="J48:K48"/>
    <mergeCell ref="J49:K49"/>
    <mergeCell ref="J50:K50"/>
    <mergeCell ref="J52:K52"/>
    <mergeCell ref="I53:K53"/>
    <mergeCell ref="A54:B54"/>
    <mergeCell ref="D54:E54"/>
    <mergeCell ref="A55:B55"/>
    <mergeCell ref="C55:K55"/>
    <mergeCell ref="A61:B61"/>
    <mergeCell ref="C61:K61"/>
    <mergeCell ref="A62:B62"/>
    <mergeCell ref="C62:K62"/>
    <mergeCell ref="A56:B56"/>
    <mergeCell ref="C56:K56"/>
    <mergeCell ref="C57:K57"/>
    <mergeCell ref="A59:B59"/>
    <mergeCell ref="C59:K59"/>
    <mergeCell ref="A60:B60"/>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CAE481F-5418-41FC-9D7A-39909C5D204D}">
          <x14:formula1>
            <xm:f>'F:\Users\clmiwa-three\Downloads\[《中村》新田・草加 エリア 仮シフト【12月16日～1月15日】.xlsx]参照データベース'!#REF!</xm:f>
          </x14:formula1>
          <xm:sqref>G1 C53:H53</xm:sqref>
        </x14:dataValidation>
      </x14:dataValidations>
    </ext>
  </extLst>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E370A-9B94-4F3C-9835-9028DAD3D11D}">
  <sheetPr>
    <tabColor theme="7" tint="0.59999389629810485"/>
  </sheetPr>
  <dimension ref="A1:K65"/>
  <sheetViews>
    <sheetView topLeftCell="A10" zoomScale="115" zoomScaleNormal="115" workbookViewId="0">
      <selection activeCell="G18" sqref="G18"/>
    </sheetView>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60" t="s">
        <v>69</v>
      </c>
      <c r="B1" s="753" t="s">
        <v>337</v>
      </c>
      <c r="C1" s="753"/>
      <c r="D1" s="753"/>
      <c r="E1" s="753"/>
      <c r="F1" s="753"/>
      <c r="G1" s="754"/>
      <c r="H1" s="755" t="s">
        <v>154</v>
      </c>
      <c r="I1" s="756"/>
      <c r="J1" s="756"/>
      <c r="K1" s="757"/>
    </row>
    <row r="2" spans="1:11" ht="9" customHeight="1" x14ac:dyDescent="0.15">
      <c r="A2" s="189"/>
    </row>
    <row r="3" spans="1:11" s="191" customFormat="1" ht="15" customHeight="1" x14ac:dyDescent="0.15">
      <c r="A3" s="153" t="s">
        <v>0</v>
      </c>
      <c r="B3" s="154"/>
      <c r="C3" s="154"/>
      <c r="D3" s="154">
        <v>45931</v>
      </c>
      <c r="E3" s="154">
        <v>45932</v>
      </c>
      <c r="F3" s="154">
        <v>45933</v>
      </c>
      <c r="G3" s="154">
        <v>45934</v>
      </c>
      <c r="H3" s="154">
        <v>45935</v>
      </c>
      <c r="I3" s="747" t="s">
        <v>1</v>
      </c>
      <c r="J3" s="749" t="s">
        <v>2</v>
      </c>
      <c r="K3" s="750"/>
    </row>
    <row r="4" spans="1:11" s="192" customFormat="1" ht="15" customHeight="1" x14ac:dyDescent="0.15">
      <c r="A4" s="155" t="s">
        <v>3</v>
      </c>
      <c r="B4" s="157"/>
      <c r="C4" s="157"/>
      <c r="D4" s="157" t="s">
        <v>6</v>
      </c>
      <c r="E4" s="157" t="s">
        <v>7</v>
      </c>
      <c r="F4" s="157" t="s">
        <v>8</v>
      </c>
      <c r="G4" s="157" t="s">
        <v>9</v>
      </c>
      <c r="H4" s="158" t="s">
        <v>10</v>
      </c>
      <c r="I4" s="748"/>
      <c r="J4" s="749"/>
      <c r="K4" s="750"/>
    </row>
    <row r="5" spans="1:11" s="151" customFormat="1" ht="13.5" customHeight="1" x14ac:dyDescent="0.15">
      <c r="A5" s="206" t="s">
        <v>131</v>
      </c>
      <c r="B5" s="195"/>
      <c r="C5" s="195"/>
      <c r="D5" s="195"/>
      <c r="E5" s="195">
        <v>5</v>
      </c>
      <c r="F5" s="195">
        <v>6</v>
      </c>
      <c r="G5" s="153">
        <v>4</v>
      </c>
      <c r="H5" s="153">
        <v>3</v>
      </c>
      <c r="I5" s="196"/>
      <c r="J5" s="751"/>
      <c r="K5" s="752"/>
    </row>
    <row r="6" spans="1:11" ht="13.5" customHeight="1" x14ac:dyDescent="0.15">
      <c r="A6" s="197" t="s">
        <v>155</v>
      </c>
      <c r="B6" s="241"/>
      <c r="C6" s="241"/>
      <c r="D6" s="241"/>
      <c r="E6" s="239" t="s">
        <v>369</v>
      </c>
      <c r="F6" s="16"/>
      <c r="G6" s="240" t="s">
        <v>368</v>
      </c>
      <c r="H6" s="240" t="s">
        <v>368</v>
      </c>
      <c r="I6" s="199">
        <f>COUNTA(B6:H6)</f>
        <v>3</v>
      </c>
      <c r="J6" s="733">
        <f>SUM(COUNTIF(B6:H6,"10-"))*(4.5)+SUM(COUNTIF(B6:H6,"9:30-"))*(5)+SUM(COUNTIF(B6:H6,"9-16"))*(6.25)+SUM(COUNTIF(B6:H6,"9:30-15"))*(5)+SUM(COUNTIF(B6:H6,"10-16"))*(5.5)+SUM(COUNTIF(B6:H6,"10-14"))*(4)</f>
        <v>14.5</v>
      </c>
      <c r="K6" s="734"/>
    </row>
    <row r="7" spans="1:11" ht="13.5" customHeight="1" x14ac:dyDescent="0.15">
      <c r="A7" s="197" t="s">
        <v>158</v>
      </c>
      <c r="B7" s="241"/>
      <c r="C7" s="241"/>
      <c r="D7" s="241"/>
      <c r="E7" s="239"/>
      <c r="F7" s="239"/>
      <c r="G7" s="239" t="s">
        <v>369</v>
      </c>
      <c r="H7" s="239" t="s">
        <v>369</v>
      </c>
      <c r="I7" s="200">
        <f>COUNTA(B7:H7)</f>
        <v>2</v>
      </c>
      <c r="J7" s="733">
        <f>SUM(COUNTIF(B7:H7,"10-"))*(4.5)+SUM(COUNTIF(B7:H7,"9:30-"))*(5)+SUM(COUNTIF(B7:H7,"9-16"))*(6.25)+SUM(COUNTIF(B7:H7,"9:30-15"))*(5)+SUM(COUNTIF(B7:H7,"10-16"))*(5.5)+SUM(COUNTIF(B7:H7,"10-14"))*(4)</f>
        <v>9</v>
      </c>
      <c r="K7" s="734"/>
    </row>
    <row r="8" spans="1:11" ht="13.5" customHeight="1" x14ac:dyDescent="0.15">
      <c r="A8" s="197" t="s">
        <v>159</v>
      </c>
      <c r="B8" s="241"/>
      <c r="C8" s="241"/>
      <c r="D8" s="241"/>
      <c r="E8" s="240" t="s">
        <v>368</v>
      </c>
      <c r="F8" s="240" t="s">
        <v>368</v>
      </c>
      <c r="G8" s="239"/>
      <c r="H8" s="239"/>
      <c r="I8" s="200">
        <f>COUNTA(#REF!)</f>
        <v>1</v>
      </c>
      <c r="J8" s="733">
        <f>SUM(COUNTIF(B8:H8,"10-"))*(4.5)+SUM(COUNTIF(B8:H8,"9:30-"))*(5)+SUM(COUNTIF(B8:H8,"9-16"))*(6.25)+SUM(COUNTIF(B8:H8,"9:30-15"))*(5)+SUM(COUNTIF(B8:H8,"10-16"))*(5.5)+SUM(COUNTIF(B8:H8,"10-14"))*(4)</f>
        <v>10</v>
      </c>
      <c r="K8" s="734"/>
    </row>
    <row r="9" spans="1:11" ht="13.5" customHeight="1" x14ac:dyDescent="0.15">
      <c r="A9" s="197" t="s">
        <v>160</v>
      </c>
      <c r="B9" s="241"/>
      <c r="C9" s="241"/>
      <c r="D9" s="241"/>
      <c r="E9" s="242" t="s">
        <v>362</v>
      </c>
      <c r="F9" s="240" t="s">
        <v>368</v>
      </c>
      <c r="G9" s="435"/>
      <c r="H9" s="239"/>
      <c r="I9" s="200">
        <f>COUNTA(B9:H9)</f>
        <v>2</v>
      </c>
      <c r="J9" s="733">
        <f>SUM(COUNTIF(B9:H9,"10-"))*(4.5)+SUM(COUNTIF(B9:H9,"9:30-"))*(5)+SUM(COUNTIF(B9:H9,"9-16"))*(6.25)+SUM(COUNTIF(B9:H9,"9:30-15"))*(5)+SUM(COUNTIF(B9:H9,"10-16"))*(5.5)+SUM(COUNTIF(B9:H9,"10-14"))*(4)</f>
        <v>5</v>
      </c>
      <c r="K9" s="734"/>
    </row>
    <row r="10" spans="1:11" ht="13.5" customHeight="1" x14ac:dyDescent="0.15">
      <c r="A10" s="197" t="s">
        <v>15</v>
      </c>
      <c r="B10" s="241"/>
      <c r="C10" s="241"/>
      <c r="D10" s="241"/>
      <c r="E10" s="239"/>
      <c r="F10" s="239"/>
      <c r="G10" s="239"/>
      <c r="H10" s="239"/>
      <c r="I10" s="200">
        <f>COUNTA(B10:H10)</f>
        <v>0</v>
      </c>
      <c r="J10" s="733">
        <f t="shared" ref="J10" si="0">SUM(COUNTIF(B10:H10,"9-15"))*(5.5)+SUM(COUNTIF(B10:H10,"10-15"))*(4.5)+SUM(COUNTIF(B10:H10,"9-16"))*(6.25)+SUM(COUNTIF(B10:H10,"9:30-15"))*(5)+SUM(COUNTIF(B10:H10,"10-16"))*(5.5)+SUM(COUNTIF(B10:H10,"10-14"))*(4)</f>
        <v>0</v>
      </c>
      <c r="K10" s="734"/>
    </row>
    <row r="11" spans="1:11" ht="13.5" customHeight="1" x14ac:dyDescent="0.15">
      <c r="A11" s="88" t="s">
        <v>183</v>
      </c>
      <c r="B11" s="241"/>
      <c r="C11" s="241"/>
      <c r="D11" s="241"/>
      <c r="E11" s="239" t="s">
        <v>369</v>
      </c>
      <c r="F11" s="239" t="s">
        <v>369</v>
      </c>
      <c r="G11" s="239"/>
      <c r="H11" s="239" t="s">
        <v>369</v>
      </c>
      <c r="I11" s="200">
        <f>COUNTA(B11:H11)</f>
        <v>3</v>
      </c>
      <c r="J11" s="733">
        <f>SUM(COUNTIF(B11:H11,"10-"))*(4.5)+SUM(COUNTIF(B11:H11,"9:30-"))*(5)+SUM(COUNTIF(B11:H11,"9-16"))*(6.25)+SUM(COUNTIF(B11:H11,"9:30-15"))*(5)+SUM(COUNTIF(B11:H11,"10-16"))*(5.5)+SUM(COUNTIF(B11:H11,"10-14"))*(4)</f>
        <v>13.5</v>
      </c>
      <c r="K11" s="734"/>
    </row>
    <row r="12" spans="1:11" ht="13.5" customHeight="1" x14ac:dyDescent="0.15">
      <c r="A12" s="88" t="s">
        <v>222</v>
      </c>
      <c r="B12" s="282"/>
      <c r="C12" s="282"/>
      <c r="D12" s="198"/>
      <c r="E12" s="239" t="s">
        <v>29</v>
      </c>
      <c r="F12" s="239" t="s">
        <v>29</v>
      </c>
      <c r="G12" s="239"/>
      <c r="H12" s="239"/>
      <c r="I12" s="200">
        <f t="shared" ref="I12:I13" si="1">COUNTA(B12:H12)</f>
        <v>2</v>
      </c>
      <c r="J12" s="733">
        <f t="shared" ref="J12" si="2">SUM(COUNTIF(B12:H12,"9-15"))*(5.5)+SUM(COUNTIF(B12:H12,"10-15"))*(4.5)+SUM(COUNTIF(B12:H12,"9-16"))*(6.25)+SUM(COUNTIF(B12:H12,"9:30-15"))*(5)+SUM(COUNTIF(B12:H12,"10-16"))*(5.5)+SUM(COUNTIF(B12:H12,"10-14"))*(4)</f>
        <v>8</v>
      </c>
      <c r="K12" s="734"/>
    </row>
    <row r="13" spans="1:11" ht="13.5" customHeight="1" x14ac:dyDescent="0.15">
      <c r="A13" s="88" t="s">
        <v>258</v>
      </c>
      <c r="B13" s="202"/>
      <c r="C13" s="202"/>
      <c r="D13" s="202"/>
      <c r="E13" s="203"/>
      <c r="F13" s="239" t="s">
        <v>369</v>
      </c>
      <c r="G13" s="239" t="s">
        <v>369</v>
      </c>
      <c r="H13" s="120"/>
      <c r="I13" s="200">
        <f t="shared" si="1"/>
        <v>2</v>
      </c>
      <c r="J13" s="733">
        <f>SUM(COUNTIF(B13:H13,"10-"))*(4.5)+SUM(COUNTIF(B13:H13,"9:30-"))*(5)+SUM(COUNTIF(B13:H13,"9-16"))*(6.25)+SUM(COUNTIF(B13:H13,"9:30-15"))*(5)+SUM(COUNTIF(B13:H13,"10-16"))*(5.5)+SUM(COUNTIF(B13:H13,"10-14"))*(4)</f>
        <v>9</v>
      </c>
      <c r="K13" s="734"/>
    </row>
    <row r="14" spans="1:11" ht="13.5" customHeight="1" x14ac:dyDescent="0.15">
      <c r="A14" s="88" t="s">
        <v>363</v>
      </c>
      <c r="B14" s="202"/>
      <c r="C14" s="202"/>
      <c r="D14" s="202"/>
      <c r="E14" s="239" t="s">
        <v>245</v>
      </c>
      <c r="F14" s="239" t="s">
        <v>245</v>
      </c>
      <c r="G14" s="239" t="s">
        <v>245</v>
      </c>
      <c r="H14" s="120"/>
      <c r="I14" s="200">
        <f t="shared" ref="I14" si="3">COUNTA(B14:H14)</f>
        <v>3</v>
      </c>
      <c r="J14" s="733">
        <f>SUM(COUNTIF(B14:H14,"10-"))*(4.5)+SUM(COUNTIF(B14:H14,"9:30-"))*(5)+SUM(COUNTIF(B14:H14,"10-15:30"))*(5)+SUM(COUNTIF(B14:H14,"9:30-15"))*(5)+SUM(COUNTIF(B14:H14,"10-16"))*(5.5)+SUM(COUNTIF(B14:H14,"10-14"))*(4)</f>
        <v>15</v>
      </c>
      <c r="K14" s="734"/>
    </row>
    <row r="15" spans="1:11" s="191" customFormat="1" ht="15" customHeight="1" x14ac:dyDescent="0.15">
      <c r="A15" s="175" t="s">
        <v>0</v>
      </c>
      <c r="B15" s="176">
        <v>45936</v>
      </c>
      <c r="C15" s="176">
        <v>45937</v>
      </c>
      <c r="D15" s="176">
        <v>45938</v>
      </c>
      <c r="E15" s="176">
        <v>45939</v>
      </c>
      <c r="F15" s="176">
        <v>45940</v>
      </c>
      <c r="G15" s="176">
        <v>45941</v>
      </c>
      <c r="H15" s="176">
        <v>45942</v>
      </c>
      <c r="I15" s="747" t="s">
        <v>1</v>
      </c>
      <c r="J15" s="749" t="s">
        <v>2</v>
      </c>
      <c r="K15" s="750"/>
    </row>
    <row r="16" spans="1:11" s="192" customFormat="1" ht="15" customHeight="1" x14ac:dyDescent="0.15">
      <c r="A16" s="155" t="s">
        <v>3</v>
      </c>
      <c r="B16" s="157" t="s">
        <v>4</v>
      </c>
      <c r="C16" s="157" t="s">
        <v>5</v>
      </c>
      <c r="D16" s="157" t="s">
        <v>6</v>
      </c>
      <c r="E16" s="157" t="s">
        <v>7</v>
      </c>
      <c r="F16" s="157" t="s">
        <v>8</v>
      </c>
      <c r="G16" s="157" t="s">
        <v>9</v>
      </c>
      <c r="H16" s="158" t="s">
        <v>10</v>
      </c>
      <c r="I16" s="748"/>
      <c r="J16" s="749"/>
      <c r="K16" s="750"/>
    </row>
    <row r="17" spans="1:11" s="151" customFormat="1" ht="13.5" customHeight="1" x14ac:dyDescent="0.15">
      <c r="A17" s="206" t="s">
        <v>142</v>
      </c>
      <c r="B17" s="195">
        <v>5</v>
      </c>
      <c r="C17" s="195"/>
      <c r="D17" s="195"/>
      <c r="E17" s="153">
        <v>4</v>
      </c>
      <c r="F17" s="195">
        <v>5</v>
      </c>
      <c r="G17" s="153">
        <v>4</v>
      </c>
      <c r="H17" s="153">
        <v>3</v>
      </c>
      <c r="I17" s="196"/>
      <c r="J17" s="751"/>
      <c r="K17" s="752"/>
    </row>
    <row r="18" spans="1:11" s="151" customFormat="1" ht="13.5" customHeight="1" x14ac:dyDescent="0.15">
      <c r="A18" s="197" t="s">
        <v>155</v>
      </c>
      <c r="B18" s="239"/>
      <c r="C18" s="241"/>
      <c r="D18" s="241"/>
      <c r="E18" s="435"/>
      <c r="F18" s="16"/>
      <c r="G18" s="240" t="s">
        <v>368</v>
      </c>
      <c r="H18" s="240" t="s">
        <v>368</v>
      </c>
      <c r="I18" s="200">
        <f t="shared" ref="I18:I26" si="4">COUNTA(B18:H18)</f>
        <v>2</v>
      </c>
      <c r="J18" s="733">
        <f>SUM(COUNTIF(B18:H18,"10-"))*(4.5)+SUM(COUNTIF(B18:H18,"9:30-"))*(5)+SUM(COUNTIF(B18:H18,"9-16"))*(6.25)+SUM(COUNTIF(B18:H18,"9:30-15"))*(5)+SUM(COUNTIF(B18:H18,"10-16"))*(5.5)+SUM(COUNTIF(B18:H18,"10-14"))*(4)</f>
        <v>10</v>
      </c>
      <c r="K18" s="734"/>
    </row>
    <row r="19" spans="1:11" ht="13.5" customHeight="1" x14ac:dyDescent="0.15">
      <c r="A19" s="197" t="s">
        <v>158</v>
      </c>
      <c r="B19" s="239" t="s">
        <v>369</v>
      </c>
      <c r="C19" s="241"/>
      <c r="D19" s="241"/>
      <c r="E19" s="239"/>
      <c r="F19" s="239"/>
      <c r="G19" s="239" t="s">
        <v>369</v>
      </c>
      <c r="H19" s="239" t="s">
        <v>369</v>
      </c>
      <c r="I19" s="200">
        <f t="shared" si="4"/>
        <v>3</v>
      </c>
      <c r="J19" s="733">
        <f>SUM(COUNTIF(B19:H19,"10-"))*(4.5)+SUM(COUNTIF(B19:H19,"9:30-"))*(5)+SUM(COUNTIF(B19:H19,"9-16"))*(6.25)+SUM(COUNTIF(B19:H19,"9:30-15"))*(5)+SUM(COUNTIF(B19:H19,"10-16"))*(5.5)+SUM(COUNTIF(B19:H19,"10-14"))*(4)</f>
        <v>13.5</v>
      </c>
      <c r="K19" s="734"/>
    </row>
    <row r="20" spans="1:11" ht="13.5" customHeight="1" x14ac:dyDescent="0.15">
      <c r="A20" s="197" t="s">
        <v>159</v>
      </c>
      <c r="B20" s="240" t="s">
        <v>368</v>
      </c>
      <c r="C20" s="241"/>
      <c r="D20" s="241"/>
      <c r="E20" s="240" t="s">
        <v>368</v>
      </c>
      <c r="F20" s="240" t="s">
        <v>368</v>
      </c>
      <c r="G20" s="239"/>
      <c r="H20" s="239"/>
      <c r="I20" s="200">
        <f t="shared" si="4"/>
        <v>3</v>
      </c>
      <c r="J20" s="733">
        <f>SUM(COUNTIF(B20:H20,"10-"))*(4.5)+SUM(COUNTIF(B20:H20,"9:30-"))*(5)+SUM(COUNTIF(B20:H20,"9-16"))*(6.25)+SUM(COUNTIF(B20:H20,"9:30-15"))*(5)+SUM(COUNTIF(B20:H20,"10-16"))*(5.5)+SUM(COUNTIF(B20:H20,"10-14"))*(4)</f>
        <v>15</v>
      </c>
      <c r="K20" s="734"/>
    </row>
    <row r="21" spans="1:11" ht="13.5" customHeight="1" x14ac:dyDescent="0.15">
      <c r="A21" s="197" t="s">
        <v>160</v>
      </c>
      <c r="B21" s="240" t="s">
        <v>368</v>
      </c>
      <c r="C21" s="241"/>
      <c r="D21" s="241"/>
      <c r="E21" s="242" t="s">
        <v>362</v>
      </c>
      <c r="F21" s="240" t="s">
        <v>368</v>
      </c>
      <c r="G21" s="435"/>
      <c r="H21" s="239"/>
      <c r="I21" s="200">
        <f t="shared" si="4"/>
        <v>3</v>
      </c>
      <c r="J21" s="733">
        <f>SUM(COUNTIF(B21:H21,"10-"))*(4.5)+SUM(COUNTIF(B21:H21,"9:30-"))*(5)+SUM(COUNTIF(B21:H21,"9-16"))*(6.25)+SUM(COUNTIF(B21:H21,"9:30-15"))*(5)+SUM(COUNTIF(B21:H21,"10-16"))*(5.5)+SUM(COUNTIF(B21:H21,"10-14"))*(4)</f>
        <v>10</v>
      </c>
      <c r="K21" s="734"/>
    </row>
    <row r="22" spans="1:11" ht="13.5" customHeight="1" x14ac:dyDescent="0.15">
      <c r="A22" s="197" t="s">
        <v>15</v>
      </c>
      <c r="B22" s="239"/>
      <c r="C22" s="241"/>
      <c r="D22" s="241"/>
      <c r="E22" s="239"/>
      <c r="F22" s="239"/>
      <c r="G22" s="239"/>
      <c r="H22" s="239"/>
      <c r="I22" s="200">
        <f>COUNTA(B22:H22)</f>
        <v>0</v>
      </c>
      <c r="J22" s="733">
        <f t="shared" ref="J22:J24" si="5">SUM(COUNTIF(B22:H22,"9-15"))*(5.5)+SUM(COUNTIF(B22:H22,"10-15"))*(4.5)+SUM(COUNTIF(B22:H22,"9-16"))*(6.25)+SUM(COUNTIF(B22:H22,"9:30-15"))*(5)+SUM(COUNTIF(B22:H22,"10-16"))*(5.5)+SUM(COUNTIF(B22:H22,"10-14"))*(4)</f>
        <v>0</v>
      </c>
      <c r="K22" s="734"/>
    </row>
    <row r="23" spans="1:11" ht="13.5" customHeight="1" x14ac:dyDescent="0.15">
      <c r="A23" s="88" t="s">
        <v>183</v>
      </c>
      <c r="B23" s="239"/>
      <c r="C23" s="241"/>
      <c r="D23" s="241"/>
      <c r="E23" s="239" t="s">
        <v>369</v>
      </c>
      <c r="F23" s="239" t="s">
        <v>369</v>
      </c>
      <c r="G23" s="239"/>
      <c r="H23" s="239" t="s">
        <v>369</v>
      </c>
      <c r="I23" s="200">
        <f t="shared" si="4"/>
        <v>3</v>
      </c>
      <c r="J23" s="733">
        <f>SUM(COUNTIF(B23:H23,"10-"))*(4.5)+SUM(COUNTIF(B23:H23,"9:30-"))*(5)+SUM(COUNTIF(B23:H23,"9-16"))*(6.25)+SUM(COUNTIF(B23:H23,"9:30-15"))*(5)+SUM(COUNTIF(B23:H23,"10-16"))*(5.5)+SUM(COUNTIF(B23:H23,"10-14"))*(4)</f>
        <v>13.5</v>
      </c>
      <c r="K23" s="734"/>
    </row>
    <row r="24" spans="1:11" ht="13.5" customHeight="1" x14ac:dyDescent="0.15">
      <c r="A24" s="88" t="s">
        <v>222</v>
      </c>
      <c r="B24" s="435"/>
      <c r="C24" s="282"/>
      <c r="D24" s="198"/>
      <c r="E24" s="239" t="s">
        <v>29</v>
      </c>
      <c r="F24" s="239" t="s">
        <v>29</v>
      </c>
      <c r="G24" s="239"/>
      <c r="H24" s="239"/>
      <c r="I24" s="200">
        <f t="shared" si="4"/>
        <v>2</v>
      </c>
      <c r="J24" s="733">
        <f t="shared" si="5"/>
        <v>8</v>
      </c>
      <c r="K24" s="734"/>
    </row>
    <row r="25" spans="1:11" ht="13.5" customHeight="1" x14ac:dyDescent="0.15">
      <c r="A25" s="88" t="s">
        <v>258</v>
      </c>
      <c r="B25" s="239" t="s">
        <v>369</v>
      </c>
      <c r="C25" s="202"/>
      <c r="D25" s="202"/>
      <c r="E25" s="203"/>
      <c r="F25" s="239" t="s">
        <v>369</v>
      </c>
      <c r="G25" s="239" t="s">
        <v>369</v>
      </c>
      <c r="H25" s="120"/>
      <c r="I25" s="200">
        <f t="shared" si="4"/>
        <v>3</v>
      </c>
      <c r="J25" s="733">
        <f>SUM(COUNTIF(B25:H25,"10-"))*(4.5)+SUM(COUNTIF(B25:H25,"9:30-"))*(5)+SUM(COUNTIF(B25:H25,"9-16"))*(6.25)+SUM(COUNTIF(B25:H25,"9:30-15"))*(5)+SUM(COUNTIF(B25:H25,"10-16"))*(5.5)+SUM(COUNTIF(B25:H25,"10-14"))*(4)</f>
        <v>13.5</v>
      </c>
      <c r="K25" s="734"/>
    </row>
    <row r="26" spans="1:11" ht="13.5" customHeight="1" x14ac:dyDescent="0.15">
      <c r="A26" s="88" t="s">
        <v>363</v>
      </c>
      <c r="B26" s="239" t="s">
        <v>245</v>
      </c>
      <c r="C26" s="202"/>
      <c r="D26" s="202"/>
      <c r="E26" s="239" t="s">
        <v>245</v>
      </c>
      <c r="F26" s="239" t="s">
        <v>245</v>
      </c>
      <c r="G26" s="239" t="s">
        <v>245</v>
      </c>
      <c r="H26" s="120"/>
      <c r="I26" s="200">
        <f t="shared" si="4"/>
        <v>4</v>
      </c>
      <c r="J26" s="733">
        <f>SUM(COUNTIF(B26:H26,"10-"))*(4.5)+SUM(COUNTIF(B26:H26,"9:30-"))*(5)+SUM(COUNTIF(B26:H26,"10-15:30"))*(5)+SUM(COUNTIF(B26:H26,"9:30-15"))*(5)+SUM(COUNTIF(B26:H26,"10-16"))*(5.5)+SUM(COUNTIF(B26:H26,"10-14"))*(4)</f>
        <v>20</v>
      </c>
      <c r="K26" s="734"/>
    </row>
    <row r="27" spans="1:11" s="191" customFormat="1" ht="15" customHeight="1" x14ac:dyDescent="0.15">
      <c r="A27" s="153" t="s">
        <v>0</v>
      </c>
      <c r="B27" s="183">
        <v>45943</v>
      </c>
      <c r="C27" s="183">
        <v>45944</v>
      </c>
      <c r="D27" s="183">
        <v>45945</v>
      </c>
      <c r="E27" s="183">
        <v>45946</v>
      </c>
      <c r="F27" s="183">
        <v>45947</v>
      </c>
      <c r="G27" s="183">
        <v>45948</v>
      </c>
      <c r="H27" s="183">
        <v>45949</v>
      </c>
      <c r="I27" s="747" t="s">
        <v>1</v>
      </c>
      <c r="J27" s="749" t="s">
        <v>2</v>
      </c>
      <c r="K27" s="750"/>
    </row>
    <row r="28" spans="1:11" s="192" customFormat="1" ht="15" customHeight="1" x14ac:dyDescent="0.15">
      <c r="A28" s="155" t="s">
        <v>3</v>
      </c>
      <c r="B28" s="353" t="s">
        <v>4</v>
      </c>
      <c r="C28" s="157" t="s">
        <v>5</v>
      </c>
      <c r="D28" s="157" t="s">
        <v>6</v>
      </c>
      <c r="E28" s="157" t="s">
        <v>7</v>
      </c>
      <c r="F28" s="157" t="s">
        <v>8</v>
      </c>
      <c r="G28" s="157" t="s">
        <v>9</v>
      </c>
      <c r="H28" s="158" t="s">
        <v>10</v>
      </c>
      <c r="I28" s="748"/>
      <c r="J28" s="749"/>
      <c r="K28" s="750"/>
    </row>
    <row r="29" spans="1:11" s="151" customFormat="1" ht="14.25" customHeight="1" x14ac:dyDescent="0.15">
      <c r="A29" s="206" t="s">
        <v>131</v>
      </c>
      <c r="B29" s="195">
        <v>1</v>
      </c>
      <c r="C29" s="195"/>
      <c r="D29" s="195"/>
      <c r="E29" s="153">
        <v>4</v>
      </c>
      <c r="F29" s="195">
        <v>6</v>
      </c>
      <c r="G29" s="153">
        <v>3</v>
      </c>
      <c r="H29" s="153">
        <v>3</v>
      </c>
      <c r="I29" s="196"/>
      <c r="J29" s="751"/>
      <c r="K29" s="752"/>
    </row>
    <row r="30" spans="1:11" ht="13.5" customHeight="1" x14ac:dyDescent="0.15">
      <c r="A30" s="204" t="s">
        <v>155</v>
      </c>
      <c r="B30" s="239"/>
      <c r="C30" s="241"/>
      <c r="D30" s="241"/>
      <c r="E30" s="435"/>
      <c r="F30" s="16"/>
      <c r="G30" s="240" t="s">
        <v>368</v>
      </c>
      <c r="H30" s="240" t="s">
        <v>368</v>
      </c>
      <c r="I30" s="199">
        <f>COUNTA(B30:H30)</f>
        <v>2</v>
      </c>
      <c r="J30" s="733">
        <f>SUM(COUNTIF(B30:H30,"10-"))*(4.5)+SUM(COUNTIF(B30:H30,"9:30-"))*(5)+SUM(COUNTIF(B30:H30,"9-16"))*(6.25)+SUM(COUNTIF(B30:H30,"9:30-15"))*(5)+SUM(COUNTIF(B30:H30,"10-16"))*(5.5)+SUM(COUNTIF(B30:H30,"10-14"))*(4)</f>
        <v>10</v>
      </c>
      <c r="K30" s="734"/>
    </row>
    <row r="31" spans="1:11" ht="13.5" customHeight="1" x14ac:dyDescent="0.15">
      <c r="A31" s="204" t="s">
        <v>158</v>
      </c>
      <c r="B31" s="435"/>
      <c r="C31" s="241"/>
      <c r="D31" s="241"/>
      <c r="E31" s="239"/>
      <c r="F31" s="239"/>
      <c r="G31" s="239" t="s">
        <v>369</v>
      </c>
      <c r="H31" s="239" t="s">
        <v>369</v>
      </c>
      <c r="I31" s="200">
        <f t="shared" ref="I31:I35" si="6">COUNTA(B31:H31)</f>
        <v>2</v>
      </c>
      <c r="J31" s="733">
        <f>SUM(COUNTIF(B31:H31,"10-"))*(4.5)+SUM(COUNTIF(B31:H31,"9:30-"))*(5)+SUM(COUNTIF(B31:H31,"9-16"))*(6.25)+SUM(COUNTIF(B31:H31,"9:30-15"))*(5)+SUM(COUNTIF(B31:H31,"10-16"))*(5.5)+SUM(COUNTIF(B31:H31,"10-14"))*(4)</f>
        <v>9</v>
      </c>
      <c r="K31" s="734"/>
    </row>
    <row r="32" spans="1:11" ht="13.5" customHeight="1" x14ac:dyDescent="0.15">
      <c r="A32" s="204" t="s">
        <v>159</v>
      </c>
      <c r="B32" s="435"/>
      <c r="C32" s="241"/>
      <c r="D32" s="241"/>
      <c r="E32" s="240" t="s">
        <v>368</v>
      </c>
      <c r="F32" s="240" t="s">
        <v>368</v>
      </c>
      <c r="G32" s="239"/>
      <c r="H32" s="239"/>
      <c r="I32" s="200">
        <f t="shared" si="6"/>
        <v>2</v>
      </c>
      <c r="J32" s="733">
        <f>SUM(COUNTIF(B32:H32,"10-"))*(4.5)+SUM(COUNTIF(B32:H32,"9:30-"))*(5)+SUM(COUNTIF(B32:H32,"9-16"))*(6.25)+SUM(COUNTIF(B32:H32,"9:30-15"))*(5)+SUM(COUNTIF(B32:H32,"10-16"))*(5.5)+SUM(COUNTIF(B32:H32,"10-14"))*(4)</f>
        <v>10</v>
      </c>
      <c r="K32" s="734"/>
    </row>
    <row r="33" spans="1:11" ht="13.5" customHeight="1" x14ac:dyDescent="0.15">
      <c r="A33" s="204" t="s">
        <v>160</v>
      </c>
      <c r="B33" s="435"/>
      <c r="C33" s="241"/>
      <c r="D33" s="241"/>
      <c r="E33" s="242" t="s">
        <v>362</v>
      </c>
      <c r="F33" s="240" t="s">
        <v>368</v>
      </c>
      <c r="G33" s="435"/>
      <c r="H33" s="239"/>
      <c r="I33" s="200">
        <f t="shared" si="6"/>
        <v>2</v>
      </c>
      <c r="J33" s="733">
        <f>SUM(COUNTIF(B33:H33,"10-"))*(4.5)+SUM(COUNTIF(B33:H33,"9:30-"))*(5)+SUM(COUNTIF(B33:H33,"9-16"))*(6.25)+SUM(COUNTIF(B33:H33,"9:30-15"))*(5)+SUM(COUNTIF(B33:H33,"10-16"))*(5.5)+SUM(COUNTIF(B33:H33,"10-14"))*(4)</f>
        <v>5</v>
      </c>
      <c r="K33" s="734"/>
    </row>
    <row r="34" spans="1:11" ht="13.5" customHeight="1" x14ac:dyDescent="0.15">
      <c r="A34" s="204" t="s">
        <v>15</v>
      </c>
      <c r="B34" s="239"/>
      <c r="C34" s="241"/>
      <c r="D34" s="241"/>
      <c r="E34" s="239"/>
      <c r="F34" s="239"/>
      <c r="G34" s="239"/>
      <c r="H34" s="239"/>
      <c r="I34" s="200">
        <f t="shared" si="6"/>
        <v>0</v>
      </c>
      <c r="J34" s="733">
        <f t="shared" ref="J34:J36" si="7">SUM(COUNTIF(B34:H34,"9-15"))*(5.5)+SUM(COUNTIF(B34:H34,"10-15"))*(4.5)+SUM(COUNTIF(B34:H34,"9-16"))*(6.25)+SUM(COUNTIF(B34:H34,"9:30-15"))*(5)+SUM(COUNTIF(B34:H34,"10-16"))*(5.5)+SUM(COUNTIF(B34:H34,"10-14"))*(4)</f>
        <v>0</v>
      </c>
      <c r="K34" s="734"/>
    </row>
    <row r="35" spans="1:11" ht="13.5" customHeight="1" x14ac:dyDescent="0.15">
      <c r="A35" s="88" t="s">
        <v>183</v>
      </c>
      <c r="B35" s="239"/>
      <c r="C35" s="241"/>
      <c r="D35" s="241"/>
      <c r="E35" s="239" t="s">
        <v>369</v>
      </c>
      <c r="F35" s="239" t="s">
        <v>369</v>
      </c>
      <c r="G35" s="239"/>
      <c r="H35" s="239" t="s">
        <v>369</v>
      </c>
      <c r="I35" s="200">
        <f t="shared" si="6"/>
        <v>3</v>
      </c>
      <c r="J35" s="733">
        <f>SUM(COUNTIF(B35:H35,"10-"))*(4.5)+SUM(COUNTIF(B35:H35,"9:30-"))*(5)+SUM(COUNTIF(B35:H35,"9-16"))*(6.25)+SUM(COUNTIF(B35:H35,"9:30-15"))*(5)+SUM(COUNTIF(B35:H35,"10-16"))*(5.5)+SUM(COUNTIF(B35:H35,"10-14"))*(4)</f>
        <v>13.5</v>
      </c>
      <c r="K35" s="734"/>
    </row>
    <row r="36" spans="1:11" ht="13.5" customHeight="1" x14ac:dyDescent="0.15">
      <c r="A36" s="88" t="s">
        <v>222</v>
      </c>
      <c r="B36" s="435"/>
      <c r="C36" s="282"/>
      <c r="D36" s="198"/>
      <c r="E36" s="239" t="s">
        <v>29</v>
      </c>
      <c r="F36" s="239" t="s">
        <v>29</v>
      </c>
      <c r="G36" s="239"/>
      <c r="H36" s="239"/>
      <c r="I36" s="200">
        <f t="shared" ref="I36:I38" si="8">COUNTA(B36:H36)</f>
        <v>2</v>
      </c>
      <c r="J36" s="733">
        <f t="shared" si="7"/>
        <v>8</v>
      </c>
      <c r="K36" s="734"/>
    </row>
    <row r="37" spans="1:11" ht="13.5" customHeight="1" x14ac:dyDescent="0.15">
      <c r="A37" s="88" t="s">
        <v>258</v>
      </c>
      <c r="B37" s="239" t="s">
        <v>369</v>
      </c>
      <c r="C37" s="202"/>
      <c r="D37" s="202"/>
      <c r="E37" s="203"/>
      <c r="F37" s="239" t="s">
        <v>369</v>
      </c>
      <c r="G37" s="435"/>
      <c r="H37" s="120"/>
      <c r="I37" s="200">
        <f t="shared" si="8"/>
        <v>2</v>
      </c>
      <c r="J37" s="733">
        <f>SUM(COUNTIF(B37:H37,"10-"))*(4.5)+SUM(COUNTIF(B37:H37,"9:30-"))*(5)+SUM(COUNTIF(B37:H37,"9-16"))*(6.25)+SUM(COUNTIF(B37:H37,"9:30-15"))*(5)+SUM(COUNTIF(B37:H37,"10-16"))*(5.5)+SUM(COUNTIF(B37:H37,"10-14"))*(4)</f>
        <v>9</v>
      </c>
      <c r="K37" s="734"/>
    </row>
    <row r="38" spans="1:11" ht="13.5" customHeight="1" x14ac:dyDescent="0.15">
      <c r="A38" s="88" t="s">
        <v>363</v>
      </c>
      <c r="B38" s="435"/>
      <c r="C38" s="202"/>
      <c r="D38" s="202"/>
      <c r="E38" s="239" t="s">
        <v>245</v>
      </c>
      <c r="F38" s="239" t="s">
        <v>245</v>
      </c>
      <c r="G38" s="239" t="s">
        <v>245</v>
      </c>
      <c r="H38" s="120"/>
      <c r="I38" s="200">
        <f t="shared" si="8"/>
        <v>3</v>
      </c>
      <c r="J38" s="733">
        <f>SUM(COUNTIF(B38:H38,"10-"))*(4.5)+SUM(COUNTIF(B38:H38,"9:30-"))*(5)+SUM(COUNTIF(B38:H38,"10-15:30"))*(5)+SUM(COUNTIF(B38:H38,"9:30-15"))*(5)+SUM(COUNTIF(B38:H38,"10-16"))*(5.5)+SUM(COUNTIF(B38:H38,"10-14"))*(4)</f>
        <v>15</v>
      </c>
      <c r="K38" s="734"/>
    </row>
    <row r="39" spans="1:11" s="191" customFormat="1" ht="15" customHeight="1" x14ac:dyDescent="0.15">
      <c r="A39" s="153" t="s">
        <v>0</v>
      </c>
      <c r="B39" s="183">
        <v>45950</v>
      </c>
      <c r="C39" s="183">
        <v>45951</v>
      </c>
      <c r="D39" s="183">
        <v>45952</v>
      </c>
      <c r="E39" s="183">
        <v>45953</v>
      </c>
      <c r="F39" s="183">
        <v>45954</v>
      </c>
      <c r="G39" s="183">
        <v>45955</v>
      </c>
      <c r="H39" s="183">
        <v>45956</v>
      </c>
      <c r="I39" s="747" t="s">
        <v>1</v>
      </c>
      <c r="J39" s="749" t="s">
        <v>2</v>
      </c>
      <c r="K39" s="750"/>
    </row>
    <row r="40" spans="1:11" s="192" customFormat="1" ht="15" customHeight="1" x14ac:dyDescent="0.15">
      <c r="A40" s="155" t="s">
        <v>3</v>
      </c>
      <c r="B40" s="157" t="s">
        <v>4</v>
      </c>
      <c r="C40" s="157" t="s">
        <v>5</v>
      </c>
      <c r="D40" s="157" t="s">
        <v>6</v>
      </c>
      <c r="E40" s="157" t="s">
        <v>7</v>
      </c>
      <c r="F40" s="157" t="s">
        <v>8</v>
      </c>
      <c r="G40" s="157" t="s">
        <v>9</v>
      </c>
      <c r="H40" s="158" t="s">
        <v>10</v>
      </c>
      <c r="I40" s="748"/>
      <c r="J40" s="749"/>
      <c r="K40" s="750"/>
    </row>
    <row r="41" spans="1:11" s="151" customFormat="1" ht="13.5" customHeight="1" x14ac:dyDescent="0.15">
      <c r="A41" s="206" t="s">
        <v>142</v>
      </c>
      <c r="B41" s="195">
        <v>5</v>
      </c>
      <c r="C41" s="419" t="s">
        <v>334</v>
      </c>
      <c r="D41" s="195"/>
      <c r="E41" s="195">
        <v>5</v>
      </c>
      <c r="F41" s="195">
        <v>6</v>
      </c>
      <c r="G41" s="153">
        <v>4</v>
      </c>
      <c r="H41" s="153">
        <v>3</v>
      </c>
      <c r="I41" s="196"/>
      <c r="J41" s="751"/>
      <c r="K41" s="752"/>
    </row>
    <row r="42" spans="1:11" ht="13.5" customHeight="1" x14ac:dyDescent="0.15">
      <c r="A42" s="204" t="s">
        <v>155</v>
      </c>
      <c r="B42" s="239"/>
      <c r="C42" s="1007" t="s">
        <v>338</v>
      </c>
      <c r="D42" s="241"/>
      <c r="E42" s="239" t="s">
        <v>369</v>
      </c>
      <c r="F42" s="16"/>
      <c r="G42" s="240" t="s">
        <v>368</v>
      </c>
      <c r="H42" s="240" t="s">
        <v>368</v>
      </c>
      <c r="I42" s="199">
        <f>COUNTA(B42:H42)</f>
        <v>4</v>
      </c>
      <c r="J42" s="733">
        <f>SUM(COUNTIF(B42:H42,"10-"))*(4.5)+SUM(COUNTIF(B42:H42,"9:30-"))*(5)+SUM(COUNTIF(B42:H42,"9-16"))*(6.25)+SUM(COUNTIF(B42:H42,"9:30-15"))*(5)+SUM(COUNTIF(B42:H42,"10-16"))*(5.5)+SUM(COUNTIF(B42:H42,"10-14"))*(4)</f>
        <v>14.5</v>
      </c>
      <c r="K42" s="734"/>
    </row>
    <row r="43" spans="1:11" s="151" customFormat="1" ht="13.5" customHeight="1" x14ac:dyDescent="0.15">
      <c r="A43" s="204" t="s">
        <v>158</v>
      </c>
      <c r="B43" s="239" t="s">
        <v>369</v>
      </c>
      <c r="C43" s="1008"/>
      <c r="D43" s="241"/>
      <c r="E43" s="239"/>
      <c r="F43" s="239"/>
      <c r="G43" s="239" t="s">
        <v>369</v>
      </c>
      <c r="H43" s="239" t="s">
        <v>369</v>
      </c>
      <c r="I43" s="200">
        <f t="shared" ref="I43:I50" si="9">COUNTA(B43:H43)</f>
        <v>3</v>
      </c>
      <c r="J43" s="733">
        <f>SUM(COUNTIF(B43:H43,"10-"))*(4.5)+SUM(COUNTIF(B43:H43,"9:30-"))*(5)+SUM(COUNTIF(B43:H43,"9-16"))*(6.25)+SUM(COUNTIF(B43:H43,"9:30-15"))*(5)+SUM(COUNTIF(B43:H43,"10-16"))*(5.5)+SUM(COUNTIF(B43:H43,"10-14"))*(4)</f>
        <v>13.5</v>
      </c>
      <c r="K43" s="734"/>
    </row>
    <row r="44" spans="1:11" ht="13.5" customHeight="1" x14ac:dyDescent="0.15">
      <c r="A44" s="204" t="s">
        <v>159</v>
      </c>
      <c r="B44" s="240" t="s">
        <v>368</v>
      </c>
      <c r="C44" s="1008"/>
      <c r="D44" s="241"/>
      <c r="E44" s="240" t="s">
        <v>368</v>
      </c>
      <c r="F44" s="240" t="s">
        <v>368</v>
      </c>
      <c r="G44" s="239"/>
      <c r="H44" s="239"/>
      <c r="I44" s="200">
        <f t="shared" si="9"/>
        <v>3</v>
      </c>
      <c r="J44" s="733">
        <f>SUM(COUNTIF(B44:H44,"10-"))*(4.5)+SUM(COUNTIF(B44:H44,"9:30-"))*(5)+SUM(COUNTIF(B44:H44,"9-16"))*(6.25)+SUM(COUNTIF(B44:H44,"9:30-15"))*(5)+SUM(COUNTIF(B44:H44,"10-16"))*(5.5)+SUM(COUNTIF(B44:H44,"10-14"))*(4)</f>
        <v>15</v>
      </c>
      <c r="K44" s="734"/>
    </row>
    <row r="45" spans="1:11" ht="13.5" customHeight="1" x14ac:dyDescent="0.15">
      <c r="A45" s="204" t="s">
        <v>160</v>
      </c>
      <c r="B45" s="435"/>
      <c r="C45" s="1008"/>
      <c r="D45" s="241"/>
      <c r="E45" s="242" t="s">
        <v>362</v>
      </c>
      <c r="F45" s="240" t="s">
        <v>368</v>
      </c>
      <c r="G45" s="435"/>
      <c r="H45" s="239"/>
      <c r="I45" s="200">
        <f t="shared" si="9"/>
        <v>2</v>
      </c>
      <c r="J45" s="733">
        <f>SUM(COUNTIF(B45:H45,"10-"))*(4.5)+SUM(COUNTIF(B45:H45,"9:30-"))*(5)+SUM(COUNTIF(B45:H45,"9-16"))*(6.25)+SUM(COUNTIF(B45:H45,"9:30-15"))*(5)+SUM(COUNTIF(B45:H45,"10-16"))*(5.5)+SUM(COUNTIF(B45:H45,"10-14"))*(4)</f>
        <v>5</v>
      </c>
      <c r="K45" s="734"/>
    </row>
    <row r="46" spans="1:11" ht="13.5" customHeight="1" x14ac:dyDescent="0.15">
      <c r="A46" s="204" t="s">
        <v>15</v>
      </c>
      <c r="B46" s="239"/>
      <c r="C46" s="1008"/>
      <c r="D46" s="241"/>
      <c r="E46" s="239"/>
      <c r="F46" s="239"/>
      <c r="G46" s="239"/>
      <c r="H46" s="239"/>
      <c r="I46" s="200">
        <f t="shared" si="9"/>
        <v>0</v>
      </c>
      <c r="J46" s="733">
        <f t="shared" ref="J46:J48" si="10">SUM(COUNTIF(B46:H46,"9-15"))*(5.5)+SUM(COUNTIF(B46:H46,"10-15"))*(4.5)+SUM(COUNTIF(B46:H46,"9-16"))*(6.25)+SUM(COUNTIF(B46:H46,"9:30-15"))*(5)+SUM(COUNTIF(B46:H46,"10-16"))*(5.5)+SUM(COUNTIF(B46:H46,"10-14"))*(4)</f>
        <v>0</v>
      </c>
      <c r="K46" s="734"/>
    </row>
    <row r="47" spans="1:11" ht="13.5" customHeight="1" x14ac:dyDescent="0.15">
      <c r="A47" s="88" t="s">
        <v>183</v>
      </c>
      <c r="B47" s="239"/>
      <c r="C47" s="1008"/>
      <c r="D47" s="241"/>
      <c r="E47" s="239" t="s">
        <v>369</v>
      </c>
      <c r="F47" s="239" t="s">
        <v>369</v>
      </c>
      <c r="G47" s="239"/>
      <c r="H47" s="239" t="s">
        <v>369</v>
      </c>
      <c r="I47" s="200">
        <f t="shared" si="9"/>
        <v>3</v>
      </c>
      <c r="J47" s="733">
        <f>SUM(COUNTIF(B47:H47,"10-"))*(4.5)+SUM(COUNTIF(B47:H47,"9:30-"))*(5)+SUM(COUNTIF(B47:H47,"9-16"))*(6.25)+SUM(COUNTIF(B47:H47,"9:30-15"))*(5)+SUM(COUNTIF(B47:H47,"10-16"))*(5.5)+SUM(COUNTIF(B47:H47,"10-14"))*(4)</f>
        <v>13.5</v>
      </c>
      <c r="K47" s="734"/>
    </row>
    <row r="48" spans="1:11" ht="13.5" customHeight="1" x14ac:dyDescent="0.15">
      <c r="A48" s="88" t="s">
        <v>222</v>
      </c>
      <c r="B48" s="239" t="s">
        <v>29</v>
      </c>
      <c r="C48" s="1008"/>
      <c r="D48" s="198"/>
      <c r="E48" s="239" t="s">
        <v>29</v>
      </c>
      <c r="F48" s="239" t="s">
        <v>29</v>
      </c>
      <c r="G48" s="239"/>
      <c r="H48" s="239"/>
      <c r="I48" s="200">
        <f t="shared" si="9"/>
        <v>3</v>
      </c>
      <c r="J48" s="733">
        <f t="shared" si="10"/>
        <v>12</v>
      </c>
      <c r="K48" s="734"/>
    </row>
    <row r="49" spans="1:11" ht="13.5" customHeight="1" x14ac:dyDescent="0.15">
      <c r="A49" s="88" t="s">
        <v>258</v>
      </c>
      <c r="B49" s="239" t="s">
        <v>369</v>
      </c>
      <c r="C49" s="1008"/>
      <c r="D49" s="198"/>
      <c r="E49" s="239"/>
      <c r="F49" s="239" t="s">
        <v>369</v>
      </c>
      <c r="G49" s="239" t="s">
        <v>369</v>
      </c>
      <c r="H49" s="239"/>
      <c r="I49" s="200">
        <f t="shared" si="9"/>
        <v>3</v>
      </c>
      <c r="J49" s="733">
        <f>SUM(COUNTIF(B49:H49,"10-"))*(4.5)+SUM(COUNTIF(B49:H49,"9:30-"))*(5)+SUM(COUNTIF(B49:H49,"9-16"))*(6.25)+SUM(COUNTIF(B49:H49,"9:30-15"))*(5)+SUM(COUNTIF(B49:H49,"10-16"))*(5.5)+SUM(COUNTIF(B49:H49,"10-14"))*(4)</f>
        <v>13.5</v>
      </c>
      <c r="K49" s="734"/>
    </row>
    <row r="50" spans="1:11" ht="13.5" customHeight="1" x14ac:dyDescent="0.15">
      <c r="A50" s="88" t="s">
        <v>363</v>
      </c>
      <c r="B50" s="239" t="s">
        <v>245</v>
      </c>
      <c r="C50" s="1009"/>
      <c r="D50" s="202"/>
      <c r="E50" s="239" t="s">
        <v>245</v>
      </c>
      <c r="F50" s="239" t="s">
        <v>245</v>
      </c>
      <c r="G50" s="16" t="s">
        <v>257</v>
      </c>
      <c r="H50" s="120"/>
      <c r="I50" s="200">
        <f t="shared" si="9"/>
        <v>4</v>
      </c>
      <c r="J50" s="733">
        <f>SUM(COUNTIF(B50:H50,"10-"))*(4.5)+SUM(COUNTIF(B50:H50,"9:30-"))*(5)+SUM(COUNTIF(B50:H50,"10-15:30"))*(5)+SUM(COUNTIF(B50:H50,"10-12"))*(2)+SUM(COUNTIF(B50:H50,"10-16"))*(5.5)+SUM(COUNTIF(B50:H50,"10-14"))*(4)</f>
        <v>17</v>
      </c>
      <c r="K50" s="734"/>
    </row>
    <row r="51" spans="1:11" s="191" customFormat="1" ht="15" customHeight="1" x14ac:dyDescent="0.15">
      <c r="A51" s="175" t="s">
        <v>0</v>
      </c>
      <c r="B51" s="176">
        <v>45957</v>
      </c>
      <c r="C51" s="176">
        <v>45958</v>
      </c>
      <c r="D51" s="176">
        <v>45959</v>
      </c>
      <c r="E51" s="176">
        <v>45960</v>
      </c>
      <c r="F51" s="176">
        <v>45961</v>
      </c>
      <c r="G51" s="176"/>
      <c r="H51" s="176"/>
      <c r="I51" s="747" t="s">
        <v>1</v>
      </c>
      <c r="J51" s="749" t="s">
        <v>2</v>
      </c>
      <c r="K51" s="750"/>
    </row>
    <row r="52" spans="1:11" s="192" customFormat="1" ht="15" customHeight="1" x14ac:dyDescent="0.15">
      <c r="A52" s="155" t="s">
        <v>3</v>
      </c>
      <c r="B52" s="157" t="s">
        <v>4</v>
      </c>
      <c r="C52" s="157" t="s">
        <v>5</v>
      </c>
      <c r="D52" s="157" t="s">
        <v>6</v>
      </c>
      <c r="E52" s="157" t="s">
        <v>7</v>
      </c>
      <c r="F52" s="157" t="s">
        <v>8</v>
      </c>
      <c r="G52" s="157"/>
      <c r="H52" s="157"/>
      <c r="I52" s="748"/>
      <c r="J52" s="749"/>
      <c r="K52" s="750"/>
    </row>
    <row r="53" spans="1:11" s="151" customFormat="1" ht="13.5" customHeight="1" x14ac:dyDescent="0.15">
      <c r="A53" s="193" t="s">
        <v>131</v>
      </c>
      <c r="B53" s="195">
        <v>6</v>
      </c>
      <c r="C53" s="195"/>
      <c r="D53" s="195"/>
      <c r="E53" s="195">
        <v>4</v>
      </c>
      <c r="F53" s="195">
        <v>6</v>
      </c>
      <c r="G53" s="195"/>
      <c r="H53" s="195"/>
      <c r="I53" s="196"/>
      <c r="J53" s="751"/>
      <c r="K53" s="752"/>
    </row>
    <row r="54" spans="1:11" ht="13.5" customHeight="1" x14ac:dyDescent="0.15">
      <c r="A54" s="204" t="s">
        <v>155</v>
      </c>
      <c r="B54" s="239"/>
      <c r="C54" s="241"/>
      <c r="D54" s="241"/>
      <c r="E54" s="239" t="s">
        <v>25</v>
      </c>
      <c r="F54" s="16"/>
      <c r="G54" s="241"/>
      <c r="H54" s="241"/>
      <c r="I54" s="199">
        <f>COUNTA(B54:H54)</f>
        <v>1</v>
      </c>
      <c r="J54" s="733">
        <f>SUM(COUNTIF(B54:H54,"10-"))*(4.5)+SUM(COUNTIF(B54:H54,"9:30-"))*(5)+SUM(COUNTIF(B54:H54,"9-16"))*(6.25)+SUM(COUNTIF(B54:H54,"9:30-15"))*(5)+SUM(COUNTIF(B54:H54,"10-16"))*(5.5)+SUM(COUNTIF(B54:H54,"10-14"))*(4)</f>
        <v>0</v>
      </c>
      <c r="K54" s="734"/>
    </row>
    <row r="55" spans="1:11" ht="13.5" customHeight="1" x14ac:dyDescent="0.15">
      <c r="A55" s="204" t="s">
        <v>158</v>
      </c>
      <c r="B55" s="239" t="s">
        <v>369</v>
      </c>
      <c r="C55" s="241"/>
      <c r="D55" s="241"/>
      <c r="E55" s="239"/>
      <c r="F55" s="239"/>
      <c r="G55" s="241"/>
      <c r="H55" s="241"/>
      <c r="I55" s="200">
        <f t="shared" ref="I55:I58" si="11">COUNTA(B55:H55)</f>
        <v>1</v>
      </c>
      <c r="J55" s="733">
        <f>SUM(COUNTIF(B55:H55,"10-"))*(4.5)+SUM(COUNTIF(B55:H55,"9:30-"))*(5)+SUM(COUNTIF(B55:H55,"9-16"))*(6.25)+SUM(COUNTIF(B55:H55,"9:30-15"))*(5)+SUM(COUNTIF(B55:H55,"10-16"))*(5.5)+SUM(COUNTIF(B55:H55,"10-14"))*(4)</f>
        <v>4.5</v>
      </c>
      <c r="K55" s="734"/>
    </row>
    <row r="56" spans="1:11" ht="13.5" customHeight="1" x14ac:dyDescent="0.15">
      <c r="A56" s="204" t="s">
        <v>159</v>
      </c>
      <c r="B56" s="240" t="s">
        <v>368</v>
      </c>
      <c r="C56" s="241"/>
      <c r="D56" s="241"/>
      <c r="E56" s="240" t="s">
        <v>368</v>
      </c>
      <c r="F56" s="240" t="s">
        <v>368</v>
      </c>
      <c r="G56" s="241"/>
      <c r="H56" s="241"/>
      <c r="I56" s="200">
        <f t="shared" si="11"/>
        <v>3</v>
      </c>
      <c r="J56" s="733">
        <f>SUM(COUNTIF(B56:H56,"10-"))*(4.5)+SUM(COUNTIF(B56:H56,"9:30-"))*(5)+SUM(COUNTIF(B56:H56,"9-16"))*(6.25)+SUM(COUNTIF(B56:H56,"9:30-15"))*(5)+SUM(COUNTIF(B56:H56,"10-16"))*(5.5)+SUM(COUNTIF(B56:H56,"10-14"))*(4)</f>
        <v>15</v>
      </c>
      <c r="K56" s="734"/>
    </row>
    <row r="57" spans="1:11" ht="13.5" customHeight="1" x14ac:dyDescent="0.15">
      <c r="A57" s="204" t="s">
        <v>160</v>
      </c>
      <c r="B57" s="240" t="s">
        <v>368</v>
      </c>
      <c r="C57" s="241"/>
      <c r="D57" s="241"/>
      <c r="E57" s="242" t="s">
        <v>362</v>
      </c>
      <c r="F57" s="240" t="s">
        <v>368</v>
      </c>
      <c r="G57" s="241"/>
      <c r="H57" s="241"/>
      <c r="I57" s="200">
        <f t="shared" si="11"/>
        <v>3</v>
      </c>
      <c r="J57" s="733">
        <f>SUM(COUNTIF(B57:H57,"10-"))*(4.5)+SUM(COUNTIF(B57:H57,"9:30-"))*(5)+SUM(COUNTIF(B57:H57,"9-16"))*(6.25)+SUM(COUNTIF(B57:H57,"9:30-15"))*(5)+SUM(COUNTIF(B57:H57,"10-16"))*(5.5)+SUM(COUNTIF(B57:H57,"10-14"))*(4)</f>
        <v>10</v>
      </c>
      <c r="K57" s="734"/>
    </row>
    <row r="58" spans="1:11" ht="13.5" customHeight="1" x14ac:dyDescent="0.15">
      <c r="A58" s="204" t="s">
        <v>15</v>
      </c>
      <c r="B58" s="239"/>
      <c r="C58" s="241"/>
      <c r="D58" s="241"/>
      <c r="E58" s="239"/>
      <c r="F58" s="239"/>
      <c r="G58" s="241"/>
      <c r="H58" s="241"/>
      <c r="I58" s="200">
        <f t="shared" si="11"/>
        <v>0</v>
      </c>
      <c r="J58" s="733">
        <f t="shared" ref="J58:J60" si="12">SUM(COUNTIF(B58:H58,"9-15"))*(5.5)+SUM(COUNTIF(B58:H58,"10-15"))*(4.5)+SUM(COUNTIF(B58:H58,"9-16"))*(6.25)+SUM(COUNTIF(B58:H58,"9:30-15"))*(5)+SUM(COUNTIF(B58:H58,"10-16"))*(5.5)+SUM(COUNTIF(B58:H58,"10-14"))*(4)</f>
        <v>0</v>
      </c>
      <c r="K58" s="734"/>
    </row>
    <row r="59" spans="1:11" ht="13.5" customHeight="1" x14ac:dyDescent="0.15">
      <c r="A59" s="88" t="s">
        <v>183</v>
      </c>
      <c r="B59" s="239"/>
      <c r="C59" s="241"/>
      <c r="D59" s="241"/>
      <c r="E59" s="239" t="s">
        <v>369</v>
      </c>
      <c r="F59" s="239" t="s">
        <v>369</v>
      </c>
      <c r="G59" s="241"/>
      <c r="H59" s="241"/>
      <c r="I59" s="200">
        <f>COUNTA(B59:H59)</f>
        <v>2</v>
      </c>
      <c r="J59" s="733">
        <f>SUM(COUNTIF(B59:H59,"10-"))*(4.5)+SUM(COUNTIF(B59:H59,"9:30-"))*(5)+SUM(COUNTIF(B59:H59,"10-15:30"))*(5)+SUM(COUNTIF(B59:H59,"9:30-15"))*(5)+SUM(COUNTIF(B59:H59,"10-16"))*(5.5)+SUM(COUNTIF(B59:H59,"10-14"))*(4)</f>
        <v>9</v>
      </c>
      <c r="K59" s="734"/>
    </row>
    <row r="60" spans="1:11" ht="13.5" customHeight="1" x14ac:dyDescent="0.15">
      <c r="A60" s="88" t="s">
        <v>222</v>
      </c>
      <c r="B60" s="239" t="s">
        <v>29</v>
      </c>
      <c r="C60" s="282"/>
      <c r="D60" s="198"/>
      <c r="E60" s="239"/>
      <c r="F60" s="239" t="s">
        <v>29</v>
      </c>
      <c r="G60" s="198"/>
      <c r="H60" s="198"/>
      <c r="I60" s="200">
        <f t="shared" ref="I60:I62" si="13">COUNTA(B60:H60)</f>
        <v>2</v>
      </c>
      <c r="J60" s="733">
        <f t="shared" si="12"/>
        <v>8</v>
      </c>
      <c r="K60" s="734"/>
    </row>
    <row r="61" spans="1:11" ht="13.5" customHeight="1" x14ac:dyDescent="0.15">
      <c r="A61" s="88" t="s">
        <v>258</v>
      </c>
      <c r="B61" s="239" t="s">
        <v>369</v>
      </c>
      <c r="C61" s="282"/>
      <c r="D61" s="198"/>
      <c r="E61" s="239"/>
      <c r="F61" s="239" t="s">
        <v>369</v>
      </c>
      <c r="G61" s="198"/>
      <c r="H61" s="198"/>
      <c r="I61" s="200">
        <f t="shared" si="13"/>
        <v>2</v>
      </c>
      <c r="J61" s="733">
        <f>SUM(COUNTIF(B61:H61,"10-"))*(4.5)+SUM(COUNTIF(B61:H61,"9:30-"))*(5)+SUM(COUNTIF(B61:H61,"9-16"))*(6.25)+SUM(COUNTIF(B61:H61,"9:30-15"))*(5)+SUM(COUNTIF(B61:H61,"10-16"))*(5.5)+SUM(COUNTIF(B61:H61,"10-14"))*(4)</f>
        <v>9</v>
      </c>
      <c r="K61" s="734"/>
    </row>
    <row r="62" spans="1:11" ht="13.5" customHeight="1" x14ac:dyDescent="0.15">
      <c r="A62" s="88" t="s">
        <v>363</v>
      </c>
      <c r="B62" s="239" t="s">
        <v>245</v>
      </c>
      <c r="C62" s="202"/>
      <c r="D62" s="202"/>
      <c r="E62" s="239" t="s">
        <v>245</v>
      </c>
      <c r="F62" s="239" t="s">
        <v>245</v>
      </c>
      <c r="G62" s="202"/>
      <c r="H62" s="202"/>
      <c r="I62" s="200">
        <f t="shared" si="13"/>
        <v>3</v>
      </c>
      <c r="J62" s="733">
        <f>SUM(COUNTIF(B62:H62,"10-"))*(4.5)+SUM(COUNTIF(B62:H62,"9:30-"))*(5)+SUM(COUNTIF(B62:H62,"10-15:30"))*(5)+SUM(COUNTIF(B62:H62,"9:30-15"))*(5)+SUM(COUNTIF(B62:H62,"10-16"))*(5.5)+SUM(COUNTIF(B62:H62,"10-14"))*(4)</f>
        <v>15</v>
      </c>
      <c r="K62" s="734"/>
    </row>
    <row r="63" spans="1:11" ht="7.5" customHeight="1" x14ac:dyDescent="0.15">
      <c r="A63" s="207"/>
      <c r="B63" s="208"/>
      <c r="C63" s="208"/>
      <c r="D63" s="208"/>
      <c r="E63" s="208"/>
      <c r="F63" s="208"/>
      <c r="G63" s="208"/>
      <c r="H63" s="208"/>
      <c r="I63" s="209"/>
      <c r="J63" s="1005" t="s">
        <v>375</v>
      </c>
      <c r="K63" s="1005"/>
    </row>
    <row r="64" spans="1:11" s="1" customFormat="1" ht="18" customHeight="1" x14ac:dyDescent="0.15">
      <c r="A64" s="737" t="s">
        <v>143</v>
      </c>
      <c r="B64" s="738"/>
      <c r="C64" s="741" t="s">
        <v>162</v>
      </c>
      <c r="D64" s="742"/>
      <c r="E64" s="742"/>
      <c r="F64" s="742" t="s">
        <v>149</v>
      </c>
      <c r="G64" s="742"/>
      <c r="H64" s="743"/>
      <c r="I64" s="10"/>
      <c r="J64" s="1006"/>
      <c r="K64" s="1006"/>
    </row>
    <row r="65" spans="1:11" s="1" customFormat="1" ht="18" customHeight="1" x14ac:dyDescent="0.15">
      <c r="A65" s="739"/>
      <c r="B65" s="740"/>
      <c r="C65" s="744" t="s">
        <v>163</v>
      </c>
      <c r="D65" s="745"/>
      <c r="E65" s="745"/>
      <c r="F65" s="745" t="s">
        <v>164</v>
      </c>
      <c r="G65" s="745"/>
      <c r="H65" s="746"/>
      <c r="I65" s="210"/>
      <c r="J65" s="210"/>
      <c r="K65" s="210"/>
    </row>
  </sheetData>
  <mergeCells count="69">
    <mergeCell ref="J12:K12"/>
    <mergeCell ref="B1:G1"/>
    <mergeCell ref="H1:K1"/>
    <mergeCell ref="I3:I4"/>
    <mergeCell ref="J3:K4"/>
    <mergeCell ref="J5:K5"/>
    <mergeCell ref="J6:K6"/>
    <mergeCell ref="J7:K7"/>
    <mergeCell ref="J8:K8"/>
    <mergeCell ref="J9:K9"/>
    <mergeCell ref="J10:K10"/>
    <mergeCell ref="J11:K11"/>
    <mergeCell ref="J24:K24"/>
    <mergeCell ref="J13:K13"/>
    <mergeCell ref="J14:K14"/>
    <mergeCell ref="I15:I16"/>
    <mergeCell ref="J15:K16"/>
    <mergeCell ref="J17:K17"/>
    <mergeCell ref="J18:K18"/>
    <mergeCell ref="J19:K19"/>
    <mergeCell ref="J20:K20"/>
    <mergeCell ref="J21:K21"/>
    <mergeCell ref="J22:K22"/>
    <mergeCell ref="J23:K23"/>
    <mergeCell ref="J36:K36"/>
    <mergeCell ref="J25:K25"/>
    <mergeCell ref="J26:K26"/>
    <mergeCell ref="I27:I28"/>
    <mergeCell ref="J27:K28"/>
    <mergeCell ref="J29:K29"/>
    <mergeCell ref="J30:K30"/>
    <mergeCell ref="J31:K31"/>
    <mergeCell ref="J32:K32"/>
    <mergeCell ref="J33:K33"/>
    <mergeCell ref="J34:K34"/>
    <mergeCell ref="J35:K35"/>
    <mergeCell ref="C42:C50"/>
    <mergeCell ref="J42:K42"/>
    <mergeCell ref="J43:K43"/>
    <mergeCell ref="J44:K44"/>
    <mergeCell ref="J45:K45"/>
    <mergeCell ref="I51:I52"/>
    <mergeCell ref="J51:K52"/>
    <mergeCell ref="J37:K37"/>
    <mergeCell ref="J38:K38"/>
    <mergeCell ref="I39:I40"/>
    <mergeCell ref="J39:K40"/>
    <mergeCell ref="J41:K41"/>
    <mergeCell ref="J58:K58"/>
    <mergeCell ref="J46:K46"/>
    <mergeCell ref="J47:K47"/>
    <mergeCell ref="J48:K48"/>
    <mergeCell ref="J49:K49"/>
    <mergeCell ref="J50:K50"/>
    <mergeCell ref="J53:K53"/>
    <mergeCell ref="J54:K54"/>
    <mergeCell ref="J55:K55"/>
    <mergeCell ref="J56:K56"/>
    <mergeCell ref="J57:K57"/>
    <mergeCell ref="A64:B65"/>
    <mergeCell ref="C64:E64"/>
    <mergeCell ref="F64:H64"/>
    <mergeCell ref="C65:E65"/>
    <mergeCell ref="F65:H65"/>
    <mergeCell ref="J59:K59"/>
    <mergeCell ref="J60:K60"/>
    <mergeCell ref="J61:K61"/>
    <mergeCell ref="J62:K62"/>
    <mergeCell ref="J63:K64"/>
  </mergeCells>
  <phoneticPr fontId="13"/>
  <pageMargins left="0.51181102362204722" right="0.51181102362204722" top="0.15748031496062992" bottom="0.15748031496062992" header="0.31496062992125984" footer="0.31496062992125984"/>
  <pageSetup paperSize="9" orientation="portrait" r:id="rId1"/>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3A063-5BD0-41B7-B8F4-6BDFFC335D0F}">
  <sheetPr>
    <tabColor theme="7" tint="0.59999389629810485"/>
  </sheetPr>
  <dimension ref="A1:K55"/>
  <sheetViews>
    <sheetView zoomScaleNormal="100" workbookViewId="0">
      <selection activeCell="E69" sqref="E69"/>
    </sheetView>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60" t="s">
        <v>69</v>
      </c>
      <c r="B1" s="753" t="s">
        <v>337</v>
      </c>
      <c r="C1" s="753"/>
      <c r="D1" s="753"/>
      <c r="E1" s="753"/>
      <c r="F1" s="753"/>
      <c r="G1" s="754"/>
      <c r="H1" s="812" t="s">
        <v>165</v>
      </c>
      <c r="I1" s="813"/>
      <c r="J1" s="813"/>
      <c r="K1" s="814"/>
    </row>
    <row r="2" spans="1:11" x14ac:dyDescent="0.15">
      <c r="A2" s="212"/>
    </row>
    <row r="3" spans="1:11" s="214" customFormat="1" ht="11.25" x14ac:dyDescent="0.15">
      <c r="A3" s="153" t="s">
        <v>0</v>
      </c>
      <c r="B3" s="154"/>
      <c r="C3" s="154"/>
      <c r="D3" s="154">
        <v>45931</v>
      </c>
      <c r="E3" s="154">
        <v>45932</v>
      </c>
      <c r="F3" s="154">
        <v>45933</v>
      </c>
      <c r="G3" s="154">
        <v>45934</v>
      </c>
      <c r="H3" s="154">
        <v>45935</v>
      </c>
      <c r="I3" s="815" t="s">
        <v>1</v>
      </c>
      <c r="J3" s="817" t="s">
        <v>2</v>
      </c>
      <c r="K3" s="818"/>
    </row>
    <row r="4" spans="1:11" s="213" customFormat="1" x14ac:dyDescent="0.15">
      <c r="A4" s="155" t="s">
        <v>3</v>
      </c>
      <c r="B4" s="157"/>
      <c r="C4" s="157"/>
      <c r="D4" s="157" t="s">
        <v>6</v>
      </c>
      <c r="E4" s="157" t="s">
        <v>7</v>
      </c>
      <c r="F4" s="157" t="s">
        <v>8</v>
      </c>
      <c r="G4" s="157" t="s">
        <v>9</v>
      </c>
      <c r="H4" s="158" t="s">
        <v>10</v>
      </c>
      <c r="I4" s="816"/>
      <c r="J4" s="819"/>
      <c r="K4" s="820"/>
    </row>
    <row r="5" spans="1:11" x14ac:dyDescent="0.15">
      <c r="A5" s="217" t="s">
        <v>131</v>
      </c>
      <c r="B5" s="218"/>
      <c r="C5" s="226"/>
      <c r="D5" s="216"/>
      <c r="E5" s="226"/>
      <c r="F5" s="228"/>
      <c r="G5" s="218"/>
      <c r="H5" s="218"/>
      <c r="I5" s="219"/>
      <c r="J5" s="821"/>
      <c r="K5" s="821"/>
    </row>
    <row r="6" spans="1:11" ht="15.75" customHeight="1" x14ac:dyDescent="0.15">
      <c r="A6" s="225" t="s">
        <v>167</v>
      </c>
      <c r="B6" s="247"/>
      <c r="C6" s="247"/>
      <c r="D6" s="247"/>
      <c r="E6" s="246"/>
      <c r="F6" s="244"/>
      <c r="G6" s="245" t="s">
        <v>168</v>
      </c>
      <c r="H6" s="245" t="s">
        <v>168</v>
      </c>
      <c r="I6" s="221">
        <f>COUNTA(B6:H6)</f>
        <v>2</v>
      </c>
      <c r="J6" s="811">
        <f>SUM(COUNTIF(B6:H6,"D 10-17"))*(6.25)+(COUNTIF(B6:H6,"Y 10-17"))*(6.25)+(COUNTIF(B6:H6,"Y工場"))*(4.5)</f>
        <v>12.5</v>
      </c>
      <c r="K6" s="811"/>
    </row>
    <row r="7" spans="1:11" ht="15.75" customHeight="1" x14ac:dyDescent="0.15">
      <c r="A7" s="225" t="s">
        <v>169</v>
      </c>
      <c r="B7" s="247"/>
      <c r="C7" s="247"/>
      <c r="D7" s="247"/>
      <c r="E7" s="245" t="s">
        <v>168</v>
      </c>
      <c r="F7" s="245" t="s">
        <v>168</v>
      </c>
      <c r="G7" s="388"/>
      <c r="H7" s="244"/>
      <c r="I7" s="221">
        <f t="shared" ref="I7:I8" si="0">COUNTA(B7:H7)</f>
        <v>2</v>
      </c>
      <c r="J7" s="811">
        <f>SUM(COUNTIF(B7:H7,"D 10-17"))*(6.25)+(COUNTIF(B7:H7,"Y 10-17"))*(6.25)+(COUNTIF(B7:H7,"Y工場"))*(4.5)</f>
        <v>12.5</v>
      </c>
      <c r="K7" s="811"/>
    </row>
    <row r="8" spans="1:11" ht="15.75" customHeight="1" x14ac:dyDescent="0.15">
      <c r="A8" s="225" t="s">
        <v>186</v>
      </c>
      <c r="B8" s="247"/>
      <c r="C8" s="247"/>
      <c r="D8" s="247"/>
      <c r="E8" s="243" t="s">
        <v>241</v>
      </c>
      <c r="F8" s="245"/>
      <c r="G8" s="243" t="s">
        <v>241</v>
      </c>
      <c r="H8" s="244"/>
      <c r="I8" s="221">
        <f t="shared" si="0"/>
        <v>2</v>
      </c>
      <c r="J8" s="811">
        <f>SUM(COUNTIF(B8:H8,"D 10-17"))*(6.25)+(COUNTIF(B8:H8,"Y 10-17"))*(6.25)+(COUNTIF(B8:H8,"Y工場"))*(4.5)+(COUNTIF(B8:H8,"D 10-13"))*(3)</f>
        <v>6</v>
      </c>
      <c r="K8" s="811"/>
    </row>
    <row r="9" spans="1:11" ht="15.75" customHeight="1" x14ac:dyDescent="0.15">
      <c r="A9" s="225"/>
      <c r="B9" s="247"/>
      <c r="C9" s="247"/>
      <c r="D9" s="247"/>
      <c r="E9" s="245"/>
      <c r="F9" s="245"/>
      <c r="G9" s="243"/>
      <c r="H9" s="244"/>
      <c r="I9" s="221"/>
      <c r="J9" s="811"/>
      <c r="K9" s="811"/>
    </row>
    <row r="10" spans="1:11" ht="15.75" customHeight="1" x14ac:dyDescent="0.15">
      <c r="A10" s="193"/>
      <c r="B10" s="215"/>
      <c r="C10" s="215"/>
      <c r="D10" s="215"/>
      <c r="E10" s="215"/>
      <c r="F10" s="226"/>
      <c r="G10" s="226"/>
      <c r="H10" s="226"/>
      <c r="I10" s="219"/>
      <c r="J10" s="821"/>
      <c r="K10" s="821"/>
    </row>
    <row r="11" spans="1:11" ht="15.75" customHeight="1" x14ac:dyDescent="0.15">
      <c r="A11" s="220" t="s">
        <v>203</v>
      </c>
      <c r="B11" s="262"/>
      <c r="C11" s="262"/>
      <c r="D11" s="223"/>
      <c r="E11" s="336" t="s">
        <v>242</v>
      </c>
      <c r="F11" s="220" t="s">
        <v>172</v>
      </c>
      <c r="G11" s="336" t="s">
        <v>242</v>
      </c>
      <c r="H11" s="220" t="s">
        <v>172</v>
      </c>
      <c r="I11" s="227"/>
      <c r="J11" s="810"/>
      <c r="K11" s="810"/>
    </row>
    <row r="12" spans="1:11" ht="15.75" customHeight="1" x14ac:dyDescent="0.15">
      <c r="A12" s="224" t="s">
        <v>204</v>
      </c>
      <c r="B12" s="262"/>
      <c r="C12" s="262"/>
      <c r="D12" s="223"/>
      <c r="E12" s="220"/>
      <c r="F12" s="224"/>
      <c r="G12" s="220"/>
      <c r="H12" s="220"/>
      <c r="I12" s="221"/>
      <c r="J12" s="810"/>
      <c r="K12" s="810"/>
    </row>
    <row r="13" spans="1:11" s="214" customFormat="1" ht="11.25" x14ac:dyDescent="0.15">
      <c r="A13" s="175" t="s">
        <v>0</v>
      </c>
      <c r="B13" s="176">
        <v>45936</v>
      </c>
      <c r="C13" s="176">
        <v>45937</v>
      </c>
      <c r="D13" s="176">
        <v>45938</v>
      </c>
      <c r="E13" s="176">
        <v>45939</v>
      </c>
      <c r="F13" s="176">
        <v>45940</v>
      </c>
      <c r="G13" s="176">
        <v>45941</v>
      </c>
      <c r="H13" s="176">
        <v>45942</v>
      </c>
      <c r="I13" s="815" t="s">
        <v>1</v>
      </c>
      <c r="J13" s="822" t="s">
        <v>2</v>
      </c>
      <c r="K13" s="823"/>
    </row>
    <row r="14" spans="1:11" s="213" customFormat="1" x14ac:dyDescent="0.15">
      <c r="A14" s="155" t="s">
        <v>3</v>
      </c>
      <c r="B14" s="157" t="s">
        <v>4</v>
      </c>
      <c r="C14" s="157" t="s">
        <v>5</v>
      </c>
      <c r="D14" s="157" t="s">
        <v>6</v>
      </c>
      <c r="E14" s="157" t="s">
        <v>7</v>
      </c>
      <c r="F14" s="157" t="s">
        <v>8</v>
      </c>
      <c r="G14" s="157" t="s">
        <v>9</v>
      </c>
      <c r="H14" s="158" t="s">
        <v>10</v>
      </c>
      <c r="I14" s="816"/>
      <c r="J14" s="819"/>
      <c r="K14" s="820"/>
    </row>
    <row r="15" spans="1:11" x14ac:dyDescent="0.15">
      <c r="A15" s="193" t="s">
        <v>142</v>
      </c>
      <c r="B15" s="218"/>
      <c r="C15" s="226"/>
      <c r="D15" s="216"/>
      <c r="E15" s="226"/>
      <c r="F15" s="228"/>
      <c r="G15" s="218"/>
      <c r="H15" s="218"/>
      <c r="I15" s="219"/>
      <c r="J15" s="821"/>
      <c r="K15" s="821"/>
    </row>
    <row r="16" spans="1:11" ht="15.75" customHeight="1" x14ac:dyDescent="0.15">
      <c r="A16" s="222" t="s">
        <v>167</v>
      </c>
      <c r="B16" s="246"/>
      <c r="C16" s="247"/>
      <c r="D16" s="247"/>
      <c r="E16" s="246"/>
      <c r="F16" s="244"/>
      <c r="G16" s="245" t="s">
        <v>168</v>
      </c>
      <c r="H16" s="245" t="s">
        <v>168</v>
      </c>
      <c r="I16" s="221">
        <f>COUNTA(B16:H16)</f>
        <v>2</v>
      </c>
      <c r="J16" s="811">
        <f>SUM(COUNTIF(B16:H16,"D 10-17"))*(6.25)+(COUNTIF(B16:H16,"Y 10-17"))*(6.25)+(COUNTIF(B16:H16,"Y工場"))*(4.5)</f>
        <v>12.5</v>
      </c>
      <c r="K16" s="811"/>
    </row>
    <row r="17" spans="1:11" ht="15.75" customHeight="1" x14ac:dyDescent="0.15">
      <c r="A17" s="222" t="s">
        <v>169</v>
      </c>
      <c r="B17" s="245" t="s">
        <v>168</v>
      </c>
      <c r="C17" s="247"/>
      <c r="D17" s="247"/>
      <c r="E17" s="245" t="s">
        <v>168</v>
      </c>
      <c r="F17" s="245" t="s">
        <v>168</v>
      </c>
      <c r="G17" s="388"/>
      <c r="H17" s="244"/>
      <c r="I17" s="221">
        <f t="shared" ref="I17:I18" si="1">COUNTA(B17:H17)</f>
        <v>3</v>
      </c>
      <c r="J17" s="811">
        <f>SUM(COUNTIF(B17:H17,"D 10-17"))*(6.25)+(COUNTIF(B17:H17,"Y 10-17"))*(6.25)+(COUNTIF(B17:H17,"Y工場"))*(4.5)</f>
        <v>18.75</v>
      </c>
      <c r="K17" s="811"/>
    </row>
    <row r="18" spans="1:11" ht="15.75" customHeight="1" x14ac:dyDescent="0.15">
      <c r="A18" s="225" t="s">
        <v>186</v>
      </c>
      <c r="B18" s="243" t="s">
        <v>241</v>
      </c>
      <c r="C18" s="247"/>
      <c r="D18" s="247"/>
      <c r="E18" s="243" t="s">
        <v>241</v>
      </c>
      <c r="F18" s="245"/>
      <c r="G18" s="243" t="s">
        <v>241</v>
      </c>
      <c r="H18" s="244"/>
      <c r="I18" s="221">
        <f t="shared" si="1"/>
        <v>3</v>
      </c>
      <c r="J18" s="811">
        <f>SUM(COUNTIF(B18:H18,"D 10-17"))*(6.25)+(COUNTIF(B18:H18,"Y 10-17"))*(6.25)+(COUNTIF(B18:H18,"Y工場"))*(4.5)+(COUNTIF(B18:H18,"D 10-13"))*(3)</f>
        <v>9</v>
      </c>
      <c r="K18" s="811"/>
    </row>
    <row r="19" spans="1:11" ht="15.75" customHeight="1" x14ac:dyDescent="0.15">
      <c r="A19" s="225"/>
      <c r="B19" s="245"/>
      <c r="C19" s="247"/>
      <c r="D19" s="247"/>
      <c r="E19" s="245"/>
      <c r="F19" s="245"/>
      <c r="G19" s="243"/>
      <c r="H19" s="244"/>
      <c r="I19" s="221"/>
      <c r="J19" s="811"/>
      <c r="K19" s="811"/>
    </row>
    <row r="20" spans="1:11" ht="15.75" customHeight="1" x14ac:dyDescent="0.15">
      <c r="A20" s="193"/>
      <c r="B20" s="215"/>
      <c r="C20" s="215"/>
      <c r="D20" s="215"/>
      <c r="E20" s="226"/>
      <c r="F20" s="226"/>
      <c r="G20" s="226"/>
      <c r="H20" s="226"/>
      <c r="I20" s="219"/>
      <c r="J20" s="821"/>
      <c r="K20" s="821"/>
    </row>
    <row r="21" spans="1:11" ht="15.75" customHeight="1" x14ac:dyDescent="0.15">
      <c r="A21" s="220" t="s">
        <v>203</v>
      </c>
      <c r="B21" s="336" t="s">
        <v>242</v>
      </c>
      <c r="C21" s="223"/>
      <c r="D21" s="223"/>
      <c r="E21" s="336" t="s">
        <v>242</v>
      </c>
      <c r="F21" s="220" t="s">
        <v>172</v>
      </c>
      <c r="G21" s="336" t="s">
        <v>242</v>
      </c>
      <c r="H21" s="220" t="s">
        <v>172</v>
      </c>
      <c r="I21" s="227"/>
      <c r="J21" s="810"/>
      <c r="K21" s="810"/>
    </row>
    <row r="22" spans="1:11" ht="15.75" customHeight="1" x14ac:dyDescent="0.15">
      <c r="A22" s="224" t="s">
        <v>204</v>
      </c>
      <c r="B22" s="220"/>
      <c r="C22" s="223"/>
      <c r="D22" s="223"/>
      <c r="E22" s="220"/>
      <c r="F22" s="224"/>
      <c r="G22" s="220"/>
      <c r="H22" s="220"/>
      <c r="I22" s="221"/>
      <c r="J22" s="810"/>
      <c r="K22" s="810"/>
    </row>
    <row r="23" spans="1:11" s="214" customFormat="1" ht="11.25" x14ac:dyDescent="0.15">
      <c r="A23" s="153" t="s">
        <v>0</v>
      </c>
      <c r="B23" s="183">
        <v>45943</v>
      </c>
      <c r="C23" s="183">
        <v>45944</v>
      </c>
      <c r="D23" s="183">
        <v>45945</v>
      </c>
      <c r="E23" s="183">
        <v>45946</v>
      </c>
      <c r="F23" s="183">
        <v>45947</v>
      </c>
      <c r="G23" s="183">
        <v>45948</v>
      </c>
      <c r="H23" s="183">
        <v>45949</v>
      </c>
      <c r="I23" s="815" t="s">
        <v>1</v>
      </c>
      <c r="J23" s="822" t="s">
        <v>2</v>
      </c>
      <c r="K23" s="823"/>
    </row>
    <row r="24" spans="1:11" s="213" customFormat="1" x14ac:dyDescent="0.15">
      <c r="A24" s="155" t="s">
        <v>3</v>
      </c>
      <c r="B24" s="353" t="s">
        <v>4</v>
      </c>
      <c r="C24" s="157" t="s">
        <v>5</v>
      </c>
      <c r="D24" s="157" t="s">
        <v>6</v>
      </c>
      <c r="E24" s="157" t="s">
        <v>7</v>
      </c>
      <c r="F24" s="157" t="s">
        <v>8</v>
      </c>
      <c r="G24" s="157" t="s">
        <v>9</v>
      </c>
      <c r="H24" s="158" t="s">
        <v>10</v>
      </c>
      <c r="I24" s="816"/>
      <c r="J24" s="819"/>
      <c r="K24" s="820"/>
    </row>
    <row r="25" spans="1:11" x14ac:dyDescent="0.15">
      <c r="A25" s="217" t="s">
        <v>131</v>
      </c>
      <c r="B25" s="218"/>
      <c r="C25" s="226"/>
      <c r="D25" s="216"/>
      <c r="E25" s="226"/>
      <c r="F25" s="228"/>
      <c r="G25" s="218"/>
      <c r="H25" s="218"/>
      <c r="I25" s="219"/>
      <c r="J25" s="821"/>
      <c r="K25" s="821"/>
    </row>
    <row r="26" spans="1:11" ht="15.75" customHeight="1" x14ac:dyDescent="0.15">
      <c r="A26" s="222" t="s">
        <v>167</v>
      </c>
      <c r="B26" s="245" t="s">
        <v>168</v>
      </c>
      <c r="C26" s="247"/>
      <c r="D26" s="247"/>
      <c r="E26" s="246"/>
      <c r="F26" s="244"/>
      <c r="G26" s="245" t="s">
        <v>168</v>
      </c>
      <c r="H26" s="245" t="s">
        <v>168</v>
      </c>
      <c r="I26" s="221">
        <f>COUNTA(B26:H26)</f>
        <v>3</v>
      </c>
      <c r="J26" s="811">
        <f>SUM(COUNTIF(B26:H26,"D 10-17"))*(6.25)+(COUNTIF(B26:H26,"Y 10-17"))*(6.25)+(COUNTIF(B26:H26,"Y工場"))*(4.5)</f>
        <v>18.75</v>
      </c>
      <c r="K26" s="811"/>
    </row>
    <row r="27" spans="1:11" ht="15.75" customHeight="1" x14ac:dyDescent="0.15">
      <c r="A27" s="222" t="s">
        <v>169</v>
      </c>
      <c r="B27" s="388"/>
      <c r="C27" s="247"/>
      <c r="D27" s="247"/>
      <c r="E27" s="245" t="s">
        <v>168</v>
      </c>
      <c r="F27" s="245" t="s">
        <v>168</v>
      </c>
      <c r="G27" s="388"/>
      <c r="H27" s="244"/>
      <c r="I27" s="221">
        <f t="shared" ref="I27:I28" si="2">COUNTA(B27:H27)</f>
        <v>2</v>
      </c>
      <c r="J27" s="811">
        <f>SUM(COUNTIF(B27:H27,"D 10-17"))*(6.25)+(COUNTIF(B27:H27,"Y 10-17"))*(6.25)+(COUNTIF(B27:H27,"Y工場"))*(4.5)</f>
        <v>12.5</v>
      </c>
      <c r="K27" s="811"/>
    </row>
    <row r="28" spans="1:11" ht="15.75" customHeight="1" x14ac:dyDescent="0.15">
      <c r="A28" s="225" t="s">
        <v>186</v>
      </c>
      <c r="B28" s="243" t="s">
        <v>241</v>
      </c>
      <c r="C28" s="247"/>
      <c r="D28" s="247"/>
      <c r="E28" s="243" t="s">
        <v>241</v>
      </c>
      <c r="F28" s="245"/>
      <c r="G28" s="243" t="s">
        <v>241</v>
      </c>
      <c r="H28" s="244"/>
      <c r="I28" s="221">
        <f t="shared" si="2"/>
        <v>3</v>
      </c>
      <c r="J28" s="811">
        <f>SUM(COUNTIF(B28:H28,"D 10-17"))*(6.25)+(COUNTIF(B28:H28,"Y 10-17"))*(6.25)+(COUNTIF(B28:H28,"Y工場"))*(4.5)+(COUNTIF(B28:H28,"D 10-13"))*(3)</f>
        <v>9</v>
      </c>
      <c r="K28" s="811"/>
    </row>
    <row r="29" spans="1:11" ht="15.75" customHeight="1" x14ac:dyDescent="0.15">
      <c r="A29" s="225"/>
      <c r="B29" s="245"/>
      <c r="C29" s="247"/>
      <c r="D29" s="247"/>
      <c r="E29" s="245"/>
      <c r="F29" s="245"/>
      <c r="G29" s="243"/>
      <c r="H29" s="244"/>
      <c r="I29" s="221"/>
      <c r="J29" s="811"/>
      <c r="K29" s="811"/>
    </row>
    <row r="30" spans="1:11" ht="15.75" customHeight="1" x14ac:dyDescent="0.15">
      <c r="A30" s="193"/>
      <c r="B30" s="215"/>
      <c r="C30" s="215"/>
      <c r="D30" s="215"/>
      <c r="E30" s="215"/>
      <c r="F30" s="215"/>
      <c r="G30" s="226"/>
      <c r="H30" s="226"/>
      <c r="I30" s="219"/>
      <c r="J30" s="821"/>
      <c r="K30" s="821"/>
    </row>
    <row r="31" spans="1:11" ht="15.75" customHeight="1" x14ac:dyDescent="0.15">
      <c r="A31" s="220" t="s">
        <v>203</v>
      </c>
      <c r="B31" s="436" t="s">
        <v>243</v>
      </c>
      <c r="C31" s="223"/>
      <c r="D31" s="223"/>
      <c r="E31" s="336" t="s">
        <v>242</v>
      </c>
      <c r="F31" s="220" t="s">
        <v>172</v>
      </c>
      <c r="G31" s="336" t="s">
        <v>242</v>
      </c>
      <c r="H31" s="220" t="s">
        <v>172</v>
      </c>
      <c r="I31" s="227"/>
      <c r="J31" s="810"/>
      <c r="K31" s="810"/>
    </row>
    <row r="32" spans="1:11" ht="15.75" customHeight="1" x14ac:dyDescent="0.15">
      <c r="A32" s="224" t="s">
        <v>204</v>
      </c>
      <c r="B32" s="220"/>
      <c r="C32" s="223"/>
      <c r="D32" s="223"/>
      <c r="E32" s="220"/>
      <c r="F32" s="224"/>
      <c r="G32" s="220"/>
      <c r="H32" s="220"/>
      <c r="I32" s="229"/>
      <c r="J32" s="810"/>
      <c r="K32" s="810"/>
    </row>
    <row r="33" spans="1:11" s="214" customFormat="1" ht="11.25" x14ac:dyDescent="0.15">
      <c r="A33" s="153" t="s">
        <v>0</v>
      </c>
      <c r="B33" s="183">
        <v>45950</v>
      </c>
      <c r="C33" s="183">
        <v>45951</v>
      </c>
      <c r="D33" s="183">
        <v>45952</v>
      </c>
      <c r="E33" s="183">
        <v>45953</v>
      </c>
      <c r="F33" s="183">
        <v>45954</v>
      </c>
      <c r="G33" s="183">
        <v>45955</v>
      </c>
      <c r="H33" s="183">
        <v>45956</v>
      </c>
      <c r="I33" s="815" t="s">
        <v>1</v>
      </c>
      <c r="J33" s="817" t="s">
        <v>2</v>
      </c>
      <c r="K33" s="818"/>
    </row>
    <row r="34" spans="1:11" s="213" customFormat="1" x14ac:dyDescent="0.15">
      <c r="A34" s="155" t="s">
        <v>3</v>
      </c>
      <c r="B34" s="157" t="s">
        <v>4</v>
      </c>
      <c r="C34" s="157" t="s">
        <v>5</v>
      </c>
      <c r="D34" s="157" t="s">
        <v>6</v>
      </c>
      <c r="E34" s="157" t="s">
        <v>7</v>
      </c>
      <c r="F34" s="157" t="s">
        <v>8</v>
      </c>
      <c r="G34" s="157" t="s">
        <v>9</v>
      </c>
      <c r="H34" s="158" t="s">
        <v>10</v>
      </c>
      <c r="I34" s="816"/>
      <c r="J34" s="819"/>
      <c r="K34" s="820"/>
    </row>
    <row r="35" spans="1:11" x14ac:dyDescent="0.15">
      <c r="A35" s="193" t="s">
        <v>142</v>
      </c>
      <c r="B35" s="218"/>
      <c r="C35" s="420" t="s">
        <v>334</v>
      </c>
      <c r="D35" s="216"/>
      <c r="E35" s="226"/>
      <c r="F35" s="228"/>
      <c r="G35" s="218"/>
      <c r="H35" s="218"/>
      <c r="I35" s="219"/>
      <c r="J35" s="821"/>
      <c r="K35" s="821"/>
    </row>
    <row r="36" spans="1:11" ht="15.75" customHeight="1" x14ac:dyDescent="0.15">
      <c r="A36" s="222" t="s">
        <v>167</v>
      </c>
      <c r="B36" s="246"/>
      <c r="C36" s="1010" t="s">
        <v>338</v>
      </c>
      <c r="D36" s="247"/>
      <c r="E36" s="245" t="s">
        <v>168</v>
      </c>
      <c r="F36" s="244"/>
      <c r="G36" s="245" t="s">
        <v>168</v>
      </c>
      <c r="H36" s="245" t="s">
        <v>168</v>
      </c>
      <c r="I36" s="221">
        <f>COUNTA(B36:H36)</f>
        <v>4</v>
      </c>
      <c r="J36" s="811">
        <f>SUM(COUNTIF(B36:H36,"D 10-17"))*(6.25)+(COUNTIF(B36:H36,"Y 10-17"))*(6.25)+(COUNTIF(B36:H36,"Y工場"))*(4.5)</f>
        <v>18.75</v>
      </c>
      <c r="K36" s="811"/>
    </row>
    <row r="37" spans="1:11" ht="15.75" customHeight="1" x14ac:dyDescent="0.15">
      <c r="A37" s="222" t="s">
        <v>169</v>
      </c>
      <c r="B37" s="245" t="s">
        <v>168</v>
      </c>
      <c r="C37" s="1011"/>
      <c r="D37" s="247"/>
      <c r="E37" s="388"/>
      <c r="F37" s="245" t="s">
        <v>168</v>
      </c>
      <c r="G37" s="388"/>
      <c r="H37" s="244"/>
      <c r="I37" s="221">
        <f t="shared" ref="I37:I38" si="3">COUNTA(B37:H37)</f>
        <v>2</v>
      </c>
      <c r="J37" s="811">
        <f>SUM(COUNTIF(B37:H37,"D 10-17"))*(6.25)+(COUNTIF(B37:H37,"Y 10-17"))*(6.25)+(COUNTIF(B37:H37,"Y工場"))*(4.5)</f>
        <v>12.5</v>
      </c>
      <c r="K37" s="811"/>
    </row>
    <row r="38" spans="1:11" ht="15.75" customHeight="1" x14ac:dyDescent="0.15">
      <c r="A38" s="225" t="s">
        <v>186</v>
      </c>
      <c r="B38" s="243" t="s">
        <v>241</v>
      </c>
      <c r="C38" s="1011"/>
      <c r="D38" s="247"/>
      <c r="E38" s="243" t="s">
        <v>241</v>
      </c>
      <c r="F38" s="245"/>
      <c r="G38" s="243" t="s">
        <v>241</v>
      </c>
      <c r="H38" s="244"/>
      <c r="I38" s="221">
        <f t="shared" si="3"/>
        <v>3</v>
      </c>
      <c r="J38" s="811">
        <f>SUM(COUNTIF(B38:H38,"D 10-17"))*(6.25)+(COUNTIF(B38:H38,"Y 10-17"))*(6.25)+(COUNTIF(B38:H38,"Y工場"))*(4.5)+(COUNTIF(B38:H38,"D 10-13"))*(3)</f>
        <v>9</v>
      </c>
      <c r="K38" s="811"/>
    </row>
    <row r="39" spans="1:11" ht="15.75" customHeight="1" x14ac:dyDescent="0.15">
      <c r="A39" s="225"/>
      <c r="B39" s="245"/>
      <c r="C39" s="1011"/>
      <c r="D39" s="247"/>
      <c r="E39" s="245"/>
      <c r="F39" s="245"/>
      <c r="G39" s="243"/>
      <c r="H39" s="244"/>
      <c r="I39" s="221"/>
      <c r="J39" s="811"/>
      <c r="K39" s="811"/>
    </row>
    <row r="40" spans="1:11" ht="15.75" customHeight="1" x14ac:dyDescent="0.15">
      <c r="A40" s="193"/>
      <c r="B40" s="215"/>
      <c r="C40" s="1011"/>
      <c r="D40" s="215"/>
      <c r="E40" s="226"/>
      <c r="F40" s="226"/>
      <c r="G40" s="226"/>
      <c r="H40" s="226"/>
      <c r="I40" s="219"/>
      <c r="J40" s="821"/>
      <c r="K40" s="821"/>
    </row>
    <row r="41" spans="1:11" ht="15.75" customHeight="1" x14ac:dyDescent="0.15">
      <c r="A41" s="220" t="s">
        <v>203</v>
      </c>
      <c r="B41" s="336" t="s">
        <v>242</v>
      </c>
      <c r="C41" s="1011"/>
      <c r="D41" s="223"/>
      <c r="E41" s="336" t="s">
        <v>242</v>
      </c>
      <c r="F41" s="220" t="s">
        <v>172</v>
      </c>
      <c r="G41" s="336" t="s">
        <v>242</v>
      </c>
      <c r="H41" s="220" t="s">
        <v>172</v>
      </c>
      <c r="I41" s="227"/>
      <c r="J41" s="810"/>
      <c r="K41" s="810"/>
    </row>
    <row r="42" spans="1:11" ht="15.75" customHeight="1" x14ac:dyDescent="0.15">
      <c r="A42" s="224" t="s">
        <v>204</v>
      </c>
      <c r="B42" s="220"/>
      <c r="C42" s="1012"/>
      <c r="D42" s="223"/>
      <c r="E42" s="220"/>
      <c r="F42" s="224"/>
      <c r="G42" s="220"/>
      <c r="H42" s="220"/>
      <c r="I42" s="221"/>
      <c r="J42" s="810"/>
      <c r="K42" s="810"/>
    </row>
    <row r="43" spans="1:11" s="214" customFormat="1" ht="11.25" x14ac:dyDescent="0.15">
      <c r="A43" s="175" t="s">
        <v>0</v>
      </c>
      <c r="B43" s="176">
        <v>45957</v>
      </c>
      <c r="C43" s="176">
        <v>45958</v>
      </c>
      <c r="D43" s="176">
        <v>45959</v>
      </c>
      <c r="E43" s="176">
        <v>45960</v>
      </c>
      <c r="F43" s="176">
        <v>45961</v>
      </c>
      <c r="G43" s="176"/>
      <c r="H43" s="176"/>
      <c r="I43" s="815" t="s">
        <v>1</v>
      </c>
      <c r="J43" s="822" t="s">
        <v>2</v>
      </c>
      <c r="K43" s="823"/>
    </row>
    <row r="44" spans="1:11" s="213" customFormat="1" x14ac:dyDescent="0.15">
      <c r="A44" s="155" t="s">
        <v>3</v>
      </c>
      <c r="B44" s="157" t="s">
        <v>4</v>
      </c>
      <c r="C44" s="157" t="s">
        <v>5</v>
      </c>
      <c r="D44" s="157"/>
      <c r="E44" s="157"/>
      <c r="F44" s="157"/>
      <c r="G44" s="157"/>
      <c r="H44" s="157"/>
      <c r="I44" s="816"/>
      <c r="J44" s="819"/>
      <c r="K44" s="820"/>
    </row>
    <row r="45" spans="1:11" x14ac:dyDescent="0.15">
      <c r="A45" s="217" t="s">
        <v>131</v>
      </c>
      <c r="B45" s="218"/>
      <c r="C45" s="226"/>
      <c r="D45" s="216"/>
      <c r="E45" s="216"/>
      <c r="F45" s="216"/>
      <c r="G45" s="216"/>
      <c r="H45" s="216"/>
      <c r="I45" s="219"/>
      <c r="J45" s="821"/>
      <c r="K45" s="821"/>
    </row>
    <row r="46" spans="1:11" ht="15.75" customHeight="1" x14ac:dyDescent="0.15">
      <c r="A46" s="222" t="s">
        <v>167</v>
      </c>
      <c r="B46" s="246"/>
      <c r="C46" s="247"/>
      <c r="D46" s="247"/>
      <c r="E46" s="246"/>
      <c r="F46" s="244"/>
      <c r="G46" s="247"/>
      <c r="H46" s="247"/>
      <c r="I46" s="221">
        <f>COUNTA(B46:H46)</f>
        <v>0</v>
      </c>
      <c r="J46" s="811">
        <f>SUM(COUNTIF(B46:H46,"D 10-17"))*(6.25)+(COUNTIF(B46:H46,"Y 10-17"))*(6.25)+(COUNTIF(B46:H46,"Y工場"))*(4.5)</f>
        <v>0</v>
      </c>
      <c r="K46" s="811"/>
    </row>
    <row r="47" spans="1:11" ht="15.75" customHeight="1" x14ac:dyDescent="0.15">
      <c r="A47" s="222" t="s">
        <v>169</v>
      </c>
      <c r="B47" s="245" t="s">
        <v>168</v>
      </c>
      <c r="C47" s="247"/>
      <c r="D47" s="247"/>
      <c r="E47" s="245" t="s">
        <v>168</v>
      </c>
      <c r="F47" s="245" t="s">
        <v>168</v>
      </c>
      <c r="G47" s="247"/>
      <c r="H47" s="247"/>
      <c r="I47" s="221">
        <f t="shared" ref="I47:I48" si="4">COUNTA(B47:H47)</f>
        <v>3</v>
      </c>
      <c r="J47" s="811">
        <f>SUM(COUNTIF(B47:H47,"D 10-17"))*(6.25)+(COUNTIF(B47:H47,"Y 10-17"))*(6.25)+(COUNTIF(B47:H47,"Y工場"))*(4.5)</f>
        <v>18.75</v>
      </c>
      <c r="K47" s="811"/>
    </row>
    <row r="48" spans="1:11" ht="15.75" customHeight="1" x14ac:dyDescent="0.15">
      <c r="A48" s="225" t="s">
        <v>186</v>
      </c>
      <c r="B48" s="243" t="s">
        <v>241</v>
      </c>
      <c r="C48" s="247"/>
      <c r="D48" s="247"/>
      <c r="E48" s="243" t="s">
        <v>241</v>
      </c>
      <c r="F48" s="245"/>
      <c r="G48" s="247"/>
      <c r="H48" s="247"/>
      <c r="I48" s="221">
        <f t="shared" si="4"/>
        <v>2</v>
      </c>
      <c r="J48" s="811">
        <f>SUM(COUNTIF(B48:H48,"D 10-17"))*(6.25)+(COUNTIF(B48:H48,"Y 10-17"))*(6.25)+(COUNTIF(B48:H48,"Y工場"))*(4.5)+(COUNTIF(B48:H48,"D 10-13"))*(3)</f>
        <v>6</v>
      </c>
      <c r="K48" s="811"/>
    </row>
    <row r="49" spans="1:11" ht="15.75" customHeight="1" x14ac:dyDescent="0.15">
      <c r="A49" s="225"/>
      <c r="B49" s="245"/>
      <c r="C49" s="247"/>
      <c r="D49" s="247"/>
      <c r="E49" s="245"/>
      <c r="F49" s="245"/>
      <c r="G49" s="247"/>
      <c r="H49" s="247"/>
      <c r="I49" s="221"/>
      <c r="J49" s="811"/>
      <c r="K49" s="811"/>
    </row>
    <row r="50" spans="1:11" ht="15.75" customHeight="1" x14ac:dyDescent="0.15">
      <c r="A50" s="193"/>
      <c r="B50" s="215"/>
      <c r="C50" s="215"/>
      <c r="D50" s="215"/>
      <c r="E50" s="226"/>
      <c r="F50" s="226"/>
      <c r="G50" s="215"/>
      <c r="H50" s="215"/>
      <c r="I50" s="219"/>
      <c r="J50" s="821"/>
      <c r="K50" s="821"/>
    </row>
    <row r="51" spans="1:11" ht="15.75" customHeight="1" x14ac:dyDescent="0.15">
      <c r="A51" s="220" t="s">
        <v>203</v>
      </c>
      <c r="B51" s="336" t="s">
        <v>242</v>
      </c>
      <c r="C51" s="223"/>
      <c r="D51" s="223"/>
      <c r="E51" s="336" t="s">
        <v>242</v>
      </c>
      <c r="F51" s="220" t="s">
        <v>172</v>
      </c>
      <c r="G51" s="223"/>
      <c r="H51" s="223"/>
      <c r="I51" s="227"/>
      <c r="J51" s="810"/>
      <c r="K51" s="810"/>
    </row>
    <row r="52" spans="1:11" ht="15.75" customHeight="1" x14ac:dyDescent="0.15">
      <c r="A52" s="224" t="s">
        <v>204</v>
      </c>
      <c r="B52" s="220"/>
      <c r="C52" s="223"/>
      <c r="D52" s="223"/>
      <c r="E52" s="220"/>
      <c r="F52" s="224"/>
      <c r="G52" s="223"/>
      <c r="H52" s="223"/>
      <c r="I52" s="221"/>
      <c r="J52" s="810"/>
      <c r="K52" s="810"/>
    </row>
    <row r="53" spans="1:11" x14ac:dyDescent="0.15">
      <c r="A53" s="230"/>
      <c r="B53" s="230"/>
      <c r="C53" s="230"/>
      <c r="D53" s="230"/>
      <c r="E53" s="231"/>
      <c r="F53" s="231"/>
      <c r="G53" s="232"/>
      <c r="H53" s="232"/>
      <c r="I53" s="230"/>
      <c r="J53" s="735" t="s">
        <v>357</v>
      </c>
      <c r="K53" s="735"/>
    </row>
    <row r="54" spans="1:11" s="1" customFormat="1" ht="17.25" customHeight="1" x14ac:dyDescent="0.15">
      <c r="A54" s="737" t="s">
        <v>143</v>
      </c>
      <c r="B54" s="738"/>
      <c r="C54" s="741" t="s">
        <v>162</v>
      </c>
      <c r="D54" s="742"/>
      <c r="E54" s="742"/>
      <c r="F54" s="742" t="s">
        <v>149</v>
      </c>
      <c r="G54" s="742"/>
      <c r="H54" s="743"/>
      <c r="I54" s="10"/>
      <c r="J54" s="736"/>
      <c r="K54" s="736"/>
    </row>
    <row r="55" spans="1:11" s="1" customFormat="1" ht="17.25" customHeight="1" x14ac:dyDescent="0.15">
      <c r="A55" s="739"/>
      <c r="B55" s="740"/>
      <c r="C55" s="744" t="s">
        <v>163</v>
      </c>
      <c r="D55" s="745"/>
      <c r="E55" s="745"/>
      <c r="F55" s="745" t="s">
        <v>164</v>
      </c>
      <c r="G55" s="745"/>
      <c r="H55" s="746"/>
      <c r="I55" s="210"/>
      <c r="J55" s="210"/>
      <c r="K55" s="210"/>
    </row>
  </sheetData>
  <mergeCells count="59">
    <mergeCell ref="J12:K12"/>
    <mergeCell ref="B1:G1"/>
    <mergeCell ref="H1:K1"/>
    <mergeCell ref="I3:I4"/>
    <mergeCell ref="J3:K4"/>
    <mergeCell ref="J5:K5"/>
    <mergeCell ref="J6:K6"/>
    <mergeCell ref="J7:K7"/>
    <mergeCell ref="J8:K8"/>
    <mergeCell ref="J9:K9"/>
    <mergeCell ref="J10:K10"/>
    <mergeCell ref="J11:K11"/>
    <mergeCell ref="I23:I24"/>
    <mergeCell ref="J23:K24"/>
    <mergeCell ref="I13:I14"/>
    <mergeCell ref="J13:K14"/>
    <mergeCell ref="J15:K15"/>
    <mergeCell ref="J16:K16"/>
    <mergeCell ref="J17:K17"/>
    <mergeCell ref="J18:K18"/>
    <mergeCell ref="J30:K30"/>
    <mergeCell ref="J19:K19"/>
    <mergeCell ref="J20:K20"/>
    <mergeCell ref="J21:K21"/>
    <mergeCell ref="J22:K22"/>
    <mergeCell ref="J25:K25"/>
    <mergeCell ref="J26:K26"/>
    <mergeCell ref="J27:K27"/>
    <mergeCell ref="J28:K28"/>
    <mergeCell ref="J29:K29"/>
    <mergeCell ref="C36:C42"/>
    <mergeCell ref="J36:K36"/>
    <mergeCell ref="J37:K37"/>
    <mergeCell ref="J38:K38"/>
    <mergeCell ref="J39:K39"/>
    <mergeCell ref="J31:K31"/>
    <mergeCell ref="J32:K32"/>
    <mergeCell ref="I33:I34"/>
    <mergeCell ref="J33:K34"/>
    <mergeCell ref="J35:K35"/>
    <mergeCell ref="J51:K51"/>
    <mergeCell ref="J40:K40"/>
    <mergeCell ref="J41:K41"/>
    <mergeCell ref="J42:K42"/>
    <mergeCell ref="I43:I44"/>
    <mergeCell ref="J43:K44"/>
    <mergeCell ref="J45:K45"/>
    <mergeCell ref="J46:K46"/>
    <mergeCell ref="J47:K47"/>
    <mergeCell ref="J48:K48"/>
    <mergeCell ref="J49:K49"/>
    <mergeCell ref="J50:K50"/>
    <mergeCell ref="J52:K52"/>
    <mergeCell ref="J53:K54"/>
    <mergeCell ref="A54:B55"/>
    <mergeCell ref="C54:E54"/>
    <mergeCell ref="F54:H54"/>
    <mergeCell ref="C55:E55"/>
    <mergeCell ref="F55:H55"/>
  </mergeCells>
  <phoneticPr fontId="13"/>
  <pageMargins left="0.51181102362204722" right="0.51181102362204722" top="0.55118110236220474" bottom="0.55118110236220474" header="0.31496062992125984" footer="0.31496062992125984"/>
  <pageSetup paperSize="9" orientation="portrait" r:id="rId1"/>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F812-88A4-4338-BF9A-4F12EA989381}">
  <sheetPr>
    <tabColor theme="7" tint="0.59999389629810485"/>
  </sheetPr>
  <dimension ref="A1:N66"/>
  <sheetViews>
    <sheetView zoomScaleNormal="100" workbookViewId="0">
      <selection activeCell="E69" sqref="E69"/>
    </sheetView>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1" ht="15" thickBot="1" x14ac:dyDescent="0.2">
      <c r="A1" s="60" t="s">
        <v>69</v>
      </c>
      <c r="B1" s="753" t="s">
        <v>337</v>
      </c>
      <c r="C1" s="753"/>
      <c r="D1" s="753"/>
      <c r="E1" s="753"/>
      <c r="F1" s="753"/>
      <c r="G1" s="754"/>
      <c r="H1" s="832" t="s">
        <v>130</v>
      </c>
      <c r="I1" s="833"/>
      <c r="J1" s="834"/>
      <c r="K1" s="835"/>
    </row>
    <row r="2" spans="1:11" ht="9" customHeight="1" x14ac:dyDescent="0.15">
      <c r="A2" s="152"/>
    </row>
    <row r="3" spans="1:11" s="13" customFormat="1" ht="14.25" customHeight="1" x14ac:dyDescent="0.15">
      <c r="A3" s="153" t="s">
        <v>0</v>
      </c>
      <c r="B3" s="154"/>
      <c r="C3" s="154"/>
      <c r="D3" s="154">
        <v>45931</v>
      </c>
      <c r="E3" s="154">
        <v>45932</v>
      </c>
      <c r="F3" s="154">
        <v>45933</v>
      </c>
      <c r="G3" s="154">
        <v>45934</v>
      </c>
      <c r="H3" s="154">
        <v>45935</v>
      </c>
      <c r="I3" s="836" t="s">
        <v>1</v>
      </c>
      <c r="J3" s="817" t="s">
        <v>2</v>
      </c>
      <c r="K3" s="818"/>
    </row>
    <row r="4" spans="1:11" s="159" customFormat="1" ht="14.25" customHeight="1" x14ac:dyDescent="0.15">
      <c r="A4" s="155" t="s">
        <v>3</v>
      </c>
      <c r="B4" s="157"/>
      <c r="C4" s="157"/>
      <c r="D4" s="157" t="s">
        <v>6</v>
      </c>
      <c r="E4" s="157" t="s">
        <v>7</v>
      </c>
      <c r="F4" s="157" t="s">
        <v>8</v>
      </c>
      <c r="G4" s="157" t="s">
        <v>9</v>
      </c>
      <c r="H4" s="158" t="s">
        <v>10</v>
      </c>
      <c r="I4" s="837"/>
      <c r="J4" s="819"/>
      <c r="K4" s="820"/>
    </row>
    <row r="5" spans="1:11" s="159" customFormat="1" ht="14.25" customHeight="1" x14ac:dyDescent="0.15">
      <c r="A5" s="179" t="s">
        <v>131</v>
      </c>
      <c r="B5" s="157"/>
      <c r="C5" s="157"/>
      <c r="D5" s="156"/>
      <c r="E5" s="160">
        <v>6</v>
      </c>
      <c r="F5" s="160">
        <v>4</v>
      </c>
      <c r="G5" s="160">
        <v>5</v>
      </c>
      <c r="H5" s="160">
        <v>4</v>
      </c>
      <c r="I5" s="161"/>
      <c r="J5" s="162"/>
      <c r="K5" s="163"/>
    </row>
    <row r="6" spans="1:11" ht="13.5" customHeight="1" x14ac:dyDescent="0.15">
      <c r="A6" s="164" t="s">
        <v>132</v>
      </c>
      <c r="B6" s="180"/>
      <c r="C6" s="180"/>
      <c r="D6" s="165"/>
      <c r="E6" s="40" t="s">
        <v>140</v>
      </c>
      <c r="F6" s="238" t="s">
        <v>133</v>
      </c>
      <c r="G6" s="40" t="s">
        <v>140</v>
      </c>
      <c r="H6" s="238" t="s">
        <v>133</v>
      </c>
      <c r="I6" s="166"/>
      <c r="J6" s="873"/>
      <c r="K6" s="874"/>
    </row>
    <row r="7" spans="1:11" ht="13.5" customHeight="1" x14ac:dyDescent="0.15">
      <c r="A7" s="164" t="s">
        <v>134</v>
      </c>
      <c r="B7" s="137"/>
      <c r="C7" s="137"/>
      <c r="D7" s="234"/>
      <c r="E7" s="40" t="s">
        <v>135</v>
      </c>
      <c r="F7" s="40" t="s">
        <v>135</v>
      </c>
      <c r="G7" s="40" t="s">
        <v>136</v>
      </c>
      <c r="H7" s="40" t="s">
        <v>135</v>
      </c>
      <c r="I7" s="168">
        <f>COUNTA(B7:H7)</f>
        <v>4</v>
      </c>
      <c r="J7" s="838">
        <f>SUM(COUNTIF(B7:H7,"9-15"))*(5.5)+SUM(COUNTIF(B7:H7,"10-15"))*(4.5)+SUM(COUNTIF(B7:H7,"12-15"))*(3)+SUM(COUNTIF(B7:H7,"9-12"))*(3)+SUM(COUNTIF(B7:H7,"9-17"))*(7.25)+SUM(COUNTIF(B7:H7,"13-15"))*(2)</f>
        <v>23.75</v>
      </c>
      <c r="K7" s="838"/>
    </row>
    <row r="8" spans="1:11" ht="13.5" customHeight="1" x14ac:dyDescent="0.15">
      <c r="A8" s="164" t="s">
        <v>137</v>
      </c>
      <c r="B8" s="235"/>
      <c r="C8" s="235"/>
      <c r="D8" s="236"/>
      <c r="E8" s="40" t="s">
        <v>135</v>
      </c>
      <c r="F8" s="16" t="s">
        <v>72</v>
      </c>
      <c r="G8" s="40" t="s">
        <v>135</v>
      </c>
      <c r="H8" s="40"/>
      <c r="I8" s="166">
        <f>COUNTA(B8:H8)</f>
        <v>3</v>
      </c>
      <c r="J8" s="838">
        <f>SUM(COUNTIF(B8:H8,"9-15"))*(5.5)+SUM(COUNTIF(B8:H8,"10-15"))*(4.5)+SUM(COUNTIF(B8:H8,"12-15"))*(3)+SUM(COUNTIF(B8:H8,"9-12"))*(3)+SUM(COUNTIF(B8:H8,"9-17"))*(7.25)+SUM(COUNTIF(B8:H8,"13-15"))*(2)+SUM(COUNTIF(B8:H8,"10-12"))*(2)</f>
        <v>14</v>
      </c>
      <c r="K8" s="838"/>
    </row>
    <row r="9" spans="1:11" ht="13.5" customHeight="1" x14ac:dyDescent="0.15">
      <c r="A9" s="164" t="s">
        <v>138</v>
      </c>
      <c r="B9" s="235"/>
      <c r="C9" s="235"/>
      <c r="D9" s="236"/>
      <c r="E9" s="16"/>
      <c r="F9" s="16" t="s">
        <v>72</v>
      </c>
      <c r="G9" s="16" t="s">
        <v>72</v>
      </c>
      <c r="H9" s="16" t="s">
        <v>72</v>
      </c>
      <c r="I9" s="166">
        <f>COUNTA(B9:H9)</f>
        <v>3</v>
      </c>
      <c r="J9" s="838">
        <f>SUM(COUNTIF(B9:H9,"9-15"))*(5.5)+SUM(COUNTIF(B9:H9,"10-15"))*(4.5)+SUM(COUNTIF(B9:H9,"12-15"))*(3)+SUM(COUNTIF(B9:H9,"9-12"))*(3)+SUM(COUNTIF(B9:H9,"9-17"))*(7.25)+SUM(COUNTIF(B9:H9,"13-15"))*(2)</f>
        <v>9</v>
      </c>
      <c r="K9" s="838"/>
    </row>
    <row r="10" spans="1:11" ht="13.5" customHeight="1" x14ac:dyDescent="0.15">
      <c r="A10" s="164" t="s">
        <v>39</v>
      </c>
      <c r="B10" s="234"/>
      <c r="C10" s="234"/>
      <c r="D10" s="234"/>
      <c r="E10" s="40" t="s">
        <v>58</v>
      </c>
      <c r="F10" s="40" t="s">
        <v>58</v>
      </c>
      <c r="G10" s="40"/>
      <c r="H10" s="40"/>
      <c r="I10" s="166">
        <f>COUNTA(B10:H10)</f>
        <v>2</v>
      </c>
      <c r="J10" s="838">
        <f>SUM(COUNTIF(B10:H10,"9-15"))*(5.5)+SUM(COUNTIF(B10:H10,"10-15"))*(4.5)+SUM(COUNTIF(B10:H10,"12-15"))*(3)+SUM(COUNTIF(B10:H10,"9-12"))*(3)+SUM(COUNTIF(B10:H10,"9-17"))*(7.25)+SUM(COUNTIF(B10:H10,"13-15"))*(2)</f>
        <v>0</v>
      </c>
      <c r="K10" s="838"/>
    </row>
    <row r="11" spans="1:11" ht="13.5" customHeight="1" x14ac:dyDescent="0.15">
      <c r="A11" s="20" t="s">
        <v>230</v>
      </c>
      <c r="B11" s="234"/>
      <c r="C11" s="234"/>
      <c r="D11" s="234"/>
      <c r="E11" s="40" t="s">
        <v>29</v>
      </c>
      <c r="F11" s="40"/>
      <c r="G11" s="40" t="s">
        <v>29</v>
      </c>
      <c r="H11" s="40"/>
      <c r="I11" s="166">
        <f>COUNTA(B11:H11)</f>
        <v>2</v>
      </c>
      <c r="J11" s="838">
        <f>SUM(COUNTIF(B11:H11,"9-15"))*(5.5)+SUM(COUNTIF(B11:H11,"10-15"))*(4.5)+SUM(COUNTIF(B11:H11,"12-15"))*(3)+SUM(COUNTIF(B11:H11,"9-12"))*(3)+SUM(COUNTIF(B11:H11,"9-17"))*(7.25)+SUM(COUNTIF(B11:H11,"13-15"))*(2)+SUM(COUNTIF(B11:H11,"9-14"))*(4.5)+SUM(COUNTIF(B11:H11,"10-14"))*(4)</f>
        <v>8</v>
      </c>
      <c r="K11" s="838"/>
    </row>
    <row r="12" spans="1:11" ht="13.5" customHeight="1" thickBot="1" x14ac:dyDescent="0.2">
      <c r="A12" s="20" t="s">
        <v>281</v>
      </c>
      <c r="B12" s="234"/>
      <c r="C12" s="234"/>
      <c r="D12" s="234"/>
      <c r="E12" s="437"/>
      <c r="F12" s="438"/>
      <c r="G12" s="438"/>
      <c r="H12" s="40" t="s">
        <v>140</v>
      </c>
      <c r="I12" s="253"/>
      <c r="J12" s="873"/>
      <c r="K12" s="874"/>
    </row>
    <row r="13" spans="1:11" ht="13.5" customHeight="1" x14ac:dyDescent="0.15">
      <c r="A13" s="824" t="s">
        <v>139</v>
      </c>
      <c r="B13" s="237"/>
      <c r="C13" s="237"/>
      <c r="D13" s="237"/>
      <c r="E13" s="233" t="s">
        <v>140</v>
      </c>
      <c r="F13" s="440" t="s">
        <v>370</v>
      </c>
      <c r="G13" s="443" t="s">
        <v>372</v>
      </c>
      <c r="H13" s="233" t="s">
        <v>140</v>
      </c>
      <c r="I13" s="826"/>
      <c r="J13" s="828"/>
      <c r="K13" s="829"/>
    </row>
    <row r="14" spans="1:11" ht="13.5" customHeight="1" thickBot="1" x14ac:dyDescent="0.2">
      <c r="A14" s="825"/>
      <c r="B14" s="170"/>
      <c r="C14" s="170"/>
      <c r="D14" s="171"/>
      <c r="E14" s="174" t="s">
        <v>371</v>
      </c>
      <c r="F14" s="439"/>
      <c r="G14" s="439" t="s">
        <v>122</v>
      </c>
      <c r="H14" s="174"/>
      <c r="I14" s="827"/>
      <c r="J14" s="830"/>
      <c r="K14" s="831"/>
    </row>
    <row r="15" spans="1:11" s="13" customFormat="1" ht="14.25" customHeight="1" x14ac:dyDescent="0.15">
      <c r="A15" s="175" t="s">
        <v>0</v>
      </c>
      <c r="B15" s="176">
        <v>45936</v>
      </c>
      <c r="C15" s="176">
        <v>45937</v>
      </c>
      <c r="D15" s="176">
        <v>45938</v>
      </c>
      <c r="E15" s="176">
        <v>45939</v>
      </c>
      <c r="F15" s="176">
        <v>45940</v>
      </c>
      <c r="G15" s="176">
        <v>45941</v>
      </c>
      <c r="H15" s="176">
        <v>45942</v>
      </c>
      <c r="I15" s="177"/>
      <c r="J15" s="822" t="s">
        <v>2</v>
      </c>
      <c r="K15" s="823"/>
    </row>
    <row r="16" spans="1:11" s="159" customFormat="1" ht="14.25" customHeight="1" x14ac:dyDescent="0.15">
      <c r="A16" s="155" t="s">
        <v>3</v>
      </c>
      <c r="B16" s="157" t="s">
        <v>4</v>
      </c>
      <c r="C16" s="157" t="s">
        <v>5</v>
      </c>
      <c r="D16" s="157" t="s">
        <v>6</v>
      </c>
      <c r="E16" s="157" t="s">
        <v>7</v>
      </c>
      <c r="F16" s="157" t="s">
        <v>8</v>
      </c>
      <c r="G16" s="157" t="s">
        <v>9</v>
      </c>
      <c r="H16" s="158" t="s">
        <v>10</v>
      </c>
      <c r="I16" s="178"/>
      <c r="J16" s="819"/>
      <c r="K16" s="820"/>
    </row>
    <row r="17" spans="1:11" s="159" customFormat="1" ht="14.25" customHeight="1" x14ac:dyDescent="0.15">
      <c r="A17" s="179" t="s">
        <v>142</v>
      </c>
      <c r="B17" s="160">
        <v>7</v>
      </c>
      <c r="C17" s="157"/>
      <c r="D17" s="156"/>
      <c r="E17" s="160">
        <v>7</v>
      </c>
      <c r="F17" s="160">
        <v>5</v>
      </c>
      <c r="G17" s="160">
        <v>6</v>
      </c>
      <c r="H17" s="160">
        <v>5</v>
      </c>
      <c r="I17" s="161"/>
      <c r="J17" s="162"/>
      <c r="K17" s="163"/>
    </row>
    <row r="18" spans="1:11" ht="13.5" customHeight="1" x14ac:dyDescent="0.15">
      <c r="A18" s="164" t="s">
        <v>132</v>
      </c>
      <c r="B18" s="40" t="s">
        <v>140</v>
      </c>
      <c r="C18" s="180"/>
      <c r="D18" s="165"/>
      <c r="E18" s="40" t="s">
        <v>140</v>
      </c>
      <c r="F18" s="238" t="s">
        <v>133</v>
      </c>
      <c r="G18" s="40" t="s">
        <v>140</v>
      </c>
      <c r="H18" s="238" t="s">
        <v>133</v>
      </c>
      <c r="I18" s="166">
        <f t="shared" ref="I18:I21" si="0">COUNTA(B18:H18)</f>
        <v>5</v>
      </c>
      <c r="J18" s="873"/>
      <c r="K18" s="874"/>
    </row>
    <row r="19" spans="1:11" ht="13.5" customHeight="1" x14ac:dyDescent="0.15">
      <c r="A19" s="181" t="s">
        <v>134</v>
      </c>
      <c r="B19" s="40" t="s">
        <v>135</v>
      </c>
      <c r="C19" s="137"/>
      <c r="D19" s="234"/>
      <c r="E19" s="40" t="s">
        <v>135</v>
      </c>
      <c r="F19" s="40" t="s">
        <v>135</v>
      </c>
      <c r="G19" s="40" t="s">
        <v>136</v>
      </c>
      <c r="H19" s="40" t="s">
        <v>135</v>
      </c>
      <c r="I19" s="168">
        <f t="shared" si="0"/>
        <v>5</v>
      </c>
      <c r="J19" s="838">
        <f>SUM(COUNTIF(B19:H19,"9-15"))*(5.5)+SUM(COUNTIF(B19:H19,"10-15"))*(4.5)+SUM(COUNTIF(B19:H19,"12-15"))*(3)+SUM(COUNTIF(B19:H19,"9-12"))*(3)+SUM(COUNTIF(B19:H19,"9-17"))*(7.25)+SUM(COUNTIF(B19:H19,"13-15"))*(2)</f>
        <v>29.25</v>
      </c>
      <c r="K19" s="838"/>
    </row>
    <row r="20" spans="1:11" ht="13.5" customHeight="1" x14ac:dyDescent="0.15">
      <c r="A20" s="182" t="s">
        <v>137</v>
      </c>
      <c r="B20" s="40"/>
      <c r="C20" s="235"/>
      <c r="D20" s="236"/>
      <c r="E20" s="40" t="s">
        <v>135</v>
      </c>
      <c r="F20" s="16"/>
      <c r="G20" s="40" t="s">
        <v>135</v>
      </c>
      <c r="H20" s="40"/>
      <c r="I20" s="166">
        <f t="shared" si="0"/>
        <v>2</v>
      </c>
      <c r="J20" s="838">
        <f>SUM(COUNTIF(B20:H20,"9-15"))*(5.5)+SUM(COUNTIF(B20:H20,"10-15"))*(4.5)+SUM(COUNTIF(B20:H20,"12-15"))*(3)+SUM(COUNTIF(B20:H20,"9-12"))*(3)+SUM(COUNTIF(B20:H20,"9-17"))*(7.25)+SUM(COUNTIF(B20:H20,"13-15"))*(2)+SUM(COUNTIF(B20:H20,"10-12"))*(2)</f>
        <v>11</v>
      </c>
      <c r="K20" s="838"/>
    </row>
    <row r="21" spans="1:11" ht="13.5" customHeight="1" x14ac:dyDescent="0.15">
      <c r="A21" s="164" t="s">
        <v>138</v>
      </c>
      <c r="B21" s="16" t="s">
        <v>72</v>
      </c>
      <c r="C21" s="235"/>
      <c r="D21" s="236"/>
      <c r="E21" s="16"/>
      <c r="F21" s="16" t="s">
        <v>72</v>
      </c>
      <c r="G21" s="431"/>
      <c r="H21" s="16" t="s">
        <v>72</v>
      </c>
      <c r="I21" s="166">
        <f t="shared" si="0"/>
        <v>3</v>
      </c>
      <c r="J21" s="838">
        <f>SUM(COUNTIF(B21:H21,"9-15"))*(5.5)+SUM(COUNTIF(B21:H21,"10-15"))*(4.5)+SUM(COUNTIF(B21:H21,"12-15"))*(3)+SUM(COUNTIF(B21:H21,"9-12"))*(3)+SUM(COUNTIF(B21:H21,"9-17"))*(7.25)+SUM(COUNTIF(B21:H21,"13-15"))*(2)</f>
        <v>9</v>
      </c>
      <c r="K21" s="838"/>
    </row>
    <row r="22" spans="1:11" ht="13.5" customHeight="1" x14ac:dyDescent="0.15">
      <c r="A22" s="164" t="s">
        <v>39</v>
      </c>
      <c r="B22" s="40" t="s">
        <v>58</v>
      </c>
      <c r="C22" s="234"/>
      <c r="D22" s="234"/>
      <c r="E22" s="40" t="s">
        <v>58</v>
      </c>
      <c r="F22" s="40" t="s">
        <v>58</v>
      </c>
      <c r="G22" s="40"/>
      <c r="H22" s="40" t="s">
        <v>20</v>
      </c>
      <c r="I22" s="166">
        <f>COUNTA(B22:H22)</f>
        <v>4</v>
      </c>
      <c r="J22" s="838">
        <f>SUM(COUNTIF(B22:H22,"9-15"))*(5.5)+SUM(COUNTIF(B22:H22,"10-15"))*(4.5)+SUM(COUNTIF(B22:H22,"12-15"))*(3)+SUM(COUNTIF(B22:H22,"9-12"))*(3)+SUM(COUNTIF(B22:H22,"9-17"))*(7.25)+SUM(COUNTIF(B22:H22,"13-15"))*(2)+SUM(COUNTIF(B22:H22,"9-16"))*(6.25)+SUM(COUNTIF(B22:H22,"9-14"))*(4.5)</f>
        <v>23.25</v>
      </c>
      <c r="K22" s="838"/>
    </row>
    <row r="23" spans="1:11" ht="13.5" customHeight="1" x14ac:dyDescent="0.15">
      <c r="A23" s="20" t="s">
        <v>230</v>
      </c>
      <c r="B23" s="40" t="s">
        <v>29</v>
      </c>
      <c r="C23" s="234"/>
      <c r="D23" s="234"/>
      <c r="E23" s="40" t="s">
        <v>29</v>
      </c>
      <c r="F23" s="40"/>
      <c r="G23" s="40" t="s">
        <v>29</v>
      </c>
      <c r="H23" s="40"/>
      <c r="I23" s="166">
        <f>COUNTA(B23:H23)</f>
        <v>3</v>
      </c>
      <c r="J23" s="838">
        <f>SUM(COUNTIF(B23:H23,"9-15"))*(5.5)+SUM(COUNTIF(B23:H23,"10-15"))*(4.5)+SUM(COUNTIF(B23:H23,"12-15"))*(3)+SUM(COUNTIF(B23:H23,"9-12"))*(3)+SUM(COUNTIF(B23:H23,"9-17"))*(7.25)+SUM(COUNTIF(B23:H23,"13-15"))*(2)+SUM(COUNTIF(B23:H23,"9-14"))*(4.5)+SUM(COUNTIF(B23:H23,"10-14"))*(4)</f>
        <v>12</v>
      </c>
      <c r="K23" s="838"/>
    </row>
    <row r="24" spans="1:11" ht="13.5" customHeight="1" thickBot="1" x14ac:dyDescent="0.2">
      <c r="A24" s="20" t="s">
        <v>281</v>
      </c>
      <c r="B24" s="40" t="s">
        <v>140</v>
      </c>
      <c r="C24" s="234"/>
      <c r="D24" s="234"/>
      <c r="E24" s="40" t="s">
        <v>140</v>
      </c>
      <c r="F24" s="40" t="s">
        <v>140</v>
      </c>
      <c r="G24" s="40" t="s">
        <v>140</v>
      </c>
      <c r="H24" s="40" t="s">
        <v>140</v>
      </c>
      <c r="I24" s="253"/>
      <c r="J24" s="873"/>
      <c r="K24" s="874"/>
    </row>
    <row r="25" spans="1:11" ht="13.5" customHeight="1" x14ac:dyDescent="0.15">
      <c r="A25" s="824" t="s">
        <v>139</v>
      </c>
      <c r="B25" s="233" t="s">
        <v>140</v>
      </c>
      <c r="C25" s="237"/>
      <c r="D25" s="237"/>
      <c r="E25" s="233" t="s">
        <v>140</v>
      </c>
      <c r="F25" s="233" t="s">
        <v>140</v>
      </c>
      <c r="G25" s="233" t="s">
        <v>140</v>
      </c>
      <c r="H25" s="233" t="s">
        <v>140</v>
      </c>
      <c r="I25" s="826"/>
      <c r="J25" s="828"/>
      <c r="K25" s="829"/>
    </row>
    <row r="26" spans="1:11" ht="13.5" customHeight="1" thickBot="1" x14ac:dyDescent="0.2">
      <c r="A26" s="825"/>
      <c r="B26" s="173" t="s">
        <v>79</v>
      </c>
      <c r="C26" s="170"/>
      <c r="D26" s="171"/>
      <c r="E26" s="172"/>
      <c r="F26" s="173"/>
      <c r="G26" s="173" t="s">
        <v>122</v>
      </c>
      <c r="H26" s="174"/>
      <c r="I26" s="827"/>
      <c r="J26" s="830"/>
      <c r="K26" s="831"/>
    </row>
    <row r="27" spans="1:11" s="13" customFormat="1" ht="14.25" customHeight="1" x14ac:dyDescent="0.15">
      <c r="A27" s="153" t="s">
        <v>0</v>
      </c>
      <c r="B27" s="183">
        <v>45943</v>
      </c>
      <c r="C27" s="183">
        <v>45944</v>
      </c>
      <c r="D27" s="183">
        <v>45945</v>
      </c>
      <c r="E27" s="183">
        <v>45946</v>
      </c>
      <c r="F27" s="183">
        <v>45947</v>
      </c>
      <c r="G27" s="183">
        <v>45948</v>
      </c>
      <c r="H27" s="183">
        <v>45949</v>
      </c>
      <c r="I27" s="177"/>
      <c r="J27" s="822" t="s">
        <v>2</v>
      </c>
      <c r="K27" s="823"/>
    </row>
    <row r="28" spans="1:11" s="159" customFormat="1" ht="14.25" customHeight="1" x14ac:dyDescent="0.15">
      <c r="A28" s="155" t="s">
        <v>3</v>
      </c>
      <c r="B28" s="353" t="s">
        <v>4</v>
      </c>
      <c r="C28" s="157" t="s">
        <v>5</v>
      </c>
      <c r="D28" s="157" t="s">
        <v>6</v>
      </c>
      <c r="E28" s="157" t="s">
        <v>7</v>
      </c>
      <c r="F28" s="157" t="s">
        <v>8</v>
      </c>
      <c r="G28" s="157" t="s">
        <v>9</v>
      </c>
      <c r="H28" s="158" t="s">
        <v>10</v>
      </c>
      <c r="I28" s="178"/>
      <c r="J28" s="819"/>
      <c r="K28" s="820"/>
    </row>
    <row r="29" spans="1:11" s="123" customFormat="1" ht="14.25" customHeight="1" x14ac:dyDescent="0.15">
      <c r="A29" s="179" t="s">
        <v>131</v>
      </c>
      <c r="B29" s="160">
        <v>6</v>
      </c>
      <c r="C29" s="157"/>
      <c r="D29" s="156"/>
      <c r="E29" s="160">
        <v>7</v>
      </c>
      <c r="F29" s="160">
        <v>5</v>
      </c>
      <c r="G29" s="160">
        <v>7</v>
      </c>
      <c r="H29" s="160">
        <v>5</v>
      </c>
      <c r="I29" s="161"/>
      <c r="J29" s="162"/>
      <c r="K29" s="163"/>
    </row>
    <row r="30" spans="1:11" ht="13.5" customHeight="1" x14ac:dyDescent="0.15">
      <c r="A30" s="164" t="s">
        <v>132</v>
      </c>
      <c r="B30" s="431"/>
      <c r="C30" s="180"/>
      <c r="D30" s="165"/>
      <c r="E30" s="40" t="s">
        <v>140</v>
      </c>
      <c r="F30" s="238" t="s">
        <v>133</v>
      </c>
      <c r="G30" s="40" t="s">
        <v>140</v>
      </c>
      <c r="H30" s="238" t="s">
        <v>133</v>
      </c>
      <c r="I30" s="166">
        <f t="shared" ref="I30:I33" si="1">COUNTA(B30:H30)</f>
        <v>4</v>
      </c>
      <c r="J30" s="873"/>
      <c r="K30" s="874"/>
    </row>
    <row r="31" spans="1:11" ht="13.5" customHeight="1" x14ac:dyDescent="0.15">
      <c r="A31" s="181" t="s">
        <v>134</v>
      </c>
      <c r="B31" s="40" t="s">
        <v>135</v>
      </c>
      <c r="C31" s="137"/>
      <c r="D31" s="234"/>
      <c r="E31" s="40" t="s">
        <v>135</v>
      </c>
      <c r="F31" s="40" t="s">
        <v>135</v>
      </c>
      <c r="G31" s="40" t="s">
        <v>136</v>
      </c>
      <c r="H31" s="40" t="s">
        <v>135</v>
      </c>
      <c r="I31" s="168">
        <f t="shared" si="1"/>
        <v>5</v>
      </c>
      <c r="J31" s="838">
        <f>SUM(COUNTIF(B31:H31,"9-15"))*(5.5)+SUM(COUNTIF(B31:H31,"10-15"))*(4.5)+SUM(COUNTIF(B31:H31,"12-15"))*(3)+SUM(COUNTIF(B31:H31,"9-12"))*(3)+SUM(COUNTIF(B31:H31,"9-17"))*(7.25)+SUM(COUNTIF(B31:H31,"13-15"))*(2)</f>
        <v>29.25</v>
      </c>
      <c r="K31" s="838"/>
    </row>
    <row r="32" spans="1:11" ht="13.5" customHeight="1" x14ac:dyDescent="0.15">
      <c r="A32" s="182" t="s">
        <v>137</v>
      </c>
      <c r="B32" s="40" t="s">
        <v>72</v>
      </c>
      <c r="C32" s="235"/>
      <c r="D32" s="236"/>
      <c r="E32" s="40" t="s">
        <v>135</v>
      </c>
      <c r="F32" s="16"/>
      <c r="G32" s="40" t="s">
        <v>135</v>
      </c>
      <c r="H32" s="40"/>
      <c r="I32" s="166">
        <f t="shared" si="1"/>
        <v>3</v>
      </c>
      <c r="J32" s="838">
        <f>SUM(COUNTIF(B32:H32,"9-15"))*(5.5)+SUM(COUNTIF(B32:H32,"10-15"))*(4.5)+SUM(COUNTIF(B32:H32,"12-15"))*(3)+SUM(COUNTIF(B32:H32,"9-12"))*(3)+SUM(COUNTIF(B32:H32,"9-17"))*(7.25)+SUM(COUNTIF(B32:H32,"13-15"))*(2)+SUM(COUNTIF(B32:H32,"10-12"))*(2)</f>
        <v>14</v>
      </c>
      <c r="K32" s="838"/>
    </row>
    <row r="33" spans="1:11" ht="13.5" customHeight="1" x14ac:dyDescent="0.15">
      <c r="A33" s="164" t="s">
        <v>138</v>
      </c>
      <c r="B33" s="431"/>
      <c r="C33" s="235"/>
      <c r="D33" s="236"/>
      <c r="E33" s="16"/>
      <c r="F33" s="16" t="s">
        <v>72</v>
      </c>
      <c r="G33" s="16" t="s">
        <v>72</v>
      </c>
      <c r="H33" s="16" t="s">
        <v>72</v>
      </c>
      <c r="I33" s="166">
        <f t="shared" si="1"/>
        <v>3</v>
      </c>
      <c r="J33" s="838">
        <f>SUM(COUNTIF(B33:H33,"9-15"))*(5.5)+SUM(COUNTIF(B33:H33,"10-15"))*(4.5)+SUM(COUNTIF(B33:H33,"12-15"))*(3)+SUM(COUNTIF(B33:H33,"9-12"))*(3)+SUM(COUNTIF(B33:H33,"9-17"))*(7.25)+SUM(COUNTIF(B33:H33,"13-15"))*(2)</f>
        <v>9</v>
      </c>
      <c r="K33" s="838"/>
    </row>
    <row r="34" spans="1:11" ht="13.5" customHeight="1" x14ac:dyDescent="0.15">
      <c r="A34" s="164" t="s">
        <v>39</v>
      </c>
      <c r="B34" s="40" t="s">
        <v>58</v>
      </c>
      <c r="C34" s="234"/>
      <c r="D34" s="234"/>
      <c r="E34" s="40" t="s">
        <v>58</v>
      </c>
      <c r="F34" s="40" t="s">
        <v>58</v>
      </c>
      <c r="G34" s="40"/>
      <c r="H34" s="40" t="s">
        <v>20</v>
      </c>
      <c r="I34" s="166">
        <f>COUNTA(B34:H34)</f>
        <v>4</v>
      </c>
      <c r="J34" s="838">
        <f>SUM(COUNTIF(B34:H34,"9-15"))*(5.5)+SUM(COUNTIF(B34:H34,"10-15"))*(4.5)+SUM(COUNTIF(B34:H34,"12-15"))*(3)+SUM(COUNTIF(B34:H34,"9-12"))*(3)+SUM(COUNTIF(B34:H34,"9-17"))*(7.25)+SUM(COUNTIF(B34:H34,"13-15"))*(2)+SUM(COUNTIF(B34:H34,"9-16"))*(6.25)+SUM(COUNTIF(B34:H34,"9-14"))*(4.5)</f>
        <v>23.25</v>
      </c>
      <c r="K34" s="838"/>
    </row>
    <row r="35" spans="1:11" ht="13.5" customHeight="1" x14ac:dyDescent="0.15">
      <c r="A35" s="20" t="s">
        <v>230</v>
      </c>
      <c r="B35" s="40" t="s">
        <v>29</v>
      </c>
      <c r="C35" s="234"/>
      <c r="D35" s="234"/>
      <c r="E35" s="40" t="s">
        <v>29</v>
      </c>
      <c r="F35" s="40"/>
      <c r="G35" s="40" t="s">
        <v>29</v>
      </c>
      <c r="H35" s="40"/>
      <c r="I35" s="166">
        <f>COUNTA(B35:H35)</f>
        <v>3</v>
      </c>
      <c r="J35" s="838">
        <f>SUM(COUNTIF(B35:H35,"9-15"))*(5.5)+SUM(COUNTIF(B35:H35,"10-15"))*(4.5)+SUM(COUNTIF(B35:H35,"12-15"))*(3)+SUM(COUNTIF(B35:H35,"9-12"))*(3)+SUM(COUNTIF(B35:H35,"9-17"))*(7.25)+SUM(COUNTIF(B35:H35,"13-15"))*(2)+SUM(COUNTIF(B35:H35,"9-14"))*(4.5)+SUM(COUNTIF(B35:H35,"10-14"))*(4)</f>
        <v>12</v>
      </c>
      <c r="K35" s="838"/>
    </row>
    <row r="36" spans="1:11" ht="13.5" customHeight="1" thickBot="1" x14ac:dyDescent="0.2">
      <c r="A36" s="20" t="s">
        <v>281</v>
      </c>
      <c r="B36" s="40" t="s">
        <v>140</v>
      </c>
      <c r="C36" s="234"/>
      <c r="D36" s="234"/>
      <c r="E36" s="40" t="s">
        <v>140</v>
      </c>
      <c r="F36" s="40" t="s">
        <v>140</v>
      </c>
      <c r="G36" s="40" t="s">
        <v>140</v>
      </c>
      <c r="H36" s="40" t="s">
        <v>140</v>
      </c>
      <c r="I36" s="253"/>
      <c r="J36" s="873"/>
      <c r="K36" s="874"/>
    </row>
    <row r="37" spans="1:11" ht="13.5" customHeight="1" x14ac:dyDescent="0.15">
      <c r="A37" s="824" t="s">
        <v>139</v>
      </c>
      <c r="B37" s="233" t="s">
        <v>140</v>
      </c>
      <c r="C37" s="237"/>
      <c r="D37" s="237"/>
      <c r="E37" s="233" t="s">
        <v>140</v>
      </c>
      <c r="F37" s="233" t="s">
        <v>140</v>
      </c>
      <c r="G37" s="233" t="s">
        <v>140</v>
      </c>
      <c r="H37" s="233" t="s">
        <v>140</v>
      </c>
      <c r="I37" s="826"/>
      <c r="J37" s="828"/>
      <c r="K37" s="829"/>
    </row>
    <row r="38" spans="1:11" ht="13.5" customHeight="1" thickBot="1" x14ac:dyDescent="0.2">
      <c r="A38" s="825"/>
      <c r="B38" s="173"/>
      <c r="C38" s="170"/>
      <c r="D38" s="171"/>
      <c r="E38" s="174" t="s">
        <v>371</v>
      </c>
      <c r="F38" s="173"/>
      <c r="G38" s="173" t="s">
        <v>122</v>
      </c>
      <c r="H38" s="173" t="s">
        <v>107</v>
      </c>
      <c r="I38" s="827"/>
      <c r="J38" s="830"/>
      <c r="K38" s="831"/>
    </row>
    <row r="39" spans="1:11" s="13" customFormat="1" ht="14.25" customHeight="1" x14ac:dyDescent="0.15">
      <c r="A39" s="153" t="s">
        <v>0</v>
      </c>
      <c r="B39" s="183">
        <v>45950</v>
      </c>
      <c r="C39" s="183">
        <v>45951</v>
      </c>
      <c r="D39" s="183">
        <v>45952</v>
      </c>
      <c r="E39" s="183">
        <v>45953</v>
      </c>
      <c r="F39" s="183">
        <v>45954</v>
      </c>
      <c r="G39" s="183">
        <v>45955</v>
      </c>
      <c r="H39" s="183">
        <v>45956</v>
      </c>
      <c r="I39" s="177"/>
      <c r="J39" s="822" t="s">
        <v>2</v>
      </c>
      <c r="K39" s="823"/>
    </row>
    <row r="40" spans="1:11" s="159" customFormat="1" ht="14.25" customHeight="1" x14ac:dyDescent="0.15">
      <c r="A40" s="155" t="s">
        <v>3</v>
      </c>
      <c r="B40" s="157" t="s">
        <v>4</v>
      </c>
      <c r="C40" s="157" t="s">
        <v>5</v>
      </c>
      <c r="D40" s="157" t="s">
        <v>6</v>
      </c>
      <c r="E40" s="157" t="s">
        <v>7</v>
      </c>
      <c r="F40" s="157" t="s">
        <v>8</v>
      </c>
      <c r="G40" s="157" t="s">
        <v>9</v>
      </c>
      <c r="H40" s="158" t="s">
        <v>10</v>
      </c>
      <c r="I40" s="178"/>
      <c r="J40" s="819"/>
      <c r="K40" s="820"/>
    </row>
    <row r="41" spans="1:11" s="159" customFormat="1" ht="14.25" customHeight="1" x14ac:dyDescent="0.15">
      <c r="A41" s="179" t="s">
        <v>142</v>
      </c>
      <c r="B41" s="160">
        <v>7</v>
      </c>
      <c r="C41" s="420" t="s">
        <v>334</v>
      </c>
      <c r="D41" s="156"/>
      <c r="E41" s="160">
        <v>7</v>
      </c>
      <c r="F41" s="160">
        <v>5</v>
      </c>
      <c r="G41" s="160">
        <v>6</v>
      </c>
      <c r="H41" s="160">
        <v>5</v>
      </c>
      <c r="I41" s="161"/>
      <c r="J41" s="162"/>
      <c r="K41" s="163"/>
    </row>
    <row r="42" spans="1:11" ht="13.5" customHeight="1" x14ac:dyDescent="0.15">
      <c r="A42" s="164" t="s">
        <v>132</v>
      </c>
      <c r="B42" s="40" t="s">
        <v>140</v>
      </c>
      <c r="C42" s="1013" t="s">
        <v>338</v>
      </c>
      <c r="D42" s="165"/>
      <c r="E42" s="40" t="s">
        <v>140</v>
      </c>
      <c r="F42" s="238" t="s">
        <v>133</v>
      </c>
      <c r="G42" s="40" t="s">
        <v>140</v>
      </c>
      <c r="H42" s="238" t="s">
        <v>133</v>
      </c>
      <c r="I42" s="166">
        <f t="shared" ref="I42:I45" si="2">COUNTA(B42:H42)</f>
        <v>6</v>
      </c>
      <c r="J42" s="873"/>
      <c r="K42" s="874"/>
    </row>
    <row r="43" spans="1:11" ht="13.5" customHeight="1" x14ac:dyDescent="0.15">
      <c r="A43" s="181" t="s">
        <v>134</v>
      </c>
      <c r="B43" s="40" t="s">
        <v>135</v>
      </c>
      <c r="C43" s="1014"/>
      <c r="D43" s="234"/>
      <c r="E43" s="40" t="s">
        <v>135</v>
      </c>
      <c r="F43" s="40" t="s">
        <v>135</v>
      </c>
      <c r="G43" s="40" t="s">
        <v>136</v>
      </c>
      <c r="H43" s="40" t="s">
        <v>135</v>
      </c>
      <c r="I43" s="168">
        <f t="shared" si="2"/>
        <v>5</v>
      </c>
      <c r="J43" s="838">
        <f>SUM(COUNTIF(B43:H43,"9-15"))*(5.5)+SUM(COUNTIF(B43:H43,"10-15"))*(4.5)+SUM(COUNTIF(B43:H43,"12-15"))*(3)+SUM(COUNTIF(B43:H43,"9-12"))*(3)+SUM(COUNTIF(B43:H43,"9-17"))*(7.25)+SUM(COUNTIF(B43:H43,"13-15"))*(2)</f>
        <v>29.25</v>
      </c>
      <c r="K43" s="838"/>
    </row>
    <row r="44" spans="1:11" ht="13.5" customHeight="1" x14ac:dyDescent="0.15">
      <c r="A44" s="182" t="s">
        <v>137</v>
      </c>
      <c r="B44" s="40"/>
      <c r="C44" s="1014"/>
      <c r="D44" s="236"/>
      <c r="E44" s="40" t="s">
        <v>135</v>
      </c>
      <c r="F44" s="16"/>
      <c r="G44" s="40" t="s">
        <v>135</v>
      </c>
      <c r="H44" s="40"/>
      <c r="I44" s="166">
        <f t="shared" si="2"/>
        <v>2</v>
      </c>
      <c r="J44" s="838">
        <f>SUM(COUNTIF(B44:H44,"9-15"))*(5.5)+SUM(COUNTIF(B44:H44,"10-15"))*(4.5)+SUM(COUNTIF(B44:H44,"12-15"))*(3)+SUM(COUNTIF(B44:H44,"9-12"))*(3)+SUM(COUNTIF(B44:H44,"9-17"))*(7.25)+SUM(COUNTIF(B44:H44,"13-15"))*(2)+SUM(COUNTIF(B44:H44,"10-12"))*(2)</f>
        <v>11</v>
      </c>
      <c r="K44" s="838"/>
    </row>
    <row r="45" spans="1:11" ht="13.5" customHeight="1" x14ac:dyDescent="0.15">
      <c r="A45" s="164" t="s">
        <v>138</v>
      </c>
      <c r="B45" s="16" t="s">
        <v>72</v>
      </c>
      <c r="C45" s="1014"/>
      <c r="D45" s="236"/>
      <c r="E45" s="16"/>
      <c r="F45" s="16" t="s">
        <v>72</v>
      </c>
      <c r="G45" s="431"/>
      <c r="H45" s="16" t="s">
        <v>72</v>
      </c>
      <c r="I45" s="166">
        <f t="shared" si="2"/>
        <v>3</v>
      </c>
      <c r="J45" s="838">
        <f>SUM(COUNTIF(B45:H45,"9-15"))*(5.5)+SUM(COUNTIF(B45:H45,"10-15"))*(4.5)+SUM(COUNTIF(B45:H45,"12-15"))*(3)+SUM(COUNTIF(B45:H45,"9-12"))*(3)+SUM(COUNTIF(B45:H45,"9-17"))*(7.25)+SUM(COUNTIF(B45:H45,"13-15"))*(2)</f>
        <v>9</v>
      </c>
      <c r="K45" s="838"/>
    </row>
    <row r="46" spans="1:11" ht="13.5" customHeight="1" x14ac:dyDescent="0.15">
      <c r="A46" s="164" t="s">
        <v>39</v>
      </c>
      <c r="B46" s="40" t="s">
        <v>72</v>
      </c>
      <c r="C46" s="1014"/>
      <c r="D46" s="234"/>
      <c r="E46" s="40" t="s">
        <v>58</v>
      </c>
      <c r="F46" s="40" t="s">
        <v>58</v>
      </c>
      <c r="G46" s="40"/>
      <c r="H46" s="40" t="s">
        <v>20</v>
      </c>
      <c r="I46" s="166">
        <f>COUNTA(B46:H46)</f>
        <v>4</v>
      </c>
      <c r="J46" s="838">
        <f>SUM(COUNTIF(B46:H46,"9-15"))*(5.5)+SUM(COUNTIF(B46:H46,"10-15"))*(4.5)+SUM(COUNTIF(B46:H46,"12-15"))*(3)+SUM(COUNTIF(B46:H46,"9-12"))*(3)+SUM(COUNTIF(B46:H46,"9-17"))*(7.25)+SUM(COUNTIF(B46:H46,"13-15"))*(2)+SUM(COUNTIF(B46:H46,"9-16"))*(6.25)+SUM(COUNTIF(B46:H46,"9-14"))*(4.5)</f>
        <v>20</v>
      </c>
      <c r="K46" s="838"/>
    </row>
    <row r="47" spans="1:11" ht="13.5" customHeight="1" x14ac:dyDescent="0.15">
      <c r="A47" s="20" t="s">
        <v>230</v>
      </c>
      <c r="B47" s="40" t="s">
        <v>29</v>
      </c>
      <c r="C47" s="1014"/>
      <c r="D47" s="234"/>
      <c r="E47" s="40" t="s">
        <v>29</v>
      </c>
      <c r="F47" s="40"/>
      <c r="G47" s="40" t="s">
        <v>29</v>
      </c>
      <c r="H47" s="40"/>
      <c r="I47" s="166">
        <f>COUNTA(B47:H47)</f>
        <v>3</v>
      </c>
      <c r="J47" s="838">
        <f>SUM(COUNTIF(B47:H47,"9-15"))*(5.5)+SUM(COUNTIF(B47:H47,"10-15"))*(4.5)+SUM(COUNTIF(B47:H47,"12-15"))*(3)+SUM(COUNTIF(B47:H47,"9-12"))*(3)+SUM(COUNTIF(B47:H47,"9-17"))*(7.25)+SUM(COUNTIF(B47:H47,"13-15"))*(2)+SUM(COUNTIF(B47:H47,"9-14"))*(4.5)+SUM(COUNTIF(B47:H47,"10-14"))*(4)</f>
        <v>12</v>
      </c>
      <c r="K47" s="838"/>
    </row>
    <row r="48" spans="1:11" ht="13.5" customHeight="1" thickBot="1" x14ac:dyDescent="0.2">
      <c r="A48" s="20" t="s">
        <v>281</v>
      </c>
      <c r="B48" s="40" t="s">
        <v>140</v>
      </c>
      <c r="C48" s="1014"/>
      <c r="D48" s="234"/>
      <c r="E48" s="40" t="s">
        <v>140</v>
      </c>
      <c r="F48" s="40" t="s">
        <v>140</v>
      </c>
      <c r="G48" s="40" t="s">
        <v>140</v>
      </c>
      <c r="H48" s="40" t="s">
        <v>140</v>
      </c>
      <c r="I48" s="253"/>
      <c r="J48" s="873"/>
      <c r="K48" s="874"/>
    </row>
    <row r="49" spans="1:11" ht="13.5" customHeight="1" x14ac:dyDescent="0.15">
      <c r="A49" s="824" t="s">
        <v>139</v>
      </c>
      <c r="B49" s="233" t="s">
        <v>140</v>
      </c>
      <c r="C49" s="1014"/>
      <c r="D49" s="237"/>
      <c r="E49" s="233" t="s">
        <v>140</v>
      </c>
      <c r="F49" s="233" t="s">
        <v>140</v>
      </c>
      <c r="G49" s="233" t="s">
        <v>140</v>
      </c>
      <c r="H49" s="233" t="s">
        <v>140</v>
      </c>
      <c r="I49" s="826"/>
      <c r="J49" s="828"/>
      <c r="K49" s="829"/>
    </row>
    <row r="50" spans="1:11" ht="13.5" customHeight="1" thickBot="1" x14ac:dyDescent="0.2">
      <c r="A50" s="825"/>
      <c r="B50" s="173" t="s">
        <v>122</v>
      </c>
      <c r="C50" s="1015"/>
      <c r="D50" s="171"/>
      <c r="E50" s="174" t="s">
        <v>371</v>
      </c>
      <c r="F50" s="173" t="s">
        <v>79</v>
      </c>
      <c r="G50" s="173" t="s">
        <v>122</v>
      </c>
      <c r="H50" s="174"/>
      <c r="I50" s="827"/>
      <c r="J50" s="830"/>
      <c r="K50" s="831"/>
    </row>
    <row r="51" spans="1:11" s="13" customFormat="1" ht="12.75" customHeight="1" x14ac:dyDescent="0.15">
      <c r="A51" s="175" t="s">
        <v>0</v>
      </c>
      <c r="B51" s="176">
        <v>45957</v>
      </c>
      <c r="C51" s="176">
        <v>45958</v>
      </c>
      <c r="D51" s="176">
        <v>45959</v>
      </c>
      <c r="E51" s="176">
        <v>45960</v>
      </c>
      <c r="F51" s="176">
        <v>45961</v>
      </c>
      <c r="G51" s="176"/>
      <c r="H51" s="176"/>
      <c r="I51" s="177"/>
      <c r="J51" s="822" t="s">
        <v>2</v>
      </c>
      <c r="K51" s="823"/>
    </row>
    <row r="52" spans="1:11" s="159" customFormat="1" ht="12.75" customHeight="1" x14ac:dyDescent="0.15">
      <c r="A52" s="155" t="s">
        <v>3</v>
      </c>
      <c r="B52" s="157" t="s">
        <v>4</v>
      </c>
      <c r="C52" s="157" t="s">
        <v>5</v>
      </c>
      <c r="D52" s="157" t="s">
        <v>6</v>
      </c>
      <c r="E52" s="157" t="s">
        <v>7</v>
      </c>
      <c r="F52" s="157" t="s">
        <v>8</v>
      </c>
      <c r="G52" s="157"/>
      <c r="H52" s="157"/>
      <c r="I52" s="178"/>
      <c r="J52" s="819"/>
      <c r="K52" s="820"/>
    </row>
    <row r="53" spans="1:11" s="123" customFormat="1" ht="12.75" customHeight="1" x14ac:dyDescent="0.15">
      <c r="A53" s="179" t="s">
        <v>131</v>
      </c>
      <c r="B53" s="160">
        <v>5</v>
      </c>
      <c r="C53" s="157"/>
      <c r="D53" s="156"/>
      <c r="E53" s="160">
        <v>7</v>
      </c>
      <c r="F53" s="160">
        <v>5</v>
      </c>
      <c r="G53" s="156"/>
      <c r="H53" s="156"/>
      <c r="I53" s="161"/>
      <c r="J53" s="162"/>
      <c r="K53" s="163"/>
    </row>
    <row r="54" spans="1:11" ht="13.5" customHeight="1" x14ac:dyDescent="0.15">
      <c r="A54" s="164" t="s">
        <v>132</v>
      </c>
      <c r="B54" s="40" t="s">
        <v>140</v>
      </c>
      <c r="C54" s="180"/>
      <c r="D54" s="165"/>
      <c r="E54" s="40" t="s">
        <v>140</v>
      </c>
      <c r="F54" s="238" t="s">
        <v>133</v>
      </c>
      <c r="G54" s="165"/>
      <c r="H54" s="165"/>
      <c r="I54" s="166">
        <f t="shared" ref="I54:I57" si="3">COUNTA(B54:H54)</f>
        <v>3</v>
      </c>
      <c r="J54" s="873"/>
      <c r="K54" s="874"/>
    </row>
    <row r="55" spans="1:11" ht="13.5" customHeight="1" x14ac:dyDescent="0.15">
      <c r="A55" s="181" t="s">
        <v>134</v>
      </c>
      <c r="B55" s="40" t="s">
        <v>135</v>
      </c>
      <c r="C55" s="137"/>
      <c r="D55" s="234"/>
      <c r="E55" s="40" t="s">
        <v>135</v>
      </c>
      <c r="F55" s="40" t="s">
        <v>135</v>
      </c>
      <c r="G55" s="234"/>
      <c r="H55" s="234"/>
      <c r="I55" s="168">
        <f t="shared" si="3"/>
        <v>3</v>
      </c>
      <c r="J55" s="838">
        <f>SUM(COUNTIF(B55:H55,"9-15"))*(5.5)+SUM(COUNTIF(B55:H55,"10-15"))*(4.5)+SUM(COUNTIF(B55:H55,"12-15"))*(3)+SUM(COUNTIF(B55:H55,"9-12"))*(3)+SUM(COUNTIF(B55:H55,"9-17"))*(7.25)+SUM(COUNTIF(B55:H55,"13-15"))*(2)</f>
        <v>16.5</v>
      </c>
      <c r="K55" s="838"/>
    </row>
    <row r="56" spans="1:11" ht="13.5" customHeight="1" x14ac:dyDescent="0.15">
      <c r="A56" s="182" t="s">
        <v>137</v>
      </c>
      <c r="B56" s="40"/>
      <c r="C56" s="235"/>
      <c r="D56" s="236"/>
      <c r="E56" s="40" t="s">
        <v>135</v>
      </c>
      <c r="F56" s="16"/>
      <c r="G56" s="236"/>
      <c r="H56" s="236"/>
      <c r="I56" s="166">
        <f t="shared" si="3"/>
        <v>1</v>
      </c>
      <c r="J56" s="838">
        <f>SUM(COUNTIF(B56:H56,"9-15"))*(5.5)+SUM(COUNTIF(B56:H56,"10-15"))*(4.5)+SUM(COUNTIF(B56:H56,"12-15"))*(3)+SUM(COUNTIF(B56:H56,"9-12"))*(3)+SUM(COUNTIF(B56:H56,"9-17"))*(7.25)+SUM(COUNTIF(B56:H56,"13-15"))*(2)+SUM(COUNTIF(B56:H56,"10-12"))*(2)</f>
        <v>5.5</v>
      </c>
      <c r="K56" s="838"/>
    </row>
    <row r="57" spans="1:11" ht="13.5" customHeight="1" x14ac:dyDescent="0.15">
      <c r="A57" s="164" t="s">
        <v>138</v>
      </c>
      <c r="B57" s="16" t="s">
        <v>72</v>
      </c>
      <c r="C57" s="235"/>
      <c r="D57" s="236"/>
      <c r="E57" s="16"/>
      <c r="F57" s="16" t="s">
        <v>72</v>
      </c>
      <c r="G57" s="236"/>
      <c r="H57" s="236"/>
      <c r="I57" s="166">
        <f t="shared" si="3"/>
        <v>2</v>
      </c>
      <c r="J57" s="838">
        <f>SUM(COUNTIF(B57:H57,"9-15"))*(5.5)+SUM(COUNTIF(B57:H57,"10-15"))*(4.5)+SUM(COUNTIF(B57:H57,"12-15"))*(3)+SUM(COUNTIF(B57:H57,"9-12"))*(3)+SUM(COUNTIF(B57:H57,"9-17"))*(7.25)+SUM(COUNTIF(B57:H57,"13-15"))*(2)</f>
        <v>6</v>
      </c>
      <c r="K57" s="838"/>
    </row>
    <row r="58" spans="1:11" ht="13.5" customHeight="1" x14ac:dyDescent="0.15">
      <c r="A58" s="164" t="s">
        <v>39</v>
      </c>
      <c r="B58" s="431"/>
      <c r="C58" s="234"/>
      <c r="D58" s="234"/>
      <c r="E58" s="40" t="s">
        <v>58</v>
      </c>
      <c r="F58" s="40" t="s">
        <v>58</v>
      </c>
      <c r="G58" s="234"/>
      <c r="H58" s="234"/>
      <c r="I58" s="166">
        <f>COUNTA(B58:H58)</f>
        <v>2</v>
      </c>
      <c r="J58" s="838">
        <f>SUM(COUNTIF(B58:H58,"9-15"))*(5.5)+SUM(COUNTIF(B58:H58,"10-15"))*(4.5)+SUM(COUNTIF(B58:H58,"12-15"))*(3)+SUM(COUNTIF(B58:H58,"9-12"))*(3)+SUM(COUNTIF(B58:H58,"9-17"))*(7.25)+SUM(COUNTIF(B58:H58,"13-15"))*(2)+SUM(COUNTIF(B58:H58,"9-16"))*(6.25)+SUM(COUNTIF(B58:H58,"9-14"))*(4.5)</f>
        <v>12.5</v>
      </c>
      <c r="K58" s="838"/>
    </row>
    <row r="59" spans="1:11" ht="13.5" customHeight="1" x14ac:dyDescent="0.15">
      <c r="A59" s="20" t="s">
        <v>230</v>
      </c>
      <c r="B59" s="40" t="s">
        <v>29</v>
      </c>
      <c r="C59" s="234"/>
      <c r="D59" s="234"/>
      <c r="E59" s="40" t="s">
        <v>29</v>
      </c>
      <c r="F59" s="40"/>
      <c r="G59" s="234"/>
      <c r="H59" s="234"/>
      <c r="I59" s="166">
        <f>COUNTA(B59:H59)</f>
        <v>2</v>
      </c>
      <c r="J59" s="838">
        <f>SUM(COUNTIF(B59:H59,"9-15"))*(5.5)+SUM(COUNTIF(B59:H59,"10-15"))*(4.5)+SUM(COUNTIF(B59:H59,"12-15"))*(3)+SUM(COUNTIF(B59:H59,"9-12"))*(3)+SUM(COUNTIF(B59:H59,"9-17"))*(7.25)+SUM(COUNTIF(B59:H59,"13-15"))*(2)+SUM(COUNTIF(B59:H59,"9-14"))*(4.5)+SUM(COUNTIF(B59:H59,"10-14"))*(4)</f>
        <v>8</v>
      </c>
      <c r="K59" s="838"/>
    </row>
    <row r="60" spans="1:11" ht="13.5" customHeight="1" thickBot="1" x14ac:dyDescent="0.2">
      <c r="A60" s="20" t="s">
        <v>281</v>
      </c>
      <c r="B60" s="40" t="s">
        <v>140</v>
      </c>
      <c r="C60" s="234"/>
      <c r="D60" s="234"/>
      <c r="E60" s="40" t="s">
        <v>140</v>
      </c>
      <c r="F60" s="40" t="s">
        <v>140</v>
      </c>
      <c r="G60" s="234"/>
      <c r="H60" s="234"/>
      <c r="I60" s="253"/>
      <c r="J60" s="873"/>
      <c r="K60" s="874"/>
    </row>
    <row r="61" spans="1:11" ht="13.5" customHeight="1" x14ac:dyDescent="0.15">
      <c r="A61" s="824" t="s">
        <v>139</v>
      </c>
      <c r="B61" s="441"/>
      <c r="C61" s="237"/>
      <c r="D61" s="237"/>
      <c r="E61" s="233" t="s">
        <v>140</v>
      </c>
      <c r="F61" s="233" t="s">
        <v>140</v>
      </c>
      <c r="G61" s="237"/>
      <c r="H61" s="237"/>
      <c r="I61" s="826"/>
      <c r="J61" s="828"/>
      <c r="K61" s="829"/>
    </row>
    <row r="62" spans="1:11" ht="13.5" customHeight="1" thickBot="1" x14ac:dyDescent="0.2">
      <c r="A62" s="825"/>
      <c r="B62" s="442"/>
      <c r="C62" s="170"/>
      <c r="D62" s="171"/>
      <c r="E62" s="174" t="s">
        <v>371</v>
      </c>
      <c r="F62" s="173"/>
      <c r="G62" s="171"/>
      <c r="H62" s="171"/>
      <c r="I62" s="827"/>
      <c r="J62" s="830"/>
      <c r="K62" s="831"/>
    </row>
    <row r="63" spans="1:11" ht="12.75" customHeight="1" x14ac:dyDescent="0.15">
      <c r="J63" s="736" t="s">
        <v>357</v>
      </c>
      <c r="K63" s="736"/>
    </row>
    <row r="64" spans="1:11" s="1" customFormat="1" x14ac:dyDescent="0.15">
      <c r="A64" s="841" t="s">
        <v>143</v>
      </c>
      <c r="B64" s="842"/>
      <c r="C64" s="842"/>
      <c r="D64" s="843"/>
      <c r="E64" s="372" t="s">
        <v>146</v>
      </c>
      <c r="F64" s="186"/>
      <c r="G64" s="14"/>
      <c r="H64" s="10"/>
      <c r="I64" s="10"/>
      <c r="J64" s="736"/>
      <c r="K64" s="736"/>
    </row>
    <row r="65" spans="1:14" s="1" customFormat="1" ht="15" customHeight="1" x14ac:dyDescent="0.15">
      <c r="A65" s="741" t="s">
        <v>283</v>
      </c>
      <c r="B65" s="742"/>
      <c r="C65" s="742"/>
      <c r="D65" s="743"/>
      <c r="E65" s="371" t="s">
        <v>282</v>
      </c>
      <c r="F65" s="367"/>
      <c r="G65" s="368"/>
      <c r="H65" s="368"/>
      <c r="I65" s="368"/>
      <c r="J65" s="368"/>
      <c r="K65" s="368"/>
      <c r="L65" s="368"/>
      <c r="M65" s="368"/>
      <c r="N65" s="368"/>
    </row>
    <row r="66" spans="1:14" s="1" customFormat="1" ht="15" customHeight="1" x14ac:dyDescent="0.15">
      <c r="A66" s="844" t="s">
        <v>284</v>
      </c>
      <c r="B66" s="845"/>
      <c r="C66" s="845"/>
      <c r="D66" s="846"/>
      <c r="E66" s="373" t="s">
        <v>285</v>
      </c>
      <c r="F66" s="369"/>
      <c r="G66" s="370"/>
      <c r="H66" s="370"/>
      <c r="I66" s="370"/>
      <c r="J66" s="370"/>
      <c r="K66" s="370"/>
      <c r="L66" s="370"/>
      <c r="M66" s="370"/>
      <c r="N66" s="370"/>
    </row>
  </sheetData>
  <mergeCells count="63">
    <mergeCell ref="A13:A14"/>
    <mergeCell ref="I13:I14"/>
    <mergeCell ref="J13:K14"/>
    <mergeCell ref="B1:G1"/>
    <mergeCell ref="H1:K1"/>
    <mergeCell ref="I3:I4"/>
    <mergeCell ref="J3:K4"/>
    <mergeCell ref="J6:K6"/>
    <mergeCell ref="J7:K7"/>
    <mergeCell ref="J34:K34"/>
    <mergeCell ref="J22:K22"/>
    <mergeCell ref="J8:K8"/>
    <mergeCell ref="J9:K9"/>
    <mergeCell ref="J10:K10"/>
    <mergeCell ref="J11:K11"/>
    <mergeCell ref="J12:K12"/>
    <mergeCell ref="J15:K16"/>
    <mergeCell ref="J18:K18"/>
    <mergeCell ref="J19:K19"/>
    <mergeCell ref="J20:K20"/>
    <mergeCell ref="J21:K21"/>
    <mergeCell ref="J27:K28"/>
    <mergeCell ref="J30:K30"/>
    <mergeCell ref="J31:K31"/>
    <mergeCell ref="J32:K32"/>
    <mergeCell ref="J33:K33"/>
    <mergeCell ref="J23:K23"/>
    <mergeCell ref="J24:K24"/>
    <mergeCell ref="A25:A26"/>
    <mergeCell ref="I25:I26"/>
    <mergeCell ref="J25:K26"/>
    <mergeCell ref="A37:A38"/>
    <mergeCell ref="I37:I38"/>
    <mergeCell ref="J37:K38"/>
    <mergeCell ref="J39:K40"/>
    <mergeCell ref="J35:K35"/>
    <mergeCell ref="J51:K52"/>
    <mergeCell ref="J54:K54"/>
    <mergeCell ref="J55:K55"/>
    <mergeCell ref="J56:K56"/>
    <mergeCell ref="J36:K36"/>
    <mergeCell ref="J46:K46"/>
    <mergeCell ref="J47:K47"/>
    <mergeCell ref="J48:K48"/>
    <mergeCell ref="A49:A50"/>
    <mergeCell ref="I49:I50"/>
    <mergeCell ref="J49:K50"/>
    <mergeCell ref="C42:C50"/>
    <mergeCell ref="J42:K42"/>
    <mergeCell ref="J43:K43"/>
    <mergeCell ref="J44:K44"/>
    <mergeCell ref="J45:K45"/>
    <mergeCell ref="J57:K57"/>
    <mergeCell ref="A65:D65"/>
    <mergeCell ref="A66:D66"/>
    <mergeCell ref="J59:K59"/>
    <mergeCell ref="J60:K60"/>
    <mergeCell ref="A61:A62"/>
    <mergeCell ref="I61:I62"/>
    <mergeCell ref="J61:K62"/>
    <mergeCell ref="J63:K64"/>
    <mergeCell ref="A64:D64"/>
    <mergeCell ref="J58:K58"/>
  </mergeCells>
  <phoneticPr fontId="13"/>
  <pageMargins left="0.51181102362204722" right="0.51181102362204722" top="0.15748031496062992" bottom="0.15748031496062992" header="0.31496062992125984" footer="0.31496062992125984"/>
  <pageSetup paperSize="9" orientation="portrait" r:id="rId1"/>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70E15-C875-4528-8CB8-9930AAB2FC81}">
  <sheetPr>
    <pageSetUpPr fitToPage="1"/>
  </sheetPr>
  <dimension ref="A1:N57"/>
  <sheetViews>
    <sheetView zoomScale="90" zoomScaleNormal="90" workbookViewId="0">
      <selection activeCell="Q50" sqref="Q50"/>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289</v>
      </c>
      <c r="C1" s="683"/>
      <c r="D1" s="683"/>
      <c r="E1" s="683"/>
      <c r="F1" s="683"/>
      <c r="H1" s="847" t="s">
        <v>110</v>
      </c>
      <c r="I1" s="848"/>
      <c r="J1" s="849"/>
      <c r="K1" s="850"/>
    </row>
    <row r="2" spans="1:11" ht="9.9499999999999993" customHeight="1" x14ac:dyDescent="0.15">
      <c r="A2" s="14"/>
      <c r="I2" s="119"/>
      <c r="J2" s="3"/>
      <c r="K2" s="4"/>
    </row>
    <row r="3" spans="1:11" ht="19.5" customHeight="1" x14ac:dyDescent="0.15">
      <c r="A3" s="2" t="s">
        <v>64</v>
      </c>
      <c r="B3" s="90"/>
      <c r="C3" s="90"/>
      <c r="D3" s="90">
        <v>45931</v>
      </c>
      <c r="E3" s="90">
        <v>45932</v>
      </c>
      <c r="F3" s="90">
        <v>45933</v>
      </c>
      <c r="G3" s="90">
        <v>45934</v>
      </c>
      <c r="H3" s="90">
        <v>45935</v>
      </c>
      <c r="I3" s="851" t="s">
        <v>1</v>
      </c>
      <c r="J3" s="853" t="s">
        <v>2</v>
      </c>
      <c r="K3" s="853"/>
    </row>
    <row r="4" spans="1:11" ht="19.5" customHeight="1" x14ac:dyDescent="0.15">
      <c r="A4" s="2" t="s">
        <v>3</v>
      </c>
      <c r="B4" s="2"/>
      <c r="C4" s="2"/>
      <c r="D4" s="21" t="s">
        <v>6</v>
      </c>
      <c r="E4" s="2" t="s">
        <v>7</v>
      </c>
      <c r="F4" s="2" t="s">
        <v>8</v>
      </c>
      <c r="G4" s="2" t="s">
        <v>9</v>
      </c>
      <c r="H4" s="24" t="s">
        <v>10</v>
      </c>
      <c r="I4" s="852"/>
      <c r="J4" s="853"/>
      <c r="K4" s="853"/>
    </row>
    <row r="5" spans="1:11" ht="19.5" customHeight="1" x14ac:dyDescent="0.15">
      <c r="A5" s="17" t="s">
        <v>13</v>
      </c>
      <c r="B5" s="2"/>
      <c r="C5" s="2"/>
      <c r="D5" s="2"/>
      <c r="E5" s="12"/>
      <c r="F5" s="12"/>
      <c r="G5" s="12"/>
      <c r="H5" s="12"/>
      <c r="I5" s="5"/>
      <c r="J5" s="682"/>
      <c r="K5" s="692"/>
    </row>
    <row r="6" spans="1:11" ht="19.5" customHeight="1" x14ac:dyDescent="0.15">
      <c r="A6" s="20" t="s">
        <v>108</v>
      </c>
      <c r="B6" s="26"/>
      <c r="C6" s="26"/>
      <c r="D6" s="11"/>
      <c r="E6" s="12"/>
      <c r="F6" s="12" t="s">
        <v>20</v>
      </c>
      <c r="G6" s="12"/>
      <c r="H6" s="12" t="s">
        <v>20</v>
      </c>
      <c r="I6" s="5">
        <f>COUNTIFS(B6:H6,"&lt;&gt;空",B6:H6,"&lt;&gt;休",B6:H6,"&lt;&gt;調",B6:H6,"&lt;&gt;",B6:H6,"&lt;&gt;調整休")</f>
        <v>2</v>
      </c>
      <c r="J6" s="682">
        <f>SUM(COUNTIF(B6:H6,"9-19"))*(9)+(COUNTIF(B6:H6,"9-18"))*(8)+(COUNTIF(B6:H6,"9-17"))*(7.25)+(COUNTIF(B6:H6,"9-16"))*(6.25)+(COUNTIF(B6:H6,"9-15"))*(5.5)+(COUNTIF(B6:H6,"9-14"))*(4.5)+(COUNTIF(B6:H6,"9-13"))*(4)+(COUNTIF(B6:H6,"9-12"))*(3)+(COUNTIF(B6:H6,"9-11"))*(2)+(COUNTIF(B6:H6,"9:30-11:30,16-19"))*(5)+(COUNTIF(B6:H6,"15-19"))*(4)+(COUNTIF(B6:H6,"14-19"))*(4.5)+(COUNTIF(B6:H6,"13-19"))*(5.5)+(COUNTIF(B6:H6,"13-18"))*(4.5)+(COUNTIF(B6:H6,"13-17"))*(4)+(COUNTIF(B6:H6,"12-18"))*(5.5)+(COUNTIF(B6:H6,"13:30-19"))*(5)+(COUNTIF(B6:H6,"16-19"))*(3)+(COUNTIF(B6:H6,"11-18"))*(6.25)</f>
        <v>9</v>
      </c>
      <c r="K6" s="692"/>
    </row>
    <row r="7" spans="1:11" ht="19.5" customHeight="1" x14ac:dyDescent="0.15">
      <c r="A7" s="20" t="s">
        <v>127</v>
      </c>
      <c r="B7" s="2"/>
      <c r="C7" s="2"/>
      <c r="D7" s="11"/>
      <c r="E7" s="12" t="s">
        <v>21</v>
      </c>
      <c r="F7" s="12" t="s">
        <v>184</v>
      </c>
      <c r="G7" s="12"/>
      <c r="H7" s="12" t="s">
        <v>184</v>
      </c>
      <c r="I7" s="5">
        <f>COUNTIFS(B7:H7,"&lt;&gt;空",B7:H7,"&lt;&gt;休",B7:H7,"&lt;&gt;調",B7:H7,"&lt;&gt;",B7:H7,"&lt;&gt;調整休")</f>
        <v>3</v>
      </c>
      <c r="J7" s="682">
        <v>22.75</v>
      </c>
      <c r="K7" s="692"/>
    </row>
    <row r="8" spans="1:11" ht="19.5" customHeight="1" x14ac:dyDescent="0.15">
      <c r="A8" s="20" t="s">
        <v>312</v>
      </c>
      <c r="B8" s="2"/>
      <c r="C8" s="2"/>
      <c r="D8" s="11"/>
      <c r="E8" s="12"/>
      <c r="F8" s="12" t="s">
        <v>21</v>
      </c>
      <c r="G8" s="12" t="s">
        <v>21</v>
      </c>
      <c r="H8" s="12" t="s">
        <v>21</v>
      </c>
      <c r="I8" s="5">
        <f>COUNTIFS(B8:H8,"&lt;&gt;空",B8:H8,"&lt;&gt;休",B8:H8,"&lt;&gt;調",B8:H8,"&lt;&gt;",B8:H8,"&lt;&gt;調整休")</f>
        <v>3</v>
      </c>
      <c r="J8" s="682">
        <f>SUM(COUNTIF(B8:H8,"9-19"))*(9)+(COUNTIF(B8:H8,"9-18"))*(8)+(COUNTIF(B8:H8,"9-17"))*(7.25)+(COUNTIF(B8:H8,"9-16"))*(6.25)+(COUNTIF(B8:H8,"9-15"))*(5.5)+(COUNTIF(B8:H8,"9-14"))*(4.5)+(COUNTIF(B8:H8,"9-13"))*(4)+(COUNTIF(B8:H8,"9-12"))*(3)+(COUNTIF(B8:H8,"9-11"))*(2)+(COUNTIF(B8:H8,"9:30-11:30,16-19"))*(5)+(COUNTIF(B8:H8,"15-19"))*(4)+(COUNTIF(B8:H8,"14-19"))*(4.5)+(COUNTIF(B8:H8,"13-19"))*(5.5)+(COUNTIF(B8:H8,"13-18"))*(4.5)+(COUNTIF(B8:H8,"13-17"))*(4)+(COUNTIF(B8:H8,"12-18"))*(5.5)+(COUNTIF(B8:H8,"13:30-19"))*(5)+(COUNTIF(B8:H8,"16-19"))*(3)+(COUNTIF(B8:H8,"11-18"))*(6.25)</f>
        <v>13.5</v>
      </c>
      <c r="K8" s="692"/>
    </row>
    <row r="9" spans="1:11" ht="19.5" customHeight="1" thickBot="1" x14ac:dyDescent="0.2">
      <c r="A9" s="421" t="s">
        <v>344</v>
      </c>
      <c r="B9" s="422"/>
      <c r="C9" s="422"/>
      <c r="D9" s="423"/>
      <c r="E9" s="111" t="s">
        <v>21</v>
      </c>
      <c r="F9" s="111"/>
      <c r="G9" s="111" t="s">
        <v>21</v>
      </c>
      <c r="H9" s="111"/>
      <c r="I9" s="5">
        <f>COUNTIFS(B9:H9,"&lt;&gt;空",B9:H9,"&lt;&gt;休",B9:H9,"&lt;&gt;調",B9:H9,"&lt;&gt;",B9:H9,"&lt;&gt;調整休")</f>
        <v>2</v>
      </c>
      <c r="J9" s="682">
        <f>SUM(COUNTIF(B9:H9,"9-19"))*(9)+(COUNTIF(B9:H9,"9-18"))*(8)+(COUNTIF(B9:H9,"9-17"))*(7.25)+(COUNTIF(B9:H9,"9-16"))*(6.25)+(COUNTIF(B9:H9,"9-15"))*(5.5)+(COUNTIF(B9:H9,"9-14"))*(4.5)+(COUNTIF(B9:H9,"9-13"))*(4)+(COUNTIF(B9:H9,"9-12"))*(3)+(COUNTIF(B9:H9,"9-11"))*(2)+(COUNTIF(B9:H9,"9:30-11:30,16-19"))*(5)+(COUNTIF(B9:H9,"15-19"))*(4)+(COUNTIF(B9:H9,"14-19"))*(4.5)+(COUNTIF(B9:H9,"13-19"))*(5.5)+(COUNTIF(B9:H9,"13-18"))*(4.5)+(COUNTIF(B9:H9,"13-17"))*(4)+(COUNTIF(B9:H9,"12-18"))*(5.5)+(COUNTIF(B9:H9,"13:30-19"))*(5)+(COUNTIF(B9:H9,"16-19"))*(3)+(COUNTIF(B9:H9,"11-18"))*(6.25)</f>
        <v>9</v>
      </c>
      <c r="K9" s="692"/>
    </row>
    <row r="10" spans="1:11" ht="19.5" customHeight="1" x14ac:dyDescent="0.15">
      <c r="A10" s="930" t="s">
        <v>109</v>
      </c>
      <c r="B10" s="30"/>
      <c r="C10" s="30"/>
      <c r="D10" s="106"/>
      <c r="E10" s="393" t="s">
        <v>20</v>
      </c>
      <c r="F10" s="393"/>
      <c r="G10" s="393" t="s">
        <v>83</v>
      </c>
      <c r="H10" s="415"/>
      <c r="I10" s="394"/>
      <c r="J10" s="856"/>
      <c r="K10" s="857"/>
    </row>
    <row r="11" spans="1:11" ht="19.5" customHeight="1" thickBot="1" x14ac:dyDescent="0.2">
      <c r="A11" s="798"/>
      <c r="B11" s="395"/>
      <c r="C11" s="395"/>
      <c r="D11" s="395"/>
      <c r="E11" s="399"/>
      <c r="F11" s="400" t="s">
        <v>321</v>
      </c>
      <c r="G11" s="396"/>
      <c r="H11" s="111" t="s">
        <v>27</v>
      </c>
      <c r="I11" s="397"/>
      <c r="J11" s="858"/>
      <c r="K11" s="859"/>
    </row>
    <row r="12" spans="1:11" ht="19.5" customHeight="1" x14ac:dyDescent="0.15">
      <c r="A12" s="33" t="s">
        <v>0</v>
      </c>
      <c r="B12" s="90">
        <v>45936</v>
      </c>
      <c r="C12" s="90">
        <v>45937</v>
      </c>
      <c r="D12" s="90">
        <v>45938</v>
      </c>
      <c r="E12" s="90">
        <v>45939</v>
      </c>
      <c r="F12" s="90">
        <v>45940</v>
      </c>
      <c r="G12" s="90">
        <v>45941</v>
      </c>
      <c r="H12" s="90">
        <v>45942</v>
      </c>
      <c r="I12" s="860" t="s">
        <v>1</v>
      </c>
      <c r="J12" s="861" t="s">
        <v>2</v>
      </c>
      <c r="K12" s="861"/>
    </row>
    <row r="13" spans="1:11" ht="19.5" customHeight="1" x14ac:dyDescent="0.15">
      <c r="A13" s="22" t="s">
        <v>3</v>
      </c>
      <c r="B13" s="2" t="s">
        <v>4</v>
      </c>
      <c r="C13" s="2" t="s">
        <v>5</v>
      </c>
      <c r="D13" s="21" t="s">
        <v>6</v>
      </c>
      <c r="E13" s="2" t="s">
        <v>7</v>
      </c>
      <c r="F13" s="2" t="s">
        <v>8</v>
      </c>
      <c r="G13" s="2" t="s">
        <v>9</v>
      </c>
      <c r="H13" s="24" t="s">
        <v>10</v>
      </c>
      <c r="I13" s="852"/>
      <c r="J13" s="853"/>
      <c r="K13" s="853"/>
    </row>
    <row r="14" spans="1:11" ht="19.5" customHeight="1" x14ac:dyDescent="0.15">
      <c r="A14" s="17" t="s">
        <v>12</v>
      </c>
      <c r="B14" s="12"/>
      <c r="C14" s="2"/>
      <c r="D14" s="2"/>
      <c r="E14" s="12"/>
      <c r="F14" s="12"/>
      <c r="G14" s="12"/>
      <c r="H14" s="12"/>
      <c r="I14" s="5"/>
      <c r="J14" s="682"/>
      <c r="K14" s="692"/>
    </row>
    <row r="15" spans="1:11" ht="19.5" customHeight="1" x14ac:dyDescent="0.15">
      <c r="A15" s="20" t="s">
        <v>108</v>
      </c>
      <c r="B15" s="12" t="s">
        <v>20</v>
      </c>
      <c r="C15" s="26"/>
      <c r="D15" s="11"/>
      <c r="E15" s="12"/>
      <c r="F15" s="12" t="s">
        <v>20</v>
      </c>
      <c r="G15" s="12"/>
      <c r="H15" s="12" t="s">
        <v>20</v>
      </c>
      <c r="I15" s="5">
        <f>COUNTIFS(B15:H15,"&lt;&gt;空",B15:H15,"&lt;&gt;休",B15:H15,"&lt;&gt;調",B15:H15,"&lt;&gt;",B15:H15,"&lt;&gt;調整休")</f>
        <v>3</v>
      </c>
      <c r="J15" s="682">
        <v>16.5</v>
      </c>
      <c r="K15" s="692"/>
    </row>
    <row r="16" spans="1:11" ht="19.5" customHeight="1" x14ac:dyDescent="0.15">
      <c r="A16" s="20" t="s">
        <v>127</v>
      </c>
      <c r="B16" s="12" t="s">
        <v>21</v>
      </c>
      <c r="C16" s="2"/>
      <c r="D16" s="11"/>
      <c r="E16" s="12" t="s">
        <v>21</v>
      </c>
      <c r="F16" s="12" t="s">
        <v>184</v>
      </c>
      <c r="G16" s="12"/>
      <c r="H16" s="12" t="s">
        <v>184</v>
      </c>
      <c r="I16" s="5">
        <f>COUNTIFS(B16:H16,"&lt;&gt;空",B16:H16,"&lt;&gt;休",B16:H16,"&lt;&gt;調",B16:H16,"&lt;&gt;",B16:H16,"&lt;&gt;調整休")</f>
        <v>4</v>
      </c>
      <c r="J16" s="682">
        <v>20.75</v>
      </c>
      <c r="K16" s="692"/>
    </row>
    <row r="17" spans="1:11" ht="19.5" customHeight="1" x14ac:dyDescent="0.15">
      <c r="A17" s="20" t="s">
        <v>312</v>
      </c>
      <c r="B17" s="12"/>
      <c r="C17" s="2"/>
      <c r="D17" s="11"/>
      <c r="E17" s="12"/>
      <c r="F17" s="12" t="s">
        <v>21</v>
      </c>
      <c r="G17" s="12" t="s">
        <v>21</v>
      </c>
      <c r="H17" s="12" t="s">
        <v>21</v>
      </c>
      <c r="I17" s="5">
        <f>COUNTIFS(B17:H17,"&lt;&gt;空",B17:H17,"&lt;&gt;休",B17:H17,"&lt;&gt;調",B17:H17,"&lt;&gt;",B17:H17,"&lt;&gt;調整休")</f>
        <v>3</v>
      </c>
      <c r="J17" s="682">
        <f>SUM(COUNTIF(B17:H17,"9-19"))*(9)+(COUNTIF(B17:H17,"9-18"))*(8)+(COUNTIF(B17:H17,"9-17"))*(7.25)+(COUNTIF(B17:H17,"9-16"))*(6.25)+(COUNTIF(B17:H17,"9-15"))*(5.5)+(COUNTIF(B17:H17,"9-14"))*(4.5)+(COUNTIF(B17:H17,"9-13"))*(4)+(COUNTIF(B17:H17,"9-12"))*(3)+(COUNTIF(B17:H17,"9-11"))*(2)+(COUNTIF(B17:H17,"9:30-11:30,16-19"))*(5)+(COUNTIF(B17:H17,"15-19"))*(4)+(COUNTIF(B17:H17,"14-19"))*(4.5)+(COUNTIF(B17:H17,"13-19"))*(5.5)+(COUNTIF(B17:H17,"13-18"))*(4.5)+(COUNTIF(B17:H17,"13-17"))*(4)+(COUNTIF(B17:H17,"12-18"))*(5.5)+(COUNTIF(B17:H17,"13:30-19"))*(5)+(COUNTIF(B17:H17,"16-19"))*(3)+(COUNTIF(B17:H17,"11-18"))*(6.25)</f>
        <v>13.5</v>
      </c>
      <c r="K17" s="692"/>
    </row>
    <row r="18" spans="1:11" ht="19.5" customHeight="1" thickBot="1" x14ac:dyDescent="0.2">
      <c r="A18" s="421" t="s">
        <v>344</v>
      </c>
      <c r="B18" s="111"/>
      <c r="C18" s="422"/>
      <c r="D18" s="423"/>
      <c r="E18" s="111" t="s">
        <v>21</v>
      </c>
      <c r="F18" s="111"/>
      <c r="G18" s="111" t="s">
        <v>21</v>
      </c>
      <c r="H18" s="111"/>
      <c r="I18" s="5">
        <f>COUNTIFS(B18:H18,"&lt;&gt;空",B18:H18,"&lt;&gt;休",B18:H18,"&lt;&gt;調",B18:H18,"&lt;&gt;",B18:H18,"&lt;&gt;調整休")</f>
        <v>2</v>
      </c>
      <c r="J18" s="682">
        <f>SUM(COUNTIF(B18:H18,"9-19"))*(9)+(COUNTIF(B18:H18,"9-18"))*(8)+(COUNTIF(B18:H18,"9-17"))*(7.25)+(COUNTIF(B18:H18,"9-16"))*(6.25)+(COUNTIF(B18:H18,"9-15"))*(5.5)+(COUNTIF(B18:H18,"9-14"))*(4.5)+(COUNTIF(B18:H18,"9-13"))*(4)+(COUNTIF(B18:H18,"9-12"))*(3)+(COUNTIF(B18:H18,"9-11"))*(2)+(COUNTIF(B18:H18,"9:30-11:30,16-19"))*(5)+(COUNTIF(B18:H18,"15-19"))*(4)+(COUNTIF(B18:H18,"14-19"))*(4.5)+(COUNTIF(B18:H18,"13-19"))*(5.5)+(COUNTIF(B18:H18,"13-18"))*(4.5)+(COUNTIF(B18:H18,"13-17"))*(4)+(COUNTIF(B18:H18,"12-18"))*(5.5)+(COUNTIF(B18:H18,"13:30-19"))*(5)+(COUNTIF(B18:H18,"16-19"))*(3)+(COUNTIF(B18:H18,"11-18"))*(6.25)</f>
        <v>9</v>
      </c>
      <c r="K18" s="692"/>
    </row>
    <row r="19" spans="1:11" ht="19.5" customHeight="1" x14ac:dyDescent="0.15">
      <c r="A19" s="797" t="s">
        <v>109</v>
      </c>
      <c r="B19" s="416"/>
      <c r="C19" s="417"/>
      <c r="D19" s="418"/>
      <c r="E19" s="393" t="s">
        <v>20</v>
      </c>
      <c r="F19" s="393"/>
      <c r="G19" s="393" t="s">
        <v>83</v>
      </c>
      <c r="H19" s="415"/>
      <c r="I19" s="394"/>
      <c r="J19" s="856"/>
      <c r="K19" s="857"/>
    </row>
    <row r="20" spans="1:11" ht="19.5" customHeight="1" thickBot="1" x14ac:dyDescent="0.2">
      <c r="A20" s="798"/>
      <c r="B20" s="111"/>
      <c r="C20" s="395"/>
      <c r="D20" s="395"/>
      <c r="E20" s="399"/>
      <c r="F20" s="400" t="s">
        <v>321</v>
      </c>
      <c r="G20" s="396"/>
      <c r="H20" s="111" t="s">
        <v>27</v>
      </c>
      <c r="I20" s="397"/>
      <c r="J20" s="858"/>
      <c r="K20" s="859"/>
    </row>
    <row r="21" spans="1:11" ht="19.5" customHeight="1" x14ac:dyDescent="0.15">
      <c r="A21" s="33" t="s">
        <v>0</v>
      </c>
      <c r="B21" s="23">
        <v>45943</v>
      </c>
      <c r="C21" s="23">
        <v>45944</v>
      </c>
      <c r="D21" s="23">
        <v>45945</v>
      </c>
      <c r="E21" s="23">
        <v>45946</v>
      </c>
      <c r="F21" s="23">
        <v>45947</v>
      </c>
      <c r="G21" s="23">
        <v>45948</v>
      </c>
      <c r="H21" s="23">
        <v>45949</v>
      </c>
      <c r="I21" s="860" t="s">
        <v>1</v>
      </c>
      <c r="J21" s="861" t="s">
        <v>2</v>
      </c>
      <c r="K21" s="861"/>
    </row>
    <row r="22" spans="1:11" ht="19.5" customHeight="1" x14ac:dyDescent="0.15">
      <c r="A22" s="22" t="s">
        <v>3</v>
      </c>
      <c r="B22" s="24" t="s">
        <v>4</v>
      </c>
      <c r="C22" s="21" t="s">
        <v>5</v>
      </c>
      <c r="D22" s="21" t="s">
        <v>6</v>
      </c>
      <c r="E22" s="2" t="s">
        <v>7</v>
      </c>
      <c r="F22" s="2" t="s">
        <v>8</v>
      </c>
      <c r="G22" s="2" t="s">
        <v>9</v>
      </c>
      <c r="H22" s="24" t="s">
        <v>10</v>
      </c>
      <c r="I22" s="852"/>
      <c r="J22" s="853"/>
      <c r="K22" s="853"/>
    </row>
    <row r="23" spans="1:11" ht="17.100000000000001" customHeight="1" x14ac:dyDescent="0.15">
      <c r="A23" s="17" t="s">
        <v>13</v>
      </c>
      <c r="B23" s="12"/>
      <c r="C23" s="2"/>
      <c r="D23" s="2"/>
      <c r="E23" s="12"/>
      <c r="F23" s="967" t="s">
        <v>60</v>
      </c>
      <c r="G23" s="968"/>
      <c r="H23" s="969"/>
      <c r="I23" s="346"/>
      <c r="J23" s="692"/>
      <c r="K23" s="692"/>
    </row>
    <row r="24" spans="1:11" ht="19.5" customHeight="1" x14ac:dyDescent="0.15">
      <c r="A24" s="20" t="s">
        <v>108</v>
      </c>
      <c r="B24" s="12" t="s">
        <v>20</v>
      </c>
      <c r="C24" s="26"/>
      <c r="D24" s="11"/>
      <c r="E24" s="12"/>
      <c r="F24" s="12" t="s">
        <v>20</v>
      </c>
      <c r="G24" s="12"/>
      <c r="H24" s="12" t="s">
        <v>20</v>
      </c>
      <c r="I24" s="5">
        <f>COUNTIFS(B24:H24,"&lt;&gt;空",B24:H24,"&lt;&gt;休",B24:H24,"&lt;&gt;調",B24:H24,"&lt;&gt;",B24:H24,"&lt;&gt;調整休")</f>
        <v>3</v>
      </c>
      <c r="J24" s="682">
        <f>SUM(COUNTIF(B24:H24,"9-19"))*(9)+(COUNTIF(B24:H24,"9-18"))*(8)+(COUNTIF(B24:H24,"9-17"))*(7.25)+(COUNTIF(B24:H24,"9-16"))*(6.25)+(COUNTIF(B24:H24,"9-15"))*(5.5)+(COUNTIF(B24:H24,"9-14"))*(4.5)+(COUNTIF(B24:H24,"9-13"))*(4)+(COUNTIF(B24:H24,"9-12"))*(3)+(COUNTIF(B24:H24,"9-11"))*(2)+(COUNTIF(B24:H24,"9:30-11:30,16-19"))*(5)+(COUNTIF(B24:H24,"15-19"))*(4)+(COUNTIF(B24:H24,"14-19"))*(4.5)+(COUNTIF(B24:H24,"13-19"))*(5.5)+(COUNTIF(B24:H24,"13-18"))*(4.5)+(COUNTIF(B24:H24,"13-17"))*(4)+(COUNTIF(B24:H24,"12-18"))*(5.5)+(COUNTIF(B24:H24,"13:30-19"))*(5)+(COUNTIF(B24:H24,"16-19"))*(3)+(COUNTIF(B24:H24,"11-18"))*(6.25)</f>
        <v>13.5</v>
      </c>
      <c r="K24" s="692"/>
    </row>
    <row r="25" spans="1:11" ht="19.5" customHeight="1" x14ac:dyDescent="0.15">
      <c r="A25" s="20" t="s">
        <v>127</v>
      </c>
      <c r="B25" s="12" t="s">
        <v>21</v>
      </c>
      <c r="C25" s="2"/>
      <c r="D25" s="11"/>
      <c r="E25" s="12" t="s">
        <v>21</v>
      </c>
      <c r="F25" s="12" t="s">
        <v>184</v>
      </c>
      <c r="G25" s="12"/>
      <c r="H25" s="12" t="s">
        <v>184</v>
      </c>
      <c r="I25" s="5">
        <f>COUNTIFS(B25:H25,"&lt;&gt;空",B25:H25,"&lt;&gt;休",B25:H25,"&lt;&gt;調",B25:H25,"&lt;&gt;",B25:H25,"&lt;&gt;調整休")</f>
        <v>4</v>
      </c>
      <c r="J25" s="682">
        <v>28</v>
      </c>
      <c r="K25" s="692"/>
    </row>
    <row r="26" spans="1:11" ht="19.5" customHeight="1" x14ac:dyDescent="0.15">
      <c r="A26" s="20" t="s">
        <v>312</v>
      </c>
      <c r="B26" s="12"/>
      <c r="C26" s="2"/>
      <c r="D26" s="11"/>
      <c r="E26" s="12"/>
      <c r="F26" s="12" t="s">
        <v>21</v>
      </c>
      <c r="G26" s="12" t="s">
        <v>21</v>
      </c>
      <c r="H26" s="12" t="s">
        <v>21</v>
      </c>
      <c r="I26" s="5">
        <f>COUNTIFS(B26:H26,"&lt;&gt;空",B26:H26,"&lt;&gt;休",B26:H26,"&lt;&gt;調",B26:H26,"&lt;&gt;",B26:H26,"&lt;&gt;調整休")</f>
        <v>3</v>
      </c>
      <c r="J26" s="682">
        <f>SUM(COUNTIF(B26:H26,"9-19"))*(9)+(COUNTIF(B26:H26,"9-18"))*(8)+(COUNTIF(B26:H26,"9-17"))*(7.25)+(COUNTIF(B26:H26,"9-16"))*(6.25)+(COUNTIF(B26:H26,"9-15"))*(5.5)+(COUNTIF(B26:H26,"9-14"))*(4.5)+(COUNTIF(B26:H26,"9-13"))*(4)+(COUNTIF(B26:H26,"9-12"))*(3)+(COUNTIF(B26:H26,"9-11"))*(2)+(COUNTIF(B26:H26,"9:30-11:30,16-19"))*(5)+(COUNTIF(B26:H26,"15-19"))*(4)+(COUNTIF(B26:H26,"14-19"))*(4.5)+(COUNTIF(B26:H26,"13-19"))*(5.5)+(COUNTIF(B26:H26,"13-18"))*(4.5)+(COUNTIF(B26:H26,"13-17"))*(4)+(COUNTIF(B26:H26,"12-18"))*(5.5)+(COUNTIF(B26:H26,"13:30-19"))*(5)+(COUNTIF(B26:H26,"16-19"))*(3)+(COUNTIF(B26:H26,"11-18"))*(6.25)</f>
        <v>13.5</v>
      </c>
      <c r="K26" s="692"/>
    </row>
    <row r="27" spans="1:11" ht="19.5" customHeight="1" thickBot="1" x14ac:dyDescent="0.2">
      <c r="A27" s="421" t="s">
        <v>344</v>
      </c>
      <c r="B27" s="111"/>
      <c r="C27" s="422"/>
      <c r="D27" s="423"/>
      <c r="E27" s="111" t="s">
        <v>21</v>
      </c>
      <c r="F27" s="111"/>
      <c r="G27" s="111" t="s">
        <v>21</v>
      </c>
      <c r="H27" s="111"/>
      <c r="I27" s="5">
        <f>COUNTIFS(B27:H27,"&lt;&gt;空",B27:H27,"&lt;&gt;休",B27:H27,"&lt;&gt;調",B27:H27,"&lt;&gt;",B27:H27,"&lt;&gt;調整休")</f>
        <v>2</v>
      </c>
      <c r="J27" s="682">
        <f>SUM(COUNTIF(B27:H27,"9-19"))*(9)+(COUNTIF(B27:H27,"9-18"))*(8)+(COUNTIF(B27:H27,"9-17"))*(7.25)+(COUNTIF(B27:H27,"9-16"))*(6.25)+(COUNTIF(B27:H27,"9-15"))*(5.5)+(COUNTIF(B27:H27,"9-14"))*(4.5)+(COUNTIF(B27:H27,"9-13"))*(4)+(COUNTIF(B27:H27,"9-12"))*(3)+(COUNTIF(B27:H27,"9-11"))*(2)+(COUNTIF(B27:H27,"9:30-11:30,16-19"))*(5)+(COUNTIF(B27:H27,"15-19"))*(4)+(COUNTIF(B27:H27,"14-19"))*(4.5)+(COUNTIF(B27:H27,"13-19"))*(5.5)+(COUNTIF(B27:H27,"13-18"))*(4.5)+(COUNTIF(B27:H27,"13-17"))*(4)+(COUNTIF(B27:H27,"12-18"))*(5.5)+(COUNTIF(B27:H27,"13:30-19"))*(5)+(COUNTIF(B27:H27,"16-19"))*(3)+(COUNTIF(B27:H27,"11-18"))*(6.25)</f>
        <v>9</v>
      </c>
      <c r="K27" s="692"/>
    </row>
    <row r="28" spans="1:11" ht="19.5" customHeight="1" x14ac:dyDescent="0.15">
      <c r="A28" s="797" t="s">
        <v>109</v>
      </c>
      <c r="B28" s="416"/>
      <c r="C28" s="417"/>
      <c r="D28" s="418"/>
      <c r="E28" s="393" t="s">
        <v>20</v>
      </c>
      <c r="F28" s="393"/>
      <c r="G28" s="393" t="s">
        <v>83</v>
      </c>
      <c r="H28" s="415"/>
      <c r="I28" s="394"/>
      <c r="J28" s="856"/>
      <c r="K28" s="857"/>
    </row>
    <row r="29" spans="1:11" ht="19.5" customHeight="1" thickBot="1" x14ac:dyDescent="0.2">
      <c r="A29" s="798"/>
      <c r="B29" s="111"/>
      <c r="C29" s="395"/>
      <c r="D29" s="395"/>
      <c r="E29" s="399"/>
      <c r="F29" s="400" t="s">
        <v>321</v>
      </c>
      <c r="G29" s="396"/>
      <c r="H29" s="111" t="s">
        <v>27</v>
      </c>
      <c r="I29" s="397"/>
      <c r="J29" s="858"/>
      <c r="K29" s="859"/>
    </row>
    <row r="30" spans="1:11" ht="19.5" customHeight="1" x14ac:dyDescent="0.15">
      <c r="A30" s="33" t="s">
        <v>0</v>
      </c>
      <c r="B30" s="90">
        <v>45950</v>
      </c>
      <c r="C30" s="90">
        <v>45951</v>
      </c>
      <c r="D30" s="90">
        <v>45952</v>
      </c>
      <c r="E30" s="90">
        <v>45953</v>
      </c>
      <c r="F30" s="90">
        <v>45954</v>
      </c>
      <c r="G30" s="90">
        <v>45955</v>
      </c>
      <c r="H30" s="90">
        <v>45956</v>
      </c>
      <c r="I30" s="860" t="s">
        <v>1</v>
      </c>
      <c r="J30" s="861" t="s">
        <v>2</v>
      </c>
      <c r="K30" s="861"/>
    </row>
    <row r="31" spans="1:11" ht="19.5" customHeight="1" x14ac:dyDescent="0.15">
      <c r="A31" s="22" t="s">
        <v>3</v>
      </c>
      <c r="B31" s="2" t="s">
        <v>4</v>
      </c>
      <c r="C31" s="21" t="s">
        <v>5</v>
      </c>
      <c r="D31" s="21" t="s">
        <v>6</v>
      </c>
      <c r="E31" s="2" t="s">
        <v>7</v>
      </c>
      <c r="F31" s="2" t="s">
        <v>8</v>
      </c>
      <c r="G31" s="2" t="s">
        <v>9</v>
      </c>
      <c r="H31" s="24" t="s">
        <v>10</v>
      </c>
      <c r="I31" s="852"/>
      <c r="J31" s="853"/>
      <c r="K31" s="853"/>
    </row>
    <row r="32" spans="1:11" ht="19.5" customHeight="1" x14ac:dyDescent="0.15">
      <c r="A32" s="17" t="s">
        <v>12</v>
      </c>
      <c r="B32" s="12"/>
      <c r="C32" s="419" t="s">
        <v>334</v>
      </c>
      <c r="D32" s="2"/>
      <c r="E32" s="12"/>
      <c r="F32" s="12"/>
      <c r="G32" s="12"/>
      <c r="H32" s="12"/>
      <c r="I32" s="5"/>
      <c r="J32" s="682"/>
      <c r="K32" s="692"/>
    </row>
    <row r="33" spans="1:11" ht="19.5" customHeight="1" x14ac:dyDescent="0.15">
      <c r="A33" s="20" t="s">
        <v>108</v>
      </c>
      <c r="B33" s="12" t="s">
        <v>20</v>
      </c>
      <c r="C33" s="993" t="s">
        <v>338</v>
      </c>
      <c r="D33" s="11"/>
      <c r="E33" s="12"/>
      <c r="F33" s="12" t="s">
        <v>20</v>
      </c>
      <c r="G33" s="12"/>
      <c r="H33" s="12" t="s">
        <v>20</v>
      </c>
      <c r="I33" s="5">
        <f>COUNTIFS(B33:H33,"&lt;&gt;空",B33:H33,"&lt;&gt;休",B33:H33,"&lt;&gt;調",B33:H33,"&lt;&gt;",B33:H33,"&lt;&gt;調整休")</f>
        <v>4</v>
      </c>
      <c r="J33" s="682">
        <f>SUM(COUNTIF(B33:H33,"9-19"))*(9)+(COUNTIF(B33:H33,"9-18"))*(8)+(COUNTIF(B33:H33,"9-17"))*(7.25)+(COUNTIF(B33:H33,"9-16"))*(6.25)+(COUNTIF(B33:H33,"9-15"))*(5.5)+(COUNTIF(B33:H33,"9-14"))*(4.5)+(COUNTIF(B33:H33,"9-13"))*(4)+(COUNTIF(B33:H33,"9-12"))*(3)+(COUNTIF(B33:H33,"9-11"))*(2)+(COUNTIF(B33:H33,"9:30-11:30,16-19"))*(5)+(COUNTIF(B33:H33,"15-19"))*(4)+(COUNTIF(B33:H33,"14-19"))*(4.5)+(COUNTIF(B33:H33,"13-19"))*(5.5)+(COUNTIF(B33:H33,"13-18"))*(4.5)+(COUNTIF(B33:H33,"13-17"))*(4)+(COUNTIF(B33:H33,"12-18"))*(5.5)+(COUNTIF(B33:H33,"13:30-19"))*(5)+(COUNTIF(B33:H33,"16-19"))*(3)+(COUNTIF(B33:H33,"11-18"))*(6.25)</f>
        <v>13.5</v>
      </c>
      <c r="K33" s="692"/>
    </row>
    <row r="34" spans="1:11" ht="19.5" customHeight="1" x14ac:dyDescent="0.15">
      <c r="A34" s="20" t="s">
        <v>127</v>
      </c>
      <c r="B34" s="12" t="s">
        <v>21</v>
      </c>
      <c r="C34" s="994"/>
      <c r="D34" s="11"/>
      <c r="E34" s="12" t="s">
        <v>21</v>
      </c>
      <c r="F34" s="12" t="s">
        <v>184</v>
      </c>
      <c r="G34" s="12"/>
      <c r="H34" s="12" t="s">
        <v>184</v>
      </c>
      <c r="I34" s="5">
        <f>COUNTIFS(B34:H34,"&lt;&gt;空",B34:H34,"&lt;&gt;休",B34:H34,"&lt;&gt;調",B34:H34,"&lt;&gt;",B34:H34,"&lt;&gt;調整休")</f>
        <v>4</v>
      </c>
      <c r="J34" s="682">
        <v>22.75</v>
      </c>
      <c r="K34" s="692"/>
    </row>
    <row r="35" spans="1:11" ht="19.5" customHeight="1" x14ac:dyDescent="0.15">
      <c r="A35" s="20" t="s">
        <v>312</v>
      </c>
      <c r="B35" s="12"/>
      <c r="C35" s="994"/>
      <c r="D35" s="11"/>
      <c r="E35" s="12"/>
      <c r="F35" s="12" t="s">
        <v>21</v>
      </c>
      <c r="G35" s="12" t="s">
        <v>21</v>
      </c>
      <c r="H35" s="12" t="s">
        <v>21</v>
      </c>
      <c r="I35" s="5">
        <f>COUNTIFS(B35:H35,"&lt;&gt;空",B35:H35,"&lt;&gt;休",B35:H35,"&lt;&gt;調",B35:H35,"&lt;&gt;",B35:H35,"&lt;&gt;調整休")</f>
        <v>3</v>
      </c>
      <c r="J35" s="682">
        <f>SUM(COUNTIF(B35:H35,"9-19"))*(9)+(COUNTIF(B35:H35,"9-18"))*(8)+(COUNTIF(B35:H35,"9-17"))*(7.25)+(COUNTIF(B35:H35,"9-16"))*(6.25)+(COUNTIF(B35:H35,"9-15"))*(5.5)+(COUNTIF(B35:H35,"9-14"))*(4.5)+(COUNTIF(B35:H35,"9-13"))*(4)+(COUNTIF(B35:H35,"9-12"))*(3)+(COUNTIF(B35:H35,"9-11"))*(2)+(COUNTIF(B35:H35,"9:30-11:30,16-19"))*(5)+(COUNTIF(B35:H35,"15-19"))*(4)+(COUNTIF(B35:H35,"14-19"))*(4.5)+(COUNTIF(B35:H35,"13-19"))*(5.5)+(COUNTIF(B35:H35,"13-18"))*(4.5)+(COUNTIF(B35:H35,"13-17"))*(4)+(COUNTIF(B35:H35,"12-18"))*(5.5)+(COUNTIF(B35:H35,"13:30-19"))*(5)+(COUNTIF(B35:H35,"16-19"))*(3)+(COUNTIF(B35:H35,"11-18"))*(6.25)</f>
        <v>13.5</v>
      </c>
      <c r="K35" s="692"/>
    </row>
    <row r="36" spans="1:11" ht="19.5" customHeight="1" thickBot="1" x14ac:dyDescent="0.2">
      <c r="A36" s="421" t="s">
        <v>344</v>
      </c>
      <c r="B36" s="111"/>
      <c r="C36" s="994"/>
      <c r="D36" s="423"/>
      <c r="E36" s="111" t="s">
        <v>21</v>
      </c>
      <c r="F36" s="111"/>
      <c r="G36" s="111" t="s">
        <v>21</v>
      </c>
      <c r="H36" s="111"/>
      <c r="I36" s="5">
        <f>COUNTIFS(B36:H36,"&lt;&gt;空",B36:H36,"&lt;&gt;休",B36:H36,"&lt;&gt;調",B36:H36,"&lt;&gt;",B36:H36,"&lt;&gt;調整休")</f>
        <v>2</v>
      </c>
      <c r="J36" s="682">
        <f>SUM(COUNTIF(B36:H36,"9-19"))*(9)+(COUNTIF(B36:H36,"9-18"))*(8)+(COUNTIF(B36:H36,"9-17"))*(7.25)+(COUNTIF(B36:H36,"9-16"))*(6.25)+(COUNTIF(B36:H36,"9-15"))*(5.5)+(COUNTIF(B36:H36,"9-14"))*(4.5)+(COUNTIF(B36:H36,"9-13"))*(4)+(COUNTIF(B36:H36,"9-12"))*(3)+(COUNTIF(B36:H36,"9-11"))*(2)+(COUNTIF(B36:H36,"9:30-11:30,16-19"))*(5)+(COUNTIF(B36:H36,"15-19"))*(4)+(COUNTIF(B36:H36,"14-19"))*(4.5)+(COUNTIF(B36:H36,"13-19"))*(5.5)+(COUNTIF(B36:H36,"13-18"))*(4.5)+(COUNTIF(B36:H36,"13-17"))*(4)+(COUNTIF(B36:H36,"12-18"))*(5.5)+(COUNTIF(B36:H36,"13:30-19"))*(5)+(COUNTIF(B36:H36,"16-19"))*(3)+(COUNTIF(B36:H36,"11-18"))*(6.25)</f>
        <v>9</v>
      </c>
      <c r="K36" s="692"/>
    </row>
    <row r="37" spans="1:11" ht="19.5" customHeight="1" x14ac:dyDescent="0.15">
      <c r="A37" s="797" t="s">
        <v>109</v>
      </c>
      <c r="B37" s="416"/>
      <c r="C37" s="994"/>
      <c r="D37" s="418"/>
      <c r="E37" s="393" t="s">
        <v>20</v>
      </c>
      <c r="F37" s="393"/>
      <c r="G37" s="393" t="s">
        <v>83</v>
      </c>
      <c r="H37" s="415"/>
      <c r="I37" s="394"/>
      <c r="J37" s="856"/>
      <c r="K37" s="857"/>
    </row>
    <row r="38" spans="1:11" ht="19.5" customHeight="1" thickBot="1" x14ac:dyDescent="0.2">
      <c r="A38" s="798"/>
      <c r="B38" s="111"/>
      <c r="C38" s="995"/>
      <c r="D38" s="395"/>
      <c r="E38" s="399"/>
      <c r="F38" s="400" t="s">
        <v>321</v>
      </c>
      <c r="G38" s="396"/>
      <c r="H38" s="111" t="s">
        <v>27</v>
      </c>
      <c r="I38" s="397"/>
      <c r="J38" s="858"/>
      <c r="K38" s="859"/>
    </row>
    <row r="39" spans="1:11" ht="19.5" customHeight="1" x14ac:dyDescent="0.15">
      <c r="A39" s="33" t="s">
        <v>0</v>
      </c>
      <c r="B39" s="23">
        <v>45957</v>
      </c>
      <c r="C39" s="23">
        <v>45958</v>
      </c>
      <c r="D39" s="23">
        <v>45959</v>
      </c>
      <c r="E39" s="23">
        <v>45960</v>
      </c>
      <c r="F39" s="23">
        <v>45961</v>
      </c>
      <c r="G39" s="23"/>
      <c r="H39" s="23"/>
      <c r="I39" s="860" t="s">
        <v>1</v>
      </c>
      <c r="J39" s="861" t="s">
        <v>2</v>
      </c>
      <c r="K39" s="861"/>
    </row>
    <row r="40" spans="1:11" ht="19.5" customHeight="1" x14ac:dyDescent="0.15">
      <c r="A40" s="22" t="s">
        <v>3</v>
      </c>
      <c r="B40" s="2" t="s">
        <v>4</v>
      </c>
      <c r="C40" s="316" t="s">
        <v>5</v>
      </c>
      <c r="D40" s="21" t="s">
        <v>6</v>
      </c>
      <c r="E40" s="2" t="s">
        <v>7</v>
      </c>
      <c r="F40" s="2" t="s">
        <v>8</v>
      </c>
      <c r="G40" s="2"/>
      <c r="H40" s="24"/>
      <c r="I40" s="852"/>
      <c r="J40" s="853"/>
      <c r="K40" s="853"/>
    </row>
    <row r="41" spans="1:11" ht="17.100000000000001" customHeight="1" x14ac:dyDescent="0.15">
      <c r="A41" s="17" t="s">
        <v>13</v>
      </c>
      <c r="B41" s="12"/>
      <c r="C41" s="2"/>
      <c r="D41" s="2"/>
      <c r="E41" s="12"/>
      <c r="F41" s="12"/>
      <c r="G41" s="2"/>
      <c r="H41" s="2"/>
      <c r="I41" s="346"/>
      <c r="J41" s="692"/>
      <c r="K41" s="692"/>
    </row>
    <row r="42" spans="1:11" ht="19.5" customHeight="1" x14ac:dyDescent="0.15">
      <c r="A42" s="20" t="s">
        <v>108</v>
      </c>
      <c r="B42" s="12" t="s">
        <v>20</v>
      </c>
      <c r="C42" s="26"/>
      <c r="D42" s="11"/>
      <c r="E42" s="12"/>
      <c r="F42" s="12" t="s">
        <v>20</v>
      </c>
      <c r="G42" s="11"/>
      <c r="H42" s="11"/>
      <c r="I42" s="5">
        <f>COUNTIFS(B42:H42,"&lt;&gt;空",B42:H42,"&lt;&gt;休",B42:H42,"&lt;&gt;調",B42:H42,"&lt;&gt;",B42:H42,"&lt;&gt;調整休")</f>
        <v>2</v>
      </c>
      <c r="J42" s="682">
        <f>SUM(COUNTIF(B42:H42,"9-19"))*(9)+(COUNTIF(B42:H42,"9-18"))*(8)+(COUNTIF(B42:H42,"9-17"))*(7.25)+(COUNTIF(B42:H42,"9-16"))*(6.25)+(COUNTIF(B42:H42,"9-15"))*(5.5)+(COUNTIF(B42:H42,"9-14"))*(4.5)+(COUNTIF(B42:H42,"9-13"))*(4)+(COUNTIF(B42:H42,"9-12"))*(3)+(COUNTIF(B42:H42,"9-11"))*(2)+(COUNTIF(B42:H42,"9:30-11:30,16-19"))*(5)+(COUNTIF(B42:H42,"15-19"))*(4)+(COUNTIF(B42:H42,"14-19"))*(4.5)+(COUNTIF(B42:H42,"13-19"))*(5.5)+(COUNTIF(B42:H42,"13-18"))*(4.5)+(COUNTIF(B42:H42,"13-17"))*(4)+(COUNTIF(B42:H42,"12-18"))*(5.5)+(COUNTIF(B42:H42,"13:30-19"))*(5)+(COUNTIF(B42:H42,"16-19"))*(3)+(COUNTIF(B42:H42,"11-18"))*(6.25)</f>
        <v>9</v>
      </c>
      <c r="K42" s="692"/>
    </row>
    <row r="43" spans="1:11" ht="19.5" customHeight="1" x14ac:dyDescent="0.15">
      <c r="A43" s="20" t="s">
        <v>127</v>
      </c>
      <c r="B43" s="12" t="s">
        <v>21</v>
      </c>
      <c r="C43" s="2"/>
      <c r="D43" s="11"/>
      <c r="E43" s="12" t="s">
        <v>21</v>
      </c>
      <c r="F43" s="12" t="s">
        <v>184</v>
      </c>
      <c r="G43" s="11"/>
      <c r="H43" s="11"/>
      <c r="I43" s="5">
        <f>COUNTIFS(B43:H43,"&lt;&gt;空",B43:H43,"&lt;&gt;休",B43:H43,"&lt;&gt;調",B43:H43,"&lt;&gt;",B43:H43,"&lt;&gt;調整休")</f>
        <v>3</v>
      </c>
      <c r="J43" s="682">
        <f>SUM(COUNTIF(B43:H43,"9-19"))*(9)+(COUNTIF(B43:H43,"9-18"))*(8)+(COUNTIF(B43:H43,"9-17"))*(7.25)+(COUNTIF(B43:H43,"9-16"))*(6.25)+(COUNTIF(B43:H43,"9-15"))*(5.5)+(COUNTIF(B43:H43,"9-14"))*(4.5)+(COUNTIF(B43:H43,"9-13"))*(4)+(COUNTIF(B43:H43,"9-12"))*(3)+(COUNTIF(B43:H43,"9-11"))*(2)+(COUNTIF(B43:H43,"9:30-11:30,16-19"))*(5)+(COUNTIF(B43:H43,"15-19"))*(4)+(COUNTIF(B43:H43,"14-19"))*(4.5)+(COUNTIF(B43:H43,"13-19"))*(5.5)+(COUNTIF(B43:H43,"13-18"))*(4.5)+(COUNTIF(B43:H43,"13-17"))*(4)+(COUNTIF(B43:H43,"12-18"))*(5.5)+(COUNTIF(B43:H43,"13:30-19"))*(5)+(COUNTIF(B43:H43,"16-19"))*(3)+(COUNTIF(B43:H43,"11-18"))*(6.25)</f>
        <v>9</v>
      </c>
      <c r="K43" s="692"/>
    </row>
    <row r="44" spans="1:11" ht="19.5" customHeight="1" x14ac:dyDescent="0.15">
      <c r="A44" s="20" t="s">
        <v>312</v>
      </c>
      <c r="B44" s="12"/>
      <c r="C44" s="2"/>
      <c r="D44" s="11"/>
      <c r="E44" s="12"/>
      <c r="F44" s="12" t="s">
        <v>21</v>
      </c>
      <c r="G44" s="11"/>
      <c r="H44" s="11"/>
      <c r="I44" s="5">
        <f>COUNTIFS(B44:H44,"&lt;&gt;空",B44:H44,"&lt;&gt;休",B44:H44,"&lt;&gt;調",B44:H44,"&lt;&gt;",B44:H44,"&lt;&gt;調整休")</f>
        <v>1</v>
      </c>
      <c r="J44" s="682">
        <f>SUM(COUNTIF(B44:H44,"9-19"))*(9)+(COUNTIF(B44:H44,"9-18"))*(8)+(COUNTIF(B44:H44,"9-17"))*(7.25)+(COUNTIF(B44:H44,"9-16"))*(6.25)+(COUNTIF(B44:H44,"9-15"))*(5.5)+(COUNTIF(B44:H44,"9-14"))*(4.5)+(COUNTIF(B44:H44,"9-13"))*(4)+(COUNTIF(B44:H44,"9-12"))*(3)+(COUNTIF(B44:H44,"9-11"))*(2)+(COUNTIF(B44:H44,"9:30-11:30,16-19"))*(5)+(COUNTIF(B44:H44,"15-19"))*(4)+(COUNTIF(B44:H44,"14-19"))*(4.5)+(COUNTIF(B44:H44,"13-19"))*(5.5)+(COUNTIF(B44:H44,"13-18"))*(4.5)+(COUNTIF(B44:H44,"13-17"))*(4)+(COUNTIF(B44:H44,"12-18"))*(5.5)+(COUNTIF(B44:H44,"13:30-19"))*(5)+(COUNTIF(B44:H44,"16-19"))*(3)+(COUNTIF(B44:H44,"11-18"))*(6.25)</f>
        <v>4.5</v>
      </c>
      <c r="K44" s="692"/>
    </row>
    <row r="45" spans="1:11" ht="19.5" customHeight="1" thickBot="1" x14ac:dyDescent="0.2">
      <c r="A45" s="421" t="s">
        <v>344</v>
      </c>
      <c r="B45" s="111"/>
      <c r="C45" s="422"/>
      <c r="D45" s="423"/>
      <c r="E45" s="111" t="s">
        <v>21</v>
      </c>
      <c r="F45" s="111"/>
      <c r="G45" s="423"/>
      <c r="H45" s="423"/>
      <c r="I45" s="5">
        <f>COUNTIFS(B45:H45,"&lt;&gt;空",B45:H45,"&lt;&gt;休",B45:H45,"&lt;&gt;調",B45:H45,"&lt;&gt;",B45:H45,"&lt;&gt;調整休")</f>
        <v>1</v>
      </c>
      <c r="J45" s="682">
        <f>SUM(COUNTIF(B45:H45,"9-19"))*(9)+(COUNTIF(B45:H45,"9-18"))*(8)+(COUNTIF(B45:H45,"9-17"))*(7.25)+(COUNTIF(B45:H45,"9-16"))*(6.25)+(COUNTIF(B45:H45,"9-15"))*(5.5)+(COUNTIF(B45:H45,"9-14"))*(4.5)+(COUNTIF(B45:H45,"9-13"))*(4)+(COUNTIF(B45:H45,"9-12"))*(3)+(COUNTIF(B45:H45,"9-11"))*(2)+(COUNTIF(B45:H45,"9:30-11:30,16-19"))*(5)+(COUNTIF(B45:H45,"15-19"))*(4)+(COUNTIF(B45:H45,"14-19"))*(4.5)+(COUNTIF(B45:H45,"13-19"))*(5.5)+(COUNTIF(B45:H45,"13-18"))*(4.5)+(COUNTIF(B45:H45,"13-17"))*(4)+(COUNTIF(B45:H45,"12-18"))*(5.5)+(COUNTIF(B45:H45,"13:30-19"))*(5)+(COUNTIF(B45:H45,"16-19"))*(3)+(COUNTIF(B45:H45,"11-18"))*(6.25)</f>
        <v>4.5</v>
      </c>
      <c r="K45" s="692"/>
    </row>
    <row r="46" spans="1:11" ht="19.5" customHeight="1" x14ac:dyDescent="0.15">
      <c r="A46" s="797" t="s">
        <v>109</v>
      </c>
      <c r="B46" s="416"/>
      <c r="C46" s="391"/>
      <c r="D46" s="392"/>
      <c r="E46" s="393" t="s">
        <v>20</v>
      </c>
      <c r="F46" s="393"/>
      <c r="G46" s="392"/>
      <c r="H46" s="392"/>
      <c r="I46" s="394"/>
      <c r="J46" s="856"/>
      <c r="K46" s="976"/>
    </row>
    <row r="47" spans="1:11" ht="19.5" customHeight="1" thickBot="1" x14ac:dyDescent="0.2">
      <c r="A47" s="798"/>
      <c r="B47" s="111"/>
      <c r="C47" s="395"/>
      <c r="D47" s="395"/>
      <c r="E47" s="399"/>
      <c r="F47" s="400" t="s">
        <v>321</v>
      </c>
      <c r="G47" s="395"/>
      <c r="H47" s="395"/>
      <c r="I47" s="397"/>
      <c r="J47" s="858"/>
      <c r="K47" s="859"/>
    </row>
    <row r="48" spans="1:11" ht="19.5" customHeight="1" x14ac:dyDescent="0.15">
      <c r="A48" s="41"/>
      <c r="B48" s="42"/>
      <c r="C48" s="42"/>
      <c r="D48" s="42"/>
      <c r="E48" s="42"/>
      <c r="F48" s="42"/>
      <c r="G48" s="42"/>
      <c r="H48" s="42"/>
      <c r="I48" s="992" t="s">
        <v>343</v>
      </c>
      <c r="J48" s="992"/>
      <c r="K48" s="992"/>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92</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69">
    <mergeCell ref="A55:B55"/>
    <mergeCell ref="A56:B56"/>
    <mergeCell ref="C56:K56"/>
    <mergeCell ref="A57:B57"/>
    <mergeCell ref="C57:K57"/>
    <mergeCell ref="J25:K25"/>
    <mergeCell ref="J14:K14"/>
    <mergeCell ref="J15:K15"/>
    <mergeCell ref="J16:K16"/>
    <mergeCell ref="J17:K17"/>
    <mergeCell ref="J45:K45"/>
    <mergeCell ref="J44:K44"/>
    <mergeCell ref="J32:K32"/>
    <mergeCell ref="J33:K33"/>
    <mergeCell ref="J34:K34"/>
    <mergeCell ref="J35:K35"/>
    <mergeCell ref="A54:B54"/>
    <mergeCell ref="C54:K54"/>
    <mergeCell ref="A46:A47"/>
    <mergeCell ref="J46:K46"/>
    <mergeCell ref="J47:K47"/>
    <mergeCell ref="I48:K48"/>
    <mergeCell ref="A49:B49"/>
    <mergeCell ref="D49:E49"/>
    <mergeCell ref="A50:B50"/>
    <mergeCell ref="C50:K50"/>
    <mergeCell ref="A51:B51"/>
    <mergeCell ref="C51:K51"/>
    <mergeCell ref="C52:K52"/>
    <mergeCell ref="I39:I40"/>
    <mergeCell ref="J39:K40"/>
    <mergeCell ref="J41:K41"/>
    <mergeCell ref="J42:K42"/>
    <mergeCell ref="J43:K43"/>
    <mergeCell ref="A37:A38"/>
    <mergeCell ref="J37:K37"/>
    <mergeCell ref="J38:K38"/>
    <mergeCell ref="C33:C38"/>
    <mergeCell ref="J26:K26"/>
    <mergeCell ref="A28:A29"/>
    <mergeCell ref="J28:K28"/>
    <mergeCell ref="J29:K29"/>
    <mergeCell ref="I30:I31"/>
    <mergeCell ref="J30:K31"/>
    <mergeCell ref="J27:K27"/>
    <mergeCell ref="J36:K36"/>
    <mergeCell ref="I21:I22"/>
    <mergeCell ref="J21:K22"/>
    <mergeCell ref="F23:H23"/>
    <mergeCell ref="J23:K23"/>
    <mergeCell ref="J24:K24"/>
    <mergeCell ref="A19:A20"/>
    <mergeCell ref="J19:K19"/>
    <mergeCell ref="J20:K20"/>
    <mergeCell ref="J7:K7"/>
    <mergeCell ref="J8:K8"/>
    <mergeCell ref="A10:A11"/>
    <mergeCell ref="J10:K10"/>
    <mergeCell ref="J11:K11"/>
    <mergeCell ref="I12:I13"/>
    <mergeCell ref="J12:K13"/>
    <mergeCell ref="J9:K9"/>
    <mergeCell ref="J18:K18"/>
    <mergeCell ref="J6:K6"/>
    <mergeCell ref="B1:F1"/>
    <mergeCell ref="H1:K1"/>
    <mergeCell ref="I3:I4"/>
    <mergeCell ref="J3:K4"/>
    <mergeCell ref="J5:K5"/>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434065A-C2C3-448A-A10D-D020B8EFC277}">
          <x14:formula1>
            <xm:f>'F:\Users\clmiwa-three\Downloads\[《中村》新田・草加 エリア 仮シフト【12月16日～1月15日】.xlsx]参照データベース'!#REF!</xm:f>
          </x14:formula1>
          <xm:sqref>G1 E48:F48 C20:D20 B11:D11 C29:D29 C47:D48 G47:H48 D38</xm:sqref>
        </x14:dataValidation>
      </x14:dataValidations>
    </ext>
  </extLst>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B14F-ADFD-44B6-8E41-12E82D63B878}">
  <dimension ref="A1:K59"/>
  <sheetViews>
    <sheetView zoomScaleNormal="100" workbookViewId="0">
      <selection activeCell="Q50" sqref="Q50"/>
    </sheetView>
  </sheetViews>
  <sheetFormatPr defaultColWidth="9" defaultRowHeight="16.5" customHeight="1" x14ac:dyDescent="0.15"/>
  <cols>
    <col min="1" max="1" width="11.5" style="1" customWidth="1"/>
    <col min="2" max="8" width="9.625" style="14" customWidth="1"/>
    <col min="9" max="9" width="7.625" style="1" customWidth="1"/>
    <col min="10" max="10" width="8.375" style="1" customWidth="1"/>
    <col min="11" max="11" width="2.375" style="1" customWidth="1"/>
    <col min="12" max="16384" width="9" style="1"/>
  </cols>
  <sheetData>
    <row r="1" spans="1:11" ht="16.5" customHeight="1" thickBot="1" x14ac:dyDescent="0.2">
      <c r="A1" s="50" t="s">
        <v>59</v>
      </c>
      <c r="B1" s="683" t="s">
        <v>337</v>
      </c>
      <c r="C1" s="683"/>
      <c r="D1" s="683"/>
      <c r="E1" s="683"/>
      <c r="F1" s="683"/>
      <c r="H1" s="760" t="s">
        <v>190</v>
      </c>
      <c r="I1" s="761"/>
      <c r="J1" s="761"/>
      <c r="K1" s="762"/>
    </row>
    <row r="2" spans="1:11" ht="8.4499999999999993" customHeight="1" x14ac:dyDescent="0.15">
      <c r="A2" s="14"/>
      <c r="I2" s="14"/>
      <c r="J2" s="3"/>
      <c r="K2" s="4"/>
    </row>
    <row r="3" spans="1:11" ht="16.5" customHeight="1" x14ac:dyDescent="0.15">
      <c r="A3" s="2" t="s">
        <v>64</v>
      </c>
      <c r="B3" s="90"/>
      <c r="C3" s="90"/>
      <c r="D3" s="90">
        <v>45931</v>
      </c>
      <c r="E3" s="90">
        <v>45932</v>
      </c>
      <c r="F3" s="90">
        <v>45933</v>
      </c>
      <c r="G3" s="90">
        <v>45934</v>
      </c>
      <c r="H3" s="90">
        <v>45935</v>
      </c>
      <c r="I3" s="727" t="s">
        <v>1</v>
      </c>
      <c r="J3" s="717" t="s">
        <v>2</v>
      </c>
      <c r="K3" s="718"/>
    </row>
    <row r="4" spans="1:11" ht="16.5" customHeight="1" x14ac:dyDescent="0.15">
      <c r="A4" s="2" t="s">
        <v>3</v>
      </c>
      <c r="B4" s="2"/>
      <c r="C4" s="2"/>
      <c r="D4" s="21" t="s">
        <v>6</v>
      </c>
      <c r="E4" s="2" t="s">
        <v>7</v>
      </c>
      <c r="F4" s="2" t="s">
        <v>8</v>
      </c>
      <c r="G4" s="2" t="s">
        <v>9</v>
      </c>
      <c r="H4" s="24" t="s">
        <v>10</v>
      </c>
      <c r="I4" s="728"/>
      <c r="J4" s="719"/>
      <c r="K4" s="720"/>
    </row>
    <row r="5" spans="1:11" ht="18" customHeight="1" x14ac:dyDescent="0.15">
      <c r="A5" s="17" t="s">
        <v>13</v>
      </c>
      <c r="B5" s="11"/>
      <c r="C5" s="11"/>
      <c r="D5" s="11"/>
      <c r="E5" s="12"/>
      <c r="F5" s="12"/>
      <c r="G5" s="12"/>
      <c r="H5" s="12"/>
      <c r="I5" s="5"/>
      <c r="J5" s="682"/>
      <c r="K5" s="692"/>
    </row>
    <row r="6" spans="1:11" ht="17.25" customHeight="1" x14ac:dyDescent="0.15">
      <c r="A6" s="20" t="s">
        <v>191</v>
      </c>
      <c r="B6" s="357"/>
      <c r="C6" s="357"/>
      <c r="D6" s="357"/>
      <c r="E6" s="355" t="s">
        <v>20</v>
      </c>
      <c r="F6" s="355" t="s">
        <v>20</v>
      </c>
      <c r="G6" s="306"/>
      <c r="H6" s="355" t="s">
        <v>20</v>
      </c>
      <c r="I6" s="5">
        <f t="shared" ref="I6:I10" si="0">COUNTIFS(B6:H6,"&lt;&gt;空",B6:H6,"&lt;&gt;休",B6:H6,"&lt;&gt;調",B6:H6,"&lt;&gt;",B6:H6,"&lt;&gt;調整休")</f>
        <v>3</v>
      </c>
      <c r="J6" s="758">
        <f t="shared" ref="J6" si="1">SUM(COUNTIF(B6:H6,"9-14"))*(5)+(COUNTIF(B6:H6,"14-19"))*(5)+(COUNTIF(B6:H6,"9-14・17-19"))*(7)</f>
        <v>15</v>
      </c>
      <c r="K6" s="759"/>
    </row>
    <row r="7" spans="1:11" ht="17.25" customHeight="1" x14ac:dyDescent="0.15">
      <c r="A7" s="20" t="s">
        <v>192</v>
      </c>
      <c r="B7" s="357"/>
      <c r="C7" s="357"/>
      <c r="D7" s="357"/>
      <c r="E7" s="355"/>
      <c r="F7" s="355" t="s">
        <v>21</v>
      </c>
      <c r="G7" s="306"/>
      <c r="H7" s="355" t="s">
        <v>21</v>
      </c>
      <c r="I7" s="5">
        <f t="shared" si="0"/>
        <v>2</v>
      </c>
      <c r="J7" s="758">
        <f t="shared" ref="J7:J8" si="2">SUM(COUNTIF(B7:H7,"9-14"))*(5)+(COUNTIF(B7:H7,"14-19"))*(5)+(COUNTIF(B7:H7,"9-14・17-19"))*(7)</f>
        <v>10</v>
      </c>
      <c r="K7" s="759"/>
    </row>
    <row r="8" spans="1:11" ht="17.25" customHeight="1" x14ac:dyDescent="0.15">
      <c r="A8" s="20" t="s">
        <v>193</v>
      </c>
      <c r="B8" s="357"/>
      <c r="C8" s="357"/>
      <c r="D8" s="357"/>
      <c r="E8" s="355" t="s">
        <v>21</v>
      </c>
      <c r="F8" s="355"/>
      <c r="G8" s="355" t="s">
        <v>184</v>
      </c>
      <c r="H8" s="355"/>
      <c r="I8" s="5">
        <f t="shared" si="0"/>
        <v>2</v>
      </c>
      <c r="J8" s="758">
        <f t="shared" si="2"/>
        <v>5</v>
      </c>
      <c r="K8" s="759"/>
    </row>
    <row r="9" spans="1:11" ht="17.25" customHeight="1" x14ac:dyDescent="0.15">
      <c r="A9" s="20" t="s">
        <v>95</v>
      </c>
      <c r="B9" s="357"/>
      <c r="C9" s="357"/>
      <c r="D9" s="357"/>
      <c r="E9" s="355"/>
      <c r="F9" s="355" t="s">
        <v>68</v>
      </c>
      <c r="G9" s="355" t="s">
        <v>341</v>
      </c>
      <c r="H9" s="355" t="s">
        <v>68</v>
      </c>
      <c r="I9" s="5">
        <f t="shared" si="0"/>
        <v>3</v>
      </c>
      <c r="J9" s="758">
        <f>SUM(COUNTIF(B9:H9,"9-14"))*(5)+(COUNTIF(B9:H9,"14-19"))*(5)+(COUNTIF(B9:H9,"9-14・17-19"))*(7)+(COUNTIF(B9:H9,"15-19"))*(4)+(COUNTIF(B9:H9,"14-18"))*(4)+(COUNTIF(B9:H9,"16-19"))*(3)</f>
        <v>8</v>
      </c>
      <c r="K9" s="759"/>
    </row>
    <row r="10" spans="1:11" ht="17.25" customHeight="1" x14ac:dyDescent="0.15">
      <c r="A10" s="20" t="s">
        <v>297</v>
      </c>
      <c r="B10" s="357"/>
      <c r="C10" s="357"/>
      <c r="D10" s="357"/>
      <c r="E10" s="12" t="s">
        <v>245</v>
      </c>
      <c r="F10" s="12" t="s">
        <v>245</v>
      </c>
      <c r="G10" s="12" t="s">
        <v>245</v>
      </c>
      <c r="H10" s="355"/>
      <c r="I10" s="5">
        <f t="shared" si="0"/>
        <v>3</v>
      </c>
      <c r="J10" s="758">
        <f>SUM(COUNTIF(B10:H10,"9-14"))*(5)+(COUNTIF(B10:H10,"14-19"))*(5)+(COUNTIF(B10:H10,"9-14・17-19"))*(7)+(COUNTIF(B10:H10,"15-19"))*(4)+(COUNTIF(B10:H10,"14-18"))*(4)+(COUNTIF(B10:H10,"16-19"))*(3)+(COUNTIF(B10:H10,"10-15:30"))*(5)</f>
        <v>15</v>
      </c>
      <c r="K10" s="759"/>
    </row>
    <row r="11" spans="1:11" ht="17.25" customHeight="1" x14ac:dyDescent="0.15">
      <c r="A11" s="31" t="s">
        <v>66</v>
      </c>
      <c r="B11" s="357"/>
      <c r="C11" s="357"/>
      <c r="D11" s="357"/>
      <c r="E11" s="355"/>
      <c r="F11" s="355"/>
      <c r="G11" s="306"/>
      <c r="H11" s="355"/>
      <c r="I11" s="5"/>
      <c r="J11" s="91"/>
      <c r="K11" s="92"/>
    </row>
    <row r="12" spans="1:11" ht="17.25" customHeight="1" x14ac:dyDescent="0.15">
      <c r="A12" s="31" t="s">
        <v>66</v>
      </c>
      <c r="B12" s="357"/>
      <c r="C12" s="357"/>
      <c r="D12" s="357"/>
      <c r="E12" s="355"/>
      <c r="F12" s="355"/>
      <c r="G12" s="306"/>
      <c r="H12" s="355"/>
      <c r="I12" s="5"/>
      <c r="J12" s="682"/>
      <c r="K12" s="692"/>
    </row>
    <row r="13" spans="1:11" ht="16.5" customHeight="1" x14ac:dyDescent="0.15">
      <c r="A13" s="33" t="s">
        <v>0</v>
      </c>
      <c r="B13" s="90">
        <v>45936</v>
      </c>
      <c r="C13" s="90">
        <v>45937</v>
      </c>
      <c r="D13" s="90">
        <v>45938</v>
      </c>
      <c r="E13" s="90">
        <v>45939</v>
      </c>
      <c r="F13" s="90">
        <v>45940</v>
      </c>
      <c r="G13" s="90">
        <v>45941</v>
      </c>
      <c r="H13" s="90">
        <v>45942</v>
      </c>
      <c r="I13" s="727" t="s">
        <v>1</v>
      </c>
      <c r="J13" s="717" t="s">
        <v>2</v>
      </c>
      <c r="K13" s="718"/>
    </row>
    <row r="14" spans="1:11" ht="16.5" customHeight="1" x14ac:dyDescent="0.15">
      <c r="A14" s="22" t="s">
        <v>3</v>
      </c>
      <c r="B14" s="2" t="s">
        <v>4</v>
      </c>
      <c r="C14" s="2" t="s">
        <v>5</v>
      </c>
      <c r="D14" s="21" t="s">
        <v>6</v>
      </c>
      <c r="E14" s="2" t="s">
        <v>7</v>
      </c>
      <c r="F14" s="2" t="s">
        <v>8</v>
      </c>
      <c r="G14" s="2" t="s">
        <v>9</v>
      </c>
      <c r="H14" s="24" t="s">
        <v>10</v>
      </c>
      <c r="I14" s="728"/>
      <c r="J14" s="719"/>
      <c r="K14" s="720"/>
    </row>
    <row r="15" spans="1:11" ht="18" customHeight="1" x14ac:dyDescent="0.15">
      <c r="A15" s="17" t="s">
        <v>12</v>
      </c>
      <c r="B15" s="12"/>
      <c r="C15" s="11"/>
      <c r="D15" s="11"/>
      <c r="E15" s="12"/>
      <c r="F15" s="12"/>
      <c r="G15" s="12"/>
      <c r="H15" s="12"/>
      <c r="I15" s="5"/>
      <c r="J15" s="682"/>
      <c r="K15" s="692"/>
    </row>
    <row r="16" spans="1:11" ht="17.25" customHeight="1" x14ac:dyDescent="0.15">
      <c r="A16" s="20" t="s">
        <v>191</v>
      </c>
      <c r="B16" s="355" t="s">
        <v>20</v>
      </c>
      <c r="C16" s="357"/>
      <c r="D16" s="357"/>
      <c r="E16" s="355" t="s">
        <v>20</v>
      </c>
      <c r="F16" s="355" t="s">
        <v>20</v>
      </c>
      <c r="G16" s="306"/>
      <c r="H16" s="355"/>
      <c r="I16" s="5">
        <f t="shared" ref="I16:I20" si="3">COUNTIFS(B16:H16,"&lt;&gt;空",B16:H16,"&lt;&gt;休",B16:H16,"&lt;&gt;調",B16:H16,"&lt;&gt;",B16:H16,"&lt;&gt;調整休")</f>
        <v>3</v>
      </c>
      <c r="J16" s="758">
        <f t="shared" ref="J16:J18" si="4">SUM(COUNTIF(B16:H16,"9-14"))*(5)+(COUNTIF(B16:H16,"14-19"))*(5)+(COUNTIF(B16:H16,"9-14・17-19"))*(7)</f>
        <v>15</v>
      </c>
      <c r="K16" s="759"/>
    </row>
    <row r="17" spans="1:11" ht="17.25" customHeight="1" x14ac:dyDescent="0.15">
      <c r="A17" s="20" t="s">
        <v>192</v>
      </c>
      <c r="B17" s="355" t="s">
        <v>21</v>
      </c>
      <c r="C17" s="357"/>
      <c r="D17" s="357"/>
      <c r="E17" s="355"/>
      <c r="F17" s="355" t="s">
        <v>21</v>
      </c>
      <c r="G17" s="306"/>
      <c r="H17" s="355" t="s">
        <v>21</v>
      </c>
      <c r="I17" s="5">
        <f t="shared" si="3"/>
        <v>3</v>
      </c>
      <c r="J17" s="758">
        <f t="shared" si="4"/>
        <v>15</v>
      </c>
      <c r="K17" s="759"/>
    </row>
    <row r="18" spans="1:11" ht="17.25" customHeight="1" x14ac:dyDescent="0.15">
      <c r="A18" s="20" t="s">
        <v>193</v>
      </c>
      <c r="B18" s="355"/>
      <c r="C18" s="357"/>
      <c r="D18" s="357"/>
      <c r="E18" s="355" t="s">
        <v>21</v>
      </c>
      <c r="F18" s="355"/>
      <c r="G18" s="16" t="s">
        <v>201</v>
      </c>
      <c r="H18" s="355" t="s">
        <v>20</v>
      </c>
      <c r="I18" s="5">
        <f t="shared" si="3"/>
        <v>3</v>
      </c>
      <c r="J18" s="758">
        <f t="shared" si="4"/>
        <v>17</v>
      </c>
      <c r="K18" s="759"/>
    </row>
    <row r="19" spans="1:11" ht="17.25" customHeight="1" x14ac:dyDescent="0.15">
      <c r="A19" s="20" t="s">
        <v>95</v>
      </c>
      <c r="B19" s="355"/>
      <c r="C19" s="357"/>
      <c r="D19" s="357"/>
      <c r="E19" s="355"/>
      <c r="F19" s="355" t="s">
        <v>68</v>
      </c>
      <c r="G19" s="355" t="s">
        <v>189</v>
      </c>
      <c r="H19" s="355" t="s">
        <v>68</v>
      </c>
      <c r="I19" s="5">
        <f t="shared" si="3"/>
        <v>3</v>
      </c>
      <c r="J19" s="758">
        <f>SUM(COUNTIF(B19:H19,"9-14"))*(5)+(COUNTIF(B19:H19,"14-19"))*(5)+(COUNTIF(B19:H19,"9-14・17-19"))*(7)+(COUNTIF(B19:H19,"15-19"))*(4)+(COUNTIF(B19:H19,"14-18"))*(4)</f>
        <v>12</v>
      </c>
      <c r="K19" s="759"/>
    </row>
    <row r="20" spans="1:11" ht="17.25" customHeight="1" x14ac:dyDescent="0.15">
      <c r="A20" s="20" t="s">
        <v>297</v>
      </c>
      <c r="B20" s="12" t="s">
        <v>245</v>
      </c>
      <c r="C20" s="357"/>
      <c r="D20" s="357"/>
      <c r="E20" s="12" t="s">
        <v>245</v>
      </c>
      <c r="F20" s="12" t="s">
        <v>245</v>
      </c>
      <c r="G20" s="12" t="s">
        <v>245</v>
      </c>
      <c r="H20" s="355"/>
      <c r="I20" s="5">
        <f t="shared" si="3"/>
        <v>4</v>
      </c>
      <c r="J20" s="758">
        <f>SUM(COUNTIF(B20:H20,"9-14"))*(5)+(COUNTIF(B20:H20,"14-19"))*(5)+(COUNTIF(B20:H20,"9-14・17-19"))*(7)+(COUNTIF(B20:H20,"15-19"))*(4)+(COUNTIF(B20:H20,"14-18"))*(4)+(COUNTIF(B20:H20,"16-19"))*(3)+(COUNTIF(B20:H20,"10-15:30"))*(5)</f>
        <v>20</v>
      </c>
      <c r="K20" s="759"/>
    </row>
    <row r="21" spans="1:11" ht="17.25" customHeight="1" x14ac:dyDescent="0.15">
      <c r="A21" s="31" t="s">
        <v>66</v>
      </c>
      <c r="B21" s="355"/>
      <c r="C21" s="357"/>
      <c r="D21" s="357"/>
      <c r="E21" s="355"/>
      <c r="F21" s="355"/>
      <c r="G21" s="306"/>
      <c r="H21" s="355"/>
      <c r="I21" s="5"/>
      <c r="J21" s="91"/>
      <c r="K21" s="92"/>
    </row>
    <row r="22" spans="1:11" ht="17.25" customHeight="1" x14ac:dyDescent="0.15">
      <c r="A22" s="31" t="s">
        <v>66</v>
      </c>
      <c r="B22" s="355"/>
      <c r="C22" s="357"/>
      <c r="D22" s="357"/>
      <c r="E22" s="355"/>
      <c r="F22" s="355"/>
      <c r="G22" s="306"/>
      <c r="H22" s="355"/>
      <c r="I22" s="5"/>
      <c r="J22" s="682"/>
      <c r="K22" s="692"/>
    </row>
    <row r="23" spans="1:11" ht="16.5" customHeight="1" x14ac:dyDescent="0.15">
      <c r="A23" s="22" t="s">
        <v>0</v>
      </c>
      <c r="B23" s="23">
        <v>45943</v>
      </c>
      <c r="C23" s="23">
        <v>45944</v>
      </c>
      <c r="D23" s="23">
        <v>45945</v>
      </c>
      <c r="E23" s="23">
        <v>45946</v>
      </c>
      <c r="F23" s="23">
        <v>45947</v>
      </c>
      <c r="G23" s="23">
        <v>45948</v>
      </c>
      <c r="H23" s="23">
        <v>45949</v>
      </c>
      <c r="I23" s="727" t="s">
        <v>1</v>
      </c>
      <c r="J23" s="717" t="s">
        <v>2</v>
      </c>
      <c r="K23" s="718"/>
    </row>
    <row r="24" spans="1:11" ht="16.5" customHeight="1" x14ac:dyDescent="0.15">
      <c r="A24" s="22" t="s">
        <v>3</v>
      </c>
      <c r="B24" s="24" t="s">
        <v>4</v>
      </c>
      <c r="C24" s="21" t="s">
        <v>5</v>
      </c>
      <c r="D24" s="21" t="s">
        <v>6</v>
      </c>
      <c r="E24" s="2" t="s">
        <v>7</v>
      </c>
      <c r="F24" s="2" t="s">
        <v>8</v>
      </c>
      <c r="G24" s="2" t="s">
        <v>9</v>
      </c>
      <c r="H24" s="24" t="s">
        <v>10</v>
      </c>
      <c r="I24" s="728"/>
      <c r="J24" s="719"/>
      <c r="K24" s="720"/>
    </row>
    <row r="25" spans="1:11" ht="18" customHeight="1" x14ac:dyDescent="0.15">
      <c r="A25" s="17" t="s">
        <v>13</v>
      </c>
      <c r="B25" s="12"/>
      <c r="C25" s="11"/>
      <c r="D25" s="11"/>
      <c r="E25" s="12"/>
      <c r="F25" s="12"/>
      <c r="G25" s="12"/>
      <c r="H25" s="12"/>
      <c r="I25" s="5"/>
      <c r="J25" s="693"/>
      <c r="K25" s="692"/>
    </row>
    <row r="26" spans="1:11" ht="17.25" customHeight="1" x14ac:dyDescent="0.15">
      <c r="A26" s="20" t="s">
        <v>191</v>
      </c>
      <c r="B26" s="355" t="s">
        <v>20</v>
      </c>
      <c r="C26" s="357"/>
      <c r="D26" s="357"/>
      <c r="E26" s="355" t="s">
        <v>20</v>
      </c>
      <c r="F26" s="355" t="s">
        <v>20</v>
      </c>
      <c r="G26" s="306"/>
      <c r="H26" s="355" t="s">
        <v>20</v>
      </c>
      <c r="I26" s="5">
        <f t="shared" ref="I26:I30" si="5">COUNTIFS(B26:H26,"&lt;&gt;空",B26:H26,"&lt;&gt;休",B26:H26,"&lt;&gt;調",B26:H26,"&lt;&gt;",B26:H26,"&lt;&gt;調整休")</f>
        <v>4</v>
      </c>
      <c r="J26" s="758">
        <f t="shared" ref="J26" si="6">SUM(COUNTIF(B26:H26,"9-14"))*(5)+(COUNTIF(B26:H26,"14-19"))*(5)+(COUNTIF(B26:H26,"9-14・17-19"))*(7)</f>
        <v>20</v>
      </c>
      <c r="K26" s="759"/>
    </row>
    <row r="27" spans="1:11" ht="17.25" customHeight="1" x14ac:dyDescent="0.15">
      <c r="A27" s="20" t="s">
        <v>192</v>
      </c>
      <c r="B27" s="355" t="s">
        <v>21</v>
      </c>
      <c r="C27" s="357"/>
      <c r="D27" s="357"/>
      <c r="E27" s="355"/>
      <c r="F27" s="355" t="s">
        <v>21</v>
      </c>
      <c r="G27" s="306"/>
      <c r="H27" s="355" t="s">
        <v>21</v>
      </c>
      <c r="I27" s="5">
        <f t="shared" si="5"/>
        <v>3</v>
      </c>
      <c r="J27" s="758">
        <f t="shared" ref="J27:J28" si="7">SUM(COUNTIF(B27:H27,"9-14"))*(5)+(COUNTIF(B27:H27,"14-19"))*(5)+(COUNTIF(B27:H27,"9-14・17-19"))*(7)</f>
        <v>15</v>
      </c>
      <c r="K27" s="759"/>
    </row>
    <row r="28" spans="1:11" ht="17.25" customHeight="1" x14ac:dyDescent="0.15">
      <c r="A28" s="20" t="s">
        <v>193</v>
      </c>
      <c r="B28" s="355"/>
      <c r="C28" s="357"/>
      <c r="D28" s="357"/>
      <c r="E28" s="355" t="s">
        <v>21</v>
      </c>
      <c r="F28" s="355"/>
      <c r="G28" s="16" t="s">
        <v>201</v>
      </c>
      <c r="H28" s="355"/>
      <c r="I28" s="5">
        <f t="shared" si="5"/>
        <v>2</v>
      </c>
      <c r="J28" s="758">
        <f t="shared" si="7"/>
        <v>12</v>
      </c>
      <c r="K28" s="759"/>
    </row>
    <row r="29" spans="1:11" ht="17.25" customHeight="1" x14ac:dyDescent="0.15">
      <c r="A29" s="20" t="s">
        <v>95</v>
      </c>
      <c r="B29" s="355"/>
      <c r="C29" s="357"/>
      <c r="D29" s="357"/>
      <c r="E29" s="355"/>
      <c r="F29" s="355" t="s">
        <v>68</v>
      </c>
      <c r="G29" s="355" t="s">
        <v>189</v>
      </c>
      <c r="H29" s="355" t="s">
        <v>68</v>
      </c>
      <c r="I29" s="5">
        <f t="shared" si="5"/>
        <v>3</v>
      </c>
      <c r="J29" s="758">
        <f>SUM(COUNTIF(B29:H29,"9-14"))*(5)+(COUNTIF(B29:H29,"14-19"))*(5)+(COUNTIF(B29:H29,"9-14・17-19"))*(7)+(COUNTIF(B29:H29,"15-19"))*(4)+(COUNTIF(B29:H29,"14-18"))*(4)+(COUNTIF(B29:H29,"16-19"))*(3)</f>
        <v>12</v>
      </c>
      <c r="K29" s="759"/>
    </row>
    <row r="30" spans="1:11" ht="17.25" customHeight="1" x14ac:dyDescent="0.15">
      <c r="A30" s="20" t="s">
        <v>297</v>
      </c>
      <c r="B30" s="12" t="s">
        <v>245</v>
      </c>
      <c r="C30" s="357"/>
      <c r="D30" s="357"/>
      <c r="E30" s="12" t="s">
        <v>245</v>
      </c>
      <c r="F30" s="12" t="s">
        <v>245</v>
      </c>
      <c r="G30" s="12" t="s">
        <v>245</v>
      </c>
      <c r="H30" s="355"/>
      <c r="I30" s="5">
        <f t="shared" si="5"/>
        <v>4</v>
      </c>
      <c r="J30" s="758">
        <f>SUM(COUNTIF(B30:H30,"9-14"))*(5)+(COUNTIF(B30:H30,"14-19"))*(5)+(COUNTIF(B30:H30,"9-14・17-19"))*(7)+(COUNTIF(B30:H30,"15-19"))*(4)+(COUNTIF(B30:H30,"14-18"))*(4)+(COUNTIF(B30:H30,"16-19"))*(3)+(COUNTIF(B30:H30,"10-15:30"))*(5)</f>
        <v>20</v>
      </c>
      <c r="K30" s="759"/>
    </row>
    <row r="31" spans="1:11" ht="17.25" customHeight="1" x14ac:dyDescent="0.15">
      <c r="A31" s="31" t="s">
        <v>66</v>
      </c>
      <c r="B31" s="306"/>
      <c r="C31" s="317"/>
      <c r="D31" s="317"/>
      <c r="E31" s="306"/>
      <c r="F31" s="306"/>
      <c r="G31" s="306"/>
      <c r="H31" s="306"/>
      <c r="I31" s="5"/>
      <c r="J31" s="91"/>
      <c r="K31" s="92"/>
    </row>
    <row r="32" spans="1:11" ht="17.25" customHeight="1" x14ac:dyDescent="0.15">
      <c r="A32" s="31" t="s">
        <v>66</v>
      </c>
      <c r="B32" s="306"/>
      <c r="C32" s="317"/>
      <c r="D32" s="317"/>
      <c r="E32" s="306"/>
      <c r="F32" s="306"/>
      <c r="G32" s="306"/>
      <c r="H32" s="306"/>
      <c r="I32" s="5"/>
      <c r="J32" s="682"/>
      <c r="K32" s="692"/>
    </row>
    <row r="33" spans="1:11" ht="16.5" customHeight="1" x14ac:dyDescent="0.15">
      <c r="A33" s="22" t="s">
        <v>0</v>
      </c>
      <c r="B33" s="90">
        <v>45950</v>
      </c>
      <c r="C33" s="90">
        <v>45951</v>
      </c>
      <c r="D33" s="90">
        <v>45952</v>
      </c>
      <c r="E33" s="90">
        <v>45953</v>
      </c>
      <c r="F33" s="90">
        <v>45954</v>
      </c>
      <c r="G33" s="90">
        <v>45955</v>
      </c>
      <c r="H33" s="90">
        <v>45956</v>
      </c>
      <c r="I33" s="727" t="s">
        <v>1</v>
      </c>
      <c r="J33" s="717" t="s">
        <v>2</v>
      </c>
      <c r="K33" s="718"/>
    </row>
    <row r="34" spans="1:11" ht="16.5" customHeight="1" x14ac:dyDescent="0.15">
      <c r="A34" s="22" t="s">
        <v>3</v>
      </c>
      <c r="B34" s="2" t="s">
        <v>4</v>
      </c>
      <c r="C34" s="21" t="s">
        <v>5</v>
      </c>
      <c r="D34" s="21" t="s">
        <v>6</v>
      </c>
      <c r="E34" s="2" t="s">
        <v>7</v>
      </c>
      <c r="F34" s="2" t="s">
        <v>8</v>
      </c>
      <c r="G34" s="2" t="s">
        <v>9</v>
      </c>
      <c r="H34" s="24" t="s">
        <v>10</v>
      </c>
      <c r="I34" s="728"/>
      <c r="J34" s="719"/>
      <c r="K34" s="720"/>
    </row>
    <row r="35" spans="1:11" ht="18" customHeight="1" x14ac:dyDescent="0.15">
      <c r="A35" s="17" t="s">
        <v>12</v>
      </c>
      <c r="B35" s="12"/>
      <c r="C35" s="419" t="s">
        <v>334</v>
      </c>
      <c r="D35" s="11"/>
      <c r="E35" s="12"/>
      <c r="F35" s="12"/>
      <c r="G35" s="12"/>
      <c r="H35" s="12"/>
      <c r="I35" s="5"/>
      <c r="J35" s="682"/>
      <c r="K35" s="692"/>
    </row>
    <row r="36" spans="1:11" ht="17.25" customHeight="1" x14ac:dyDescent="0.15">
      <c r="A36" s="20" t="s">
        <v>191</v>
      </c>
      <c r="B36" s="355" t="s">
        <v>20</v>
      </c>
      <c r="C36" s="998" t="s">
        <v>338</v>
      </c>
      <c r="D36" s="357"/>
      <c r="E36" s="355" t="s">
        <v>20</v>
      </c>
      <c r="F36" s="355" t="s">
        <v>20</v>
      </c>
      <c r="G36" s="306"/>
      <c r="H36" s="355"/>
      <c r="I36" s="5">
        <f t="shared" ref="I36:I40" si="8">COUNTIFS(B36:H36,"&lt;&gt;空",B36:H36,"&lt;&gt;休",B36:H36,"&lt;&gt;調",B36:H36,"&lt;&gt;",B36:H36,"&lt;&gt;調整休")</f>
        <v>4</v>
      </c>
      <c r="J36" s="758">
        <f t="shared" ref="J36:J38" si="9">SUM(COUNTIF(B36:H36,"9-14"))*(5)+(COUNTIF(B36:H36,"14-19"))*(5)+(COUNTIF(B36:H36,"9-14・17-19"))*(7)</f>
        <v>15</v>
      </c>
      <c r="K36" s="759"/>
    </row>
    <row r="37" spans="1:11" ht="17.25" customHeight="1" x14ac:dyDescent="0.15">
      <c r="A37" s="20" t="s">
        <v>192</v>
      </c>
      <c r="B37" s="355" t="s">
        <v>21</v>
      </c>
      <c r="C37" s="999"/>
      <c r="D37" s="357"/>
      <c r="E37" s="355"/>
      <c r="F37" s="355" t="s">
        <v>21</v>
      </c>
      <c r="G37" s="306"/>
      <c r="H37" s="355" t="s">
        <v>21</v>
      </c>
      <c r="I37" s="5">
        <f t="shared" si="8"/>
        <v>3</v>
      </c>
      <c r="J37" s="758">
        <f t="shared" si="9"/>
        <v>15</v>
      </c>
      <c r="K37" s="759"/>
    </row>
    <row r="38" spans="1:11" ht="17.25" customHeight="1" x14ac:dyDescent="0.15">
      <c r="A38" s="20" t="s">
        <v>193</v>
      </c>
      <c r="B38" s="355"/>
      <c r="C38" s="999"/>
      <c r="D38" s="357"/>
      <c r="E38" s="355" t="s">
        <v>21</v>
      </c>
      <c r="F38" s="355"/>
      <c r="G38" s="16" t="s">
        <v>201</v>
      </c>
      <c r="H38" s="355" t="s">
        <v>20</v>
      </c>
      <c r="I38" s="5">
        <f t="shared" si="8"/>
        <v>3</v>
      </c>
      <c r="J38" s="758">
        <f t="shared" si="9"/>
        <v>17</v>
      </c>
      <c r="K38" s="759"/>
    </row>
    <row r="39" spans="1:11" ht="17.25" customHeight="1" x14ac:dyDescent="0.15">
      <c r="A39" s="20" t="s">
        <v>95</v>
      </c>
      <c r="B39" s="355"/>
      <c r="C39" s="999"/>
      <c r="D39" s="357"/>
      <c r="E39" s="355"/>
      <c r="F39" s="355" t="s">
        <v>68</v>
      </c>
      <c r="G39" s="355" t="s">
        <v>189</v>
      </c>
      <c r="H39" s="355" t="s">
        <v>68</v>
      </c>
      <c r="I39" s="5">
        <f t="shared" si="8"/>
        <v>3</v>
      </c>
      <c r="J39" s="758">
        <f>SUM(COUNTIF(B39:H39,"9-14"))*(5)+(COUNTIF(B39:H39,"14-19"))*(5)+(COUNTIF(B39:H39,"9-14・17-19"))*(7)+(COUNTIF(B39:H39,"15-19"))*(4)+(COUNTIF(B39:H39,"14-18"))*(4)</f>
        <v>12</v>
      </c>
      <c r="K39" s="759"/>
    </row>
    <row r="40" spans="1:11" ht="17.25" customHeight="1" x14ac:dyDescent="0.15">
      <c r="A40" s="20" t="s">
        <v>297</v>
      </c>
      <c r="B40" s="12" t="s">
        <v>245</v>
      </c>
      <c r="C40" s="999"/>
      <c r="D40" s="357"/>
      <c r="E40" s="12" t="s">
        <v>245</v>
      </c>
      <c r="F40" s="12" t="s">
        <v>245</v>
      </c>
      <c r="G40" s="12" t="s">
        <v>245</v>
      </c>
      <c r="H40" s="355"/>
      <c r="I40" s="5">
        <f t="shared" si="8"/>
        <v>4</v>
      </c>
      <c r="J40" s="758">
        <f>SUM(COUNTIF(B40:H40,"9-14"))*(5)+(COUNTIF(B40:H40,"14-19"))*(5)+(COUNTIF(B40:H40,"9-14・17-19"))*(7)+(COUNTIF(B40:H40,"15-19"))*(4)+(COUNTIF(B40:H40,"14-18"))*(4)+(COUNTIF(B40:H40,"16-19"))*(3)+(COUNTIF(B40:H40,"10-15:30"))*(5)</f>
        <v>20</v>
      </c>
      <c r="K40" s="759"/>
    </row>
    <row r="41" spans="1:11" ht="17.25" customHeight="1" x14ac:dyDescent="0.15">
      <c r="A41" s="31" t="s">
        <v>66</v>
      </c>
      <c r="B41" s="355"/>
      <c r="C41" s="999"/>
      <c r="D41" s="357"/>
      <c r="E41" s="355"/>
      <c r="F41" s="355"/>
      <c r="G41" s="306"/>
      <c r="H41" s="355"/>
      <c r="I41" s="5"/>
      <c r="J41" s="91"/>
      <c r="K41" s="92"/>
    </row>
    <row r="42" spans="1:11" ht="17.25" customHeight="1" x14ac:dyDescent="0.15">
      <c r="A42" s="31" t="s">
        <v>66</v>
      </c>
      <c r="B42" s="355"/>
      <c r="C42" s="1000"/>
      <c r="D42" s="357"/>
      <c r="E42" s="355"/>
      <c r="F42" s="355"/>
      <c r="G42" s="306"/>
      <c r="H42" s="355"/>
      <c r="I42" s="5"/>
      <c r="J42" s="682"/>
      <c r="K42" s="692"/>
    </row>
    <row r="43" spans="1:11" ht="16.5" customHeight="1" x14ac:dyDescent="0.15">
      <c r="A43" s="22" t="s">
        <v>0</v>
      </c>
      <c r="B43" s="23">
        <v>45957</v>
      </c>
      <c r="C43" s="23">
        <v>45958</v>
      </c>
      <c r="D43" s="23">
        <v>45959</v>
      </c>
      <c r="E43" s="23">
        <v>45960</v>
      </c>
      <c r="F43" s="23">
        <v>45961</v>
      </c>
      <c r="G43" s="23"/>
      <c r="H43" s="23"/>
      <c r="I43" s="727" t="s">
        <v>1</v>
      </c>
      <c r="J43" s="717" t="s">
        <v>2</v>
      </c>
      <c r="K43" s="718"/>
    </row>
    <row r="44" spans="1:11" ht="16.5" customHeight="1" x14ac:dyDescent="0.15">
      <c r="A44" s="22" t="s">
        <v>3</v>
      </c>
      <c r="B44" s="2" t="s">
        <v>4</v>
      </c>
      <c r="C44" s="316" t="s">
        <v>5</v>
      </c>
      <c r="D44" s="21" t="s">
        <v>6</v>
      </c>
      <c r="E44" s="2" t="s">
        <v>7</v>
      </c>
      <c r="F44" s="2" t="s">
        <v>8</v>
      </c>
      <c r="G44" s="2"/>
      <c r="H44" s="24"/>
      <c r="I44" s="728"/>
      <c r="J44" s="719"/>
      <c r="K44" s="720"/>
    </row>
    <row r="45" spans="1:11" ht="16.5" customHeight="1" x14ac:dyDescent="0.15">
      <c r="A45" s="17" t="s">
        <v>13</v>
      </c>
      <c r="B45" s="12"/>
      <c r="C45" s="11"/>
      <c r="D45" s="11"/>
      <c r="E45" s="12"/>
      <c r="F45" s="12"/>
      <c r="G45" s="11"/>
      <c r="H45" s="11"/>
      <c r="I45" s="5"/>
      <c r="J45" s="693"/>
      <c r="K45" s="692"/>
    </row>
    <row r="46" spans="1:11" ht="17.25" customHeight="1" x14ac:dyDescent="0.15">
      <c r="A46" s="20" t="s">
        <v>191</v>
      </c>
      <c r="B46" s="355" t="s">
        <v>20</v>
      </c>
      <c r="C46" s="317"/>
      <c r="D46" s="317"/>
      <c r="E46" s="355" t="s">
        <v>20</v>
      </c>
      <c r="F46" s="355" t="s">
        <v>20</v>
      </c>
      <c r="G46" s="317"/>
      <c r="H46" s="317"/>
      <c r="I46" s="5">
        <f t="shared" ref="I46:I50" si="10">COUNTIFS(B46:H46,"&lt;&gt;空",B46:H46,"&lt;&gt;休",B46:H46,"&lt;&gt;調",B46:H46,"&lt;&gt;",B46:H46,"&lt;&gt;調整休")</f>
        <v>3</v>
      </c>
      <c r="J46" s="758">
        <f t="shared" ref="J46" si="11">SUM(COUNTIF(B46:H46,"9-14"))*(5)+(COUNTIF(B46:H46,"14-19"))*(5)+(COUNTIF(B46:H46,"9-14・17-19"))*(7)</f>
        <v>15</v>
      </c>
      <c r="K46" s="759"/>
    </row>
    <row r="47" spans="1:11" ht="17.25" customHeight="1" x14ac:dyDescent="0.15">
      <c r="A47" s="20" t="s">
        <v>192</v>
      </c>
      <c r="B47" s="355" t="s">
        <v>21</v>
      </c>
      <c r="C47" s="317"/>
      <c r="D47" s="317"/>
      <c r="E47" s="355"/>
      <c r="F47" s="355" t="s">
        <v>21</v>
      </c>
      <c r="G47" s="317"/>
      <c r="H47" s="317"/>
      <c r="I47" s="5">
        <f t="shared" si="10"/>
        <v>2</v>
      </c>
      <c r="J47" s="758">
        <f t="shared" ref="J47:J48" si="12">SUM(COUNTIF(B47:H47,"9-14"))*(5)+(COUNTIF(B47:H47,"14-19"))*(5)+(COUNTIF(B47:H47,"9-14・17-19"))*(7)</f>
        <v>10</v>
      </c>
      <c r="K47" s="759"/>
    </row>
    <row r="48" spans="1:11" ht="17.25" customHeight="1" x14ac:dyDescent="0.15">
      <c r="A48" s="20" t="s">
        <v>193</v>
      </c>
      <c r="B48" s="306"/>
      <c r="C48" s="317"/>
      <c r="D48" s="317"/>
      <c r="E48" s="355" t="s">
        <v>21</v>
      </c>
      <c r="F48" s="355"/>
      <c r="G48" s="317"/>
      <c r="H48" s="317"/>
      <c r="I48" s="5">
        <f t="shared" si="10"/>
        <v>1</v>
      </c>
      <c r="J48" s="758">
        <f t="shared" si="12"/>
        <v>5</v>
      </c>
      <c r="K48" s="759"/>
    </row>
    <row r="49" spans="1:11" ht="17.25" customHeight="1" x14ac:dyDescent="0.15">
      <c r="A49" s="20" t="s">
        <v>95</v>
      </c>
      <c r="B49" s="306"/>
      <c r="C49" s="317"/>
      <c r="D49" s="317"/>
      <c r="E49" s="355"/>
      <c r="F49" s="355" t="s">
        <v>68</v>
      </c>
      <c r="G49" s="317"/>
      <c r="H49" s="317"/>
      <c r="I49" s="5">
        <f t="shared" si="10"/>
        <v>1</v>
      </c>
      <c r="J49" s="758">
        <f>SUM(COUNTIF(B49:H49,"9-14"))*(5)+(COUNTIF(B49:H49,"14-19"))*(5)+(COUNTIF(B49:H49,"9-14・17-19"))*(7)+(COUNTIF(B49:H49,"15-19"))*(4)+(COUNTIF(B49:H49,"14-18"))*(4)+(COUNTIF(B49:H49,"16-19"))*(3)</f>
        <v>4</v>
      </c>
      <c r="K49" s="759"/>
    </row>
    <row r="50" spans="1:11" ht="17.25" customHeight="1" x14ac:dyDescent="0.15">
      <c r="A50" s="20" t="s">
        <v>297</v>
      </c>
      <c r="B50" s="12" t="s">
        <v>245</v>
      </c>
      <c r="C50" s="357"/>
      <c r="D50" s="357"/>
      <c r="E50" s="12" t="s">
        <v>245</v>
      </c>
      <c r="F50" s="12" t="s">
        <v>245</v>
      </c>
      <c r="G50" s="317"/>
      <c r="H50" s="317"/>
      <c r="I50" s="5">
        <f t="shared" si="10"/>
        <v>3</v>
      </c>
      <c r="J50" s="758">
        <f>SUM(COUNTIF(B50:H50,"9-14"))*(5)+(COUNTIF(B50:H50,"14-19"))*(5)+(COUNTIF(B50:H50,"9-14・17-19"))*(7)+(COUNTIF(B50:H50,"15-19"))*(4)+(COUNTIF(B50:H50,"14-18"))*(4)+(COUNTIF(B50:H50,"16-19"))*(3)+(COUNTIF(B50:H50,"10-15:30"))*(5)</f>
        <v>15</v>
      </c>
      <c r="K50" s="759"/>
    </row>
    <row r="51" spans="1:11" ht="17.25" customHeight="1" x14ac:dyDescent="0.15">
      <c r="A51" s="31" t="s">
        <v>66</v>
      </c>
      <c r="B51" s="306"/>
      <c r="C51" s="317"/>
      <c r="D51" s="317"/>
      <c r="E51" s="355"/>
      <c r="F51" s="355"/>
      <c r="G51" s="317"/>
      <c r="H51" s="317"/>
      <c r="I51" s="5"/>
      <c r="J51" s="91"/>
      <c r="K51" s="92"/>
    </row>
    <row r="52" spans="1:11" ht="17.25" customHeight="1" x14ac:dyDescent="0.15">
      <c r="A52" s="31" t="s">
        <v>66</v>
      </c>
      <c r="B52" s="306"/>
      <c r="C52" s="317"/>
      <c r="D52" s="317"/>
      <c r="E52" s="355"/>
      <c r="F52" s="355"/>
      <c r="G52" s="317"/>
      <c r="H52" s="317"/>
      <c r="I52" s="5"/>
      <c r="J52" s="682"/>
      <c r="K52" s="692"/>
    </row>
    <row r="53" spans="1:11" ht="9.75" customHeight="1" x14ac:dyDescent="0.15">
      <c r="A53" s="41"/>
      <c r="B53" s="42"/>
      <c r="C53" s="42"/>
      <c r="D53" s="42"/>
      <c r="E53" s="42"/>
      <c r="F53" s="42"/>
      <c r="G53" s="42"/>
      <c r="H53" s="42"/>
      <c r="I53" s="881" t="s">
        <v>336</v>
      </c>
      <c r="J53" s="881"/>
      <c r="K53" s="881"/>
    </row>
    <row r="54" spans="1:11" ht="14.45" customHeight="1" x14ac:dyDescent="0.15">
      <c r="A54" s="963" t="s">
        <v>36</v>
      </c>
      <c r="B54" s="964"/>
      <c r="C54" s="13"/>
      <c r="D54" s="701" t="s">
        <v>31</v>
      </c>
      <c r="E54" s="701"/>
      <c r="H54" s="10"/>
      <c r="I54" s="10"/>
    </row>
    <row r="55" spans="1:11" ht="14.45" customHeight="1" x14ac:dyDescent="0.15">
      <c r="A55" s="965"/>
      <c r="B55" s="966"/>
      <c r="C55" s="704" t="s">
        <v>89</v>
      </c>
      <c r="D55" s="705"/>
      <c r="E55" s="705"/>
      <c r="F55" s="705"/>
      <c r="G55" s="705"/>
      <c r="H55" s="705"/>
      <c r="I55" s="705"/>
      <c r="J55" s="705"/>
      <c r="K55" s="705"/>
    </row>
    <row r="56" spans="1:11" ht="14.45" customHeight="1" x14ac:dyDescent="0.15">
      <c r="A56" s="702" t="s">
        <v>194</v>
      </c>
      <c r="B56" s="703"/>
      <c r="C56" s="704" t="s">
        <v>90</v>
      </c>
      <c r="D56" s="705"/>
      <c r="E56" s="705"/>
      <c r="F56" s="705"/>
      <c r="G56" s="705"/>
      <c r="H56" s="705"/>
      <c r="I56" s="705"/>
      <c r="J56" s="705"/>
      <c r="K56" s="705"/>
    </row>
    <row r="57" spans="1:11" ht="14.45" customHeight="1" x14ac:dyDescent="0.15">
      <c r="A57" s="95" t="s">
        <v>87</v>
      </c>
      <c r="B57" s="96"/>
      <c r="C57" s="696" t="s">
        <v>30</v>
      </c>
      <c r="D57" s="697"/>
      <c r="E57" s="697"/>
      <c r="F57" s="697"/>
      <c r="G57" s="697"/>
      <c r="H57" s="697"/>
      <c r="I57" s="697"/>
      <c r="J57" s="697"/>
      <c r="K57" s="697"/>
    </row>
    <row r="58" spans="1:11" ht="14.45" customHeight="1" x14ac:dyDescent="0.15">
      <c r="A58" s="95" t="s">
        <v>88</v>
      </c>
      <c r="B58" s="96"/>
      <c r="C58" s="696" t="s">
        <v>91</v>
      </c>
      <c r="D58" s="697"/>
      <c r="E58" s="697"/>
      <c r="F58" s="697"/>
      <c r="G58" s="697"/>
      <c r="H58" s="697"/>
      <c r="I58" s="697"/>
      <c r="J58" s="697"/>
      <c r="K58" s="697"/>
    </row>
    <row r="59" spans="1:11" ht="14.45" customHeight="1" x14ac:dyDescent="0.15">
      <c r="A59" s="694"/>
      <c r="B59" s="695"/>
      <c r="C59" s="697" t="s">
        <v>92</v>
      </c>
      <c r="D59" s="697"/>
      <c r="E59" s="697"/>
      <c r="F59" s="697"/>
      <c r="G59" s="697"/>
      <c r="H59" s="697"/>
      <c r="I59" s="697"/>
      <c r="J59" s="697"/>
      <c r="K59" s="697"/>
    </row>
  </sheetData>
  <mergeCells count="58">
    <mergeCell ref="C36:C42"/>
    <mergeCell ref="C57:K57"/>
    <mergeCell ref="C58:K58"/>
    <mergeCell ref="A59:B59"/>
    <mergeCell ref="C59:K59"/>
    <mergeCell ref="I53:K53"/>
    <mergeCell ref="A54:B55"/>
    <mergeCell ref="D54:E54"/>
    <mergeCell ref="C55:K55"/>
    <mergeCell ref="A56:B56"/>
    <mergeCell ref="C56:K56"/>
    <mergeCell ref="J52:K52"/>
    <mergeCell ref="J37:K37"/>
    <mergeCell ref="J38:K38"/>
    <mergeCell ref="J39:K39"/>
    <mergeCell ref="J42:K42"/>
    <mergeCell ref="J40:K40"/>
    <mergeCell ref="J50:K50"/>
    <mergeCell ref="I43:I44"/>
    <mergeCell ref="J43:K44"/>
    <mergeCell ref="J29:K29"/>
    <mergeCell ref="J32:K32"/>
    <mergeCell ref="I33:I34"/>
    <mergeCell ref="J33:K34"/>
    <mergeCell ref="J35:K35"/>
    <mergeCell ref="J36:K36"/>
    <mergeCell ref="J30:K30"/>
    <mergeCell ref="J45:K45"/>
    <mergeCell ref="J46:K46"/>
    <mergeCell ref="J47:K47"/>
    <mergeCell ref="J48:K48"/>
    <mergeCell ref="J49:K49"/>
    <mergeCell ref="I23:I24"/>
    <mergeCell ref="J23:K24"/>
    <mergeCell ref="J25:K25"/>
    <mergeCell ref="J26:K26"/>
    <mergeCell ref="J27:K27"/>
    <mergeCell ref="J28:K28"/>
    <mergeCell ref="J15:K15"/>
    <mergeCell ref="J16:K16"/>
    <mergeCell ref="J17:K17"/>
    <mergeCell ref="J18:K18"/>
    <mergeCell ref="J19:K19"/>
    <mergeCell ref="J22:K22"/>
    <mergeCell ref="J20:K20"/>
    <mergeCell ref="J7:K7"/>
    <mergeCell ref="J8:K8"/>
    <mergeCell ref="J9:K9"/>
    <mergeCell ref="J12:K12"/>
    <mergeCell ref="I13:I14"/>
    <mergeCell ref="J13:K14"/>
    <mergeCell ref="J10:K10"/>
    <mergeCell ref="J6:K6"/>
    <mergeCell ref="B1:F1"/>
    <mergeCell ref="H1:K1"/>
    <mergeCell ref="I3:I4"/>
    <mergeCell ref="J3:K4"/>
    <mergeCell ref="J5:K5"/>
  </mergeCells>
  <phoneticPr fontId="13"/>
  <pageMargins left="0.39370078740157483" right="0.27559055118110237" top="0.31496062992125984" bottom="0.11811023622047245" header="0.51181102362204722" footer="0.51181102362204722"/>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992E42F-46BF-4604-896B-3A787D2DB88D}">
          <x14:formula1>
            <xm:f>'F:\Users\clmiwa-three\Downloads\[《中村》新田・草加 エリア 仮シフト【12月16日～1月15日】.xlsx]参照データベース'!#REF!</xm:f>
          </x14:formula1>
          <xm:sqref>G1 C53:H53</xm:sqref>
        </x14:dataValidation>
      </x14:dataValidations>
    </ext>
  </extLst>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6619E-90E0-417D-A584-ACE6A6EC6D0E}">
  <sheetPr>
    <pageSetUpPr fitToPage="1"/>
  </sheetPr>
  <dimension ref="A1:X52"/>
  <sheetViews>
    <sheetView zoomScale="90" zoomScaleNormal="90" workbookViewId="0">
      <selection activeCell="Q50" sqref="Q50"/>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337</v>
      </c>
      <c r="C1" s="683"/>
      <c r="D1" s="683"/>
      <c r="E1" s="683"/>
      <c r="F1" s="683"/>
      <c r="H1" s="723" t="s">
        <v>49</v>
      </c>
      <c r="I1" s="724"/>
      <c r="J1" s="725"/>
      <c r="K1" s="726"/>
    </row>
    <row r="2" spans="1:24" ht="18" customHeight="1" x14ac:dyDescent="0.15">
      <c r="A2" s="14"/>
      <c r="I2" s="14"/>
      <c r="J2" s="3"/>
      <c r="K2" s="4"/>
    </row>
    <row r="3" spans="1:24" ht="18" customHeight="1" x14ac:dyDescent="0.15">
      <c r="A3" s="2" t="s">
        <v>64</v>
      </c>
      <c r="B3" s="90"/>
      <c r="C3" s="90"/>
      <c r="D3" s="90">
        <v>45931</v>
      </c>
      <c r="E3" s="90">
        <v>45932</v>
      </c>
      <c r="F3" s="90">
        <v>45933</v>
      </c>
      <c r="G3" s="90">
        <v>45934</v>
      </c>
      <c r="H3" s="90">
        <v>45935</v>
      </c>
      <c r="I3" s="727" t="s">
        <v>1</v>
      </c>
      <c r="J3" s="717" t="s">
        <v>2</v>
      </c>
      <c r="K3" s="718"/>
    </row>
    <row r="4" spans="1:24" ht="18" customHeight="1" x14ac:dyDescent="0.15">
      <c r="A4" s="2" t="s">
        <v>3</v>
      </c>
      <c r="B4" s="2"/>
      <c r="C4" s="2"/>
      <c r="D4" s="21" t="s">
        <v>6</v>
      </c>
      <c r="E4" s="2" t="s">
        <v>7</v>
      </c>
      <c r="F4" s="2" t="s">
        <v>8</v>
      </c>
      <c r="G4" s="2" t="s">
        <v>9</v>
      </c>
      <c r="H4" s="24" t="s">
        <v>10</v>
      </c>
      <c r="I4" s="728"/>
      <c r="J4" s="719"/>
      <c r="K4" s="720"/>
    </row>
    <row r="5" spans="1:24" ht="18" customHeight="1" x14ac:dyDescent="0.15">
      <c r="A5" s="17" t="s">
        <v>13</v>
      </c>
      <c r="B5" s="26"/>
      <c r="C5" s="26"/>
      <c r="D5" s="37"/>
      <c r="E5" s="12"/>
      <c r="F5" s="12"/>
      <c r="G5" s="12"/>
      <c r="H5" s="12"/>
      <c r="I5" s="5"/>
      <c r="J5" s="682"/>
      <c r="K5" s="692"/>
    </row>
    <row r="6" spans="1:24" ht="18" customHeight="1" x14ac:dyDescent="0.15">
      <c r="A6" s="5" t="s">
        <v>73</v>
      </c>
      <c r="B6" s="127"/>
      <c r="C6" s="127"/>
      <c r="D6" s="32"/>
      <c r="E6" s="54"/>
      <c r="F6" s="12" t="s">
        <v>21</v>
      </c>
      <c r="G6" s="12" t="s">
        <v>20</v>
      </c>
      <c r="H6" s="12" t="s">
        <v>41</v>
      </c>
      <c r="I6" s="5">
        <f>COUNTIFS(B6:H6,"&lt;&gt;空",B6:H6,"&lt;&gt;休",B6:H6,"&lt;&gt;調",B6:H6,"&lt;&gt;",B6:H6,"&lt;&gt;調整休")</f>
        <v>3</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16-19"))*(3)</f>
        <v>15</v>
      </c>
      <c r="K6" s="692"/>
      <c r="N6" s="6"/>
      <c r="O6" s="6"/>
      <c r="P6" s="6"/>
      <c r="Q6" s="6"/>
      <c r="R6" s="6"/>
      <c r="S6" s="6"/>
      <c r="T6" s="6"/>
      <c r="U6" s="6"/>
      <c r="V6" s="6"/>
      <c r="W6" s="6"/>
      <c r="X6" s="6"/>
    </row>
    <row r="7" spans="1:24" ht="18" customHeight="1" x14ac:dyDescent="0.15">
      <c r="A7" s="5" t="s">
        <v>46</v>
      </c>
      <c r="B7" s="21"/>
      <c r="C7" s="21"/>
      <c r="D7" s="32"/>
      <c r="E7" s="54" t="s">
        <v>21</v>
      </c>
      <c r="F7" s="18"/>
      <c r="G7" s="12" t="s">
        <v>21</v>
      </c>
      <c r="H7" s="12"/>
      <c r="I7" s="5">
        <f>COUNTIFS(B7:H7,"&lt;&gt;空",B7:H7,"&lt;&gt;休",B7:H7,"&lt;&gt;調",B7:H7,"&lt;&gt;",B7:H7,"&lt;&gt;調整休")</f>
        <v>2</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9</v>
      </c>
      <c r="K7" s="692"/>
      <c r="N7" s="6"/>
      <c r="O7" s="6"/>
      <c r="P7" s="6"/>
      <c r="Q7" s="6"/>
      <c r="R7" s="6"/>
      <c r="S7" s="6"/>
      <c r="T7" s="6"/>
      <c r="U7" s="6"/>
      <c r="V7" s="6"/>
      <c r="W7" s="6"/>
      <c r="X7" s="6"/>
    </row>
    <row r="8" spans="1:24" ht="18" customHeight="1" x14ac:dyDescent="0.15">
      <c r="A8" s="5" t="s">
        <v>47</v>
      </c>
      <c r="B8" s="21"/>
      <c r="C8" s="21"/>
      <c r="D8" s="32"/>
      <c r="E8" s="54" t="s">
        <v>20</v>
      </c>
      <c r="F8" s="12" t="s">
        <v>20</v>
      </c>
      <c r="G8" s="12"/>
      <c r="H8" s="12" t="s">
        <v>20</v>
      </c>
      <c r="I8" s="5">
        <f>COUNTIFS(B8:H8,"&lt;&gt;空",B8:H8,"&lt;&gt;休",B8:H8,"&lt;&gt;調",B8:H8,"&lt;&gt;",B8:H8,"&lt;&gt;調整休")</f>
        <v>3</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13.5</v>
      </c>
      <c r="K8" s="692"/>
    </row>
    <row r="9" spans="1:24" ht="18" customHeight="1" x14ac:dyDescent="0.15">
      <c r="A9" s="5" t="s">
        <v>48</v>
      </c>
      <c r="B9" s="106"/>
      <c r="C9" s="106"/>
      <c r="D9" s="106"/>
      <c r="E9" s="55"/>
      <c r="F9" s="40"/>
      <c r="G9" s="12" t="s">
        <v>41</v>
      </c>
      <c r="H9" s="29" t="s">
        <v>21</v>
      </c>
      <c r="I9" s="5">
        <f>COUNTIFS(B9:H9,"&lt;&gt;空",B9:H9,"&lt;&gt;休",B9:H9,"&lt;&gt;調",B9:H9,"&lt;&gt;",B9:H9,"&lt;&gt;調整休")</f>
        <v>2</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10.5</v>
      </c>
      <c r="K9" s="692"/>
    </row>
    <row r="10" spans="1:24" ht="18" customHeight="1" x14ac:dyDescent="0.15">
      <c r="A10" s="321" t="s">
        <v>253</v>
      </c>
      <c r="B10" s="38"/>
      <c r="C10" s="38"/>
      <c r="D10" s="39"/>
      <c r="E10" s="12" t="s">
        <v>21</v>
      </c>
      <c r="F10" s="40"/>
      <c r="G10" s="29" t="s">
        <v>27</v>
      </c>
      <c r="H10" s="12"/>
      <c r="I10" s="5">
        <f>COUNTIFS(B10:H10,"&lt;&gt;空",B10:H10,"&lt;&gt;休",B10:H10,"&lt;&gt;調",B10:H10,"&lt;&gt;",B10:H10,"&lt;&gt;調整休")</f>
        <v>2</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16-19"))*(3)</f>
        <v>7.5</v>
      </c>
      <c r="K10" s="692"/>
    </row>
    <row r="11" spans="1:24" ht="18" customHeight="1" x14ac:dyDescent="0.15">
      <c r="A11" s="33" t="s">
        <v>0</v>
      </c>
      <c r="B11" s="90">
        <v>45936</v>
      </c>
      <c r="C11" s="90">
        <v>45937</v>
      </c>
      <c r="D11" s="90">
        <v>45938</v>
      </c>
      <c r="E11" s="90">
        <v>45939</v>
      </c>
      <c r="F11" s="90">
        <v>45940</v>
      </c>
      <c r="G11" s="90">
        <v>45941</v>
      </c>
      <c r="H11" s="90">
        <v>45942</v>
      </c>
      <c r="I11" s="7"/>
      <c r="J11" s="717" t="s">
        <v>2</v>
      </c>
      <c r="K11" s="718"/>
    </row>
    <row r="12" spans="1:24" ht="18" customHeight="1" x14ac:dyDescent="0.15">
      <c r="A12" s="22" t="s">
        <v>3</v>
      </c>
      <c r="B12" s="2" t="s">
        <v>4</v>
      </c>
      <c r="C12" s="2" t="s">
        <v>5</v>
      </c>
      <c r="D12" s="21" t="s">
        <v>6</v>
      </c>
      <c r="E12" s="2" t="s">
        <v>7</v>
      </c>
      <c r="F12" s="2" t="s">
        <v>8</v>
      </c>
      <c r="G12" s="2" t="s">
        <v>9</v>
      </c>
      <c r="H12" s="24" t="s">
        <v>10</v>
      </c>
      <c r="I12" s="8"/>
      <c r="J12" s="719"/>
      <c r="K12" s="720"/>
    </row>
    <row r="13" spans="1:24" ht="18" customHeight="1" x14ac:dyDescent="0.15">
      <c r="A13" s="17" t="s">
        <v>12</v>
      </c>
      <c r="B13" s="12"/>
      <c r="C13" s="26"/>
      <c r="D13" s="37"/>
      <c r="E13" s="12"/>
      <c r="F13" s="12"/>
      <c r="G13" s="12"/>
      <c r="H13" s="12"/>
      <c r="I13" s="5"/>
      <c r="J13" s="682"/>
      <c r="K13" s="692"/>
    </row>
    <row r="14" spans="1:24" ht="18" customHeight="1" x14ac:dyDescent="0.15">
      <c r="A14" s="5" t="s">
        <v>73</v>
      </c>
      <c r="B14" s="12" t="s">
        <v>20</v>
      </c>
      <c r="C14" s="127"/>
      <c r="D14" s="32"/>
      <c r="E14" s="54"/>
      <c r="F14" s="12" t="s">
        <v>21</v>
      </c>
      <c r="G14" s="12" t="s">
        <v>20</v>
      </c>
      <c r="H14" s="12" t="s">
        <v>41</v>
      </c>
      <c r="I14" s="5">
        <f t="shared" ref="I14:I16" si="0">COUNTIFS(B14:H14,"&lt;&gt;空",B14:H14,"&lt;&gt;休",B14:H14,"&lt;&gt;調",B14:H14,"&lt;&gt;",B14:H14,"&lt;&gt;調整休")</f>
        <v>4</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f>
        <v>19.5</v>
      </c>
      <c r="K14" s="692"/>
    </row>
    <row r="15" spans="1:24" ht="18" customHeight="1" x14ac:dyDescent="0.15">
      <c r="A15" s="5" t="s">
        <v>46</v>
      </c>
      <c r="B15" s="12" t="s">
        <v>21</v>
      </c>
      <c r="C15" s="21"/>
      <c r="D15" s="32"/>
      <c r="E15" s="54" t="s">
        <v>21</v>
      </c>
      <c r="F15" s="18"/>
      <c r="G15" s="12" t="s">
        <v>21</v>
      </c>
      <c r="H15" s="12"/>
      <c r="I15" s="5">
        <f t="shared" si="0"/>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13.5</v>
      </c>
      <c r="K15" s="692"/>
    </row>
    <row r="16" spans="1:24" ht="18" customHeight="1" x14ac:dyDescent="0.15">
      <c r="A16" s="5" t="s">
        <v>47</v>
      </c>
      <c r="B16" s="12"/>
      <c r="C16" s="21"/>
      <c r="D16" s="32"/>
      <c r="E16" s="54" t="s">
        <v>20</v>
      </c>
      <c r="F16" s="12" t="s">
        <v>20</v>
      </c>
      <c r="G16" s="12"/>
      <c r="H16" s="12" t="s">
        <v>20</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16-19"))*(3)</f>
        <v>13.5</v>
      </c>
      <c r="K16" s="692"/>
    </row>
    <row r="17" spans="1:11" ht="18" customHeight="1" x14ac:dyDescent="0.15">
      <c r="A17" s="5" t="s">
        <v>48</v>
      </c>
      <c r="B17" s="12"/>
      <c r="C17" s="106"/>
      <c r="D17" s="106"/>
      <c r="E17" s="55"/>
      <c r="F17" s="40"/>
      <c r="G17" s="12" t="s">
        <v>41</v>
      </c>
      <c r="H17" s="29" t="s">
        <v>21</v>
      </c>
      <c r="I17" s="5">
        <f>COUNTIFS(B17:H17,"&lt;&gt;空",B17:H17,"&lt;&gt;休",B17:H17,"&lt;&gt;調",B17:H17,"&lt;&gt;",B17:H17,"&lt;&gt;調整休")</f>
        <v>2</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10.5</v>
      </c>
      <c r="K17" s="692"/>
    </row>
    <row r="18" spans="1:11" ht="18" customHeight="1" x14ac:dyDescent="0.15">
      <c r="A18" s="321" t="s">
        <v>253</v>
      </c>
      <c r="B18" s="12" t="s">
        <v>21</v>
      </c>
      <c r="C18" s="38"/>
      <c r="D18" s="39"/>
      <c r="E18" s="12" t="s">
        <v>21</v>
      </c>
      <c r="F18" s="40"/>
      <c r="G18" s="29" t="s">
        <v>27</v>
      </c>
      <c r="H18" s="12"/>
      <c r="I18" s="5">
        <f>COUNTIFS(B18:H18,"&lt;&gt;空",B18:H18,"&lt;&gt;休",B18:H18,"&lt;&gt;調",B18:H18,"&lt;&gt;",B18:H18,"&lt;&gt;調整休")</f>
        <v>3</v>
      </c>
      <c r="J18" s="682">
        <f>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16-19"))*(3)</f>
        <v>12</v>
      </c>
      <c r="K18" s="692"/>
    </row>
    <row r="19" spans="1:11" ht="18" customHeight="1" x14ac:dyDescent="0.15">
      <c r="A19" s="22" t="s">
        <v>0</v>
      </c>
      <c r="B19" s="23">
        <v>45943</v>
      </c>
      <c r="C19" s="23">
        <v>45944</v>
      </c>
      <c r="D19" s="23">
        <v>45945</v>
      </c>
      <c r="E19" s="23">
        <v>45946</v>
      </c>
      <c r="F19" s="23">
        <v>45947</v>
      </c>
      <c r="G19" s="23">
        <v>45948</v>
      </c>
      <c r="H19" s="23">
        <v>45949</v>
      </c>
      <c r="I19" s="7"/>
      <c r="J19" s="717" t="s">
        <v>2</v>
      </c>
      <c r="K19" s="718"/>
    </row>
    <row r="20" spans="1:11" ht="18" customHeight="1" x14ac:dyDescent="0.15">
      <c r="A20" s="22" t="s">
        <v>3</v>
      </c>
      <c r="B20" s="24" t="s">
        <v>4</v>
      </c>
      <c r="C20" s="21" t="s">
        <v>5</v>
      </c>
      <c r="D20" s="21" t="s">
        <v>6</v>
      </c>
      <c r="E20" s="2" t="s">
        <v>7</v>
      </c>
      <c r="F20" s="2" t="s">
        <v>8</v>
      </c>
      <c r="G20" s="2" t="s">
        <v>9</v>
      </c>
      <c r="H20" s="24" t="s">
        <v>10</v>
      </c>
      <c r="I20" s="8"/>
      <c r="J20" s="719"/>
      <c r="K20" s="720"/>
    </row>
    <row r="21" spans="1:11" ht="18.95" customHeight="1" x14ac:dyDescent="0.15">
      <c r="A21" s="17" t="s">
        <v>13</v>
      </c>
      <c r="B21" s="12"/>
      <c r="C21" s="26"/>
      <c r="D21" s="37"/>
      <c r="E21" s="12"/>
      <c r="F21" s="12"/>
      <c r="G21" s="12"/>
      <c r="H21" s="12"/>
      <c r="I21" s="51"/>
      <c r="J21" s="721"/>
      <c r="K21" s="722"/>
    </row>
    <row r="22" spans="1:11" ht="18" customHeight="1" x14ac:dyDescent="0.15">
      <c r="A22" s="5" t="s">
        <v>73</v>
      </c>
      <c r="B22" s="12" t="s">
        <v>20</v>
      </c>
      <c r="C22" s="127"/>
      <c r="D22" s="32"/>
      <c r="E22" s="54"/>
      <c r="F22" s="12" t="s">
        <v>21</v>
      </c>
      <c r="G22" s="12" t="s">
        <v>20</v>
      </c>
      <c r="H22" s="12" t="s">
        <v>41</v>
      </c>
      <c r="I22" s="5">
        <f>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19.5</v>
      </c>
      <c r="K22" s="692"/>
    </row>
    <row r="23" spans="1:11" ht="18" customHeight="1" x14ac:dyDescent="0.15">
      <c r="A23" s="5" t="s">
        <v>46</v>
      </c>
      <c r="B23" s="12" t="s">
        <v>21</v>
      </c>
      <c r="C23" s="21"/>
      <c r="D23" s="32"/>
      <c r="E23" s="54" t="s">
        <v>21</v>
      </c>
      <c r="F23" s="18"/>
      <c r="G23" s="12" t="s">
        <v>21</v>
      </c>
      <c r="H23" s="12"/>
      <c r="I23" s="5">
        <f>COUNTIFS(B23:H23,"&lt;&gt;空",B23:H23,"&lt;&gt;休",B23:H23,"&lt;&gt;調",B23:H23,"&lt;&gt;",B23:H23,"&lt;&gt;調整休")</f>
        <v>3</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13.5</v>
      </c>
      <c r="K23" s="692"/>
    </row>
    <row r="24" spans="1:11" ht="18" customHeight="1" x14ac:dyDescent="0.15">
      <c r="A24" s="5" t="s">
        <v>47</v>
      </c>
      <c r="B24" s="12"/>
      <c r="C24" s="21"/>
      <c r="D24" s="32"/>
      <c r="E24" s="54" t="s">
        <v>20</v>
      </c>
      <c r="F24" s="12" t="s">
        <v>20</v>
      </c>
      <c r="G24" s="12"/>
      <c r="H24" s="12" t="s">
        <v>20</v>
      </c>
      <c r="I24" s="5">
        <f>COUNTIFS(B24:H24,"&lt;&gt;空",B24:H24,"&lt;&gt;休",B24:H24,"&lt;&gt;調",B24:H24,"&lt;&gt;",B24:H24,"&lt;&gt;調整休")</f>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13.5</v>
      </c>
      <c r="K24" s="692"/>
    </row>
    <row r="25" spans="1:11" ht="18" customHeight="1" x14ac:dyDescent="0.15">
      <c r="A25" s="5" t="s">
        <v>48</v>
      </c>
      <c r="B25" s="12"/>
      <c r="C25" s="106"/>
      <c r="D25" s="106"/>
      <c r="E25" s="55"/>
      <c r="F25" s="40"/>
      <c r="G25" s="12" t="s">
        <v>41</v>
      </c>
      <c r="H25" s="29" t="s">
        <v>21</v>
      </c>
      <c r="I25" s="5">
        <f>COUNTIFS(B25:H25,"&lt;&gt;空",B25:H25,"&lt;&gt;休",B25:H25,"&lt;&gt;調",B25:H25,"&lt;&gt;",B25:H25,"&lt;&gt;調整休")</f>
        <v>2</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10.5</v>
      </c>
      <c r="K25" s="692"/>
    </row>
    <row r="26" spans="1:11" ht="18" customHeight="1" x14ac:dyDescent="0.15">
      <c r="A26" s="321" t="s">
        <v>253</v>
      </c>
      <c r="B26" s="12" t="s">
        <v>21</v>
      </c>
      <c r="C26" s="38"/>
      <c r="D26" s="39"/>
      <c r="E26" s="12" t="s">
        <v>21</v>
      </c>
      <c r="F26" s="40"/>
      <c r="G26" s="29" t="s">
        <v>27</v>
      </c>
      <c r="H26" s="12"/>
      <c r="I26" s="5">
        <f>COUNTIFS(B26:H26,"&lt;&gt;空",B26:H26,"&lt;&gt;休",B26:H26,"&lt;&gt;調",B26:H26,"&lt;&gt;",B26:H26,"&lt;&gt;調整休")</f>
        <v>3</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16-19"))*(3)</f>
        <v>12</v>
      </c>
      <c r="K26" s="692"/>
    </row>
    <row r="27" spans="1:11" ht="18" customHeight="1" x14ac:dyDescent="0.15">
      <c r="A27" s="22" t="s">
        <v>0</v>
      </c>
      <c r="B27" s="90">
        <v>45950</v>
      </c>
      <c r="C27" s="90">
        <v>45951</v>
      </c>
      <c r="D27" s="90">
        <v>45952</v>
      </c>
      <c r="E27" s="90">
        <v>45953</v>
      </c>
      <c r="F27" s="90">
        <v>45954</v>
      </c>
      <c r="G27" s="90">
        <v>45955</v>
      </c>
      <c r="H27" s="90">
        <v>45956</v>
      </c>
      <c r="I27" s="7"/>
      <c r="J27" s="717" t="s">
        <v>2</v>
      </c>
      <c r="K27" s="718"/>
    </row>
    <row r="28" spans="1:11" ht="18" customHeight="1" x14ac:dyDescent="0.15">
      <c r="A28" s="22" t="s">
        <v>3</v>
      </c>
      <c r="B28" s="2" t="s">
        <v>4</v>
      </c>
      <c r="C28" s="21" t="s">
        <v>5</v>
      </c>
      <c r="D28" s="21" t="s">
        <v>6</v>
      </c>
      <c r="E28" s="2" t="s">
        <v>7</v>
      </c>
      <c r="F28" s="2" t="s">
        <v>8</v>
      </c>
      <c r="G28" s="2" t="s">
        <v>9</v>
      </c>
      <c r="H28" s="24" t="s">
        <v>10</v>
      </c>
      <c r="I28" s="8"/>
      <c r="J28" s="719"/>
      <c r="K28" s="720"/>
    </row>
    <row r="29" spans="1:11" ht="18" customHeight="1" x14ac:dyDescent="0.15">
      <c r="A29" s="17" t="s">
        <v>12</v>
      </c>
      <c r="B29" s="12"/>
      <c r="C29" s="419" t="s">
        <v>334</v>
      </c>
      <c r="D29" s="37"/>
      <c r="E29" s="12"/>
      <c r="F29" s="967" t="s">
        <v>60</v>
      </c>
      <c r="G29" s="968"/>
      <c r="H29" s="969"/>
      <c r="I29" s="5"/>
      <c r="J29" s="682"/>
      <c r="K29" s="692"/>
    </row>
    <row r="30" spans="1:11" ht="18" customHeight="1" x14ac:dyDescent="0.15">
      <c r="A30" s="5" t="s">
        <v>73</v>
      </c>
      <c r="B30" s="12" t="s">
        <v>20</v>
      </c>
      <c r="C30" s="993" t="s">
        <v>338</v>
      </c>
      <c r="D30" s="32"/>
      <c r="E30" s="54"/>
      <c r="F30" s="12" t="s">
        <v>21</v>
      </c>
      <c r="G30" s="12" t="s">
        <v>20</v>
      </c>
      <c r="H30" s="12" t="s">
        <v>41</v>
      </c>
      <c r="I30" s="5">
        <f t="shared" ref="I30:I32" si="1">COUNTIFS(B30:H30,"&lt;&gt;空",B30:H30,"&lt;&gt;休",B30:H30,"&lt;&gt;調",B30:H30,"&lt;&gt;",B30:H30,"&lt;&gt;調整休")</f>
        <v>5</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16-19"))*(3)</f>
        <v>19.5</v>
      </c>
      <c r="K30" s="692"/>
    </row>
    <row r="31" spans="1:11" ht="18" customHeight="1" x14ac:dyDescent="0.15">
      <c r="A31" s="5" t="s">
        <v>46</v>
      </c>
      <c r="B31" s="12" t="s">
        <v>21</v>
      </c>
      <c r="C31" s="994"/>
      <c r="D31" s="32"/>
      <c r="E31" s="54" t="s">
        <v>21</v>
      </c>
      <c r="F31" s="18"/>
      <c r="G31" s="12" t="s">
        <v>21</v>
      </c>
      <c r="H31" s="12"/>
      <c r="I31" s="5">
        <f t="shared" si="1"/>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13.5</v>
      </c>
      <c r="K31" s="692"/>
    </row>
    <row r="32" spans="1:11" ht="18" customHeight="1" x14ac:dyDescent="0.15">
      <c r="A32" s="5" t="s">
        <v>47</v>
      </c>
      <c r="B32" s="12"/>
      <c r="C32" s="994"/>
      <c r="D32" s="32"/>
      <c r="E32" s="54" t="s">
        <v>20</v>
      </c>
      <c r="F32" s="12" t="s">
        <v>20</v>
      </c>
      <c r="G32" s="12"/>
      <c r="H32" s="12" t="s">
        <v>20</v>
      </c>
      <c r="I32" s="5">
        <f t="shared" si="1"/>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16-19"))*(3)</f>
        <v>13.5</v>
      </c>
      <c r="K32" s="692"/>
    </row>
    <row r="33" spans="1:14" ht="18" customHeight="1" x14ac:dyDescent="0.15">
      <c r="A33" s="5" t="s">
        <v>48</v>
      </c>
      <c r="B33" s="12"/>
      <c r="C33" s="994"/>
      <c r="D33" s="106"/>
      <c r="E33" s="55"/>
      <c r="F33" s="40"/>
      <c r="G33" s="12" t="s">
        <v>41</v>
      </c>
      <c r="H33" s="29" t="s">
        <v>21</v>
      </c>
      <c r="I33" s="5">
        <f>COUNTIFS(B33:H33,"&lt;&gt;空",B33:H33,"&lt;&gt;休",B33:H33,"&lt;&gt;調",B33:H33,"&lt;&gt;",B33:H33,"&lt;&gt;調整休")</f>
        <v>2</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10.5</v>
      </c>
      <c r="K33" s="692"/>
    </row>
    <row r="34" spans="1:14" ht="18" customHeight="1" x14ac:dyDescent="0.15">
      <c r="A34" s="321" t="s">
        <v>253</v>
      </c>
      <c r="B34" s="12" t="s">
        <v>21</v>
      </c>
      <c r="C34" s="996"/>
      <c r="D34" s="39"/>
      <c r="E34" s="12" t="s">
        <v>21</v>
      </c>
      <c r="F34" s="40"/>
      <c r="G34" s="29" t="s">
        <v>27</v>
      </c>
      <c r="H34" s="12"/>
      <c r="I34" s="5">
        <f>COUNTIFS(B34:H34,"&lt;&gt;空",B34:H34,"&lt;&gt;休",B34:H34,"&lt;&gt;調",B34:H34,"&lt;&gt;",B34:H34,"&lt;&gt;調整休")</f>
        <v>3</v>
      </c>
      <c r="J34" s="682">
        <f>SUM(COUNTIF(B34:H34,"9-14:30"))*(5)+(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16-19"))*(3)</f>
        <v>12</v>
      </c>
      <c r="K34" s="692"/>
    </row>
    <row r="35" spans="1:14" ht="18" customHeight="1" x14ac:dyDescent="0.15">
      <c r="A35" s="22" t="s">
        <v>0</v>
      </c>
      <c r="B35" s="23">
        <v>45957</v>
      </c>
      <c r="C35" s="23">
        <v>45958</v>
      </c>
      <c r="D35" s="23">
        <v>45959</v>
      </c>
      <c r="E35" s="23">
        <v>45960</v>
      </c>
      <c r="F35" s="23">
        <v>45961</v>
      </c>
      <c r="G35" s="23"/>
      <c r="H35" s="23"/>
      <c r="I35" s="7"/>
      <c r="J35" s="717" t="s">
        <v>2</v>
      </c>
      <c r="K35" s="718"/>
    </row>
    <row r="36" spans="1:14" ht="18" customHeight="1" x14ac:dyDescent="0.15">
      <c r="A36" s="22" t="s">
        <v>3</v>
      </c>
      <c r="B36" s="2" t="s">
        <v>4</v>
      </c>
      <c r="C36" s="316" t="s">
        <v>5</v>
      </c>
      <c r="D36" s="21" t="s">
        <v>6</v>
      </c>
      <c r="E36" s="2" t="s">
        <v>7</v>
      </c>
      <c r="F36" s="2" t="s">
        <v>8</v>
      </c>
      <c r="G36" s="2"/>
      <c r="H36" s="24"/>
      <c r="I36" s="8"/>
      <c r="J36" s="719"/>
      <c r="K36" s="720"/>
    </row>
    <row r="37" spans="1:14" ht="18.95" customHeight="1" x14ac:dyDescent="0.15">
      <c r="A37" s="17" t="s">
        <v>13</v>
      </c>
      <c r="B37" s="12"/>
      <c r="C37" s="26"/>
      <c r="D37" s="37"/>
      <c r="E37" s="12"/>
      <c r="F37" s="12"/>
      <c r="G37" s="37"/>
      <c r="H37" s="37"/>
      <c r="I37" s="51"/>
      <c r="J37" s="27"/>
      <c r="K37" s="49"/>
    </row>
    <row r="38" spans="1:14" ht="18" customHeight="1" x14ac:dyDescent="0.15">
      <c r="A38" s="5" t="s">
        <v>73</v>
      </c>
      <c r="B38" s="12" t="s">
        <v>20</v>
      </c>
      <c r="C38" s="127"/>
      <c r="D38" s="32"/>
      <c r="E38" s="54"/>
      <c r="F38" s="12" t="s">
        <v>21</v>
      </c>
      <c r="G38" s="32"/>
      <c r="H38" s="32"/>
      <c r="I38" s="5">
        <f>COUNTIFS(B38:H38,"&lt;&gt;空",B38:H38,"&lt;&gt;休",B38:H38,"&lt;&gt;調",B38:H38,"&lt;&gt;",B38:H38,"&lt;&gt;調整休")</f>
        <v>2</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f>
        <v>9</v>
      </c>
      <c r="K38" s="692"/>
    </row>
    <row r="39" spans="1:14" ht="18" customHeight="1" x14ac:dyDescent="0.15">
      <c r="A39" s="5" t="s">
        <v>46</v>
      </c>
      <c r="B39" s="12" t="s">
        <v>21</v>
      </c>
      <c r="C39" s="21"/>
      <c r="D39" s="32"/>
      <c r="E39" s="54" t="s">
        <v>21</v>
      </c>
      <c r="F39" s="18"/>
      <c r="G39" s="32"/>
      <c r="H39" s="32"/>
      <c r="I39" s="5">
        <f>COUNTIFS(B39:H39,"&lt;&gt;空",B39:H39,"&lt;&gt;休",B39:H39,"&lt;&gt;調",B39:H39,"&lt;&gt;",B39:H39,"&lt;&gt;調整休")</f>
        <v>2</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9</v>
      </c>
      <c r="K39" s="692"/>
    </row>
    <row r="40" spans="1:14" ht="18" customHeight="1" x14ac:dyDescent="0.15">
      <c r="A40" s="5" t="s">
        <v>47</v>
      </c>
      <c r="B40" s="12"/>
      <c r="C40" s="21"/>
      <c r="D40" s="32"/>
      <c r="E40" s="54" t="s">
        <v>20</v>
      </c>
      <c r="F40" s="12" t="s">
        <v>20</v>
      </c>
      <c r="G40" s="32"/>
      <c r="H40" s="32"/>
      <c r="I40" s="5">
        <f>COUNTIFS(B40:H40,"&lt;&gt;空",B40:H40,"&lt;&gt;休",B40:H40,"&lt;&gt;調",B40:H40,"&lt;&gt;",B40:H40,"&lt;&gt;調整休")</f>
        <v>2</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9</v>
      </c>
      <c r="K40" s="692"/>
    </row>
    <row r="41" spans="1:14" ht="18" customHeight="1" x14ac:dyDescent="0.15">
      <c r="A41" s="5" t="s">
        <v>48</v>
      </c>
      <c r="B41" s="12"/>
      <c r="C41" s="106"/>
      <c r="D41" s="106"/>
      <c r="E41" s="55"/>
      <c r="F41" s="40"/>
      <c r="G41" s="106"/>
      <c r="H41" s="106"/>
      <c r="I41" s="5">
        <f>COUNTIFS(B41:H41,"&lt;&gt;空",B41:H41,"&lt;&gt;休",B41:H41,"&lt;&gt;調",B41:H41,"&lt;&gt;",B41:H41,"&lt;&gt;調整休")</f>
        <v>0</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0</v>
      </c>
      <c r="K41" s="692"/>
    </row>
    <row r="42" spans="1:14" ht="18" customHeight="1" x14ac:dyDescent="0.15">
      <c r="A42" s="321" t="s">
        <v>253</v>
      </c>
      <c r="B42" s="12" t="s">
        <v>21</v>
      </c>
      <c r="C42" s="38"/>
      <c r="D42" s="39"/>
      <c r="E42" s="12" t="s">
        <v>21</v>
      </c>
      <c r="F42" s="40"/>
      <c r="G42" s="39"/>
      <c r="H42" s="39"/>
      <c r="I42" s="5">
        <f>COUNTIFS(B42:H42,"&lt;&gt;空",B42:H42,"&lt;&gt;休",B42:H42,"&lt;&gt;調",B42:H42,"&lt;&gt;",B42:H42,"&lt;&gt;調整休")</f>
        <v>2</v>
      </c>
      <c r="J42" s="682">
        <f>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16-19"))*(3)</f>
        <v>9</v>
      </c>
      <c r="K42" s="692"/>
    </row>
    <row r="43" spans="1:14" ht="18" customHeight="1" x14ac:dyDescent="0.15">
      <c r="A43" s="41"/>
      <c r="B43" s="42"/>
      <c r="C43" s="42"/>
      <c r="D43" s="42"/>
      <c r="E43" s="42"/>
      <c r="F43" s="42"/>
      <c r="G43" s="42"/>
      <c r="H43" s="42"/>
      <c r="I43" s="881" t="s">
        <v>336</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4">
    <mergeCell ref="J32:K32"/>
    <mergeCell ref="A51:B51"/>
    <mergeCell ref="C51:K51"/>
    <mergeCell ref="A52:B52"/>
    <mergeCell ref="C52:K52"/>
    <mergeCell ref="A46:B46"/>
    <mergeCell ref="C46:K46"/>
    <mergeCell ref="C47:K47"/>
    <mergeCell ref="A49:B49"/>
    <mergeCell ref="C49:K49"/>
    <mergeCell ref="A50:B50"/>
    <mergeCell ref="J30:K30"/>
    <mergeCell ref="J31:K31"/>
    <mergeCell ref="A45:B45"/>
    <mergeCell ref="C45:K45"/>
    <mergeCell ref="J33:K33"/>
    <mergeCell ref="J34:K34"/>
    <mergeCell ref="J35:K36"/>
    <mergeCell ref="J38:K38"/>
    <mergeCell ref="J39:K39"/>
    <mergeCell ref="J40:K40"/>
    <mergeCell ref="J41:K41"/>
    <mergeCell ref="J42:K42"/>
    <mergeCell ref="I43:K43"/>
    <mergeCell ref="A44:B44"/>
    <mergeCell ref="C30:C34"/>
    <mergeCell ref="D44:E44"/>
    <mergeCell ref="J24:K24"/>
    <mergeCell ref="J25:K25"/>
    <mergeCell ref="F29:H29"/>
    <mergeCell ref="J29:K29"/>
    <mergeCell ref="J26:K26"/>
    <mergeCell ref="J27:K28"/>
    <mergeCell ref="J15:K15"/>
    <mergeCell ref="J16:K16"/>
    <mergeCell ref="J17:K17"/>
    <mergeCell ref="J18:K18"/>
    <mergeCell ref="J23:K23"/>
    <mergeCell ref="J21:K21"/>
    <mergeCell ref="J22:K22"/>
    <mergeCell ref="J19:K20"/>
    <mergeCell ref="J6:K6"/>
    <mergeCell ref="B1:F1"/>
    <mergeCell ref="H1:K1"/>
    <mergeCell ref="I3:I4"/>
    <mergeCell ref="J3:K4"/>
    <mergeCell ref="J5:K5"/>
    <mergeCell ref="J13:K13"/>
    <mergeCell ref="J14:K14"/>
    <mergeCell ref="J7:K7"/>
    <mergeCell ref="J8:K8"/>
    <mergeCell ref="J9:K9"/>
    <mergeCell ref="J10:K10"/>
    <mergeCell ref="J11:K12"/>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F662E4E4-09C0-4994-A6FF-926F607C9639}">
          <x14:formula1>
            <xm:f>'F:\Users\clmiwa-three\Downloads\[《中村》新田・草加 エリア 仮シフト【12月16日～1月15日】.xlsx]参照データベース'!#REF!</xm:f>
          </x14:formula1>
          <xm:sqref>B10:D10 C18:D18 C26:D26 G1 E43:F43 C42:D43 G42:H43 D34</xm:sqref>
        </x14:dataValidation>
      </x14:dataValidations>
    </ext>
  </extLst>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01BEB-4D7E-47BA-9CCB-40C0032BBE39}">
  <sheetPr>
    <pageSetUpPr fitToPage="1"/>
  </sheetPr>
  <dimension ref="A1:N52"/>
  <sheetViews>
    <sheetView zoomScale="90" zoomScaleNormal="90" workbookViewId="0">
      <selection activeCell="Q50" sqref="Q50"/>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337</v>
      </c>
      <c r="C1" s="683"/>
      <c r="D1" s="683"/>
      <c r="E1" s="683"/>
      <c r="F1" s="683"/>
      <c r="H1" s="867" t="s">
        <v>45</v>
      </c>
      <c r="I1" s="868"/>
      <c r="J1" s="869"/>
      <c r="K1" s="870"/>
    </row>
    <row r="2" spans="1:11" ht="9.9499999999999993" customHeight="1" x14ac:dyDescent="0.15">
      <c r="A2" s="14"/>
      <c r="I2" s="14"/>
      <c r="J2" s="3"/>
      <c r="K2" s="4"/>
    </row>
    <row r="3" spans="1:11" ht="19.5" customHeight="1" x14ac:dyDescent="0.15">
      <c r="A3" s="2" t="s">
        <v>64</v>
      </c>
      <c r="B3" s="90"/>
      <c r="C3" s="90"/>
      <c r="D3" s="90">
        <v>45931</v>
      </c>
      <c r="E3" s="90">
        <v>45932</v>
      </c>
      <c r="F3" s="90">
        <v>45933</v>
      </c>
      <c r="G3" s="90">
        <v>45934</v>
      </c>
      <c r="H3" s="90">
        <v>45935</v>
      </c>
      <c r="I3" s="727" t="s">
        <v>1</v>
      </c>
      <c r="J3" s="717" t="s">
        <v>2</v>
      </c>
      <c r="K3" s="718"/>
    </row>
    <row r="4" spans="1:11" ht="19.5" customHeight="1" x14ac:dyDescent="0.15">
      <c r="A4" s="2" t="s">
        <v>3</v>
      </c>
      <c r="B4" s="2"/>
      <c r="C4" s="2"/>
      <c r="D4" s="21" t="s">
        <v>6</v>
      </c>
      <c r="E4" s="2" t="s">
        <v>7</v>
      </c>
      <c r="F4" s="2" t="s">
        <v>8</v>
      </c>
      <c r="G4" s="2" t="s">
        <v>9</v>
      </c>
      <c r="H4" s="24" t="s">
        <v>10</v>
      </c>
      <c r="I4" s="728"/>
      <c r="J4" s="719"/>
      <c r="K4" s="720"/>
    </row>
    <row r="5" spans="1:11" ht="19.5" customHeight="1" x14ac:dyDescent="0.15">
      <c r="A5" s="17" t="s">
        <v>13</v>
      </c>
      <c r="B5" s="21"/>
      <c r="C5" s="21"/>
      <c r="D5" s="21"/>
      <c r="E5" s="12"/>
      <c r="F5" s="12"/>
      <c r="G5" s="12"/>
      <c r="H5" s="12"/>
      <c r="I5" s="5"/>
      <c r="J5" s="682"/>
      <c r="K5" s="692"/>
    </row>
    <row r="6" spans="1:11" ht="19.5" customHeight="1" x14ac:dyDescent="0.15">
      <c r="A6" s="19" t="s">
        <v>61</v>
      </c>
      <c r="B6" s="127"/>
      <c r="C6" s="127"/>
      <c r="D6" s="32"/>
      <c r="E6" s="54"/>
      <c r="F6" s="54" t="s">
        <v>21</v>
      </c>
      <c r="G6" s="54" t="s">
        <v>20</v>
      </c>
      <c r="H6" s="54" t="s">
        <v>58</v>
      </c>
      <c r="I6" s="5">
        <f>COUNTIFS(B6:H6,"&lt;&gt;空",B6:H6,"&lt;&gt;休",B6:H6,"&lt;&gt;調",B6:H6,"&lt;&gt;",B6:H6,"&lt;&gt;調整休")</f>
        <v>3</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f>
        <v>15.25</v>
      </c>
      <c r="K6" s="692"/>
    </row>
    <row r="7" spans="1:11" ht="19.5" customHeight="1" x14ac:dyDescent="0.15">
      <c r="A7" s="20" t="s">
        <v>44</v>
      </c>
      <c r="B7" s="21"/>
      <c r="C7" s="21"/>
      <c r="D7" s="32"/>
      <c r="E7" s="54" t="s">
        <v>20</v>
      </c>
      <c r="F7" s="54" t="s">
        <v>20</v>
      </c>
      <c r="G7" s="54" t="s">
        <v>21</v>
      </c>
      <c r="H7" s="54"/>
      <c r="I7" s="5">
        <f>COUNTIFS(B7:H7,"&lt;&gt;空",B7:H7,"&lt;&gt;休",B7:H7,"&lt;&gt;調",B7:H7,"&lt;&gt;",B7:H7,"&lt;&gt;調整休")</f>
        <v>3</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f>
        <v>13.5</v>
      </c>
      <c r="K7" s="692"/>
    </row>
    <row r="8" spans="1:11" ht="19.5" customHeight="1" x14ac:dyDescent="0.15">
      <c r="A8" s="19" t="s">
        <v>71</v>
      </c>
      <c r="B8" s="21"/>
      <c r="C8" s="21"/>
      <c r="D8" s="32"/>
      <c r="E8" s="12" t="s">
        <v>27</v>
      </c>
      <c r="F8" s="54"/>
      <c r="G8" s="54"/>
      <c r="H8" s="12" t="s">
        <v>27</v>
      </c>
      <c r="I8" s="5">
        <f>COUNTIFS(B8:H8,"&lt;&gt;空",B8:H8,"&lt;&gt;休",B8:H8,"&lt;&gt;調",B8:H8,"&lt;&gt;",B8:H8,"&lt;&gt;調整休")</f>
        <v>2</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(3)+(COUNTIF(B8:H8,"16-19"))*(3)</f>
        <v>6</v>
      </c>
      <c r="K8" s="692"/>
    </row>
    <row r="9" spans="1:11" ht="19.5" customHeight="1" x14ac:dyDescent="0.15">
      <c r="A9" s="56" t="s">
        <v>66</v>
      </c>
      <c r="B9" s="21"/>
      <c r="C9" s="21"/>
      <c r="D9" s="32"/>
      <c r="E9" s="16" t="s">
        <v>210</v>
      </c>
      <c r="F9" s="54"/>
      <c r="G9" s="54"/>
      <c r="H9" s="57"/>
      <c r="I9" s="5"/>
      <c r="J9" s="682"/>
      <c r="K9" s="692"/>
    </row>
    <row r="10" spans="1:11" ht="19.5" customHeight="1" x14ac:dyDescent="0.15">
      <c r="A10" s="44"/>
      <c r="B10" s="106"/>
      <c r="C10" s="106"/>
      <c r="D10" s="106"/>
      <c r="E10" s="12"/>
      <c r="F10" s="40"/>
      <c r="G10" s="12"/>
      <c r="H10" s="40"/>
      <c r="I10" s="5"/>
      <c r="J10" s="758"/>
      <c r="K10" s="759"/>
    </row>
    <row r="11" spans="1:11" ht="19.5" customHeight="1" x14ac:dyDescent="0.15">
      <c r="A11" s="33" t="s">
        <v>0</v>
      </c>
      <c r="B11" s="90">
        <v>45936</v>
      </c>
      <c r="C11" s="90">
        <v>45937</v>
      </c>
      <c r="D11" s="90">
        <v>45938</v>
      </c>
      <c r="E11" s="90">
        <v>45939</v>
      </c>
      <c r="F11" s="90">
        <v>45940</v>
      </c>
      <c r="G11" s="90">
        <v>45941</v>
      </c>
      <c r="H11" s="90">
        <v>45942</v>
      </c>
      <c r="I11" s="7"/>
      <c r="J11" s="717" t="s">
        <v>2</v>
      </c>
      <c r="K11" s="718"/>
    </row>
    <row r="12" spans="1:11" ht="19.5" customHeight="1" x14ac:dyDescent="0.15">
      <c r="A12" s="22" t="s">
        <v>3</v>
      </c>
      <c r="B12" s="2" t="s">
        <v>4</v>
      </c>
      <c r="C12" s="2" t="s">
        <v>5</v>
      </c>
      <c r="D12" s="21" t="s">
        <v>6</v>
      </c>
      <c r="E12" s="2" t="s">
        <v>7</v>
      </c>
      <c r="F12" s="2" t="s">
        <v>8</v>
      </c>
      <c r="G12" s="2" t="s">
        <v>9</v>
      </c>
      <c r="H12" s="24" t="s">
        <v>10</v>
      </c>
      <c r="I12" s="8"/>
      <c r="J12" s="719"/>
      <c r="K12" s="720"/>
    </row>
    <row r="13" spans="1:11" ht="19.5" customHeight="1" x14ac:dyDescent="0.15">
      <c r="A13" s="17" t="s">
        <v>12</v>
      </c>
      <c r="B13" s="12"/>
      <c r="C13" s="21"/>
      <c r="D13" s="21"/>
      <c r="E13" s="12"/>
      <c r="F13" s="12"/>
      <c r="G13" s="12"/>
      <c r="H13" s="12"/>
      <c r="I13" s="5"/>
      <c r="J13" s="682"/>
      <c r="K13" s="692"/>
    </row>
    <row r="14" spans="1:11" ht="19.5" customHeight="1" x14ac:dyDescent="0.15">
      <c r="A14" s="19" t="s">
        <v>61</v>
      </c>
      <c r="B14" s="12"/>
      <c r="C14" s="127"/>
      <c r="D14" s="32"/>
      <c r="E14" s="54" t="s">
        <v>20</v>
      </c>
      <c r="F14" s="54" t="s">
        <v>20</v>
      </c>
      <c r="G14" s="54" t="s">
        <v>21</v>
      </c>
      <c r="H14" s="54"/>
      <c r="I14" s="5">
        <f t="shared" ref="I14:I16" si="0">COUNTIFS(B14:H14,"&lt;&gt;空",B14:H14,"&lt;&gt;休",B14:H14,"&lt;&gt;調",B14:H14,"&lt;&gt;",B14:H14,"&lt;&gt;調整休")</f>
        <v>3</v>
      </c>
      <c r="J14" s="682">
        <v>27.5</v>
      </c>
      <c r="K14" s="692"/>
    </row>
    <row r="15" spans="1:11" ht="19.5" customHeight="1" x14ac:dyDescent="0.15">
      <c r="A15" s="20" t="s">
        <v>44</v>
      </c>
      <c r="B15" s="54" t="s">
        <v>58</v>
      </c>
      <c r="C15" s="21"/>
      <c r="D15" s="32"/>
      <c r="E15" s="54"/>
      <c r="F15" s="54" t="s">
        <v>21</v>
      </c>
      <c r="G15" s="54" t="s">
        <v>20</v>
      </c>
      <c r="H15" s="54" t="s">
        <v>58</v>
      </c>
      <c r="I15" s="5">
        <f t="shared" si="0"/>
        <v>4</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13:30-19"))*(5)+(COUNTIF(B15:H15,"14-17"))*(4)+(COUNTIF(B15:H15,"16-19"))*(4)</f>
        <v>21.5</v>
      </c>
      <c r="K15" s="692"/>
    </row>
    <row r="16" spans="1:11" ht="19.5" customHeight="1" x14ac:dyDescent="0.15">
      <c r="A16" s="19" t="s">
        <v>71</v>
      </c>
      <c r="B16" s="12" t="s">
        <v>27</v>
      </c>
      <c r="C16" s="21"/>
      <c r="D16" s="32"/>
      <c r="E16" s="12" t="s">
        <v>27</v>
      </c>
      <c r="F16" s="54"/>
      <c r="G16" s="54"/>
      <c r="H16" s="12" t="s">
        <v>27</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(3)+(COUNTIF(B16:H16,"16-19"))*(3)</f>
        <v>9</v>
      </c>
      <c r="K16" s="692"/>
    </row>
    <row r="17" spans="1:11" ht="19.5" customHeight="1" x14ac:dyDescent="0.15">
      <c r="A17" s="56" t="s">
        <v>66</v>
      </c>
      <c r="B17" s="16"/>
      <c r="C17" s="21"/>
      <c r="D17" s="32"/>
      <c r="E17" s="16" t="s">
        <v>210</v>
      </c>
      <c r="F17" s="54"/>
      <c r="G17" s="54"/>
      <c r="H17" s="57"/>
      <c r="I17" s="5"/>
      <c r="J17" s="682"/>
      <c r="K17" s="692"/>
    </row>
    <row r="18" spans="1:11" ht="19.5" customHeight="1" x14ac:dyDescent="0.15">
      <c r="A18" s="44"/>
      <c r="B18" s="12"/>
      <c r="C18" s="106"/>
      <c r="D18" s="106"/>
      <c r="E18" s="12"/>
      <c r="F18" s="40"/>
      <c r="G18" s="12"/>
      <c r="H18" s="40"/>
      <c r="I18" s="5"/>
      <c r="J18" s="758"/>
      <c r="K18" s="759"/>
    </row>
    <row r="19" spans="1:11" ht="19.5" customHeight="1" x14ac:dyDescent="0.15">
      <c r="A19" s="22" t="s">
        <v>0</v>
      </c>
      <c r="B19" s="23">
        <v>45943</v>
      </c>
      <c r="C19" s="23">
        <v>45944</v>
      </c>
      <c r="D19" s="23">
        <v>45945</v>
      </c>
      <c r="E19" s="23">
        <v>45946</v>
      </c>
      <c r="F19" s="23">
        <v>45947</v>
      </c>
      <c r="G19" s="23">
        <v>45948</v>
      </c>
      <c r="H19" s="23">
        <v>45949</v>
      </c>
      <c r="I19" s="7"/>
      <c r="J19" s="717" t="s">
        <v>2</v>
      </c>
      <c r="K19" s="718"/>
    </row>
    <row r="20" spans="1:11" ht="19.5" customHeight="1" x14ac:dyDescent="0.15">
      <c r="A20" s="22" t="s">
        <v>3</v>
      </c>
      <c r="B20" s="24" t="s">
        <v>4</v>
      </c>
      <c r="C20" s="21" t="s">
        <v>5</v>
      </c>
      <c r="D20" s="21" t="s">
        <v>6</v>
      </c>
      <c r="E20" s="2" t="s">
        <v>7</v>
      </c>
      <c r="F20" s="2" t="s">
        <v>8</v>
      </c>
      <c r="G20" s="2" t="s">
        <v>9</v>
      </c>
      <c r="H20" s="24" t="s">
        <v>10</v>
      </c>
      <c r="I20" s="8"/>
      <c r="J20" s="719"/>
      <c r="K20" s="720"/>
    </row>
    <row r="21" spans="1:11" ht="17.100000000000001" customHeight="1" x14ac:dyDescent="0.15">
      <c r="A21" s="17" t="s">
        <v>13</v>
      </c>
      <c r="B21" s="12"/>
      <c r="C21" s="21"/>
      <c r="D21" s="21"/>
      <c r="E21" s="12"/>
      <c r="F21" s="12"/>
      <c r="G21" s="12"/>
      <c r="H21" s="12"/>
      <c r="I21" s="51"/>
      <c r="J21" s="721"/>
      <c r="K21" s="722"/>
    </row>
    <row r="22" spans="1:11" ht="19.5" customHeight="1" x14ac:dyDescent="0.15">
      <c r="A22" s="19" t="s">
        <v>61</v>
      </c>
      <c r="B22" s="12" t="s">
        <v>58</v>
      </c>
      <c r="C22" s="127"/>
      <c r="D22" s="32"/>
      <c r="E22" s="54"/>
      <c r="F22" s="54" t="s">
        <v>21</v>
      </c>
      <c r="G22" s="54" t="s">
        <v>20</v>
      </c>
      <c r="H22" s="54" t="s">
        <v>58</v>
      </c>
      <c r="I22" s="5">
        <f t="shared" ref="I22:I24" si="1">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(4)</f>
        <v>21.5</v>
      </c>
      <c r="K22" s="692"/>
    </row>
    <row r="23" spans="1:11" ht="19.5" customHeight="1" x14ac:dyDescent="0.15">
      <c r="A23" s="20" t="s">
        <v>44</v>
      </c>
      <c r="B23" s="16"/>
      <c r="C23" s="21"/>
      <c r="D23" s="32"/>
      <c r="E23" s="54" t="s">
        <v>20</v>
      </c>
      <c r="F23" s="54" t="s">
        <v>20</v>
      </c>
      <c r="G23" s="54" t="s">
        <v>21</v>
      </c>
      <c r="H23" s="54"/>
      <c r="I23" s="5">
        <f t="shared" si="1"/>
        <v>3</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(4)</f>
        <v>13.5</v>
      </c>
      <c r="K23" s="692"/>
    </row>
    <row r="24" spans="1:11" ht="19.5" customHeight="1" x14ac:dyDescent="0.15">
      <c r="A24" s="19" t="s">
        <v>71</v>
      </c>
      <c r="B24" s="12" t="s">
        <v>27</v>
      </c>
      <c r="C24" s="21"/>
      <c r="D24" s="32"/>
      <c r="E24" s="12" t="s">
        <v>27</v>
      </c>
      <c r="F24" s="54"/>
      <c r="G24" s="54"/>
      <c r="H24" s="12" t="s">
        <v>27</v>
      </c>
      <c r="I24" s="5">
        <f t="shared" si="1"/>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13:30-19"))*(5)+(COUNTIF(B24:H24,"14-17"))*(3)+(COUNTIF(B24:H24,"16-19"))*(3)</f>
        <v>9</v>
      </c>
      <c r="K24" s="692"/>
    </row>
    <row r="25" spans="1:11" ht="19.5" customHeight="1" x14ac:dyDescent="0.15">
      <c r="A25" s="56" t="s">
        <v>66</v>
      </c>
      <c r="B25" s="16"/>
      <c r="C25" s="21"/>
      <c r="D25" s="32"/>
      <c r="E25" s="16" t="s">
        <v>210</v>
      </c>
      <c r="F25" s="54"/>
      <c r="G25" s="54"/>
      <c r="H25" s="57"/>
      <c r="I25" s="5"/>
      <c r="J25" s="682"/>
      <c r="K25" s="692"/>
    </row>
    <row r="26" spans="1:11" ht="19.5" customHeight="1" x14ac:dyDescent="0.15">
      <c r="A26" s="44"/>
      <c r="B26" s="12"/>
      <c r="C26" s="106"/>
      <c r="D26" s="106"/>
      <c r="E26" s="12"/>
      <c r="F26" s="40"/>
      <c r="G26" s="12"/>
      <c r="H26" s="40"/>
      <c r="I26" s="5"/>
      <c r="J26" s="758"/>
      <c r="K26" s="759"/>
    </row>
    <row r="27" spans="1:11" ht="19.5" customHeight="1" x14ac:dyDescent="0.15">
      <c r="A27" s="22" t="s">
        <v>0</v>
      </c>
      <c r="B27" s="90">
        <v>45950</v>
      </c>
      <c r="C27" s="90">
        <v>45951</v>
      </c>
      <c r="D27" s="90">
        <v>45952</v>
      </c>
      <c r="E27" s="90">
        <v>45953</v>
      </c>
      <c r="F27" s="90">
        <v>45954</v>
      </c>
      <c r="G27" s="90">
        <v>45955</v>
      </c>
      <c r="H27" s="90">
        <v>45956</v>
      </c>
      <c r="I27" s="7"/>
      <c r="J27" s="717" t="s">
        <v>2</v>
      </c>
      <c r="K27" s="718"/>
    </row>
    <row r="28" spans="1:11" ht="19.5" customHeight="1" x14ac:dyDescent="0.15">
      <c r="A28" s="22" t="s">
        <v>3</v>
      </c>
      <c r="B28" s="2" t="s">
        <v>4</v>
      </c>
      <c r="C28" s="21" t="s">
        <v>5</v>
      </c>
      <c r="D28" s="21" t="s">
        <v>6</v>
      </c>
      <c r="E28" s="2" t="s">
        <v>7</v>
      </c>
      <c r="F28" s="2" t="s">
        <v>8</v>
      </c>
      <c r="G28" s="2" t="s">
        <v>9</v>
      </c>
      <c r="H28" s="24" t="s">
        <v>10</v>
      </c>
      <c r="I28" s="8"/>
      <c r="J28" s="719"/>
      <c r="K28" s="720"/>
    </row>
    <row r="29" spans="1:11" ht="19.5" customHeight="1" x14ac:dyDescent="0.15">
      <c r="A29" s="17" t="s">
        <v>12</v>
      </c>
      <c r="B29" s="12"/>
      <c r="C29" s="419" t="s">
        <v>334</v>
      </c>
      <c r="D29" s="21"/>
      <c r="E29" s="12"/>
      <c r="F29" s="967" t="s">
        <v>60</v>
      </c>
      <c r="G29" s="968"/>
      <c r="H29" s="969"/>
      <c r="I29" s="5"/>
      <c r="J29" s="682"/>
      <c r="K29" s="692"/>
    </row>
    <row r="30" spans="1:11" ht="19.5" customHeight="1" x14ac:dyDescent="0.15">
      <c r="A30" s="19" t="s">
        <v>61</v>
      </c>
      <c r="B30" s="12"/>
      <c r="C30" s="993" t="s">
        <v>338</v>
      </c>
      <c r="D30" s="32"/>
      <c r="E30" s="54" t="s">
        <v>20</v>
      </c>
      <c r="F30" s="54" t="s">
        <v>20</v>
      </c>
      <c r="G30" s="54" t="s">
        <v>21</v>
      </c>
      <c r="H30" s="54"/>
      <c r="I30" s="5">
        <f t="shared" ref="I30:I32" si="2">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f>
        <v>13.5</v>
      </c>
      <c r="K30" s="692"/>
    </row>
    <row r="31" spans="1:11" ht="19.5" customHeight="1" x14ac:dyDescent="0.15">
      <c r="A31" s="20" t="s">
        <v>44</v>
      </c>
      <c r="B31" s="54" t="s">
        <v>58</v>
      </c>
      <c r="C31" s="994"/>
      <c r="D31" s="32"/>
      <c r="E31" s="54"/>
      <c r="F31" s="54" t="s">
        <v>21</v>
      </c>
      <c r="G31" s="54" t="s">
        <v>20</v>
      </c>
      <c r="H31" s="54" t="s">
        <v>58</v>
      </c>
      <c r="I31" s="5">
        <f t="shared" si="2"/>
        <v>4</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f>
        <v>21.5</v>
      </c>
      <c r="K31" s="692"/>
    </row>
    <row r="32" spans="1:11" ht="19.5" customHeight="1" x14ac:dyDescent="0.15">
      <c r="A32" s="19" t="s">
        <v>71</v>
      </c>
      <c r="B32" s="12" t="s">
        <v>27</v>
      </c>
      <c r="C32" s="994"/>
      <c r="D32" s="32"/>
      <c r="E32" s="12" t="s">
        <v>27</v>
      </c>
      <c r="F32" s="54"/>
      <c r="G32" s="54"/>
      <c r="H32" s="12" t="s">
        <v>27</v>
      </c>
      <c r="I32" s="5">
        <f t="shared" si="2"/>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13:30-19"))*(5)+(COUNTIF(B32:H32,"14-17"))*(3)+(COUNTIF(B32:H32,"16-19"))*(3)</f>
        <v>9</v>
      </c>
      <c r="K32" s="692"/>
    </row>
    <row r="33" spans="1:14" ht="19.5" customHeight="1" x14ac:dyDescent="0.15">
      <c r="A33" s="56" t="s">
        <v>66</v>
      </c>
      <c r="B33" s="16"/>
      <c r="C33" s="994"/>
      <c r="D33" s="32"/>
      <c r="E33" s="16" t="s">
        <v>210</v>
      </c>
      <c r="F33" s="54"/>
      <c r="G33" s="54"/>
      <c r="H33" s="57"/>
      <c r="I33" s="5"/>
      <c r="J33" s="682"/>
      <c r="K33" s="692"/>
    </row>
    <row r="34" spans="1:14" ht="19.5" customHeight="1" x14ac:dyDescent="0.15">
      <c r="A34" s="44"/>
      <c r="B34" s="12"/>
      <c r="C34" s="996"/>
      <c r="D34" s="106"/>
      <c r="E34" s="12"/>
      <c r="F34" s="40"/>
      <c r="G34" s="12"/>
      <c r="H34" s="40"/>
      <c r="I34" s="5"/>
      <c r="J34" s="758"/>
      <c r="K34" s="759"/>
    </row>
    <row r="35" spans="1:14" ht="19.5" customHeight="1" x14ac:dyDescent="0.15">
      <c r="A35" s="22" t="s">
        <v>0</v>
      </c>
      <c r="B35" s="23">
        <v>45957</v>
      </c>
      <c r="C35" s="23">
        <v>45958</v>
      </c>
      <c r="D35" s="23">
        <v>45959</v>
      </c>
      <c r="E35" s="23">
        <v>45960</v>
      </c>
      <c r="F35" s="23">
        <v>45961</v>
      </c>
      <c r="G35" s="23"/>
      <c r="H35" s="23"/>
      <c r="I35" s="7"/>
      <c r="J35" s="717" t="s">
        <v>2</v>
      </c>
      <c r="K35" s="718"/>
    </row>
    <row r="36" spans="1:14" ht="19.5" customHeight="1" x14ac:dyDescent="0.15">
      <c r="A36" s="22" t="s">
        <v>3</v>
      </c>
      <c r="B36" s="2" t="s">
        <v>4</v>
      </c>
      <c r="C36" s="316" t="s">
        <v>5</v>
      </c>
      <c r="D36" s="21" t="s">
        <v>6</v>
      </c>
      <c r="E36" s="2" t="s">
        <v>7</v>
      </c>
      <c r="F36" s="2" t="s">
        <v>8</v>
      </c>
      <c r="G36" s="2"/>
      <c r="H36" s="24"/>
      <c r="I36" s="8"/>
      <c r="J36" s="719"/>
      <c r="K36" s="720"/>
    </row>
    <row r="37" spans="1:14" ht="17.100000000000001" customHeight="1" x14ac:dyDescent="0.15">
      <c r="A37" s="17" t="s">
        <v>13</v>
      </c>
      <c r="B37" s="12"/>
      <c r="C37" s="21"/>
      <c r="D37" s="21"/>
      <c r="E37" s="12"/>
      <c r="F37" s="12"/>
      <c r="G37" s="21"/>
      <c r="H37" s="21"/>
      <c r="I37" s="51"/>
      <c r="J37" s="27"/>
      <c r="K37" s="49"/>
    </row>
    <row r="38" spans="1:14" ht="19.5" customHeight="1" x14ac:dyDescent="0.15">
      <c r="A38" s="19" t="s">
        <v>61</v>
      </c>
      <c r="B38" s="12" t="s">
        <v>58</v>
      </c>
      <c r="C38" s="127"/>
      <c r="D38" s="32"/>
      <c r="E38" s="54"/>
      <c r="F38" s="54" t="s">
        <v>21</v>
      </c>
      <c r="G38" s="32"/>
      <c r="H38" s="32"/>
      <c r="I38" s="5">
        <f t="shared" ref="I38:I40" si="3">COUNTIFS(B38:H38,"&lt;&gt;空",B38:H38,"&lt;&gt;休",B38:H38,"&lt;&gt;調",B38:H38,"&lt;&gt;",B38:H38,"&lt;&gt;調整休")</f>
        <v>2</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f>
        <v>10.75</v>
      </c>
      <c r="K38" s="692"/>
    </row>
    <row r="39" spans="1:14" ht="19.5" customHeight="1" x14ac:dyDescent="0.15">
      <c r="A39" s="20" t="s">
        <v>44</v>
      </c>
      <c r="B39" s="16"/>
      <c r="C39" s="21"/>
      <c r="D39" s="32"/>
      <c r="E39" s="54" t="s">
        <v>20</v>
      </c>
      <c r="F39" s="54" t="s">
        <v>20</v>
      </c>
      <c r="G39" s="32"/>
      <c r="H39" s="32"/>
      <c r="I39" s="5">
        <f t="shared" si="3"/>
        <v>2</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f>
        <v>9</v>
      </c>
      <c r="K39" s="692"/>
    </row>
    <row r="40" spans="1:14" ht="19.5" customHeight="1" x14ac:dyDescent="0.15">
      <c r="A40" s="19" t="s">
        <v>71</v>
      </c>
      <c r="B40" s="12" t="s">
        <v>27</v>
      </c>
      <c r="C40" s="21"/>
      <c r="D40" s="32"/>
      <c r="E40" s="12" t="s">
        <v>27</v>
      </c>
      <c r="F40" s="54"/>
      <c r="G40" s="32"/>
      <c r="H40" s="32"/>
      <c r="I40" s="5">
        <f t="shared" si="3"/>
        <v>2</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(3)+(COUNTIF(B40:H40,"16-19"))*(3)</f>
        <v>6</v>
      </c>
      <c r="K40" s="692"/>
    </row>
    <row r="41" spans="1:14" ht="19.5" customHeight="1" x14ac:dyDescent="0.15">
      <c r="A41" s="56" t="s">
        <v>66</v>
      </c>
      <c r="B41" s="16"/>
      <c r="C41" s="21"/>
      <c r="D41" s="32"/>
      <c r="E41" s="16" t="s">
        <v>210</v>
      </c>
      <c r="F41" s="54"/>
      <c r="G41" s="32"/>
      <c r="H41" s="32"/>
      <c r="I41" s="5"/>
      <c r="J41" s="682"/>
      <c r="K41" s="692"/>
    </row>
    <row r="42" spans="1:14" ht="19.5" customHeight="1" x14ac:dyDescent="0.15">
      <c r="A42" s="44"/>
      <c r="B42" s="12"/>
      <c r="C42" s="106"/>
      <c r="D42" s="106"/>
      <c r="E42" s="12"/>
      <c r="F42" s="40"/>
      <c r="G42" s="106"/>
      <c r="H42" s="106"/>
      <c r="I42" s="5"/>
      <c r="J42" s="758"/>
      <c r="K42" s="759"/>
    </row>
    <row r="43" spans="1:14" ht="19.5" customHeight="1" x14ac:dyDescent="0.15">
      <c r="A43" s="41"/>
      <c r="B43" s="42"/>
      <c r="C43" s="42"/>
      <c r="D43" s="42"/>
      <c r="E43" s="42"/>
      <c r="F43" s="42"/>
      <c r="G43" s="42"/>
      <c r="H43" s="42"/>
      <c r="I43" s="881" t="s">
        <v>336</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4">
    <mergeCell ref="J32:K32"/>
    <mergeCell ref="A51:B51"/>
    <mergeCell ref="C51:K51"/>
    <mergeCell ref="A52:B52"/>
    <mergeCell ref="C52:K52"/>
    <mergeCell ref="A46:B46"/>
    <mergeCell ref="C46:K46"/>
    <mergeCell ref="C47:K47"/>
    <mergeCell ref="A49:B49"/>
    <mergeCell ref="C49:K49"/>
    <mergeCell ref="A50:B50"/>
    <mergeCell ref="J30:K30"/>
    <mergeCell ref="J31:K31"/>
    <mergeCell ref="A45:B45"/>
    <mergeCell ref="C45:K45"/>
    <mergeCell ref="J33:K33"/>
    <mergeCell ref="J34:K34"/>
    <mergeCell ref="J35:K36"/>
    <mergeCell ref="J38:K38"/>
    <mergeCell ref="J39:K39"/>
    <mergeCell ref="J40:K40"/>
    <mergeCell ref="J41:K41"/>
    <mergeCell ref="J42:K42"/>
    <mergeCell ref="I43:K43"/>
    <mergeCell ref="A44:B44"/>
    <mergeCell ref="C30:C34"/>
    <mergeCell ref="D44:E44"/>
    <mergeCell ref="J24:K24"/>
    <mergeCell ref="J25:K25"/>
    <mergeCell ref="F29:H29"/>
    <mergeCell ref="J29:K29"/>
    <mergeCell ref="J26:K26"/>
    <mergeCell ref="J27:K28"/>
    <mergeCell ref="J15:K15"/>
    <mergeCell ref="J16:K16"/>
    <mergeCell ref="J17:K17"/>
    <mergeCell ref="J18:K18"/>
    <mergeCell ref="J23:K23"/>
    <mergeCell ref="J21:K21"/>
    <mergeCell ref="J22:K22"/>
    <mergeCell ref="J19:K20"/>
    <mergeCell ref="J6:K6"/>
    <mergeCell ref="B1:F1"/>
    <mergeCell ref="H1:K1"/>
    <mergeCell ref="I3:I4"/>
    <mergeCell ref="J3:K4"/>
    <mergeCell ref="J5:K5"/>
    <mergeCell ref="J13:K13"/>
    <mergeCell ref="J14:K14"/>
    <mergeCell ref="J7:K7"/>
    <mergeCell ref="J8:K8"/>
    <mergeCell ref="J9:K9"/>
    <mergeCell ref="J10:K10"/>
    <mergeCell ref="J11:K12"/>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949E9BD-D0CE-499E-AD93-A4149FBCFB11}">
          <x14:formula1>
            <xm:f>'F:\Users\clmiwa-three\Downloads\[《中村》新田・草加 エリア 仮シフト【12月16日～1月15日】.xlsx]参照データベース'!#REF!</xm:f>
          </x14:formula1>
          <xm:sqref>G1 C43:H43</xm:sqref>
        </x14:dataValidation>
      </x14:dataValidations>
    </ext>
  </extLst>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F3DBF-867C-4DB8-AAA2-5805D93D558E}">
  <dimension ref="A1:N66"/>
  <sheetViews>
    <sheetView zoomScaleNormal="100" workbookViewId="0">
      <selection activeCell="H14" sqref="H13:H14"/>
    </sheetView>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1" ht="15" thickBot="1" x14ac:dyDescent="0.2">
      <c r="A1" s="50" t="s">
        <v>59</v>
      </c>
      <c r="B1" s="753" t="s">
        <v>337</v>
      </c>
      <c r="C1" s="753"/>
      <c r="D1" s="753"/>
      <c r="E1" s="753"/>
      <c r="F1" s="753"/>
      <c r="G1" s="754"/>
      <c r="H1" s="832" t="s">
        <v>130</v>
      </c>
      <c r="I1" s="833"/>
      <c r="J1" s="834"/>
      <c r="K1" s="835"/>
    </row>
    <row r="2" spans="1:11" ht="9" customHeight="1" x14ac:dyDescent="0.15">
      <c r="A2" s="152"/>
    </row>
    <row r="3" spans="1:11" s="13" customFormat="1" ht="14.25" customHeight="1" x14ac:dyDescent="0.15">
      <c r="A3" s="153" t="s">
        <v>0</v>
      </c>
      <c r="B3" s="154"/>
      <c r="C3" s="154"/>
      <c r="D3" s="154">
        <v>45931</v>
      </c>
      <c r="E3" s="154">
        <v>45932</v>
      </c>
      <c r="F3" s="154">
        <v>45933</v>
      </c>
      <c r="G3" s="154">
        <v>45934</v>
      </c>
      <c r="H3" s="154">
        <v>45935</v>
      </c>
      <c r="I3" s="836" t="s">
        <v>1</v>
      </c>
      <c r="J3" s="817" t="s">
        <v>2</v>
      </c>
      <c r="K3" s="818"/>
    </row>
    <row r="4" spans="1:11" s="159" customFormat="1" ht="14.25" customHeight="1" x14ac:dyDescent="0.15">
      <c r="A4" s="155" t="s">
        <v>3</v>
      </c>
      <c r="B4" s="157"/>
      <c r="C4" s="157"/>
      <c r="D4" s="157" t="s">
        <v>6</v>
      </c>
      <c r="E4" s="157" t="s">
        <v>7</v>
      </c>
      <c r="F4" s="157" t="s">
        <v>8</v>
      </c>
      <c r="G4" s="157" t="s">
        <v>9</v>
      </c>
      <c r="H4" s="158" t="s">
        <v>10</v>
      </c>
      <c r="I4" s="837"/>
      <c r="J4" s="819"/>
      <c r="K4" s="820"/>
    </row>
    <row r="5" spans="1:11" s="159" customFormat="1" ht="14.25" customHeight="1" x14ac:dyDescent="0.15">
      <c r="A5" s="179" t="s">
        <v>131</v>
      </c>
      <c r="B5" s="157"/>
      <c r="C5" s="157"/>
      <c r="D5" s="156"/>
      <c r="E5" s="160">
        <v>7</v>
      </c>
      <c r="F5" s="160">
        <v>4</v>
      </c>
      <c r="G5" s="160">
        <v>7</v>
      </c>
      <c r="H5" s="160">
        <v>4</v>
      </c>
      <c r="I5" s="161"/>
      <c r="J5" s="162"/>
      <c r="K5" s="163"/>
    </row>
    <row r="6" spans="1:11" ht="13.5" customHeight="1" x14ac:dyDescent="0.15">
      <c r="A6" s="164" t="s">
        <v>132</v>
      </c>
      <c r="B6" s="180"/>
      <c r="C6" s="180"/>
      <c r="D6" s="165"/>
      <c r="E6" s="40" t="s">
        <v>140</v>
      </c>
      <c r="F6" s="238" t="s">
        <v>133</v>
      </c>
      <c r="G6" s="40" t="s">
        <v>140</v>
      </c>
      <c r="H6" s="238" t="s">
        <v>133</v>
      </c>
      <c r="I6" s="166"/>
      <c r="J6" s="873"/>
      <c r="K6" s="874"/>
    </row>
    <row r="7" spans="1:11" ht="13.5" customHeight="1" x14ac:dyDescent="0.15">
      <c r="A7" s="164" t="s">
        <v>134</v>
      </c>
      <c r="B7" s="137"/>
      <c r="C7" s="137"/>
      <c r="D7" s="234"/>
      <c r="E7" s="40" t="s">
        <v>135</v>
      </c>
      <c r="F7" s="40" t="s">
        <v>135</v>
      </c>
      <c r="G7" s="40" t="s">
        <v>136</v>
      </c>
      <c r="H7" s="40" t="s">
        <v>135</v>
      </c>
      <c r="I7" s="168">
        <f>COUNTA(B7:H7)</f>
        <v>4</v>
      </c>
      <c r="J7" s="838">
        <f>SUM(COUNTIF(B7:H7,"9-15"))*(5.5)+SUM(COUNTIF(B7:H7,"10-15"))*(4.5)+SUM(COUNTIF(B7:H7,"12-15"))*(3)+SUM(COUNTIF(B7:H7,"9-12"))*(3)+SUM(COUNTIF(B7:H7,"9-17"))*(7.25)+SUM(COUNTIF(B7:H7,"13-15"))*(2)</f>
        <v>23.75</v>
      </c>
      <c r="K7" s="838"/>
    </row>
    <row r="8" spans="1:11" ht="13.5" customHeight="1" x14ac:dyDescent="0.15">
      <c r="A8" s="164" t="s">
        <v>137</v>
      </c>
      <c r="B8" s="235"/>
      <c r="C8" s="235"/>
      <c r="D8" s="236"/>
      <c r="E8" s="40" t="s">
        <v>135</v>
      </c>
      <c r="F8" s="16"/>
      <c r="G8" s="40" t="s">
        <v>135</v>
      </c>
      <c r="H8" s="40"/>
      <c r="I8" s="166">
        <f>COUNTA(B8:H8)</f>
        <v>2</v>
      </c>
      <c r="J8" s="838">
        <f>SUM(COUNTIF(B8:H8,"9-15"))*(5.5)+SUM(COUNTIF(B8:H8,"10-15"))*(4.5)+SUM(COUNTIF(B8:H8,"12-15"))*(3)+SUM(COUNTIF(B8:H8,"9-12"))*(3)+SUM(COUNTIF(B8:H8,"9-17"))*(7.25)+SUM(COUNTIF(B8:H8,"13-15"))*(2)+SUM(COUNTIF(B8:H8,"10-12"))*(2)</f>
        <v>11</v>
      </c>
      <c r="K8" s="838"/>
    </row>
    <row r="9" spans="1:11" ht="13.5" customHeight="1" x14ac:dyDescent="0.15">
      <c r="A9" s="164" t="s">
        <v>138</v>
      </c>
      <c r="B9" s="235"/>
      <c r="C9" s="235"/>
      <c r="D9" s="236"/>
      <c r="E9" s="16"/>
      <c r="F9" s="16" t="s">
        <v>135</v>
      </c>
      <c r="G9" s="16" t="s">
        <v>135</v>
      </c>
      <c r="H9" s="16" t="s">
        <v>135</v>
      </c>
      <c r="I9" s="166">
        <f>COUNTA(B9:H9)</f>
        <v>3</v>
      </c>
      <c r="J9" s="838">
        <f>SUM(COUNTIF(B9:H9,"9-15"))*(5.5)+SUM(COUNTIF(B9:H9,"10-15"))*(4.5)+SUM(COUNTIF(B9:H9,"12-15"))*(3)+SUM(COUNTIF(B9:H9,"9-12"))*(3)+SUM(COUNTIF(B9:H9,"9-17"))*(7.25)+SUM(COUNTIF(B9:H9,"13-15"))*(2)</f>
        <v>16.5</v>
      </c>
      <c r="K9" s="838"/>
    </row>
    <row r="10" spans="1:11" ht="13.5" customHeight="1" x14ac:dyDescent="0.15">
      <c r="A10" s="164" t="s">
        <v>39</v>
      </c>
      <c r="B10" s="234"/>
      <c r="C10" s="234"/>
      <c r="D10" s="234"/>
      <c r="E10" s="40" t="s">
        <v>58</v>
      </c>
      <c r="F10" s="40"/>
      <c r="G10" s="40"/>
      <c r="H10" s="40"/>
      <c r="I10" s="166">
        <f>COUNTA(B10:H10)</f>
        <v>1</v>
      </c>
      <c r="J10" s="838">
        <f>SUM(COUNTIF(B10:H10,"9-15"))*(5.5)+SUM(COUNTIF(B10:H10,"10-15"))*(4.5)+SUM(COUNTIF(B10:H10,"12-15"))*(3)+SUM(COUNTIF(B10:H10,"9-12"))*(3)+SUM(COUNTIF(B10:H10,"9-17"))*(7.25)+SUM(COUNTIF(B10:H10,"13-15"))*(2)</f>
        <v>0</v>
      </c>
      <c r="K10" s="838"/>
    </row>
    <row r="11" spans="1:11" ht="13.5" customHeight="1" x14ac:dyDescent="0.15">
      <c r="A11" s="20" t="s">
        <v>230</v>
      </c>
      <c r="B11" s="234"/>
      <c r="C11" s="234"/>
      <c r="D11" s="234"/>
      <c r="E11" s="40" t="s">
        <v>29</v>
      </c>
      <c r="F11" s="40"/>
      <c r="G11" s="40" t="s">
        <v>29</v>
      </c>
      <c r="H11" s="40"/>
      <c r="I11" s="166">
        <f>COUNTA(B11:H11)</f>
        <v>2</v>
      </c>
      <c r="J11" s="838">
        <f>SUM(COUNTIF(B11:H11,"9-15"))*(5.5)+SUM(COUNTIF(B11:H11,"10-15"))*(4.5)+SUM(COUNTIF(B11:H11,"12-15"))*(3)+SUM(COUNTIF(B11:H11,"9-12"))*(3)+SUM(COUNTIF(B11:H11,"9-17"))*(7.25)+SUM(COUNTIF(B11:H11,"13-15"))*(2)+SUM(COUNTIF(B11:H11,"9-14"))*(4.5)+SUM(COUNTIF(B11:H11,"10-14"))*(4)</f>
        <v>8</v>
      </c>
      <c r="K11" s="838"/>
    </row>
    <row r="12" spans="1:11" ht="13.5" customHeight="1" thickBot="1" x14ac:dyDescent="0.2">
      <c r="A12" s="20" t="s">
        <v>281</v>
      </c>
      <c r="B12" s="234"/>
      <c r="C12" s="234"/>
      <c r="D12" s="234"/>
      <c r="E12" s="40" t="s">
        <v>140</v>
      </c>
      <c r="F12" s="40" t="s">
        <v>140</v>
      </c>
      <c r="G12" s="40" t="s">
        <v>140</v>
      </c>
      <c r="H12" s="40" t="s">
        <v>140</v>
      </c>
      <c r="I12" s="253"/>
      <c r="J12" s="873"/>
      <c r="K12" s="874"/>
    </row>
    <row r="13" spans="1:11" ht="13.5" customHeight="1" x14ac:dyDescent="0.15">
      <c r="A13" s="824" t="s">
        <v>139</v>
      </c>
      <c r="B13" s="237"/>
      <c r="C13" s="237"/>
      <c r="D13" s="237"/>
      <c r="E13" s="233" t="s">
        <v>140</v>
      </c>
      <c r="F13" s="233" t="s">
        <v>140</v>
      </c>
      <c r="G13" s="233" t="s">
        <v>140</v>
      </c>
      <c r="H13" s="233" t="s">
        <v>140</v>
      </c>
      <c r="I13" s="826"/>
      <c r="J13" s="828"/>
      <c r="K13" s="829"/>
    </row>
    <row r="14" spans="1:11" ht="13.5" customHeight="1" thickBot="1" x14ac:dyDescent="0.2">
      <c r="A14" s="825"/>
      <c r="B14" s="170"/>
      <c r="C14" s="170"/>
      <c r="D14" s="171"/>
      <c r="E14" s="172"/>
      <c r="F14" s="173"/>
      <c r="G14" s="173" t="s">
        <v>122</v>
      </c>
      <c r="H14" s="174" t="s">
        <v>231</v>
      </c>
      <c r="I14" s="827"/>
      <c r="J14" s="830"/>
      <c r="K14" s="831"/>
    </row>
    <row r="15" spans="1:11" s="13" customFormat="1" ht="14.25" customHeight="1" x14ac:dyDescent="0.15">
      <c r="A15" s="175" t="s">
        <v>0</v>
      </c>
      <c r="B15" s="176">
        <v>45936</v>
      </c>
      <c r="C15" s="176">
        <v>45937</v>
      </c>
      <c r="D15" s="176">
        <v>45938</v>
      </c>
      <c r="E15" s="176">
        <v>45939</v>
      </c>
      <c r="F15" s="176">
        <v>45940</v>
      </c>
      <c r="G15" s="176">
        <v>45941</v>
      </c>
      <c r="H15" s="176">
        <v>45942</v>
      </c>
      <c r="I15" s="177"/>
      <c r="J15" s="822" t="s">
        <v>2</v>
      </c>
      <c r="K15" s="823"/>
    </row>
    <row r="16" spans="1:11" s="159" customFormat="1" ht="14.25" customHeight="1" x14ac:dyDescent="0.15">
      <c r="A16" s="155" t="s">
        <v>3</v>
      </c>
      <c r="B16" s="157" t="s">
        <v>4</v>
      </c>
      <c r="C16" s="157" t="s">
        <v>5</v>
      </c>
      <c r="D16" s="157" t="s">
        <v>6</v>
      </c>
      <c r="E16" s="157" t="s">
        <v>7</v>
      </c>
      <c r="F16" s="157" t="s">
        <v>8</v>
      </c>
      <c r="G16" s="157" t="s">
        <v>9</v>
      </c>
      <c r="H16" s="158" t="s">
        <v>10</v>
      </c>
      <c r="I16" s="178"/>
      <c r="J16" s="819"/>
      <c r="K16" s="820"/>
    </row>
    <row r="17" spans="1:11" s="159" customFormat="1" ht="14.25" customHeight="1" x14ac:dyDescent="0.15">
      <c r="A17" s="179" t="s">
        <v>142</v>
      </c>
      <c r="B17" s="160">
        <v>7</v>
      </c>
      <c r="C17" s="157"/>
      <c r="D17" s="156"/>
      <c r="E17" s="160">
        <v>7</v>
      </c>
      <c r="F17" s="160">
        <v>4</v>
      </c>
      <c r="G17" s="160">
        <v>7</v>
      </c>
      <c r="H17" s="160">
        <v>4</v>
      </c>
      <c r="I17" s="161"/>
      <c r="J17" s="162"/>
      <c r="K17" s="163"/>
    </row>
    <row r="18" spans="1:11" ht="13.5" customHeight="1" x14ac:dyDescent="0.15">
      <c r="A18" s="164" t="s">
        <v>132</v>
      </c>
      <c r="B18" s="40" t="s">
        <v>140</v>
      </c>
      <c r="C18" s="180"/>
      <c r="D18" s="165"/>
      <c r="E18" s="40" t="s">
        <v>140</v>
      </c>
      <c r="F18" s="238" t="s">
        <v>133</v>
      </c>
      <c r="G18" s="40" t="s">
        <v>140</v>
      </c>
      <c r="H18" s="238" t="s">
        <v>133</v>
      </c>
      <c r="I18" s="166">
        <f t="shared" ref="I18:I21" si="0">COUNTA(B18:H18)</f>
        <v>5</v>
      </c>
      <c r="J18" s="873"/>
      <c r="K18" s="874"/>
    </row>
    <row r="19" spans="1:11" ht="13.5" customHeight="1" x14ac:dyDescent="0.15">
      <c r="A19" s="181" t="s">
        <v>134</v>
      </c>
      <c r="B19" s="40" t="s">
        <v>135</v>
      </c>
      <c r="C19" s="137"/>
      <c r="D19" s="234"/>
      <c r="E19" s="40" t="s">
        <v>135</v>
      </c>
      <c r="F19" s="40" t="s">
        <v>135</v>
      </c>
      <c r="G19" s="40" t="s">
        <v>136</v>
      </c>
      <c r="H19" s="40" t="s">
        <v>135</v>
      </c>
      <c r="I19" s="168">
        <f t="shared" si="0"/>
        <v>5</v>
      </c>
      <c r="J19" s="838">
        <f>SUM(COUNTIF(B19:H19,"9-15"))*(5.5)+SUM(COUNTIF(B19:H19,"10-15"))*(4.5)+SUM(COUNTIF(B19:H19,"12-15"))*(3)+SUM(COUNTIF(B19:H19,"9-12"))*(3)+SUM(COUNTIF(B19:H19,"9-17"))*(7.25)+SUM(COUNTIF(B19:H19,"13-15"))*(2)</f>
        <v>29.25</v>
      </c>
      <c r="K19" s="838"/>
    </row>
    <row r="20" spans="1:11" ht="13.5" customHeight="1" x14ac:dyDescent="0.15">
      <c r="A20" s="182" t="s">
        <v>137</v>
      </c>
      <c r="B20" s="40"/>
      <c r="C20" s="235"/>
      <c r="D20" s="236"/>
      <c r="E20" s="40" t="s">
        <v>135</v>
      </c>
      <c r="F20" s="16"/>
      <c r="G20" s="40" t="s">
        <v>135</v>
      </c>
      <c r="H20" s="40"/>
      <c r="I20" s="166">
        <f t="shared" si="0"/>
        <v>2</v>
      </c>
      <c r="J20" s="838">
        <f>SUM(COUNTIF(B20:H20,"9-15"))*(5.5)+SUM(COUNTIF(B20:H20,"10-15"))*(4.5)+SUM(COUNTIF(B20:H20,"12-15"))*(3)+SUM(COUNTIF(B20:H20,"9-12"))*(3)+SUM(COUNTIF(B20:H20,"9-17"))*(7.25)+SUM(COUNTIF(B20:H20,"13-15"))*(2)+SUM(COUNTIF(B20:H20,"10-12"))*(2)</f>
        <v>11</v>
      </c>
      <c r="K20" s="838"/>
    </row>
    <row r="21" spans="1:11" ht="13.5" customHeight="1" x14ac:dyDescent="0.15">
      <c r="A21" s="164" t="s">
        <v>138</v>
      </c>
      <c r="B21" s="16" t="s">
        <v>135</v>
      </c>
      <c r="C21" s="235"/>
      <c r="D21" s="236"/>
      <c r="E21" s="16"/>
      <c r="F21" s="16" t="s">
        <v>135</v>
      </c>
      <c r="G21" s="16" t="s">
        <v>135</v>
      </c>
      <c r="H21" s="16" t="s">
        <v>135</v>
      </c>
      <c r="I21" s="166">
        <f t="shared" si="0"/>
        <v>4</v>
      </c>
      <c r="J21" s="838">
        <f>SUM(COUNTIF(B21:H21,"9-15"))*(5.5)+SUM(COUNTIF(B21:H21,"10-15"))*(4.5)+SUM(COUNTIF(B21:H21,"12-15"))*(3)+SUM(COUNTIF(B21:H21,"9-12"))*(3)+SUM(COUNTIF(B21:H21,"9-17"))*(7.25)+SUM(COUNTIF(B21:H21,"13-15"))*(2)</f>
        <v>22</v>
      </c>
      <c r="K21" s="838"/>
    </row>
    <row r="22" spans="1:11" ht="13.5" customHeight="1" x14ac:dyDescent="0.15">
      <c r="A22" s="164" t="s">
        <v>39</v>
      </c>
      <c r="B22" s="40" t="s">
        <v>58</v>
      </c>
      <c r="C22" s="234"/>
      <c r="D22" s="234"/>
      <c r="E22" s="40" t="s">
        <v>58</v>
      </c>
      <c r="F22" s="40"/>
      <c r="G22" s="40"/>
      <c r="H22" s="40"/>
      <c r="I22" s="166">
        <f>COUNTA(B22:H22)</f>
        <v>2</v>
      </c>
      <c r="J22" s="838">
        <f>SUM(COUNTIF(B22:H22,"9-15"))*(5.5)+SUM(COUNTIF(B22:H22,"10-15"))*(4.5)+SUM(COUNTIF(B22:H22,"12-15"))*(3)+SUM(COUNTIF(B22:H22,"9-12"))*(3)+SUM(COUNTIF(B22:H22,"9-17"))*(7.25)+SUM(COUNTIF(B22:H22,"13-15"))*(2)+SUM(COUNTIF(B22:H22,"9-16"))*(6.25)+SUM(COUNTIF(B22:H22,"9-14"))*(4.5)</f>
        <v>12.5</v>
      </c>
      <c r="K22" s="838"/>
    </row>
    <row r="23" spans="1:11" ht="13.5" customHeight="1" x14ac:dyDescent="0.15">
      <c r="A23" s="20" t="s">
        <v>230</v>
      </c>
      <c r="B23" s="40" t="s">
        <v>29</v>
      </c>
      <c r="C23" s="234"/>
      <c r="D23" s="234"/>
      <c r="E23" s="40" t="s">
        <v>29</v>
      </c>
      <c r="F23" s="40"/>
      <c r="G23" s="40" t="s">
        <v>29</v>
      </c>
      <c r="H23" s="40"/>
      <c r="I23" s="166">
        <f>COUNTA(B23:H23)</f>
        <v>3</v>
      </c>
      <c r="J23" s="838">
        <f>SUM(COUNTIF(B23:H23,"9-15"))*(5.5)+SUM(COUNTIF(B23:H23,"10-15"))*(4.5)+SUM(COUNTIF(B23:H23,"12-15"))*(3)+SUM(COUNTIF(B23:H23,"9-12"))*(3)+SUM(COUNTIF(B23:H23,"9-17"))*(7.25)+SUM(COUNTIF(B23:H23,"13-15"))*(2)+SUM(COUNTIF(B23:H23,"9-14"))*(4.5)+SUM(COUNTIF(B23:H23,"10-14"))*(4)</f>
        <v>12</v>
      </c>
      <c r="K23" s="838"/>
    </row>
    <row r="24" spans="1:11" ht="13.5" customHeight="1" thickBot="1" x14ac:dyDescent="0.2">
      <c r="A24" s="20" t="s">
        <v>281</v>
      </c>
      <c r="B24" s="40" t="s">
        <v>140</v>
      </c>
      <c r="C24" s="234"/>
      <c r="D24" s="234"/>
      <c r="E24" s="40" t="s">
        <v>140</v>
      </c>
      <c r="F24" s="40" t="s">
        <v>140</v>
      </c>
      <c r="G24" s="40" t="s">
        <v>140</v>
      </c>
      <c r="H24" s="40" t="s">
        <v>140</v>
      </c>
      <c r="I24" s="253"/>
      <c r="J24" s="873"/>
      <c r="K24" s="874"/>
    </row>
    <row r="25" spans="1:11" ht="13.5" customHeight="1" x14ac:dyDescent="0.15">
      <c r="A25" s="824" t="s">
        <v>139</v>
      </c>
      <c r="B25" s="233" t="s">
        <v>140</v>
      </c>
      <c r="C25" s="237"/>
      <c r="D25" s="237"/>
      <c r="E25" s="233" t="s">
        <v>140</v>
      </c>
      <c r="F25" s="233" t="s">
        <v>140</v>
      </c>
      <c r="G25" s="233" t="s">
        <v>140</v>
      </c>
      <c r="H25" s="233" t="s">
        <v>140</v>
      </c>
      <c r="I25" s="826"/>
      <c r="J25" s="828"/>
      <c r="K25" s="829"/>
    </row>
    <row r="26" spans="1:11" ht="13.5" customHeight="1" thickBot="1" x14ac:dyDescent="0.2">
      <c r="A26" s="825"/>
      <c r="B26" s="173" t="s">
        <v>79</v>
      </c>
      <c r="C26" s="170"/>
      <c r="D26" s="171"/>
      <c r="E26" s="172"/>
      <c r="F26" s="173"/>
      <c r="G26" s="173" t="s">
        <v>122</v>
      </c>
      <c r="H26" s="174" t="s">
        <v>231</v>
      </c>
      <c r="I26" s="827"/>
      <c r="J26" s="830"/>
      <c r="K26" s="831"/>
    </row>
    <row r="27" spans="1:11" s="13" customFormat="1" ht="14.25" customHeight="1" x14ac:dyDescent="0.15">
      <c r="A27" s="153" t="s">
        <v>0</v>
      </c>
      <c r="B27" s="183">
        <v>45943</v>
      </c>
      <c r="C27" s="183">
        <v>45944</v>
      </c>
      <c r="D27" s="183">
        <v>45945</v>
      </c>
      <c r="E27" s="183">
        <v>45946</v>
      </c>
      <c r="F27" s="183">
        <v>45947</v>
      </c>
      <c r="G27" s="183">
        <v>45948</v>
      </c>
      <c r="H27" s="183">
        <v>45949</v>
      </c>
      <c r="I27" s="177"/>
      <c r="J27" s="822" t="s">
        <v>2</v>
      </c>
      <c r="K27" s="823"/>
    </row>
    <row r="28" spans="1:11" s="159" customFormat="1" ht="14.25" customHeight="1" x14ac:dyDescent="0.15">
      <c r="A28" s="155" t="s">
        <v>3</v>
      </c>
      <c r="B28" s="353" t="s">
        <v>4</v>
      </c>
      <c r="C28" s="157" t="s">
        <v>5</v>
      </c>
      <c r="D28" s="157" t="s">
        <v>6</v>
      </c>
      <c r="E28" s="157" t="s">
        <v>7</v>
      </c>
      <c r="F28" s="157" t="s">
        <v>8</v>
      </c>
      <c r="G28" s="157" t="s">
        <v>9</v>
      </c>
      <c r="H28" s="158" t="s">
        <v>10</v>
      </c>
      <c r="I28" s="178"/>
      <c r="J28" s="819"/>
      <c r="K28" s="820"/>
    </row>
    <row r="29" spans="1:11" s="123" customFormat="1" ht="14.25" customHeight="1" x14ac:dyDescent="0.15">
      <c r="A29" s="179" t="s">
        <v>131</v>
      </c>
      <c r="B29" s="160">
        <v>7</v>
      </c>
      <c r="C29" s="157"/>
      <c r="D29" s="156"/>
      <c r="E29" s="160">
        <v>7</v>
      </c>
      <c r="F29" s="160">
        <v>4</v>
      </c>
      <c r="G29" s="160">
        <v>7</v>
      </c>
      <c r="H29" s="160">
        <v>4</v>
      </c>
      <c r="I29" s="161"/>
      <c r="J29" s="162"/>
      <c r="K29" s="163"/>
    </row>
    <row r="30" spans="1:11" ht="13.5" customHeight="1" x14ac:dyDescent="0.15">
      <c r="A30" s="164" t="s">
        <v>132</v>
      </c>
      <c r="B30" s="40" t="s">
        <v>140</v>
      </c>
      <c r="C30" s="180"/>
      <c r="D30" s="165"/>
      <c r="E30" s="40" t="s">
        <v>140</v>
      </c>
      <c r="F30" s="238" t="s">
        <v>133</v>
      </c>
      <c r="G30" s="40" t="s">
        <v>140</v>
      </c>
      <c r="H30" s="238" t="s">
        <v>133</v>
      </c>
      <c r="I30" s="166">
        <f t="shared" ref="I30:I33" si="1">COUNTA(B30:H30)</f>
        <v>5</v>
      </c>
      <c r="J30" s="873"/>
      <c r="K30" s="874"/>
    </row>
    <row r="31" spans="1:11" ht="13.5" customHeight="1" x14ac:dyDescent="0.15">
      <c r="A31" s="181" t="s">
        <v>134</v>
      </c>
      <c r="B31" s="40" t="s">
        <v>135</v>
      </c>
      <c r="C31" s="137"/>
      <c r="D31" s="234"/>
      <c r="E31" s="40" t="s">
        <v>135</v>
      </c>
      <c r="F31" s="40" t="s">
        <v>135</v>
      </c>
      <c r="G31" s="40" t="s">
        <v>136</v>
      </c>
      <c r="H31" s="40" t="s">
        <v>135</v>
      </c>
      <c r="I31" s="168">
        <f t="shared" si="1"/>
        <v>5</v>
      </c>
      <c r="J31" s="838">
        <f>SUM(COUNTIF(B31:H31,"9-15"))*(5.5)+SUM(COUNTIF(B31:H31,"10-15"))*(4.5)+SUM(COUNTIF(B31:H31,"12-15"))*(3)+SUM(COUNTIF(B31:H31,"9-12"))*(3)+SUM(COUNTIF(B31:H31,"9-17"))*(7.25)+SUM(COUNTIF(B31:H31,"13-15"))*(2)</f>
        <v>29.25</v>
      </c>
      <c r="K31" s="838"/>
    </row>
    <row r="32" spans="1:11" ht="13.5" customHeight="1" x14ac:dyDescent="0.15">
      <c r="A32" s="182" t="s">
        <v>137</v>
      </c>
      <c r="B32" s="40"/>
      <c r="C32" s="235"/>
      <c r="D32" s="236"/>
      <c r="E32" s="40" t="s">
        <v>135</v>
      </c>
      <c r="F32" s="16"/>
      <c r="G32" s="40" t="s">
        <v>135</v>
      </c>
      <c r="H32" s="40"/>
      <c r="I32" s="166">
        <f t="shared" si="1"/>
        <v>2</v>
      </c>
      <c r="J32" s="838">
        <f>SUM(COUNTIF(B32:H32,"9-15"))*(5.5)+SUM(COUNTIF(B32:H32,"10-15"))*(4.5)+SUM(COUNTIF(B32:H32,"12-15"))*(3)+SUM(COUNTIF(B32:H32,"9-12"))*(3)+SUM(COUNTIF(B32:H32,"9-17"))*(7.25)+SUM(COUNTIF(B32:H32,"13-15"))*(2)+SUM(COUNTIF(B32:H32,"10-12"))*(2)</f>
        <v>11</v>
      </c>
      <c r="K32" s="838"/>
    </row>
    <row r="33" spans="1:11" ht="13.5" customHeight="1" x14ac:dyDescent="0.15">
      <c r="A33" s="164" t="s">
        <v>138</v>
      </c>
      <c r="B33" s="16" t="s">
        <v>135</v>
      </c>
      <c r="C33" s="235"/>
      <c r="D33" s="236"/>
      <c r="E33" s="16"/>
      <c r="F33" s="16" t="s">
        <v>135</v>
      </c>
      <c r="G33" s="16" t="s">
        <v>135</v>
      </c>
      <c r="H33" s="16" t="s">
        <v>135</v>
      </c>
      <c r="I33" s="166">
        <f t="shared" si="1"/>
        <v>4</v>
      </c>
      <c r="J33" s="838">
        <f>SUM(COUNTIF(B33:H33,"9-15"))*(5.5)+SUM(COUNTIF(B33:H33,"10-15"))*(4.5)+SUM(COUNTIF(B33:H33,"12-15"))*(3)+SUM(COUNTIF(B33:H33,"9-12"))*(3)+SUM(COUNTIF(B33:H33,"9-17"))*(7.25)+SUM(COUNTIF(B33:H33,"13-15"))*(2)</f>
        <v>22</v>
      </c>
      <c r="K33" s="838"/>
    </row>
    <row r="34" spans="1:11" ht="13.5" customHeight="1" x14ac:dyDescent="0.15">
      <c r="A34" s="164" t="s">
        <v>39</v>
      </c>
      <c r="B34" s="40" t="s">
        <v>58</v>
      </c>
      <c r="C34" s="234"/>
      <c r="D34" s="234"/>
      <c r="E34" s="40" t="s">
        <v>58</v>
      </c>
      <c r="F34" s="40"/>
      <c r="G34" s="40"/>
      <c r="H34" s="40"/>
      <c r="I34" s="166">
        <f>COUNTA(B34:H34)</f>
        <v>2</v>
      </c>
      <c r="J34" s="838">
        <f>SUM(COUNTIF(B34:H34,"9-15"))*(5.5)+SUM(COUNTIF(B34:H34,"10-15"))*(4.5)+SUM(COUNTIF(B34:H34,"12-15"))*(3)+SUM(COUNTIF(B34:H34,"9-12"))*(3)+SUM(COUNTIF(B34:H34,"9-17"))*(7.25)+SUM(COUNTIF(B34:H34,"13-15"))*(2)+SUM(COUNTIF(B34:H34,"9-16"))*(6.25)+SUM(COUNTIF(B34:H34,"9-14"))*(4.5)</f>
        <v>12.5</v>
      </c>
      <c r="K34" s="838"/>
    </row>
    <row r="35" spans="1:11" ht="13.5" customHeight="1" x14ac:dyDescent="0.15">
      <c r="A35" s="20" t="s">
        <v>230</v>
      </c>
      <c r="B35" s="40" t="s">
        <v>29</v>
      </c>
      <c r="C35" s="234"/>
      <c r="D35" s="234"/>
      <c r="E35" s="40" t="s">
        <v>29</v>
      </c>
      <c r="F35" s="40"/>
      <c r="G35" s="40" t="s">
        <v>29</v>
      </c>
      <c r="H35" s="40"/>
      <c r="I35" s="166">
        <f>COUNTA(B35:H35)</f>
        <v>3</v>
      </c>
      <c r="J35" s="838">
        <f>SUM(COUNTIF(B35:H35,"9-15"))*(5.5)+SUM(COUNTIF(B35:H35,"10-15"))*(4.5)+SUM(COUNTIF(B35:H35,"12-15"))*(3)+SUM(COUNTIF(B35:H35,"9-12"))*(3)+SUM(COUNTIF(B35:H35,"9-17"))*(7.25)+SUM(COUNTIF(B35:H35,"13-15"))*(2)+SUM(COUNTIF(B35:H35,"9-14"))*(4.5)+SUM(COUNTIF(B35:H35,"10-14"))*(4)</f>
        <v>12</v>
      </c>
      <c r="K35" s="838"/>
    </row>
    <row r="36" spans="1:11" ht="13.5" customHeight="1" thickBot="1" x14ac:dyDescent="0.2">
      <c r="A36" s="20" t="s">
        <v>281</v>
      </c>
      <c r="B36" s="40" t="s">
        <v>140</v>
      </c>
      <c r="C36" s="234"/>
      <c r="D36" s="234"/>
      <c r="E36" s="40" t="s">
        <v>140</v>
      </c>
      <c r="F36" s="40" t="s">
        <v>140</v>
      </c>
      <c r="G36" s="40" t="s">
        <v>140</v>
      </c>
      <c r="H36" s="40" t="s">
        <v>140</v>
      </c>
      <c r="I36" s="253"/>
      <c r="J36" s="873"/>
      <c r="K36" s="874"/>
    </row>
    <row r="37" spans="1:11" ht="13.5" customHeight="1" x14ac:dyDescent="0.15">
      <c r="A37" s="824" t="s">
        <v>139</v>
      </c>
      <c r="B37" s="233" t="s">
        <v>140</v>
      </c>
      <c r="C37" s="237"/>
      <c r="D37" s="237"/>
      <c r="E37" s="233" t="s">
        <v>140</v>
      </c>
      <c r="F37" s="233" t="s">
        <v>140</v>
      </c>
      <c r="G37" s="233" t="s">
        <v>140</v>
      </c>
      <c r="H37" s="233" t="s">
        <v>140</v>
      </c>
      <c r="I37" s="826"/>
      <c r="J37" s="828"/>
      <c r="K37" s="829"/>
    </row>
    <row r="38" spans="1:11" ht="13.5" customHeight="1" thickBot="1" x14ac:dyDescent="0.2">
      <c r="A38" s="825"/>
      <c r="B38" s="173" t="s">
        <v>79</v>
      </c>
      <c r="C38" s="170"/>
      <c r="D38" s="171"/>
      <c r="E38" s="172"/>
      <c r="F38" s="173"/>
      <c r="G38" s="173" t="s">
        <v>122</v>
      </c>
      <c r="H38" s="174" t="s">
        <v>231</v>
      </c>
      <c r="I38" s="827"/>
      <c r="J38" s="830"/>
      <c r="K38" s="831"/>
    </row>
    <row r="39" spans="1:11" s="13" customFormat="1" ht="14.25" customHeight="1" x14ac:dyDescent="0.15">
      <c r="A39" s="153" t="s">
        <v>0</v>
      </c>
      <c r="B39" s="183">
        <v>45950</v>
      </c>
      <c r="C39" s="183">
        <v>45951</v>
      </c>
      <c r="D39" s="183">
        <v>45952</v>
      </c>
      <c r="E39" s="183">
        <v>45953</v>
      </c>
      <c r="F39" s="183">
        <v>45954</v>
      </c>
      <c r="G39" s="183">
        <v>45955</v>
      </c>
      <c r="H39" s="183">
        <v>45956</v>
      </c>
      <c r="I39" s="177"/>
      <c r="J39" s="822" t="s">
        <v>2</v>
      </c>
      <c r="K39" s="823"/>
    </row>
    <row r="40" spans="1:11" s="159" customFormat="1" ht="14.25" customHeight="1" x14ac:dyDescent="0.15">
      <c r="A40" s="155" t="s">
        <v>3</v>
      </c>
      <c r="B40" s="157" t="s">
        <v>4</v>
      </c>
      <c r="C40" s="157" t="s">
        <v>5</v>
      </c>
      <c r="D40" s="157" t="s">
        <v>6</v>
      </c>
      <c r="E40" s="157" t="s">
        <v>7</v>
      </c>
      <c r="F40" s="157" t="s">
        <v>8</v>
      </c>
      <c r="G40" s="157" t="s">
        <v>9</v>
      </c>
      <c r="H40" s="158" t="s">
        <v>10</v>
      </c>
      <c r="I40" s="178"/>
      <c r="J40" s="819"/>
      <c r="K40" s="820"/>
    </row>
    <row r="41" spans="1:11" s="159" customFormat="1" ht="14.25" customHeight="1" x14ac:dyDescent="0.15">
      <c r="A41" s="179" t="s">
        <v>142</v>
      </c>
      <c r="B41" s="160">
        <v>7</v>
      </c>
      <c r="C41" s="420" t="s">
        <v>334</v>
      </c>
      <c r="D41" s="156"/>
      <c r="E41" s="160">
        <v>7</v>
      </c>
      <c r="F41" s="160">
        <v>4</v>
      </c>
      <c r="G41" s="160">
        <v>7</v>
      </c>
      <c r="H41" s="160">
        <v>4</v>
      </c>
      <c r="I41" s="161"/>
      <c r="J41" s="162"/>
      <c r="K41" s="163"/>
    </row>
    <row r="42" spans="1:11" ht="13.5" customHeight="1" x14ac:dyDescent="0.15">
      <c r="A42" s="164" t="s">
        <v>132</v>
      </c>
      <c r="B42" s="40" t="s">
        <v>140</v>
      </c>
      <c r="C42" s="1013" t="s">
        <v>338</v>
      </c>
      <c r="D42" s="165"/>
      <c r="E42" s="40" t="s">
        <v>140</v>
      </c>
      <c r="F42" s="238" t="s">
        <v>133</v>
      </c>
      <c r="G42" s="40" t="s">
        <v>140</v>
      </c>
      <c r="H42" s="238" t="s">
        <v>133</v>
      </c>
      <c r="I42" s="166">
        <f t="shared" ref="I42:I45" si="2">COUNTA(B42:H42)</f>
        <v>6</v>
      </c>
      <c r="J42" s="873"/>
      <c r="K42" s="874"/>
    </row>
    <row r="43" spans="1:11" ht="13.5" customHeight="1" x14ac:dyDescent="0.15">
      <c r="A43" s="181" t="s">
        <v>134</v>
      </c>
      <c r="B43" s="40" t="s">
        <v>135</v>
      </c>
      <c r="C43" s="1014"/>
      <c r="D43" s="234"/>
      <c r="E43" s="40" t="s">
        <v>135</v>
      </c>
      <c r="F43" s="40" t="s">
        <v>135</v>
      </c>
      <c r="G43" s="40" t="s">
        <v>136</v>
      </c>
      <c r="H43" s="40" t="s">
        <v>135</v>
      </c>
      <c r="I43" s="168">
        <f t="shared" si="2"/>
        <v>5</v>
      </c>
      <c r="J43" s="838">
        <f>SUM(COUNTIF(B43:H43,"9-15"))*(5.5)+SUM(COUNTIF(B43:H43,"10-15"))*(4.5)+SUM(COUNTIF(B43:H43,"12-15"))*(3)+SUM(COUNTIF(B43:H43,"9-12"))*(3)+SUM(COUNTIF(B43:H43,"9-17"))*(7.25)+SUM(COUNTIF(B43:H43,"13-15"))*(2)</f>
        <v>29.25</v>
      </c>
      <c r="K43" s="838"/>
    </row>
    <row r="44" spans="1:11" ht="13.5" customHeight="1" x14ac:dyDescent="0.15">
      <c r="A44" s="182" t="s">
        <v>137</v>
      </c>
      <c r="B44" s="40"/>
      <c r="C44" s="1014"/>
      <c r="D44" s="236"/>
      <c r="E44" s="40" t="s">
        <v>135</v>
      </c>
      <c r="F44" s="16"/>
      <c r="G44" s="40" t="s">
        <v>135</v>
      </c>
      <c r="H44" s="40"/>
      <c r="I44" s="166">
        <f t="shared" si="2"/>
        <v>2</v>
      </c>
      <c r="J44" s="838">
        <f>SUM(COUNTIF(B44:H44,"9-15"))*(5.5)+SUM(COUNTIF(B44:H44,"10-15"))*(4.5)+SUM(COUNTIF(B44:H44,"12-15"))*(3)+SUM(COUNTIF(B44:H44,"9-12"))*(3)+SUM(COUNTIF(B44:H44,"9-17"))*(7.25)+SUM(COUNTIF(B44:H44,"13-15"))*(2)+SUM(COUNTIF(B44:H44,"10-12"))*(2)</f>
        <v>11</v>
      </c>
      <c r="K44" s="838"/>
    </row>
    <row r="45" spans="1:11" ht="13.5" customHeight="1" x14ac:dyDescent="0.15">
      <c r="A45" s="164" t="s">
        <v>138</v>
      </c>
      <c r="B45" s="16" t="s">
        <v>135</v>
      </c>
      <c r="C45" s="1014"/>
      <c r="D45" s="236"/>
      <c r="E45" s="16"/>
      <c r="F45" s="16" t="s">
        <v>135</v>
      </c>
      <c r="G45" s="16" t="s">
        <v>135</v>
      </c>
      <c r="H45" s="16" t="s">
        <v>135</v>
      </c>
      <c r="I45" s="166">
        <f t="shared" si="2"/>
        <v>4</v>
      </c>
      <c r="J45" s="838">
        <f>SUM(COUNTIF(B45:H45,"9-15"))*(5.5)+SUM(COUNTIF(B45:H45,"10-15"))*(4.5)+SUM(COUNTIF(B45:H45,"12-15"))*(3)+SUM(COUNTIF(B45:H45,"9-12"))*(3)+SUM(COUNTIF(B45:H45,"9-17"))*(7.25)+SUM(COUNTIF(B45:H45,"13-15"))*(2)</f>
        <v>22</v>
      </c>
      <c r="K45" s="838"/>
    </row>
    <row r="46" spans="1:11" ht="13.5" customHeight="1" x14ac:dyDescent="0.15">
      <c r="A46" s="164" t="s">
        <v>39</v>
      </c>
      <c r="B46" s="40" t="s">
        <v>58</v>
      </c>
      <c r="C46" s="1014"/>
      <c r="D46" s="234"/>
      <c r="E46" s="40" t="s">
        <v>58</v>
      </c>
      <c r="F46" s="40" t="s">
        <v>58</v>
      </c>
      <c r="G46" s="40"/>
      <c r="H46" s="40" t="s">
        <v>20</v>
      </c>
      <c r="I46" s="166">
        <f>COUNTA(B46:H46)</f>
        <v>4</v>
      </c>
      <c r="J46" s="838">
        <f>SUM(COUNTIF(B46:H46,"9-15"))*(5.5)+SUM(COUNTIF(B46:H46,"10-15"))*(4.5)+SUM(COUNTIF(B46:H46,"12-15"))*(3)+SUM(COUNTIF(B46:H46,"9-12"))*(3)+SUM(COUNTIF(B46:H46,"9-17"))*(7.25)+SUM(COUNTIF(B46:H46,"13-15"))*(2)+SUM(COUNTIF(B46:H46,"9-16"))*(6.25)+SUM(COUNTIF(B46:H46,"9-14"))*(4.5)</f>
        <v>23.25</v>
      </c>
      <c r="K46" s="838"/>
    </row>
    <row r="47" spans="1:11" ht="13.5" customHeight="1" x14ac:dyDescent="0.15">
      <c r="A47" s="20" t="s">
        <v>230</v>
      </c>
      <c r="B47" s="40" t="s">
        <v>29</v>
      </c>
      <c r="C47" s="1014"/>
      <c r="D47" s="234"/>
      <c r="E47" s="40" t="s">
        <v>29</v>
      </c>
      <c r="F47" s="40"/>
      <c r="G47" s="40" t="s">
        <v>29</v>
      </c>
      <c r="H47" s="40"/>
      <c r="I47" s="166">
        <f>COUNTA(B47:H47)</f>
        <v>3</v>
      </c>
      <c r="J47" s="838">
        <f>SUM(COUNTIF(B47:H47,"9-15"))*(5.5)+SUM(COUNTIF(B47:H47,"10-15"))*(4.5)+SUM(COUNTIF(B47:H47,"12-15"))*(3)+SUM(COUNTIF(B47:H47,"9-12"))*(3)+SUM(COUNTIF(B47:H47,"9-17"))*(7.25)+SUM(COUNTIF(B47:H47,"13-15"))*(2)+SUM(COUNTIF(B47:H47,"9-14"))*(4.5)+SUM(COUNTIF(B47:H47,"10-14"))*(4)</f>
        <v>12</v>
      </c>
      <c r="K47" s="838"/>
    </row>
    <row r="48" spans="1:11" ht="13.5" customHeight="1" thickBot="1" x14ac:dyDescent="0.2">
      <c r="A48" s="20" t="s">
        <v>281</v>
      </c>
      <c r="B48" s="40" t="s">
        <v>140</v>
      </c>
      <c r="C48" s="1014"/>
      <c r="D48" s="234"/>
      <c r="E48" s="40" t="s">
        <v>140</v>
      </c>
      <c r="F48" s="40" t="s">
        <v>140</v>
      </c>
      <c r="G48" s="40" t="s">
        <v>140</v>
      </c>
      <c r="H48" s="40" t="s">
        <v>140</v>
      </c>
      <c r="I48" s="253"/>
      <c r="J48" s="873"/>
      <c r="K48" s="874"/>
    </row>
    <row r="49" spans="1:11" ht="13.5" customHeight="1" x14ac:dyDescent="0.15">
      <c r="A49" s="824" t="s">
        <v>139</v>
      </c>
      <c r="B49" s="233" t="s">
        <v>140</v>
      </c>
      <c r="C49" s="1014"/>
      <c r="D49" s="237"/>
      <c r="E49" s="233" t="s">
        <v>140</v>
      </c>
      <c r="F49" s="233" t="s">
        <v>140</v>
      </c>
      <c r="G49" s="233" t="s">
        <v>140</v>
      </c>
      <c r="H49" s="233" t="s">
        <v>140</v>
      </c>
      <c r="I49" s="826"/>
      <c r="J49" s="828"/>
      <c r="K49" s="829"/>
    </row>
    <row r="50" spans="1:11" ht="13.5" customHeight="1" thickBot="1" x14ac:dyDescent="0.2">
      <c r="A50" s="825"/>
      <c r="B50" s="173" t="s">
        <v>79</v>
      </c>
      <c r="C50" s="1015"/>
      <c r="D50" s="171"/>
      <c r="E50" s="172"/>
      <c r="F50" s="173"/>
      <c r="G50" s="173" t="s">
        <v>122</v>
      </c>
      <c r="H50" s="174" t="s">
        <v>231</v>
      </c>
      <c r="I50" s="827"/>
      <c r="J50" s="830"/>
      <c r="K50" s="831"/>
    </row>
    <row r="51" spans="1:11" s="13" customFormat="1" ht="12.75" customHeight="1" x14ac:dyDescent="0.15">
      <c r="A51" s="175" t="s">
        <v>0</v>
      </c>
      <c r="B51" s="176">
        <v>45957</v>
      </c>
      <c r="C51" s="176">
        <v>45958</v>
      </c>
      <c r="D51" s="176">
        <v>45959</v>
      </c>
      <c r="E51" s="176">
        <v>45960</v>
      </c>
      <c r="F51" s="176">
        <v>45961</v>
      </c>
      <c r="G51" s="176"/>
      <c r="H51" s="176"/>
      <c r="I51" s="177"/>
      <c r="J51" s="822" t="s">
        <v>2</v>
      </c>
      <c r="K51" s="823"/>
    </row>
    <row r="52" spans="1:11" s="159" customFormat="1" ht="12.75" customHeight="1" x14ac:dyDescent="0.15">
      <c r="A52" s="155" t="s">
        <v>3</v>
      </c>
      <c r="B52" s="157" t="s">
        <v>4</v>
      </c>
      <c r="C52" s="157" t="s">
        <v>5</v>
      </c>
      <c r="D52" s="157" t="s">
        <v>6</v>
      </c>
      <c r="E52" s="157" t="s">
        <v>7</v>
      </c>
      <c r="F52" s="157" t="s">
        <v>8</v>
      </c>
      <c r="G52" s="157"/>
      <c r="H52" s="157"/>
      <c r="I52" s="178"/>
      <c r="J52" s="819"/>
      <c r="K52" s="820"/>
    </row>
    <row r="53" spans="1:11" s="123" customFormat="1" ht="12.75" customHeight="1" x14ac:dyDescent="0.15">
      <c r="A53" s="179" t="s">
        <v>131</v>
      </c>
      <c r="B53" s="160">
        <v>7</v>
      </c>
      <c r="C53" s="157"/>
      <c r="D53" s="156"/>
      <c r="E53" s="160">
        <v>7</v>
      </c>
      <c r="F53" s="160">
        <v>4</v>
      </c>
      <c r="G53" s="156"/>
      <c r="H53" s="156"/>
      <c r="I53" s="161"/>
      <c r="J53" s="162"/>
      <c r="K53" s="163"/>
    </row>
    <row r="54" spans="1:11" ht="13.5" customHeight="1" x14ac:dyDescent="0.15">
      <c r="A54" s="164" t="s">
        <v>132</v>
      </c>
      <c r="B54" s="40" t="s">
        <v>140</v>
      </c>
      <c r="C54" s="180"/>
      <c r="D54" s="165"/>
      <c r="E54" s="40" t="s">
        <v>140</v>
      </c>
      <c r="F54" s="238" t="s">
        <v>133</v>
      </c>
      <c r="G54" s="165"/>
      <c r="H54" s="165"/>
      <c r="I54" s="166">
        <f t="shared" ref="I54:I57" si="3">COUNTA(B54:H54)</f>
        <v>3</v>
      </c>
      <c r="J54" s="873"/>
      <c r="K54" s="874"/>
    </row>
    <row r="55" spans="1:11" ht="13.5" customHeight="1" x14ac:dyDescent="0.15">
      <c r="A55" s="181" t="s">
        <v>134</v>
      </c>
      <c r="B55" s="40" t="s">
        <v>135</v>
      </c>
      <c r="C55" s="137"/>
      <c r="D55" s="234"/>
      <c r="E55" s="40" t="s">
        <v>135</v>
      </c>
      <c r="F55" s="40" t="s">
        <v>135</v>
      </c>
      <c r="G55" s="234"/>
      <c r="H55" s="234"/>
      <c r="I55" s="168">
        <f t="shared" si="3"/>
        <v>3</v>
      </c>
      <c r="J55" s="838">
        <f>SUM(COUNTIF(B55:H55,"9-15"))*(5.5)+SUM(COUNTIF(B55:H55,"10-15"))*(4.5)+SUM(COUNTIF(B55:H55,"12-15"))*(3)+SUM(COUNTIF(B55:H55,"9-12"))*(3)+SUM(COUNTIF(B55:H55,"9-17"))*(7.25)+SUM(COUNTIF(B55:H55,"13-15"))*(2)</f>
        <v>16.5</v>
      </c>
      <c r="K55" s="838"/>
    </row>
    <row r="56" spans="1:11" ht="13.5" customHeight="1" x14ac:dyDescent="0.15">
      <c r="A56" s="182" t="s">
        <v>137</v>
      </c>
      <c r="B56" s="40"/>
      <c r="C56" s="235"/>
      <c r="D56" s="236"/>
      <c r="E56" s="40" t="s">
        <v>135</v>
      </c>
      <c r="F56" s="16"/>
      <c r="G56" s="236"/>
      <c r="H56" s="236"/>
      <c r="I56" s="166">
        <f t="shared" si="3"/>
        <v>1</v>
      </c>
      <c r="J56" s="838">
        <f>SUM(COUNTIF(B56:H56,"9-15"))*(5.5)+SUM(COUNTIF(B56:H56,"10-15"))*(4.5)+SUM(COUNTIF(B56:H56,"12-15"))*(3)+SUM(COUNTIF(B56:H56,"9-12"))*(3)+SUM(COUNTIF(B56:H56,"9-17"))*(7.25)+SUM(COUNTIF(B56:H56,"13-15"))*(2)+SUM(COUNTIF(B56:H56,"10-12"))*(2)</f>
        <v>5.5</v>
      </c>
      <c r="K56" s="838"/>
    </row>
    <row r="57" spans="1:11" ht="13.5" customHeight="1" x14ac:dyDescent="0.15">
      <c r="A57" s="164" t="s">
        <v>138</v>
      </c>
      <c r="B57" s="16" t="s">
        <v>135</v>
      </c>
      <c r="C57" s="235"/>
      <c r="D57" s="236"/>
      <c r="E57" s="16"/>
      <c r="F57" s="16" t="s">
        <v>135</v>
      </c>
      <c r="G57" s="236"/>
      <c r="H57" s="236"/>
      <c r="I57" s="166">
        <f t="shared" si="3"/>
        <v>2</v>
      </c>
      <c r="J57" s="838">
        <f>SUM(COUNTIF(B57:H57,"9-15"))*(5.5)+SUM(COUNTIF(B57:H57,"10-15"))*(4.5)+SUM(COUNTIF(B57:H57,"12-15"))*(3)+SUM(COUNTIF(B57:H57,"9-12"))*(3)+SUM(COUNTIF(B57:H57,"9-17"))*(7.25)+SUM(COUNTIF(B57:H57,"13-15"))*(2)</f>
        <v>11</v>
      </c>
      <c r="K57" s="838"/>
    </row>
    <row r="58" spans="1:11" ht="13.5" customHeight="1" x14ac:dyDescent="0.15">
      <c r="A58" s="164" t="s">
        <v>39</v>
      </c>
      <c r="B58" s="40" t="s">
        <v>58</v>
      </c>
      <c r="C58" s="234"/>
      <c r="D58" s="234"/>
      <c r="E58" s="40" t="s">
        <v>58</v>
      </c>
      <c r="F58" s="40" t="s">
        <v>58</v>
      </c>
      <c r="G58" s="234"/>
      <c r="H58" s="234"/>
      <c r="I58" s="166">
        <f>COUNTA(B58:H58)</f>
        <v>3</v>
      </c>
      <c r="J58" s="838">
        <f>SUM(COUNTIF(B58:H58,"9-15"))*(5.5)+SUM(COUNTIF(B58:H58,"10-15"))*(4.5)+SUM(COUNTIF(B58:H58,"12-15"))*(3)+SUM(COUNTIF(B58:H58,"9-12"))*(3)+SUM(COUNTIF(B58:H58,"9-17"))*(7.25)+SUM(COUNTIF(B58:H58,"13-15"))*(2)+SUM(COUNTIF(B58:H58,"9-16"))*(6.25)+SUM(COUNTIF(B58:H58,"9-14"))*(4.5)</f>
        <v>18.75</v>
      </c>
      <c r="K58" s="838"/>
    </row>
    <row r="59" spans="1:11" ht="13.5" customHeight="1" x14ac:dyDescent="0.15">
      <c r="A59" s="20" t="s">
        <v>230</v>
      </c>
      <c r="B59" s="40" t="s">
        <v>29</v>
      </c>
      <c r="C59" s="234"/>
      <c r="D59" s="234"/>
      <c r="E59" s="40" t="s">
        <v>29</v>
      </c>
      <c r="F59" s="40"/>
      <c r="G59" s="234"/>
      <c r="H59" s="234"/>
      <c r="I59" s="166">
        <f>COUNTA(B59:H59)</f>
        <v>2</v>
      </c>
      <c r="J59" s="838">
        <f>SUM(COUNTIF(B59:H59,"9-15"))*(5.5)+SUM(COUNTIF(B59:H59,"10-15"))*(4.5)+SUM(COUNTIF(B59:H59,"12-15"))*(3)+SUM(COUNTIF(B59:H59,"9-12"))*(3)+SUM(COUNTIF(B59:H59,"9-17"))*(7.25)+SUM(COUNTIF(B59:H59,"13-15"))*(2)+SUM(COUNTIF(B59:H59,"9-14"))*(4.5)+SUM(COUNTIF(B59:H59,"10-14"))*(4)</f>
        <v>8</v>
      </c>
      <c r="K59" s="838"/>
    </row>
    <row r="60" spans="1:11" ht="13.5" customHeight="1" thickBot="1" x14ac:dyDescent="0.2">
      <c r="A60" s="20" t="s">
        <v>281</v>
      </c>
      <c r="B60" s="40" t="s">
        <v>140</v>
      </c>
      <c r="C60" s="234"/>
      <c r="D60" s="234"/>
      <c r="E60" s="40" t="s">
        <v>140</v>
      </c>
      <c r="F60" s="40" t="s">
        <v>140</v>
      </c>
      <c r="G60" s="234"/>
      <c r="H60" s="234"/>
      <c r="I60" s="253"/>
      <c r="J60" s="873"/>
      <c r="K60" s="874"/>
    </row>
    <row r="61" spans="1:11" ht="13.5" customHeight="1" x14ac:dyDescent="0.15">
      <c r="A61" s="824" t="s">
        <v>139</v>
      </c>
      <c r="B61" s="233" t="s">
        <v>140</v>
      </c>
      <c r="C61" s="237"/>
      <c r="D61" s="237"/>
      <c r="E61" s="233" t="s">
        <v>140</v>
      </c>
      <c r="F61" s="233" t="s">
        <v>140</v>
      </c>
      <c r="G61" s="237"/>
      <c r="H61" s="237"/>
      <c r="I61" s="826"/>
      <c r="J61" s="828"/>
      <c r="K61" s="829"/>
    </row>
    <row r="62" spans="1:11" ht="13.5" customHeight="1" thickBot="1" x14ac:dyDescent="0.2">
      <c r="A62" s="825"/>
      <c r="B62" s="173" t="s">
        <v>79</v>
      </c>
      <c r="C62" s="170"/>
      <c r="D62" s="171"/>
      <c r="E62" s="172"/>
      <c r="F62" s="173"/>
      <c r="G62" s="171"/>
      <c r="H62" s="171"/>
      <c r="I62" s="827"/>
      <c r="J62" s="830"/>
      <c r="K62" s="831"/>
    </row>
    <row r="63" spans="1:11" ht="12.75" customHeight="1" x14ac:dyDescent="0.15">
      <c r="J63" s="736" t="s">
        <v>336</v>
      </c>
      <c r="K63" s="736"/>
    </row>
    <row r="64" spans="1:11" s="1" customFormat="1" x14ac:dyDescent="0.15">
      <c r="A64" s="841" t="s">
        <v>143</v>
      </c>
      <c r="B64" s="842"/>
      <c r="C64" s="842"/>
      <c r="D64" s="843"/>
      <c r="E64" s="372" t="s">
        <v>146</v>
      </c>
      <c r="F64" s="186"/>
      <c r="G64" s="14"/>
      <c r="H64" s="10"/>
      <c r="I64" s="10"/>
      <c r="J64" s="736"/>
      <c r="K64" s="736"/>
    </row>
    <row r="65" spans="1:14" s="1" customFormat="1" ht="15" customHeight="1" x14ac:dyDescent="0.15">
      <c r="A65" s="741" t="s">
        <v>283</v>
      </c>
      <c r="B65" s="742"/>
      <c r="C65" s="742"/>
      <c r="D65" s="743"/>
      <c r="E65" s="371" t="s">
        <v>282</v>
      </c>
      <c r="F65" s="367"/>
      <c r="G65" s="368"/>
      <c r="H65" s="368"/>
      <c r="I65" s="368"/>
      <c r="J65" s="368"/>
      <c r="K65" s="368"/>
      <c r="L65" s="368"/>
      <c r="M65" s="368"/>
      <c r="N65" s="368"/>
    </row>
    <row r="66" spans="1:14" s="1" customFormat="1" ht="15" customHeight="1" x14ac:dyDescent="0.15">
      <c r="A66" s="844" t="s">
        <v>284</v>
      </c>
      <c r="B66" s="845"/>
      <c r="C66" s="845"/>
      <c r="D66" s="846"/>
      <c r="E66" s="373" t="s">
        <v>285</v>
      </c>
      <c r="F66" s="369"/>
      <c r="G66" s="370"/>
      <c r="H66" s="370"/>
      <c r="I66" s="370"/>
      <c r="J66" s="370"/>
      <c r="K66" s="370"/>
      <c r="L66" s="370"/>
      <c r="M66" s="370"/>
      <c r="N66" s="370"/>
    </row>
  </sheetData>
  <mergeCells count="63">
    <mergeCell ref="J63:K64"/>
    <mergeCell ref="A64:D64"/>
    <mergeCell ref="A65:D65"/>
    <mergeCell ref="A66:D66"/>
    <mergeCell ref="J56:K56"/>
    <mergeCell ref="J57:K57"/>
    <mergeCell ref="J58:K58"/>
    <mergeCell ref="J59:K59"/>
    <mergeCell ref="J60:K60"/>
    <mergeCell ref="A61:A62"/>
    <mergeCell ref="I61:I62"/>
    <mergeCell ref="J61:K62"/>
    <mergeCell ref="A49:A50"/>
    <mergeCell ref="I49:I50"/>
    <mergeCell ref="J49:K50"/>
    <mergeCell ref="J51:K52"/>
    <mergeCell ref="J54:K54"/>
    <mergeCell ref="C42:C50"/>
    <mergeCell ref="J55:K55"/>
    <mergeCell ref="J43:K43"/>
    <mergeCell ref="J44:K44"/>
    <mergeCell ref="J45:K45"/>
    <mergeCell ref="J46:K46"/>
    <mergeCell ref="J47:K47"/>
    <mergeCell ref="J48:K48"/>
    <mergeCell ref="A25:A26"/>
    <mergeCell ref="I25:I26"/>
    <mergeCell ref="J25:K26"/>
    <mergeCell ref="J42:K42"/>
    <mergeCell ref="J30:K30"/>
    <mergeCell ref="J31:K31"/>
    <mergeCell ref="J32:K32"/>
    <mergeCell ref="J33:K33"/>
    <mergeCell ref="J34:K34"/>
    <mergeCell ref="J35:K35"/>
    <mergeCell ref="J36:K36"/>
    <mergeCell ref="A37:A38"/>
    <mergeCell ref="I37:I38"/>
    <mergeCell ref="J37:K38"/>
    <mergeCell ref="J39:K40"/>
    <mergeCell ref="J27:K28"/>
    <mergeCell ref="J22:K22"/>
    <mergeCell ref="J23:K23"/>
    <mergeCell ref="J24:K24"/>
    <mergeCell ref="A13:A14"/>
    <mergeCell ref="I13:I14"/>
    <mergeCell ref="J13:K14"/>
    <mergeCell ref="J15:K16"/>
    <mergeCell ref="J18:K18"/>
    <mergeCell ref="J19:K19"/>
    <mergeCell ref="J20:K20"/>
    <mergeCell ref="J21:K21"/>
    <mergeCell ref="B1:G1"/>
    <mergeCell ref="H1:K1"/>
    <mergeCell ref="I3:I4"/>
    <mergeCell ref="J3:K4"/>
    <mergeCell ref="J6:K6"/>
    <mergeCell ref="J12:K12"/>
    <mergeCell ref="J7:K7"/>
    <mergeCell ref="J8:K8"/>
    <mergeCell ref="J9:K9"/>
    <mergeCell ref="J10:K10"/>
    <mergeCell ref="J11:K11"/>
  </mergeCells>
  <phoneticPr fontId="13"/>
  <pageMargins left="0.51181102362204722" right="0.51181102362204722" top="0.15748031496062992" bottom="0.15748031496062992" header="0.31496062992125984" footer="0.31496062992125984"/>
  <pageSetup paperSize="9" orientation="portrait" r:id="rId1"/>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6C420-6BAB-45DB-9096-C9E6CA404008}">
  <dimension ref="A1:K55"/>
  <sheetViews>
    <sheetView topLeftCell="A6" zoomScaleNormal="100" workbookViewId="0">
      <selection activeCell="Q50" sqref="Q50"/>
    </sheetView>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50" t="s">
        <v>59</v>
      </c>
      <c r="B1" s="753" t="s">
        <v>337</v>
      </c>
      <c r="C1" s="753"/>
      <c r="D1" s="753"/>
      <c r="E1" s="753"/>
      <c r="F1" s="753"/>
      <c r="G1" s="754"/>
      <c r="H1" s="812" t="s">
        <v>165</v>
      </c>
      <c r="I1" s="813"/>
      <c r="J1" s="813"/>
      <c r="K1" s="814"/>
    </row>
    <row r="2" spans="1:11" x14ac:dyDescent="0.15">
      <c r="A2" s="212"/>
    </row>
    <row r="3" spans="1:11" s="214" customFormat="1" ht="11.25" x14ac:dyDescent="0.15">
      <c r="A3" s="153" t="s">
        <v>0</v>
      </c>
      <c r="B3" s="154"/>
      <c r="C3" s="154"/>
      <c r="D3" s="154">
        <v>45931</v>
      </c>
      <c r="E3" s="154">
        <v>45932</v>
      </c>
      <c r="F3" s="154">
        <v>45933</v>
      </c>
      <c r="G3" s="154">
        <v>45934</v>
      </c>
      <c r="H3" s="154">
        <v>45935</v>
      </c>
      <c r="I3" s="815" t="s">
        <v>1</v>
      </c>
      <c r="J3" s="817" t="s">
        <v>2</v>
      </c>
      <c r="K3" s="818"/>
    </row>
    <row r="4" spans="1:11" s="213" customFormat="1" x14ac:dyDescent="0.15">
      <c r="A4" s="155" t="s">
        <v>3</v>
      </c>
      <c r="B4" s="157"/>
      <c r="C4" s="157"/>
      <c r="D4" s="157" t="s">
        <v>6</v>
      </c>
      <c r="E4" s="157" t="s">
        <v>7</v>
      </c>
      <c r="F4" s="157" t="s">
        <v>8</v>
      </c>
      <c r="G4" s="157" t="s">
        <v>9</v>
      </c>
      <c r="H4" s="158" t="s">
        <v>10</v>
      </c>
      <c r="I4" s="816"/>
      <c r="J4" s="819"/>
      <c r="K4" s="820"/>
    </row>
    <row r="5" spans="1:11" x14ac:dyDescent="0.15">
      <c r="A5" s="217" t="s">
        <v>131</v>
      </c>
      <c r="B5" s="218"/>
      <c r="C5" s="226"/>
      <c r="D5" s="216"/>
      <c r="E5" s="226"/>
      <c r="F5" s="228"/>
      <c r="G5" s="218"/>
      <c r="H5" s="218"/>
      <c r="I5" s="219"/>
      <c r="J5" s="821"/>
      <c r="K5" s="821"/>
    </row>
    <row r="6" spans="1:11" ht="15.75" customHeight="1" x14ac:dyDescent="0.15">
      <c r="A6" s="225" t="s">
        <v>167</v>
      </c>
      <c r="B6" s="247"/>
      <c r="C6" s="247"/>
      <c r="D6" s="247"/>
      <c r="E6" s="246"/>
      <c r="F6" s="244"/>
      <c r="G6" s="245" t="s">
        <v>168</v>
      </c>
      <c r="H6" s="245" t="s">
        <v>168</v>
      </c>
      <c r="I6" s="221">
        <f>COUNTA(B6:H6)</f>
        <v>2</v>
      </c>
      <c r="J6" s="811">
        <f>SUM(COUNTIF(B6:H6,"D 10-17"))*(6.25)+(COUNTIF(B6:H6,"Y 10-17"))*(6.25)+(COUNTIF(B6:H6,"Y工場"))*(4.5)</f>
        <v>12.5</v>
      </c>
      <c r="K6" s="811"/>
    </row>
    <row r="7" spans="1:11" ht="15.75" customHeight="1" x14ac:dyDescent="0.15">
      <c r="A7" s="225" t="s">
        <v>169</v>
      </c>
      <c r="B7" s="247"/>
      <c r="C7" s="247"/>
      <c r="D7" s="247"/>
      <c r="E7" s="245" t="s">
        <v>168</v>
      </c>
      <c r="F7" s="245" t="s">
        <v>168</v>
      </c>
      <c r="G7" s="245" t="s">
        <v>170</v>
      </c>
      <c r="H7" s="244"/>
      <c r="I7" s="221">
        <f t="shared" ref="I7:I8" si="0">COUNTA(B7:H7)</f>
        <v>3</v>
      </c>
      <c r="J7" s="811">
        <f>SUM(COUNTIF(B7:H7,"D 10-17"))*(6.25)+(COUNTIF(B7:H7,"Y 10-17"))*(6.25)+(COUNTIF(B7:H7,"Y工場"))*(4.5)</f>
        <v>17</v>
      </c>
      <c r="K7" s="811"/>
    </row>
    <row r="8" spans="1:11" ht="15.75" customHeight="1" x14ac:dyDescent="0.15">
      <c r="A8" s="225" t="s">
        <v>186</v>
      </c>
      <c r="B8" s="247"/>
      <c r="C8" s="247"/>
      <c r="D8" s="247"/>
      <c r="E8" s="243" t="s">
        <v>241</v>
      </c>
      <c r="F8" s="245"/>
      <c r="G8" s="243" t="s">
        <v>241</v>
      </c>
      <c r="H8" s="244"/>
      <c r="I8" s="221">
        <f t="shared" si="0"/>
        <v>2</v>
      </c>
      <c r="J8" s="811">
        <f>SUM(COUNTIF(B8:H8,"D 10-17"))*(6.25)+(COUNTIF(B8:H8,"Y 10-17"))*(6.25)+(COUNTIF(B8:H8,"Y工場"))*(4.5)+(COUNTIF(B8:H8,"D 10-13"))*(3)</f>
        <v>6</v>
      </c>
      <c r="K8" s="811"/>
    </row>
    <row r="9" spans="1:11" ht="15.75" customHeight="1" x14ac:dyDescent="0.15">
      <c r="A9" s="225"/>
      <c r="B9" s="247"/>
      <c r="C9" s="247"/>
      <c r="D9" s="247"/>
      <c r="E9" s="245"/>
      <c r="F9" s="245"/>
      <c r="G9" s="243"/>
      <c r="H9" s="244"/>
      <c r="I9" s="221"/>
      <c r="J9" s="811"/>
      <c r="K9" s="811"/>
    </row>
    <row r="10" spans="1:11" ht="15.75" customHeight="1" x14ac:dyDescent="0.15">
      <c r="A10" s="193"/>
      <c r="B10" s="215"/>
      <c r="C10" s="215"/>
      <c r="D10" s="215"/>
      <c r="E10" s="215"/>
      <c r="F10" s="226"/>
      <c r="G10" s="226"/>
      <c r="H10" s="226"/>
      <c r="I10" s="219"/>
      <c r="J10" s="821"/>
      <c r="K10" s="821"/>
    </row>
    <row r="11" spans="1:11" ht="15.75" customHeight="1" x14ac:dyDescent="0.15">
      <c r="A11" s="220" t="s">
        <v>203</v>
      </c>
      <c r="B11" s="262"/>
      <c r="C11" s="262"/>
      <c r="D11" s="223"/>
      <c r="E11" s="336" t="s">
        <v>242</v>
      </c>
      <c r="F11" s="220" t="s">
        <v>172</v>
      </c>
      <c r="G11" s="336" t="s">
        <v>242</v>
      </c>
      <c r="H11" s="220" t="s">
        <v>172</v>
      </c>
      <c r="I11" s="227"/>
      <c r="J11" s="810"/>
      <c r="K11" s="810"/>
    </row>
    <row r="12" spans="1:11" ht="15.75" customHeight="1" x14ac:dyDescent="0.15">
      <c r="A12" s="224" t="s">
        <v>204</v>
      </c>
      <c r="B12" s="262"/>
      <c r="C12" s="262"/>
      <c r="D12" s="223"/>
      <c r="E12" s="220"/>
      <c r="F12" s="224"/>
      <c r="G12" s="220"/>
      <c r="H12" s="220"/>
      <c r="I12" s="221"/>
      <c r="J12" s="810"/>
      <c r="K12" s="810"/>
    </row>
    <row r="13" spans="1:11" s="214" customFormat="1" ht="11.25" x14ac:dyDescent="0.15">
      <c r="A13" s="175" t="s">
        <v>0</v>
      </c>
      <c r="B13" s="176">
        <v>45936</v>
      </c>
      <c r="C13" s="176">
        <v>45937</v>
      </c>
      <c r="D13" s="176">
        <v>45938</v>
      </c>
      <c r="E13" s="176">
        <v>45939</v>
      </c>
      <c r="F13" s="176">
        <v>45940</v>
      </c>
      <c r="G13" s="176">
        <v>45941</v>
      </c>
      <c r="H13" s="176">
        <v>45942</v>
      </c>
      <c r="I13" s="815" t="s">
        <v>1</v>
      </c>
      <c r="J13" s="822" t="s">
        <v>2</v>
      </c>
      <c r="K13" s="823"/>
    </row>
    <row r="14" spans="1:11" s="213" customFormat="1" x14ac:dyDescent="0.15">
      <c r="A14" s="155" t="s">
        <v>3</v>
      </c>
      <c r="B14" s="157" t="s">
        <v>4</v>
      </c>
      <c r="C14" s="157" t="s">
        <v>5</v>
      </c>
      <c r="D14" s="157" t="s">
        <v>6</v>
      </c>
      <c r="E14" s="157" t="s">
        <v>7</v>
      </c>
      <c r="F14" s="157" t="s">
        <v>8</v>
      </c>
      <c r="G14" s="157" t="s">
        <v>9</v>
      </c>
      <c r="H14" s="158" t="s">
        <v>10</v>
      </c>
      <c r="I14" s="816"/>
      <c r="J14" s="819"/>
      <c r="K14" s="820"/>
    </row>
    <row r="15" spans="1:11" x14ac:dyDescent="0.15">
      <c r="A15" s="193" t="s">
        <v>142</v>
      </c>
      <c r="B15" s="218"/>
      <c r="C15" s="226"/>
      <c r="D15" s="216"/>
      <c r="E15" s="226"/>
      <c r="F15" s="228"/>
      <c r="G15" s="218"/>
      <c r="H15" s="218"/>
      <c r="I15" s="219"/>
      <c r="J15" s="821"/>
      <c r="K15" s="821"/>
    </row>
    <row r="16" spans="1:11" ht="15.75" customHeight="1" x14ac:dyDescent="0.15">
      <c r="A16" s="222" t="s">
        <v>167</v>
      </c>
      <c r="B16" s="246"/>
      <c r="C16" s="247"/>
      <c r="D16" s="247"/>
      <c r="E16" s="246"/>
      <c r="F16" s="244"/>
      <c r="G16" s="245" t="s">
        <v>168</v>
      </c>
      <c r="H16" s="245" t="s">
        <v>168</v>
      </c>
      <c r="I16" s="221">
        <f>COUNTA(B16:H16)</f>
        <v>2</v>
      </c>
      <c r="J16" s="811">
        <f>SUM(COUNTIF(B16:H16,"D 10-17"))*(6.25)+(COUNTIF(B16:H16,"Y 10-17"))*(6.25)+(COUNTIF(B16:H16,"Y工場"))*(4.5)</f>
        <v>12.5</v>
      </c>
      <c r="K16" s="811"/>
    </row>
    <row r="17" spans="1:11" ht="15.75" customHeight="1" x14ac:dyDescent="0.15">
      <c r="A17" s="222" t="s">
        <v>169</v>
      </c>
      <c r="B17" s="245" t="s">
        <v>168</v>
      </c>
      <c r="C17" s="247"/>
      <c r="D17" s="247"/>
      <c r="E17" s="245" t="s">
        <v>168</v>
      </c>
      <c r="F17" s="245" t="s">
        <v>168</v>
      </c>
      <c r="G17" s="245" t="s">
        <v>170</v>
      </c>
      <c r="H17" s="244"/>
      <c r="I17" s="221">
        <f t="shared" ref="I17:I18" si="1">COUNTA(B17:H17)</f>
        <v>4</v>
      </c>
      <c r="J17" s="811">
        <f>SUM(COUNTIF(B17:H17,"D 10-17"))*(6.25)+(COUNTIF(B17:H17,"Y 10-17"))*(6.25)+(COUNTIF(B17:H17,"Y工場"))*(4.5)</f>
        <v>23.25</v>
      </c>
      <c r="K17" s="811"/>
    </row>
    <row r="18" spans="1:11" ht="15.75" customHeight="1" x14ac:dyDescent="0.15">
      <c r="A18" s="225" t="s">
        <v>186</v>
      </c>
      <c r="B18" s="243" t="s">
        <v>241</v>
      </c>
      <c r="C18" s="247"/>
      <c r="D18" s="247"/>
      <c r="E18" s="243" t="s">
        <v>241</v>
      </c>
      <c r="F18" s="245"/>
      <c r="G18" s="243" t="s">
        <v>241</v>
      </c>
      <c r="H18" s="244"/>
      <c r="I18" s="221">
        <f t="shared" si="1"/>
        <v>3</v>
      </c>
      <c r="J18" s="811">
        <f>SUM(COUNTIF(B18:H18,"D 10-17"))*(6.25)+(COUNTIF(B18:H18,"Y 10-17"))*(6.25)+(COUNTIF(B18:H18,"Y工場"))*(4.5)+(COUNTIF(B18:H18,"D 10-13"))*(3)</f>
        <v>9</v>
      </c>
      <c r="K18" s="811"/>
    </row>
    <row r="19" spans="1:11" ht="15.75" customHeight="1" x14ac:dyDescent="0.15">
      <c r="A19" s="225"/>
      <c r="B19" s="245"/>
      <c r="C19" s="247"/>
      <c r="D19" s="247"/>
      <c r="E19" s="245"/>
      <c r="F19" s="245"/>
      <c r="G19" s="243"/>
      <c r="H19" s="244"/>
      <c r="I19" s="221"/>
      <c r="J19" s="811"/>
      <c r="K19" s="811"/>
    </row>
    <row r="20" spans="1:11" ht="15.75" customHeight="1" x14ac:dyDescent="0.15">
      <c r="A20" s="193"/>
      <c r="B20" s="215"/>
      <c r="C20" s="215"/>
      <c r="D20" s="215"/>
      <c r="E20" s="226"/>
      <c r="F20" s="226"/>
      <c r="G20" s="226"/>
      <c r="H20" s="226"/>
      <c r="I20" s="219"/>
      <c r="J20" s="821"/>
      <c r="K20" s="821"/>
    </row>
    <row r="21" spans="1:11" ht="15.75" customHeight="1" x14ac:dyDescent="0.15">
      <c r="A21" s="220" t="s">
        <v>203</v>
      </c>
      <c r="B21" s="336" t="s">
        <v>242</v>
      </c>
      <c r="C21" s="223"/>
      <c r="D21" s="223"/>
      <c r="E21" s="336" t="s">
        <v>242</v>
      </c>
      <c r="F21" s="220" t="s">
        <v>172</v>
      </c>
      <c r="G21" s="336" t="s">
        <v>242</v>
      </c>
      <c r="H21" s="220" t="s">
        <v>172</v>
      </c>
      <c r="I21" s="227"/>
      <c r="J21" s="810"/>
      <c r="K21" s="810"/>
    </row>
    <row r="22" spans="1:11" ht="15.75" customHeight="1" x14ac:dyDescent="0.15">
      <c r="A22" s="224" t="s">
        <v>204</v>
      </c>
      <c r="B22" s="220"/>
      <c r="C22" s="223"/>
      <c r="D22" s="223"/>
      <c r="E22" s="220"/>
      <c r="F22" s="224"/>
      <c r="G22" s="220"/>
      <c r="H22" s="220"/>
      <c r="I22" s="221"/>
      <c r="J22" s="810"/>
      <c r="K22" s="810"/>
    </row>
    <row r="23" spans="1:11" s="214" customFormat="1" ht="11.25" x14ac:dyDescent="0.15">
      <c r="A23" s="153" t="s">
        <v>0</v>
      </c>
      <c r="B23" s="183">
        <v>45943</v>
      </c>
      <c r="C23" s="183">
        <v>45944</v>
      </c>
      <c r="D23" s="183">
        <v>45945</v>
      </c>
      <c r="E23" s="183">
        <v>45946</v>
      </c>
      <c r="F23" s="183">
        <v>45947</v>
      </c>
      <c r="G23" s="183">
        <v>45948</v>
      </c>
      <c r="H23" s="183">
        <v>45949</v>
      </c>
      <c r="I23" s="815" t="s">
        <v>1</v>
      </c>
      <c r="J23" s="822" t="s">
        <v>2</v>
      </c>
      <c r="K23" s="823"/>
    </row>
    <row r="24" spans="1:11" s="213" customFormat="1" x14ac:dyDescent="0.15">
      <c r="A24" s="155" t="s">
        <v>3</v>
      </c>
      <c r="B24" s="353" t="s">
        <v>4</v>
      </c>
      <c r="C24" s="157" t="s">
        <v>5</v>
      </c>
      <c r="D24" s="157" t="s">
        <v>6</v>
      </c>
      <c r="E24" s="157" t="s">
        <v>7</v>
      </c>
      <c r="F24" s="157" t="s">
        <v>8</v>
      </c>
      <c r="G24" s="157" t="s">
        <v>9</v>
      </c>
      <c r="H24" s="158" t="s">
        <v>10</v>
      </c>
      <c r="I24" s="816"/>
      <c r="J24" s="819"/>
      <c r="K24" s="820"/>
    </row>
    <row r="25" spans="1:11" x14ac:dyDescent="0.15">
      <c r="A25" s="217" t="s">
        <v>131</v>
      </c>
      <c r="B25" s="218"/>
      <c r="C25" s="226"/>
      <c r="D25" s="216"/>
      <c r="E25" s="226"/>
      <c r="F25" s="228"/>
      <c r="G25" s="218"/>
      <c r="H25" s="218"/>
      <c r="I25" s="219"/>
      <c r="J25" s="821"/>
      <c r="K25" s="821"/>
    </row>
    <row r="26" spans="1:11" ht="15.75" customHeight="1" x14ac:dyDescent="0.15">
      <c r="A26" s="222" t="s">
        <v>167</v>
      </c>
      <c r="B26" s="246"/>
      <c r="C26" s="247"/>
      <c r="D26" s="247"/>
      <c r="E26" s="246"/>
      <c r="F26" s="244"/>
      <c r="G26" s="245" t="s">
        <v>168</v>
      </c>
      <c r="H26" s="245" t="s">
        <v>168</v>
      </c>
      <c r="I26" s="221">
        <f>COUNTA(B26:H26)</f>
        <v>2</v>
      </c>
      <c r="J26" s="811">
        <f>SUM(COUNTIF(B26:H26,"D 10-17"))*(6.25)+(COUNTIF(B26:H26,"Y 10-17"))*(6.25)+(COUNTIF(B26:H26,"Y工場"))*(4.5)</f>
        <v>12.5</v>
      </c>
      <c r="K26" s="811"/>
    </row>
    <row r="27" spans="1:11" ht="15.75" customHeight="1" x14ac:dyDescent="0.15">
      <c r="A27" s="222" t="s">
        <v>169</v>
      </c>
      <c r="B27" s="245" t="s">
        <v>168</v>
      </c>
      <c r="C27" s="247"/>
      <c r="D27" s="247"/>
      <c r="E27" s="245" t="s">
        <v>168</v>
      </c>
      <c r="F27" s="245" t="s">
        <v>168</v>
      </c>
      <c r="G27" s="245" t="s">
        <v>170</v>
      </c>
      <c r="H27" s="244"/>
      <c r="I27" s="221">
        <f t="shared" ref="I27:I28" si="2">COUNTA(B27:H27)</f>
        <v>4</v>
      </c>
      <c r="J27" s="811">
        <f>SUM(COUNTIF(B27:H27,"D 10-17"))*(6.25)+(COUNTIF(B27:H27,"Y 10-17"))*(6.25)+(COUNTIF(B27:H27,"Y工場"))*(4.5)</f>
        <v>23.25</v>
      </c>
      <c r="K27" s="811"/>
    </row>
    <row r="28" spans="1:11" ht="15.75" customHeight="1" x14ac:dyDescent="0.15">
      <c r="A28" s="225" t="s">
        <v>186</v>
      </c>
      <c r="B28" s="243" t="s">
        <v>241</v>
      </c>
      <c r="C28" s="247"/>
      <c r="D28" s="247"/>
      <c r="E28" s="243" t="s">
        <v>241</v>
      </c>
      <c r="F28" s="245"/>
      <c r="G28" s="243" t="s">
        <v>241</v>
      </c>
      <c r="H28" s="244"/>
      <c r="I28" s="221">
        <f t="shared" si="2"/>
        <v>3</v>
      </c>
      <c r="J28" s="811">
        <f>SUM(COUNTIF(B28:H28,"D 10-17"))*(6.25)+(COUNTIF(B28:H28,"Y 10-17"))*(6.25)+(COUNTIF(B28:H28,"Y工場"))*(4.5)+(COUNTIF(B28:H28,"D 10-13"))*(3)</f>
        <v>9</v>
      </c>
      <c r="K28" s="811"/>
    </row>
    <row r="29" spans="1:11" ht="15.75" customHeight="1" x14ac:dyDescent="0.15">
      <c r="A29" s="225"/>
      <c r="B29" s="245"/>
      <c r="C29" s="247"/>
      <c r="D29" s="247"/>
      <c r="E29" s="245"/>
      <c r="F29" s="245"/>
      <c r="G29" s="243"/>
      <c r="H29" s="244"/>
      <c r="I29" s="221"/>
      <c r="J29" s="811"/>
      <c r="K29" s="811"/>
    </row>
    <row r="30" spans="1:11" ht="15.75" customHeight="1" x14ac:dyDescent="0.15">
      <c r="A30" s="193"/>
      <c r="B30" s="215"/>
      <c r="C30" s="215"/>
      <c r="D30" s="215"/>
      <c r="E30" s="215"/>
      <c r="F30" s="215"/>
      <c r="G30" s="226"/>
      <c r="H30" s="226"/>
      <c r="I30" s="219"/>
      <c r="J30" s="821"/>
      <c r="K30" s="821"/>
    </row>
    <row r="31" spans="1:11" ht="15.75" customHeight="1" x14ac:dyDescent="0.15">
      <c r="A31" s="220" t="s">
        <v>203</v>
      </c>
      <c r="B31" s="336" t="s">
        <v>242</v>
      </c>
      <c r="C31" s="223"/>
      <c r="D31" s="223"/>
      <c r="E31" s="336" t="s">
        <v>242</v>
      </c>
      <c r="F31" s="220" t="s">
        <v>172</v>
      </c>
      <c r="G31" s="336" t="s">
        <v>242</v>
      </c>
      <c r="H31" s="220" t="s">
        <v>172</v>
      </c>
      <c r="I31" s="227"/>
      <c r="J31" s="810"/>
      <c r="K31" s="810"/>
    </row>
    <row r="32" spans="1:11" ht="15.75" customHeight="1" x14ac:dyDescent="0.15">
      <c r="A32" s="224" t="s">
        <v>204</v>
      </c>
      <c r="B32" s="220"/>
      <c r="C32" s="223"/>
      <c r="D32" s="223"/>
      <c r="E32" s="220"/>
      <c r="F32" s="224"/>
      <c r="G32" s="220"/>
      <c r="H32" s="220"/>
      <c r="I32" s="229"/>
      <c r="J32" s="810"/>
      <c r="K32" s="810"/>
    </row>
    <row r="33" spans="1:11" s="214" customFormat="1" ht="11.25" x14ac:dyDescent="0.15">
      <c r="A33" s="153" t="s">
        <v>0</v>
      </c>
      <c r="B33" s="183">
        <v>45950</v>
      </c>
      <c r="C33" s="183">
        <v>45951</v>
      </c>
      <c r="D33" s="183">
        <v>45952</v>
      </c>
      <c r="E33" s="183">
        <v>45953</v>
      </c>
      <c r="F33" s="183">
        <v>45954</v>
      </c>
      <c r="G33" s="183">
        <v>45955</v>
      </c>
      <c r="H33" s="183">
        <v>45956</v>
      </c>
      <c r="I33" s="815" t="s">
        <v>1</v>
      </c>
      <c r="J33" s="817" t="s">
        <v>2</v>
      </c>
      <c r="K33" s="818"/>
    </row>
    <row r="34" spans="1:11" s="213" customFormat="1" x14ac:dyDescent="0.15">
      <c r="A34" s="155" t="s">
        <v>3</v>
      </c>
      <c r="B34" s="157" t="s">
        <v>4</v>
      </c>
      <c r="C34" s="157" t="s">
        <v>5</v>
      </c>
      <c r="D34" s="157" t="s">
        <v>6</v>
      </c>
      <c r="E34" s="157" t="s">
        <v>7</v>
      </c>
      <c r="F34" s="157" t="s">
        <v>8</v>
      </c>
      <c r="G34" s="157" t="s">
        <v>9</v>
      </c>
      <c r="H34" s="158" t="s">
        <v>10</v>
      </c>
      <c r="I34" s="816"/>
      <c r="J34" s="819"/>
      <c r="K34" s="820"/>
    </row>
    <row r="35" spans="1:11" x14ac:dyDescent="0.15">
      <c r="A35" s="193" t="s">
        <v>142</v>
      </c>
      <c r="B35" s="218"/>
      <c r="C35" s="420" t="s">
        <v>334</v>
      </c>
      <c r="D35" s="216"/>
      <c r="E35" s="226"/>
      <c r="F35" s="228"/>
      <c r="G35" s="218"/>
      <c r="H35" s="218"/>
      <c r="I35" s="219"/>
      <c r="J35" s="821"/>
      <c r="K35" s="821"/>
    </row>
    <row r="36" spans="1:11" ht="15.75" customHeight="1" x14ac:dyDescent="0.15">
      <c r="A36" s="222" t="s">
        <v>167</v>
      </c>
      <c r="B36" s="246"/>
      <c r="C36" s="1010" t="s">
        <v>338</v>
      </c>
      <c r="D36" s="247"/>
      <c r="E36" s="246"/>
      <c r="F36" s="244"/>
      <c r="G36" s="245" t="s">
        <v>168</v>
      </c>
      <c r="H36" s="245" t="s">
        <v>168</v>
      </c>
      <c r="I36" s="221">
        <f>COUNTA(B36:H36)</f>
        <v>3</v>
      </c>
      <c r="J36" s="811">
        <f>SUM(COUNTIF(B36:H36,"D 10-17"))*(6.25)+(COUNTIF(B36:H36,"Y 10-17"))*(6.25)+(COUNTIF(B36:H36,"Y工場"))*(4.5)</f>
        <v>12.5</v>
      </c>
      <c r="K36" s="811"/>
    </row>
    <row r="37" spans="1:11" ht="15.75" customHeight="1" x14ac:dyDescent="0.15">
      <c r="A37" s="222" t="s">
        <v>169</v>
      </c>
      <c r="B37" s="245" t="s">
        <v>168</v>
      </c>
      <c r="C37" s="1011"/>
      <c r="D37" s="247"/>
      <c r="E37" s="245" t="s">
        <v>168</v>
      </c>
      <c r="F37" s="245" t="s">
        <v>168</v>
      </c>
      <c r="G37" s="245" t="s">
        <v>170</v>
      </c>
      <c r="H37" s="244"/>
      <c r="I37" s="221">
        <f t="shared" ref="I37:I38" si="3">COUNTA(B37:H37)</f>
        <v>4</v>
      </c>
      <c r="J37" s="811">
        <f>SUM(COUNTIF(B37:H37,"D 10-17"))*(6.25)+(COUNTIF(B37:H37,"Y 10-17"))*(6.25)+(COUNTIF(B37:H37,"Y工場"))*(4.5)</f>
        <v>23.25</v>
      </c>
      <c r="K37" s="811"/>
    </row>
    <row r="38" spans="1:11" ht="15.75" customHeight="1" x14ac:dyDescent="0.15">
      <c r="A38" s="225" t="s">
        <v>186</v>
      </c>
      <c r="B38" s="243" t="s">
        <v>241</v>
      </c>
      <c r="C38" s="1011"/>
      <c r="D38" s="247"/>
      <c r="E38" s="243" t="s">
        <v>241</v>
      </c>
      <c r="F38" s="245"/>
      <c r="G38" s="243" t="s">
        <v>241</v>
      </c>
      <c r="H38" s="244"/>
      <c r="I38" s="221">
        <f t="shared" si="3"/>
        <v>3</v>
      </c>
      <c r="J38" s="811">
        <f>SUM(COUNTIF(B38:H38,"D 10-17"))*(6.25)+(COUNTIF(B38:H38,"Y 10-17"))*(6.25)+(COUNTIF(B38:H38,"Y工場"))*(4.5)+(COUNTIF(B38:H38,"D 10-13"))*(3)</f>
        <v>9</v>
      </c>
      <c r="K38" s="811"/>
    </row>
    <row r="39" spans="1:11" ht="15.75" customHeight="1" x14ac:dyDescent="0.15">
      <c r="A39" s="225"/>
      <c r="B39" s="245"/>
      <c r="C39" s="1011"/>
      <c r="D39" s="247"/>
      <c r="E39" s="245"/>
      <c r="F39" s="245"/>
      <c r="G39" s="243"/>
      <c r="H39" s="244"/>
      <c r="I39" s="221"/>
      <c r="J39" s="811"/>
      <c r="K39" s="811"/>
    </row>
    <row r="40" spans="1:11" ht="15.75" customHeight="1" x14ac:dyDescent="0.15">
      <c r="A40" s="193"/>
      <c r="B40" s="215"/>
      <c r="C40" s="1011"/>
      <c r="D40" s="215"/>
      <c r="E40" s="226"/>
      <c r="F40" s="226"/>
      <c r="G40" s="226"/>
      <c r="H40" s="226"/>
      <c r="I40" s="219"/>
      <c r="J40" s="821"/>
      <c r="K40" s="821"/>
    </row>
    <row r="41" spans="1:11" ht="15.75" customHeight="1" x14ac:dyDescent="0.15">
      <c r="A41" s="220" t="s">
        <v>203</v>
      </c>
      <c r="B41" s="336" t="s">
        <v>242</v>
      </c>
      <c r="C41" s="1011"/>
      <c r="D41" s="223"/>
      <c r="E41" s="336" t="s">
        <v>242</v>
      </c>
      <c r="F41" s="220" t="s">
        <v>172</v>
      </c>
      <c r="G41" s="336" t="s">
        <v>242</v>
      </c>
      <c r="H41" s="220" t="s">
        <v>172</v>
      </c>
      <c r="I41" s="227"/>
      <c r="J41" s="810"/>
      <c r="K41" s="810"/>
    </row>
    <row r="42" spans="1:11" ht="15.75" customHeight="1" x14ac:dyDescent="0.15">
      <c r="A42" s="224" t="s">
        <v>204</v>
      </c>
      <c r="B42" s="220"/>
      <c r="C42" s="1012"/>
      <c r="D42" s="223"/>
      <c r="E42" s="220"/>
      <c r="F42" s="224"/>
      <c r="G42" s="220"/>
      <c r="H42" s="220"/>
      <c r="I42" s="221"/>
      <c r="J42" s="810"/>
      <c r="K42" s="810"/>
    </row>
    <row r="43" spans="1:11" s="214" customFormat="1" ht="11.25" x14ac:dyDescent="0.15">
      <c r="A43" s="175" t="s">
        <v>0</v>
      </c>
      <c r="B43" s="176">
        <v>45957</v>
      </c>
      <c r="C43" s="176">
        <v>45958</v>
      </c>
      <c r="D43" s="176">
        <v>45959</v>
      </c>
      <c r="E43" s="176">
        <v>45960</v>
      </c>
      <c r="F43" s="176">
        <v>45961</v>
      </c>
      <c r="G43" s="176"/>
      <c r="H43" s="176"/>
      <c r="I43" s="815" t="s">
        <v>1</v>
      </c>
      <c r="J43" s="822" t="s">
        <v>2</v>
      </c>
      <c r="K43" s="823"/>
    </row>
    <row r="44" spans="1:11" s="213" customFormat="1" x14ac:dyDescent="0.15">
      <c r="A44" s="155" t="s">
        <v>3</v>
      </c>
      <c r="B44" s="157" t="s">
        <v>4</v>
      </c>
      <c r="C44" s="157" t="s">
        <v>5</v>
      </c>
      <c r="D44" s="157"/>
      <c r="E44" s="157"/>
      <c r="F44" s="157"/>
      <c r="G44" s="157"/>
      <c r="H44" s="157"/>
      <c r="I44" s="816"/>
      <c r="J44" s="819"/>
      <c r="K44" s="820"/>
    </row>
    <row r="45" spans="1:11" x14ac:dyDescent="0.15">
      <c r="A45" s="217" t="s">
        <v>131</v>
      </c>
      <c r="B45" s="218"/>
      <c r="C45" s="226"/>
      <c r="D45" s="216"/>
      <c r="E45" s="216"/>
      <c r="F45" s="216"/>
      <c r="G45" s="216"/>
      <c r="H45" s="216"/>
      <c r="I45" s="219"/>
      <c r="J45" s="821"/>
      <c r="K45" s="821"/>
    </row>
    <row r="46" spans="1:11" ht="15.75" customHeight="1" x14ac:dyDescent="0.15">
      <c r="A46" s="222" t="s">
        <v>167</v>
      </c>
      <c r="B46" s="246"/>
      <c r="C46" s="247"/>
      <c r="D46" s="247"/>
      <c r="E46" s="246"/>
      <c r="F46" s="244"/>
      <c r="G46" s="247"/>
      <c r="H46" s="247"/>
      <c r="I46" s="221">
        <f>COUNTA(B46:H46)</f>
        <v>0</v>
      </c>
      <c r="J46" s="811">
        <f>SUM(COUNTIF(B46:H46,"D 10-17"))*(6.25)+(COUNTIF(B46:H46,"Y 10-17"))*(6.25)+(COUNTIF(B46:H46,"Y工場"))*(4.5)</f>
        <v>0</v>
      </c>
      <c r="K46" s="811"/>
    </row>
    <row r="47" spans="1:11" ht="15.75" customHeight="1" x14ac:dyDescent="0.15">
      <c r="A47" s="222" t="s">
        <v>169</v>
      </c>
      <c r="B47" s="245" t="s">
        <v>168</v>
      </c>
      <c r="C47" s="247"/>
      <c r="D47" s="247"/>
      <c r="E47" s="245" t="s">
        <v>168</v>
      </c>
      <c r="F47" s="245" t="s">
        <v>168</v>
      </c>
      <c r="G47" s="247"/>
      <c r="H47" s="247"/>
      <c r="I47" s="221">
        <f t="shared" ref="I47:I48" si="4">COUNTA(B47:H47)</f>
        <v>3</v>
      </c>
      <c r="J47" s="811">
        <f>SUM(COUNTIF(B47:H47,"D 10-17"))*(6.25)+(COUNTIF(B47:H47,"Y 10-17"))*(6.25)+(COUNTIF(B47:H47,"Y工場"))*(4.5)</f>
        <v>18.75</v>
      </c>
      <c r="K47" s="811"/>
    </row>
    <row r="48" spans="1:11" ht="15.75" customHeight="1" x14ac:dyDescent="0.15">
      <c r="A48" s="225" t="s">
        <v>186</v>
      </c>
      <c r="B48" s="243" t="s">
        <v>241</v>
      </c>
      <c r="C48" s="247"/>
      <c r="D48" s="247"/>
      <c r="E48" s="243" t="s">
        <v>241</v>
      </c>
      <c r="F48" s="245"/>
      <c r="G48" s="247"/>
      <c r="H48" s="247"/>
      <c r="I48" s="221">
        <f t="shared" si="4"/>
        <v>2</v>
      </c>
      <c r="J48" s="811">
        <f>SUM(COUNTIF(B48:H48,"D 10-17"))*(6.25)+(COUNTIF(B48:H48,"Y 10-17"))*(6.25)+(COUNTIF(B48:H48,"Y工場"))*(4.5)+(COUNTIF(B48:H48,"D 10-13"))*(3)</f>
        <v>6</v>
      </c>
      <c r="K48" s="811"/>
    </row>
    <row r="49" spans="1:11" ht="15.75" customHeight="1" x14ac:dyDescent="0.15">
      <c r="A49" s="225"/>
      <c r="B49" s="245"/>
      <c r="C49" s="247"/>
      <c r="D49" s="247"/>
      <c r="E49" s="245"/>
      <c r="F49" s="245"/>
      <c r="G49" s="247"/>
      <c r="H49" s="247"/>
      <c r="I49" s="221"/>
      <c r="J49" s="811"/>
      <c r="K49" s="811"/>
    </row>
    <row r="50" spans="1:11" ht="15.75" customHeight="1" x14ac:dyDescent="0.15">
      <c r="A50" s="193"/>
      <c r="B50" s="215"/>
      <c r="C50" s="215"/>
      <c r="D50" s="215"/>
      <c r="E50" s="226"/>
      <c r="F50" s="226"/>
      <c r="G50" s="215"/>
      <c r="H50" s="215"/>
      <c r="I50" s="219"/>
      <c r="J50" s="821"/>
      <c r="K50" s="821"/>
    </row>
    <row r="51" spans="1:11" ht="15.75" customHeight="1" x14ac:dyDescent="0.15">
      <c r="A51" s="220" t="s">
        <v>203</v>
      </c>
      <c r="B51" s="336" t="s">
        <v>242</v>
      </c>
      <c r="C51" s="223"/>
      <c r="D51" s="223"/>
      <c r="E51" s="336" t="s">
        <v>242</v>
      </c>
      <c r="F51" s="220" t="s">
        <v>172</v>
      </c>
      <c r="G51" s="223"/>
      <c r="H51" s="223"/>
      <c r="I51" s="227"/>
      <c r="J51" s="810"/>
      <c r="K51" s="810"/>
    </row>
    <row r="52" spans="1:11" ht="15.75" customHeight="1" x14ac:dyDescent="0.15">
      <c r="A52" s="224" t="s">
        <v>204</v>
      </c>
      <c r="B52" s="220"/>
      <c r="C52" s="223"/>
      <c r="D52" s="223"/>
      <c r="E52" s="220"/>
      <c r="F52" s="224"/>
      <c r="G52" s="223"/>
      <c r="H52" s="223"/>
      <c r="I52" s="221"/>
      <c r="J52" s="810"/>
      <c r="K52" s="810"/>
    </row>
    <row r="53" spans="1:11" x14ac:dyDescent="0.15">
      <c r="A53" s="230"/>
      <c r="B53" s="230"/>
      <c r="C53" s="230"/>
      <c r="D53" s="230"/>
      <c r="E53" s="231"/>
      <c r="F53" s="231"/>
      <c r="G53" s="232"/>
      <c r="H53" s="232"/>
      <c r="I53" s="230"/>
      <c r="J53" s="735" t="s">
        <v>336</v>
      </c>
      <c r="K53" s="735"/>
    </row>
    <row r="54" spans="1:11" s="1" customFormat="1" ht="17.25" customHeight="1" x14ac:dyDescent="0.15">
      <c r="A54" s="737" t="s">
        <v>143</v>
      </c>
      <c r="B54" s="738"/>
      <c r="C54" s="741" t="s">
        <v>162</v>
      </c>
      <c r="D54" s="742"/>
      <c r="E54" s="742"/>
      <c r="F54" s="742" t="s">
        <v>149</v>
      </c>
      <c r="G54" s="742"/>
      <c r="H54" s="743"/>
      <c r="I54" s="10"/>
      <c r="J54" s="736"/>
      <c r="K54" s="736"/>
    </row>
    <row r="55" spans="1:11" s="1" customFormat="1" ht="17.25" customHeight="1" x14ac:dyDescent="0.15">
      <c r="A55" s="739"/>
      <c r="B55" s="740"/>
      <c r="C55" s="744" t="s">
        <v>163</v>
      </c>
      <c r="D55" s="745"/>
      <c r="E55" s="745"/>
      <c r="F55" s="745" t="s">
        <v>164</v>
      </c>
      <c r="G55" s="745"/>
      <c r="H55" s="746"/>
      <c r="I55" s="210"/>
      <c r="J55" s="210"/>
      <c r="K55" s="210"/>
    </row>
  </sheetData>
  <mergeCells count="59">
    <mergeCell ref="C36:C42"/>
    <mergeCell ref="J49:K49"/>
    <mergeCell ref="J50:K50"/>
    <mergeCell ref="J51:K51"/>
    <mergeCell ref="J52:K52"/>
    <mergeCell ref="J53:K54"/>
    <mergeCell ref="A54:B55"/>
    <mergeCell ref="C54:E54"/>
    <mergeCell ref="F54:H54"/>
    <mergeCell ref="C55:E55"/>
    <mergeCell ref="F55:H55"/>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J30:K30"/>
    <mergeCell ref="J31:K31"/>
    <mergeCell ref="J32:K32"/>
    <mergeCell ref="J19:K19"/>
    <mergeCell ref="J20:K20"/>
    <mergeCell ref="J21:K21"/>
    <mergeCell ref="J22:K22"/>
    <mergeCell ref="J25:K25"/>
    <mergeCell ref="J26:K26"/>
    <mergeCell ref="J27:K27"/>
    <mergeCell ref="J28:K28"/>
    <mergeCell ref="J29:K29"/>
    <mergeCell ref="I23:I24"/>
    <mergeCell ref="J23:K24"/>
    <mergeCell ref="I13:I14"/>
    <mergeCell ref="J13:K14"/>
    <mergeCell ref="J15:K15"/>
    <mergeCell ref="J16:K16"/>
    <mergeCell ref="J17:K17"/>
    <mergeCell ref="J18:K18"/>
    <mergeCell ref="J12:K12"/>
    <mergeCell ref="J6:K6"/>
    <mergeCell ref="B1:G1"/>
    <mergeCell ref="H1:K1"/>
    <mergeCell ref="I3:I4"/>
    <mergeCell ref="J3:K4"/>
    <mergeCell ref="J5:K5"/>
    <mergeCell ref="J7:K7"/>
    <mergeCell ref="J8:K8"/>
    <mergeCell ref="J9:K9"/>
    <mergeCell ref="J10:K10"/>
    <mergeCell ref="J11:K11"/>
  </mergeCells>
  <phoneticPr fontId="13"/>
  <pageMargins left="0.51181102362204722" right="0.51181102362204722" top="0.55118110236220474" bottom="0.55118110236220474" header="0.31496062992125984" footer="0.31496062992125984"/>
  <pageSetup paperSize="9" orientation="portrait" r:id="rId1"/>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08DD1-A658-4641-B1AD-F29DE533CE71}">
  <dimension ref="A1:K65"/>
  <sheetViews>
    <sheetView zoomScaleNormal="100" workbookViewId="0">
      <selection activeCell="D32" sqref="D32"/>
    </sheetView>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50" t="s">
        <v>59</v>
      </c>
      <c r="B1" s="753" t="s">
        <v>337</v>
      </c>
      <c r="C1" s="753"/>
      <c r="D1" s="753"/>
      <c r="E1" s="753"/>
      <c r="F1" s="753"/>
      <c r="G1" s="754"/>
      <c r="H1" s="755" t="s">
        <v>154</v>
      </c>
      <c r="I1" s="756"/>
      <c r="J1" s="756"/>
      <c r="K1" s="757"/>
    </row>
    <row r="2" spans="1:11" ht="9" customHeight="1" x14ac:dyDescent="0.15">
      <c r="A2" s="189"/>
    </row>
    <row r="3" spans="1:11" s="191" customFormat="1" ht="15" customHeight="1" x14ac:dyDescent="0.15">
      <c r="A3" s="153" t="s">
        <v>0</v>
      </c>
      <c r="B3" s="154"/>
      <c r="C3" s="154"/>
      <c r="D3" s="154">
        <v>45931</v>
      </c>
      <c r="E3" s="154">
        <v>45932</v>
      </c>
      <c r="F3" s="154">
        <v>45933</v>
      </c>
      <c r="G3" s="154">
        <v>45934</v>
      </c>
      <c r="H3" s="154">
        <v>45935</v>
      </c>
      <c r="I3" s="747" t="s">
        <v>1</v>
      </c>
      <c r="J3" s="749" t="s">
        <v>2</v>
      </c>
      <c r="K3" s="750"/>
    </row>
    <row r="4" spans="1:11" s="192" customFormat="1" ht="15" customHeight="1" x14ac:dyDescent="0.15">
      <c r="A4" s="155" t="s">
        <v>3</v>
      </c>
      <c r="B4" s="157"/>
      <c r="C4" s="157"/>
      <c r="D4" s="157" t="s">
        <v>6</v>
      </c>
      <c r="E4" s="157" t="s">
        <v>7</v>
      </c>
      <c r="F4" s="157" t="s">
        <v>8</v>
      </c>
      <c r="G4" s="157" t="s">
        <v>9</v>
      </c>
      <c r="H4" s="158" t="s">
        <v>10</v>
      </c>
      <c r="I4" s="748"/>
      <c r="J4" s="749"/>
      <c r="K4" s="750"/>
    </row>
    <row r="5" spans="1:11" s="151" customFormat="1" ht="13.5" customHeight="1" x14ac:dyDescent="0.15">
      <c r="A5" s="206" t="s">
        <v>131</v>
      </c>
      <c r="B5" s="195"/>
      <c r="C5" s="195"/>
      <c r="D5" s="195"/>
      <c r="E5" s="195">
        <v>6</v>
      </c>
      <c r="F5" s="195">
        <v>5</v>
      </c>
      <c r="G5" s="195">
        <v>2</v>
      </c>
      <c r="H5" s="195">
        <v>4</v>
      </c>
      <c r="I5" s="196"/>
      <c r="J5" s="751"/>
      <c r="K5" s="752"/>
    </row>
    <row r="6" spans="1:11" ht="13.5" customHeight="1" x14ac:dyDescent="0.15">
      <c r="A6" s="197" t="s">
        <v>155</v>
      </c>
      <c r="B6" s="241"/>
      <c r="C6" s="241"/>
      <c r="D6" s="241"/>
      <c r="E6" s="239" t="s">
        <v>25</v>
      </c>
      <c r="F6" s="16"/>
      <c r="G6" s="239" t="s">
        <v>157</v>
      </c>
      <c r="H6" s="239" t="s">
        <v>58</v>
      </c>
      <c r="I6" s="199">
        <f>COUNTA(B6:H6)</f>
        <v>3</v>
      </c>
      <c r="J6" s="733">
        <f>SUM(COUNTIF(B6:H6,"9-15"))*(5.5)+SUM(COUNTIF(B6:H6,"10-15"))*(4.5)+SUM(COUNTIF(B6:H6,"9-16"))*(6.25)+SUM(COUNTIF(B6:H6,"9:30-15"))*(5)+SUM(COUNTIF(B6:H6,"10-16"))*(5.5)+SUM(COUNTIF(B6:H6,"10-14"))*(4)</f>
        <v>17</v>
      </c>
      <c r="K6" s="734"/>
    </row>
    <row r="7" spans="1:11" ht="13.5" customHeight="1" x14ac:dyDescent="0.15">
      <c r="A7" s="197" t="s">
        <v>158</v>
      </c>
      <c r="B7" s="241"/>
      <c r="C7" s="241"/>
      <c r="D7" s="241"/>
      <c r="E7" s="239"/>
      <c r="F7" s="239"/>
      <c r="G7" s="239" t="s">
        <v>126</v>
      </c>
      <c r="H7" s="239" t="s">
        <v>233</v>
      </c>
      <c r="I7" s="200">
        <f>COUNTA(B7:H7)</f>
        <v>2</v>
      </c>
      <c r="J7" s="733">
        <f t="shared" ref="J7:J13" si="0">SUM(COUNTIF(B7:H7,"9-15"))*(5.5)+SUM(COUNTIF(B7:H7,"10-15"))*(4.5)+SUM(COUNTIF(B7:H7,"9-16"))*(6.25)+SUM(COUNTIF(B7:H7,"9:30-15"))*(5)+SUM(COUNTIF(B7:H7,"10-16"))*(5.5)+SUM(COUNTIF(B7:H7,"10-14"))*(4)</f>
        <v>10.5</v>
      </c>
      <c r="K7" s="734"/>
    </row>
    <row r="8" spans="1:11" ht="13.5" customHeight="1" x14ac:dyDescent="0.15">
      <c r="A8" s="197" t="s">
        <v>159</v>
      </c>
      <c r="B8" s="241"/>
      <c r="C8" s="241"/>
      <c r="D8" s="241"/>
      <c r="E8" s="240" t="s">
        <v>135</v>
      </c>
      <c r="F8" s="240" t="s">
        <v>135</v>
      </c>
      <c r="G8" s="239"/>
      <c r="H8" s="239"/>
      <c r="I8" s="200">
        <f>COUNTA(#REF!)</f>
        <v>1</v>
      </c>
      <c r="J8" s="733">
        <f t="shared" si="0"/>
        <v>11</v>
      </c>
      <c r="K8" s="734"/>
    </row>
    <row r="9" spans="1:11" ht="13.5" customHeight="1" x14ac:dyDescent="0.15">
      <c r="A9" s="197" t="s">
        <v>160</v>
      </c>
      <c r="B9" s="241"/>
      <c r="C9" s="241"/>
      <c r="D9" s="241"/>
      <c r="E9" s="242" t="s">
        <v>161</v>
      </c>
      <c r="F9" s="239" t="s">
        <v>25</v>
      </c>
      <c r="G9" s="242" t="s">
        <v>161</v>
      </c>
      <c r="H9" s="239"/>
      <c r="I9" s="200">
        <f>COUNTA(B9:H9)</f>
        <v>3</v>
      </c>
      <c r="J9" s="733">
        <f t="shared" si="0"/>
        <v>4.5</v>
      </c>
      <c r="K9" s="734"/>
    </row>
    <row r="10" spans="1:11" ht="13.5" customHeight="1" x14ac:dyDescent="0.15">
      <c r="A10" s="197" t="s">
        <v>15</v>
      </c>
      <c r="B10" s="241"/>
      <c r="C10" s="241"/>
      <c r="D10" s="241"/>
      <c r="E10" s="239" t="s">
        <v>25</v>
      </c>
      <c r="F10" s="239"/>
      <c r="G10" s="239"/>
      <c r="H10" s="239" t="s">
        <v>233</v>
      </c>
      <c r="I10" s="200">
        <f>COUNTA(B10:H10)</f>
        <v>2</v>
      </c>
      <c r="J10" s="733">
        <f t="shared" si="0"/>
        <v>9.5</v>
      </c>
      <c r="K10" s="734"/>
    </row>
    <row r="11" spans="1:11" ht="13.5" customHeight="1" x14ac:dyDescent="0.15">
      <c r="A11" s="88" t="s">
        <v>183</v>
      </c>
      <c r="B11" s="241"/>
      <c r="C11" s="241"/>
      <c r="D11" s="241"/>
      <c r="E11" s="239" t="s">
        <v>25</v>
      </c>
      <c r="F11" s="239" t="s">
        <v>25</v>
      </c>
      <c r="G11" s="239"/>
      <c r="H11" s="239" t="s">
        <v>233</v>
      </c>
      <c r="I11" s="200">
        <f>COUNTA(B11:H11)</f>
        <v>3</v>
      </c>
      <c r="J11" s="733">
        <f t="shared" si="0"/>
        <v>14</v>
      </c>
      <c r="K11" s="734"/>
    </row>
    <row r="12" spans="1:11" ht="13.5" customHeight="1" x14ac:dyDescent="0.15">
      <c r="A12" s="88" t="s">
        <v>199</v>
      </c>
      <c r="B12" s="282"/>
      <c r="C12" s="282"/>
      <c r="D12" s="198"/>
      <c r="E12" s="239" t="s">
        <v>25</v>
      </c>
      <c r="F12" s="239" t="s">
        <v>25</v>
      </c>
      <c r="G12" s="239"/>
      <c r="H12" s="239"/>
      <c r="I12" s="200">
        <f t="shared" ref="I12:I14" si="1">COUNTA(B12:H12)</f>
        <v>2</v>
      </c>
      <c r="J12" s="733">
        <f t="shared" si="0"/>
        <v>9</v>
      </c>
      <c r="K12" s="734"/>
    </row>
    <row r="13" spans="1:11" ht="13.5" customHeight="1" x14ac:dyDescent="0.15">
      <c r="A13" s="88" t="s">
        <v>222</v>
      </c>
      <c r="B13" s="282"/>
      <c r="C13" s="282"/>
      <c r="D13" s="198"/>
      <c r="E13" s="239" t="s">
        <v>29</v>
      </c>
      <c r="F13" s="239" t="s">
        <v>29</v>
      </c>
      <c r="G13" s="239"/>
      <c r="H13" s="239"/>
      <c r="I13" s="200">
        <f t="shared" si="1"/>
        <v>2</v>
      </c>
      <c r="J13" s="733">
        <f t="shared" si="0"/>
        <v>8</v>
      </c>
      <c r="K13" s="734"/>
    </row>
    <row r="14" spans="1:11" ht="13.5" customHeight="1" x14ac:dyDescent="0.15">
      <c r="A14" s="88" t="s">
        <v>258</v>
      </c>
      <c r="B14" s="202"/>
      <c r="C14" s="202"/>
      <c r="D14" s="202"/>
      <c r="E14" s="203"/>
      <c r="F14" s="239"/>
      <c r="G14" s="120"/>
      <c r="H14" s="120"/>
      <c r="I14" s="200">
        <f t="shared" si="1"/>
        <v>0</v>
      </c>
      <c r="J14" s="733">
        <f t="shared" ref="J14" si="2">SUM(COUNTIF(B14:H14,"9-15"))*(5.5)+SUM(COUNTIF(B14:H14,"10-15"))*(4.5)+SUM(COUNTIF(B14:H14,"9-16"))*(6.25)+SUM(COUNTIF(B14:H14,"9:30-15"))*(5)+SUM(COUNTIF(B14:H14,"10-16"))*(5.5)+SUM(COUNTIF(B14:H14,"10-14"))*(4)</f>
        <v>0</v>
      </c>
      <c r="K14" s="734"/>
    </row>
    <row r="15" spans="1:11" s="191" customFormat="1" ht="15" customHeight="1" x14ac:dyDescent="0.15">
      <c r="A15" s="175" t="s">
        <v>0</v>
      </c>
      <c r="B15" s="176">
        <v>45936</v>
      </c>
      <c r="C15" s="176">
        <v>45937</v>
      </c>
      <c r="D15" s="176">
        <v>45938</v>
      </c>
      <c r="E15" s="176">
        <v>45939</v>
      </c>
      <c r="F15" s="176">
        <v>45940</v>
      </c>
      <c r="G15" s="176">
        <v>45941</v>
      </c>
      <c r="H15" s="176">
        <v>45942</v>
      </c>
      <c r="I15" s="747" t="s">
        <v>1</v>
      </c>
      <c r="J15" s="749" t="s">
        <v>2</v>
      </c>
      <c r="K15" s="750"/>
    </row>
    <row r="16" spans="1:11" s="192" customFormat="1" ht="15" customHeight="1" x14ac:dyDescent="0.15">
      <c r="A16" s="155" t="s">
        <v>3</v>
      </c>
      <c r="B16" s="157" t="s">
        <v>4</v>
      </c>
      <c r="C16" s="157" t="s">
        <v>5</v>
      </c>
      <c r="D16" s="157" t="s">
        <v>6</v>
      </c>
      <c r="E16" s="157" t="s">
        <v>7</v>
      </c>
      <c r="F16" s="157" t="s">
        <v>8</v>
      </c>
      <c r="G16" s="157" t="s">
        <v>9</v>
      </c>
      <c r="H16" s="158" t="s">
        <v>10</v>
      </c>
      <c r="I16" s="748"/>
      <c r="J16" s="749"/>
      <c r="K16" s="750"/>
    </row>
    <row r="17" spans="1:11" s="151" customFormat="1" ht="13.5" customHeight="1" x14ac:dyDescent="0.15">
      <c r="A17" s="206" t="s">
        <v>142</v>
      </c>
      <c r="B17" s="195">
        <v>5</v>
      </c>
      <c r="C17" s="195"/>
      <c r="D17" s="195"/>
      <c r="E17" s="195">
        <v>6</v>
      </c>
      <c r="F17" s="195">
        <v>5</v>
      </c>
      <c r="G17" s="195">
        <v>2</v>
      </c>
      <c r="H17" s="195">
        <v>4</v>
      </c>
      <c r="I17" s="196"/>
      <c r="J17" s="751"/>
      <c r="K17" s="752"/>
    </row>
    <row r="18" spans="1:11" s="151" customFormat="1" ht="13.5" customHeight="1" x14ac:dyDescent="0.15">
      <c r="A18" s="197" t="s">
        <v>155</v>
      </c>
      <c r="B18" s="239"/>
      <c r="C18" s="241"/>
      <c r="D18" s="241"/>
      <c r="E18" s="239" t="s">
        <v>25</v>
      </c>
      <c r="F18" s="16"/>
      <c r="G18" s="239" t="s">
        <v>157</v>
      </c>
      <c r="H18" s="239" t="s">
        <v>58</v>
      </c>
      <c r="I18" s="200">
        <f t="shared" ref="I18:I26" si="3">COUNTA(B18:H18)</f>
        <v>3</v>
      </c>
      <c r="J18" s="733">
        <f t="shared" ref="J18:J26" si="4">SUM(COUNTIF(B18:H18,"9-15"))*(5.5)+SUM(COUNTIF(B18:H18,"10-15"))*(4.5)+SUM(COUNTIF(B18:H18,"9-16"))*(6.25)+SUM(COUNTIF(B18:H18,"9:30-15"))*(5)+SUM(COUNTIF(B18:H18,"10-16"))*(5.5)+SUM(COUNTIF(B18:H18,"10-14"))*(4)</f>
        <v>17</v>
      </c>
      <c r="K18" s="734"/>
    </row>
    <row r="19" spans="1:11" ht="13.5" customHeight="1" x14ac:dyDescent="0.15">
      <c r="A19" s="197" t="s">
        <v>158</v>
      </c>
      <c r="B19" s="239" t="s">
        <v>25</v>
      </c>
      <c r="C19" s="241"/>
      <c r="D19" s="241"/>
      <c r="E19" s="239"/>
      <c r="F19" s="239"/>
      <c r="G19" s="239" t="s">
        <v>126</v>
      </c>
      <c r="H19" s="239" t="s">
        <v>233</v>
      </c>
      <c r="I19" s="200">
        <f t="shared" si="3"/>
        <v>3</v>
      </c>
      <c r="J19" s="733">
        <f t="shared" si="4"/>
        <v>15</v>
      </c>
      <c r="K19" s="734"/>
    </row>
    <row r="20" spans="1:11" ht="13.5" customHeight="1" x14ac:dyDescent="0.15">
      <c r="A20" s="197" t="s">
        <v>159</v>
      </c>
      <c r="B20" s="240" t="s">
        <v>135</v>
      </c>
      <c r="C20" s="241"/>
      <c r="D20" s="241"/>
      <c r="E20" s="240" t="s">
        <v>135</v>
      </c>
      <c r="F20" s="240" t="s">
        <v>135</v>
      </c>
      <c r="G20" s="239"/>
      <c r="H20" s="239"/>
      <c r="I20" s="200">
        <f t="shared" si="3"/>
        <v>3</v>
      </c>
      <c r="J20" s="733">
        <f t="shared" si="4"/>
        <v>16.5</v>
      </c>
      <c r="K20" s="734"/>
    </row>
    <row r="21" spans="1:11" ht="13.5" customHeight="1" x14ac:dyDescent="0.15">
      <c r="A21" s="197" t="s">
        <v>160</v>
      </c>
      <c r="B21" s="242" t="s">
        <v>176</v>
      </c>
      <c r="C21" s="241"/>
      <c r="D21" s="241"/>
      <c r="E21" s="242" t="s">
        <v>161</v>
      </c>
      <c r="F21" s="239" t="s">
        <v>25</v>
      </c>
      <c r="G21" s="242" t="s">
        <v>161</v>
      </c>
      <c r="H21" s="239"/>
      <c r="I21" s="200">
        <f t="shared" si="3"/>
        <v>4</v>
      </c>
      <c r="J21" s="733">
        <f t="shared" si="4"/>
        <v>4.5</v>
      </c>
      <c r="K21" s="734"/>
    </row>
    <row r="22" spans="1:11" ht="13.5" customHeight="1" x14ac:dyDescent="0.15">
      <c r="A22" s="197" t="s">
        <v>15</v>
      </c>
      <c r="B22" s="239" t="s">
        <v>25</v>
      </c>
      <c r="C22" s="241"/>
      <c r="D22" s="241"/>
      <c r="E22" s="239" t="s">
        <v>25</v>
      </c>
      <c r="F22" s="239"/>
      <c r="G22" s="239"/>
      <c r="H22" s="239" t="s">
        <v>233</v>
      </c>
      <c r="I22" s="200">
        <f>COUNTA(B22:H22)</f>
        <v>3</v>
      </c>
      <c r="J22" s="733">
        <f t="shared" si="4"/>
        <v>14</v>
      </c>
      <c r="K22" s="734"/>
    </row>
    <row r="23" spans="1:11" ht="13.5" customHeight="1" x14ac:dyDescent="0.15">
      <c r="A23" s="88" t="s">
        <v>183</v>
      </c>
      <c r="B23" s="239"/>
      <c r="C23" s="241"/>
      <c r="D23" s="241"/>
      <c r="E23" s="239" t="s">
        <v>25</v>
      </c>
      <c r="F23" s="239" t="s">
        <v>25</v>
      </c>
      <c r="G23" s="239"/>
      <c r="H23" s="239" t="s">
        <v>233</v>
      </c>
      <c r="I23" s="200">
        <f t="shared" si="3"/>
        <v>3</v>
      </c>
      <c r="J23" s="733">
        <f t="shared" si="4"/>
        <v>14</v>
      </c>
      <c r="K23" s="734"/>
    </row>
    <row r="24" spans="1:11" ht="13.5" customHeight="1" x14ac:dyDescent="0.15">
      <c r="A24" s="88" t="s">
        <v>199</v>
      </c>
      <c r="B24" s="239" t="s">
        <v>25</v>
      </c>
      <c r="C24" s="282"/>
      <c r="D24" s="198"/>
      <c r="E24" s="239" t="s">
        <v>25</v>
      </c>
      <c r="F24" s="239" t="s">
        <v>25</v>
      </c>
      <c r="G24" s="239"/>
      <c r="H24" s="239"/>
      <c r="I24" s="200">
        <f t="shared" si="3"/>
        <v>3</v>
      </c>
      <c r="J24" s="733">
        <f t="shared" si="4"/>
        <v>13.5</v>
      </c>
      <c r="K24" s="734"/>
    </row>
    <row r="25" spans="1:11" ht="13.5" customHeight="1" x14ac:dyDescent="0.15">
      <c r="A25" s="88" t="s">
        <v>222</v>
      </c>
      <c r="B25" s="239" t="s">
        <v>29</v>
      </c>
      <c r="C25" s="282"/>
      <c r="D25" s="198"/>
      <c r="E25" s="239" t="s">
        <v>29</v>
      </c>
      <c r="F25" s="239" t="s">
        <v>29</v>
      </c>
      <c r="G25" s="239"/>
      <c r="H25" s="239"/>
      <c r="I25" s="200">
        <f t="shared" si="3"/>
        <v>3</v>
      </c>
      <c r="J25" s="733">
        <f t="shared" si="4"/>
        <v>12</v>
      </c>
      <c r="K25" s="734"/>
    </row>
    <row r="26" spans="1:11" ht="13.5" customHeight="1" x14ac:dyDescent="0.15">
      <c r="A26" s="88" t="s">
        <v>258</v>
      </c>
      <c r="B26" s="239"/>
      <c r="C26" s="202"/>
      <c r="D26" s="202"/>
      <c r="E26" s="203"/>
      <c r="F26" s="239"/>
      <c r="G26" s="120"/>
      <c r="H26" s="120"/>
      <c r="I26" s="200">
        <f t="shared" si="3"/>
        <v>0</v>
      </c>
      <c r="J26" s="733">
        <f t="shared" si="4"/>
        <v>0</v>
      </c>
      <c r="K26" s="734"/>
    </row>
    <row r="27" spans="1:11" s="191" customFormat="1" ht="15" customHeight="1" x14ac:dyDescent="0.15">
      <c r="A27" s="153" t="s">
        <v>0</v>
      </c>
      <c r="B27" s="183">
        <v>45943</v>
      </c>
      <c r="C27" s="183">
        <v>45944</v>
      </c>
      <c r="D27" s="183">
        <v>45945</v>
      </c>
      <c r="E27" s="183">
        <v>45946</v>
      </c>
      <c r="F27" s="183">
        <v>45947</v>
      </c>
      <c r="G27" s="183">
        <v>45948</v>
      </c>
      <c r="H27" s="183">
        <v>45949</v>
      </c>
      <c r="I27" s="747" t="s">
        <v>1</v>
      </c>
      <c r="J27" s="749" t="s">
        <v>2</v>
      </c>
      <c r="K27" s="750"/>
    </row>
    <row r="28" spans="1:11" s="192" customFormat="1" ht="15" customHeight="1" x14ac:dyDescent="0.15">
      <c r="A28" s="155" t="s">
        <v>3</v>
      </c>
      <c r="B28" s="353" t="s">
        <v>4</v>
      </c>
      <c r="C28" s="157" t="s">
        <v>5</v>
      </c>
      <c r="D28" s="157" t="s">
        <v>6</v>
      </c>
      <c r="E28" s="157" t="s">
        <v>7</v>
      </c>
      <c r="F28" s="157" t="s">
        <v>8</v>
      </c>
      <c r="G28" s="157" t="s">
        <v>9</v>
      </c>
      <c r="H28" s="158" t="s">
        <v>10</v>
      </c>
      <c r="I28" s="748"/>
      <c r="J28" s="749"/>
      <c r="K28" s="750"/>
    </row>
    <row r="29" spans="1:11" s="151" customFormat="1" ht="14.25" customHeight="1" x14ac:dyDescent="0.15">
      <c r="A29" s="206" t="s">
        <v>131</v>
      </c>
      <c r="B29" s="195">
        <v>5</v>
      </c>
      <c r="C29" s="195"/>
      <c r="D29" s="195"/>
      <c r="E29" s="195">
        <v>6</v>
      </c>
      <c r="F29" s="195">
        <v>5</v>
      </c>
      <c r="G29" s="195">
        <v>2</v>
      </c>
      <c r="H29" s="195">
        <v>4</v>
      </c>
      <c r="I29" s="196"/>
      <c r="J29" s="751"/>
      <c r="K29" s="752"/>
    </row>
    <row r="30" spans="1:11" ht="13.5" customHeight="1" x14ac:dyDescent="0.15">
      <c r="A30" s="204" t="s">
        <v>155</v>
      </c>
      <c r="B30" s="239"/>
      <c r="C30" s="241"/>
      <c r="D30" s="241"/>
      <c r="E30" s="239" t="s">
        <v>25</v>
      </c>
      <c r="F30" s="16"/>
      <c r="G30" s="239" t="s">
        <v>157</v>
      </c>
      <c r="H30" s="239" t="s">
        <v>58</v>
      </c>
      <c r="I30" s="199">
        <f>COUNTA(B30:H30)</f>
        <v>3</v>
      </c>
      <c r="J30" s="733">
        <f t="shared" ref="J30:J38" si="5">SUM(COUNTIF(B30:H30,"9-15"))*(5.5)+SUM(COUNTIF(B30:H30,"10-15"))*(4.5)+SUM(COUNTIF(B30:H30,"9-16"))*(6.25)+SUM(COUNTIF(B30:H30,"9:30-15"))*(5)+SUM(COUNTIF(B30:H30,"10-16"))*(5.5)+SUM(COUNTIF(B30:H30,"10-14"))*(4)</f>
        <v>17</v>
      </c>
      <c r="K30" s="734"/>
    </row>
    <row r="31" spans="1:11" ht="13.5" customHeight="1" x14ac:dyDescent="0.15">
      <c r="A31" s="204" t="s">
        <v>158</v>
      </c>
      <c r="B31" s="239" t="s">
        <v>25</v>
      </c>
      <c r="C31" s="241"/>
      <c r="D31" s="241"/>
      <c r="E31" s="239"/>
      <c r="F31" s="239"/>
      <c r="G31" s="239" t="s">
        <v>126</v>
      </c>
      <c r="H31" s="239" t="s">
        <v>233</v>
      </c>
      <c r="I31" s="200">
        <f t="shared" ref="I31:I38" si="6">COUNTA(B31:H31)</f>
        <v>3</v>
      </c>
      <c r="J31" s="733">
        <f t="shared" si="5"/>
        <v>15</v>
      </c>
      <c r="K31" s="734"/>
    </row>
    <row r="32" spans="1:11" ht="13.5" customHeight="1" x14ac:dyDescent="0.15">
      <c r="A32" s="204" t="s">
        <v>159</v>
      </c>
      <c r="B32" s="240" t="s">
        <v>135</v>
      </c>
      <c r="C32" s="241"/>
      <c r="D32" s="241"/>
      <c r="E32" s="240" t="s">
        <v>135</v>
      </c>
      <c r="F32" s="240" t="s">
        <v>135</v>
      </c>
      <c r="G32" s="239"/>
      <c r="H32" s="239"/>
      <c r="I32" s="200">
        <f t="shared" si="6"/>
        <v>3</v>
      </c>
      <c r="J32" s="733">
        <f t="shared" si="5"/>
        <v>16.5</v>
      </c>
      <c r="K32" s="734"/>
    </row>
    <row r="33" spans="1:11" ht="13.5" customHeight="1" x14ac:dyDescent="0.15">
      <c r="A33" s="204" t="s">
        <v>160</v>
      </c>
      <c r="B33" s="242" t="s">
        <v>176</v>
      </c>
      <c r="C33" s="241"/>
      <c r="D33" s="241"/>
      <c r="E33" s="242" t="s">
        <v>161</v>
      </c>
      <c r="F33" s="239" t="s">
        <v>25</v>
      </c>
      <c r="G33" s="242" t="s">
        <v>161</v>
      </c>
      <c r="H33" s="239"/>
      <c r="I33" s="200">
        <f t="shared" si="6"/>
        <v>4</v>
      </c>
      <c r="J33" s="733">
        <f t="shared" si="5"/>
        <v>4.5</v>
      </c>
      <c r="K33" s="734"/>
    </row>
    <row r="34" spans="1:11" ht="13.5" customHeight="1" x14ac:dyDescent="0.15">
      <c r="A34" s="204" t="s">
        <v>15</v>
      </c>
      <c r="B34" s="239" t="s">
        <v>25</v>
      </c>
      <c r="C34" s="241"/>
      <c r="D34" s="241"/>
      <c r="E34" s="239" t="s">
        <v>25</v>
      </c>
      <c r="F34" s="239"/>
      <c r="G34" s="239"/>
      <c r="H34" s="239" t="s">
        <v>233</v>
      </c>
      <c r="I34" s="200">
        <f t="shared" si="6"/>
        <v>3</v>
      </c>
      <c r="J34" s="733">
        <f t="shared" si="5"/>
        <v>14</v>
      </c>
      <c r="K34" s="734"/>
    </row>
    <row r="35" spans="1:11" ht="13.5" customHeight="1" x14ac:dyDescent="0.15">
      <c r="A35" s="88" t="s">
        <v>183</v>
      </c>
      <c r="B35" s="239"/>
      <c r="C35" s="241"/>
      <c r="D35" s="241"/>
      <c r="E35" s="239" t="s">
        <v>25</v>
      </c>
      <c r="F35" s="239" t="s">
        <v>25</v>
      </c>
      <c r="G35" s="239"/>
      <c r="H35" s="239" t="s">
        <v>233</v>
      </c>
      <c r="I35" s="200">
        <f t="shared" si="6"/>
        <v>3</v>
      </c>
      <c r="J35" s="733">
        <f t="shared" si="5"/>
        <v>14</v>
      </c>
      <c r="K35" s="734"/>
    </row>
    <row r="36" spans="1:11" ht="13.5" customHeight="1" x14ac:dyDescent="0.15">
      <c r="A36" s="88" t="s">
        <v>199</v>
      </c>
      <c r="B36" s="239" t="s">
        <v>25</v>
      </c>
      <c r="C36" s="282"/>
      <c r="D36" s="198"/>
      <c r="E36" s="239" t="s">
        <v>25</v>
      </c>
      <c r="F36" s="239" t="s">
        <v>25</v>
      </c>
      <c r="G36" s="239"/>
      <c r="H36" s="239"/>
      <c r="I36" s="200">
        <f t="shared" si="6"/>
        <v>3</v>
      </c>
      <c r="J36" s="733">
        <f t="shared" si="5"/>
        <v>13.5</v>
      </c>
      <c r="K36" s="734"/>
    </row>
    <row r="37" spans="1:11" ht="13.5" customHeight="1" x14ac:dyDescent="0.15">
      <c r="A37" s="88" t="s">
        <v>222</v>
      </c>
      <c r="B37" s="239" t="s">
        <v>29</v>
      </c>
      <c r="C37" s="282"/>
      <c r="D37" s="198"/>
      <c r="E37" s="239" t="s">
        <v>29</v>
      </c>
      <c r="F37" s="239" t="s">
        <v>29</v>
      </c>
      <c r="G37" s="239"/>
      <c r="H37" s="239"/>
      <c r="I37" s="200">
        <f t="shared" si="6"/>
        <v>3</v>
      </c>
      <c r="J37" s="733">
        <f t="shared" si="5"/>
        <v>12</v>
      </c>
      <c r="K37" s="734"/>
    </row>
    <row r="38" spans="1:11" ht="13.5" customHeight="1" x14ac:dyDescent="0.15">
      <c r="A38" s="88" t="s">
        <v>258</v>
      </c>
      <c r="B38" s="239"/>
      <c r="C38" s="202"/>
      <c r="D38" s="202"/>
      <c r="E38" s="203"/>
      <c r="F38" s="239"/>
      <c r="G38" s="120"/>
      <c r="H38" s="120"/>
      <c r="I38" s="200">
        <f t="shared" si="6"/>
        <v>0</v>
      </c>
      <c r="J38" s="733">
        <f t="shared" si="5"/>
        <v>0</v>
      </c>
      <c r="K38" s="734"/>
    </row>
    <row r="39" spans="1:11" s="191" customFormat="1" ht="15" customHeight="1" x14ac:dyDescent="0.15">
      <c r="A39" s="153" t="s">
        <v>0</v>
      </c>
      <c r="B39" s="183">
        <v>45950</v>
      </c>
      <c r="C39" s="183">
        <v>45951</v>
      </c>
      <c r="D39" s="183">
        <v>45952</v>
      </c>
      <c r="E39" s="183">
        <v>45953</v>
      </c>
      <c r="F39" s="183">
        <v>45954</v>
      </c>
      <c r="G39" s="183">
        <v>45955</v>
      </c>
      <c r="H39" s="183">
        <v>45956</v>
      </c>
      <c r="I39" s="747" t="s">
        <v>1</v>
      </c>
      <c r="J39" s="749" t="s">
        <v>2</v>
      </c>
      <c r="K39" s="750"/>
    </row>
    <row r="40" spans="1:11" s="192" customFormat="1" ht="15" customHeight="1" x14ac:dyDescent="0.15">
      <c r="A40" s="155" t="s">
        <v>3</v>
      </c>
      <c r="B40" s="157" t="s">
        <v>4</v>
      </c>
      <c r="C40" s="157" t="s">
        <v>5</v>
      </c>
      <c r="D40" s="157" t="s">
        <v>6</v>
      </c>
      <c r="E40" s="157" t="s">
        <v>7</v>
      </c>
      <c r="F40" s="157" t="s">
        <v>8</v>
      </c>
      <c r="G40" s="157" t="s">
        <v>9</v>
      </c>
      <c r="H40" s="158" t="s">
        <v>10</v>
      </c>
      <c r="I40" s="748"/>
      <c r="J40" s="749"/>
      <c r="K40" s="750"/>
    </row>
    <row r="41" spans="1:11" s="151" customFormat="1" ht="13.5" customHeight="1" x14ac:dyDescent="0.15">
      <c r="A41" s="206" t="s">
        <v>142</v>
      </c>
      <c r="B41" s="195">
        <v>5</v>
      </c>
      <c r="C41" s="419" t="s">
        <v>334</v>
      </c>
      <c r="D41" s="195"/>
      <c r="E41" s="195">
        <v>6</v>
      </c>
      <c r="F41" s="195">
        <v>5</v>
      </c>
      <c r="G41" s="195">
        <v>2</v>
      </c>
      <c r="H41" s="195">
        <v>4</v>
      </c>
      <c r="I41" s="196"/>
      <c r="J41" s="751"/>
      <c r="K41" s="752"/>
    </row>
    <row r="42" spans="1:11" ht="13.5" customHeight="1" x14ac:dyDescent="0.15">
      <c r="A42" s="204" t="s">
        <v>155</v>
      </c>
      <c r="B42" s="239"/>
      <c r="C42" s="1007" t="s">
        <v>338</v>
      </c>
      <c r="D42" s="241"/>
      <c r="E42" s="239" t="s">
        <v>25</v>
      </c>
      <c r="F42" s="16"/>
      <c r="G42" s="239" t="s">
        <v>157</v>
      </c>
      <c r="H42" s="239" t="s">
        <v>58</v>
      </c>
      <c r="I42" s="199">
        <f>COUNTA(B42:H42)</f>
        <v>4</v>
      </c>
      <c r="J42" s="733">
        <f t="shared" ref="J42:J50" si="7">SUM(COUNTIF(B42:H42,"9-15"))*(5.5)+SUM(COUNTIF(B42:H42,"10-15"))*(4.5)+SUM(COUNTIF(B42:H42,"9-16"))*(6.25)+SUM(COUNTIF(B42:H42,"9:30-15"))*(5)+SUM(COUNTIF(B42:H42,"10-16"))*(5.5)+SUM(COUNTIF(B42:H42,"10-14"))*(4)</f>
        <v>17</v>
      </c>
      <c r="K42" s="734"/>
    </row>
    <row r="43" spans="1:11" s="151" customFormat="1" ht="13.5" customHeight="1" x14ac:dyDescent="0.15">
      <c r="A43" s="204" t="s">
        <v>158</v>
      </c>
      <c r="B43" s="239" t="s">
        <v>25</v>
      </c>
      <c r="C43" s="1008"/>
      <c r="D43" s="241"/>
      <c r="E43" s="239"/>
      <c r="F43" s="239"/>
      <c r="G43" s="239" t="s">
        <v>126</v>
      </c>
      <c r="H43" s="239" t="s">
        <v>233</v>
      </c>
      <c r="I43" s="200">
        <f t="shared" ref="I43:I50" si="8">COUNTA(B43:H43)</f>
        <v>3</v>
      </c>
      <c r="J43" s="733">
        <f t="shared" si="7"/>
        <v>15</v>
      </c>
      <c r="K43" s="734"/>
    </row>
    <row r="44" spans="1:11" ht="13.5" customHeight="1" x14ac:dyDescent="0.15">
      <c r="A44" s="204" t="s">
        <v>159</v>
      </c>
      <c r="B44" s="240" t="s">
        <v>135</v>
      </c>
      <c r="C44" s="1008"/>
      <c r="D44" s="241"/>
      <c r="E44" s="240" t="s">
        <v>135</v>
      </c>
      <c r="F44" s="240" t="s">
        <v>135</v>
      </c>
      <c r="G44" s="239"/>
      <c r="H44" s="239"/>
      <c r="I44" s="200">
        <f t="shared" si="8"/>
        <v>3</v>
      </c>
      <c r="J44" s="733">
        <f t="shared" si="7"/>
        <v>16.5</v>
      </c>
      <c r="K44" s="734"/>
    </row>
    <row r="45" spans="1:11" ht="13.5" customHeight="1" x14ac:dyDescent="0.15">
      <c r="A45" s="204" t="s">
        <v>160</v>
      </c>
      <c r="B45" s="242" t="s">
        <v>176</v>
      </c>
      <c r="C45" s="1008"/>
      <c r="D45" s="241"/>
      <c r="E45" s="242" t="s">
        <v>161</v>
      </c>
      <c r="F45" s="239" t="s">
        <v>25</v>
      </c>
      <c r="G45" s="242" t="s">
        <v>161</v>
      </c>
      <c r="H45" s="239"/>
      <c r="I45" s="200">
        <f t="shared" si="8"/>
        <v>4</v>
      </c>
      <c r="J45" s="733">
        <f t="shared" si="7"/>
        <v>4.5</v>
      </c>
      <c r="K45" s="734"/>
    </row>
    <row r="46" spans="1:11" ht="13.5" customHeight="1" x14ac:dyDescent="0.15">
      <c r="A46" s="204" t="s">
        <v>15</v>
      </c>
      <c r="B46" s="239" t="s">
        <v>25</v>
      </c>
      <c r="C46" s="1008"/>
      <c r="D46" s="241"/>
      <c r="E46" s="239" t="s">
        <v>25</v>
      </c>
      <c r="F46" s="239"/>
      <c r="G46" s="239"/>
      <c r="H46" s="239" t="s">
        <v>233</v>
      </c>
      <c r="I46" s="200">
        <f t="shared" si="8"/>
        <v>3</v>
      </c>
      <c r="J46" s="733">
        <f t="shared" si="7"/>
        <v>14</v>
      </c>
      <c r="K46" s="734"/>
    </row>
    <row r="47" spans="1:11" ht="13.5" customHeight="1" x14ac:dyDescent="0.15">
      <c r="A47" s="88" t="s">
        <v>183</v>
      </c>
      <c r="B47" s="239"/>
      <c r="C47" s="1008"/>
      <c r="D47" s="241"/>
      <c r="E47" s="239" t="s">
        <v>25</v>
      </c>
      <c r="F47" s="239" t="s">
        <v>25</v>
      </c>
      <c r="G47" s="239"/>
      <c r="H47" s="239" t="s">
        <v>233</v>
      </c>
      <c r="I47" s="200">
        <f t="shared" si="8"/>
        <v>3</v>
      </c>
      <c r="J47" s="733">
        <f t="shared" si="7"/>
        <v>14</v>
      </c>
      <c r="K47" s="734"/>
    </row>
    <row r="48" spans="1:11" ht="13.5" customHeight="1" x14ac:dyDescent="0.15">
      <c r="A48" s="88" t="s">
        <v>199</v>
      </c>
      <c r="B48" s="239" t="s">
        <v>25</v>
      </c>
      <c r="C48" s="1008"/>
      <c r="D48" s="198"/>
      <c r="E48" s="239" t="s">
        <v>25</v>
      </c>
      <c r="F48" s="239" t="s">
        <v>25</v>
      </c>
      <c r="G48" s="239"/>
      <c r="H48" s="239"/>
      <c r="I48" s="200">
        <f t="shared" si="8"/>
        <v>3</v>
      </c>
      <c r="J48" s="733">
        <f t="shared" si="7"/>
        <v>13.5</v>
      </c>
      <c r="K48" s="734"/>
    </row>
    <row r="49" spans="1:11" ht="13.5" customHeight="1" x14ac:dyDescent="0.15">
      <c r="A49" s="88" t="s">
        <v>222</v>
      </c>
      <c r="B49" s="239" t="s">
        <v>29</v>
      </c>
      <c r="C49" s="1008"/>
      <c r="D49" s="198"/>
      <c r="E49" s="239" t="s">
        <v>29</v>
      </c>
      <c r="F49" s="239" t="s">
        <v>29</v>
      </c>
      <c r="G49" s="239"/>
      <c r="H49" s="239"/>
      <c r="I49" s="200">
        <f t="shared" si="8"/>
        <v>3</v>
      </c>
      <c r="J49" s="733">
        <f t="shared" si="7"/>
        <v>12</v>
      </c>
      <c r="K49" s="734"/>
    </row>
    <row r="50" spans="1:11" ht="13.5" customHeight="1" x14ac:dyDescent="0.15">
      <c r="A50" s="88" t="s">
        <v>258</v>
      </c>
      <c r="B50" s="239"/>
      <c r="C50" s="1009"/>
      <c r="D50" s="202"/>
      <c r="E50" s="203"/>
      <c r="F50" s="239"/>
      <c r="G50" s="120"/>
      <c r="H50" s="120"/>
      <c r="I50" s="200">
        <f t="shared" si="8"/>
        <v>0</v>
      </c>
      <c r="J50" s="733">
        <f t="shared" si="7"/>
        <v>0</v>
      </c>
      <c r="K50" s="734"/>
    </row>
    <row r="51" spans="1:11" s="191" customFormat="1" ht="15" customHeight="1" x14ac:dyDescent="0.15">
      <c r="A51" s="175" t="s">
        <v>0</v>
      </c>
      <c r="B51" s="176">
        <v>45957</v>
      </c>
      <c r="C51" s="176">
        <v>45958</v>
      </c>
      <c r="D51" s="176">
        <v>45959</v>
      </c>
      <c r="E51" s="176">
        <v>45960</v>
      </c>
      <c r="F51" s="176">
        <v>45961</v>
      </c>
      <c r="G51" s="176"/>
      <c r="H51" s="176"/>
      <c r="I51" s="747" t="s">
        <v>1</v>
      </c>
      <c r="J51" s="749" t="s">
        <v>2</v>
      </c>
      <c r="K51" s="750"/>
    </row>
    <row r="52" spans="1:11" s="192" customFormat="1" ht="15" customHeight="1" x14ac:dyDescent="0.15">
      <c r="A52" s="155" t="s">
        <v>3</v>
      </c>
      <c r="B52" s="157" t="s">
        <v>4</v>
      </c>
      <c r="C52" s="157" t="s">
        <v>5</v>
      </c>
      <c r="D52" s="157" t="s">
        <v>6</v>
      </c>
      <c r="E52" s="157" t="s">
        <v>7</v>
      </c>
      <c r="F52" s="157" t="s">
        <v>8</v>
      </c>
      <c r="G52" s="157"/>
      <c r="H52" s="157"/>
      <c r="I52" s="748"/>
      <c r="J52" s="749"/>
      <c r="K52" s="750"/>
    </row>
    <row r="53" spans="1:11" s="151" customFormat="1" ht="13.5" customHeight="1" x14ac:dyDescent="0.15">
      <c r="A53" s="193" t="s">
        <v>131</v>
      </c>
      <c r="B53" s="195">
        <v>5</v>
      </c>
      <c r="C53" s="195"/>
      <c r="D53" s="195"/>
      <c r="E53" s="195">
        <v>6</v>
      </c>
      <c r="F53" s="195">
        <v>5</v>
      </c>
      <c r="G53" s="195"/>
      <c r="H53" s="195"/>
      <c r="I53" s="196"/>
      <c r="J53" s="751"/>
      <c r="K53" s="752"/>
    </row>
    <row r="54" spans="1:11" ht="13.5" customHeight="1" x14ac:dyDescent="0.15">
      <c r="A54" s="204" t="s">
        <v>155</v>
      </c>
      <c r="B54" s="239"/>
      <c r="C54" s="241"/>
      <c r="D54" s="241"/>
      <c r="E54" s="239" t="s">
        <v>25</v>
      </c>
      <c r="F54" s="16"/>
      <c r="G54" s="241"/>
      <c r="H54" s="241"/>
      <c r="I54" s="199">
        <f>COUNTA(B54:H54)</f>
        <v>1</v>
      </c>
      <c r="J54" s="733">
        <f t="shared" ref="J54:J62" si="9">SUM(COUNTIF(B54:H54,"9-15"))*(5.5)+SUM(COUNTIF(B54:H54,"10-15"))*(4.5)+SUM(COUNTIF(B54:H54,"9-16"))*(6.25)+SUM(COUNTIF(B54:H54,"9:30-15"))*(5)+SUM(COUNTIF(B54:H54,"10-16"))*(5.5)+SUM(COUNTIF(B54:H54,"10-14"))*(4)</f>
        <v>4.5</v>
      </c>
      <c r="K54" s="734"/>
    </row>
    <row r="55" spans="1:11" ht="13.5" customHeight="1" x14ac:dyDescent="0.15">
      <c r="A55" s="204" t="s">
        <v>158</v>
      </c>
      <c r="B55" s="239" t="s">
        <v>25</v>
      </c>
      <c r="C55" s="241"/>
      <c r="D55" s="241"/>
      <c r="E55" s="239"/>
      <c r="F55" s="239"/>
      <c r="G55" s="241"/>
      <c r="H55" s="241"/>
      <c r="I55" s="200">
        <f t="shared" ref="I55:I58" si="10">COUNTA(B55:H55)</f>
        <v>1</v>
      </c>
      <c r="J55" s="733">
        <f t="shared" si="9"/>
        <v>4.5</v>
      </c>
      <c r="K55" s="734"/>
    </row>
    <row r="56" spans="1:11" ht="13.5" customHeight="1" x14ac:dyDescent="0.15">
      <c r="A56" s="204" t="s">
        <v>159</v>
      </c>
      <c r="B56" s="240" t="s">
        <v>135</v>
      </c>
      <c r="C56" s="241"/>
      <c r="D56" s="241"/>
      <c r="E56" s="240" t="s">
        <v>135</v>
      </c>
      <c r="F56" s="240" t="s">
        <v>135</v>
      </c>
      <c r="G56" s="241"/>
      <c r="H56" s="241"/>
      <c r="I56" s="200">
        <f t="shared" si="10"/>
        <v>3</v>
      </c>
      <c r="J56" s="733">
        <f t="shared" si="9"/>
        <v>16.5</v>
      </c>
      <c r="K56" s="734"/>
    </row>
    <row r="57" spans="1:11" ht="13.5" customHeight="1" x14ac:dyDescent="0.15">
      <c r="A57" s="204" t="s">
        <v>160</v>
      </c>
      <c r="B57" s="242" t="s">
        <v>176</v>
      </c>
      <c r="C57" s="241"/>
      <c r="D57" s="241"/>
      <c r="E57" s="242" t="s">
        <v>161</v>
      </c>
      <c r="F57" s="239" t="s">
        <v>25</v>
      </c>
      <c r="G57" s="241"/>
      <c r="H57" s="241"/>
      <c r="I57" s="200">
        <f t="shared" si="10"/>
        <v>3</v>
      </c>
      <c r="J57" s="733">
        <f t="shared" si="9"/>
        <v>4.5</v>
      </c>
      <c r="K57" s="734"/>
    </row>
    <row r="58" spans="1:11" ht="13.5" customHeight="1" x14ac:dyDescent="0.15">
      <c r="A58" s="204" t="s">
        <v>15</v>
      </c>
      <c r="B58" s="239" t="s">
        <v>25</v>
      </c>
      <c r="C58" s="241"/>
      <c r="D58" s="241"/>
      <c r="E58" s="239" t="s">
        <v>25</v>
      </c>
      <c r="F58" s="239"/>
      <c r="G58" s="241"/>
      <c r="H58" s="241"/>
      <c r="I58" s="200">
        <f t="shared" si="10"/>
        <v>2</v>
      </c>
      <c r="J58" s="733">
        <f t="shared" si="9"/>
        <v>9</v>
      </c>
      <c r="K58" s="734"/>
    </row>
    <row r="59" spans="1:11" ht="13.5" customHeight="1" x14ac:dyDescent="0.15">
      <c r="A59" s="88" t="s">
        <v>183</v>
      </c>
      <c r="B59" s="239"/>
      <c r="C59" s="241"/>
      <c r="D59" s="241"/>
      <c r="E59" s="239" t="s">
        <v>25</v>
      </c>
      <c r="F59" s="239" t="s">
        <v>25</v>
      </c>
      <c r="G59" s="241"/>
      <c r="H59" s="241"/>
      <c r="I59" s="200">
        <f>COUNTA(B59:H59)</f>
        <v>2</v>
      </c>
      <c r="J59" s="733">
        <f t="shared" si="9"/>
        <v>9</v>
      </c>
      <c r="K59" s="734"/>
    </row>
    <row r="60" spans="1:11" ht="13.5" customHeight="1" x14ac:dyDescent="0.15">
      <c r="A60" s="88" t="s">
        <v>199</v>
      </c>
      <c r="B60" s="239" t="s">
        <v>25</v>
      </c>
      <c r="C60" s="282"/>
      <c r="D60" s="198"/>
      <c r="E60" s="239" t="s">
        <v>25</v>
      </c>
      <c r="F60" s="239" t="s">
        <v>25</v>
      </c>
      <c r="G60" s="198"/>
      <c r="H60" s="198"/>
      <c r="I60" s="200">
        <f t="shared" ref="I60:I62" si="11">COUNTA(B60:H60)</f>
        <v>3</v>
      </c>
      <c r="J60" s="733">
        <f t="shared" si="9"/>
        <v>13.5</v>
      </c>
      <c r="K60" s="734"/>
    </row>
    <row r="61" spans="1:11" ht="13.5" customHeight="1" x14ac:dyDescent="0.15">
      <c r="A61" s="88" t="s">
        <v>222</v>
      </c>
      <c r="B61" s="239" t="s">
        <v>29</v>
      </c>
      <c r="C61" s="282"/>
      <c r="D61" s="198"/>
      <c r="E61" s="239" t="s">
        <v>29</v>
      </c>
      <c r="F61" s="239" t="s">
        <v>29</v>
      </c>
      <c r="G61" s="198"/>
      <c r="H61" s="198"/>
      <c r="I61" s="200">
        <f t="shared" si="11"/>
        <v>3</v>
      </c>
      <c r="J61" s="733">
        <f t="shared" si="9"/>
        <v>12</v>
      </c>
      <c r="K61" s="734"/>
    </row>
    <row r="62" spans="1:11" ht="13.5" customHeight="1" x14ac:dyDescent="0.15">
      <c r="A62" s="88" t="s">
        <v>258</v>
      </c>
      <c r="B62" s="239"/>
      <c r="C62" s="202"/>
      <c r="D62" s="202"/>
      <c r="E62" s="203"/>
      <c r="F62" s="239"/>
      <c r="G62" s="202"/>
      <c r="H62" s="202"/>
      <c r="I62" s="200">
        <f t="shared" si="11"/>
        <v>0</v>
      </c>
      <c r="J62" s="733">
        <f t="shared" si="9"/>
        <v>0</v>
      </c>
      <c r="K62" s="734"/>
    </row>
    <row r="63" spans="1:11" ht="7.5" customHeight="1" x14ac:dyDescent="0.15">
      <c r="A63" s="207"/>
      <c r="B63" s="208"/>
      <c r="C63" s="208"/>
      <c r="D63" s="208"/>
      <c r="E63" s="208"/>
      <c r="F63" s="208"/>
      <c r="G63" s="208"/>
      <c r="H63" s="208"/>
      <c r="I63" s="209"/>
      <c r="J63" s="735" t="s">
        <v>336</v>
      </c>
      <c r="K63" s="735"/>
    </row>
    <row r="64" spans="1:11" s="1" customFormat="1" ht="18" customHeight="1" x14ac:dyDescent="0.15">
      <c r="A64" s="737" t="s">
        <v>143</v>
      </c>
      <c r="B64" s="738"/>
      <c r="C64" s="741" t="s">
        <v>162</v>
      </c>
      <c r="D64" s="742"/>
      <c r="E64" s="742"/>
      <c r="F64" s="742" t="s">
        <v>149</v>
      </c>
      <c r="G64" s="742"/>
      <c r="H64" s="743"/>
      <c r="I64" s="10"/>
      <c r="J64" s="736"/>
      <c r="K64" s="736"/>
    </row>
    <row r="65" spans="1:11" s="1" customFormat="1" ht="18" customHeight="1" x14ac:dyDescent="0.15">
      <c r="A65" s="739"/>
      <c r="B65" s="740"/>
      <c r="C65" s="744" t="s">
        <v>163</v>
      </c>
      <c r="D65" s="745"/>
      <c r="E65" s="745"/>
      <c r="F65" s="745" t="s">
        <v>164</v>
      </c>
      <c r="G65" s="745"/>
      <c r="H65" s="746"/>
      <c r="I65" s="210"/>
      <c r="J65" s="210"/>
      <c r="K65" s="210"/>
    </row>
  </sheetData>
  <mergeCells count="69">
    <mergeCell ref="C42:C50"/>
    <mergeCell ref="J61:K61"/>
    <mergeCell ref="J62:K62"/>
    <mergeCell ref="J63:K64"/>
    <mergeCell ref="A64:B65"/>
    <mergeCell ref="C64:E64"/>
    <mergeCell ref="F64:H64"/>
    <mergeCell ref="C65:E65"/>
    <mergeCell ref="F65:H65"/>
    <mergeCell ref="J60:K60"/>
    <mergeCell ref="J49:K49"/>
    <mergeCell ref="J50:K50"/>
    <mergeCell ref="I51:I52"/>
    <mergeCell ref="J51:K52"/>
    <mergeCell ref="J53:K53"/>
    <mergeCell ref="J54:K54"/>
    <mergeCell ref="J55:K55"/>
    <mergeCell ref="J56:K56"/>
    <mergeCell ref="J57:K57"/>
    <mergeCell ref="J58:K58"/>
    <mergeCell ref="J59:K59"/>
    <mergeCell ref="J48:K48"/>
    <mergeCell ref="J37:K37"/>
    <mergeCell ref="J38:K38"/>
    <mergeCell ref="I39:I40"/>
    <mergeCell ref="J39:K40"/>
    <mergeCell ref="J41:K41"/>
    <mergeCell ref="J42:K42"/>
    <mergeCell ref="J43:K43"/>
    <mergeCell ref="J44:K44"/>
    <mergeCell ref="J45:K45"/>
    <mergeCell ref="J46:K46"/>
    <mergeCell ref="J47:K47"/>
    <mergeCell ref="J36:K36"/>
    <mergeCell ref="J25:K25"/>
    <mergeCell ref="J26:K26"/>
    <mergeCell ref="I27:I28"/>
    <mergeCell ref="J27:K28"/>
    <mergeCell ref="J29:K29"/>
    <mergeCell ref="J30:K30"/>
    <mergeCell ref="J31:K31"/>
    <mergeCell ref="J32:K32"/>
    <mergeCell ref="J33:K33"/>
    <mergeCell ref="J34:K34"/>
    <mergeCell ref="J35:K35"/>
    <mergeCell ref="J24:K24"/>
    <mergeCell ref="J13:K13"/>
    <mergeCell ref="J14:K14"/>
    <mergeCell ref="I15:I16"/>
    <mergeCell ref="J15:K16"/>
    <mergeCell ref="J17:K17"/>
    <mergeCell ref="J18:K18"/>
    <mergeCell ref="J19:K19"/>
    <mergeCell ref="J20:K20"/>
    <mergeCell ref="J21:K21"/>
    <mergeCell ref="J22:K22"/>
    <mergeCell ref="J23:K23"/>
    <mergeCell ref="J12:K12"/>
    <mergeCell ref="B1:G1"/>
    <mergeCell ref="H1:K1"/>
    <mergeCell ref="I3:I4"/>
    <mergeCell ref="J3:K4"/>
    <mergeCell ref="J5:K5"/>
    <mergeCell ref="J6:K6"/>
    <mergeCell ref="J7:K7"/>
    <mergeCell ref="J8:K8"/>
    <mergeCell ref="J9:K9"/>
    <mergeCell ref="J10:K10"/>
    <mergeCell ref="J11:K11"/>
  </mergeCells>
  <phoneticPr fontId="13"/>
  <pageMargins left="0.51181102362204722" right="0.51181102362204722" top="0.15748031496062992" bottom="0.15748031496062992" header="0.31496062992125984" footer="0.31496062992125984"/>
  <pageSetup paperSize="9" orientation="portrait" r:id="rId1"/>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DABD3-05F5-4069-BBA7-32535D07BB37}">
  <sheetPr>
    <pageSetUpPr fitToPage="1"/>
  </sheetPr>
  <dimension ref="A1:X57"/>
  <sheetViews>
    <sheetView zoomScale="85" zoomScaleNormal="85" workbookViewId="0">
      <selection activeCell="Q50" sqref="Q50"/>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337</v>
      </c>
      <c r="C1" s="683"/>
      <c r="D1" s="683"/>
      <c r="E1" s="683"/>
      <c r="F1" s="683"/>
      <c r="H1" s="767" t="s">
        <v>55</v>
      </c>
      <c r="I1" s="768"/>
      <c r="J1" s="769"/>
      <c r="K1" s="770"/>
    </row>
    <row r="2" spans="1:24" ht="18" customHeight="1" x14ac:dyDescent="0.15">
      <c r="A2" s="14"/>
      <c r="B2" s="764" t="s">
        <v>340</v>
      </c>
      <c r="C2" s="764"/>
      <c r="D2" s="764"/>
      <c r="E2" s="764"/>
      <c r="I2" s="14"/>
      <c r="J2" s="3"/>
      <c r="K2" s="4"/>
    </row>
    <row r="3" spans="1:24" ht="18" customHeight="1" x14ac:dyDescent="0.15">
      <c r="A3" s="2" t="s">
        <v>64</v>
      </c>
      <c r="B3" s="90"/>
      <c r="C3" s="90"/>
      <c r="D3" s="90">
        <v>45931</v>
      </c>
      <c r="E3" s="90">
        <v>45932</v>
      </c>
      <c r="F3" s="90">
        <v>45933</v>
      </c>
      <c r="G3" s="90">
        <v>45934</v>
      </c>
      <c r="H3" s="90">
        <v>45935</v>
      </c>
      <c r="I3" s="727" t="s">
        <v>1</v>
      </c>
      <c r="J3" s="717" t="s">
        <v>2</v>
      </c>
      <c r="K3" s="718"/>
    </row>
    <row r="4" spans="1:24" ht="18" customHeight="1" x14ac:dyDescent="0.15">
      <c r="A4" s="2" t="s">
        <v>3</v>
      </c>
      <c r="B4" s="2"/>
      <c r="C4" s="2"/>
      <c r="D4" s="21" t="s">
        <v>6</v>
      </c>
      <c r="E4" s="2" t="s">
        <v>7</v>
      </c>
      <c r="F4" s="2" t="s">
        <v>8</v>
      </c>
      <c r="G4" s="2" t="s">
        <v>9</v>
      </c>
      <c r="H4" s="24" t="s">
        <v>10</v>
      </c>
      <c r="I4" s="728"/>
      <c r="J4" s="719"/>
      <c r="K4" s="720"/>
    </row>
    <row r="5" spans="1:24" ht="18" customHeight="1" thickBot="1" x14ac:dyDescent="0.2">
      <c r="A5" s="104" t="s">
        <v>13</v>
      </c>
      <c r="B5" s="105"/>
      <c r="C5" s="105"/>
      <c r="D5" s="105"/>
      <c r="E5" s="99"/>
      <c r="F5" s="99"/>
      <c r="G5" s="99"/>
      <c r="H5" s="99"/>
      <c r="I5" s="100"/>
      <c r="J5" s="765"/>
      <c r="K5" s="766"/>
    </row>
    <row r="6" spans="1:24" ht="18" customHeight="1" x14ac:dyDescent="0.15">
      <c r="A6" s="771" t="s">
        <v>52</v>
      </c>
      <c r="B6" s="351"/>
      <c r="C6" s="351"/>
      <c r="D6" s="109"/>
      <c r="E6" s="107"/>
      <c r="F6" s="107"/>
      <c r="G6" s="110"/>
      <c r="H6" s="110"/>
      <c r="I6" s="775"/>
      <c r="J6" s="777"/>
      <c r="K6" s="778"/>
      <c r="N6" s="6"/>
      <c r="O6" s="6"/>
      <c r="P6" s="6"/>
      <c r="Q6" s="6"/>
      <c r="R6" s="6"/>
      <c r="S6" s="6"/>
      <c r="T6" s="6"/>
      <c r="U6" s="6"/>
      <c r="V6" s="6"/>
      <c r="W6" s="6"/>
      <c r="X6" s="6"/>
    </row>
    <row r="7" spans="1:24" ht="18" customHeight="1" thickBot="1" x14ac:dyDescent="0.2">
      <c r="A7" s="772"/>
      <c r="B7" s="352"/>
      <c r="C7" s="352"/>
      <c r="D7" s="113"/>
      <c r="E7" s="111"/>
      <c r="F7" s="111"/>
      <c r="G7" s="122" t="s">
        <v>122</v>
      </c>
      <c r="H7" s="111" t="s">
        <v>27</v>
      </c>
      <c r="I7" s="776"/>
      <c r="J7" s="779"/>
      <c r="K7" s="780"/>
      <c r="N7" s="6"/>
      <c r="O7" s="6"/>
      <c r="P7" s="6"/>
      <c r="Q7" s="6"/>
      <c r="R7" s="6"/>
      <c r="S7" s="6"/>
      <c r="T7" s="6"/>
      <c r="U7" s="6"/>
      <c r="V7" s="6"/>
      <c r="W7" s="6"/>
      <c r="X7" s="6"/>
    </row>
    <row r="8" spans="1:24" ht="18" customHeight="1" x14ac:dyDescent="0.15">
      <c r="A8" s="43" t="s">
        <v>53</v>
      </c>
      <c r="B8" s="106"/>
      <c r="C8" s="106"/>
      <c r="D8" s="106"/>
      <c r="E8" s="29" t="s">
        <v>20</v>
      </c>
      <c r="F8" s="29"/>
      <c r="G8" s="29" t="s">
        <v>20</v>
      </c>
      <c r="H8" s="29"/>
      <c r="I8" s="43">
        <f>COUNTIFS(B8:H8,"&lt;&gt;空",B8:H8,"&lt;&gt;休",B8:H8,"&lt;&gt;調",B8:H8,"&lt;&gt;",B8:H8,"&lt;&gt;調整休")</f>
        <v>2</v>
      </c>
      <c r="J8" s="781">
        <f>SUM(COUNTIF(B8:H8,"9-16"))*(6.25)+(COUNTIF(B8:H8,"9-15"))*(5.5)+(COUNTIF(B8:H8,"9-14"))*(4.5)+(COUNTIF(B8:H8,"16-19"))*(3)+(COUNTIF(B8:H8,"15-19"))*(4)+(COUNTIF(B8:H8,"14-19"))*(4.5)+(COUNTIF(B8:H8,"13-19"))*(5.5)+(COUNTIF(B8:H8,"12-19"))*(6.25)</f>
        <v>9</v>
      </c>
      <c r="K8" s="782"/>
      <c r="N8" s="6"/>
      <c r="O8" s="6"/>
      <c r="P8" s="6"/>
      <c r="Q8" s="6"/>
      <c r="R8" s="6"/>
      <c r="S8" s="6"/>
      <c r="T8" s="6"/>
      <c r="U8" s="6"/>
      <c r="V8" s="6"/>
      <c r="W8" s="6"/>
      <c r="X8" s="6"/>
    </row>
    <row r="9" spans="1:24" ht="18" customHeight="1" thickBot="1" x14ac:dyDescent="0.2">
      <c r="A9" s="5" t="s">
        <v>54</v>
      </c>
      <c r="B9" s="45"/>
      <c r="C9" s="45"/>
      <c r="D9" s="46"/>
      <c r="E9" s="12" t="s">
        <v>21</v>
      </c>
      <c r="F9" s="12" t="s">
        <v>20</v>
      </c>
      <c r="G9" s="12"/>
      <c r="H9" s="12"/>
      <c r="I9" s="5">
        <f>COUNTIFS(B9:H9,"&lt;&gt;空",B9:H9,"&lt;&gt;休",B9:H9,"&lt;&gt;調",B9:H9,"&lt;&gt;",B9:H9,"&lt;&gt;調整休")</f>
        <v>2</v>
      </c>
      <c r="J9" s="682">
        <f>SUM(COUNTIF(B9:H9,"9-16"))*(6.25)+(COUNTIF(B9:H9,"9-15"))*(5.5)+(COUNTIF(B9:H9,"9-14"))*(4.5)+(COUNTIF(B9:H9,"16-19"))*(3)+(COUNTIF(B9:H9,"15-19"))*(4)+(COUNTIF(B9:H9,"14-19"))*(4.5)+(COUNTIF(B9:H9,"13-19"))*(5.5)+(COUNTIF(B9:H9,"12-19"))*(6.25)</f>
        <v>9</v>
      </c>
      <c r="K9" s="692"/>
    </row>
    <row r="10" spans="1:24" ht="18" customHeight="1" x14ac:dyDescent="0.15">
      <c r="A10" s="771" t="s">
        <v>63</v>
      </c>
      <c r="B10" s="141"/>
      <c r="C10" s="141"/>
      <c r="D10" s="109"/>
      <c r="E10" s="107"/>
      <c r="F10" s="365" t="s">
        <v>292</v>
      </c>
      <c r="G10" s="365" t="s">
        <v>292</v>
      </c>
      <c r="H10" s="365" t="s">
        <v>294</v>
      </c>
      <c r="I10" s="775">
        <v>4</v>
      </c>
      <c r="J10" s="777"/>
      <c r="K10" s="778"/>
    </row>
    <row r="11" spans="1:24" ht="18" customHeight="1" thickBot="1" x14ac:dyDescent="0.2">
      <c r="A11" s="772"/>
      <c r="B11" s="142"/>
      <c r="C11" s="142"/>
      <c r="D11" s="113"/>
      <c r="E11" s="111"/>
      <c r="F11" s="111" t="s">
        <v>21</v>
      </c>
      <c r="G11" s="111" t="s">
        <v>21</v>
      </c>
      <c r="H11" s="111" t="s">
        <v>58</v>
      </c>
      <c r="I11" s="776"/>
      <c r="J11" s="779"/>
      <c r="K11" s="780"/>
    </row>
    <row r="12" spans="1:24" ht="18" customHeight="1" x14ac:dyDescent="0.15">
      <c r="A12" s="33" t="s">
        <v>0</v>
      </c>
      <c r="B12" s="90">
        <v>45936</v>
      </c>
      <c r="C12" s="90">
        <v>45937</v>
      </c>
      <c r="D12" s="90">
        <v>45938</v>
      </c>
      <c r="E12" s="90">
        <v>45939</v>
      </c>
      <c r="F12" s="90">
        <v>45940</v>
      </c>
      <c r="G12" s="90">
        <v>45941</v>
      </c>
      <c r="H12" s="90">
        <v>45942</v>
      </c>
      <c r="I12" s="7"/>
      <c r="J12" s="717" t="s">
        <v>2</v>
      </c>
      <c r="K12" s="718"/>
    </row>
    <row r="13" spans="1:24" ht="18" customHeight="1" x14ac:dyDescent="0.15">
      <c r="A13" s="22" t="s">
        <v>3</v>
      </c>
      <c r="B13" s="2" t="s">
        <v>4</v>
      </c>
      <c r="C13" s="2" t="s">
        <v>5</v>
      </c>
      <c r="D13" s="21" t="s">
        <v>6</v>
      </c>
      <c r="E13" s="2" t="s">
        <v>7</v>
      </c>
      <c r="F13" s="2" t="s">
        <v>8</v>
      </c>
      <c r="G13" s="2" t="s">
        <v>9</v>
      </c>
      <c r="H13" s="24" t="s">
        <v>10</v>
      </c>
      <c r="I13" s="8"/>
      <c r="J13" s="719"/>
      <c r="K13" s="720"/>
    </row>
    <row r="14" spans="1:24" ht="18" customHeight="1" thickBot="1" x14ac:dyDescent="0.2">
      <c r="A14" s="104" t="s">
        <v>12</v>
      </c>
      <c r="B14" s="99"/>
      <c r="C14" s="105"/>
      <c r="D14" s="105"/>
      <c r="E14" s="99"/>
      <c r="F14" s="972" t="s">
        <v>60</v>
      </c>
      <c r="G14" s="973"/>
      <c r="H14" s="974"/>
      <c r="I14" s="100"/>
      <c r="J14" s="765"/>
      <c r="K14" s="766"/>
    </row>
    <row r="15" spans="1:24" ht="20.45" customHeight="1" x14ac:dyDescent="0.15">
      <c r="A15" s="771" t="s">
        <v>52</v>
      </c>
      <c r="B15" s="107"/>
      <c r="C15" s="351"/>
      <c r="D15" s="109"/>
      <c r="E15" s="107"/>
      <c r="F15" s="107"/>
      <c r="G15" s="110"/>
      <c r="H15" s="110"/>
      <c r="I15" s="775"/>
      <c r="J15" s="777"/>
      <c r="K15" s="778"/>
    </row>
    <row r="16" spans="1:24" ht="20.45" customHeight="1" thickBot="1" x14ac:dyDescent="0.2">
      <c r="A16" s="772"/>
      <c r="B16" s="122" t="s">
        <v>188</v>
      </c>
      <c r="C16" s="352"/>
      <c r="D16" s="113"/>
      <c r="E16" s="111"/>
      <c r="F16" s="111"/>
      <c r="G16" s="122" t="s">
        <v>122</v>
      </c>
      <c r="H16" s="111" t="s">
        <v>27</v>
      </c>
      <c r="I16" s="776"/>
      <c r="J16" s="779"/>
      <c r="K16" s="780"/>
    </row>
    <row r="17" spans="1:11" ht="18" customHeight="1" x14ac:dyDescent="0.15">
      <c r="A17" s="43" t="s">
        <v>53</v>
      </c>
      <c r="B17" s="29" t="s">
        <v>20</v>
      </c>
      <c r="C17" s="106"/>
      <c r="D17" s="106"/>
      <c r="E17" s="29" t="s">
        <v>20</v>
      </c>
      <c r="F17" s="29"/>
      <c r="G17" s="29" t="s">
        <v>20</v>
      </c>
      <c r="H17" s="29"/>
      <c r="I17" s="43">
        <f t="shared" ref="I17:I18" si="0">COUNTIFS(B17:H17,"&lt;&gt;空",B17:H17,"&lt;&gt;休",B17:H17,"&lt;&gt;調",B17:H17,"&lt;&gt;",B17:H17,"&lt;&gt;調整休")</f>
        <v>3</v>
      </c>
      <c r="J17" s="781">
        <f>SUM(COUNTIF(B17:H17,"9-16"))*(6.25)+(COUNTIF(B17:H17,"9-15"))*(5.5)+(COUNTIF(B17:H17,"9-14"))*(4.5)+(COUNTIF(B17:H17,"16-19"))*(3)+(COUNTIF(B17:H17,"15-19"))*(4)+(COUNTIF(B17:H17,"14-19"))*(4.5)+(COUNTIF(B17:H17,"13-19"))*(5.5)+(COUNTIF(B17:H17,"12-19"))*(6.25)</f>
        <v>13.5</v>
      </c>
      <c r="K17" s="782"/>
    </row>
    <row r="18" spans="1:11" ht="18" customHeight="1" thickBot="1" x14ac:dyDescent="0.2">
      <c r="A18" s="5" t="s">
        <v>54</v>
      </c>
      <c r="B18" s="12"/>
      <c r="C18" s="45"/>
      <c r="D18" s="46"/>
      <c r="E18" s="12" t="s">
        <v>21</v>
      </c>
      <c r="F18" s="12" t="s">
        <v>20</v>
      </c>
      <c r="G18" s="12"/>
      <c r="H18" s="12"/>
      <c r="I18" s="5">
        <f t="shared" si="0"/>
        <v>2</v>
      </c>
      <c r="J18" s="682">
        <f>SUM(COUNTIF(B18:H18,"9-16"))*(6.25)+(COUNTIF(B18:H18,"9-15"))*(5.5)+(COUNTIF(B18:H18,"9-14"))*(4.5)+(COUNTIF(B18:H18,"16-19"))*(3)+(COUNTIF(B18:H18,"15-19"))*(4)+(COUNTIF(B18:H18,"14-19"))*(4.5)+(COUNTIF(B18:H18,"13-19"))*(5.5)+(COUNTIF(B18:H18,"12-19"))*(6.25)</f>
        <v>9</v>
      </c>
      <c r="K18" s="692"/>
    </row>
    <row r="19" spans="1:11" ht="18" customHeight="1" x14ac:dyDescent="0.15">
      <c r="A19" s="771" t="s">
        <v>63</v>
      </c>
      <c r="B19" s="365" t="s">
        <v>292</v>
      </c>
      <c r="C19" s="141"/>
      <c r="D19" s="109"/>
      <c r="E19" s="107"/>
      <c r="F19" s="365" t="s">
        <v>292</v>
      </c>
      <c r="G19" s="365" t="s">
        <v>292</v>
      </c>
      <c r="H19" s="365" t="s">
        <v>294</v>
      </c>
      <c r="I19" s="775">
        <v>4</v>
      </c>
      <c r="J19" s="777"/>
      <c r="K19" s="778"/>
    </row>
    <row r="20" spans="1:11" ht="18" customHeight="1" thickBot="1" x14ac:dyDescent="0.2">
      <c r="A20" s="772"/>
      <c r="B20" s="111" t="s">
        <v>21</v>
      </c>
      <c r="C20" s="142"/>
      <c r="D20" s="113"/>
      <c r="E20" s="111"/>
      <c r="F20" s="111" t="s">
        <v>21</v>
      </c>
      <c r="G20" s="111" t="s">
        <v>21</v>
      </c>
      <c r="H20" s="111" t="s">
        <v>58</v>
      </c>
      <c r="I20" s="776"/>
      <c r="J20" s="779"/>
      <c r="K20" s="780"/>
    </row>
    <row r="21" spans="1:11" ht="18" customHeight="1" x14ac:dyDescent="0.15">
      <c r="A21" s="22" t="s">
        <v>0</v>
      </c>
      <c r="B21" s="23">
        <v>45943</v>
      </c>
      <c r="C21" s="23">
        <v>45944</v>
      </c>
      <c r="D21" s="23">
        <v>45945</v>
      </c>
      <c r="E21" s="23">
        <v>45946</v>
      </c>
      <c r="F21" s="23">
        <v>45947</v>
      </c>
      <c r="G21" s="23">
        <v>45948</v>
      </c>
      <c r="H21" s="23">
        <v>45949</v>
      </c>
      <c r="I21" s="7"/>
      <c r="J21" s="717" t="s">
        <v>2</v>
      </c>
      <c r="K21" s="718"/>
    </row>
    <row r="22" spans="1:11" ht="18" customHeight="1" x14ac:dyDescent="0.15">
      <c r="A22" s="22" t="s">
        <v>3</v>
      </c>
      <c r="B22" s="24" t="s">
        <v>4</v>
      </c>
      <c r="C22" s="21" t="s">
        <v>5</v>
      </c>
      <c r="D22" s="21" t="s">
        <v>6</v>
      </c>
      <c r="E22" s="2" t="s">
        <v>7</v>
      </c>
      <c r="F22" s="2" t="s">
        <v>8</v>
      </c>
      <c r="G22" s="2" t="s">
        <v>9</v>
      </c>
      <c r="H22" s="24" t="s">
        <v>10</v>
      </c>
      <c r="I22" s="8"/>
      <c r="J22" s="719"/>
      <c r="K22" s="720"/>
    </row>
    <row r="23" spans="1:11" ht="18" customHeight="1" thickBot="1" x14ac:dyDescent="0.2">
      <c r="A23" s="104" t="s">
        <v>13</v>
      </c>
      <c r="B23" s="99"/>
      <c r="C23" s="105"/>
      <c r="D23" s="105"/>
      <c r="E23" s="99"/>
      <c r="F23" s="99"/>
      <c r="G23" s="99"/>
      <c r="H23" s="99"/>
      <c r="I23" s="100"/>
      <c r="J23" s="765"/>
      <c r="K23" s="766"/>
    </row>
    <row r="24" spans="1:11" ht="19.5" customHeight="1" x14ac:dyDescent="0.15">
      <c r="A24" s="771" t="s">
        <v>52</v>
      </c>
      <c r="B24" s="107"/>
      <c r="C24" s="351"/>
      <c r="D24" s="109"/>
      <c r="E24" s="107"/>
      <c r="F24" s="107"/>
      <c r="G24" s="110"/>
      <c r="H24" s="110"/>
      <c r="I24" s="775"/>
      <c r="J24" s="777"/>
      <c r="K24" s="778"/>
    </row>
    <row r="25" spans="1:11" ht="19.5" customHeight="1" thickBot="1" x14ac:dyDescent="0.2">
      <c r="A25" s="772"/>
      <c r="B25" s="122" t="s">
        <v>188</v>
      </c>
      <c r="C25" s="352"/>
      <c r="D25" s="113"/>
      <c r="E25" s="111"/>
      <c r="F25" s="111"/>
      <c r="G25" s="122" t="s">
        <v>122</v>
      </c>
      <c r="H25" s="111" t="s">
        <v>27</v>
      </c>
      <c r="I25" s="776"/>
      <c r="J25" s="779"/>
      <c r="K25" s="780"/>
    </row>
    <row r="26" spans="1:11" ht="18" customHeight="1" x14ac:dyDescent="0.15">
      <c r="A26" s="43" t="s">
        <v>53</v>
      </c>
      <c r="B26" s="29" t="s">
        <v>20</v>
      </c>
      <c r="C26" s="106"/>
      <c r="D26" s="106"/>
      <c r="E26" s="29" t="s">
        <v>20</v>
      </c>
      <c r="F26" s="29"/>
      <c r="G26" s="29" t="s">
        <v>20</v>
      </c>
      <c r="H26" s="29"/>
      <c r="I26" s="43">
        <f>COUNTIFS(B26:H26,"&lt;&gt;空",B26:H26,"&lt;&gt;休",B26:H26,"&lt;&gt;調",B26:H26,"&lt;&gt;",B26:H26,"&lt;&gt;調整休")</f>
        <v>3</v>
      </c>
      <c r="J26" s="781">
        <f>SUM(COUNTIF(B26:H26,"9-16"))*(6.25)+(COUNTIF(B26:H26,"9-15"))*(5.5)+(COUNTIF(B26:H26,"9-14"))*(4.5)+(COUNTIF(B26:H26,"16-19"))*(3)+(COUNTIF(B26:H26,"15-19"))*(4)+(COUNTIF(B26:H26,"14-19"))*(4.5)+(COUNTIF(B26:H26,"13-19"))*(5.5)+(COUNTIF(B26:H26,"12-19"))*(6.25)</f>
        <v>13.5</v>
      </c>
      <c r="K26" s="782"/>
    </row>
    <row r="27" spans="1:11" ht="18" customHeight="1" thickBot="1" x14ac:dyDescent="0.2">
      <c r="A27" s="5" t="s">
        <v>54</v>
      </c>
      <c r="B27" s="12"/>
      <c r="C27" s="45"/>
      <c r="D27" s="46"/>
      <c r="E27" s="12" t="s">
        <v>21</v>
      </c>
      <c r="F27" s="12" t="s">
        <v>20</v>
      </c>
      <c r="G27" s="12"/>
      <c r="H27" s="12"/>
      <c r="I27" s="5">
        <f>COUNTIFS(B27:H27,"&lt;&gt;空",B27:H27,"&lt;&gt;休",B27:H27,"&lt;&gt;調",B27:H27,"&lt;&gt;",B27:H27,"&lt;&gt;調整休")</f>
        <v>2</v>
      </c>
      <c r="J27" s="682">
        <f>SUM(COUNTIF(B27:H27,"9-16"))*(6.25)+(COUNTIF(B27:H27,"9-15"))*(5.5)+(COUNTIF(B27:H27,"9-14"))*(4.5)+(COUNTIF(B27:H27,"16-19"))*(3)+(COUNTIF(B27:H27,"15-19"))*(4)+(COUNTIF(B27:H27,"14-19"))*(4.5)+(COUNTIF(B27:H27,"13-19"))*(5.5)+(COUNTIF(B27:H27,"12-19"))*(6.25)</f>
        <v>9</v>
      </c>
      <c r="K27" s="692"/>
    </row>
    <row r="28" spans="1:11" ht="18" customHeight="1" x14ac:dyDescent="0.15">
      <c r="A28" s="771" t="s">
        <v>63</v>
      </c>
      <c r="B28" s="365" t="s">
        <v>292</v>
      </c>
      <c r="C28" s="141"/>
      <c r="D28" s="109"/>
      <c r="E28" s="107"/>
      <c r="F28" s="365" t="s">
        <v>292</v>
      </c>
      <c r="G28" s="365" t="s">
        <v>292</v>
      </c>
      <c r="H28" s="365" t="s">
        <v>294</v>
      </c>
      <c r="I28" s="775">
        <v>4</v>
      </c>
      <c r="J28" s="777"/>
      <c r="K28" s="778"/>
    </row>
    <row r="29" spans="1:11" ht="18" customHeight="1" thickBot="1" x14ac:dyDescent="0.2">
      <c r="A29" s="772"/>
      <c r="B29" s="111" t="s">
        <v>21</v>
      </c>
      <c r="C29" s="142"/>
      <c r="D29" s="113"/>
      <c r="E29" s="111"/>
      <c r="F29" s="111" t="s">
        <v>21</v>
      </c>
      <c r="G29" s="111" t="s">
        <v>21</v>
      </c>
      <c r="H29" s="111" t="s">
        <v>58</v>
      </c>
      <c r="I29" s="776"/>
      <c r="J29" s="779"/>
      <c r="K29" s="780"/>
    </row>
    <row r="30" spans="1:11" ht="18" customHeight="1" x14ac:dyDescent="0.15">
      <c r="A30" s="22" t="s">
        <v>0</v>
      </c>
      <c r="B30" s="90">
        <v>45950</v>
      </c>
      <c r="C30" s="90">
        <v>45951</v>
      </c>
      <c r="D30" s="90">
        <v>45952</v>
      </c>
      <c r="E30" s="90">
        <v>45953</v>
      </c>
      <c r="F30" s="90">
        <v>45954</v>
      </c>
      <c r="G30" s="90">
        <v>45955</v>
      </c>
      <c r="H30" s="90">
        <v>45956</v>
      </c>
      <c r="I30" s="7"/>
      <c r="J30" s="717" t="s">
        <v>2</v>
      </c>
      <c r="K30" s="718"/>
    </row>
    <row r="31" spans="1:11" ht="18" customHeight="1" x14ac:dyDescent="0.15">
      <c r="A31" s="22" t="s">
        <v>3</v>
      </c>
      <c r="B31" s="2" t="s">
        <v>4</v>
      </c>
      <c r="C31" s="21" t="s">
        <v>5</v>
      </c>
      <c r="D31" s="21" t="s">
        <v>6</v>
      </c>
      <c r="E31" s="2" t="s">
        <v>7</v>
      </c>
      <c r="F31" s="2" t="s">
        <v>8</v>
      </c>
      <c r="G31" s="2" t="s">
        <v>9</v>
      </c>
      <c r="H31" s="24" t="s">
        <v>10</v>
      </c>
      <c r="I31" s="8"/>
      <c r="J31" s="719"/>
      <c r="K31" s="720"/>
    </row>
    <row r="32" spans="1:11" ht="18" customHeight="1" thickBot="1" x14ac:dyDescent="0.2">
      <c r="A32" s="104" t="s">
        <v>12</v>
      </c>
      <c r="B32" s="99"/>
      <c r="C32" s="419" t="s">
        <v>334</v>
      </c>
      <c r="D32" s="105"/>
      <c r="E32" s="99"/>
      <c r="F32" s="99"/>
      <c r="G32" s="99"/>
      <c r="H32" s="99"/>
      <c r="I32" s="100"/>
      <c r="J32" s="765"/>
      <c r="K32" s="766"/>
    </row>
    <row r="33" spans="1:11" ht="20.45" customHeight="1" x14ac:dyDescent="0.15">
      <c r="A33" s="771" t="s">
        <v>52</v>
      </c>
      <c r="B33" s="107"/>
      <c r="C33" s="997" t="s">
        <v>338</v>
      </c>
      <c r="D33" s="109"/>
      <c r="E33" s="107"/>
      <c r="F33" s="107"/>
      <c r="G33" s="110"/>
      <c r="H33" s="110"/>
      <c r="I33" s="775"/>
      <c r="J33" s="777"/>
      <c r="K33" s="778"/>
    </row>
    <row r="34" spans="1:11" ht="20.45" customHeight="1" thickBot="1" x14ac:dyDescent="0.2">
      <c r="A34" s="772"/>
      <c r="B34" s="122" t="s">
        <v>188</v>
      </c>
      <c r="C34" s="994"/>
      <c r="D34" s="113"/>
      <c r="E34" s="111"/>
      <c r="F34" s="111"/>
      <c r="G34" s="122" t="s">
        <v>122</v>
      </c>
      <c r="H34" s="111" t="s">
        <v>27</v>
      </c>
      <c r="I34" s="776"/>
      <c r="J34" s="779"/>
      <c r="K34" s="780"/>
    </row>
    <row r="35" spans="1:11" ht="18" customHeight="1" x14ac:dyDescent="0.15">
      <c r="A35" s="43" t="s">
        <v>53</v>
      </c>
      <c r="B35" s="29" t="s">
        <v>20</v>
      </c>
      <c r="C35" s="994"/>
      <c r="D35" s="106"/>
      <c r="E35" s="29" t="s">
        <v>20</v>
      </c>
      <c r="F35" s="29"/>
      <c r="G35" s="29" t="s">
        <v>20</v>
      </c>
      <c r="H35" s="29"/>
      <c r="I35" s="43">
        <f>COUNTIFS(B35:H35,"&lt;&gt;空",B35:H35,"&lt;&gt;休",B35:H35,"&lt;&gt;調",B35:H35,"&lt;&gt;",B35:H35,"&lt;&gt;調整休")</f>
        <v>3</v>
      </c>
      <c r="J35" s="781">
        <f>SUM(COUNTIF(B35:H35,"9-16"))*(6.25)+(COUNTIF(B35:H35,"9-15"))*(5.5)+(COUNTIF(B35:H35,"9-14"))*(4.5)+(COUNTIF(B35:H35,"16-19"))*(3)+(COUNTIF(B35:H35,"15-19"))*(4)+(COUNTIF(B35:H35,"14-19"))*(4.5)+(COUNTIF(B35:H35,"13-19"))*(5.5)+(COUNTIF(B35:H35,"12-19"))*(6.25)</f>
        <v>13.5</v>
      </c>
      <c r="K35" s="782"/>
    </row>
    <row r="36" spans="1:11" ht="18" customHeight="1" thickBot="1" x14ac:dyDescent="0.2">
      <c r="A36" s="5" t="s">
        <v>54</v>
      </c>
      <c r="B36" s="12"/>
      <c r="C36" s="994"/>
      <c r="D36" s="46"/>
      <c r="E36" s="12" t="s">
        <v>21</v>
      </c>
      <c r="F36" s="12" t="s">
        <v>20</v>
      </c>
      <c r="G36" s="12"/>
      <c r="H36" s="12"/>
      <c r="I36" s="5">
        <f>COUNTIFS(B36:H36,"&lt;&gt;空",B36:H36,"&lt;&gt;休",B36:H36,"&lt;&gt;調",B36:H36,"&lt;&gt;",B36:H36,"&lt;&gt;調整休")</f>
        <v>2</v>
      </c>
      <c r="J36" s="682">
        <f>SUM(COUNTIF(B36:H36,"9-16"))*(6.25)+(COUNTIF(B36:H36,"9-15"))*(5.5)+(COUNTIF(B36:H36,"9-14"))*(4.5)+(COUNTIF(B36:H36,"16-19"))*(3)+(COUNTIF(B36:H36,"15-19"))*(4)+(COUNTIF(B36:H36,"14-19"))*(4.5)+(COUNTIF(B36:H36,"13-19"))*(5.5)+(COUNTIF(B36:H36,"12-19"))*(6.25)</f>
        <v>9</v>
      </c>
      <c r="K36" s="692"/>
    </row>
    <row r="37" spans="1:11" ht="18" customHeight="1" x14ac:dyDescent="0.15">
      <c r="A37" s="771" t="s">
        <v>63</v>
      </c>
      <c r="B37" s="365" t="s">
        <v>292</v>
      </c>
      <c r="C37" s="994"/>
      <c r="D37" s="109"/>
      <c r="E37" s="107"/>
      <c r="F37" s="365" t="s">
        <v>292</v>
      </c>
      <c r="G37" s="365" t="s">
        <v>292</v>
      </c>
      <c r="H37" s="365" t="s">
        <v>294</v>
      </c>
      <c r="I37" s="775">
        <v>4</v>
      </c>
      <c r="J37" s="777"/>
      <c r="K37" s="778"/>
    </row>
    <row r="38" spans="1:11" ht="18" customHeight="1" thickBot="1" x14ac:dyDescent="0.2">
      <c r="A38" s="772"/>
      <c r="B38" s="111" t="s">
        <v>21</v>
      </c>
      <c r="C38" s="995"/>
      <c r="D38" s="113"/>
      <c r="E38" s="111"/>
      <c r="F38" s="111" t="s">
        <v>21</v>
      </c>
      <c r="G38" s="111" t="s">
        <v>21</v>
      </c>
      <c r="H38" s="111" t="s">
        <v>58</v>
      </c>
      <c r="I38" s="776"/>
      <c r="J38" s="779"/>
      <c r="K38" s="780"/>
    </row>
    <row r="39" spans="1:11" ht="18" customHeight="1" x14ac:dyDescent="0.15">
      <c r="A39" s="22" t="s">
        <v>0</v>
      </c>
      <c r="B39" s="23">
        <v>45957</v>
      </c>
      <c r="C39" s="23">
        <v>45958</v>
      </c>
      <c r="D39" s="23">
        <v>45959</v>
      </c>
      <c r="E39" s="23">
        <v>45960</v>
      </c>
      <c r="F39" s="23">
        <v>45961</v>
      </c>
      <c r="G39" s="23"/>
      <c r="H39" s="23"/>
      <c r="I39" s="7"/>
      <c r="J39" s="717" t="s">
        <v>2</v>
      </c>
      <c r="K39" s="718"/>
    </row>
    <row r="40" spans="1:11" ht="18" customHeight="1" x14ac:dyDescent="0.15">
      <c r="A40" s="22" t="s">
        <v>3</v>
      </c>
      <c r="B40" s="2" t="s">
        <v>4</v>
      </c>
      <c r="C40" s="316" t="s">
        <v>5</v>
      </c>
      <c r="D40" s="21" t="s">
        <v>6</v>
      </c>
      <c r="E40" s="2" t="s">
        <v>7</v>
      </c>
      <c r="F40" s="2" t="s">
        <v>8</v>
      </c>
      <c r="G40" s="2"/>
      <c r="H40" s="24"/>
      <c r="I40" s="8"/>
      <c r="J40" s="719"/>
      <c r="K40" s="720"/>
    </row>
    <row r="41" spans="1:11" ht="18" customHeight="1" thickBot="1" x14ac:dyDescent="0.2">
      <c r="A41" s="104" t="s">
        <v>13</v>
      </c>
      <c r="B41" s="99"/>
      <c r="C41" s="105"/>
      <c r="D41" s="105"/>
      <c r="E41" s="99"/>
      <c r="F41" s="99"/>
      <c r="G41" s="105"/>
      <c r="H41" s="105"/>
      <c r="I41" s="100"/>
      <c r="J41" s="785"/>
      <c r="K41" s="766"/>
    </row>
    <row r="42" spans="1:11" ht="19.5" customHeight="1" x14ac:dyDescent="0.15">
      <c r="A42" s="771" t="s">
        <v>52</v>
      </c>
      <c r="B42" s="107"/>
      <c r="C42" s="351"/>
      <c r="D42" s="109"/>
      <c r="E42" s="107"/>
      <c r="F42" s="107"/>
      <c r="G42" s="109"/>
      <c r="H42" s="109"/>
      <c r="I42" s="775"/>
      <c r="J42" s="777"/>
      <c r="K42" s="778"/>
    </row>
    <row r="43" spans="1:11" ht="19.5" customHeight="1" thickBot="1" x14ac:dyDescent="0.2">
      <c r="A43" s="772"/>
      <c r="B43" s="122" t="s">
        <v>188</v>
      </c>
      <c r="C43" s="352"/>
      <c r="D43" s="113"/>
      <c r="E43" s="111"/>
      <c r="F43" s="111"/>
      <c r="G43" s="113"/>
      <c r="H43" s="113"/>
      <c r="I43" s="776"/>
      <c r="J43" s="779"/>
      <c r="K43" s="780"/>
    </row>
    <row r="44" spans="1:11" ht="18" customHeight="1" x14ac:dyDescent="0.15">
      <c r="A44" s="43" t="s">
        <v>53</v>
      </c>
      <c r="B44" s="29" t="s">
        <v>20</v>
      </c>
      <c r="C44" s="106"/>
      <c r="D44" s="106"/>
      <c r="E44" s="29" t="s">
        <v>20</v>
      </c>
      <c r="F44" s="29"/>
      <c r="G44" s="106"/>
      <c r="H44" s="106"/>
      <c r="I44" s="43">
        <f>COUNTIFS(B44:H44,"&lt;&gt;空",B44:H44,"&lt;&gt;休",B44:H44,"&lt;&gt;調",B44:H44,"&lt;&gt;",B44:H44,"&lt;&gt;調整休")</f>
        <v>2</v>
      </c>
      <c r="J44" s="781">
        <f>SUM(COUNTIF(B44:H44,"9-16"))*(6.25)+(COUNTIF(B44:H44,"9-15"))*(5.5)+(COUNTIF(B44:H44,"9-14"))*(4.5)+(COUNTIF(B44:H44,"16-19"))*(3)+(COUNTIF(B44:H44,"15-19"))*(4)+(COUNTIF(B44:H44,"14-19"))*(4.5)+(COUNTIF(B44:H44,"13-19"))*(5.5)+(COUNTIF(B44:H44,"12-19"))*(6.25)</f>
        <v>9</v>
      </c>
      <c r="K44" s="782"/>
    </row>
    <row r="45" spans="1:11" ht="18" customHeight="1" thickBot="1" x14ac:dyDescent="0.2">
      <c r="A45" s="5" t="s">
        <v>54</v>
      </c>
      <c r="B45" s="12"/>
      <c r="C45" s="45"/>
      <c r="D45" s="46"/>
      <c r="E45" s="12" t="s">
        <v>21</v>
      </c>
      <c r="F45" s="12" t="s">
        <v>20</v>
      </c>
      <c r="G45" s="46"/>
      <c r="H45" s="46"/>
      <c r="I45" s="5">
        <f>COUNTIFS(B45:H45,"&lt;&gt;空",B45:H45,"&lt;&gt;休",B45:H45,"&lt;&gt;調",B45:H45,"&lt;&gt;",B45:H45,"&lt;&gt;調整休")</f>
        <v>2</v>
      </c>
      <c r="J45" s="682">
        <f>SUM(COUNTIF(B45:H45,"9-16"))*(6.25)+(COUNTIF(B45:H45,"9-15"))*(5.5)+(COUNTIF(B45:H45,"9-14"))*(4.5)+(COUNTIF(B45:H45,"16-19"))*(3)+(COUNTIF(B45:H45,"15-19"))*(4)+(COUNTIF(B45:H45,"14-19"))*(4.5)+(COUNTIF(B45:H45,"13-19"))*(5.5)+(COUNTIF(B45:H45,"12-19"))*(6.25)</f>
        <v>9</v>
      </c>
      <c r="K45" s="692"/>
    </row>
    <row r="46" spans="1:11" ht="18" customHeight="1" x14ac:dyDescent="0.15">
      <c r="A46" s="771" t="s">
        <v>63</v>
      </c>
      <c r="B46" s="365" t="s">
        <v>292</v>
      </c>
      <c r="C46" s="141"/>
      <c r="D46" s="109"/>
      <c r="E46" s="107"/>
      <c r="F46" s="365" t="s">
        <v>292</v>
      </c>
      <c r="G46" s="109"/>
      <c r="H46" s="109"/>
      <c r="I46" s="775">
        <v>4</v>
      </c>
      <c r="J46" s="777"/>
      <c r="K46" s="778"/>
    </row>
    <row r="47" spans="1:11" ht="18" customHeight="1" thickBot="1" x14ac:dyDescent="0.2">
      <c r="A47" s="772"/>
      <c r="B47" s="111" t="s">
        <v>21</v>
      </c>
      <c r="C47" s="142"/>
      <c r="D47" s="113"/>
      <c r="E47" s="111"/>
      <c r="F47" s="111" t="s">
        <v>21</v>
      </c>
      <c r="G47" s="113"/>
      <c r="H47" s="113"/>
      <c r="I47" s="776"/>
      <c r="J47" s="779"/>
      <c r="K47" s="780"/>
    </row>
    <row r="48" spans="1:11" ht="18" customHeight="1" x14ac:dyDescent="0.15">
      <c r="A48" s="41"/>
      <c r="B48" s="42"/>
      <c r="C48" s="42"/>
      <c r="D48" s="42"/>
      <c r="E48" s="42"/>
      <c r="F48" s="42"/>
      <c r="G48" s="42"/>
      <c r="H48" s="42"/>
      <c r="I48" s="881" t="s">
        <v>342</v>
      </c>
      <c r="J48" s="881"/>
      <c r="K48" s="881"/>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93</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71">
    <mergeCell ref="A55:B55"/>
    <mergeCell ref="A56:B56"/>
    <mergeCell ref="C56:K56"/>
    <mergeCell ref="A57:B57"/>
    <mergeCell ref="C57:K57"/>
    <mergeCell ref="A54:B54"/>
    <mergeCell ref="C54:K54"/>
    <mergeCell ref="A46:A47"/>
    <mergeCell ref="I46:I47"/>
    <mergeCell ref="J46:K47"/>
    <mergeCell ref="I48:K48"/>
    <mergeCell ref="A49:B49"/>
    <mergeCell ref="D49:E49"/>
    <mergeCell ref="A50:B50"/>
    <mergeCell ref="C50:K50"/>
    <mergeCell ref="A51:B51"/>
    <mergeCell ref="C51:K51"/>
    <mergeCell ref="C52:K52"/>
    <mergeCell ref="J45:K45"/>
    <mergeCell ref="J35:K35"/>
    <mergeCell ref="J36:K36"/>
    <mergeCell ref="A37:A38"/>
    <mergeCell ref="I37:I38"/>
    <mergeCell ref="J37:K38"/>
    <mergeCell ref="J39:K40"/>
    <mergeCell ref="J41:K41"/>
    <mergeCell ref="A42:A43"/>
    <mergeCell ref="I42:I43"/>
    <mergeCell ref="J42:K43"/>
    <mergeCell ref="J44:K44"/>
    <mergeCell ref="C33:C38"/>
    <mergeCell ref="A33:A34"/>
    <mergeCell ref="I33:I34"/>
    <mergeCell ref="J33:K34"/>
    <mergeCell ref="A28:A29"/>
    <mergeCell ref="I28:I29"/>
    <mergeCell ref="J28:K29"/>
    <mergeCell ref="J30:K31"/>
    <mergeCell ref="J23:K23"/>
    <mergeCell ref="A24:A25"/>
    <mergeCell ref="I24:I25"/>
    <mergeCell ref="J24:K25"/>
    <mergeCell ref="J26:K26"/>
    <mergeCell ref="J32:K32"/>
    <mergeCell ref="J21:K22"/>
    <mergeCell ref="J12:K13"/>
    <mergeCell ref="F14:H14"/>
    <mergeCell ref="J14:K14"/>
    <mergeCell ref="J27:K27"/>
    <mergeCell ref="A19:A20"/>
    <mergeCell ref="I19:I20"/>
    <mergeCell ref="J19:K20"/>
    <mergeCell ref="A10:A11"/>
    <mergeCell ref="I10:I11"/>
    <mergeCell ref="J10:K11"/>
    <mergeCell ref="A15:A16"/>
    <mergeCell ref="I15:I16"/>
    <mergeCell ref="J15:K16"/>
    <mergeCell ref="J17:K17"/>
    <mergeCell ref="J18:K18"/>
    <mergeCell ref="B1:F1"/>
    <mergeCell ref="H1:K1"/>
    <mergeCell ref="B2:E2"/>
    <mergeCell ref="I3:I4"/>
    <mergeCell ref="J3:K4"/>
    <mergeCell ref="J9:K9"/>
    <mergeCell ref="J5:K5"/>
    <mergeCell ref="A6:A7"/>
    <mergeCell ref="I6:I7"/>
    <mergeCell ref="J6:K7"/>
    <mergeCell ref="J8:K8"/>
  </mergeCells>
  <phoneticPr fontId="13"/>
  <pageMargins left="0.59055118110236227" right="0.27559055118110237" top="0.31496062992125984" bottom="0.11811023622047245" header="0.51181102362204722" footer="0.51181102362204722"/>
  <pageSetup paperSize="9" scale="87"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333AC766-FCA7-41BE-8C63-D79CD20FD2A3}">
          <x14:formula1>
            <xm:f>'F:\Users\clmiwa-three\Downloads\[《中村》新田・草加 エリア 仮シフト【12月16日～1月15日】.xlsx]参照データベース'!#REF!</xm:f>
          </x14:formula1>
          <xm:sqref>G1 C48:H48</xm:sqref>
        </x14:dataValidation>
      </x14:dataValidations>
    </ext>
  </extLst>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6EBCB-2E23-4A2F-A2F1-67D847689A06}">
  <sheetPr>
    <pageSetUpPr fitToPage="1"/>
  </sheetPr>
  <dimension ref="A1:N62"/>
  <sheetViews>
    <sheetView zoomScale="90" zoomScaleNormal="90" workbookViewId="0">
      <selection activeCell="Q50" sqref="Q50"/>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337</v>
      </c>
      <c r="C1" s="683"/>
      <c r="D1" s="683"/>
      <c r="E1" s="683"/>
      <c r="F1" s="683"/>
      <c r="H1" s="729" t="s">
        <v>111</v>
      </c>
      <c r="I1" s="730"/>
      <c r="J1" s="731"/>
      <c r="K1" s="732"/>
    </row>
    <row r="2" spans="1:11" ht="9.9499999999999993" customHeight="1" x14ac:dyDescent="0.15">
      <c r="A2" s="14"/>
      <c r="I2" s="14"/>
      <c r="J2" s="3"/>
      <c r="K2" s="4"/>
    </row>
    <row r="3" spans="1:11" ht="15" customHeight="1" x14ac:dyDescent="0.15">
      <c r="A3" s="2" t="s">
        <v>64</v>
      </c>
      <c r="B3" s="90"/>
      <c r="C3" s="90"/>
      <c r="D3" s="90">
        <v>45931</v>
      </c>
      <c r="E3" s="90">
        <v>45932</v>
      </c>
      <c r="F3" s="90">
        <v>45933</v>
      </c>
      <c r="G3" s="90">
        <v>45934</v>
      </c>
      <c r="H3" s="90">
        <v>45935</v>
      </c>
      <c r="I3" s="727" t="s">
        <v>1</v>
      </c>
      <c r="J3" s="717" t="s">
        <v>2</v>
      </c>
      <c r="K3" s="718"/>
    </row>
    <row r="4" spans="1:11" ht="15" customHeight="1" x14ac:dyDescent="0.15">
      <c r="A4" s="2" t="s">
        <v>3</v>
      </c>
      <c r="B4" s="2"/>
      <c r="C4" s="2"/>
      <c r="D4" s="21" t="s">
        <v>6</v>
      </c>
      <c r="E4" s="2" t="s">
        <v>7</v>
      </c>
      <c r="F4" s="2" t="s">
        <v>8</v>
      </c>
      <c r="G4" s="2" t="s">
        <v>9</v>
      </c>
      <c r="H4" s="24" t="s">
        <v>10</v>
      </c>
      <c r="I4" s="728"/>
      <c r="J4" s="719"/>
      <c r="K4" s="720"/>
    </row>
    <row r="5" spans="1:11" ht="15" customHeight="1" x14ac:dyDescent="0.15">
      <c r="A5" s="17" t="s">
        <v>13</v>
      </c>
      <c r="B5" s="2"/>
      <c r="C5" s="2"/>
      <c r="D5" s="2"/>
      <c r="E5" s="12"/>
      <c r="F5" s="12"/>
      <c r="G5" s="12"/>
      <c r="H5" s="12"/>
      <c r="I5" s="5"/>
      <c r="J5" s="682"/>
      <c r="K5" s="692"/>
    </row>
    <row r="6" spans="1:11" ht="15" customHeight="1" x14ac:dyDescent="0.15">
      <c r="A6" s="20" t="s">
        <v>112</v>
      </c>
      <c r="B6" s="26"/>
      <c r="C6" s="26"/>
      <c r="D6" s="32"/>
      <c r="E6" s="54" t="s">
        <v>67</v>
      </c>
      <c r="F6" s="118" t="s">
        <v>179</v>
      </c>
      <c r="G6" s="54" t="s">
        <v>67</v>
      </c>
      <c r="H6" s="54"/>
      <c r="I6" s="5">
        <f>COUNTIFS(B6:H6,"&lt;&gt;空",B6:H6,"&lt;&gt;休",B6:H6,"&lt;&gt;調",B6:H6,"&lt;&gt;",B6:H6,"&lt;&gt;調整休")</f>
        <v>3</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COUNTIF(B6:H6,"13-16"))*(3)+(COUNTIF(B6:H6,"工場9:30-15"))*(5)+(COUNTIF(B6:H6,"工場9-15"))*(5.5)+(COUNTIF(B6:H6,"Y10-・店15-"))*(6.25)</f>
        <v>14.5</v>
      </c>
      <c r="K6" s="692"/>
    </row>
    <row r="7" spans="1:11" ht="15" customHeight="1" x14ac:dyDescent="0.15">
      <c r="A7" s="20" t="s">
        <v>113</v>
      </c>
      <c r="B7" s="2"/>
      <c r="C7" s="2"/>
      <c r="D7" s="32"/>
      <c r="E7" s="12" t="s">
        <v>21</v>
      </c>
      <c r="F7" s="12" t="s">
        <v>20</v>
      </c>
      <c r="G7" s="54"/>
      <c r="H7" s="12"/>
      <c r="I7" s="5">
        <f>COUNTIFS(B7:H7,"&lt;&gt;空",B7:H7,"&lt;&gt;休",B7:H7,"&lt;&gt;調",B7:H7,"&lt;&gt;",B7:H7,"&lt;&gt;調整休")</f>
        <v>2</v>
      </c>
      <c r="J7" s="682">
        <v>12.5</v>
      </c>
      <c r="K7" s="692"/>
    </row>
    <row r="8" spans="1:11" ht="15" customHeight="1" x14ac:dyDescent="0.15">
      <c r="A8" s="20" t="s">
        <v>114</v>
      </c>
      <c r="B8" s="2"/>
      <c r="C8" s="2"/>
      <c r="D8" s="32"/>
      <c r="E8" s="16"/>
      <c r="F8" s="54" t="s">
        <v>77</v>
      </c>
      <c r="G8" s="54"/>
      <c r="H8" s="116" t="s">
        <v>116</v>
      </c>
      <c r="I8" s="5">
        <f>COUNTIFS(B8:H8,"&lt;&gt;空",B8:H8,"&lt;&gt;休",B8:H8,"&lt;&gt;調",B8:H8,"&lt;&gt;",B8:H8,"&lt;&gt;調整休")</f>
        <v>2</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COUNTIF(B8:H8,"12:30-17:30"))*(4.5)</f>
        <v>8.5</v>
      </c>
      <c r="K8" s="692"/>
    </row>
    <row r="9" spans="1:11" ht="15" customHeight="1" x14ac:dyDescent="0.15">
      <c r="A9" s="20" t="s">
        <v>115</v>
      </c>
      <c r="B9" s="38"/>
      <c r="C9" s="38"/>
      <c r="D9" s="38"/>
      <c r="E9" s="12"/>
      <c r="F9" s="40"/>
      <c r="G9" s="12" t="s">
        <v>21</v>
      </c>
      <c r="H9" s="12" t="s">
        <v>21</v>
      </c>
      <c r="I9" s="5">
        <f t="shared" ref="I9:I11" si="0">COUNTIFS(B9:H9,"&lt;&gt;空",B9:H9,"&lt;&gt;休",B9:H9,"&lt;&gt;調",B9:H9,"&lt;&gt;",B9:H9,"&lt;&gt;調整休")</f>
        <v>2</v>
      </c>
      <c r="J9" s="682">
        <f t="shared" ref="J9:J10" si="1">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13:30-19"))*(5)+(COUNTIF(B9:H9,"14-17"))*(4)+(COUNTIF(B9:H9,"16-19"))*(4)+(COUNTIF(B9:H9,"13-16"))*(3)</f>
        <v>9</v>
      </c>
      <c r="K9" s="692"/>
    </row>
    <row r="10" spans="1:11" ht="15" customHeight="1" x14ac:dyDescent="0.15">
      <c r="A10" s="20" t="s">
        <v>128</v>
      </c>
      <c r="B10" s="38"/>
      <c r="C10" s="38"/>
      <c r="D10" s="38"/>
      <c r="E10" s="29"/>
      <c r="F10" s="12" t="s">
        <v>20</v>
      </c>
      <c r="G10" s="12"/>
      <c r="H10" s="12" t="s">
        <v>20</v>
      </c>
      <c r="I10" s="5">
        <f t="shared" si="0"/>
        <v>2</v>
      </c>
      <c r="J10" s="682">
        <f t="shared" si="1"/>
        <v>9</v>
      </c>
      <c r="K10" s="692"/>
    </row>
    <row r="11" spans="1:11" ht="15" customHeight="1" x14ac:dyDescent="0.15">
      <c r="A11" s="20" t="s">
        <v>339</v>
      </c>
      <c r="B11" s="38"/>
      <c r="C11" s="38"/>
      <c r="D11" s="38"/>
      <c r="E11" s="29"/>
      <c r="F11" s="29"/>
      <c r="G11" s="12" t="s">
        <v>20</v>
      </c>
      <c r="H11" s="12" t="s">
        <v>20</v>
      </c>
      <c r="I11" s="5">
        <f t="shared" si="0"/>
        <v>2</v>
      </c>
      <c r="J11" s="682">
        <f>SUM(COUNTIF(B11:H11,"9-14:30"))*(5)+(COUNTIF(B11:H11,"9-20"))*(10)+(COUNTIF(B11:H11,"9-19"))*(9)+(COUNTIF(B11:H11,"9-18"))*(8)+(COUNTIF(B11:H11,"9-17"))*(7.25)+(COUNTIF(B11:H11,"9-16"))*(6.25)+(COUNTIF(B11:H11,"9-15"))*(5.5)+(COUNTIF(B11:H11,"9-14"))*(4.5)+(COUNTIF(B11:H11,"9-13,17-20"))*(7)+(COUNTIF(B11:H11,"9-13"))*(4)+(COUNTIF(B11:H11,"9-12,18-20"))*(5)+(COUNTIF(B11:H11,"9-12,16-20"))*(7)+(COUNTIF(B11:H11,"9-12,16-19"))*(6)+(COUNTIF(B11:H11,"9-13,16-20"))*(6)+(COUNTIF(B11:H11,"9-12"))*(3)+(COUNTIF(B11:H11,"9-11:30"))*(2.5)+(COUNTIF(B11:H11,"9-11,16-19"))*(5)+(COUNTIF(B11:H11,"9-11"))*(2)+(COUNTIF(B11:H11,"9:30-11:30,16-19"))*(5)+(COUNTIF(B11:H11,"19-20"))*(1)+(COUNTIF(B11:H11,"17-20"))*(3)+(COUNTIF(B11:H11,"16-20"))*(4)+(COUNTIF(B11:H11,"15-20"))*(4.5)+(COUNTIF(B11:H11,"15-19"))*(4)+(COUNTIF(B11:H11,"14-20"))*(5.5)+(COUNTIF(B11:H11,"14-19"))*(4.5)+(COUNTIF(B11:H11,"14:30-20"))*(5)+(COUNTIF(B11:H11,"13-20"))*(6.25)+(COUNTIF(B11:H11,"13-19"))*(5.5)+(COUNTIF(B11:H11,"13-18"))*(4.5)+(COUNTIF(B11:H11,"13-17"))*(4)+(COUNTIF(B11:H11,"12-20"))*(7.25)+(COUNTIF(B11:H11,"10-20"))*(9)+(COUNTIF(B11:H11,"10-15"))*(4.5)+(COUNTIF(B11:H11,"12-18"))*(5.5)+(COUNTIF(B11:H11,"10-12,14-19"))*(6.5)+(COUNTIF(B11:H11,"10-14"))*(4)+(COUNTIF(B11:H11,"13:30-19"))*(5)+(COUNTIF(B11:H11,"14-17"))*(4)+(COUNTIF(B11:H11,"16-19"))*(3)+(COUNTIF(B11:H11,"13-16"))*(3)</f>
        <v>9</v>
      </c>
      <c r="K11" s="692"/>
    </row>
    <row r="12" spans="1:11" ht="15" customHeight="1" x14ac:dyDescent="0.15">
      <c r="A12" s="56" t="s">
        <v>66</v>
      </c>
      <c r="B12" s="38"/>
      <c r="C12" s="38"/>
      <c r="D12" s="38"/>
      <c r="E12" s="117"/>
      <c r="F12" s="258" t="s">
        <v>182</v>
      </c>
      <c r="G12" s="117"/>
      <c r="H12" s="117"/>
      <c r="I12" s="27"/>
      <c r="J12" s="48"/>
      <c r="K12" s="102"/>
    </row>
    <row r="13" spans="1:11" ht="15" customHeight="1" x14ac:dyDescent="0.15">
      <c r="A13" s="33" t="s">
        <v>0</v>
      </c>
      <c r="B13" s="90">
        <v>45936</v>
      </c>
      <c r="C13" s="90">
        <v>45937</v>
      </c>
      <c r="D13" s="90">
        <v>45938</v>
      </c>
      <c r="E13" s="90">
        <v>45939</v>
      </c>
      <c r="F13" s="90">
        <v>45940</v>
      </c>
      <c r="G13" s="90">
        <v>45941</v>
      </c>
      <c r="H13" s="90">
        <v>45942</v>
      </c>
      <c r="I13" s="7"/>
      <c r="J13" s="717" t="s">
        <v>2</v>
      </c>
      <c r="K13" s="718"/>
    </row>
    <row r="14" spans="1:11" ht="15" customHeight="1" x14ac:dyDescent="0.15">
      <c r="A14" s="22" t="s">
        <v>3</v>
      </c>
      <c r="B14" s="2" t="s">
        <v>4</v>
      </c>
      <c r="C14" s="2" t="s">
        <v>5</v>
      </c>
      <c r="D14" s="21" t="s">
        <v>6</v>
      </c>
      <c r="E14" s="2" t="s">
        <v>7</v>
      </c>
      <c r="F14" s="2" t="s">
        <v>8</v>
      </c>
      <c r="G14" s="2" t="s">
        <v>9</v>
      </c>
      <c r="H14" s="24" t="s">
        <v>10</v>
      </c>
      <c r="I14" s="8"/>
      <c r="J14" s="719"/>
      <c r="K14" s="720"/>
    </row>
    <row r="15" spans="1:11" ht="15" customHeight="1" x14ac:dyDescent="0.15">
      <c r="A15" s="17" t="s">
        <v>12</v>
      </c>
      <c r="B15" s="12"/>
      <c r="C15" s="2"/>
      <c r="D15" s="2"/>
      <c r="E15" s="12"/>
      <c r="F15" s="12"/>
      <c r="G15" s="12"/>
      <c r="H15" s="12"/>
      <c r="I15" s="5"/>
      <c r="J15" s="682"/>
      <c r="K15" s="692"/>
    </row>
    <row r="16" spans="1:11" ht="15" customHeight="1" x14ac:dyDescent="0.15">
      <c r="A16" s="19" t="s">
        <v>112</v>
      </c>
      <c r="B16" s="12" t="s">
        <v>20</v>
      </c>
      <c r="C16" s="26"/>
      <c r="D16" s="32"/>
      <c r="E16" s="54" t="s">
        <v>67</v>
      </c>
      <c r="F16" s="118" t="s">
        <v>179</v>
      </c>
      <c r="G16" s="54" t="s">
        <v>67</v>
      </c>
      <c r="H16" s="54"/>
      <c r="I16" s="5">
        <f>COUNTIFS(B16:H16,"&lt;&gt;空",B16:H16,"&lt;&gt;休",B16:H16,"&lt;&gt;調",B16:H16,"&lt;&gt;",B16:H16,"&lt;&gt;調整休")</f>
        <v>4</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(4)+(COUNTIF(B16:H16,"16-19"))*(4)+(COUNTIF(B16:H16,"13-16"))*(3)+(COUNTIF(B16:H16,"工場9:30-15"))*(5)+(COUNTIF(B16:H16,"工場9-15"))*(5.5)+(COUNTIF(B16:H16,"Y10-・店15-"))*(6.25)</f>
        <v>19</v>
      </c>
      <c r="K16" s="692"/>
    </row>
    <row r="17" spans="1:11" ht="15" customHeight="1" x14ac:dyDescent="0.15">
      <c r="A17" s="20" t="s">
        <v>113</v>
      </c>
      <c r="B17" s="12" t="s">
        <v>21</v>
      </c>
      <c r="C17" s="2"/>
      <c r="D17" s="32"/>
      <c r="E17" s="12" t="s">
        <v>21</v>
      </c>
      <c r="F17" s="12" t="s">
        <v>20</v>
      </c>
      <c r="G17" s="54"/>
      <c r="H17" s="12"/>
      <c r="I17" s="5">
        <f>COUNTIFS(B17:H17,"&lt;&gt;空",B17:H17,"&lt;&gt;休",B17:H17,"&lt;&gt;調",B17:H17,"&lt;&gt;",B17:H17,"&lt;&gt;調整休")</f>
        <v>3</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13:30-19"))*(5)+(COUNTIF(B17:H17,"14-17"))*(4)+(COUNTIF(B17:H17,"16-19"))*(4)+(COUNTIF(B17:H17,"13-16"))*(3)+(COUNTIF(B17:H17,"12-16"))*(4)</f>
        <v>13.5</v>
      </c>
      <c r="K17" s="692"/>
    </row>
    <row r="18" spans="1:11" ht="15" customHeight="1" x14ac:dyDescent="0.15">
      <c r="A18" s="20" t="s">
        <v>114</v>
      </c>
      <c r="B18" s="12"/>
      <c r="C18" s="2"/>
      <c r="D18" s="32"/>
      <c r="E18" s="16"/>
      <c r="F18" s="54" t="s">
        <v>77</v>
      </c>
      <c r="G18" s="54"/>
      <c r="H18" s="116" t="s">
        <v>116</v>
      </c>
      <c r="I18" s="5">
        <f>COUNTIFS(B18:H18,"&lt;&gt;空",B18:H18,"&lt;&gt;休",B18:H18,"&lt;&gt;調",B18:H18,"&lt;&gt;",B18:H18,"&lt;&gt;調整休")</f>
        <v>2</v>
      </c>
      <c r="J18" s="682">
        <f>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13:30-19"))*(5)+(COUNTIF(B18:H18,"14-17"))*(4)+(COUNTIF(B18:H18,"16-19"))*(4)+(COUNTIF(B18:H18,"13-16"))*(3)+(COUNTIF(B18:H18,"12:30-17:30"))*(4.5)</f>
        <v>8.5</v>
      </c>
      <c r="K18" s="692"/>
    </row>
    <row r="19" spans="1:11" ht="15" customHeight="1" x14ac:dyDescent="0.15">
      <c r="A19" s="20" t="s">
        <v>115</v>
      </c>
      <c r="B19" s="12" t="s">
        <v>21</v>
      </c>
      <c r="C19" s="38"/>
      <c r="D19" s="38"/>
      <c r="E19" s="12"/>
      <c r="F19" s="40"/>
      <c r="G19" s="12" t="s">
        <v>21</v>
      </c>
      <c r="H19" s="12" t="s">
        <v>21</v>
      </c>
      <c r="I19" s="5">
        <f t="shared" ref="I19:I21" si="2">COUNTIFS(B19:H19,"&lt;&gt;空",B19:H19,"&lt;&gt;休",B19:H19,"&lt;&gt;調",B19:H19,"&lt;&gt;",B19:H19,"&lt;&gt;調整休")</f>
        <v>3</v>
      </c>
      <c r="J19" s="682">
        <f t="shared" ref="J19:J20" si="3">SUM(COUNTIF(B19:H19,"9-14:30"))*(5)+(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13:30-19"))*(5)+(COUNTIF(B19:H19,"14-17"))*(4)+(COUNTIF(B19:H19,"16-19"))*(4)+(COUNTIF(B19:H19,"13-16"))*(3)</f>
        <v>13.5</v>
      </c>
      <c r="K19" s="692"/>
    </row>
    <row r="20" spans="1:11" ht="15" customHeight="1" x14ac:dyDescent="0.15">
      <c r="A20" s="47" t="s">
        <v>128</v>
      </c>
      <c r="B20" s="12" t="s">
        <v>20</v>
      </c>
      <c r="C20" s="38"/>
      <c r="D20" s="38"/>
      <c r="E20" s="29"/>
      <c r="F20" s="12" t="s">
        <v>20</v>
      </c>
      <c r="G20" s="12"/>
      <c r="H20" s="12" t="s">
        <v>20</v>
      </c>
      <c r="I20" s="5">
        <f t="shared" si="2"/>
        <v>3</v>
      </c>
      <c r="J20" s="682">
        <f t="shared" si="3"/>
        <v>13.5</v>
      </c>
      <c r="K20" s="692"/>
    </row>
    <row r="21" spans="1:11" ht="15" customHeight="1" x14ac:dyDescent="0.15">
      <c r="A21" s="20" t="s">
        <v>339</v>
      </c>
      <c r="B21" s="12" t="s">
        <v>20</v>
      </c>
      <c r="C21" s="38"/>
      <c r="D21" s="38"/>
      <c r="E21" s="29"/>
      <c r="F21" s="29"/>
      <c r="G21" s="12" t="s">
        <v>20</v>
      </c>
      <c r="H21" s="12" t="s">
        <v>20</v>
      </c>
      <c r="I21" s="5">
        <f t="shared" si="2"/>
        <v>3</v>
      </c>
      <c r="J21" s="682">
        <f>SUM(COUNTIF(B21:H21,"9-14:30"))*(5)+(COUNTIF(B21:H21,"9-20"))*(10)+(COUNTIF(B21:H21,"9-19"))*(9)+(COUNTIF(B21:H21,"9-18"))*(8)+(COUNTIF(B21:H21,"9-17"))*(7.25)+(COUNTIF(B21:H21,"9-16"))*(6.25)+(COUNTIF(B21:H21,"9-15"))*(5.5)+(COUNTIF(B21:H21,"9-14"))*(4.5)+(COUNTIF(B21:H21,"9-13,17-20"))*(7)+(COUNTIF(B21:H21,"9-13"))*(4)+(COUNTIF(B21:H21,"9-12,18-20"))*(5)+(COUNTIF(B21:H21,"9-12,16-20"))*(7)+(COUNTIF(B21:H21,"9-12,16-19"))*(6)+(COUNTIF(B21:H21,"9-13,16-20"))*(6)+(COUNTIF(B21:H21,"9-12"))*(3)+(COUNTIF(B21:H21,"9-11:30"))*(2.5)+(COUNTIF(B21:H21,"9-11,16-19"))*(5)+(COUNTIF(B21:H21,"9-11"))*(2)+(COUNTIF(B21:H21,"9:30-11:30,16-19"))*(5)+(COUNTIF(B21:H21,"19-20"))*(1)+(COUNTIF(B21:H21,"17-20"))*(3)+(COUNTIF(B21:H21,"16-20"))*(4)+(COUNTIF(B21:H21,"15-20"))*(4.5)+(COUNTIF(B21:H21,"15-19"))*(4)+(COUNTIF(B21:H21,"14-20"))*(5.5)+(COUNTIF(B21:H21,"14-19"))*(4.5)+(COUNTIF(B21:H21,"14:30-20"))*(5)+(COUNTIF(B21:H21,"13-20"))*(6.25)+(COUNTIF(B21:H21,"13-19"))*(5.5)+(COUNTIF(B21:H21,"13-18"))*(4.5)+(COUNTIF(B21:H21,"13-17"))*(4)+(COUNTIF(B21:H21,"12-20"))*(7.25)+(COUNTIF(B21:H21,"10-20"))*(9)+(COUNTIF(B21:H21,"10-15"))*(4.5)+(COUNTIF(B21:H21,"12-18"))*(5.5)+(COUNTIF(B21:H21,"10-12,14-19"))*(6.5)+(COUNTIF(B21:H21,"10-14"))*(4)+(COUNTIF(B21:H21,"13:30-19"))*(5)+(COUNTIF(B21:H21,"14-17"))*(4)+(COUNTIF(B21:H21,"16-19"))*(3)+(COUNTIF(B21:H21,"13-16"))*(3)</f>
        <v>13.5</v>
      </c>
      <c r="K21" s="692"/>
    </row>
    <row r="22" spans="1:11" ht="15" customHeight="1" x14ac:dyDescent="0.15">
      <c r="A22" s="114" t="s">
        <v>66</v>
      </c>
      <c r="B22" s="117"/>
      <c r="C22" s="38"/>
      <c r="D22" s="38"/>
      <c r="E22" s="117"/>
      <c r="F22" s="258" t="s">
        <v>182</v>
      </c>
      <c r="G22" s="117"/>
      <c r="H22" s="117"/>
      <c r="I22" s="27"/>
      <c r="J22" s="48"/>
      <c r="K22" s="102"/>
    </row>
    <row r="23" spans="1:11" ht="15" customHeight="1" x14ac:dyDescent="0.15">
      <c r="A23" s="22" t="s">
        <v>0</v>
      </c>
      <c r="B23" s="23">
        <v>45943</v>
      </c>
      <c r="C23" s="23">
        <v>45944</v>
      </c>
      <c r="D23" s="23">
        <v>45945</v>
      </c>
      <c r="E23" s="23">
        <v>45946</v>
      </c>
      <c r="F23" s="23">
        <v>45947</v>
      </c>
      <c r="G23" s="23">
        <v>45948</v>
      </c>
      <c r="H23" s="23">
        <v>45949</v>
      </c>
      <c r="I23" s="7"/>
      <c r="J23" s="717" t="s">
        <v>2</v>
      </c>
      <c r="K23" s="718"/>
    </row>
    <row r="24" spans="1:11" ht="15" customHeight="1" x14ac:dyDescent="0.15">
      <c r="A24" s="22" t="s">
        <v>3</v>
      </c>
      <c r="B24" s="24" t="s">
        <v>4</v>
      </c>
      <c r="C24" s="21" t="s">
        <v>5</v>
      </c>
      <c r="D24" s="21" t="s">
        <v>6</v>
      </c>
      <c r="E24" s="2" t="s">
        <v>7</v>
      </c>
      <c r="F24" s="2" t="s">
        <v>8</v>
      </c>
      <c r="G24" s="2" t="s">
        <v>9</v>
      </c>
      <c r="H24" s="24" t="s">
        <v>10</v>
      </c>
      <c r="I24" s="8"/>
      <c r="J24" s="719"/>
      <c r="K24" s="720"/>
    </row>
    <row r="25" spans="1:11" ht="15" customHeight="1" x14ac:dyDescent="0.15">
      <c r="A25" s="17" t="s">
        <v>13</v>
      </c>
      <c r="B25" s="12"/>
      <c r="C25" s="2"/>
      <c r="D25" s="2"/>
      <c r="E25" s="12"/>
      <c r="F25" s="967" t="s">
        <v>60</v>
      </c>
      <c r="G25" s="968"/>
      <c r="H25" s="969"/>
      <c r="I25" s="51"/>
      <c r="J25" s="721"/>
      <c r="K25" s="722"/>
    </row>
    <row r="26" spans="1:11" ht="15" customHeight="1" x14ac:dyDescent="0.15">
      <c r="A26" s="19" t="s">
        <v>112</v>
      </c>
      <c r="B26" s="12" t="s">
        <v>20</v>
      </c>
      <c r="C26" s="26"/>
      <c r="D26" s="32"/>
      <c r="E26" s="54" t="s">
        <v>67</v>
      </c>
      <c r="F26" s="118" t="s">
        <v>179</v>
      </c>
      <c r="G26" s="54" t="s">
        <v>67</v>
      </c>
      <c r="H26" s="54"/>
      <c r="I26" s="5">
        <f>COUNTIFS(B26:H26,"&lt;&gt;空",B26:H26,"&lt;&gt;休",B26:H26,"&lt;&gt;調",B26:H26,"&lt;&gt;",B26:H26,"&lt;&gt;調整休")</f>
        <v>4</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13:30-19"))*(5)+(COUNTIF(B26:H26,"14-17"))*(4)+(COUNTIF(B26:H26,"16-19"))*(4)+(COUNTIF(B26:H26,"13-16"))*(3)+(COUNTIF(B26:H26,"工場9:30-15"))*(5)+(COUNTIF(B26:H26,"工場9-15"))*(5.5)+(COUNTIF(B26:H26,"Y10-・店15-"))*(6.25)</f>
        <v>19</v>
      </c>
      <c r="K26" s="692"/>
    </row>
    <row r="27" spans="1:11" ht="15" customHeight="1" x14ac:dyDescent="0.15">
      <c r="A27" s="20" t="s">
        <v>113</v>
      </c>
      <c r="B27" s="12" t="s">
        <v>21</v>
      </c>
      <c r="C27" s="2"/>
      <c r="D27" s="32"/>
      <c r="E27" s="12" t="s">
        <v>21</v>
      </c>
      <c r="F27" s="12" t="s">
        <v>20</v>
      </c>
      <c r="G27" s="54"/>
      <c r="H27" s="12"/>
      <c r="I27" s="5">
        <f>COUNTIFS(B27:H27,"&lt;&gt;空",B27:H27,"&lt;&gt;休",B27:H27,"&lt;&gt;調",B27:H27,"&lt;&gt;",B27:H27,"&lt;&gt;調整休")</f>
        <v>3</v>
      </c>
      <c r="J27" s="682">
        <f>SUM(COUNTIF(B27:H27,"9-14:30"))*(5)+(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COUNTIF(B27:H27,"13:30-19"))*(5)+(COUNTIF(B27:H27,"14-17"))*(4)+(COUNTIF(B27:H27,"16-19"))*(4)+(COUNTIF(B27:H27,"13-16"))*(3)+(COUNTIF(B27:H27,"12-16"))*(4)</f>
        <v>13.5</v>
      </c>
      <c r="K27" s="692"/>
    </row>
    <row r="28" spans="1:11" ht="15" customHeight="1" x14ac:dyDescent="0.15">
      <c r="A28" s="20" t="s">
        <v>114</v>
      </c>
      <c r="B28" s="12"/>
      <c r="C28" s="2"/>
      <c r="D28" s="32"/>
      <c r="E28" s="16"/>
      <c r="F28" s="54" t="s">
        <v>77</v>
      </c>
      <c r="G28" s="54"/>
      <c r="H28" s="116" t="s">
        <v>116</v>
      </c>
      <c r="I28" s="5">
        <f>COUNTIFS(B28:H28,"&lt;&gt;空",B28:H28,"&lt;&gt;休",B28:H28,"&lt;&gt;調",B28:H28,"&lt;&gt;",B28:H28,"&lt;&gt;調整休")</f>
        <v>2</v>
      </c>
      <c r="J28" s="682">
        <f>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COUNTIF(B28:H28,"12:30-17:30"))*(4.5)</f>
        <v>8.5</v>
      </c>
      <c r="K28" s="692"/>
    </row>
    <row r="29" spans="1:11" ht="15" customHeight="1" x14ac:dyDescent="0.15">
      <c r="A29" s="20" t="s">
        <v>115</v>
      </c>
      <c r="B29" s="12" t="s">
        <v>21</v>
      </c>
      <c r="C29" s="38"/>
      <c r="D29" s="38"/>
      <c r="E29" s="12"/>
      <c r="F29" s="40"/>
      <c r="G29" s="12" t="s">
        <v>21</v>
      </c>
      <c r="H29" s="12" t="s">
        <v>21</v>
      </c>
      <c r="I29" s="5">
        <f t="shared" ref="I29:I31" si="4">COUNTIFS(B29:H29,"&lt;&gt;空",B29:H29,"&lt;&gt;休",B29:H29,"&lt;&gt;調",B29:H29,"&lt;&gt;",B29:H29,"&lt;&gt;調整休")</f>
        <v>3</v>
      </c>
      <c r="J29" s="682">
        <f t="shared" ref="J29:J30" si="5">SUM(COUNTIF(B29:H29,"9-14:30"))*(5)+(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13:30-19"))*(5)+(COUNTIF(B29:H29,"14-17"))*(4)+(COUNTIF(B29:H29,"16-19"))*(4)+(COUNTIF(B29:H29,"13-16"))*(3)</f>
        <v>13.5</v>
      </c>
      <c r="K29" s="692"/>
    </row>
    <row r="30" spans="1:11" ht="15" customHeight="1" x14ac:dyDescent="0.15">
      <c r="A30" s="47" t="s">
        <v>128</v>
      </c>
      <c r="B30" s="12" t="s">
        <v>20</v>
      </c>
      <c r="C30" s="38"/>
      <c r="D30" s="38"/>
      <c r="E30" s="29"/>
      <c r="F30" s="12" t="s">
        <v>20</v>
      </c>
      <c r="G30" s="12"/>
      <c r="H30" s="12" t="s">
        <v>20</v>
      </c>
      <c r="I30" s="5">
        <f t="shared" si="4"/>
        <v>3</v>
      </c>
      <c r="J30" s="682">
        <f t="shared" si="5"/>
        <v>13.5</v>
      </c>
      <c r="K30" s="692"/>
    </row>
    <row r="31" spans="1:11" ht="15" customHeight="1" x14ac:dyDescent="0.15">
      <c r="A31" s="20" t="s">
        <v>339</v>
      </c>
      <c r="B31" s="12" t="s">
        <v>20</v>
      </c>
      <c r="C31" s="38"/>
      <c r="D31" s="38"/>
      <c r="E31" s="29"/>
      <c r="F31" s="29"/>
      <c r="G31" s="12" t="s">
        <v>20</v>
      </c>
      <c r="H31" s="12" t="s">
        <v>20</v>
      </c>
      <c r="I31" s="5">
        <f t="shared" si="4"/>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(3)+(COUNTIF(B31:H31,"13-16"))*(3)</f>
        <v>13.5</v>
      </c>
      <c r="K31" s="692"/>
    </row>
    <row r="32" spans="1:11" ht="15" customHeight="1" x14ac:dyDescent="0.15">
      <c r="A32" s="114" t="s">
        <v>66</v>
      </c>
      <c r="B32" s="117"/>
      <c r="C32" s="38"/>
      <c r="D32" s="38"/>
      <c r="E32" s="117"/>
      <c r="F32" s="258" t="s">
        <v>182</v>
      </c>
      <c r="G32" s="117"/>
      <c r="H32" s="117"/>
      <c r="I32" s="27"/>
      <c r="J32" s="48"/>
      <c r="K32" s="102"/>
    </row>
    <row r="33" spans="1:11" ht="15" customHeight="1" x14ac:dyDescent="0.15">
      <c r="A33" s="22" t="s">
        <v>0</v>
      </c>
      <c r="B33" s="90">
        <v>45950</v>
      </c>
      <c r="C33" s="90">
        <v>45951</v>
      </c>
      <c r="D33" s="90">
        <v>45952</v>
      </c>
      <c r="E33" s="90">
        <v>45953</v>
      </c>
      <c r="F33" s="90">
        <v>45954</v>
      </c>
      <c r="G33" s="90">
        <v>45955</v>
      </c>
      <c r="H33" s="90">
        <v>45956</v>
      </c>
      <c r="I33" s="7"/>
      <c r="J33" s="717" t="s">
        <v>2</v>
      </c>
      <c r="K33" s="718"/>
    </row>
    <row r="34" spans="1:11" ht="15" customHeight="1" x14ac:dyDescent="0.15">
      <c r="A34" s="22" t="s">
        <v>3</v>
      </c>
      <c r="B34" s="2" t="s">
        <v>4</v>
      </c>
      <c r="C34" s="21" t="s">
        <v>5</v>
      </c>
      <c r="D34" s="21" t="s">
        <v>6</v>
      </c>
      <c r="E34" s="2" t="s">
        <v>7</v>
      </c>
      <c r="F34" s="2" t="s">
        <v>8</v>
      </c>
      <c r="G34" s="2" t="s">
        <v>9</v>
      </c>
      <c r="H34" s="24" t="s">
        <v>10</v>
      </c>
      <c r="I34" s="8"/>
      <c r="J34" s="719"/>
      <c r="K34" s="720"/>
    </row>
    <row r="35" spans="1:11" ht="15" customHeight="1" x14ac:dyDescent="0.15">
      <c r="A35" s="17" t="s">
        <v>12</v>
      </c>
      <c r="B35" s="12"/>
      <c r="C35" s="419" t="s">
        <v>334</v>
      </c>
      <c r="D35" s="2"/>
      <c r="E35" s="12"/>
      <c r="F35" s="12"/>
      <c r="G35" s="12"/>
      <c r="H35" s="12"/>
      <c r="I35" s="5"/>
      <c r="J35" s="682"/>
      <c r="K35" s="692"/>
    </row>
    <row r="36" spans="1:11" ht="15" customHeight="1" x14ac:dyDescent="0.15">
      <c r="A36" s="20" t="s">
        <v>112</v>
      </c>
      <c r="B36" s="12" t="s">
        <v>20</v>
      </c>
      <c r="C36" s="993" t="s">
        <v>338</v>
      </c>
      <c r="D36" s="32"/>
      <c r="E36" s="54" t="s">
        <v>67</v>
      </c>
      <c r="F36" s="118" t="s">
        <v>179</v>
      </c>
      <c r="G36" s="54" t="s">
        <v>67</v>
      </c>
      <c r="H36" s="54"/>
      <c r="I36" s="5">
        <f>COUNTIFS(B36:H36,"&lt;&gt;空",B36:H36,"&lt;&gt;休",B36:H36,"&lt;&gt;調",B36:H36,"&lt;&gt;",B36:H36,"&lt;&gt;調整休")</f>
        <v>5</v>
      </c>
      <c r="J36" s="682">
        <f>SUM(COUNTIF(B36:H36,"9-14:30"))*(5)+(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13:30-19"))*(5)+(COUNTIF(B36:H36,"14-17"))*(4)+(COUNTIF(B36:H36,"16-19"))*(4)+(COUNTIF(B36:H36,"13-16"))*(3)+(COUNTIF(B36:H36,"工場9:30-15"))*(5)+(COUNTIF(B36:H36,"工場9-15"))*(5.5)+(COUNTIF(B36:H36,"Y10-・店15-"))*(6.25)</f>
        <v>19</v>
      </c>
      <c r="K36" s="692"/>
    </row>
    <row r="37" spans="1:11" ht="15" customHeight="1" x14ac:dyDescent="0.15">
      <c r="A37" s="20" t="s">
        <v>113</v>
      </c>
      <c r="B37" s="12" t="s">
        <v>21</v>
      </c>
      <c r="C37" s="994"/>
      <c r="D37" s="32"/>
      <c r="E37" s="12" t="s">
        <v>21</v>
      </c>
      <c r="F37" s="12" t="s">
        <v>20</v>
      </c>
      <c r="G37" s="54"/>
      <c r="H37" s="12"/>
      <c r="I37" s="5">
        <f>COUNTIFS(B37:H37,"&lt;&gt;空",B37:H37,"&lt;&gt;休",B37:H37,"&lt;&gt;調",B37:H37,"&lt;&gt;",B37:H37,"&lt;&gt;調整休")</f>
        <v>3</v>
      </c>
      <c r="J37" s="682">
        <v>12.5</v>
      </c>
      <c r="K37" s="692"/>
    </row>
    <row r="38" spans="1:11" ht="15" customHeight="1" x14ac:dyDescent="0.15">
      <c r="A38" s="20" t="s">
        <v>114</v>
      </c>
      <c r="B38" s="12"/>
      <c r="C38" s="994"/>
      <c r="D38" s="32"/>
      <c r="E38" s="16"/>
      <c r="F38" s="54" t="s">
        <v>77</v>
      </c>
      <c r="G38" s="54"/>
      <c r="H38" s="116" t="s">
        <v>116</v>
      </c>
      <c r="I38" s="5">
        <f>COUNTIFS(B38:H38,"&lt;&gt;空",B38:H38,"&lt;&gt;休",B38:H38,"&lt;&gt;調",B38:H38,"&lt;&gt;",B38:H38,"&lt;&gt;調整休")</f>
        <v>2</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COUNTIF(B38:H38,"13-16"))*(3)+(COUNTIF(B38:H38,"12:30-17:30"))*(4.5)</f>
        <v>8.5</v>
      </c>
      <c r="K38" s="692"/>
    </row>
    <row r="39" spans="1:11" ht="15" customHeight="1" x14ac:dyDescent="0.15">
      <c r="A39" s="20" t="s">
        <v>115</v>
      </c>
      <c r="B39" s="12" t="s">
        <v>21</v>
      </c>
      <c r="C39" s="994"/>
      <c r="D39" s="38"/>
      <c r="E39" s="12"/>
      <c r="F39" s="40"/>
      <c r="G39" s="12" t="s">
        <v>21</v>
      </c>
      <c r="H39" s="12" t="s">
        <v>21</v>
      </c>
      <c r="I39" s="5">
        <f t="shared" ref="I39:I41" si="6">COUNTIFS(B39:H39,"&lt;&gt;空",B39:H39,"&lt;&gt;休",B39:H39,"&lt;&gt;調",B39:H39,"&lt;&gt;",B39:H39,"&lt;&gt;調整休")</f>
        <v>3</v>
      </c>
      <c r="J39" s="682">
        <f t="shared" ref="J39:J40" si="7">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COUNTIF(B39:H39,"13-16"))*(3)</f>
        <v>13.5</v>
      </c>
      <c r="K39" s="692"/>
    </row>
    <row r="40" spans="1:11" ht="15" customHeight="1" x14ac:dyDescent="0.15">
      <c r="A40" s="47" t="s">
        <v>128</v>
      </c>
      <c r="B40" s="12" t="s">
        <v>20</v>
      </c>
      <c r="C40" s="994"/>
      <c r="D40" s="38"/>
      <c r="E40" s="29"/>
      <c r="F40" s="12" t="s">
        <v>20</v>
      </c>
      <c r="G40" s="12"/>
      <c r="H40" s="12" t="s">
        <v>20</v>
      </c>
      <c r="I40" s="5">
        <f t="shared" si="6"/>
        <v>3</v>
      </c>
      <c r="J40" s="682">
        <f t="shared" si="7"/>
        <v>13.5</v>
      </c>
      <c r="K40" s="692"/>
    </row>
    <row r="41" spans="1:11" ht="15" customHeight="1" x14ac:dyDescent="0.15">
      <c r="A41" s="20" t="s">
        <v>339</v>
      </c>
      <c r="B41" s="12" t="s">
        <v>20</v>
      </c>
      <c r="C41" s="994"/>
      <c r="D41" s="38"/>
      <c r="E41" s="29"/>
      <c r="F41" s="29"/>
      <c r="G41" s="12" t="s">
        <v>20</v>
      </c>
      <c r="H41" s="12" t="s">
        <v>20</v>
      </c>
      <c r="I41" s="5">
        <f t="shared" si="6"/>
        <v>3</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13:30-19"))*(5)+(COUNTIF(B41:H41,"14-17"))*(4)+(COUNTIF(B41:H41,"16-19"))*(3)+(COUNTIF(B41:H41,"13-16"))*(3)</f>
        <v>13.5</v>
      </c>
      <c r="K41" s="692"/>
    </row>
    <row r="42" spans="1:11" ht="15" customHeight="1" x14ac:dyDescent="0.15">
      <c r="A42" s="114" t="s">
        <v>66</v>
      </c>
      <c r="B42" s="117"/>
      <c r="C42" s="996"/>
      <c r="D42" s="38"/>
      <c r="E42" s="117"/>
      <c r="F42" s="258" t="s">
        <v>182</v>
      </c>
      <c r="G42" s="117"/>
      <c r="H42" s="117"/>
      <c r="I42" s="27"/>
      <c r="J42" s="48"/>
      <c r="K42" s="102"/>
    </row>
    <row r="43" spans="1:11" ht="15" customHeight="1" x14ac:dyDescent="0.15">
      <c r="A43" s="22" t="s">
        <v>0</v>
      </c>
      <c r="B43" s="23">
        <v>45957</v>
      </c>
      <c r="C43" s="23">
        <v>45958</v>
      </c>
      <c r="D43" s="23">
        <v>45959</v>
      </c>
      <c r="E43" s="23">
        <v>45960</v>
      </c>
      <c r="F43" s="23">
        <v>45961</v>
      </c>
      <c r="G43" s="23"/>
      <c r="H43" s="23"/>
      <c r="I43" s="7"/>
      <c r="J43" s="717" t="s">
        <v>2</v>
      </c>
      <c r="K43" s="718"/>
    </row>
    <row r="44" spans="1:11" ht="15" customHeight="1" x14ac:dyDescent="0.15">
      <c r="A44" s="22" t="s">
        <v>3</v>
      </c>
      <c r="B44" s="2" t="s">
        <v>4</v>
      </c>
      <c r="C44" s="316" t="s">
        <v>5</v>
      </c>
      <c r="D44" s="21" t="s">
        <v>6</v>
      </c>
      <c r="E44" s="2" t="s">
        <v>7</v>
      </c>
      <c r="F44" s="2" t="s">
        <v>8</v>
      </c>
      <c r="G44" s="2"/>
      <c r="H44" s="24"/>
      <c r="I44" s="8"/>
      <c r="J44" s="719"/>
      <c r="K44" s="720"/>
    </row>
    <row r="45" spans="1:11" ht="15" customHeight="1" x14ac:dyDescent="0.15">
      <c r="A45" s="17" t="s">
        <v>13</v>
      </c>
      <c r="B45" s="12"/>
      <c r="C45" s="2"/>
      <c r="D45" s="2"/>
      <c r="E45" s="12"/>
      <c r="F45" s="12"/>
      <c r="G45" s="2"/>
      <c r="H45" s="2"/>
      <c r="I45" s="51"/>
      <c r="J45" s="721"/>
      <c r="K45" s="722"/>
    </row>
    <row r="46" spans="1:11" ht="15" customHeight="1" x14ac:dyDescent="0.15">
      <c r="A46" s="19" t="s">
        <v>112</v>
      </c>
      <c r="B46" s="12" t="s">
        <v>20</v>
      </c>
      <c r="C46" s="26"/>
      <c r="D46" s="32"/>
      <c r="E46" s="54" t="s">
        <v>67</v>
      </c>
      <c r="F46" s="118" t="s">
        <v>179</v>
      </c>
      <c r="G46" s="32"/>
      <c r="H46" s="32"/>
      <c r="I46" s="5">
        <f>COUNTIFS(B46:H46,"&lt;&gt;空",B46:H46,"&lt;&gt;休",B46:H46,"&lt;&gt;調",B46:H46,"&lt;&gt;",B46:H46,"&lt;&gt;調整休")</f>
        <v>3</v>
      </c>
      <c r="J46" s="682">
        <f>SUM(COUNTIF(B46:H46,"9-14:30"))*(5)+(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13:30-19"))*(5)+(COUNTIF(B46:H46,"14-17"))*(4)+(COUNTIF(B46:H46,"16-19"))*(4)+(COUNTIF(B46:H46,"13-16"))*(3)+(COUNTIF(B46:H46,"工場9:30-15"))*(5)+(COUNTIF(B46:H46,"工場9-15"))*(5.5)+(COUNTIF(B46:H46,"Y10-・店15-"))*(6.25)</f>
        <v>11.75</v>
      </c>
      <c r="K46" s="692"/>
    </row>
    <row r="47" spans="1:11" ht="15" customHeight="1" x14ac:dyDescent="0.15">
      <c r="A47" s="20" t="s">
        <v>113</v>
      </c>
      <c r="B47" s="12" t="s">
        <v>21</v>
      </c>
      <c r="C47" s="2"/>
      <c r="D47" s="32"/>
      <c r="E47" s="12" t="s">
        <v>21</v>
      </c>
      <c r="F47" s="12" t="s">
        <v>20</v>
      </c>
      <c r="G47" s="32"/>
      <c r="H47" s="32"/>
      <c r="I47" s="5">
        <f>COUNTIFS(B47:H47,"&lt;&gt;空",B47:H47,"&lt;&gt;休",B47:H47,"&lt;&gt;調",B47:H47,"&lt;&gt;",B47:H47,"&lt;&gt;調整休")</f>
        <v>3</v>
      </c>
      <c r="J47" s="682">
        <f t="shared" ref="J47:J50" si="8">SUM(COUNTIF(B47:H47,"9-14:30"))*(5)+(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COUNTIF(B47:H47,"13:30-19"))*(5)+(COUNTIF(B47:H47,"14-17"))*(4)+(COUNTIF(B47:H47,"16-19"))*(4)+(COUNTIF(B47:H47,"13-16"))*(3)</f>
        <v>13.5</v>
      </c>
      <c r="K47" s="692"/>
    </row>
    <row r="48" spans="1:11" ht="15" customHeight="1" x14ac:dyDescent="0.15">
      <c r="A48" s="20" t="s">
        <v>114</v>
      </c>
      <c r="B48" s="12"/>
      <c r="C48" s="2"/>
      <c r="D48" s="32"/>
      <c r="E48" s="16"/>
      <c r="F48" s="54" t="s">
        <v>77</v>
      </c>
      <c r="G48" s="32"/>
      <c r="H48" s="32"/>
      <c r="I48" s="5">
        <f>COUNTIFS(B48:H48,"&lt;&gt;空",B48:H48,"&lt;&gt;休",B48:H48,"&lt;&gt;調",B48:H48,"&lt;&gt;",B48:H48,"&lt;&gt;調整休")</f>
        <v>1</v>
      </c>
      <c r="J48" s="682">
        <f>SUM(COUNTIF(B48:H48,"9-14:30"))*(5)+(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COUNTIF(B48:H48,"13:30-19"))*(5)+(COUNTIF(B48:H48,"14-17"))*(4)+(COUNTIF(B48:H48,"16-19"))*(4)+(COUNTIF(B48:H48,"13-16"))*(3)+(COUNTIF(B48:H48,"12:30-17:30"))*(4.5)</f>
        <v>4</v>
      </c>
      <c r="K48" s="692"/>
    </row>
    <row r="49" spans="1:14" ht="15" customHeight="1" x14ac:dyDescent="0.15">
      <c r="A49" s="20" t="s">
        <v>115</v>
      </c>
      <c r="B49" s="12" t="s">
        <v>21</v>
      </c>
      <c r="C49" s="38"/>
      <c r="D49" s="38"/>
      <c r="E49" s="12"/>
      <c r="F49" s="40"/>
      <c r="G49" s="38"/>
      <c r="H49" s="38"/>
      <c r="I49" s="5">
        <f t="shared" ref="I49:I51" si="9">COUNTIFS(B49:H49,"&lt;&gt;空",B49:H49,"&lt;&gt;休",B49:H49,"&lt;&gt;調",B49:H49,"&lt;&gt;",B49:H49,"&lt;&gt;調整休")</f>
        <v>1</v>
      </c>
      <c r="J49" s="682">
        <f t="shared" si="8"/>
        <v>4.5</v>
      </c>
      <c r="K49" s="692"/>
    </row>
    <row r="50" spans="1:14" ht="15" customHeight="1" x14ac:dyDescent="0.15">
      <c r="A50" s="47" t="s">
        <v>128</v>
      </c>
      <c r="B50" s="12" t="s">
        <v>20</v>
      </c>
      <c r="C50" s="38"/>
      <c r="D50" s="38"/>
      <c r="E50" s="29"/>
      <c r="F50" s="12" t="s">
        <v>20</v>
      </c>
      <c r="G50" s="38"/>
      <c r="H50" s="38"/>
      <c r="I50" s="5">
        <f t="shared" si="9"/>
        <v>2</v>
      </c>
      <c r="J50" s="682">
        <f t="shared" si="8"/>
        <v>9</v>
      </c>
      <c r="K50" s="692"/>
    </row>
    <row r="51" spans="1:14" ht="15" customHeight="1" x14ac:dyDescent="0.15">
      <c r="A51" s="20" t="s">
        <v>339</v>
      </c>
      <c r="B51" s="12" t="s">
        <v>20</v>
      </c>
      <c r="C51" s="38"/>
      <c r="D51" s="38"/>
      <c r="E51" s="29"/>
      <c r="F51" s="29"/>
      <c r="G51" s="38"/>
      <c r="H51" s="38"/>
      <c r="I51" s="5">
        <f t="shared" si="9"/>
        <v>1</v>
      </c>
      <c r="J51" s="682">
        <f>SUM(COUNTIF(B51:H51,"9-14:30"))*(5)+(COUNTIF(B51:H51,"9-20"))*(10)+(COUNTIF(B51:H51,"9-19"))*(9)+(COUNTIF(B51:H51,"9-18"))*(8)+(COUNTIF(B51:H51,"9-17"))*(7.25)+(COUNTIF(B51:H51,"9-16"))*(6.25)+(COUNTIF(B51:H51,"9-15"))*(5.5)+(COUNTIF(B51:H51,"9-14"))*(4.5)+(COUNTIF(B51:H51,"9-13,17-20"))*(7)+(COUNTIF(B51:H51,"9-13"))*(4)+(COUNTIF(B51:H51,"9-12,18-20"))*(5)+(COUNTIF(B51:H51,"9-12,16-20"))*(7)+(COUNTIF(B51:H51,"9-12,16-19"))*(6)+(COUNTIF(B51:H51,"9-13,16-20"))*(6)+(COUNTIF(B51:H51,"9-12"))*(3)+(COUNTIF(B51:H51,"9-11:30"))*(2.5)+(COUNTIF(B51:H51,"9-11,16-19"))*(5)+(COUNTIF(B51:H51,"9-11"))*(2)+(COUNTIF(B51:H51,"9:30-11:30,16-19"))*(5)+(COUNTIF(B51:H51,"19-20"))*(1)+(COUNTIF(B51:H51,"17-20"))*(3)+(COUNTIF(B51:H51,"16-20"))*(4)+(COUNTIF(B51:H51,"15-20"))*(4.5)+(COUNTIF(B51:H51,"15-19"))*(4)+(COUNTIF(B51:H51,"14-20"))*(5.5)+(COUNTIF(B51:H51,"14-19"))*(4.5)+(COUNTIF(B51:H51,"14:30-20"))*(5)+(COUNTIF(B51:H51,"13-20"))*(6.25)+(COUNTIF(B51:H51,"13-19"))*(5.5)+(COUNTIF(B51:H51,"13-18"))*(4.5)+(COUNTIF(B51:H51,"13-17"))*(4)+(COUNTIF(B51:H51,"12-20"))*(7.25)+(COUNTIF(B51:H51,"10-20"))*(9)+(COUNTIF(B51:H51,"10-15"))*(4.5)+(COUNTIF(B51:H51,"12-18"))*(5.5)+(COUNTIF(B51:H51,"10-12,14-19"))*(6.5)+(COUNTIF(B51:H51,"10-14"))*(4)+(COUNTIF(B51:H51,"13:30-19"))*(5)+(COUNTIF(B51:H51,"14-17"))*(4)+(COUNTIF(B51:H51,"16-19"))*(3)+(COUNTIF(B51:H51,"13-16"))*(3)</f>
        <v>4.5</v>
      </c>
      <c r="K51" s="692"/>
    </row>
    <row r="52" spans="1:14" ht="15" customHeight="1" x14ac:dyDescent="0.15">
      <c r="A52" s="114" t="s">
        <v>66</v>
      </c>
      <c r="B52" s="117"/>
      <c r="C52" s="38"/>
      <c r="D52" s="38"/>
      <c r="E52" s="117"/>
      <c r="F52" s="258" t="s">
        <v>182</v>
      </c>
      <c r="G52" s="38"/>
      <c r="H52" s="38"/>
      <c r="I52" s="115"/>
      <c r="J52" s="91"/>
      <c r="K52" s="92"/>
    </row>
    <row r="53" spans="1:14" ht="12" customHeight="1" x14ac:dyDescent="0.15">
      <c r="A53" s="41"/>
      <c r="B53" s="42"/>
      <c r="C53" s="42"/>
      <c r="D53" s="42"/>
      <c r="E53" s="42"/>
      <c r="F53" s="42"/>
      <c r="G53" s="42"/>
      <c r="H53" s="42"/>
      <c r="I53" s="881" t="s">
        <v>336</v>
      </c>
      <c r="J53" s="881"/>
      <c r="K53" s="881"/>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60">
    <mergeCell ref="C36:C42"/>
    <mergeCell ref="A61:B61"/>
    <mergeCell ref="C61:K61"/>
    <mergeCell ref="A62:B62"/>
    <mergeCell ref="C62:K62"/>
    <mergeCell ref="A56:B56"/>
    <mergeCell ref="C56:K56"/>
    <mergeCell ref="C57:K57"/>
    <mergeCell ref="A59:B59"/>
    <mergeCell ref="C59:K59"/>
    <mergeCell ref="A60:B60"/>
    <mergeCell ref="A55:B55"/>
    <mergeCell ref="C55:K55"/>
    <mergeCell ref="J43:K44"/>
    <mergeCell ref="J45:K45"/>
    <mergeCell ref="J46:K46"/>
    <mergeCell ref="J47:K47"/>
    <mergeCell ref="J48:K48"/>
    <mergeCell ref="J49:K49"/>
    <mergeCell ref="J50:K50"/>
    <mergeCell ref="J51:K51"/>
    <mergeCell ref="I53:K53"/>
    <mergeCell ref="A54:B54"/>
    <mergeCell ref="D54:E54"/>
    <mergeCell ref="F25:H25"/>
    <mergeCell ref="J25:K25"/>
    <mergeCell ref="J26:K26"/>
    <mergeCell ref="J41:K41"/>
    <mergeCell ref="J28:K28"/>
    <mergeCell ref="J29:K29"/>
    <mergeCell ref="J30:K30"/>
    <mergeCell ref="J31:K31"/>
    <mergeCell ref="J33:K34"/>
    <mergeCell ref="J35:K35"/>
    <mergeCell ref="J36:K36"/>
    <mergeCell ref="J37:K37"/>
    <mergeCell ref="J38:K38"/>
    <mergeCell ref="J39:K39"/>
    <mergeCell ref="J40:K40"/>
    <mergeCell ref="J27:K27"/>
    <mergeCell ref="J15:K15"/>
    <mergeCell ref="J16:K16"/>
    <mergeCell ref="J17:K17"/>
    <mergeCell ref="J18:K18"/>
    <mergeCell ref="J19:K19"/>
    <mergeCell ref="J20:K20"/>
    <mergeCell ref="J21:K21"/>
    <mergeCell ref="J23:K24"/>
    <mergeCell ref="J13:K14"/>
    <mergeCell ref="B1:F1"/>
    <mergeCell ref="H1:K1"/>
    <mergeCell ref="I3:I4"/>
    <mergeCell ref="J3:K4"/>
    <mergeCell ref="J5:K5"/>
    <mergeCell ref="J6:K6"/>
    <mergeCell ref="J7:K7"/>
    <mergeCell ref="J8:K8"/>
    <mergeCell ref="J9:K9"/>
    <mergeCell ref="J10:K10"/>
    <mergeCell ref="J11:K11"/>
  </mergeCells>
  <phoneticPr fontId="13"/>
  <pageMargins left="0.39370078740157483" right="0.27559055118110237" top="0.31496062992125984" bottom="0.11811023622047245" header="0.51181102362204722" footer="0.51181102362204722"/>
  <pageSetup paperSize="9" scale="95"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90EA120-4A68-4CFB-918A-F549FC394D5B}">
          <x14:formula1>
            <xm:f>'F:\Users\clmiwa-three\Downloads\[《中村》新田・草加 エリア 仮シフト【12月16日～1月15日】.xlsx]参照データベース'!#REF!</xm:f>
          </x14:formula1>
          <xm:sqref>G1 B9:D12 C19:D22 C29:D32 D39:D42 C49:D53 G49:H53 E53:F53</xm:sqref>
        </x14:dataValidation>
      </x14:dataValidations>
    </ext>
  </extLst>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A6349-CAE5-494A-A954-98A649ABC6B0}">
  <sheetPr>
    <pageSetUpPr fitToPage="1"/>
  </sheetPr>
  <dimension ref="A1:Q62"/>
  <sheetViews>
    <sheetView topLeftCell="A9" zoomScale="96" zoomScaleNormal="96" workbookViewId="0">
      <selection activeCell="Q50" sqref="Q50"/>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50" t="s">
        <v>59</v>
      </c>
      <c r="B1" s="683" t="s">
        <v>337</v>
      </c>
      <c r="C1" s="683"/>
      <c r="D1" s="683"/>
      <c r="E1" s="683"/>
      <c r="F1" s="683"/>
      <c r="H1" s="792" t="s">
        <v>50</v>
      </c>
      <c r="I1" s="793"/>
      <c r="J1" s="793"/>
      <c r="K1" s="794"/>
    </row>
    <row r="2" spans="1:17" ht="8.4499999999999993" customHeight="1" x14ac:dyDescent="0.15">
      <c r="A2" s="14"/>
      <c r="I2" s="14"/>
      <c r="J2" s="3"/>
      <c r="K2" s="4"/>
    </row>
    <row r="3" spans="1:17" ht="16.5" customHeight="1" x14ac:dyDescent="0.15">
      <c r="A3" s="2" t="s">
        <v>64</v>
      </c>
      <c r="B3" s="90"/>
      <c r="C3" s="90"/>
      <c r="D3" s="90">
        <v>45931</v>
      </c>
      <c r="E3" s="90">
        <v>45932</v>
      </c>
      <c r="F3" s="90">
        <v>45933</v>
      </c>
      <c r="G3" s="90">
        <v>45934</v>
      </c>
      <c r="H3" s="90">
        <v>45935</v>
      </c>
      <c r="I3" s="727" t="s">
        <v>1</v>
      </c>
      <c r="J3" s="717" t="s">
        <v>2</v>
      </c>
      <c r="K3" s="718"/>
    </row>
    <row r="4" spans="1:17" ht="16.5" customHeight="1" x14ac:dyDescent="0.15">
      <c r="A4" s="2" t="s">
        <v>3</v>
      </c>
      <c r="B4" s="2"/>
      <c r="C4" s="2"/>
      <c r="D4" s="21" t="s">
        <v>6</v>
      </c>
      <c r="E4" s="2" t="s">
        <v>7</v>
      </c>
      <c r="F4" s="2" t="s">
        <v>8</v>
      </c>
      <c r="G4" s="2" t="s">
        <v>9</v>
      </c>
      <c r="H4" s="24" t="s">
        <v>10</v>
      </c>
      <c r="I4" s="728"/>
      <c r="J4" s="719"/>
      <c r="K4" s="720"/>
    </row>
    <row r="5" spans="1:17" ht="18" customHeight="1" x14ac:dyDescent="0.15">
      <c r="A5" s="17" t="s">
        <v>13</v>
      </c>
      <c r="B5" s="2"/>
      <c r="C5" s="2"/>
      <c r="D5" s="2"/>
      <c r="E5" s="12"/>
      <c r="F5" s="12"/>
      <c r="G5" s="12"/>
      <c r="H5" s="12"/>
      <c r="I5" s="5"/>
      <c r="J5" s="682"/>
      <c r="K5" s="692"/>
    </row>
    <row r="6" spans="1:17" ht="18" customHeight="1" x14ac:dyDescent="0.15">
      <c r="A6" s="5" t="s">
        <v>14</v>
      </c>
      <c r="B6" s="127"/>
      <c r="C6" s="127"/>
      <c r="D6" s="32"/>
      <c r="E6" s="12" t="s">
        <v>21</v>
      </c>
      <c r="F6" s="12" t="s">
        <v>21</v>
      </c>
      <c r="G6" s="16" t="s">
        <v>221</v>
      </c>
      <c r="H6" s="12" t="s">
        <v>21</v>
      </c>
      <c r="I6" s="5">
        <f t="shared" ref="I6:I10" si="0">COUNTIFS(B6:H6,"&lt;&gt;空",B6:H6,"&lt;&gt;休",B6:H6,"&lt;&gt;調",B6:H6,"&lt;&gt;",B6:H6,"&lt;&gt;調整休")</f>
        <v>4</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20</v>
      </c>
      <c r="K6" s="759"/>
    </row>
    <row r="7" spans="1:17" ht="18" customHeight="1" x14ac:dyDescent="0.15">
      <c r="A7" s="20" t="s">
        <v>100</v>
      </c>
      <c r="B7" s="350"/>
      <c r="C7" s="350"/>
      <c r="D7" s="36"/>
      <c r="E7" s="12"/>
      <c r="F7" s="12" t="s">
        <v>20</v>
      </c>
      <c r="G7" s="12" t="s">
        <v>20</v>
      </c>
      <c r="H7" s="12" t="s">
        <v>20</v>
      </c>
      <c r="I7" s="5">
        <f t="shared" si="0"/>
        <v>3</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13.5</v>
      </c>
      <c r="K7" s="759"/>
    </row>
    <row r="8" spans="1:17" ht="18" customHeight="1" x14ac:dyDescent="0.15">
      <c r="A8" s="20" t="s">
        <v>178</v>
      </c>
      <c r="B8" s="45"/>
      <c r="C8" s="45"/>
      <c r="D8" s="46"/>
      <c r="E8" s="16"/>
      <c r="F8" s="12" t="s">
        <v>68</v>
      </c>
      <c r="G8" s="12"/>
      <c r="H8" s="12" t="s">
        <v>21</v>
      </c>
      <c r="I8" s="5">
        <f t="shared" si="0"/>
        <v>2</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f>
        <v>8.5</v>
      </c>
      <c r="K8" s="759"/>
    </row>
    <row r="9" spans="1:17" ht="18" customHeight="1" x14ac:dyDescent="0.15">
      <c r="A9" s="20" t="s">
        <v>237</v>
      </c>
      <c r="B9" s="45"/>
      <c r="C9" s="45"/>
      <c r="D9" s="46"/>
      <c r="E9" s="12" t="s">
        <v>21</v>
      </c>
      <c r="F9" s="12" t="s">
        <v>21</v>
      </c>
      <c r="G9" s="12"/>
      <c r="H9" s="12" t="s">
        <v>21</v>
      </c>
      <c r="I9" s="5">
        <f t="shared" si="0"/>
        <v>3</v>
      </c>
      <c r="J9" s="758">
        <f>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13.5</v>
      </c>
      <c r="K9" s="759"/>
    </row>
    <row r="10" spans="1:17" ht="18" customHeight="1" x14ac:dyDescent="0.15">
      <c r="A10" s="20" t="s">
        <v>267</v>
      </c>
      <c r="B10" s="45"/>
      <c r="C10" s="45"/>
      <c r="D10" s="46"/>
      <c r="E10" s="16"/>
      <c r="F10" s="12"/>
      <c r="G10" s="12" t="s">
        <v>184</v>
      </c>
      <c r="H10" s="12" t="s">
        <v>184</v>
      </c>
      <c r="I10" s="5">
        <f t="shared" si="0"/>
        <v>2</v>
      </c>
      <c r="J10" s="758">
        <f>SUM(COUNTIF(B10:H10,"9-11,15-19"))*(6)+(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11-19"))*(7)</f>
        <v>14</v>
      </c>
      <c r="K10" s="759"/>
      <c r="Q10" s="349"/>
    </row>
    <row r="11" spans="1:17" ht="19.5" customHeight="1" x14ac:dyDescent="0.15">
      <c r="A11" s="31" t="s">
        <v>66</v>
      </c>
      <c r="B11" s="45"/>
      <c r="C11" s="45"/>
      <c r="D11" s="46"/>
      <c r="E11" s="16" t="s">
        <v>82</v>
      </c>
      <c r="F11" s="12"/>
      <c r="G11" s="12"/>
      <c r="H11" s="16"/>
      <c r="I11" s="5"/>
      <c r="J11" s="758"/>
      <c r="K11" s="759"/>
    </row>
    <row r="12" spans="1:17" ht="18" customHeight="1" x14ac:dyDescent="0.15">
      <c r="A12" s="31" t="s">
        <v>66</v>
      </c>
      <c r="B12" s="45"/>
      <c r="C12" s="45"/>
      <c r="D12" s="46"/>
      <c r="E12" s="16" t="s">
        <v>125</v>
      </c>
      <c r="F12" s="16"/>
      <c r="G12" s="16" t="s">
        <v>120</v>
      </c>
      <c r="H12" s="16"/>
      <c r="I12" s="5"/>
      <c r="J12" s="682"/>
      <c r="K12" s="692"/>
    </row>
    <row r="13" spans="1:17" ht="16.5" customHeight="1" x14ac:dyDescent="0.15">
      <c r="A13" s="33" t="s">
        <v>0</v>
      </c>
      <c r="B13" s="90">
        <v>45936</v>
      </c>
      <c r="C13" s="90">
        <v>45937</v>
      </c>
      <c r="D13" s="90">
        <v>45938</v>
      </c>
      <c r="E13" s="90">
        <v>45939</v>
      </c>
      <c r="F13" s="90">
        <v>45940</v>
      </c>
      <c r="G13" s="90">
        <v>45941</v>
      </c>
      <c r="H13" s="90">
        <v>45942</v>
      </c>
      <c r="I13" s="727" t="s">
        <v>1</v>
      </c>
      <c r="J13" s="717" t="s">
        <v>2</v>
      </c>
      <c r="K13" s="718"/>
    </row>
    <row r="14" spans="1:17" ht="16.5" customHeight="1" x14ac:dyDescent="0.15">
      <c r="A14" s="22" t="s">
        <v>3</v>
      </c>
      <c r="B14" s="2" t="s">
        <v>4</v>
      </c>
      <c r="C14" s="2" t="s">
        <v>5</v>
      </c>
      <c r="D14" s="21" t="s">
        <v>6</v>
      </c>
      <c r="E14" s="2" t="s">
        <v>7</v>
      </c>
      <c r="F14" s="2" t="s">
        <v>8</v>
      </c>
      <c r="G14" s="2" t="s">
        <v>9</v>
      </c>
      <c r="H14" s="24" t="s">
        <v>10</v>
      </c>
      <c r="I14" s="728"/>
      <c r="J14" s="719"/>
      <c r="K14" s="720"/>
    </row>
    <row r="15" spans="1:17" ht="18" customHeight="1" x14ac:dyDescent="0.15">
      <c r="A15" s="17" t="s">
        <v>12</v>
      </c>
      <c r="B15" s="12"/>
      <c r="C15" s="2"/>
      <c r="D15" s="2"/>
      <c r="E15" s="12"/>
      <c r="F15" s="967" t="s">
        <v>60</v>
      </c>
      <c r="G15" s="968"/>
      <c r="H15" s="969"/>
      <c r="I15" s="5"/>
      <c r="J15" s="682"/>
      <c r="K15" s="692"/>
    </row>
    <row r="16" spans="1:17" ht="18" customHeight="1" x14ac:dyDescent="0.15">
      <c r="A16" s="5" t="s">
        <v>14</v>
      </c>
      <c r="B16" s="12"/>
      <c r="C16" s="127"/>
      <c r="D16" s="32"/>
      <c r="E16" s="12" t="s">
        <v>21</v>
      </c>
      <c r="F16" s="12" t="s">
        <v>21</v>
      </c>
      <c r="G16" s="16" t="s">
        <v>221</v>
      </c>
      <c r="H16" s="12" t="s">
        <v>21</v>
      </c>
      <c r="I16" s="5">
        <f t="shared" ref="I16:I20" si="2">COUNTIFS(B16:H16,"&lt;&gt;空",B16:H16,"&lt;&gt;休",B16:H16,"&lt;&gt;調",B16:H16,"&lt;&gt;",B16:H16,"&lt;&gt;調整休")</f>
        <v>4</v>
      </c>
      <c r="J16" s="758">
        <v>30.5</v>
      </c>
      <c r="K16" s="759"/>
    </row>
    <row r="17" spans="1:11" ht="18" customHeight="1" x14ac:dyDescent="0.15">
      <c r="A17" s="20" t="s">
        <v>100</v>
      </c>
      <c r="B17" s="12" t="s">
        <v>20</v>
      </c>
      <c r="C17" s="350"/>
      <c r="D17" s="36"/>
      <c r="E17" s="12"/>
      <c r="F17" s="12" t="s">
        <v>20</v>
      </c>
      <c r="G17" s="12" t="s">
        <v>20</v>
      </c>
      <c r="H17" s="12" t="s">
        <v>20</v>
      </c>
      <c r="I17" s="5">
        <f t="shared" si="2"/>
        <v>4</v>
      </c>
      <c r="J17" s="758">
        <f t="shared" ref="J17" si="3">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f>
        <v>18</v>
      </c>
      <c r="K17" s="759"/>
    </row>
    <row r="18" spans="1:11" ht="18" customHeight="1" x14ac:dyDescent="0.15">
      <c r="A18" s="20" t="s">
        <v>178</v>
      </c>
      <c r="B18" s="12" t="s">
        <v>68</v>
      </c>
      <c r="C18" s="45"/>
      <c r="D18" s="46"/>
      <c r="E18" s="16"/>
      <c r="F18" s="12" t="s">
        <v>68</v>
      </c>
      <c r="G18" s="12"/>
      <c r="H18" s="12" t="s">
        <v>21</v>
      </c>
      <c r="I18" s="5">
        <f t="shared" si="2"/>
        <v>3</v>
      </c>
      <c r="J18" s="758">
        <f>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f>
        <v>12.5</v>
      </c>
      <c r="K18" s="759"/>
    </row>
    <row r="19" spans="1:11" ht="18" customHeight="1" x14ac:dyDescent="0.15">
      <c r="A19" s="20" t="s">
        <v>237</v>
      </c>
      <c r="B19" s="12" t="s">
        <v>21</v>
      </c>
      <c r="C19" s="45"/>
      <c r="D19" s="46"/>
      <c r="E19" s="12" t="s">
        <v>21</v>
      </c>
      <c r="F19" s="12" t="s">
        <v>21</v>
      </c>
      <c r="G19" s="12"/>
      <c r="H19" s="12" t="s">
        <v>21</v>
      </c>
      <c r="I19" s="5">
        <f t="shared" si="2"/>
        <v>4</v>
      </c>
      <c r="J19" s="758">
        <f>SUM(COUNTIF(B19:H19,"9-11,15-19"))*(6)+(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11-19"))*(7)</f>
        <v>18</v>
      </c>
      <c r="K19" s="759"/>
    </row>
    <row r="20" spans="1:11" ht="18" customHeight="1" x14ac:dyDescent="0.15">
      <c r="A20" s="20" t="s">
        <v>267</v>
      </c>
      <c r="B20" s="16"/>
      <c r="C20" s="45"/>
      <c r="D20" s="46"/>
      <c r="E20" s="16"/>
      <c r="F20" s="12"/>
      <c r="G20" s="12" t="s">
        <v>184</v>
      </c>
      <c r="H20" s="12" t="s">
        <v>184</v>
      </c>
      <c r="I20" s="5">
        <f t="shared" si="2"/>
        <v>2</v>
      </c>
      <c r="J20" s="758">
        <f>SUM(COUNTIF(B20:H20,"9-11,15-19"))*(6)+(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11-19"))*(7)</f>
        <v>14</v>
      </c>
      <c r="K20" s="759"/>
    </row>
    <row r="21" spans="1:11" ht="18" customHeight="1" x14ac:dyDescent="0.15">
      <c r="A21" s="31" t="s">
        <v>66</v>
      </c>
      <c r="B21" s="16" t="s">
        <v>125</v>
      </c>
      <c r="C21" s="45"/>
      <c r="D21" s="46"/>
      <c r="E21" s="16" t="s">
        <v>82</v>
      </c>
      <c r="F21" s="12"/>
      <c r="G21" s="12"/>
      <c r="H21" s="16"/>
      <c r="I21" s="5"/>
      <c r="J21" s="758"/>
      <c r="K21" s="759"/>
    </row>
    <row r="22" spans="1:11" ht="18" customHeight="1" x14ac:dyDescent="0.15">
      <c r="A22" s="31" t="s">
        <v>66</v>
      </c>
      <c r="B22" s="16" t="s">
        <v>102</v>
      </c>
      <c r="C22" s="45"/>
      <c r="D22" s="46"/>
      <c r="E22" s="16" t="s">
        <v>125</v>
      </c>
      <c r="F22" s="16"/>
      <c r="G22" s="16" t="s">
        <v>120</v>
      </c>
      <c r="H22" s="16"/>
      <c r="I22" s="5"/>
      <c r="J22" s="682"/>
      <c r="K22" s="692"/>
    </row>
    <row r="23" spans="1:11" ht="16.5" customHeight="1" x14ac:dyDescent="0.15">
      <c r="A23" s="22" t="s">
        <v>0</v>
      </c>
      <c r="B23" s="23">
        <v>45943</v>
      </c>
      <c r="C23" s="23">
        <v>45944</v>
      </c>
      <c r="D23" s="23">
        <v>45945</v>
      </c>
      <c r="E23" s="23">
        <v>45946</v>
      </c>
      <c r="F23" s="23">
        <v>45947</v>
      </c>
      <c r="G23" s="23">
        <v>45948</v>
      </c>
      <c r="H23" s="23">
        <v>45949</v>
      </c>
      <c r="I23" s="727" t="s">
        <v>1</v>
      </c>
      <c r="J23" s="717" t="s">
        <v>2</v>
      </c>
      <c r="K23" s="718"/>
    </row>
    <row r="24" spans="1:11" ht="16.5" customHeight="1" x14ac:dyDescent="0.15">
      <c r="A24" s="22" t="s">
        <v>3</v>
      </c>
      <c r="B24" s="24" t="s">
        <v>4</v>
      </c>
      <c r="C24" s="21" t="s">
        <v>5</v>
      </c>
      <c r="D24" s="21" t="s">
        <v>6</v>
      </c>
      <c r="E24" s="2" t="s">
        <v>7</v>
      </c>
      <c r="F24" s="2" t="s">
        <v>8</v>
      </c>
      <c r="G24" s="2" t="s">
        <v>9</v>
      </c>
      <c r="H24" s="24" t="s">
        <v>10</v>
      </c>
      <c r="I24" s="728"/>
      <c r="J24" s="719"/>
      <c r="K24" s="720"/>
    </row>
    <row r="25" spans="1:11" ht="18" customHeight="1" x14ac:dyDescent="0.15">
      <c r="A25" s="17" t="s">
        <v>13</v>
      </c>
      <c r="B25" s="12"/>
      <c r="C25" s="2"/>
      <c r="D25" s="2"/>
      <c r="E25" s="12"/>
      <c r="F25" s="12"/>
      <c r="G25" s="12"/>
      <c r="H25" s="12"/>
      <c r="I25" s="5"/>
      <c r="J25" s="693"/>
      <c r="K25" s="692"/>
    </row>
    <row r="26" spans="1:11" ht="18" customHeight="1" x14ac:dyDescent="0.15">
      <c r="A26" s="5" t="s">
        <v>14</v>
      </c>
      <c r="B26" s="12"/>
      <c r="C26" s="127"/>
      <c r="D26" s="32"/>
      <c r="E26" s="12" t="s">
        <v>21</v>
      </c>
      <c r="F26" s="12" t="s">
        <v>21</v>
      </c>
      <c r="G26" s="16" t="s">
        <v>221</v>
      </c>
      <c r="H26" s="12" t="s">
        <v>21</v>
      </c>
      <c r="I26" s="5">
        <f t="shared" ref="I26:I30" si="4">COUNTIFS(B26:H26,"&lt;&gt;空",B26:H26,"&lt;&gt;休",B26:H26,"&lt;&gt;調",B26:H26,"&lt;&gt;",B26:H26,"&lt;&gt;調整休")</f>
        <v>4</v>
      </c>
      <c r="J26" s="758">
        <f>SUM(COUNTIF(B26:H26,"9-11,15-19"))*(6)+(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9-11・14-19"))*(6.5)</f>
        <v>20</v>
      </c>
      <c r="K26" s="759"/>
    </row>
    <row r="27" spans="1:11" ht="18" customHeight="1" x14ac:dyDescent="0.15">
      <c r="A27" s="20" t="s">
        <v>100</v>
      </c>
      <c r="B27" s="12" t="s">
        <v>20</v>
      </c>
      <c r="C27" s="350"/>
      <c r="D27" s="36"/>
      <c r="E27" s="12"/>
      <c r="F27" s="12" t="s">
        <v>20</v>
      </c>
      <c r="G27" s="12" t="s">
        <v>20</v>
      </c>
      <c r="H27" s="12" t="s">
        <v>20</v>
      </c>
      <c r="I27" s="5">
        <f t="shared" si="4"/>
        <v>4</v>
      </c>
      <c r="J27" s="758">
        <f t="shared" ref="J27" si="5">SUM(COUNTIF(B27:H27,"9-11,15-19"))*(6)+(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f>
        <v>18</v>
      </c>
      <c r="K27" s="759"/>
    </row>
    <row r="28" spans="1:11" ht="18" customHeight="1" x14ac:dyDescent="0.15">
      <c r="A28" s="20" t="s">
        <v>178</v>
      </c>
      <c r="B28" s="12" t="s">
        <v>68</v>
      </c>
      <c r="C28" s="45"/>
      <c r="D28" s="46"/>
      <c r="E28" s="16"/>
      <c r="F28" s="12" t="s">
        <v>68</v>
      </c>
      <c r="G28" s="12"/>
      <c r="H28" s="12" t="s">
        <v>21</v>
      </c>
      <c r="I28" s="5">
        <f t="shared" si="4"/>
        <v>3</v>
      </c>
      <c r="J28" s="758">
        <f>SUM(COUNTIF(B28:H28,"9-11,15-19"))*(6)+(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f>
        <v>12.5</v>
      </c>
      <c r="K28" s="759"/>
    </row>
    <row r="29" spans="1:11" ht="18" customHeight="1" x14ac:dyDescent="0.15">
      <c r="A29" s="20" t="s">
        <v>237</v>
      </c>
      <c r="B29" s="12" t="s">
        <v>21</v>
      </c>
      <c r="C29" s="45"/>
      <c r="D29" s="46"/>
      <c r="E29" s="12" t="s">
        <v>21</v>
      </c>
      <c r="F29" s="12" t="s">
        <v>21</v>
      </c>
      <c r="G29" s="12"/>
      <c r="H29" s="12" t="s">
        <v>21</v>
      </c>
      <c r="I29" s="5">
        <f t="shared" si="4"/>
        <v>4</v>
      </c>
      <c r="J29" s="758">
        <f>SUM(COUNTIF(B29:H29,"9-11,15-19"))*(6)+(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11-19"))*(7)</f>
        <v>18</v>
      </c>
      <c r="K29" s="759"/>
    </row>
    <row r="30" spans="1:11" ht="18" customHeight="1" x14ac:dyDescent="0.15">
      <c r="A30" s="20" t="s">
        <v>267</v>
      </c>
      <c r="B30" s="16"/>
      <c r="C30" s="45"/>
      <c r="D30" s="46"/>
      <c r="E30" s="16"/>
      <c r="F30" s="12"/>
      <c r="G30" s="12" t="s">
        <v>184</v>
      </c>
      <c r="H30" s="12" t="s">
        <v>184</v>
      </c>
      <c r="I30" s="5">
        <f t="shared" si="4"/>
        <v>2</v>
      </c>
      <c r="J30" s="758">
        <f>SUM(COUNTIF(B30:H30,"9-11,15-19"))*(6)+(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11-19"))*(7)</f>
        <v>14</v>
      </c>
      <c r="K30" s="759"/>
    </row>
    <row r="31" spans="1:11" ht="18" customHeight="1" x14ac:dyDescent="0.15">
      <c r="A31" s="31" t="s">
        <v>66</v>
      </c>
      <c r="B31" s="16" t="s">
        <v>125</v>
      </c>
      <c r="C31" s="45"/>
      <c r="D31" s="46"/>
      <c r="E31" s="16" t="s">
        <v>82</v>
      </c>
      <c r="F31" s="12"/>
      <c r="G31" s="12"/>
      <c r="H31" s="16"/>
      <c r="I31" s="5"/>
      <c r="J31" s="758"/>
      <c r="K31" s="759"/>
    </row>
    <row r="32" spans="1:11" ht="18" customHeight="1" x14ac:dyDescent="0.15">
      <c r="A32" s="31" t="s">
        <v>66</v>
      </c>
      <c r="B32" s="16" t="s">
        <v>102</v>
      </c>
      <c r="C32" s="45"/>
      <c r="D32" s="46"/>
      <c r="E32" s="16" t="s">
        <v>125</v>
      </c>
      <c r="F32" s="16"/>
      <c r="G32" s="16" t="s">
        <v>120</v>
      </c>
      <c r="H32" s="16"/>
      <c r="I32" s="5"/>
      <c r="J32" s="682"/>
      <c r="K32" s="692"/>
    </row>
    <row r="33" spans="1:11" ht="16.5" customHeight="1" x14ac:dyDescent="0.15">
      <c r="A33" s="22" t="s">
        <v>0</v>
      </c>
      <c r="B33" s="90">
        <v>45950</v>
      </c>
      <c r="C33" s="90">
        <v>45951</v>
      </c>
      <c r="D33" s="90">
        <v>45952</v>
      </c>
      <c r="E33" s="90">
        <v>45953</v>
      </c>
      <c r="F33" s="90">
        <v>45954</v>
      </c>
      <c r="G33" s="90">
        <v>45955</v>
      </c>
      <c r="H33" s="90">
        <v>45956</v>
      </c>
      <c r="I33" s="727" t="s">
        <v>1</v>
      </c>
      <c r="J33" s="717" t="s">
        <v>2</v>
      </c>
      <c r="K33" s="718"/>
    </row>
    <row r="34" spans="1:11" ht="16.5" customHeight="1" x14ac:dyDescent="0.15">
      <c r="A34" s="22" t="s">
        <v>3</v>
      </c>
      <c r="B34" s="2" t="s">
        <v>4</v>
      </c>
      <c r="C34" s="21" t="s">
        <v>5</v>
      </c>
      <c r="D34" s="21" t="s">
        <v>6</v>
      </c>
      <c r="E34" s="2" t="s">
        <v>7</v>
      </c>
      <c r="F34" s="2" t="s">
        <v>8</v>
      </c>
      <c r="G34" s="2" t="s">
        <v>9</v>
      </c>
      <c r="H34" s="24" t="s">
        <v>10</v>
      </c>
      <c r="I34" s="728"/>
      <c r="J34" s="719"/>
      <c r="K34" s="720"/>
    </row>
    <row r="35" spans="1:11" ht="18" customHeight="1" x14ac:dyDescent="0.15">
      <c r="A35" s="17" t="s">
        <v>12</v>
      </c>
      <c r="B35" s="12"/>
      <c r="C35" s="419" t="s">
        <v>334</v>
      </c>
      <c r="D35" s="2"/>
      <c r="E35" s="12"/>
      <c r="F35" s="12"/>
      <c r="G35" s="12"/>
      <c r="H35" s="12"/>
      <c r="I35" s="5"/>
      <c r="J35" s="682"/>
      <c r="K35" s="692"/>
    </row>
    <row r="36" spans="1:11" ht="18" customHeight="1" x14ac:dyDescent="0.15">
      <c r="A36" s="5" t="s">
        <v>14</v>
      </c>
      <c r="B36" s="12"/>
      <c r="C36" s="993" t="s">
        <v>338</v>
      </c>
      <c r="D36" s="32"/>
      <c r="E36" s="12" t="s">
        <v>21</v>
      </c>
      <c r="F36" s="12" t="s">
        <v>21</v>
      </c>
      <c r="G36" s="16" t="s">
        <v>221</v>
      </c>
      <c r="H36" s="12" t="s">
        <v>21</v>
      </c>
      <c r="I36" s="5">
        <f t="shared" ref="I36:I40" si="6">COUNTIFS(B36:H36,"&lt;&gt;空",B36:H36,"&lt;&gt;休",B36:H36,"&lt;&gt;調",B36:H36,"&lt;&gt;",B36:H36,"&lt;&gt;調整休")</f>
        <v>5</v>
      </c>
      <c r="J36" s="758">
        <f>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9-11・14-19"))*(6.5)</f>
        <v>20</v>
      </c>
      <c r="K36" s="759"/>
    </row>
    <row r="37" spans="1:11" ht="18" customHeight="1" x14ac:dyDescent="0.15">
      <c r="A37" s="20" t="s">
        <v>100</v>
      </c>
      <c r="B37" s="12" t="s">
        <v>20</v>
      </c>
      <c r="C37" s="994"/>
      <c r="D37" s="36"/>
      <c r="E37" s="12"/>
      <c r="F37" s="12" t="s">
        <v>20</v>
      </c>
      <c r="G37" s="12" t="s">
        <v>20</v>
      </c>
      <c r="H37" s="12" t="s">
        <v>20</v>
      </c>
      <c r="I37" s="5">
        <f t="shared" si="6"/>
        <v>4</v>
      </c>
      <c r="J37" s="758">
        <f t="shared" ref="J37" si="7">SUM(COUNTIF(B37:H37,"9-11,15-19"))*(6)+(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f>
        <v>18</v>
      </c>
      <c r="K37" s="759"/>
    </row>
    <row r="38" spans="1:11" ht="18" customHeight="1" x14ac:dyDescent="0.15">
      <c r="A38" s="20" t="s">
        <v>178</v>
      </c>
      <c r="B38" s="12" t="s">
        <v>68</v>
      </c>
      <c r="C38" s="994"/>
      <c r="D38" s="46"/>
      <c r="E38" s="16"/>
      <c r="F38" s="12" t="s">
        <v>68</v>
      </c>
      <c r="G38" s="12"/>
      <c r="H38" s="12" t="s">
        <v>21</v>
      </c>
      <c r="I38" s="5">
        <f t="shared" si="6"/>
        <v>3</v>
      </c>
      <c r="J38" s="758">
        <f>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f>
        <v>12.5</v>
      </c>
      <c r="K38" s="759"/>
    </row>
    <row r="39" spans="1:11" ht="18" customHeight="1" x14ac:dyDescent="0.15">
      <c r="A39" s="20" t="s">
        <v>237</v>
      </c>
      <c r="B39" s="12" t="s">
        <v>21</v>
      </c>
      <c r="C39" s="994"/>
      <c r="D39" s="46"/>
      <c r="E39" s="12" t="s">
        <v>21</v>
      </c>
      <c r="F39" s="12" t="s">
        <v>21</v>
      </c>
      <c r="G39" s="12"/>
      <c r="H39" s="12" t="s">
        <v>21</v>
      </c>
      <c r="I39" s="5">
        <f t="shared" si="6"/>
        <v>4</v>
      </c>
      <c r="J39" s="758">
        <f>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11-19"))*(7)</f>
        <v>18</v>
      </c>
      <c r="K39" s="759"/>
    </row>
    <row r="40" spans="1:11" ht="18" customHeight="1" x14ac:dyDescent="0.15">
      <c r="A40" s="20" t="s">
        <v>267</v>
      </c>
      <c r="B40" s="16"/>
      <c r="C40" s="994"/>
      <c r="D40" s="46"/>
      <c r="E40" s="16"/>
      <c r="F40" s="12"/>
      <c r="G40" s="12" t="s">
        <v>184</v>
      </c>
      <c r="H40" s="12" t="s">
        <v>184</v>
      </c>
      <c r="I40" s="5">
        <f t="shared" si="6"/>
        <v>2</v>
      </c>
      <c r="J40" s="758">
        <f>SUM(COUNTIF(B40:H40,"9-11,15-19"))*(6)+(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11-19"))*(7)</f>
        <v>14</v>
      </c>
      <c r="K40" s="759"/>
    </row>
    <row r="41" spans="1:11" ht="18" customHeight="1" x14ac:dyDescent="0.15">
      <c r="A41" s="31" t="s">
        <v>66</v>
      </c>
      <c r="B41" s="16" t="s">
        <v>125</v>
      </c>
      <c r="C41" s="994"/>
      <c r="D41" s="46"/>
      <c r="E41" s="16" t="s">
        <v>82</v>
      </c>
      <c r="F41" s="12"/>
      <c r="G41" s="12"/>
      <c r="H41" s="16"/>
      <c r="I41" s="5"/>
      <c r="J41" s="758"/>
      <c r="K41" s="759"/>
    </row>
    <row r="42" spans="1:11" ht="18" customHeight="1" x14ac:dyDescent="0.15">
      <c r="A42" s="31" t="s">
        <v>66</v>
      </c>
      <c r="B42" s="16" t="s">
        <v>102</v>
      </c>
      <c r="C42" s="996"/>
      <c r="D42" s="46"/>
      <c r="E42" s="16" t="s">
        <v>125</v>
      </c>
      <c r="F42" s="16"/>
      <c r="G42" s="16" t="s">
        <v>120</v>
      </c>
      <c r="H42" s="16"/>
      <c r="I42" s="5"/>
      <c r="J42" s="682"/>
      <c r="K42" s="692"/>
    </row>
    <row r="43" spans="1:11" ht="16.5" customHeight="1" x14ac:dyDescent="0.15">
      <c r="A43" s="22" t="s">
        <v>0</v>
      </c>
      <c r="B43" s="23">
        <v>45957</v>
      </c>
      <c r="C43" s="23">
        <v>45958</v>
      </c>
      <c r="D43" s="23">
        <v>45959</v>
      </c>
      <c r="E43" s="23">
        <v>45960</v>
      </c>
      <c r="F43" s="23">
        <v>45961</v>
      </c>
      <c r="G43" s="23"/>
      <c r="H43" s="23"/>
      <c r="I43" s="727" t="s">
        <v>1</v>
      </c>
      <c r="J43" s="717" t="s">
        <v>2</v>
      </c>
      <c r="K43" s="718"/>
    </row>
    <row r="44" spans="1:11" ht="16.5" customHeight="1" x14ac:dyDescent="0.15">
      <c r="A44" s="22" t="s">
        <v>3</v>
      </c>
      <c r="B44" s="2" t="s">
        <v>4</v>
      </c>
      <c r="C44" s="316" t="s">
        <v>5</v>
      </c>
      <c r="D44" s="21" t="s">
        <v>6</v>
      </c>
      <c r="E44" s="2" t="s">
        <v>7</v>
      </c>
      <c r="F44" s="2" t="s">
        <v>8</v>
      </c>
      <c r="G44" s="2"/>
      <c r="H44" s="24"/>
      <c r="I44" s="728"/>
      <c r="J44" s="719"/>
      <c r="K44" s="720"/>
    </row>
    <row r="45" spans="1:11" ht="18" customHeight="1" x14ac:dyDescent="0.15">
      <c r="A45" s="17" t="s">
        <v>13</v>
      </c>
      <c r="B45" s="12"/>
      <c r="C45" s="2"/>
      <c r="D45" s="2"/>
      <c r="E45" s="12"/>
      <c r="F45" s="12"/>
      <c r="G45" s="2"/>
      <c r="H45" s="2"/>
      <c r="I45" s="5"/>
      <c r="J45" s="693"/>
      <c r="K45" s="692"/>
    </row>
    <row r="46" spans="1:11" ht="18" customHeight="1" x14ac:dyDescent="0.15">
      <c r="A46" s="5" t="s">
        <v>14</v>
      </c>
      <c r="B46" s="12"/>
      <c r="C46" s="127"/>
      <c r="D46" s="32"/>
      <c r="E46" s="12" t="s">
        <v>21</v>
      </c>
      <c r="F46" s="12" t="s">
        <v>21</v>
      </c>
      <c r="G46" s="32"/>
      <c r="H46" s="32"/>
      <c r="I46" s="5">
        <f t="shared" ref="I46:I50" si="8">COUNTIFS(B46:H46,"&lt;&gt;空",B46:H46,"&lt;&gt;休",B46:H46,"&lt;&gt;調",B46:H46,"&lt;&gt;",B46:H46,"&lt;&gt;調整休")</f>
        <v>2</v>
      </c>
      <c r="J46" s="758">
        <f>SUM(COUNTIF(B46:H46,"9-11,15-19"))*(6)+(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9-11・14-19"))*(6.5)</f>
        <v>9</v>
      </c>
      <c r="K46" s="759"/>
    </row>
    <row r="47" spans="1:11" ht="18" customHeight="1" x14ac:dyDescent="0.15">
      <c r="A47" s="20" t="s">
        <v>100</v>
      </c>
      <c r="B47" s="12" t="s">
        <v>20</v>
      </c>
      <c r="C47" s="350"/>
      <c r="D47" s="36"/>
      <c r="E47" s="12"/>
      <c r="F47" s="12" t="s">
        <v>20</v>
      </c>
      <c r="G47" s="36"/>
      <c r="H47" s="36"/>
      <c r="I47" s="5">
        <f t="shared" si="8"/>
        <v>2</v>
      </c>
      <c r="J47" s="758">
        <f t="shared" ref="J47" si="9">SUM(COUNTIF(B47:H47,"9-11,15-19"))*(6)+(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f>
        <v>9</v>
      </c>
      <c r="K47" s="759"/>
    </row>
    <row r="48" spans="1:11" ht="18" customHeight="1" x14ac:dyDescent="0.15">
      <c r="A48" s="20" t="s">
        <v>178</v>
      </c>
      <c r="B48" s="12" t="s">
        <v>68</v>
      </c>
      <c r="C48" s="45"/>
      <c r="D48" s="46"/>
      <c r="E48" s="16"/>
      <c r="F48" s="12" t="s">
        <v>68</v>
      </c>
      <c r="G48" s="46"/>
      <c r="H48" s="46"/>
      <c r="I48" s="5">
        <f t="shared" si="8"/>
        <v>2</v>
      </c>
      <c r="J48" s="758">
        <f>SUM(COUNTIF(B48:H48,"9-11,15-19"))*(6)+(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f>
        <v>8</v>
      </c>
      <c r="K48" s="759"/>
    </row>
    <row r="49" spans="1:14" ht="18" customHeight="1" x14ac:dyDescent="0.15">
      <c r="A49" s="20" t="s">
        <v>237</v>
      </c>
      <c r="B49" s="12" t="s">
        <v>21</v>
      </c>
      <c r="C49" s="45"/>
      <c r="D49" s="46"/>
      <c r="E49" s="12" t="s">
        <v>21</v>
      </c>
      <c r="F49" s="12" t="s">
        <v>21</v>
      </c>
      <c r="G49" s="46"/>
      <c r="H49" s="46"/>
      <c r="I49" s="5">
        <f t="shared" si="8"/>
        <v>3</v>
      </c>
      <c r="J49" s="758">
        <f>SUM(COUNTIF(B49:H49,"9-11,15-19"))*(6)+(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COUNTIF(B49:H49,"11-19"))*(7)</f>
        <v>13.5</v>
      </c>
      <c r="K49" s="759"/>
    </row>
    <row r="50" spans="1:14" ht="18" customHeight="1" x14ac:dyDescent="0.15">
      <c r="A50" s="20" t="s">
        <v>267</v>
      </c>
      <c r="B50" s="16"/>
      <c r="C50" s="45"/>
      <c r="D50" s="46"/>
      <c r="E50" s="16"/>
      <c r="F50" s="12"/>
      <c r="G50" s="46"/>
      <c r="H50" s="46"/>
      <c r="I50" s="5">
        <f t="shared" si="8"/>
        <v>0</v>
      </c>
      <c r="J50" s="758">
        <f>SUM(COUNTIF(B50:H50,"9-11,15-19"))*(6)+(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11-19"))*(7)</f>
        <v>0</v>
      </c>
      <c r="K50" s="759"/>
    </row>
    <row r="51" spans="1:14" ht="18" customHeight="1" x14ac:dyDescent="0.15">
      <c r="A51" s="31" t="s">
        <v>66</v>
      </c>
      <c r="B51" s="16" t="s">
        <v>125</v>
      </c>
      <c r="C51" s="45"/>
      <c r="D51" s="46"/>
      <c r="E51" s="16" t="s">
        <v>82</v>
      </c>
      <c r="F51" s="12"/>
      <c r="G51" s="46"/>
      <c r="H51" s="46"/>
      <c r="I51" s="5"/>
      <c r="J51" s="758"/>
      <c r="K51" s="759"/>
    </row>
    <row r="52" spans="1:14" ht="18" customHeight="1" x14ac:dyDescent="0.15">
      <c r="A52" s="31" t="s">
        <v>66</v>
      </c>
      <c r="B52" s="16" t="s">
        <v>102</v>
      </c>
      <c r="C52" s="45"/>
      <c r="D52" s="46"/>
      <c r="E52" s="16" t="s">
        <v>125</v>
      </c>
      <c r="F52" s="16"/>
      <c r="G52" s="46"/>
      <c r="H52" s="46"/>
      <c r="I52" s="5"/>
      <c r="J52" s="682"/>
      <c r="K52" s="692"/>
    </row>
    <row r="53" spans="1:14" ht="16.5" customHeight="1" x14ac:dyDescent="0.15">
      <c r="A53" s="41"/>
      <c r="B53" s="42"/>
      <c r="C53" s="42"/>
      <c r="D53" s="42"/>
      <c r="E53" s="42"/>
      <c r="F53" s="42"/>
      <c r="G53" s="42"/>
      <c r="H53" s="42"/>
      <c r="I53" s="881" t="s">
        <v>336</v>
      </c>
      <c r="J53" s="881"/>
      <c r="K53" s="881"/>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69">
    <mergeCell ref="C36:C42"/>
    <mergeCell ref="A60:B60"/>
    <mergeCell ref="A61:B61"/>
    <mergeCell ref="C61:K61"/>
    <mergeCell ref="A62:B62"/>
    <mergeCell ref="C62:K62"/>
    <mergeCell ref="A59:B59"/>
    <mergeCell ref="C59:K59"/>
    <mergeCell ref="J49:K49"/>
    <mergeCell ref="J50:K50"/>
    <mergeCell ref="J51:K51"/>
    <mergeCell ref="J52:K52"/>
    <mergeCell ref="I53:K53"/>
    <mergeCell ref="A54:B54"/>
    <mergeCell ref="D54:E54"/>
    <mergeCell ref="A55:B55"/>
    <mergeCell ref="C55:K55"/>
    <mergeCell ref="A56:B56"/>
    <mergeCell ref="C56:K56"/>
    <mergeCell ref="C57:K57"/>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J25:K25"/>
    <mergeCell ref="J26:K26"/>
    <mergeCell ref="J27:K27"/>
    <mergeCell ref="J28:K28"/>
    <mergeCell ref="J29:K29"/>
    <mergeCell ref="J30:K30"/>
    <mergeCell ref="J31:K31"/>
    <mergeCell ref="J32:K32"/>
    <mergeCell ref="I23:I24"/>
    <mergeCell ref="J23:K24"/>
    <mergeCell ref="I13:I14"/>
    <mergeCell ref="J13:K14"/>
    <mergeCell ref="F15:H15"/>
    <mergeCell ref="J15:K15"/>
    <mergeCell ref="J16:K16"/>
    <mergeCell ref="J17:K17"/>
    <mergeCell ref="J18:K18"/>
    <mergeCell ref="J19:K19"/>
    <mergeCell ref="J20:K20"/>
    <mergeCell ref="J21:K21"/>
    <mergeCell ref="J22:K22"/>
    <mergeCell ref="J12:K12"/>
    <mergeCell ref="B1:F1"/>
    <mergeCell ref="H1:K1"/>
    <mergeCell ref="I3:I4"/>
    <mergeCell ref="J3:K4"/>
    <mergeCell ref="J5:K5"/>
    <mergeCell ref="J6:K6"/>
    <mergeCell ref="J7:K7"/>
    <mergeCell ref="J8:K8"/>
    <mergeCell ref="J9:K9"/>
    <mergeCell ref="J10:K10"/>
    <mergeCell ref="J11:K11"/>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2A83B54-758D-45CD-A34C-40EBE6C4E8EA}">
          <x14:formula1>
            <xm:f>'F:\Users\clmiwa-three\Downloads\[《中村》新田・草加 エリア 仮シフト【12月16日～1月15日】.xlsx]参照データベース'!#REF!</xm:f>
          </x14:formula1>
          <xm:sqref>G1 C53:H53</xm:sqref>
        </x14:dataValidation>
      </x14:dataValidations>
    </ext>
  </extLst>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E0E40-4CBF-46D9-95AF-57823D387CD3}">
  <sheetPr>
    <pageSetUpPr fitToPage="1"/>
  </sheetPr>
  <dimension ref="A1:X52"/>
  <sheetViews>
    <sheetView topLeftCell="A7" zoomScaleNormal="100" workbookViewId="0">
      <selection activeCell="Q50" sqref="Q50"/>
    </sheetView>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50" t="s">
        <v>59</v>
      </c>
      <c r="B1" s="683" t="s">
        <v>337</v>
      </c>
      <c r="C1" s="683"/>
      <c r="D1" s="683"/>
      <c r="E1" s="683"/>
      <c r="F1" s="683"/>
      <c r="H1" s="803" t="s">
        <v>42</v>
      </c>
      <c r="I1" s="804"/>
      <c r="J1" s="805"/>
      <c r="K1" s="806"/>
    </row>
    <row r="2" spans="1:24" ht="17.100000000000001" customHeight="1" x14ac:dyDescent="0.15">
      <c r="A2" s="14"/>
      <c r="I2" s="14"/>
      <c r="J2" s="3"/>
      <c r="K2" s="4"/>
    </row>
    <row r="3" spans="1:24" ht="17.100000000000001" customHeight="1" x14ac:dyDescent="0.15">
      <c r="A3" s="2" t="s">
        <v>64</v>
      </c>
      <c r="B3" s="90"/>
      <c r="C3" s="90"/>
      <c r="D3" s="90">
        <v>45931</v>
      </c>
      <c r="E3" s="90">
        <v>45932</v>
      </c>
      <c r="F3" s="90">
        <v>45933</v>
      </c>
      <c r="G3" s="90">
        <v>45934</v>
      </c>
      <c r="H3" s="90">
        <v>45935</v>
      </c>
      <c r="I3" s="807" t="s">
        <v>1</v>
      </c>
      <c r="J3" s="799" t="s">
        <v>2</v>
      </c>
      <c r="K3" s="800"/>
    </row>
    <row r="4" spans="1:24" ht="17.100000000000001" customHeight="1" x14ac:dyDescent="0.15">
      <c r="A4" s="2" t="s">
        <v>3</v>
      </c>
      <c r="B4" s="2"/>
      <c r="C4" s="2"/>
      <c r="D4" s="21" t="s">
        <v>6</v>
      </c>
      <c r="E4" s="2" t="s">
        <v>7</v>
      </c>
      <c r="F4" s="2" t="s">
        <v>8</v>
      </c>
      <c r="G4" s="2" t="s">
        <v>9</v>
      </c>
      <c r="H4" s="24" t="s">
        <v>10</v>
      </c>
      <c r="I4" s="808"/>
      <c r="J4" s="801"/>
      <c r="K4" s="802"/>
    </row>
    <row r="5" spans="1:24" ht="15.75" customHeight="1" x14ac:dyDescent="0.15">
      <c r="A5" s="126" t="s">
        <v>13</v>
      </c>
      <c r="B5" s="127"/>
      <c r="C5" s="127"/>
      <c r="D5" s="128"/>
      <c r="E5" s="12"/>
      <c r="F5" s="691" t="s">
        <v>60</v>
      </c>
      <c r="G5" s="691"/>
      <c r="H5" s="691"/>
      <c r="I5" s="5"/>
      <c r="J5" s="682"/>
      <c r="K5" s="692"/>
    </row>
    <row r="6" spans="1:24" ht="17.100000000000001" customHeight="1" x14ac:dyDescent="0.15">
      <c r="A6" s="937" t="s">
        <v>16</v>
      </c>
      <c r="B6" s="127"/>
      <c r="C6" s="127"/>
      <c r="D6" s="32"/>
      <c r="E6" s="16" t="s">
        <v>275</v>
      </c>
      <c r="F6" s="16" t="s">
        <v>274</v>
      </c>
      <c r="G6" s="54" t="s">
        <v>20</v>
      </c>
      <c r="H6" s="12"/>
      <c r="I6" s="766">
        <f t="shared" ref="I6" si="0">COUNTIFS(B6:H6,"&lt;&gt;空",B6:H6,"&lt;&gt;休",B6:H6,"&lt;&gt;調",B6:H6,"&lt;&gt;",B6:H6,"&lt;&gt;調整休")</f>
        <v>3</v>
      </c>
      <c r="J6" s="934">
        <v>14.25</v>
      </c>
      <c r="K6" s="935"/>
      <c r="N6" s="6"/>
      <c r="O6" s="6"/>
      <c r="P6" s="6"/>
      <c r="Q6" s="6"/>
      <c r="R6" s="6"/>
      <c r="S6" s="6"/>
      <c r="T6" s="6"/>
      <c r="U6" s="6"/>
      <c r="V6" s="6"/>
      <c r="W6" s="6"/>
      <c r="X6" s="6"/>
    </row>
    <row r="7" spans="1:24" ht="17.100000000000001" customHeight="1" x14ac:dyDescent="0.15">
      <c r="A7" s="938"/>
      <c r="B7" s="21"/>
      <c r="C7" s="21"/>
      <c r="D7" s="32"/>
      <c r="E7" s="12" t="s">
        <v>21</v>
      </c>
      <c r="F7" s="12" t="s">
        <v>21</v>
      </c>
      <c r="G7" s="54"/>
      <c r="H7" s="12"/>
      <c r="I7" s="782"/>
      <c r="J7" s="795"/>
      <c r="K7" s="796"/>
      <c r="N7" s="6"/>
      <c r="O7" s="6"/>
      <c r="P7" s="6"/>
      <c r="Q7" s="6"/>
      <c r="R7" s="6"/>
      <c r="S7" s="6"/>
      <c r="T7" s="6"/>
      <c r="U7" s="6"/>
      <c r="V7" s="6"/>
      <c r="W7" s="6"/>
      <c r="X7" s="6"/>
    </row>
    <row r="8" spans="1:24" ht="17.100000000000001" customHeight="1" x14ac:dyDescent="0.15">
      <c r="A8" s="20" t="s">
        <v>17</v>
      </c>
      <c r="B8" s="21"/>
      <c r="C8" s="21"/>
      <c r="D8" s="32"/>
      <c r="E8" s="54" t="s">
        <v>20</v>
      </c>
      <c r="F8" s="54" t="s">
        <v>20</v>
      </c>
      <c r="G8" s="54"/>
      <c r="H8" s="12" t="s">
        <v>20</v>
      </c>
      <c r="I8" s="5">
        <f t="shared" ref="I8:I9" si="1">COUNTIFS(B8:H8,"&lt;&gt;空",B8:H8,"&lt;&gt;休",B8:H8,"&lt;&gt;調",B8:H8,"&lt;&gt;",B8:H8,"&lt;&gt;調整休")</f>
        <v>3</v>
      </c>
      <c r="J8" s="758">
        <f t="shared" ref="J8:J9" si="2">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13.5</v>
      </c>
      <c r="K8" s="759"/>
    </row>
    <row r="9" spans="1:24" ht="17.100000000000001" customHeight="1" x14ac:dyDescent="0.15">
      <c r="A9" s="20" t="s">
        <v>18</v>
      </c>
      <c r="B9" s="21"/>
      <c r="C9" s="21"/>
      <c r="D9" s="32"/>
      <c r="E9" s="12"/>
      <c r="F9" s="54"/>
      <c r="G9" s="54" t="s">
        <v>21</v>
      </c>
      <c r="H9" s="12" t="s">
        <v>21</v>
      </c>
      <c r="I9" s="5">
        <f t="shared" si="1"/>
        <v>2</v>
      </c>
      <c r="J9" s="758">
        <f t="shared" si="2"/>
        <v>9</v>
      </c>
      <c r="K9" s="759"/>
    </row>
    <row r="10" spans="1:24" ht="17.100000000000001" customHeight="1" x14ac:dyDescent="0.15">
      <c r="A10" s="44"/>
      <c r="B10" s="106"/>
      <c r="C10" s="106"/>
      <c r="D10" s="36"/>
      <c r="E10" s="12"/>
      <c r="F10" s="16"/>
      <c r="G10" s="16"/>
      <c r="H10" s="40"/>
      <c r="I10" s="5"/>
      <c r="J10" s="758"/>
      <c r="K10" s="759"/>
    </row>
    <row r="11" spans="1:24" ht="17.100000000000001" customHeight="1" x14ac:dyDescent="0.15">
      <c r="A11" s="33" t="s">
        <v>0</v>
      </c>
      <c r="B11" s="90">
        <v>45936</v>
      </c>
      <c r="C11" s="90">
        <v>45937</v>
      </c>
      <c r="D11" s="90">
        <v>45938</v>
      </c>
      <c r="E11" s="90">
        <v>45939</v>
      </c>
      <c r="F11" s="90">
        <v>45940</v>
      </c>
      <c r="G11" s="90">
        <v>45941</v>
      </c>
      <c r="H11" s="90">
        <v>45942</v>
      </c>
      <c r="I11" s="131"/>
      <c r="J11" s="799" t="s">
        <v>2</v>
      </c>
      <c r="K11" s="800"/>
    </row>
    <row r="12" spans="1:24" ht="17.100000000000001" customHeight="1" x14ac:dyDescent="0.15">
      <c r="A12" s="22" t="s">
        <v>3</v>
      </c>
      <c r="B12" s="2" t="s">
        <v>4</v>
      </c>
      <c r="C12" s="2" t="s">
        <v>5</v>
      </c>
      <c r="D12" s="21" t="s">
        <v>6</v>
      </c>
      <c r="E12" s="2" t="s">
        <v>7</v>
      </c>
      <c r="F12" s="2" t="s">
        <v>8</v>
      </c>
      <c r="G12" s="2" t="s">
        <v>9</v>
      </c>
      <c r="H12" s="24" t="s">
        <v>10</v>
      </c>
      <c r="I12" s="133"/>
      <c r="J12" s="801"/>
      <c r="K12" s="802"/>
    </row>
    <row r="13" spans="1:24" ht="17.100000000000001" customHeight="1" x14ac:dyDescent="0.15">
      <c r="A13" s="126" t="s">
        <v>12</v>
      </c>
      <c r="B13" s="12"/>
      <c r="C13" s="127"/>
      <c r="D13" s="128"/>
      <c r="E13" s="12"/>
      <c r="F13" s="12"/>
      <c r="G13" s="12"/>
      <c r="H13" s="12"/>
      <c r="I13" s="5"/>
      <c r="J13" s="693"/>
      <c r="K13" s="692"/>
    </row>
    <row r="14" spans="1:24" ht="17.100000000000001" customHeight="1" x14ac:dyDescent="0.15">
      <c r="A14" s="937" t="s">
        <v>16</v>
      </c>
      <c r="B14" s="12" t="s">
        <v>20</v>
      </c>
      <c r="C14" s="127"/>
      <c r="D14" s="32"/>
      <c r="E14" s="16" t="s">
        <v>275</v>
      </c>
      <c r="F14" s="16" t="s">
        <v>274</v>
      </c>
      <c r="G14" s="12" t="s">
        <v>21</v>
      </c>
      <c r="H14" s="12"/>
      <c r="I14" s="766">
        <f t="shared" ref="I14" si="3">COUNTIFS(B14:H14,"&lt;&gt;空",B14:H14,"&lt;&gt;休",B14:H14,"&lt;&gt;調",B14:H14,"&lt;&gt;",B14:H14,"&lt;&gt;調整休")</f>
        <v>4</v>
      </c>
      <c r="J14" s="934">
        <v>25.75</v>
      </c>
      <c r="K14" s="935"/>
    </row>
    <row r="15" spans="1:24" ht="17.100000000000001" customHeight="1" x14ac:dyDescent="0.15">
      <c r="A15" s="938"/>
      <c r="B15" s="93"/>
      <c r="C15" s="21"/>
      <c r="D15" s="32"/>
      <c r="E15" s="12" t="s">
        <v>21</v>
      </c>
      <c r="F15" s="12" t="s">
        <v>21</v>
      </c>
      <c r="G15" s="12"/>
      <c r="H15" s="12"/>
      <c r="I15" s="782"/>
      <c r="J15" s="795"/>
      <c r="K15" s="796"/>
    </row>
    <row r="16" spans="1:24" ht="17.100000000000001" customHeight="1" x14ac:dyDescent="0.15">
      <c r="A16" s="20" t="s">
        <v>17</v>
      </c>
      <c r="B16" s="12" t="s">
        <v>21</v>
      </c>
      <c r="C16" s="21"/>
      <c r="D16" s="32"/>
      <c r="E16" s="54" t="s">
        <v>20</v>
      </c>
      <c r="F16" s="54" t="s">
        <v>20</v>
      </c>
      <c r="G16" s="12"/>
      <c r="H16" s="12" t="s">
        <v>20</v>
      </c>
      <c r="I16" s="5">
        <f t="shared" ref="I16:I17" si="4">COUNTIFS(B16:H16,"&lt;&gt;空",B16:H16,"&lt;&gt;休",B16:H16,"&lt;&gt;調",B16:H16,"&lt;&gt;",B16:H16,"&lt;&gt;調整休")</f>
        <v>4</v>
      </c>
      <c r="J16" s="758">
        <f t="shared" ref="J16" si="5">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18</v>
      </c>
      <c r="K16" s="759"/>
    </row>
    <row r="17" spans="1:11" ht="17.100000000000001" customHeight="1" x14ac:dyDescent="0.15">
      <c r="A17" s="20" t="s">
        <v>18</v>
      </c>
      <c r="B17" s="12"/>
      <c r="C17" s="21"/>
      <c r="D17" s="32"/>
      <c r="E17" s="12"/>
      <c r="F17" s="54"/>
      <c r="G17" s="12" t="s">
        <v>20</v>
      </c>
      <c r="H17" s="12" t="s">
        <v>21</v>
      </c>
      <c r="I17" s="5">
        <f t="shared" si="4"/>
        <v>2</v>
      </c>
      <c r="J17" s="758">
        <f t="shared" ref="J17" si="6">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10-15"))*(4.5)</f>
        <v>9</v>
      </c>
      <c r="K17" s="759"/>
    </row>
    <row r="18" spans="1:11" ht="17.100000000000001" customHeight="1" x14ac:dyDescent="0.15">
      <c r="A18" s="44"/>
      <c r="B18" s="29"/>
      <c r="C18" s="106"/>
      <c r="D18" s="36"/>
      <c r="E18" s="12"/>
      <c r="F18" s="16"/>
      <c r="G18" s="16"/>
      <c r="H18" s="40"/>
      <c r="I18" s="5"/>
      <c r="J18" s="758"/>
      <c r="K18" s="759"/>
    </row>
    <row r="19" spans="1:11" ht="17.100000000000001" customHeight="1" x14ac:dyDescent="0.15">
      <c r="A19" s="22" t="s">
        <v>0</v>
      </c>
      <c r="B19" s="23">
        <v>45943</v>
      </c>
      <c r="C19" s="23">
        <v>45944</v>
      </c>
      <c r="D19" s="23">
        <v>45945</v>
      </c>
      <c r="E19" s="23">
        <v>45946</v>
      </c>
      <c r="F19" s="23">
        <v>45947</v>
      </c>
      <c r="G19" s="23">
        <v>45948</v>
      </c>
      <c r="H19" s="23">
        <v>45949</v>
      </c>
      <c r="I19" s="131"/>
      <c r="J19" s="799" t="s">
        <v>2</v>
      </c>
      <c r="K19" s="800"/>
    </row>
    <row r="20" spans="1:11" ht="17.100000000000001" customHeight="1" x14ac:dyDescent="0.15">
      <c r="A20" s="22" t="s">
        <v>3</v>
      </c>
      <c r="B20" s="24" t="s">
        <v>4</v>
      </c>
      <c r="C20" s="21" t="s">
        <v>5</v>
      </c>
      <c r="D20" s="21" t="s">
        <v>6</v>
      </c>
      <c r="E20" s="2" t="s">
        <v>7</v>
      </c>
      <c r="F20" s="2" t="s">
        <v>8</v>
      </c>
      <c r="G20" s="2" t="s">
        <v>9</v>
      </c>
      <c r="H20" s="24" t="s">
        <v>10</v>
      </c>
      <c r="I20" s="133"/>
      <c r="J20" s="801"/>
      <c r="K20" s="802"/>
    </row>
    <row r="21" spans="1:11" ht="17.100000000000001" customHeight="1" x14ac:dyDescent="0.15">
      <c r="A21" s="126" t="s">
        <v>13</v>
      </c>
      <c r="B21" s="12"/>
      <c r="C21" s="127"/>
      <c r="D21" s="128"/>
      <c r="E21" s="12"/>
      <c r="F21" s="12"/>
      <c r="G21" s="12"/>
      <c r="H21" s="12"/>
      <c r="I21" s="5"/>
      <c r="J21" s="682"/>
      <c r="K21" s="692"/>
    </row>
    <row r="22" spans="1:11" ht="17.100000000000001" customHeight="1" x14ac:dyDescent="0.15">
      <c r="A22" s="937" t="s">
        <v>16</v>
      </c>
      <c r="B22" s="12" t="s">
        <v>20</v>
      </c>
      <c r="C22" s="127"/>
      <c r="D22" s="32"/>
      <c r="E22" s="16" t="s">
        <v>275</v>
      </c>
      <c r="F22" s="16" t="s">
        <v>274</v>
      </c>
      <c r="G22" s="54" t="s">
        <v>20</v>
      </c>
      <c r="H22" s="12"/>
      <c r="I22" s="766">
        <f t="shared" ref="I22" si="7">COUNTIFS(B22:H22,"&lt;&gt;空",B22:H22,"&lt;&gt;休",B22:H22,"&lt;&gt;調",B22:H22,"&lt;&gt;",B22:H22,"&lt;&gt;調整休")</f>
        <v>4</v>
      </c>
      <c r="J22" s="934">
        <v>18.75</v>
      </c>
      <c r="K22" s="935"/>
    </row>
    <row r="23" spans="1:11" ht="17.100000000000001" customHeight="1" x14ac:dyDescent="0.15">
      <c r="A23" s="938"/>
      <c r="B23" s="93"/>
      <c r="C23" s="21"/>
      <c r="D23" s="32"/>
      <c r="E23" s="12" t="s">
        <v>21</v>
      </c>
      <c r="F23" s="12" t="s">
        <v>21</v>
      </c>
      <c r="G23" s="54"/>
      <c r="H23" s="12"/>
      <c r="I23" s="782"/>
      <c r="J23" s="795"/>
      <c r="K23" s="796"/>
    </row>
    <row r="24" spans="1:11" ht="17.100000000000001" customHeight="1" x14ac:dyDescent="0.15">
      <c r="A24" s="20" t="s">
        <v>17</v>
      </c>
      <c r="B24" s="12" t="s">
        <v>21</v>
      </c>
      <c r="C24" s="21"/>
      <c r="D24" s="32"/>
      <c r="E24" s="54" t="s">
        <v>20</v>
      </c>
      <c r="F24" s="54" t="s">
        <v>20</v>
      </c>
      <c r="G24" s="54"/>
      <c r="H24" s="12" t="s">
        <v>20</v>
      </c>
      <c r="I24" s="5">
        <f t="shared" ref="I24:I25" si="8">COUNTIFS(B24:H24,"&lt;&gt;空",B24:H24,"&lt;&gt;休",B24:H24,"&lt;&gt;調",B24:H24,"&lt;&gt;",B24:H24,"&lt;&gt;調整休")</f>
        <v>4</v>
      </c>
      <c r="J24" s="758">
        <f t="shared" ref="J24:J25" si="9">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18</v>
      </c>
      <c r="K24" s="759"/>
    </row>
    <row r="25" spans="1:11" ht="17.100000000000001" customHeight="1" x14ac:dyDescent="0.15">
      <c r="A25" s="20" t="s">
        <v>18</v>
      </c>
      <c r="B25" s="12"/>
      <c r="C25" s="21"/>
      <c r="D25" s="32"/>
      <c r="E25" s="12"/>
      <c r="F25" s="54"/>
      <c r="G25" s="54" t="s">
        <v>21</v>
      </c>
      <c r="H25" s="12" t="s">
        <v>21</v>
      </c>
      <c r="I25" s="5">
        <f t="shared" si="8"/>
        <v>2</v>
      </c>
      <c r="J25" s="758">
        <f t="shared" si="9"/>
        <v>9</v>
      </c>
      <c r="K25" s="759"/>
    </row>
    <row r="26" spans="1:11" ht="17.100000000000001" customHeight="1" x14ac:dyDescent="0.15">
      <c r="A26" s="44"/>
      <c r="B26" s="29"/>
      <c r="C26" s="106"/>
      <c r="D26" s="36"/>
      <c r="E26" s="12"/>
      <c r="F26" s="16"/>
      <c r="G26" s="16"/>
      <c r="H26" s="40"/>
      <c r="I26" s="5"/>
      <c r="J26" s="758"/>
      <c r="K26" s="759"/>
    </row>
    <row r="27" spans="1:11" ht="17.100000000000001" customHeight="1" x14ac:dyDescent="0.15">
      <c r="A27" s="22" t="s">
        <v>0</v>
      </c>
      <c r="B27" s="90">
        <v>45950</v>
      </c>
      <c r="C27" s="90">
        <v>45951</v>
      </c>
      <c r="D27" s="90">
        <v>45952</v>
      </c>
      <c r="E27" s="90">
        <v>45953</v>
      </c>
      <c r="F27" s="90">
        <v>45954</v>
      </c>
      <c r="G27" s="90">
        <v>45955</v>
      </c>
      <c r="H27" s="90">
        <v>45956</v>
      </c>
      <c r="I27" s="131"/>
      <c r="J27" s="799" t="s">
        <v>2</v>
      </c>
      <c r="K27" s="800"/>
    </row>
    <row r="28" spans="1:11" ht="17.100000000000001" customHeight="1" x14ac:dyDescent="0.15">
      <c r="A28" s="22" t="s">
        <v>3</v>
      </c>
      <c r="B28" s="2" t="s">
        <v>4</v>
      </c>
      <c r="C28" s="21" t="s">
        <v>5</v>
      </c>
      <c r="D28" s="21" t="s">
        <v>6</v>
      </c>
      <c r="E28" s="2" t="s">
        <v>7</v>
      </c>
      <c r="F28" s="2" t="s">
        <v>8</v>
      </c>
      <c r="G28" s="2" t="s">
        <v>9</v>
      </c>
      <c r="H28" s="24" t="s">
        <v>10</v>
      </c>
      <c r="I28" s="133"/>
      <c r="J28" s="801"/>
      <c r="K28" s="802"/>
    </row>
    <row r="29" spans="1:11" ht="17.100000000000001" customHeight="1" x14ac:dyDescent="0.15">
      <c r="A29" s="126" t="s">
        <v>12</v>
      </c>
      <c r="B29" s="12"/>
      <c r="C29" s="419" t="s">
        <v>334</v>
      </c>
      <c r="D29" s="128"/>
      <c r="E29" s="12"/>
      <c r="F29" s="12"/>
      <c r="G29" s="12"/>
      <c r="H29" s="12"/>
      <c r="I29" s="5"/>
      <c r="J29" s="693"/>
      <c r="K29" s="692"/>
    </row>
    <row r="30" spans="1:11" ht="17.100000000000001" customHeight="1" x14ac:dyDescent="0.15">
      <c r="A30" s="937" t="s">
        <v>16</v>
      </c>
      <c r="B30" s="12" t="s">
        <v>20</v>
      </c>
      <c r="C30" s="993" t="s">
        <v>338</v>
      </c>
      <c r="D30" s="32"/>
      <c r="E30" s="16" t="s">
        <v>275</v>
      </c>
      <c r="F30" s="16" t="s">
        <v>274</v>
      </c>
      <c r="G30" s="12" t="s">
        <v>21</v>
      </c>
      <c r="H30" s="12"/>
      <c r="I30" s="766">
        <f t="shared" ref="I30" si="10">COUNTIFS(B30:H30,"&lt;&gt;空",B30:H30,"&lt;&gt;休",B30:H30,"&lt;&gt;調",B30:H30,"&lt;&gt;",B30:H30,"&lt;&gt;調整休")</f>
        <v>5</v>
      </c>
      <c r="J30" s="934">
        <v>14.25</v>
      </c>
      <c r="K30" s="935"/>
    </row>
    <row r="31" spans="1:11" ht="17.100000000000001" customHeight="1" x14ac:dyDescent="0.15">
      <c r="A31" s="938"/>
      <c r="B31" s="93"/>
      <c r="C31" s="994"/>
      <c r="D31" s="32"/>
      <c r="E31" s="12" t="s">
        <v>21</v>
      </c>
      <c r="F31" s="12" t="s">
        <v>21</v>
      </c>
      <c r="G31" s="12"/>
      <c r="H31" s="12"/>
      <c r="I31" s="782"/>
      <c r="J31" s="795"/>
      <c r="K31" s="796"/>
    </row>
    <row r="32" spans="1:11" ht="17.100000000000001" customHeight="1" x14ac:dyDescent="0.15">
      <c r="A32" s="20" t="s">
        <v>17</v>
      </c>
      <c r="B32" s="12" t="s">
        <v>21</v>
      </c>
      <c r="C32" s="994"/>
      <c r="D32" s="32"/>
      <c r="E32" s="54" t="s">
        <v>20</v>
      </c>
      <c r="F32" s="54" t="s">
        <v>20</v>
      </c>
      <c r="G32" s="12"/>
      <c r="H32" s="12" t="s">
        <v>20</v>
      </c>
      <c r="I32" s="5">
        <f t="shared" ref="I32:I33" si="11">COUNTIFS(B32:H32,"&lt;&gt;空",B32:H32,"&lt;&gt;休",B32:H32,"&lt;&gt;調",B32:H32,"&lt;&gt;",B32:H32,"&lt;&gt;調整休")</f>
        <v>4</v>
      </c>
      <c r="J32" s="758">
        <f t="shared" ref="J32" si="12">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18</v>
      </c>
      <c r="K32" s="759"/>
    </row>
    <row r="33" spans="1:14" ht="17.100000000000001" customHeight="1" x14ac:dyDescent="0.15">
      <c r="A33" s="20" t="s">
        <v>18</v>
      </c>
      <c r="B33" s="12"/>
      <c r="C33" s="994"/>
      <c r="D33" s="32"/>
      <c r="E33" s="12"/>
      <c r="F33" s="54"/>
      <c r="G33" s="12" t="s">
        <v>20</v>
      </c>
      <c r="H33" s="12" t="s">
        <v>21</v>
      </c>
      <c r="I33" s="5">
        <f t="shared" si="11"/>
        <v>2</v>
      </c>
      <c r="J33" s="758">
        <f t="shared" ref="J33" si="13">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10-15"))*(4.5)</f>
        <v>9</v>
      </c>
      <c r="K33" s="759"/>
    </row>
    <row r="34" spans="1:14" ht="17.100000000000001" customHeight="1" x14ac:dyDescent="0.15">
      <c r="A34" s="44"/>
      <c r="B34" s="29"/>
      <c r="C34" s="996"/>
      <c r="D34" s="36"/>
      <c r="E34" s="12"/>
      <c r="F34" s="16"/>
      <c r="G34" s="16"/>
      <c r="H34" s="40"/>
      <c r="I34" s="5"/>
      <c r="J34" s="758"/>
      <c r="K34" s="759"/>
    </row>
    <row r="35" spans="1:14" ht="17.100000000000001" customHeight="1" x14ac:dyDescent="0.15">
      <c r="A35" s="22" t="s">
        <v>0</v>
      </c>
      <c r="B35" s="23">
        <v>45957</v>
      </c>
      <c r="C35" s="23">
        <v>45958</v>
      </c>
      <c r="D35" s="23">
        <v>45959</v>
      </c>
      <c r="E35" s="23">
        <v>45960</v>
      </c>
      <c r="F35" s="23">
        <v>45961</v>
      </c>
      <c r="G35" s="23"/>
      <c r="H35" s="23"/>
      <c r="I35" s="131"/>
      <c r="J35" s="799" t="s">
        <v>2</v>
      </c>
      <c r="K35" s="800"/>
    </row>
    <row r="36" spans="1:14" ht="17.100000000000001" customHeight="1" x14ac:dyDescent="0.15">
      <c r="A36" s="22" t="s">
        <v>3</v>
      </c>
      <c r="B36" s="2" t="s">
        <v>4</v>
      </c>
      <c r="C36" s="316" t="s">
        <v>5</v>
      </c>
      <c r="D36" s="21" t="s">
        <v>6</v>
      </c>
      <c r="E36" s="2" t="s">
        <v>7</v>
      </c>
      <c r="F36" s="2" t="s">
        <v>8</v>
      </c>
      <c r="G36" s="2"/>
      <c r="H36" s="24"/>
      <c r="I36" s="133"/>
      <c r="J36" s="801"/>
      <c r="K36" s="802"/>
    </row>
    <row r="37" spans="1:14" ht="17.100000000000001" customHeight="1" x14ac:dyDescent="0.15">
      <c r="A37" s="126" t="s">
        <v>13</v>
      </c>
      <c r="B37" s="12"/>
      <c r="C37" s="21"/>
      <c r="D37" s="21"/>
      <c r="E37" s="12"/>
      <c r="F37" s="12"/>
      <c r="G37" s="21"/>
      <c r="H37" s="21"/>
      <c r="I37" s="5"/>
      <c r="J37" s="693"/>
      <c r="K37" s="692"/>
    </row>
    <row r="38" spans="1:14" ht="17.100000000000001" customHeight="1" x14ac:dyDescent="0.15">
      <c r="A38" s="937" t="s">
        <v>16</v>
      </c>
      <c r="B38" s="12" t="s">
        <v>20</v>
      </c>
      <c r="C38" s="127"/>
      <c r="D38" s="32"/>
      <c r="E38" s="16" t="s">
        <v>275</v>
      </c>
      <c r="F38" s="16" t="s">
        <v>274</v>
      </c>
      <c r="G38" s="32"/>
      <c r="H38" s="32"/>
      <c r="I38" s="766">
        <f t="shared" ref="I38" si="14">COUNTIFS(B38:H38,"&lt;&gt;空",B38:H38,"&lt;&gt;休",B38:H38,"&lt;&gt;調",B38:H38,"&lt;&gt;",B38:H38,"&lt;&gt;調整休")</f>
        <v>3</v>
      </c>
      <c r="J38" s="934">
        <v>9.75</v>
      </c>
      <c r="K38" s="935"/>
    </row>
    <row r="39" spans="1:14" ht="17.100000000000001" customHeight="1" x14ac:dyDescent="0.15">
      <c r="A39" s="938"/>
      <c r="B39" s="93"/>
      <c r="C39" s="21"/>
      <c r="D39" s="32"/>
      <c r="E39" s="12" t="s">
        <v>21</v>
      </c>
      <c r="F39" s="12" t="s">
        <v>21</v>
      </c>
      <c r="G39" s="32"/>
      <c r="H39" s="32"/>
      <c r="I39" s="782"/>
      <c r="J39" s="795"/>
      <c r="K39" s="796"/>
    </row>
    <row r="40" spans="1:14" ht="17.100000000000001" customHeight="1" x14ac:dyDescent="0.15">
      <c r="A40" s="20" t="s">
        <v>17</v>
      </c>
      <c r="B40" s="12" t="s">
        <v>21</v>
      </c>
      <c r="C40" s="21"/>
      <c r="D40" s="32"/>
      <c r="E40" s="54" t="s">
        <v>20</v>
      </c>
      <c r="F40" s="54" t="s">
        <v>20</v>
      </c>
      <c r="G40" s="32"/>
      <c r="H40" s="32"/>
      <c r="I40" s="5">
        <f t="shared" ref="I40:I41" si="15">COUNTIFS(B40:H40,"&lt;&gt;空",B40:H40,"&lt;&gt;休",B40:H40,"&lt;&gt;調",B40:H40,"&lt;&gt;",B40:H40,"&lt;&gt;調整休")</f>
        <v>3</v>
      </c>
      <c r="J40" s="758">
        <v>9</v>
      </c>
      <c r="K40" s="759"/>
    </row>
    <row r="41" spans="1:14" ht="17.100000000000001" customHeight="1" x14ac:dyDescent="0.15">
      <c r="A41" s="20" t="s">
        <v>18</v>
      </c>
      <c r="B41" s="12"/>
      <c r="C41" s="21"/>
      <c r="D41" s="32"/>
      <c r="E41" s="12"/>
      <c r="F41" s="54"/>
      <c r="G41" s="32"/>
      <c r="H41" s="32"/>
      <c r="I41" s="5">
        <f t="shared" si="15"/>
        <v>0</v>
      </c>
      <c r="J41" s="758">
        <f t="shared" ref="J41" si="16">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10-15"))*(4.5)</f>
        <v>0</v>
      </c>
      <c r="K41" s="759"/>
    </row>
    <row r="42" spans="1:14" ht="17.100000000000001" customHeight="1" x14ac:dyDescent="0.15">
      <c r="A42" s="44"/>
      <c r="B42" s="29"/>
      <c r="C42" s="106"/>
      <c r="D42" s="36"/>
      <c r="E42" s="12"/>
      <c r="F42" s="16"/>
      <c r="G42" s="36"/>
      <c r="H42" s="36"/>
      <c r="I42" s="5"/>
      <c r="J42" s="758"/>
      <c r="K42" s="759"/>
    </row>
    <row r="43" spans="1:14" ht="17.100000000000001" customHeight="1" x14ac:dyDescent="0.15">
      <c r="A43" s="41"/>
      <c r="B43" s="42"/>
      <c r="C43" s="42"/>
      <c r="D43" s="42"/>
      <c r="E43" s="42"/>
      <c r="F43" s="42"/>
      <c r="G43" s="42"/>
      <c r="H43" s="42"/>
      <c r="I43" s="881" t="s">
        <v>336</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60">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 ref="A38:A39"/>
    <mergeCell ref="I38:I39"/>
    <mergeCell ref="J38:K39"/>
    <mergeCell ref="A30:A31"/>
    <mergeCell ref="I30:I31"/>
    <mergeCell ref="J30:K31"/>
    <mergeCell ref="J32:K32"/>
    <mergeCell ref="J33:K33"/>
    <mergeCell ref="C30:C34"/>
    <mergeCell ref="J34:K34"/>
    <mergeCell ref="J35:K36"/>
    <mergeCell ref="J37:K37"/>
    <mergeCell ref="J17:K17"/>
    <mergeCell ref="J18:K18"/>
    <mergeCell ref="J19:K20"/>
    <mergeCell ref="J21:K21"/>
    <mergeCell ref="J24:K24"/>
    <mergeCell ref="J25:K25"/>
    <mergeCell ref="J26:K26"/>
    <mergeCell ref="J27:K28"/>
    <mergeCell ref="J29:K29"/>
    <mergeCell ref="A22:A23"/>
    <mergeCell ref="I22:I23"/>
    <mergeCell ref="J22:K23"/>
    <mergeCell ref="J16:K16"/>
    <mergeCell ref="A6:A7"/>
    <mergeCell ref="I6:I7"/>
    <mergeCell ref="J6:K7"/>
    <mergeCell ref="J8:K8"/>
    <mergeCell ref="J9:K9"/>
    <mergeCell ref="J10:K10"/>
    <mergeCell ref="J11:K12"/>
    <mergeCell ref="J13:K13"/>
    <mergeCell ref="A14:A15"/>
    <mergeCell ref="I14:I15"/>
    <mergeCell ref="J14:K15"/>
    <mergeCell ref="B1:F1"/>
    <mergeCell ref="H1:K1"/>
    <mergeCell ref="I3:I4"/>
    <mergeCell ref="J3:K4"/>
    <mergeCell ref="F5:H5"/>
    <mergeCell ref="J5:K5"/>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1C74A-E219-47B5-A548-BC26EE832492}">
  <sheetPr>
    <pageSetUpPr fitToPage="1"/>
  </sheetPr>
  <dimension ref="A1:N67"/>
  <sheetViews>
    <sheetView zoomScaleNormal="100" workbookViewId="0">
      <selection activeCell="Q50" sqref="Q50"/>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50" t="s">
        <v>59</v>
      </c>
      <c r="B1" s="683" t="s">
        <v>333</v>
      </c>
      <c r="C1" s="683"/>
      <c r="D1" s="683"/>
      <c r="E1" s="683"/>
      <c r="F1" s="683"/>
      <c r="H1" s="684" t="s">
        <v>43</v>
      </c>
      <c r="I1" s="685"/>
      <c r="J1" s="686"/>
      <c r="K1" s="687"/>
    </row>
    <row r="2" spans="1:11" ht="8.4499999999999993" customHeight="1" x14ac:dyDescent="0.15">
      <c r="A2" s="14"/>
      <c r="I2" s="14"/>
      <c r="J2" s="3"/>
      <c r="K2" s="4"/>
    </row>
    <row r="3" spans="1:11" ht="14.45" customHeight="1" x14ac:dyDescent="0.15">
      <c r="A3" s="2" t="s">
        <v>64</v>
      </c>
      <c r="B3" s="90"/>
      <c r="C3" s="90"/>
      <c r="D3" s="90">
        <v>45931</v>
      </c>
      <c r="E3" s="90">
        <v>45932</v>
      </c>
      <c r="F3" s="90">
        <v>45933</v>
      </c>
      <c r="G3" s="90">
        <v>45934</v>
      </c>
      <c r="H3" s="90">
        <v>45935</v>
      </c>
      <c r="I3" s="688" t="s">
        <v>1</v>
      </c>
      <c r="J3" s="690" t="s">
        <v>2</v>
      </c>
      <c r="K3" s="690"/>
    </row>
    <row r="4" spans="1:11" ht="14.45" customHeight="1" x14ac:dyDescent="0.15">
      <c r="A4" s="2" t="s">
        <v>3</v>
      </c>
      <c r="B4" s="2"/>
      <c r="C4" s="2"/>
      <c r="D4" s="21" t="s">
        <v>6</v>
      </c>
      <c r="E4" s="2" t="s">
        <v>7</v>
      </c>
      <c r="F4" s="2" t="s">
        <v>8</v>
      </c>
      <c r="G4" s="2" t="s">
        <v>9</v>
      </c>
      <c r="H4" s="24" t="s">
        <v>10</v>
      </c>
      <c r="I4" s="689"/>
      <c r="J4" s="690"/>
      <c r="K4" s="690"/>
    </row>
    <row r="5" spans="1:11" ht="14.45" customHeight="1" x14ac:dyDescent="0.15">
      <c r="A5" s="126" t="s">
        <v>13</v>
      </c>
      <c r="B5" s="21"/>
      <c r="C5" s="21"/>
      <c r="D5" s="21"/>
      <c r="E5" s="21"/>
      <c r="F5" s="691" t="s">
        <v>60</v>
      </c>
      <c r="G5" s="691"/>
      <c r="H5" s="691"/>
      <c r="I5" s="5"/>
      <c r="J5" s="682"/>
      <c r="K5" s="692"/>
    </row>
    <row r="6" spans="1:11" ht="14.45" customHeight="1" x14ac:dyDescent="0.15">
      <c r="A6" s="20" t="s">
        <v>37</v>
      </c>
      <c r="B6" s="21"/>
      <c r="C6" s="21"/>
      <c r="D6" s="11"/>
      <c r="E6" s="12" t="s">
        <v>21</v>
      </c>
      <c r="F6" s="12"/>
      <c r="G6" s="16" t="s">
        <v>40</v>
      </c>
      <c r="H6" s="12"/>
      <c r="I6" s="5">
        <f t="shared" ref="I6:I12" si="0">COUNTIFS(B6:H6,"&lt;&gt;空",B6:H6,"&lt;&gt;休",B6:H6,"&lt;&gt;調",B6:H6,"&lt;&gt;",B6:H6,"&lt;&gt;調整休")</f>
        <v>2</v>
      </c>
      <c r="J6" s="682">
        <f t="shared" ref="J6:J7"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10.5</v>
      </c>
      <c r="K6" s="682"/>
    </row>
    <row r="7" spans="1:11" ht="14.45" customHeight="1" x14ac:dyDescent="0.15">
      <c r="A7" s="20" t="s">
        <v>19</v>
      </c>
      <c r="B7" s="21"/>
      <c r="C7" s="21"/>
      <c r="D7" s="11"/>
      <c r="E7" s="12" t="s">
        <v>20</v>
      </c>
      <c r="F7" s="12"/>
      <c r="G7" s="12" t="s">
        <v>22</v>
      </c>
      <c r="H7" s="12" t="s">
        <v>21</v>
      </c>
      <c r="I7" s="5">
        <f t="shared" si="0"/>
        <v>3</v>
      </c>
      <c r="J7" s="682">
        <f t="shared" si="1"/>
        <v>14.5</v>
      </c>
      <c r="K7" s="682"/>
    </row>
    <row r="8" spans="1:11" ht="14.45" customHeight="1" x14ac:dyDescent="0.15">
      <c r="A8" s="20" t="s">
        <v>62</v>
      </c>
      <c r="B8" s="21"/>
      <c r="C8" s="21"/>
      <c r="D8" s="32"/>
      <c r="E8" s="93" t="s">
        <v>84</v>
      </c>
      <c r="F8" s="12" t="s">
        <v>20</v>
      </c>
      <c r="G8" s="12" t="s">
        <v>27</v>
      </c>
      <c r="H8" s="12"/>
      <c r="I8" s="5">
        <f t="shared" si="0"/>
        <v>3</v>
      </c>
      <c r="J8" s="682">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草加9-14"))*(4.5)+(COUNTIF(B8:H8,"新田9-14"))*(4.5)+(COUNTIF(B8:H8,"新田14-19"))*(4.5)</f>
        <v>12</v>
      </c>
      <c r="K8" s="682"/>
    </row>
    <row r="9" spans="1:11" ht="14.45" customHeight="1" x14ac:dyDescent="0.15">
      <c r="A9" s="20" t="s">
        <v>124</v>
      </c>
      <c r="B9" s="11"/>
      <c r="C9" s="11"/>
      <c r="D9" s="11"/>
      <c r="E9" s="93" t="s">
        <v>84</v>
      </c>
      <c r="F9" s="12" t="s">
        <v>20</v>
      </c>
      <c r="G9" s="12" t="s">
        <v>21</v>
      </c>
      <c r="H9" s="12" t="s">
        <v>20</v>
      </c>
      <c r="I9" s="5">
        <f t="shared" si="0"/>
        <v>4</v>
      </c>
      <c r="J9" s="682">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18</v>
      </c>
      <c r="K9" s="682"/>
    </row>
    <row r="10" spans="1:11" ht="14.45" customHeight="1" x14ac:dyDescent="0.15">
      <c r="A10" s="20" t="s">
        <v>225</v>
      </c>
      <c r="B10" s="32"/>
      <c r="C10" s="32"/>
      <c r="D10" s="32"/>
      <c r="E10" s="12"/>
      <c r="F10" s="12" t="s">
        <v>21</v>
      </c>
      <c r="G10" s="12"/>
      <c r="H10" s="12" t="s">
        <v>20</v>
      </c>
      <c r="I10" s="5">
        <f t="shared" si="0"/>
        <v>2</v>
      </c>
      <c r="J10" s="682">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9</v>
      </c>
      <c r="K10" s="682"/>
    </row>
    <row r="11" spans="1:11" ht="14.45" customHeight="1" x14ac:dyDescent="0.15">
      <c r="A11" s="20" t="s">
        <v>291</v>
      </c>
      <c r="B11" s="32"/>
      <c r="C11" s="32"/>
      <c r="D11" s="32"/>
      <c r="E11" s="12" t="s">
        <v>20</v>
      </c>
      <c r="F11" s="12"/>
      <c r="G11" s="12" t="s">
        <v>20</v>
      </c>
      <c r="H11" s="12" t="s">
        <v>20</v>
      </c>
      <c r="I11" s="5">
        <f t="shared" si="0"/>
        <v>3</v>
      </c>
      <c r="J11" s="682">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13.5</v>
      </c>
      <c r="K11" s="682"/>
    </row>
    <row r="12" spans="1:11" ht="14.45" customHeight="1" x14ac:dyDescent="0.15">
      <c r="A12" s="20" t="s">
        <v>38</v>
      </c>
      <c r="B12" s="11"/>
      <c r="C12" s="11"/>
      <c r="D12" s="11"/>
      <c r="E12" s="12"/>
      <c r="F12" s="12" t="s">
        <v>21</v>
      </c>
      <c r="G12" s="103" t="s">
        <v>56</v>
      </c>
      <c r="H12" s="103" t="s">
        <v>56</v>
      </c>
      <c r="I12" s="5">
        <f t="shared" si="0"/>
        <v>3</v>
      </c>
      <c r="J12" s="682">
        <f>SUM(COUNTIF(B12:H12,"9-11,15-19"))*(6)+(COUNTIF(B12:H12,"9-12,16-19"))*(6)+(COUNTIF(B12:H12,"9-13,17-19"))*(6)+(COUNTIF(B12:H12,"9-19"))*(9)+(COUNTIF(B12:H12,"9-17"))*(7.25)+(COUNTIF(B12:H12,"9-16"))*(6.25)+(COUNTIF(B12:H12,"9-15"))*(5.5)+(COUNTIF(B12:H12,"9-14"))*(4.5)+(COUNTIF(B12:H12,"9-13"))*(4)+(COUNTIF(B12:H12,"9-12"))*(3)+(COUNTIF(B12:H12,"9-11:30"))*(2.5)+(COUNTIF(B12:H12,"13-19"))*(5.5)+(COUNTIF(B12:H12,"14-19"))*(4.5)+(COUNTIF(B12:H12,"15-19"))*(4)+(COUNTIF(B12:H12,"16-19"))*(3)+(COUNTIF(B12:H12,"16:30-19"))*(2.5)+(COUNTIF(B12:H12,"10-14"))*(4)+(COUNTIF(B12:H12,"草加9-14"))*(4.5)+(COUNTIF(B12:H12,"新田9-14"))*(4.5)+(COUNTIF(B12:H12,"新田14-19"))*(4.5)</f>
        <v>13.5</v>
      </c>
      <c r="K12" s="682"/>
    </row>
    <row r="13" spans="1:11" ht="14.45" customHeight="1" x14ac:dyDescent="0.15">
      <c r="A13" s="321" t="s">
        <v>66</v>
      </c>
      <c r="B13" s="11"/>
      <c r="C13" s="11"/>
      <c r="D13" s="11"/>
      <c r="E13" s="12"/>
      <c r="F13" s="12"/>
      <c r="G13" s="12"/>
      <c r="H13" s="386"/>
      <c r="I13" s="5"/>
      <c r="J13" s="682"/>
      <c r="K13" s="682"/>
    </row>
    <row r="14" spans="1:11" ht="14.45" customHeight="1" x14ac:dyDescent="0.15">
      <c r="A14" s="22" t="s">
        <v>0</v>
      </c>
      <c r="B14" s="90">
        <v>45936</v>
      </c>
      <c r="C14" s="90">
        <v>45937</v>
      </c>
      <c r="D14" s="90">
        <v>45938</v>
      </c>
      <c r="E14" s="90">
        <v>45939</v>
      </c>
      <c r="F14" s="90">
        <v>45940</v>
      </c>
      <c r="G14" s="90">
        <v>45941</v>
      </c>
      <c r="H14" s="90">
        <v>45942</v>
      </c>
      <c r="I14" s="688" t="s">
        <v>1</v>
      </c>
      <c r="J14" s="690" t="s">
        <v>2</v>
      </c>
      <c r="K14" s="690"/>
    </row>
    <row r="15" spans="1:11" ht="14.45" customHeight="1" x14ac:dyDescent="0.15">
      <c r="A15" s="22" t="s">
        <v>3</v>
      </c>
      <c r="B15" s="2" t="s">
        <v>4</v>
      </c>
      <c r="C15" s="2" t="s">
        <v>5</v>
      </c>
      <c r="D15" s="21" t="s">
        <v>6</v>
      </c>
      <c r="E15" s="2" t="s">
        <v>7</v>
      </c>
      <c r="F15" s="2" t="s">
        <v>8</v>
      </c>
      <c r="G15" s="2" t="s">
        <v>9</v>
      </c>
      <c r="H15" s="24" t="s">
        <v>10</v>
      </c>
      <c r="I15" s="689"/>
      <c r="J15" s="690"/>
      <c r="K15" s="690"/>
    </row>
    <row r="16" spans="1:11" ht="14.45" customHeight="1" x14ac:dyDescent="0.15">
      <c r="A16" s="126" t="s">
        <v>12</v>
      </c>
      <c r="B16" s="12"/>
      <c r="C16" s="21"/>
      <c r="D16" s="21"/>
      <c r="E16" s="12"/>
      <c r="F16" s="12"/>
      <c r="G16" s="12"/>
      <c r="H16" s="12"/>
      <c r="I16" s="5"/>
      <c r="J16" s="682"/>
      <c r="K16" s="692"/>
    </row>
    <row r="17" spans="1:11" ht="14.45" customHeight="1" x14ac:dyDescent="0.15">
      <c r="A17" s="20" t="s">
        <v>37</v>
      </c>
      <c r="B17" s="12" t="s">
        <v>21</v>
      </c>
      <c r="C17" s="21"/>
      <c r="D17" s="11"/>
      <c r="E17" s="12" t="s">
        <v>21</v>
      </c>
      <c r="F17" s="12"/>
      <c r="G17" s="16" t="s">
        <v>40</v>
      </c>
      <c r="H17" s="12" t="s">
        <v>20</v>
      </c>
      <c r="I17" s="5">
        <f t="shared" ref="I17:I19" si="2">COUNTIFS(B17:H17,"&lt;&gt;空",B17:H17,"&lt;&gt;休",B17:H17,"&lt;&gt;調",B17:H17,"&lt;&gt;",B17:H17,"&lt;&gt;調整休")</f>
        <v>4</v>
      </c>
      <c r="J17" s="682">
        <f t="shared" ref="J17" si="3">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草加9-14"))*(4.5)+(COUNTIF(B17:H17,"新田9-14"))*(4.5)+(COUNTIF(B17:H17,"新田14-19"))*(4.5)</f>
        <v>19.5</v>
      </c>
      <c r="K17" s="682"/>
    </row>
    <row r="18" spans="1:11" ht="14.45" customHeight="1" x14ac:dyDescent="0.15">
      <c r="A18" s="20" t="s">
        <v>19</v>
      </c>
      <c r="B18" s="12"/>
      <c r="C18" s="21"/>
      <c r="D18" s="11"/>
      <c r="E18" s="12" t="s">
        <v>20</v>
      </c>
      <c r="F18" s="12"/>
      <c r="G18" s="12" t="s">
        <v>22</v>
      </c>
      <c r="H18" s="12" t="s">
        <v>21</v>
      </c>
      <c r="I18" s="5">
        <f t="shared" si="2"/>
        <v>3</v>
      </c>
      <c r="J18" s="682">
        <v>21.25</v>
      </c>
      <c r="K18" s="682"/>
    </row>
    <row r="19" spans="1:11" ht="14.45" customHeight="1" x14ac:dyDescent="0.15">
      <c r="A19" s="20" t="s">
        <v>62</v>
      </c>
      <c r="B19" s="12" t="s">
        <v>20</v>
      </c>
      <c r="C19" s="21"/>
      <c r="D19" s="32"/>
      <c r="E19" s="93" t="s">
        <v>84</v>
      </c>
      <c r="F19" s="12" t="s">
        <v>20</v>
      </c>
      <c r="G19" s="12" t="s">
        <v>27</v>
      </c>
      <c r="H19" s="12"/>
      <c r="I19" s="5">
        <f t="shared" si="2"/>
        <v>4</v>
      </c>
      <c r="J19" s="682">
        <f>SUM(COUNTIF(B19:H19,"9-11,15-19"))*(6)+(COUNTIF(B19:H19,"9-12,16-19"))*(6)+(COUNTIF(B19:H19,"9-13,17-19"))*(6)+(COUNTIF(B19:H19,"9-19"))*(9)+(COUNTIF(B19:H19,"9-17"))*(7.25)+(COUNTIF(B19:H19,"9-16"))*(6.25)+(COUNTIF(B19:H19,"9-15"))*(5.5)+(COUNTIF(B19:H19,"9-14"))*(4.5)+(COUNTIF(B19:H19,"9-13"))*(4)+(COUNTIF(B19:H19,"9-12"))*(3)+(COUNTIF(B19:H19,"9-11:30"))*(2.5)+(COUNTIF(B19:H19,"13-19"))*(5.5)+(COUNTIF(B19:H19,"14-19"))*(4.5)+(COUNTIF(B19:H19,"15-19"))*(4)+(COUNTIF(B19:H19,"16-19"))*(3)+(COUNTIF(B19:H19,"16:30-19"))*(2.5)+(COUNTIF(B19:H19,"10-14"))*(4)+(COUNTIF(B19:H19,"草加9-14"))*(4.5)+(COUNTIF(B19:H19,"新田9-14"))*(4.5)+(COUNTIF(B19:H19,"新田14-19"))*(4.5)</f>
        <v>16.5</v>
      </c>
      <c r="K19" s="682"/>
    </row>
    <row r="20" spans="1:11" ht="14.45" customHeight="1" x14ac:dyDescent="0.15">
      <c r="A20" s="20" t="s">
        <v>124</v>
      </c>
      <c r="B20" s="93" t="s">
        <v>84</v>
      </c>
      <c r="C20" s="11"/>
      <c r="D20" s="11"/>
      <c r="E20" s="93" t="s">
        <v>84</v>
      </c>
      <c r="F20" s="12" t="s">
        <v>20</v>
      </c>
      <c r="G20" s="12" t="s">
        <v>21</v>
      </c>
      <c r="H20" s="12" t="s">
        <v>20</v>
      </c>
      <c r="I20" s="5">
        <f>COUNTIFS(B20:H20,"&lt;&gt;空",B20:H20,"&lt;&gt;休",B20:H20,"&lt;&gt;調",B20:H20,"&lt;&gt;",B20:H20,"&lt;&gt;調整休")</f>
        <v>5</v>
      </c>
      <c r="J20" s="682">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草加9-14"))*(4.5)+(COUNTIF(B20:H20,"新田9-14"))*(4.5)+(COUNTIF(B20:H20,"新田14-19"))*(4.5)</f>
        <v>22.5</v>
      </c>
      <c r="K20" s="682"/>
    </row>
    <row r="21" spans="1:11" ht="14.45" customHeight="1" x14ac:dyDescent="0.15">
      <c r="A21" s="20" t="s">
        <v>225</v>
      </c>
      <c r="B21" s="12" t="s">
        <v>21</v>
      </c>
      <c r="C21" s="32"/>
      <c r="D21" s="32"/>
      <c r="E21" s="12"/>
      <c r="F21" s="12" t="s">
        <v>21</v>
      </c>
      <c r="G21" s="12"/>
      <c r="H21" s="12" t="s">
        <v>20</v>
      </c>
      <c r="I21" s="5">
        <f t="shared" ref="I21:I23" si="4">COUNTIFS(B21:H21,"&lt;&gt;空",B21:H21,"&lt;&gt;休",B21:H21,"&lt;&gt;調",B21:H21,"&lt;&gt;",B21:H21,"&lt;&gt;調整休")</f>
        <v>3</v>
      </c>
      <c r="J21" s="682">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13.5</v>
      </c>
      <c r="K21" s="682"/>
    </row>
    <row r="22" spans="1:11" ht="14.45" customHeight="1" x14ac:dyDescent="0.15">
      <c r="A22" s="20" t="s">
        <v>291</v>
      </c>
      <c r="B22" s="12"/>
      <c r="C22" s="32"/>
      <c r="D22" s="32"/>
      <c r="E22" s="12" t="s">
        <v>20</v>
      </c>
      <c r="F22" s="12"/>
      <c r="G22" s="12" t="s">
        <v>20</v>
      </c>
      <c r="H22" s="12" t="s">
        <v>20</v>
      </c>
      <c r="I22" s="5">
        <f t="shared" si="4"/>
        <v>3</v>
      </c>
      <c r="J22" s="682">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草加9-14"))*(4.5)+(COUNTIF(B22:H22,"新田9-14"))*(4.5)+(COUNTIF(B22:H22,"新田14-19"))*(4.5)</f>
        <v>13.5</v>
      </c>
      <c r="K22" s="682"/>
    </row>
    <row r="23" spans="1:11" ht="14.45" customHeight="1" x14ac:dyDescent="0.15">
      <c r="A23" s="20" t="s">
        <v>38</v>
      </c>
      <c r="B23" s="12" t="s">
        <v>20</v>
      </c>
      <c r="C23" s="11"/>
      <c r="D23" s="11"/>
      <c r="E23" s="12"/>
      <c r="F23" s="12" t="s">
        <v>21</v>
      </c>
      <c r="G23" s="103" t="s">
        <v>57</v>
      </c>
      <c r="H23" s="103" t="s">
        <v>56</v>
      </c>
      <c r="I23" s="5">
        <f t="shared" si="4"/>
        <v>4</v>
      </c>
      <c r="J23" s="682">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草加9-14"))*(4.5)+(COUNTIF(B23:H23,"新田9-14"))*(4.5)+(COUNTIF(B23:H23,"新田14-19"))*(4.5)</f>
        <v>18</v>
      </c>
      <c r="K23" s="682"/>
    </row>
    <row r="24" spans="1:11" ht="14.45" customHeight="1" x14ac:dyDescent="0.15">
      <c r="A24" s="321" t="s">
        <v>66</v>
      </c>
      <c r="B24" s="12"/>
      <c r="C24" s="11"/>
      <c r="D24" s="11"/>
      <c r="E24" s="12"/>
      <c r="F24" s="12"/>
      <c r="G24" s="12"/>
      <c r="H24" s="386"/>
      <c r="I24" s="5"/>
      <c r="J24" s="682"/>
      <c r="K24" s="682"/>
    </row>
    <row r="25" spans="1:11" ht="14.45" customHeight="1" x14ac:dyDescent="0.15">
      <c r="A25" s="22" t="s">
        <v>0</v>
      </c>
      <c r="B25" s="23">
        <v>45943</v>
      </c>
      <c r="C25" s="23">
        <v>45944</v>
      </c>
      <c r="D25" s="23">
        <v>45945</v>
      </c>
      <c r="E25" s="23">
        <v>45946</v>
      </c>
      <c r="F25" s="23">
        <v>45947</v>
      </c>
      <c r="G25" s="23">
        <v>45948</v>
      </c>
      <c r="H25" s="23">
        <v>45949</v>
      </c>
      <c r="I25" s="688" t="s">
        <v>1</v>
      </c>
      <c r="J25" s="690" t="s">
        <v>2</v>
      </c>
      <c r="K25" s="690"/>
    </row>
    <row r="26" spans="1:11" ht="14.45" customHeight="1" x14ac:dyDescent="0.15">
      <c r="A26" s="22" t="s">
        <v>3</v>
      </c>
      <c r="B26" s="24" t="s">
        <v>4</v>
      </c>
      <c r="C26" s="21" t="s">
        <v>5</v>
      </c>
      <c r="D26" s="21" t="s">
        <v>6</v>
      </c>
      <c r="E26" s="2" t="s">
        <v>7</v>
      </c>
      <c r="F26" s="2" t="s">
        <v>8</v>
      </c>
      <c r="G26" s="2" t="s">
        <v>9</v>
      </c>
      <c r="H26" s="24" t="s">
        <v>10</v>
      </c>
      <c r="I26" s="689"/>
      <c r="J26" s="690"/>
      <c r="K26" s="690"/>
    </row>
    <row r="27" spans="1:11" ht="14.45" customHeight="1" x14ac:dyDescent="0.15">
      <c r="A27" s="126" t="s">
        <v>13</v>
      </c>
      <c r="B27" s="12"/>
      <c r="C27" s="21"/>
      <c r="D27" s="21"/>
      <c r="E27" s="12"/>
      <c r="F27" s="12"/>
      <c r="G27" s="12"/>
      <c r="H27" s="12"/>
      <c r="I27" s="5"/>
      <c r="J27" s="693"/>
      <c r="K27" s="692"/>
    </row>
    <row r="28" spans="1:11" ht="14.45" customHeight="1" x14ac:dyDescent="0.15">
      <c r="A28" s="20" t="s">
        <v>37</v>
      </c>
      <c r="B28" s="12" t="s">
        <v>21</v>
      </c>
      <c r="C28" s="21"/>
      <c r="D28" s="11"/>
      <c r="E28" s="12" t="s">
        <v>21</v>
      </c>
      <c r="F28" s="12"/>
      <c r="G28" s="16" t="s">
        <v>40</v>
      </c>
      <c r="H28" s="12"/>
      <c r="I28" s="5">
        <f t="shared" ref="I28:I34" si="5">COUNTIFS(B28:H28,"&lt;&gt;空",B28:H28,"&lt;&gt;休",B28:H28,"&lt;&gt;調",B28:H28,"&lt;&gt;",B28:H28,"&lt;&gt;調整休")</f>
        <v>3</v>
      </c>
      <c r="J28" s="682">
        <f t="shared" ref="J28:J29" si="6">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草加9-14"))*(4.5)+(COUNTIF(B28:H28,"新田9-14"))*(4.5)+(COUNTIF(B28:H28,"新田14-19"))*(4.5)</f>
        <v>15</v>
      </c>
      <c r="K28" s="682"/>
    </row>
    <row r="29" spans="1:11" ht="14.45" customHeight="1" x14ac:dyDescent="0.15">
      <c r="A29" s="20" t="s">
        <v>19</v>
      </c>
      <c r="B29" s="12" t="s">
        <v>20</v>
      </c>
      <c r="C29" s="21"/>
      <c r="D29" s="11"/>
      <c r="E29" s="12" t="s">
        <v>20</v>
      </c>
      <c r="F29" s="12"/>
      <c r="G29" s="12" t="s">
        <v>22</v>
      </c>
      <c r="H29" s="12" t="s">
        <v>21</v>
      </c>
      <c r="I29" s="5">
        <f t="shared" si="5"/>
        <v>4</v>
      </c>
      <c r="J29" s="682">
        <f t="shared" si="6"/>
        <v>19</v>
      </c>
      <c r="K29" s="682"/>
    </row>
    <row r="30" spans="1:11" ht="14.45" customHeight="1" x14ac:dyDescent="0.15">
      <c r="A30" s="20" t="s">
        <v>62</v>
      </c>
      <c r="B30" s="12" t="s">
        <v>20</v>
      </c>
      <c r="C30" s="21"/>
      <c r="D30" s="32"/>
      <c r="E30" s="93" t="s">
        <v>84</v>
      </c>
      <c r="F30" s="12" t="s">
        <v>20</v>
      </c>
      <c r="G30" s="12" t="s">
        <v>27</v>
      </c>
      <c r="H30" s="12"/>
      <c r="I30" s="5">
        <f t="shared" si="5"/>
        <v>4</v>
      </c>
      <c r="J30" s="682">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16.5</v>
      </c>
      <c r="K30" s="682"/>
    </row>
    <row r="31" spans="1:11" ht="14.45" customHeight="1" x14ac:dyDescent="0.15">
      <c r="A31" s="20" t="s">
        <v>124</v>
      </c>
      <c r="B31" s="93" t="s">
        <v>84</v>
      </c>
      <c r="C31" s="11"/>
      <c r="D31" s="11"/>
      <c r="E31" s="93" t="s">
        <v>84</v>
      </c>
      <c r="F31" s="12" t="s">
        <v>20</v>
      </c>
      <c r="G31" s="12" t="s">
        <v>21</v>
      </c>
      <c r="H31" s="12" t="s">
        <v>20</v>
      </c>
      <c r="I31" s="5">
        <f t="shared" si="5"/>
        <v>5</v>
      </c>
      <c r="J31" s="682">
        <f>SUM(COUNTIF(B31:H31,"9-11,15-19"))*(6)+(COUNTIF(B31:H31,"9-12,16-19"))*(6)+(COUNTIF(B31:H31,"9-13,17-19"))*(6)+(COUNTIF(B31:H31,"9-19"))*(9)+(COUNTIF(B31:H31,"9-17"))*(7.25)+(COUNTIF(B31:H31,"9-16"))*(6.25)+(COUNTIF(B31:H31,"9-15"))*(5.5)+(COUNTIF(B31:H31,"9-14"))*(4.5)+(COUNTIF(B31:H31,"9-13"))*(4)+(COUNTIF(B31:H31,"9-12"))*(3)+(COUNTIF(B31:H31,"9-11:30"))*(2.5)+(COUNTIF(B31:H31,"13-19"))*(5.5)+(COUNTIF(B31:H31,"14-19"))*(4.5)+(COUNTIF(B31:H31,"15-19"))*(4)+(COUNTIF(B31:H31,"16-19"))*(3)+(COUNTIF(B31:H31,"16:30-19"))*(2.5)+(COUNTIF(B31:H31,"10-14"))*(4)+(COUNTIF(B31:H31,"草加9-14"))*(4.5)+(COUNTIF(B31:H31,"新田9-14"))*(4.5)+(COUNTIF(B31:H31,"新田14-19"))*(4.5)</f>
        <v>22.5</v>
      </c>
      <c r="K31" s="682"/>
    </row>
    <row r="32" spans="1:11" ht="14.45" customHeight="1" x14ac:dyDescent="0.15">
      <c r="A32" s="20" t="s">
        <v>225</v>
      </c>
      <c r="B32" s="12" t="s">
        <v>21</v>
      </c>
      <c r="C32" s="32"/>
      <c r="D32" s="32"/>
      <c r="E32" s="12"/>
      <c r="F32" s="12" t="s">
        <v>21</v>
      </c>
      <c r="G32" s="12"/>
      <c r="H32" s="12" t="s">
        <v>20</v>
      </c>
      <c r="I32" s="5">
        <f t="shared" si="5"/>
        <v>3</v>
      </c>
      <c r="J32" s="682">
        <f>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草加9-14"))*(4.5)+(COUNTIF(B32:H32,"新田9-14"))*(4.5)+(COUNTIF(B32:H32,"新田14-19"))*(4.5)</f>
        <v>13.5</v>
      </c>
      <c r="K32" s="682"/>
    </row>
    <row r="33" spans="1:11" ht="14.45" customHeight="1" x14ac:dyDescent="0.15">
      <c r="A33" s="20" t="s">
        <v>291</v>
      </c>
      <c r="B33" s="12"/>
      <c r="C33" s="32"/>
      <c r="D33" s="32"/>
      <c r="E33" s="12" t="s">
        <v>20</v>
      </c>
      <c r="F33" s="12"/>
      <c r="G33" s="12" t="s">
        <v>20</v>
      </c>
      <c r="H33" s="12" t="s">
        <v>20</v>
      </c>
      <c r="I33" s="5">
        <f t="shared" si="5"/>
        <v>3</v>
      </c>
      <c r="J33" s="682">
        <f>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草加9-14"))*(4.5)+(COUNTIF(B33:H33,"新田9-14"))*(4.5)+(COUNTIF(B33:H33,"新田14-19"))*(4.5)</f>
        <v>13.5</v>
      </c>
      <c r="K33" s="682"/>
    </row>
    <row r="34" spans="1:11" ht="14.45" customHeight="1" x14ac:dyDescent="0.15">
      <c r="A34" s="20" t="s">
        <v>38</v>
      </c>
      <c r="B34" s="12" t="s">
        <v>21</v>
      </c>
      <c r="C34" s="11"/>
      <c r="D34" s="11"/>
      <c r="E34" s="12"/>
      <c r="F34" s="12" t="s">
        <v>21</v>
      </c>
      <c r="G34" s="103" t="s">
        <v>56</v>
      </c>
      <c r="H34" s="103" t="s">
        <v>56</v>
      </c>
      <c r="I34" s="5">
        <f t="shared" si="5"/>
        <v>4</v>
      </c>
      <c r="J34" s="682">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草加9-14"))*(4.5)+(COUNTIF(B34:H34,"新田9-14"))*(4.5)+(COUNTIF(B34:H34,"新田14-19"))*(4.5)</f>
        <v>18</v>
      </c>
      <c r="K34" s="682"/>
    </row>
    <row r="35" spans="1:11" ht="14.45" customHeight="1" x14ac:dyDescent="0.15">
      <c r="A35" s="321" t="s">
        <v>66</v>
      </c>
      <c r="B35" s="12"/>
      <c r="C35" s="11"/>
      <c r="D35" s="11"/>
      <c r="E35" s="12"/>
      <c r="F35" s="12"/>
      <c r="G35" s="12"/>
      <c r="H35" s="386"/>
      <c r="I35" s="5"/>
      <c r="J35" s="682"/>
      <c r="K35" s="682"/>
    </row>
    <row r="36" spans="1:11" ht="14.45" customHeight="1" x14ac:dyDescent="0.15">
      <c r="A36" s="22" t="s">
        <v>0</v>
      </c>
      <c r="B36" s="90">
        <v>45950</v>
      </c>
      <c r="C36" s="90">
        <v>45951</v>
      </c>
      <c r="D36" s="90">
        <v>45952</v>
      </c>
      <c r="E36" s="90">
        <v>45953</v>
      </c>
      <c r="F36" s="90">
        <v>45954</v>
      </c>
      <c r="G36" s="90">
        <v>45955</v>
      </c>
      <c r="H36" s="90">
        <v>45956</v>
      </c>
      <c r="I36" s="688" t="s">
        <v>1</v>
      </c>
      <c r="J36" s="690" t="s">
        <v>2</v>
      </c>
      <c r="K36" s="690"/>
    </row>
    <row r="37" spans="1:11" ht="14.45" customHeight="1" x14ac:dyDescent="0.15">
      <c r="A37" s="22" t="s">
        <v>3</v>
      </c>
      <c r="B37" s="2" t="s">
        <v>4</v>
      </c>
      <c r="C37" s="21" t="s">
        <v>5</v>
      </c>
      <c r="D37" s="21" t="s">
        <v>6</v>
      </c>
      <c r="E37" s="2" t="s">
        <v>7</v>
      </c>
      <c r="F37" s="2" t="s">
        <v>8</v>
      </c>
      <c r="G37" s="2" t="s">
        <v>9</v>
      </c>
      <c r="H37" s="24" t="s">
        <v>10</v>
      </c>
      <c r="I37" s="689"/>
      <c r="J37" s="690"/>
      <c r="K37" s="690"/>
    </row>
    <row r="38" spans="1:11" ht="14.45" customHeight="1" x14ac:dyDescent="0.15">
      <c r="A38" s="126" t="s">
        <v>12</v>
      </c>
      <c r="B38" s="12"/>
      <c r="C38" s="419" t="s">
        <v>334</v>
      </c>
      <c r="D38" s="21"/>
      <c r="E38" s="12"/>
      <c r="F38" s="12"/>
      <c r="G38" s="12"/>
      <c r="H38" s="12"/>
      <c r="I38" s="5"/>
      <c r="J38" s="682"/>
      <c r="K38" s="692"/>
    </row>
    <row r="39" spans="1:11" ht="14.45" customHeight="1" x14ac:dyDescent="0.15">
      <c r="A39" s="20" t="s">
        <v>37</v>
      </c>
      <c r="B39" s="12" t="s">
        <v>21</v>
      </c>
      <c r="C39" s="1002" t="s">
        <v>335</v>
      </c>
      <c r="D39" s="11"/>
      <c r="E39" s="12" t="s">
        <v>21</v>
      </c>
      <c r="F39" s="12"/>
      <c r="G39" s="16" t="s">
        <v>40</v>
      </c>
      <c r="H39" s="12" t="s">
        <v>20</v>
      </c>
      <c r="I39" s="5">
        <f t="shared" ref="I39:I41" si="7">COUNTIFS(B39:H39,"&lt;&gt;空",B39:H39,"&lt;&gt;休",B39:H39,"&lt;&gt;調",B39:H39,"&lt;&gt;",B39:H39,"&lt;&gt;調整休")</f>
        <v>5</v>
      </c>
      <c r="J39" s="682">
        <f t="shared" ref="J39:J40" si="8">SUM(COUNTIF(B39:H39,"9-11,15-19"))*(6)+(COUNTIF(B39:H39,"9-12,16-19"))*(6)+(COUNTIF(B39:H39,"9-13,17-19"))*(6)+(COUNTIF(B39:H39,"9-19"))*(9)+(COUNTIF(B39:H39,"9-17"))*(7.25)+(COUNTIF(B39:H39,"9-16"))*(6.25)+(COUNTIF(B39:H39,"9-15"))*(5.5)+(COUNTIF(B39:H39,"9-14"))*(4.5)+(COUNTIF(B39:H39,"9-13"))*(4)+(COUNTIF(B39:H39,"9-12"))*(3)+(COUNTIF(B39:H39,"9-11:30"))*(2.5)+(COUNTIF(B39:H39,"13-19"))*(5.5)+(COUNTIF(B39:H39,"14-19"))*(4.5)+(COUNTIF(B39:H39,"15-19"))*(4)+(COUNTIF(B39:H39,"16-19"))*(3)+(COUNTIF(B39:H39,"16:30-19"))*(2.5)+(COUNTIF(B39:H39,"10-14"))*(4)+(COUNTIF(B39:H39,"草加9-14"))*(4.5)+(COUNTIF(B39:H39,"新田9-14"))*(4.5)+(COUNTIF(B39:H39,"新田14-19"))*(4.5)</f>
        <v>19.5</v>
      </c>
      <c r="K39" s="682"/>
    </row>
    <row r="40" spans="1:11" ht="14.45" customHeight="1" x14ac:dyDescent="0.15">
      <c r="A40" s="20" t="s">
        <v>19</v>
      </c>
      <c r="B40" s="12"/>
      <c r="C40" s="1003"/>
      <c r="D40" s="11"/>
      <c r="E40" s="12" t="s">
        <v>20</v>
      </c>
      <c r="F40" s="12"/>
      <c r="G40" s="12" t="s">
        <v>22</v>
      </c>
      <c r="H40" s="12" t="s">
        <v>21</v>
      </c>
      <c r="I40" s="5">
        <f t="shared" si="7"/>
        <v>3</v>
      </c>
      <c r="J40" s="682">
        <f t="shared" si="8"/>
        <v>14.5</v>
      </c>
      <c r="K40" s="682"/>
    </row>
    <row r="41" spans="1:11" ht="14.45" customHeight="1" x14ac:dyDescent="0.15">
      <c r="A41" s="20" t="s">
        <v>62</v>
      </c>
      <c r="B41" s="12" t="s">
        <v>20</v>
      </c>
      <c r="C41" s="1003"/>
      <c r="D41" s="32"/>
      <c r="E41" s="93" t="s">
        <v>84</v>
      </c>
      <c r="F41" s="12" t="s">
        <v>20</v>
      </c>
      <c r="G41" s="12" t="s">
        <v>27</v>
      </c>
      <c r="H41" s="12"/>
      <c r="I41" s="5">
        <f t="shared" si="7"/>
        <v>4</v>
      </c>
      <c r="J41" s="682">
        <f>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草加9-14"))*(4.5)+(COUNTIF(B41:H41,"新田9-14"))*(4.5)+(COUNTIF(B41:H41,"新田14-19"))*(4.5)</f>
        <v>16.5</v>
      </c>
      <c r="K41" s="682"/>
    </row>
    <row r="42" spans="1:11" ht="14.45" customHeight="1" x14ac:dyDescent="0.15">
      <c r="A42" s="20" t="s">
        <v>124</v>
      </c>
      <c r="B42" s="93" t="s">
        <v>84</v>
      </c>
      <c r="C42" s="1003"/>
      <c r="D42" s="11"/>
      <c r="E42" s="93" t="s">
        <v>84</v>
      </c>
      <c r="F42" s="12" t="s">
        <v>20</v>
      </c>
      <c r="G42" s="12" t="s">
        <v>21</v>
      </c>
      <c r="H42" s="12" t="s">
        <v>20</v>
      </c>
      <c r="I42" s="5">
        <f>COUNTIFS(B42:H42,"&lt;&gt;空",B42:H42,"&lt;&gt;休",B42:H42,"&lt;&gt;調",B42:H42,"&lt;&gt;",B42:H42,"&lt;&gt;調整休")</f>
        <v>5</v>
      </c>
      <c r="J42" s="682">
        <f>SUM(COUNTIF(B42:H42,"9-11,15-19"))*(6)+(COUNTIF(B42:H42,"9-12,16-19"))*(6)+(COUNTIF(B42:H42,"9-13,17-19"))*(6)+(COUNTIF(B42:H42,"9-19"))*(9)+(COUNTIF(B42:H42,"9-17"))*(7.25)+(COUNTIF(B42:H42,"9-16"))*(6.25)+(COUNTIF(B42:H42,"9-15"))*(5.5)+(COUNTIF(B42:H42,"9-14"))*(4.5)+(COUNTIF(B42:H42,"9-13"))*(4)+(COUNTIF(B42:H42,"9-12"))*(3)+(COUNTIF(B42:H42,"9-11:30"))*(2.5)+(COUNTIF(B42:H42,"13-19"))*(5.5)+(COUNTIF(B42:H42,"14-19"))*(4.5)+(COUNTIF(B42:H42,"15-19"))*(4)+(COUNTIF(B42:H42,"16-19"))*(3)+(COUNTIF(B42:H42,"16:30-19"))*(2.5)+(COUNTIF(B42:H42,"10-14"))*(4)+(COUNTIF(B42:H42,"草加9-14"))*(4.5)+(COUNTIF(B42:H42,"新田9-14"))*(4.5)+(COUNTIF(B42:H42,"新田14-19"))*(4.5)</f>
        <v>22.5</v>
      </c>
      <c r="K42" s="682"/>
    </row>
    <row r="43" spans="1:11" ht="14.45" customHeight="1" x14ac:dyDescent="0.15">
      <c r="A43" s="20" t="s">
        <v>225</v>
      </c>
      <c r="B43" s="12" t="s">
        <v>21</v>
      </c>
      <c r="C43" s="1003"/>
      <c r="D43" s="32"/>
      <c r="E43" s="12"/>
      <c r="F43" s="12" t="s">
        <v>21</v>
      </c>
      <c r="G43" s="12"/>
      <c r="H43" s="12" t="s">
        <v>20</v>
      </c>
      <c r="I43" s="5">
        <f t="shared" ref="I43:I45" si="9">COUNTIFS(B43:H43,"&lt;&gt;空",B43:H43,"&lt;&gt;休",B43:H43,"&lt;&gt;調",B43:H43,"&lt;&gt;",B43:H43,"&lt;&gt;調整休")</f>
        <v>3</v>
      </c>
      <c r="J43" s="682">
        <f>SUM(COUNTIF(B43:H43,"9-11,15-19"))*(6)+(COUNTIF(B43:H43,"9-12,16-19"))*(6)+(COUNTIF(B43:H43,"9-13,17-19"))*(6)+(COUNTIF(B43:H43,"9-19"))*(9)+(COUNTIF(B43:H43,"9-17"))*(7.25)+(COUNTIF(B43:H43,"9-16"))*(6.25)+(COUNTIF(B43:H43,"9-15"))*(5.5)+(COUNTIF(B43:H43,"9-14"))*(4.5)+(COUNTIF(B43:H43,"9-13"))*(4)+(COUNTIF(B43:H43,"9-12"))*(3)+(COUNTIF(B43:H43,"9-11:30"))*(2.5)+(COUNTIF(B43:H43,"13-19"))*(5.5)+(COUNTIF(B43:H43,"14-19"))*(4.5)+(COUNTIF(B43:H43,"15-19"))*(4)+(COUNTIF(B43:H43,"16-19"))*(3)+(COUNTIF(B43:H43,"16:30-19"))*(2.5)+(COUNTIF(B43:H43,"10-14"))*(4)+(COUNTIF(B43:H43,"草加9-14"))*(4.5)+(COUNTIF(B43:H43,"新田9-14"))*(4.5)+(COUNTIF(B43:H43,"新田14-19"))*(4.5)</f>
        <v>13.5</v>
      </c>
      <c r="K43" s="682"/>
    </row>
    <row r="44" spans="1:11" ht="14.45" customHeight="1" x14ac:dyDescent="0.15">
      <c r="A44" s="20" t="s">
        <v>291</v>
      </c>
      <c r="B44" s="12"/>
      <c r="C44" s="1003"/>
      <c r="D44" s="32"/>
      <c r="E44" s="12" t="s">
        <v>20</v>
      </c>
      <c r="F44" s="12"/>
      <c r="G44" s="12" t="s">
        <v>20</v>
      </c>
      <c r="H44" s="12" t="s">
        <v>20</v>
      </c>
      <c r="I44" s="5">
        <f t="shared" si="9"/>
        <v>3</v>
      </c>
      <c r="J44" s="682">
        <f>SUM(COUNTIF(B44:H44,"9-11,15-19"))*(6)+(COUNTIF(B44:H44,"9-12,16-19"))*(6)+(COUNTIF(B44:H44,"9-13,17-19"))*(6)+(COUNTIF(B44:H44,"9-19"))*(9)+(COUNTIF(B44:H44,"9-17"))*(7.25)+(COUNTIF(B44:H44,"9-16"))*(6.25)+(COUNTIF(B44:H44,"9-15"))*(5.5)+(COUNTIF(B44:H44,"9-14"))*(4.5)+(COUNTIF(B44:H44,"9-13"))*(4)+(COUNTIF(B44:H44,"9-12"))*(3)+(COUNTIF(B44:H44,"9-11:30"))*(2.5)+(COUNTIF(B44:H44,"13-19"))*(5.5)+(COUNTIF(B44:H44,"14-19"))*(4.5)+(COUNTIF(B44:H44,"15-19"))*(4)+(COUNTIF(B44:H44,"16-19"))*(3)+(COUNTIF(B44:H44,"16:30-19"))*(2.5)+(COUNTIF(B44:H44,"10-14"))*(4)+(COUNTIF(B44:H44,"草加9-14"))*(4.5)+(COUNTIF(B44:H44,"新田9-14"))*(4.5)+(COUNTIF(B44:H44,"新田14-19"))*(4.5)</f>
        <v>13.5</v>
      </c>
      <c r="K44" s="682"/>
    </row>
    <row r="45" spans="1:11" ht="14.45" customHeight="1" x14ac:dyDescent="0.15">
      <c r="A45" s="20" t="s">
        <v>38</v>
      </c>
      <c r="B45" s="12" t="s">
        <v>20</v>
      </c>
      <c r="C45" s="1003"/>
      <c r="D45" s="11"/>
      <c r="E45" s="12"/>
      <c r="F45" s="12" t="s">
        <v>21</v>
      </c>
      <c r="G45" s="103" t="s">
        <v>57</v>
      </c>
      <c r="H45" s="103" t="s">
        <v>56</v>
      </c>
      <c r="I45" s="5">
        <f t="shared" si="9"/>
        <v>4</v>
      </c>
      <c r="J45" s="682">
        <f>SUM(COUNTIF(B45:H45,"9-11,15-19"))*(6)+(COUNTIF(B45:H45,"9-12,16-19"))*(6)+(COUNTIF(B45:H45,"9-13,17-19"))*(6)+(COUNTIF(B45:H45,"9-19"))*(9)+(COUNTIF(B45:H45,"9-17"))*(7.25)+(COUNTIF(B45:H45,"9-16"))*(6.25)+(COUNTIF(B45:H45,"9-15"))*(5.5)+(COUNTIF(B45:H45,"9-14"))*(4.5)+(COUNTIF(B45:H45,"9-13"))*(4)+(COUNTIF(B45:H45,"9-12"))*(3)+(COUNTIF(B45:H45,"9-11:30"))*(2.5)+(COUNTIF(B45:H45,"13-19"))*(5.5)+(COUNTIF(B45:H45,"14-19"))*(4.5)+(COUNTIF(B45:H45,"15-19"))*(4)+(COUNTIF(B45:H45,"16-19"))*(3)+(COUNTIF(B45:H45,"16:30-19"))*(2.5)+(COUNTIF(B45:H45,"10-14"))*(4)+(COUNTIF(B45:H45,"草加9-14"))*(4.5)+(COUNTIF(B45:H45,"新田9-14"))*(4.5)+(COUNTIF(B45:H45,"新田14-19"))*(4.5)</f>
        <v>18</v>
      </c>
      <c r="K45" s="682"/>
    </row>
    <row r="46" spans="1:11" ht="14.45" customHeight="1" x14ac:dyDescent="0.15">
      <c r="A46" s="321" t="s">
        <v>66</v>
      </c>
      <c r="B46" s="12"/>
      <c r="C46" s="1004"/>
      <c r="D46" s="11"/>
      <c r="E46" s="12"/>
      <c r="F46" s="12"/>
      <c r="G46" s="12"/>
      <c r="H46" s="386"/>
      <c r="I46" s="5"/>
      <c r="J46" s="682"/>
      <c r="K46" s="682"/>
    </row>
    <row r="47" spans="1:11" ht="14.45" customHeight="1" x14ac:dyDescent="0.15">
      <c r="A47" s="22" t="s">
        <v>0</v>
      </c>
      <c r="B47" s="23">
        <v>45957</v>
      </c>
      <c r="C47" s="23">
        <v>45958</v>
      </c>
      <c r="D47" s="23">
        <v>45959</v>
      </c>
      <c r="E47" s="23">
        <v>45960</v>
      </c>
      <c r="F47" s="23">
        <v>45961</v>
      </c>
      <c r="G47" s="23"/>
      <c r="H47" s="23"/>
      <c r="I47" s="688" t="s">
        <v>1</v>
      </c>
      <c r="J47" s="690" t="s">
        <v>2</v>
      </c>
      <c r="K47" s="690"/>
    </row>
    <row r="48" spans="1:11" ht="14.45" customHeight="1" x14ac:dyDescent="0.15">
      <c r="A48" s="22" t="s">
        <v>3</v>
      </c>
      <c r="B48" s="2" t="s">
        <v>4</v>
      </c>
      <c r="C48" s="316" t="s">
        <v>5</v>
      </c>
      <c r="D48" s="21" t="s">
        <v>6</v>
      </c>
      <c r="E48" s="2" t="s">
        <v>7</v>
      </c>
      <c r="F48" s="2" t="s">
        <v>8</v>
      </c>
      <c r="G48" s="2"/>
      <c r="H48" s="24"/>
      <c r="I48" s="689"/>
      <c r="J48" s="690"/>
      <c r="K48" s="690"/>
    </row>
    <row r="49" spans="1:14" ht="14.45" customHeight="1" x14ac:dyDescent="0.15">
      <c r="A49" s="126" t="s">
        <v>13</v>
      </c>
      <c r="B49" s="12"/>
      <c r="C49" s="21"/>
      <c r="D49" s="21"/>
      <c r="E49" s="12"/>
      <c r="F49" s="12"/>
      <c r="G49" s="21"/>
      <c r="H49" s="21"/>
      <c r="I49" s="5"/>
      <c r="J49" s="693"/>
      <c r="K49" s="692"/>
    </row>
    <row r="50" spans="1:14" ht="14.45" customHeight="1" x14ac:dyDescent="0.15">
      <c r="A50" s="20" t="s">
        <v>37</v>
      </c>
      <c r="B50" s="12" t="s">
        <v>21</v>
      </c>
      <c r="C50" s="21"/>
      <c r="D50" s="11"/>
      <c r="E50" s="12" t="s">
        <v>21</v>
      </c>
      <c r="F50" s="12"/>
      <c r="G50" s="11"/>
      <c r="H50" s="11"/>
      <c r="I50" s="5">
        <f t="shared" ref="I50:I56" si="10">COUNTIFS(B50:H50,"&lt;&gt;空",B50:H50,"&lt;&gt;休",B50:H50,"&lt;&gt;調",B50:H50,"&lt;&gt;",B50:H50,"&lt;&gt;調整休")</f>
        <v>2</v>
      </c>
      <c r="J50" s="682">
        <f t="shared" ref="J50:J51" si="11">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COUNTIF(B50:H50,"草加9-14"))*(4.5)+(COUNTIF(B50:H50,"新田9-14"))*(4.5)+(COUNTIF(B50:H50,"新田14-19"))*(4.5)</f>
        <v>9</v>
      </c>
      <c r="K50" s="682"/>
    </row>
    <row r="51" spans="1:14" ht="14.45" customHeight="1" x14ac:dyDescent="0.15">
      <c r="A51" s="20" t="s">
        <v>19</v>
      </c>
      <c r="B51" s="12" t="s">
        <v>20</v>
      </c>
      <c r="C51" s="21"/>
      <c r="D51" s="11"/>
      <c r="E51" s="12" t="s">
        <v>20</v>
      </c>
      <c r="F51" s="12"/>
      <c r="G51" s="11"/>
      <c r="H51" s="11"/>
      <c r="I51" s="5">
        <f t="shared" si="10"/>
        <v>2</v>
      </c>
      <c r="J51" s="682">
        <f t="shared" si="11"/>
        <v>9</v>
      </c>
      <c r="K51" s="682"/>
    </row>
    <row r="52" spans="1:14" ht="14.45" customHeight="1" x14ac:dyDescent="0.15">
      <c r="A52" s="20" t="s">
        <v>62</v>
      </c>
      <c r="B52" s="12" t="s">
        <v>20</v>
      </c>
      <c r="C52" s="21"/>
      <c r="D52" s="32"/>
      <c r="E52" s="93" t="s">
        <v>84</v>
      </c>
      <c r="F52" s="12" t="s">
        <v>20</v>
      </c>
      <c r="G52" s="32"/>
      <c r="H52" s="32"/>
      <c r="I52" s="5">
        <f t="shared" si="10"/>
        <v>3</v>
      </c>
      <c r="J52" s="682">
        <f>SUM(COUNTIF(B52:H52,"9-11,15-19"))*(6)+(COUNTIF(B52:H52,"9-12,16-19"))*(6)+(COUNTIF(B52:H52,"9-13,17-19"))*(6)+(COUNTIF(B52:H52,"9-19"))*(9)+(COUNTIF(B52:H52,"9-17"))*(7.25)+(COUNTIF(B52:H52,"9-16"))*(6.25)+(COUNTIF(B52:H52,"9-15"))*(5.5)+(COUNTIF(B52:H52,"9-14"))*(4.5)+(COUNTIF(B52:H52,"9-13"))*(4)+(COUNTIF(B52:H52,"9-12"))*(3)+(COUNTIF(B52:H52,"9-11:30"))*(2.5)+(COUNTIF(B52:H52,"13-19"))*(5.5)+(COUNTIF(B52:H52,"14-19"))*(4.5)+(COUNTIF(B52:H52,"15-19"))*(4)+(COUNTIF(B52:H52,"16-19"))*(3)+(COUNTIF(B52:H52,"16:30-19"))*(2.5)+(COUNTIF(B52:H52,"10-14"))*(4)+(COUNTIF(B52:H52,"草加9-14"))*(4.5)+(COUNTIF(B52:H52,"新田9-14"))*(4.5)+(COUNTIF(B52:H52,"新田14-19"))*(4.5)</f>
        <v>13.5</v>
      </c>
      <c r="K52" s="682"/>
    </row>
    <row r="53" spans="1:14" ht="14.45" customHeight="1" x14ac:dyDescent="0.15">
      <c r="A53" s="20" t="s">
        <v>124</v>
      </c>
      <c r="B53" s="93" t="s">
        <v>84</v>
      </c>
      <c r="C53" s="11"/>
      <c r="D53" s="11"/>
      <c r="E53" s="93" t="s">
        <v>84</v>
      </c>
      <c r="F53" s="12" t="s">
        <v>20</v>
      </c>
      <c r="G53" s="11"/>
      <c r="H53" s="11"/>
      <c r="I53" s="5">
        <f t="shared" si="10"/>
        <v>3</v>
      </c>
      <c r="J53" s="682">
        <f>SUM(COUNTIF(B53:H53,"9-11,15-19"))*(6)+(COUNTIF(B53:H53,"9-12,16-19"))*(6)+(COUNTIF(B53:H53,"9-13,17-19"))*(6)+(COUNTIF(B53:H53,"9-19"))*(9)+(COUNTIF(B53:H53,"9-17"))*(7.25)+(COUNTIF(B53:H53,"9-16"))*(6.25)+(COUNTIF(B53:H53,"9-15"))*(5.5)+(COUNTIF(B53:H53,"9-14"))*(4.5)+(COUNTIF(B53:H53,"9-13"))*(4)+(COUNTIF(B53:H53,"9-12"))*(3)+(COUNTIF(B53:H53,"9-11:30"))*(2.5)+(COUNTIF(B53:H53,"13-19"))*(5.5)+(COUNTIF(B53:H53,"14-19"))*(4.5)+(COUNTIF(B53:H53,"15-19"))*(4)+(COUNTIF(B53:H53,"16-19"))*(3)+(COUNTIF(B53:H53,"16:30-19"))*(2.5)+(COUNTIF(B53:H53,"10-14"))*(4)+(COUNTIF(B53:H53,"草加9-14"))*(4.5)+(COUNTIF(B53:H53,"新田9-14"))*(4.5)+(COUNTIF(B53:H53,"新田14-19"))*(4.5)</f>
        <v>13.5</v>
      </c>
      <c r="K53" s="682"/>
    </row>
    <row r="54" spans="1:14" ht="14.45" customHeight="1" x14ac:dyDescent="0.15">
      <c r="A54" s="20" t="s">
        <v>225</v>
      </c>
      <c r="B54" s="12" t="s">
        <v>21</v>
      </c>
      <c r="C54" s="32"/>
      <c r="D54" s="32"/>
      <c r="E54" s="12"/>
      <c r="F54" s="12" t="s">
        <v>21</v>
      </c>
      <c r="G54" s="32"/>
      <c r="H54" s="32"/>
      <c r="I54" s="5">
        <f t="shared" si="10"/>
        <v>2</v>
      </c>
      <c r="J54" s="682">
        <f>SUM(COUNTIF(B54:H54,"9-11,15-19"))*(6)+(COUNTIF(B54:H54,"9-12,16-19"))*(6)+(COUNTIF(B54:H54,"9-13,17-19"))*(6)+(COUNTIF(B54:H54,"9-19"))*(9)+(COUNTIF(B54:H54,"9-17"))*(7.25)+(COUNTIF(B54:H54,"9-16"))*(6.25)+(COUNTIF(B54:H54,"9-15"))*(5.5)+(COUNTIF(B54:H54,"9-14"))*(4.5)+(COUNTIF(B54:H54,"9-13"))*(4)+(COUNTIF(B54:H54,"9-12"))*(3)+(COUNTIF(B54:H54,"9-11:30"))*(2.5)+(COUNTIF(B54:H54,"13-19"))*(5.5)+(COUNTIF(B54:H54,"14-19"))*(4.5)+(COUNTIF(B54:H54,"15-19"))*(4)+(COUNTIF(B54:H54,"16-19"))*(3)+(COUNTIF(B54:H54,"16:30-19"))*(2.5)+(COUNTIF(B54:H54,"10-14"))*(4)+(COUNTIF(B54:H54,"草加9-14"))*(4.5)+(COUNTIF(B54:H54,"新田9-14"))*(4.5)+(COUNTIF(B54:H54,"新田14-19"))*(4.5)</f>
        <v>9</v>
      </c>
      <c r="K54" s="682"/>
    </row>
    <row r="55" spans="1:14" ht="14.45" customHeight="1" x14ac:dyDescent="0.15">
      <c r="A55" s="20" t="s">
        <v>291</v>
      </c>
      <c r="B55" s="12"/>
      <c r="C55" s="32"/>
      <c r="D55" s="32"/>
      <c r="E55" s="12" t="s">
        <v>20</v>
      </c>
      <c r="F55" s="12"/>
      <c r="G55" s="32"/>
      <c r="H55" s="32"/>
      <c r="I55" s="5">
        <f t="shared" si="10"/>
        <v>1</v>
      </c>
      <c r="J55" s="682">
        <f>SUM(COUNTIF(B55:H55,"9-11,15-19"))*(6)+(COUNTIF(B55:H55,"9-12,16-19"))*(6)+(COUNTIF(B55:H55,"9-13,17-19"))*(6)+(COUNTIF(B55:H55,"9-19"))*(9)+(COUNTIF(B55:H55,"9-17"))*(7.25)+(COUNTIF(B55:H55,"9-16"))*(6.25)+(COUNTIF(B55:H55,"9-15"))*(5.5)+(COUNTIF(B55:H55,"9-14"))*(4.5)+(COUNTIF(B55:H55,"9-13"))*(4)+(COUNTIF(B55:H55,"9-12"))*(3)+(COUNTIF(B55:H55,"9-11:30"))*(2.5)+(COUNTIF(B55:H55,"13-19"))*(5.5)+(COUNTIF(B55:H55,"14-19"))*(4.5)+(COUNTIF(B55:H55,"15-19"))*(4)+(COUNTIF(B55:H55,"16-19"))*(3)+(COUNTIF(B55:H55,"16:30-19"))*(2.5)+(COUNTIF(B55:H55,"10-14"))*(4)+(COUNTIF(B55:H55,"草加9-14"))*(4.5)+(COUNTIF(B55:H55,"新田9-14"))*(4.5)+(COUNTIF(B55:H55,"新田14-19"))*(4.5)</f>
        <v>4.5</v>
      </c>
      <c r="K55" s="682"/>
    </row>
    <row r="56" spans="1:14" ht="14.45" customHeight="1" x14ac:dyDescent="0.15">
      <c r="A56" s="20" t="s">
        <v>38</v>
      </c>
      <c r="B56" s="12" t="s">
        <v>21</v>
      </c>
      <c r="C56" s="11"/>
      <c r="D56" s="11"/>
      <c r="E56" s="12"/>
      <c r="F56" s="12" t="s">
        <v>21</v>
      </c>
      <c r="G56" s="11"/>
      <c r="H56" s="11"/>
      <c r="I56" s="5">
        <f t="shared" si="10"/>
        <v>2</v>
      </c>
      <c r="J56" s="682">
        <f>SUM(COUNTIF(B56:H56,"9-11,15-19"))*(6)+(COUNTIF(B56:H56,"9-12,16-19"))*(6)+(COUNTIF(B56:H56,"9-13,17-19"))*(6)+(COUNTIF(B56:H56,"9-19"))*(9)+(COUNTIF(B56:H56,"9-17"))*(7.25)+(COUNTIF(B56:H56,"9-16"))*(6.25)+(COUNTIF(B56:H56,"9-15"))*(5.5)+(COUNTIF(B56:H56,"9-14"))*(4.5)+(COUNTIF(B56:H56,"9-13"))*(4)+(COUNTIF(B56:H56,"9-12"))*(3)+(COUNTIF(B56:H56,"9-11:30"))*(2.5)+(COUNTIF(B56:H56,"13-19"))*(5.5)+(COUNTIF(B56:H56,"14-19"))*(4.5)+(COUNTIF(B56:H56,"15-19"))*(4)+(COUNTIF(B56:H56,"16-19"))*(3)+(COUNTIF(B56:H56,"16:30-19"))*(2.5)+(COUNTIF(B56:H56,"10-14"))*(4)+(COUNTIF(B56:H56,"草加9-14"))*(4.5)+(COUNTIF(B56:H56,"新田9-14"))*(4.5)+(COUNTIF(B56:H56,"新田14-19"))*(4.5)</f>
        <v>9</v>
      </c>
      <c r="K56" s="682"/>
    </row>
    <row r="57" spans="1:14" ht="14.45" customHeight="1" x14ac:dyDescent="0.15">
      <c r="A57" s="321" t="s">
        <v>66</v>
      </c>
      <c r="B57" s="12"/>
      <c r="C57" s="11"/>
      <c r="D57" s="11"/>
      <c r="E57" s="12"/>
      <c r="F57" s="12"/>
      <c r="G57" s="11"/>
      <c r="H57" s="11"/>
      <c r="I57" s="5"/>
      <c r="J57" s="682"/>
      <c r="K57" s="682"/>
    </row>
    <row r="58" spans="1:14" ht="14.45" customHeight="1" x14ac:dyDescent="0.15">
      <c r="A58" s="41"/>
      <c r="B58" s="42"/>
      <c r="C58" s="42"/>
      <c r="D58" s="42"/>
      <c r="E58" s="42"/>
      <c r="F58" s="42"/>
      <c r="G58" s="42"/>
      <c r="H58" s="42"/>
      <c r="I58" s="881" t="s">
        <v>336</v>
      </c>
      <c r="J58" s="881"/>
      <c r="K58" s="881"/>
    </row>
    <row r="59" spans="1:14" ht="14.45" customHeight="1" x14ac:dyDescent="0.15">
      <c r="A59" s="699" t="s">
        <v>36</v>
      </c>
      <c r="B59" s="700"/>
      <c r="C59" s="13"/>
      <c r="D59" s="701" t="s">
        <v>31</v>
      </c>
      <c r="E59" s="701"/>
      <c r="H59" s="10"/>
      <c r="I59" s="10"/>
      <c r="M59" s="14"/>
      <c r="N59" s="15"/>
    </row>
    <row r="60" spans="1:14" ht="14.45" customHeight="1" x14ac:dyDescent="0.15">
      <c r="A60" s="702" t="s">
        <v>85</v>
      </c>
      <c r="B60" s="703"/>
      <c r="C60" s="704" t="s">
        <v>89</v>
      </c>
      <c r="D60" s="705"/>
      <c r="E60" s="705"/>
      <c r="F60" s="705"/>
      <c r="G60" s="705"/>
      <c r="H60" s="705"/>
      <c r="I60" s="705"/>
      <c r="J60" s="705"/>
      <c r="K60" s="705"/>
      <c r="M60" s="14"/>
      <c r="N60" s="15"/>
    </row>
    <row r="61" spans="1:14" ht="14.45" customHeight="1" x14ac:dyDescent="0.15">
      <c r="A61" s="702" t="s">
        <v>86</v>
      </c>
      <c r="B61" s="703"/>
      <c r="C61" s="704" t="s">
        <v>90</v>
      </c>
      <c r="D61" s="705"/>
      <c r="E61" s="705"/>
      <c r="F61" s="705"/>
      <c r="G61" s="705"/>
      <c r="H61" s="705"/>
      <c r="I61" s="705"/>
      <c r="J61" s="705"/>
      <c r="K61" s="705"/>
    </row>
    <row r="62" spans="1:14" ht="14.45" customHeight="1" x14ac:dyDescent="0.15">
      <c r="A62" s="95" t="s">
        <v>87</v>
      </c>
      <c r="B62" s="96"/>
      <c r="C62" s="696" t="s">
        <v>30</v>
      </c>
      <c r="D62" s="697"/>
      <c r="E62" s="697"/>
      <c r="F62" s="697"/>
      <c r="G62" s="697"/>
      <c r="H62" s="697"/>
      <c r="I62" s="697"/>
      <c r="J62" s="697"/>
      <c r="K62" s="697"/>
    </row>
    <row r="63" spans="1:14" ht="14.45" customHeight="1" x14ac:dyDescent="0.15">
      <c r="A63" s="95" t="s">
        <v>88</v>
      </c>
      <c r="B63" s="96"/>
      <c r="C63" s="97" t="s">
        <v>32</v>
      </c>
      <c r="D63" s="98"/>
      <c r="E63" s="98"/>
      <c r="F63" s="98"/>
      <c r="G63" s="98"/>
      <c r="H63" s="98"/>
      <c r="I63" s="98"/>
      <c r="J63" s="98"/>
      <c r="K63" s="98"/>
    </row>
    <row r="64" spans="1:14" ht="14.45" customHeight="1" x14ac:dyDescent="0.15">
      <c r="A64" s="694"/>
      <c r="B64" s="695"/>
      <c r="C64" s="696" t="s">
        <v>91</v>
      </c>
      <c r="D64" s="697"/>
      <c r="E64" s="697"/>
      <c r="F64" s="697"/>
      <c r="G64" s="697"/>
      <c r="H64" s="697"/>
      <c r="I64" s="697"/>
      <c r="J64" s="697"/>
      <c r="K64" s="697"/>
    </row>
    <row r="65" spans="1:11" ht="14.45" customHeight="1" x14ac:dyDescent="0.15">
      <c r="A65" s="876"/>
      <c r="B65" s="876"/>
      <c r="C65" s="98" t="s">
        <v>35</v>
      </c>
      <c r="D65" s="98"/>
      <c r="E65" s="98"/>
      <c r="F65" s="98"/>
      <c r="G65" s="98"/>
      <c r="H65" s="98"/>
      <c r="I65" s="98"/>
      <c r="J65" s="98"/>
      <c r="K65" s="98"/>
    </row>
    <row r="66" spans="1:11" ht="14.45" customHeight="1" x14ac:dyDescent="0.15">
      <c r="A66" s="875"/>
      <c r="B66" s="875"/>
      <c r="C66" s="697" t="s">
        <v>104</v>
      </c>
      <c r="D66" s="697"/>
      <c r="E66" s="697"/>
      <c r="F66" s="697"/>
      <c r="G66" s="697"/>
      <c r="H66" s="697"/>
      <c r="I66" s="697"/>
      <c r="J66" s="697"/>
      <c r="K66" s="697"/>
    </row>
    <row r="67" spans="1:11" ht="14.45" customHeight="1" x14ac:dyDescent="0.15">
      <c r="A67" s="875"/>
      <c r="B67" s="875"/>
      <c r="C67" s="697" t="s">
        <v>106</v>
      </c>
      <c r="D67" s="697"/>
      <c r="E67" s="697"/>
      <c r="F67" s="697"/>
      <c r="G67" s="697"/>
      <c r="H67" s="697"/>
      <c r="I67" s="697"/>
      <c r="J67" s="697"/>
      <c r="K67" s="697"/>
    </row>
  </sheetData>
  <mergeCells count="74">
    <mergeCell ref="A67:B67"/>
    <mergeCell ref="C67:K67"/>
    <mergeCell ref="C39:C46"/>
    <mergeCell ref="J44:K44"/>
    <mergeCell ref="J45:K45"/>
    <mergeCell ref="D59:E59"/>
    <mergeCell ref="A60:B60"/>
    <mergeCell ref="C60:K60"/>
    <mergeCell ref="A61:B61"/>
    <mergeCell ref="C61:K61"/>
    <mergeCell ref="C62:K62"/>
    <mergeCell ref="J57:K57"/>
    <mergeCell ref="A65:B65"/>
    <mergeCell ref="A66:B66"/>
    <mergeCell ref="C66:K66"/>
    <mergeCell ref="J49:K49"/>
    <mergeCell ref="J50:K50"/>
    <mergeCell ref="J51:K51"/>
    <mergeCell ref="J52:K52"/>
    <mergeCell ref="J53:K53"/>
    <mergeCell ref="A64:B64"/>
    <mergeCell ref="C64:K64"/>
    <mergeCell ref="J54:K54"/>
    <mergeCell ref="J55:K55"/>
    <mergeCell ref="J56:K56"/>
    <mergeCell ref="I58:K58"/>
    <mergeCell ref="A59:B59"/>
    <mergeCell ref="J33:K33"/>
    <mergeCell ref="J34:K34"/>
    <mergeCell ref="J23:K23"/>
    <mergeCell ref="I47:I48"/>
    <mergeCell ref="J47:K48"/>
    <mergeCell ref="I36:I37"/>
    <mergeCell ref="J36:K37"/>
    <mergeCell ref="J38:K38"/>
    <mergeCell ref="J39:K39"/>
    <mergeCell ref="J40:K40"/>
    <mergeCell ref="J24:K24"/>
    <mergeCell ref="J35:K35"/>
    <mergeCell ref="J46:K46"/>
    <mergeCell ref="J41:K41"/>
    <mergeCell ref="J42:K42"/>
    <mergeCell ref="J43:K43"/>
    <mergeCell ref="J27:K27"/>
    <mergeCell ref="J28:K28"/>
    <mergeCell ref="J29:K29"/>
    <mergeCell ref="J31:K31"/>
    <mergeCell ref="J32:K32"/>
    <mergeCell ref="J30:K30"/>
    <mergeCell ref="J20:K20"/>
    <mergeCell ref="J21:K21"/>
    <mergeCell ref="J22:K22"/>
    <mergeCell ref="I25:I26"/>
    <mergeCell ref="J25:K26"/>
    <mergeCell ref="I14:I15"/>
    <mergeCell ref="J14:K15"/>
    <mergeCell ref="J16:K16"/>
    <mergeCell ref="J18:K18"/>
    <mergeCell ref="J19:K19"/>
    <mergeCell ref="J17:K17"/>
    <mergeCell ref="J11:K11"/>
    <mergeCell ref="J12:K12"/>
    <mergeCell ref="J13:K13"/>
    <mergeCell ref="B1:F1"/>
    <mergeCell ref="H1:K1"/>
    <mergeCell ref="I3:I4"/>
    <mergeCell ref="J3:K4"/>
    <mergeCell ref="F5:H5"/>
    <mergeCell ref="J5:K5"/>
    <mergeCell ref="J6:K6"/>
    <mergeCell ref="J7:K7"/>
    <mergeCell ref="J8:K8"/>
    <mergeCell ref="J9:K9"/>
    <mergeCell ref="J10:K10"/>
  </mergeCells>
  <phoneticPr fontId="13"/>
  <pageMargins left="0.59055118110236227" right="0.27559055118110237" top="0.31496062992125984" bottom="0.11811023622047245" header="0.51181102362204722" footer="0.51181102362204722"/>
  <pageSetup paperSize="9" scale="92" orientation="portrait" r:id="rId1"/>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18A00-A1CE-449B-AB39-B6FA91D92EBB}">
  <sheetPr>
    <tabColor theme="7" tint="0.59999389629810485"/>
    <pageSetUpPr fitToPage="1"/>
  </sheetPr>
  <dimension ref="A1:Q63"/>
  <sheetViews>
    <sheetView zoomScale="96" zoomScaleNormal="96" workbookViewId="0"/>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60" t="s">
        <v>69</v>
      </c>
      <c r="B1" s="883" t="s">
        <v>289</v>
      </c>
      <c r="C1" s="683"/>
      <c r="D1" s="683"/>
      <c r="E1" s="683"/>
      <c r="F1" s="429" t="s">
        <v>348</v>
      </c>
      <c r="H1" s="792" t="s">
        <v>50</v>
      </c>
      <c r="I1" s="793"/>
      <c r="J1" s="793"/>
      <c r="K1" s="794"/>
    </row>
    <row r="2" spans="1:17" ht="8.4499999999999993" customHeight="1" x14ac:dyDescent="0.15">
      <c r="A2" s="14"/>
      <c r="I2" s="14"/>
      <c r="J2" s="3"/>
      <c r="K2" s="4"/>
    </row>
    <row r="3" spans="1:17" ht="16.5" customHeight="1" x14ac:dyDescent="0.15">
      <c r="A3" s="2" t="s">
        <v>64</v>
      </c>
      <c r="B3" s="90">
        <v>45901</v>
      </c>
      <c r="C3" s="90">
        <v>45902</v>
      </c>
      <c r="D3" s="90">
        <v>45903</v>
      </c>
      <c r="E3" s="90">
        <v>45904</v>
      </c>
      <c r="F3" s="90">
        <v>45905</v>
      </c>
      <c r="G3" s="90">
        <v>45906</v>
      </c>
      <c r="H3" s="90">
        <v>45907</v>
      </c>
      <c r="I3" s="727" t="s">
        <v>1</v>
      </c>
      <c r="J3" s="717" t="s">
        <v>2</v>
      </c>
      <c r="K3" s="718"/>
    </row>
    <row r="4" spans="1:17" ht="16.5" customHeight="1" x14ac:dyDescent="0.15">
      <c r="A4" s="2" t="s">
        <v>3</v>
      </c>
      <c r="B4" s="2" t="s">
        <v>4</v>
      </c>
      <c r="C4" s="2" t="s">
        <v>5</v>
      </c>
      <c r="D4" s="21" t="s">
        <v>6</v>
      </c>
      <c r="E4" s="2" t="s">
        <v>7</v>
      </c>
      <c r="F4" s="2" t="s">
        <v>8</v>
      </c>
      <c r="G4" s="2" t="s">
        <v>9</v>
      </c>
      <c r="H4" s="24" t="s">
        <v>10</v>
      </c>
      <c r="I4" s="728"/>
      <c r="J4" s="719"/>
      <c r="K4" s="720"/>
    </row>
    <row r="5" spans="1:17" ht="18" customHeight="1" x14ac:dyDescent="0.15">
      <c r="A5" s="17" t="s">
        <v>13</v>
      </c>
      <c r="B5" s="12"/>
      <c r="C5" s="2"/>
      <c r="D5" s="2"/>
      <c r="E5" s="12"/>
      <c r="F5" s="12"/>
      <c r="G5" s="12"/>
      <c r="H5" s="12"/>
      <c r="I5" s="5"/>
      <c r="J5" s="682"/>
      <c r="K5" s="692"/>
    </row>
    <row r="6" spans="1:17" ht="18" customHeight="1" x14ac:dyDescent="0.15">
      <c r="A6" s="5" t="s">
        <v>14</v>
      </c>
      <c r="B6" s="87"/>
      <c r="C6" s="127"/>
      <c r="D6" s="32"/>
      <c r="E6" s="12" t="s">
        <v>21</v>
      </c>
      <c r="F6" s="12" t="s">
        <v>21</v>
      </c>
      <c r="G6" s="12" t="s">
        <v>68</v>
      </c>
      <c r="H6" s="12" t="s">
        <v>21</v>
      </c>
      <c r="I6" s="5">
        <f t="shared" ref="I6:I10" si="0">COUNTIFS(B6:H6,"&lt;&gt;空",B6:H6,"&lt;&gt;休",B6:H6,"&lt;&gt;調",B6:H6,"&lt;&gt;",B6:H6,"&lt;&gt;調整休")</f>
        <v>4</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17.5</v>
      </c>
      <c r="K6" s="759"/>
    </row>
    <row r="7" spans="1:17" ht="18" customHeight="1" x14ac:dyDescent="0.15">
      <c r="A7" s="20" t="s">
        <v>100</v>
      </c>
      <c r="B7" s="12" t="s">
        <v>20</v>
      </c>
      <c r="C7" s="350"/>
      <c r="D7" s="36"/>
      <c r="E7" s="12"/>
      <c r="F7" s="12" t="s">
        <v>20</v>
      </c>
      <c r="G7" s="12" t="s">
        <v>58</v>
      </c>
      <c r="H7" s="12" t="s">
        <v>20</v>
      </c>
      <c r="I7" s="5">
        <f t="shared" si="0"/>
        <v>4</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19.75</v>
      </c>
      <c r="K7" s="759"/>
    </row>
    <row r="8" spans="1:17" ht="18" customHeight="1" x14ac:dyDescent="0.15">
      <c r="A8" s="20" t="s">
        <v>178</v>
      </c>
      <c r="B8" s="12" t="s">
        <v>21</v>
      </c>
      <c r="C8" s="45"/>
      <c r="D8" s="46"/>
      <c r="E8" s="16"/>
      <c r="F8" s="12" t="s">
        <v>21</v>
      </c>
      <c r="G8" s="12"/>
      <c r="H8" s="12" t="s">
        <v>21</v>
      </c>
      <c r="I8" s="5">
        <f t="shared" si="0"/>
        <v>3</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f>
        <v>13.5</v>
      </c>
      <c r="K8" s="759"/>
    </row>
    <row r="9" spans="1:17" ht="18" customHeight="1" x14ac:dyDescent="0.15">
      <c r="A9" s="20" t="s">
        <v>237</v>
      </c>
      <c r="B9" s="12" t="s">
        <v>21</v>
      </c>
      <c r="C9" s="45"/>
      <c r="D9" s="46"/>
      <c r="E9" s="12" t="s">
        <v>21</v>
      </c>
      <c r="F9" s="12" t="s">
        <v>21</v>
      </c>
      <c r="G9" s="12"/>
      <c r="H9" s="12" t="s">
        <v>21</v>
      </c>
      <c r="I9" s="5">
        <f t="shared" si="0"/>
        <v>4</v>
      </c>
      <c r="J9" s="758">
        <f>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18</v>
      </c>
      <c r="K9" s="759"/>
    </row>
    <row r="10" spans="1:17" ht="18" customHeight="1" x14ac:dyDescent="0.15">
      <c r="A10" s="20" t="s">
        <v>267</v>
      </c>
      <c r="B10" s="16"/>
      <c r="C10" s="45"/>
      <c r="D10" s="46"/>
      <c r="E10" s="16"/>
      <c r="F10" s="12"/>
      <c r="G10" s="59"/>
      <c r="H10" s="93" t="s">
        <v>313</v>
      </c>
      <c r="I10" s="5">
        <f t="shared" si="0"/>
        <v>1</v>
      </c>
      <c r="J10" s="758">
        <v>7</v>
      </c>
      <c r="K10" s="759"/>
      <c r="Q10" s="349"/>
    </row>
    <row r="11" spans="1:17" ht="19.5" customHeight="1" x14ac:dyDescent="0.15">
      <c r="A11" s="31" t="s">
        <v>66</v>
      </c>
      <c r="B11" s="16" t="s">
        <v>125</v>
      </c>
      <c r="C11" s="45"/>
      <c r="D11" s="46"/>
      <c r="E11" s="16" t="s">
        <v>82</v>
      </c>
      <c r="F11" s="12"/>
      <c r="G11" s="16" t="s">
        <v>268</v>
      </c>
      <c r="H11" s="16"/>
      <c r="I11" s="5"/>
      <c r="J11" s="758"/>
      <c r="K11" s="759"/>
    </row>
    <row r="12" spans="1:17" ht="18" customHeight="1" x14ac:dyDescent="0.15">
      <c r="A12" s="31" t="s">
        <v>66</v>
      </c>
      <c r="B12" s="16" t="s">
        <v>120</v>
      </c>
      <c r="C12" s="45"/>
      <c r="D12" s="46"/>
      <c r="E12" s="16" t="s">
        <v>125</v>
      </c>
      <c r="F12" s="16"/>
      <c r="G12" s="16" t="s">
        <v>120</v>
      </c>
      <c r="H12" s="16"/>
      <c r="I12" s="5"/>
      <c r="J12" s="682"/>
      <c r="K12" s="692"/>
    </row>
    <row r="13" spans="1:17" ht="16.5" customHeight="1" x14ac:dyDescent="0.15">
      <c r="A13" s="33" t="s">
        <v>0</v>
      </c>
      <c r="B13" s="90">
        <v>45908</v>
      </c>
      <c r="C13" s="90">
        <v>45909</v>
      </c>
      <c r="D13" s="90">
        <v>45910</v>
      </c>
      <c r="E13" s="90">
        <v>45911</v>
      </c>
      <c r="F13" s="90">
        <v>45912</v>
      </c>
      <c r="G13" s="90">
        <v>45913</v>
      </c>
      <c r="H13" s="90">
        <v>45914</v>
      </c>
      <c r="I13" s="727" t="s">
        <v>1</v>
      </c>
      <c r="J13" s="717" t="s">
        <v>2</v>
      </c>
      <c r="K13" s="718"/>
    </row>
    <row r="14" spans="1:17" ht="16.5" customHeight="1" x14ac:dyDescent="0.15">
      <c r="A14" s="22" t="s">
        <v>3</v>
      </c>
      <c r="B14" s="2" t="s">
        <v>4</v>
      </c>
      <c r="C14" s="2" t="s">
        <v>5</v>
      </c>
      <c r="D14" s="21" t="s">
        <v>6</v>
      </c>
      <c r="E14" s="2" t="s">
        <v>7</v>
      </c>
      <c r="F14" s="2" t="s">
        <v>8</v>
      </c>
      <c r="G14" s="2" t="s">
        <v>9</v>
      </c>
      <c r="H14" s="24" t="s">
        <v>10</v>
      </c>
      <c r="I14" s="728"/>
      <c r="J14" s="719"/>
      <c r="K14" s="720"/>
    </row>
    <row r="15" spans="1:17" ht="16.5" customHeight="1" x14ac:dyDescent="0.15">
      <c r="A15" s="1016" t="s">
        <v>12</v>
      </c>
      <c r="B15" s="12"/>
      <c r="C15" s="2"/>
      <c r="D15" s="21"/>
      <c r="E15" s="12"/>
      <c r="F15" s="967" t="s">
        <v>60</v>
      </c>
      <c r="G15" s="968"/>
      <c r="H15" s="969"/>
      <c r="I15" s="766"/>
      <c r="J15" s="934"/>
      <c r="K15" s="935"/>
    </row>
    <row r="16" spans="1:17" ht="18" customHeight="1" x14ac:dyDescent="0.15">
      <c r="A16" s="1017"/>
      <c r="B16" s="12"/>
      <c r="C16" s="2"/>
      <c r="D16" s="2"/>
      <c r="E16" s="12"/>
      <c r="F16" s="384" t="s">
        <v>302</v>
      </c>
      <c r="G16" s="12"/>
      <c r="H16" s="12"/>
      <c r="I16" s="782"/>
      <c r="J16" s="795"/>
      <c r="K16" s="796"/>
    </row>
    <row r="17" spans="1:11" ht="18" customHeight="1" x14ac:dyDescent="0.15">
      <c r="A17" s="5" t="s">
        <v>14</v>
      </c>
      <c r="B17" s="87"/>
      <c r="C17" s="127"/>
      <c r="D17" s="32"/>
      <c r="E17" s="12" t="s">
        <v>21</v>
      </c>
      <c r="F17" s="121" t="s">
        <v>329</v>
      </c>
      <c r="G17" s="16" t="s">
        <v>221</v>
      </c>
      <c r="H17" s="12" t="s">
        <v>83</v>
      </c>
      <c r="I17" s="5">
        <f t="shared" ref="I17:I21" si="2">COUNTIFS(B17:H17,"&lt;&gt;空",B17:H17,"&lt;&gt;休",B17:H17,"&lt;&gt;調",B17:H17,"&lt;&gt;",B17:H17,"&lt;&gt;調整休")</f>
        <v>4</v>
      </c>
      <c r="J17" s="758">
        <v>27</v>
      </c>
      <c r="K17" s="759"/>
    </row>
    <row r="18" spans="1:11" ht="18" customHeight="1" x14ac:dyDescent="0.15">
      <c r="A18" s="20" t="s">
        <v>100</v>
      </c>
      <c r="B18" s="12" t="s">
        <v>20</v>
      </c>
      <c r="C18" s="350"/>
      <c r="D18" s="36"/>
      <c r="E18" s="12"/>
      <c r="F18" s="12" t="s">
        <v>22</v>
      </c>
      <c r="G18" s="12" t="s">
        <v>20</v>
      </c>
      <c r="H18" s="12" t="s">
        <v>20</v>
      </c>
      <c r="I18" s="5">
        <f t="shared" si="2"/>
        <v>4</v>
      </c>
      <c r="J18" s="758">
        <f t="shared" ref="J18" si="3">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f>
        <v>19</v>
      </c>
      <c r="K18" s="759"/>
    </row>
    <row r="19" spans="1:11" ht="18" customHeight="1" x14ac:dyDescent="0.15">
      <c r="A19" s="20" t="s">
        <v>178</v>
      </c>
      <c r="B19" s="12" t="s">
        <v>21</v>
      </c>
      <c r="C19" s="45"/>
      <c r="D19" s="46"/>
      <c r="E19" s="16"/>
      <c r="F19" s="12" t="s">
        <v>21</v>
      </c>
      <c r="G19" s="12"/>
      <c r="H19" s="59"/>
      <c r="I19" s="5">
        <f t="shared" si="2"/>
        <v>2</v>
      </c>
      <c r="J19" s="758">
        <f>SUM(COUNTIF(B19:H19,"9-11,15-19"))*(6)+(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f>
        <v>9</v>
      </c>
      <c r="K19" s="759"/>
    </row>
    <row r="20" spans="1:11" ht="18" customHeight="1" x14ac:dyDescent="0.15">
      <c r="A20" s="20" t="s">
        <v>237</v>
      </c>
      <c r="B20" s="12" t="s">
        <v>21</v>
      </c>
      <c r="C20" s="45"/>
      <c r="D20" s="46"/>
      <c r="E20" s="12" t="s">
        <v>21</v>
      </c>
      <c r="F20" s="12" t="s">
        <v>21</v>
      </c>
      <c r="G20" s="12"/>
      <c r="H20" s="12" t="s">
        <v>21</v>
      </c>
      <c r="I20" s="5">
        <f t="shared" si="2"/>
        <v>4</v>
      </c>
      <c r="J20" s="758">
        <f>SUM(COUNTIF(B20:H20,"9-11,15-19"))*(6)+(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11-19"))*(7)</f>
        <v>18</v>
      </c>
      <c r="K20" s="759"/>
    </row>
    <row r="21" spans="1:11" ht="18" customHeight="1" x14ac:dyDescent="0.15">
      <c r="A21" s="20" t="s">
        <v>267</v>
      </c>
      <c r="B21" s="16" t="s">
        <v>184</v>
      </c>
      <c r="C21" s="45"/>
      <c r="D21" s="46"/>
      <c r="E21" s="16"/>
      <c r="F21" s="12"/>
      <c r="G21" s="12" t="s">
        <v>184</v>
      </c>
      <c r="H21" s="93" t="s">
        <v>313</v>
      </c>
      <c r="I21" s="5">
        <f t="shared" si="2"/>
        <v>3</v>
      </c>
      <c r="J21" s="758">
        <v>21</v>
      </c>
      <c r="K21" s="759"/>
    </row>
    <row r="22" spans="1:11" ht="18" customHeight="1" x14ac:dyDescent="0.15">
      <c r="A22" s="31" t="s">
        <v>66</v>
      </c>
      <c r="B22" s="16" t="s">
        <v>125</v>
      </c>
      <c r="C22" s="45"/>
      <c r="D22" s="46"/>
      <c r="E22" s="16" t="s">
        <v>82</v>
      </c>
      <c r="F22" s="12"/>
      <c r="G22" s="16" t="s">
        <v>268</v>
      </c>
      <c r="H22" s="16"/>
      <c r="I22" s="5"/>
      <c r="J22" s="758"/>
      <c r="K22" s="759"/>
    </row>
    <row r="23" spans="1:11" ht="18" customHeight="1" x14ac:dyDescent="0.15">
      <c r="A23" s="31" t="s">
        <v>66</v>
      </c>
      <c r="B23" s="16"/>
      <c r="C23" s="45"/>
      <c r="D23" s="46"/>
      <c r="E23" s="16" t="s">
        <v>125</v>
      </c>
      <c r="F23" s="16"/>
      <c r="G23" s="16" t="s">
        <v>120</v>
      </c>
      <c r="H23" s="16"/>
      <c r="I23" s="5"/>
      <c r="J23" s="682"/>
      <c r="K23" s="692"/>
    </row>
    <row r="24" spans="1:11" ht="16.5" customHeight="1" x14ac:dyDescent="0.15">
      <c r="A24" s="22" t="s">
        <v>0</v>
      </c>
      <c r="B24" s="23">
        <v>45915</v>
      </c>
      <c r="C24" s="23">
        <v>45916</v>
      </c>
      <c r="D24" s="23">
        <v>45917</v>
      </c>
      <c r="E24" s="23">
        <v>45918</v>
      </c>
      <c r="F24" s="23">
        <v>45919</v>
      </c>
      <c r="G24" s="23">
        <v>45920</v>
      </c>
      <c r="H24" s="23">
        <v>45921</v>
      </c>
      <c r="I24" s="727" t="s">
        <v>1</v>
      </c>
      <c r="J24" s="717" t="s">
        <v>2</v>
      </c>
      <c r="K24" s="718"/>
    </row>
    <row r="25" spans="1:11" ht="16.5" customHeight="1" x14ac:dyDescent="0.15">
      <c r="A25" s="22" t="s">
        <v>3</v>
      </c>
      <c r="B25" s="24" t="s">
        <v>4</v>
      </c>
      <c r="C25" s="21" t="s">
        <v>5</v>
      </c>
      <c r="D25" s="21" t="s">
        <v>6</v>
      </c>
      <c r="E25" s="2" t="s">
        <v>7</v>
      </c>
      <c r="F25" s="2" t="s">
        <v>8</v>
      </c>
      <c r="G25" s="2" t="s">
        <v>9</v>
      </c>
      <c r="H25" s="24" t="s">
        <v>10</v>
      </c>
      <c r="I25" s="728"/>
      <c r="J25" s="719"/>
      <c r="K25" s="720"/>
    </row>
    <row r="26" spans="1:11" ht="18" customHeight="1" x14ac:dyDescent="0.15">
      <c r="A26" s="17" t="s">
        <v>13</v>
      </c>
      <c r="B26" s="12"/>
      <c r="C26" s="2"/>
      <c r="D26" s="2"/>
      <c r="E26" s="12"/>
      <c r="F26" s="12"/>
      <c r="G26" s="12"/>
      <c r="H26" s="12"/>
      <c r="I26" s="5"/>
      <c r="J26" s="693"/>
      <c r="K26" s="692"/>
    </row>
    <row r="27" spans="1:11" ht="18" customHeight="1" x14ac:dyDescent="0.15">
      <c r="A27" s="5" t="s">
        <v>14</v>
      </c>
      <c r="B27" s="87"/>
      <c r="C27" s="127"/>
      <c r="D27" s="32"/>
      <c r="E27" s="12" t="s">
        <v>316</v>
      </c>
      <c r="F27" s="12" t="s">
        <v>21</v>
      </c>
      <c r="G27" s="16" t="s">
        <v>221</v>
      </c>
      <c r="H27" s="12" t="s">
        <v>21</v>
      </c>
      <c r="I27" s="5">
        <f t="shared" ref="I27:I31" si="4">COUNTIFS(B27:H27,"&lt;&gt;空",B27:H27,"&lt;&gt;休",B27:H27,"&lt;&gt;調",B27:H27,"&lt;&gt;",B27:H27,"&lt;&gt;調整休")</f>
        <v>4</v>
      </c>
      <c r="J27" s="758">
        <v>22</v>
      </c>
      <c r="K27" s="759"/>
    </row>
    <row r="28" spans="1:11" ht="18" customHeight="1" x14ac:dyDescent="0.15">
      <c r="A28" s="20" t="s">
        <v>100</v>
      </c>
      <c r="B28" s="12" t="s">
        <v>20</v>
      </c>
      <c r="C28" s="350"/>
      <c r="D28" s="36"/>
      <c r="E28" s="12"/>
      <c r="F28" s="12" t="s">
        <v>20</v>
      </c>
      <c r="G28" s="12" t="s">
        <v>20</v>
      </c>
      <c r="H28" s="12" t="s">
        <v>20</v>
      </c>
      <c r="I28" s="5">
        <f t="shared" si="4"/>
        <v>4</v>
      </c>
      <c r="J28" s="758">
        <f t="shared" ref="J28" si="5">SUM(COUNTIF(B28:H28,"9-11,15-19"))*(6)+(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f>
        <v>18</v>
      </c>
      <c r="K28" s="759"/>
    </row>
    <row r="29" spans="1:11" ht="18" customHeight="1" x14ac:dyDescent="0.15">
      <c r="A29" s="20" t="s">
        <v>178</v>
      </c>
      <c r="B29" s="12"/>
      <c r="C29" s="45"/>
      <c r="D29" s="46"/>
      <c r="E29" s="16"/>
      <c r="F29" s="12" t="s">
        <v>21</v>
      </c>
      <c r="G29" s="12"/>
      <c r="H29" s="12" t="s">
        <v>21</v>
      </c>
      <c r="I29" s="5">
        <f t="shared" si="4"/>
        <v>2</v>
      </c>
      <c r="J29" s="758">
        <f>SUM(COUNTIF(B29:H29,"9-11,15-19"))*(6)+(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f>
        <v>9</v>
      </c>
      <c r="K29" s="759"/>
    </row>
    <row r="30" spans="1:11" ht="18" customHeight="1" x14ac:dyDescent="0.15">
      <c r="A30" s="20" t="s">
        <v>237</v>
      </c>
      <c r="B30" s="12" t="s">
        <v>21</v>
      </c>
      <c r="C30" s="45"/>
      <c r="D30" s="46"/>
      <c r="E30" s="12" t="s">
        <v>21</v>
      </c>
      <c r="F30" s="12" t="s">
        <v>21</v>
      </c>
      <c r="G30" s="12"/>
      <c r="H30" s="12" t="s">
        <v>21</v>
      </c>
      <c r="I30" s="5">
        <f t="shared" si="4"/>
        <v>4</v>
      </c>
      <c r="J30" s="758">
        <f>SUM(COUNTIF(B30:H30,"9-11,15-19"))*(6)+(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11-19"))*(7)</f>
        <v>18</v>
      </c>
      <c r="K30" s="759"/>
    </row>
    <row r="31" spans="1:11" ht="18" customHeight="1" x14ac:dyDescent="0.15">
      <c r="A31" s="20" t="s">
        <v>267</v>
      </c>
      <c r="B31" s="16"/>
      <c r="C31" s="45"/>
      <c r="D31" s="46"/>
      <c r="E31" s="16"/>
      <c r="F31" s="12"/>
      <c r="G31" s="12" t="s">
        <v>184</v>
      </c>
      <c r="H31" s="59"/>
      <c r="I31" s="5">
        <f t="shared" si="4"/>
        <v>1</v>
      </c>
      <c r="J31" s="758">
        <f>SUM(COUNTIF(B31:H31,"9-11,15-19"))*(6)+(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11-19"))*(7)</f>
        <v>7</v>
      </c>
      <c r="K31" s="759"/>
    </row>
    <row r="32" spans="1:11" ht="18" customHeight="1" x14ac:dyDescent="0.15">
      <c r="A32" s="31" t="s">
        <v>66</v>
      </c>
      <c r="B32" s="16" t="s">
        <v>125</v>
      </c>
      <c r="C32" s="45"/>
      <c r="D32" s="46"/>
      <c r="E32" s="16"/>
      <c r="F32" s="16" t="s">
        <v>268</v>
      </c>
      <c r="G32" s="16" t="s">
        <v>268</v>
      </c>
      <c r="H32" s="16"/>
      <c r="I32" s="5"/>
      <c r="J32" s="758"/>
      <c r="K32" s="759"/>
    </row>
    <row r="33" spans="1:11" ht="18" customHeight="1" x14ac:dyDescent="0.15">
      <c r="A33" s="31" t="s">
        <v>66</v>
      </c>
      <c r="B33" s="16" t="s">
        <v>102</v>
      </c>
      <c r="C33" s="45"/>
      <c r="D33" s="46"/>
      <c r="E33" s="16" t="s">
        <v>82</v>
      </c>
      <c r="F33" s="16"/>
      <c r="G33" s="16" t="s">
        <v>120</v>
      </c>
      <c r="H33" s="16"/>
      <c r="I33" s="5"/>
      <c r="J33" s="682"/>
      <c r="K33" s="692"/>
    </row>
    <row r="34" spans="1:11" ht="16.5" customHeight="1" x14ac:dyDescent="0.15">
      <c r="A34" s="22" t="s">
        <v>0</v>
      </c>
      <c r="B34" s="90">
        <v>45922</v>
      </c>
      <c r="C34" s="90">
        <v>45923</v>
      </c>
      <c r="D34" s="90">
        <v>45924</v>
      </c>
      <c r="E34" s="90">
        <v>45925</v>
      </c>
      <c r="F34" s="90">
        <v>45926</v>
      </c>
      <c r="G34" s="90">
        <v>45927</v>
      </c>
      <c r="H34" s="90">
        <v>45928</v>
      </c>
      <c r="I34" s="727" t="s">
        <v>1</v>
      </c>
      <c r="J34" s="717" t="s">
        <v>2</v>
      </c>
      <c r="K34" s="718"/>
    </row>
    <row r="35" spans="1:11" ht="16.5" customHeight="1" x14ac:dyDescent="0.15">
      <c r="A35" s="22" t="s">
        <v>3</v>
      </c>
      <c r="B35" s="2" t="s">
        <v>4</v>
      </c>
      <c r="C35" s="376" t="s">
        <v>5</v>
      </c>
      <c r="D35" s="21" t="s">
        <v>6</v>
      </c>
      <c r="E35" s="2" t="s">
        <v>7</v>
      </c>
      <c r="F35" s="2" t="s">
        <v>8</v>
      </c>
      <c r="G35" s="2" t="s">
        <v>9</v>
      </c>
      <c r="H35" s="24" t="s">
        <v>10</v>
      </c>
      <c r="I35" s="728"/>
      <c r="J35" s="719"/>
      <c r="K35" s="720"/>
    </row>
    <row r="36" spans="1:11" ht="18" customHeight="1" x14ac:dyDescent="0.15">
      <c r="A36" s="17" t="s">
        <v>12</v>
      </c>
      <c r="B36" s="12"/>
      <c r="C36" s="2"/>
      <c r="D36" s="2"/>
      <c r="E36" s="12"/>
      <c r="F36" s="12"/>
      <c r="G36" s="12"/>
      <c r="H36" s="12"/>
      <c r="I36" s="5"/>
      <c r="J36" s="682"/>
      <c r="K36" s="692"/>
    </row>
    <row r="37" spans="1:11" ht="18" customHeight="1" x14ac:dyDescent="0.15">
      <c r="A37" s="5" t="s">
        <v>14</v>
      </c>
      <c r="B37" s="87"/>
      <c r="C37" s="127"/>
      <c r="D37" s="32"/>
      <c r="E37" s="12" t="s">
        <v>21</v>
      </c>
      <c r="F37" s="12" t="s">
        <v>21</v>
      </c>
      <c r="G37" s="16" t="s">
        <v>221</v>
      </c>
      <c r="H37" s="12" t="s">
        <v>21</v>
      </c>
      <c r="I37" s="5">
        <f t="shared" ref="I37:I41" si="6">COUNTIFS(B37:H37,"&lt;&gt;空",B37:H37,"&lt;&gt;休",B37:H37,"&lt;&gt;調",B37:H37,"&lt;&gt;",B37:H37,"&lt;&gt;調整休")</f>
        <v>4</v>
      </c>
      <c r="J37" s="758">
        <f>SUM(COUNTIF(B37:H37,"9-11,15-19"))*(6)+(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COUNTIF(B37:H37,"9-11・14-19"))*(6.5)</f>
        <v>20</v>
      </c>
      <c r="K37" s="759"/>
    </row>
    <row r="38" spans="1:11" ht="18" customHeight="1" x14ac:dyDescent="0.15">
      <c r="A38" s="20" t="s">
        <v>100</v>
      </c>
      <c r="B38" s="12" t="s">
        <v>20</v>
      </c>
      <c r="C38" s="350"/>
      <c r="D38" s="36"/>
      <c r="E38" s="12"/>
      <c r="F38" s="12" t="s">
        <v>20</v>
      </c>
      <c r="G38" s="12" t="s">
        <v>20</v>
      </c>
      <c r="H38" s="12" t="s">
        <v>20</v>
      </c>
      <c r="I38" s="5">
        <f t="shared" si="6"/>
        <v>4</v>
      </c>
      <c r="J38" s="758">
        <f t="shared" ref="J38" si="7">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f>
        <v>18</v>
      </c>
      <c r="K38" s="759"/>
    </row>
    <row r="39" spans="1:11" ht="18" customHeight="1" x14ac:dyDescent="0.15">
      <c r="A39" s="20" t="s">
        <v>178</v>
      </c>
      <c r="B39" s="12" t="s">
        <v>21</v>
      </c>
      <c r="C39" s="45"/>
      <c r="D39" s="46"/>
      <c r="E39" s="16"/>
      <c r="F39" s="12" t="s">
        <v>21</v>
      </c>
      <c r="G39" s="12"/>
      <c r="H39" s="12" t="s">
        <v>21</v>
      </c>
      <c r="I39" s="5">
        <f t="shared" si="6"/>
        <v>3</v>
      </c>
      <c r="J39" s="758">
        <f>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f>
        <v>13.5</v>
      </c>
      <c r="K39" s="759"/>
    </row>
    <row r="40" spans="1:11" ht="18" customHeight="1" x14ac:dyDescent="0.15">
      <c r="A40" s="20" t="s">
        <v>237</v>
      </c>
      <c r="B40" s="12" t="s">
        <v>21</v>
      </c>
      <c r="C40" s="45"/>
      <c r="D40" s="46"/>
      <c r="E40" s="12" t="s">
        <v>21</v>
      </c>
      <c r="F40" s="12" t="s">
        <v>21</v>
      </c>
      <c r="G40" s="12"/>
      <c r="H40" s="12" t="s">
        <v>21</v>
      </c>
      <c r="I40" s="5">
        <f t="shared" si="6"/>
        <v>4</v>
      </c>
      <c r="J40" s="758">
        <f>SUM(COUNTIF(B40:H40,"9-11,15-19"))*(6)+(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11-19"))*(7)</f>
        <v>18</v>
      </c>
      <c r="K40" s="759"/>
    </row>
    <row r="41" spans="1:11" ht="18" customHeight="1" x14ac:dyDescent="0.15">
      <c r="A41" s="20" t="s">
        <v>267</v>
      </c>
      <c r="B41" s="16"/>
      <c r="C41" s="45"/>
      <c r="D41" s="46"/>
      <c r="E41" s="16"/>
      <c r="F41" s="12"/>
      <c r="G41" s="12" t="s">
        <v>184</v>
      </c>
      <c r="H41" s="93" t="s">
        <v>313</v>
      </c>
      <c r="I41" s="5">
        <f t="shared" si="6"/>
        <v>2</v>
      </c>
      <c r="J41" s="758">
        <v>14</v>
      </c>
      <c r="K41" s="759"/>
    </row>
    <row r="42" spans="1:11" ht="18" customHeight="1" x14ac:dyDescent="0.15">
      <c r="A42" s="31" t="s">
        <v>66</v>
      </c>
      <c r="B42" s="16" t="s">
        <v>125</v>
      </c>
      <c r="C42" s="45"/>
      <c r="D42" s="46"/>
      <c r="E42" s="16" t="s">
        <v>82</v>
      </c>
      <c r="F42" s="16" t="s">
        <v>268</v>
      </c>
      <c r="G42" s="16" t="s">
        <v>268</v>
      </c>
      <c r="H42" s="16"/>
      <c r="I42" s="5"/>
      <c r="J42" s="758"/>
      <c r="K42" s="759"/>
    </row>
    <row r="43" spans="1:11" ht="18" customHeight="1" x14ac:dyDescent="0.15">
      <c r="A43" s="31" t="s">
        <v>66</v>
      </c>
      <c r="B43" s="16" t="s">
        <v>120</v>
      </c>
      <c r="C43" s="45"/>
      <c r="D43" s="46"/>
      <c r="E43" s="16" t="s">
        <v>125</v>
      </c>
      <c r="F43" s="16"/>
      <c r="G43" s="16" t="s">
        <v>120</v>
      </c>
      <c r="H43" s="16"/>
      <c r="I43" s="5"/>
      <c r="J43" s="682"/>
      <c r="K43" s="692"/>
    </row>
    <row r="44" spans="1:11" ht="16.5" customHeight="1" x14ac:dyDescent="0.15">
      <c r="A44" s="22" t="s">
        <v>0</v>
      </c>
      <c r="B44" s="23">
        <v>45929</v>
      </c>
      <c r="C44" s="23">
        <v>45930</v>
      </c>
      <c r="D44" s="23"/>
      <c r="E44" s="23"/>
      <c r="F44" s="23"/>
      <c r="G44" s="23"/>
      <c r="H44" s="23"/>
      <c r="I44" s="727" t="s">
        <v>1</v>
      </c>
      <c r="J44" s="717" t="s">
        <v>2</v>
      </c>
      <c r="K44" s="718"/>
    </row>
    <row r="45" spans="1:11" ht="16.5" customHeight="1" x14ac:dyDescent="0.15">
      <c r="A45" s="22" t="s">
        <v>3</v>
      </c>
      <c r="B45" s="2" t="s">
        <v>4</v>
      </c>
      <c r="C45" s="316" t="s">
        <v>5</v>
      </c>
      <c r="D45" s="21"/>
      <c r="E45" s="21"/>
      <c r="F45" s="21"/>
      <c r="G45" s="21"/>
      <c r="H45" s="21"/>
      <c r="I45" s="728"/>
      <c r="J45" s="719"/>
      <c r="K45" s="720"/>
    </row>
    <row r="46" spans="1:11" ht="18" customHeight="1" x14ac:dyDescent="0.15">
      <c r="A46" s="17" t="s">
        <v>13</v>
      </c>
      <c r="B46" s="12"/>
      <c r="C46" s="2"/>
      <c r="D46" s="2"/>
      <c r="E46" s="2"/>
      <c r="F46" s="2"/>
      <c r="G46" s="2"/>
      <c r="H46" s="2"/>
      <c r="I46" s="5"/>
      <c r="J46" s="693"/>
      <c r="K46" s="692"/>
    </row>
    <row r="47" spans="1:11" ht="18" customHeight="1" x14ac:dyDescent="0.15">
      <c r="A47" s="5" t="s">
        <v>14</v>
      </c>
      <c r="B47" s="12" t="s">
        <v>21</v>
      </c>
      <c r="C47" s="127"/>
      <c r="D47" s="32"/>
      <c r="E47" s="32"/>
      <c r="F47" s="32"/>
      <c r="G47" s="32"/>
      <c r="H47" s="32"/>
      <c r="I47" s="5">
        <f t="shared" ref="I47:I51" si="8">COUNTIFS(B47:H47,"&lt;&gt;空",B47:H47,"&lt;&gt;休",B47:H47,"&lt;&gt;調",B47:H47,"&lt;&gt;",B47:H47,"&lt;&gt;調整休")</f>
        <v>1</v>
      </c>
      <c r="J47" s="758">
        <f>SUM(COUNTIF(B47:H47,"9-11,15-19"))*(6)+(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COUNTIF(B47:H47,"9-11・14-19"))*(6.5)</f>
        <v>4.5</v>
      </c>
      <c r="K47" s="759"/>
    </row>
    <row r="48" spans="1:11" ht="18" customHeight="1" x14ac:dyDescent="0.15">
      <c r="A48" s="20" t="s">
        <v>100</v>
      </c>
      <c r="B48" s="12" t="s">
        <v>20</v>
      </c>
      <c r="C48" s="350"/>
      <c r="D48" s="36"/>
      <c r="E48" s="36"/>
      <c r="F48" s="36"/>
      <c r="G48" s="36"/>
      <c r="H48" s="36"/>
      <c r="I48" s="5">
        <f t="shared" si="8"/>
        <v>1</v>
      </c>
      <c r="J48" s="758">
        <f t="shared" ref="J48" si="9">SUM(COUNTIF(B48:H48,"9-11,15-19"))*(6)+(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f>
        <v>4.5</v>
      </c>
      <c r="K48" s="759"/>
    </row>
    <row r="49" spans="1:14" ht="18" customHeight="1" x14ac:dyDescent="0.15">
      <c r="A49" s="20" t="s">
        <v>178</v>
      </c>
      <c r="B49" s="12" t="s">
        <v>21</v>
      </c>
      <c r="C49" s="45"/>
      <c r="D49" s="46"/>
      <c r="E49" s="46"/>
      <c r="F49" s="46"/>
      <c r="G49" s="46"/>
      <c r="H49" s="46"/>
      <c r="I49" s="5">
        <f t="shared" si="8"/>
        <v>1</v>
      </c>
      <c r="J49" s="758">
        <f>SUM(COUNTIF(B49:H49,"9-11,15-19"))*(6)+(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f>
        <v>4.5</v>
      </c>
      <c r="K49" s="759"/>
    </row>
    <row r="50" spans="1:14" ht="18" customHeight="1" x14ac:dyDescent="0.15">
      <c r="A50" s="20" t="s">
        <v>237</v>
      </c>
      <c r="B50" s="12" t="s">
        <v>21</v>
      </c>
      <c r="C50" s="45"/>
      <c r="D50" s="46"/>
      <c r="E50" s="46"/>
      <c r="F50" s="46"/>
      <c r="G50" s="46"/>
      <c r="H50" s="46"/>
      <c r="I50" s="5">
        <f t="shared" si="8"/>
        <v>1</v>
      </c>
      <c r="J50" s="758">
        <f>SUM(COUNTIF(B50:H50,"9-11,15-19"))*(6)+(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11-19"))*(7)</f>
        <v>4.5</v>
      </c>
      <c r="K50" s="759"/>
    </row>
    <row r="51" spans="1:14" ht="18" customHeight="1" x14ac:dyDescent="0.15">
      <c r="A51" s="20" t="s">
        <v>267</v>
      </c>
      <c r="B51" s="16"/>
      <c r="C51" s="45"/>
      <c r="D51" s="46"/>
      <c r="E51" s="46"/>
      <c r="F51" s="46"/>
      <c r="G51" s="46"/>
      <c r="H51" s="46"/>
      <c r="I51" s="5">
        <f t="shared" si="8"/>
        <v>0</v>
      </c>
      <c r="J51" s="758">
        <f>SUM(COUNTIF(B51:H51,"9-11,15-19"))*(6)+(COUNTIF(B51:H51,"9-20"))*(10)+(COUNTIF(B51:H51,"9-19"))*(9)+(COUNTIF(B51:H51,"9-18"))*(8)+(COUNTIF(B51:H51,"9-17"))*(7.25)+(COUNTIF(B51:H51,"9-16"))*(6.25)+(COUNTIF(B51:H51,"9-15"))*(5.5)+(COUNTIF(B51:H51,"9-14"))*(4.5)+(COUNTIF(B51:H51,"9-13,17-20"))*(7)+(COUNTIF(B51:H51,"9-13"))*(4)+(COUNTIF(B51:H51,"9-12,18-20"))*(5)+(COUNTIF(B51:H51,"9-12,16-20"))*(7)+(COUNTIF(B51:H51,"9-12,16-19"))*(6)+(COUNTIF(B51:H51,"9-13,16-20"))*(6)+(COUNTIF(B51:H51,"9-12"))*(3)+(COUNTIF(B51:H51,"9-11:30"))*(2.5)+(COUNTIF(B51:H51,"9-11,16-19"))*(5)+(COUNTIF(B51:H51,"9-11"))*(2)+(COUNTIF(B51:H51,"9:30-11:30,16-19"))*(5)+(COUNTIF(B51:H51,"19-20"))*(1)+(COUNTIF(B51:H51,"17-20"))*(3)+(COUNTIF(B51:H51,"16-20"))*(4)+(COUNTIF(B51:H51,"15-20"))*(4.5)+(COUNTIF(B51:H51,"15-19"))*(4)+(COUNTIF(B51:H51,"14-20"))*(5.5)+(COUNTIF(B51:H51,"14-19"))*(4.5)+(COUNTIF(B51:H51,"14:30-20"))*(5)+(COUNTIF(B51:H51,"13-20"))*(6.25)+(COUNTIF(B51:H51,"13-19"))*(5.5)+(COUNTIF(B51:H51,"13-18"))*(4.5)+(COUNTIF(B51:H51,"13-17"))*(4)+(COUNTIF(B51:H51,"12-20"))*(7.25)+(COUNTIF(B51:H51,"10-20"))*(9)+(COUNTIF(B51:H51,"10-15"))*(4.5)+(COUNTIF(B51:H51,"12-18"))*(5.5)+(COUNTIF(B51:H51,"10-12,14-19"))*(6.5)+(COUNTIF(B51:H51,"10-14"))*(4)+(COUNTIF(B51:H51,"11-19"))*(7)</f>
        <v>0</v>
      </c>
      <c r="K51" s="759"/>
    </row>
    <row r="52" spans="1:14" ht="18" customHeight="1" x14ac:dyDescent="0.15">
      <c r="A52" s="31" t="s">
        <v>66</v>
      </c>
      <c r="B52" s="16" t="s">
        <v>125</v>
      </c>
      <c r="C52" s="45"/>
      <c r="D52" s="46"/>
      <c r="E52" s="46"/>
      <c r="F52" s="46"/>
      <c r="G52" s="46"/>
      <c r="H52" s="46"/>
      <c r="I52" s="5"/>
      <c r="J52" s="758"/>
      <c r="K52" s="759"/>
    </row>
    <row r="53" spans="1:14" ht="18" customHeight="1" x14ac:dyDescent="0.15">
      <c r="A53" s="31" t="s">
        <v>66</v>
      </c>
      <c r="B53" s="16"/>
      <c r="C53" s="45"/>
      <c r="D53" s="46"/>
      <c r="E53" s="46"/>
      <c r="F53" s="46"/>
      <c r="G53" s="46"/>
      <c r="H53" s="46"/>
      <c r="I53" s="5"/>
      <c r="J53" s="682"/>
      <c r="K53" s="692"/>
    </row>
    <row r="54" spans="1:14" ht="16.5" customHeight="1" x14ac:dyDescent="0.15">
      <c r="A54" s="41"/>
      <c r="B54" s="42"/>
      <c r="C54" s="42"/>
      <c r="D54" s="42"/>
      <c r="E54" s="42"/>
      <c r="F54" s="42"/>
      <c r="G54" s="42"/>
      <c r="H54" s="42"/>
      <c r="I54" s="992" t="s">
        <v>343</v>
      </c>
      <c r="J54" s="992"/>
      <c r="K54" s="992"/>
    </row>
    <row r="55" spans="1:14" ht="14.45" customHeight="1" x14ac:dyDescent="0.15">
      <c r="A55" s="699" t="s">
        <v>36</v>
      </c>
      <c r="B55" s="700"/>
      <c r="C55" s="13"/>
      <c r="D55" s="701" t="s">
        <v>31</v>
      </c>
      <c r="E55" s="701"/>
      <c r="H55" s="10"/>
      <c r="I55" s="10"/>
      <c r="M55" s="14"/>
      <c r="N55" s="15"/>
    </row>
    <row r="56" spans="1:14" ht="14.45" customHeight="1" x14ac:dyDescent="0.15">
      <c r="A56" s="702" t="s">
        <v>85</v>
      </c>
      <c r="B56" s="703"/>
      <c r="C56" s="704" t="s">
        <v>89</v>
      </c>
      <c r="D56" s="705"/>
      <c r="E56" s="705"/>
      <c r="F56" s="705"/>
      <c r="G56" s="705"/>
      <c r="H56" s="705"/>
      <c r="I56" s="705"/>
      <c r="J56" s="705"/>
      <c r="K56" s="705"/>
      <c r="M56" s="14"/>
      <c r="N56" s="15"/>
    </row>
    <row r="57" spans="1:14" ht="14.45" customHeight="1" x14ac:dyDescent="0.15">
      <c r="A57" s="702" t="s">
        <v>86</v>
      </c>
      <c r="B57" s="703"/>
      <c r="C57" s="704" t="s">
        <v>90</v>
      </c>
      <c r="D57" s="705"/>
      <c r="E57" s="705"/>
      <c r="F57" s="705"/>
      <c r="G57" s="705"/>
      <c r="H57" s="705"/>
      <c r="I57" s="705"/>
      <c r="J57" s="705"/>
      <c r="K57" s="705"/>
    </row>
    <row r="58" spans="1:14" ht="14.45" customHeight="1" x14ac:dyDescent="0.15">
      <c r="A58" s="95" t="s">
        <v>87</v>
      </c>
      <c r="B58" s="96"/>
      <c r="C58" s="696" t="s">
        <v>30</v>
      </c>
      <c r="D58" s="697"/>
      <c r="E58" s="697"/>
      <c r="F58" s="697"/>
      <c r="G58" s="697"/>
      <c r="H58" s="697"/>
      <c r="I58" s="697"/>
      <c r="J58" s="697"/>
      <c r="K58" s="697"/>
    </row>
    <row r="59" spans="1:14" ht="14.45" customHeight="1" x14ac:dyDescent="0.15">
      <c r="A59" s="95" t="s">
        <v>88</v>
      </c>
      <c r="B59" s="96"/>
      <c r="C59" s="97" t="s">
        <v>32</v>
      </c>
      <c r="D59" s="98"/>
      <c r="E59" s="98"/>
      <c r="F59" s="98"/>
      <c r="G59" s="98"/>
      <c r="H59" s="98"/>
      <c r="I59" s="98"/>
      <c r="J59" s="98"/>
      <c r="K59" s="98"/>
    </row>
    <row r="60" spans="1:14" ht="14.45" customHeight="1" x14ac:dyDescent="0.15">
      <c r="A60" s="694"/>
      <c r="B60" s="695"/>
      <c r="C60" s="696" t="s">
        <v>91</v>
      </c>
      <c r="D60" s="697"/>
      <c r="E60" s="697"/>
      <c r="F60" s="697"/>
      <c r="G60" s="697"/>
      <c r="H60" s="697"/>
      <c r="I60" s="697"/>
      <c r="J60" s="697"/>
      <c r="K60" s="697"/>
    </row>
    <row r="61" spans="1:14" ht="14.45" customHeight="1" x14ac:dyDescent="0.15">
      <c r="A61" s="876"/>
      <c r="B61" s="876"/>
      <c r="C61" s="98" t="s">
        <v>35</v>
      </c>
      <c r="D61" s="98"/>
      <c r="E61" s="98"/>
      <c r="F61" s="98"/>
      <c r="G61" s="98"/>
      <c r="H61" s="98"/>
      <c r="I61" s="98"/>
      <c r="J61" s="98"/>
      <c r="K61" s="98"/>
    </row>
    <row r="62" spans="1:14" ht="14.45" customHeight="1" x14ac:dyDescent="0.15">
      <c r="A62" s="875"/>
      <c r="B62" s="875"/>
      <c r="C62" s="697" t="s">
        <v>92</v>
      </c>
      <c r="D62" s="697"/>
      <c r="E62" s="697"/>
      <c r="F62" s="697"/>
      <c r="G62" s="697"/>
      <c r="H62" s="697"/>
      <c r="I62" s="697"/>
      <c r="J62" s="697"/>
      <c r="K62" s="697"/>
    </row>
    <row r="63" spans="1:14" ht="14.45" customHeight="1" x14ac:dyDescent="0.15">
      <c r="A63" s="875"/>
      <c r="B63" s="875"/>
      <c r="C63" s="697"/>
      <c r="D63" s="697"/>
      <c r="E63" s="697"/>
      <c r="F63" s="697"/>
      <c r="G63" s="697"/>
      <c r="H63" s="697"/>
      <c r="I63" s="697"/>
      <c r="J63" s="697"/>
      <c r="K63" s="697"/>
    </row>
  </sheetData>
  <mergeCells count="70">
    <mergeCell ref="A63:B63"/>
    <mergeCell ref="C63:K63"/>
    <mergeCell ref="B1:E1"/>
    <mergeCell ref="C58:K58"/>
    <mergeCell ref="A60:B60"/>
    <mergeCell ref="C60:K60"/>
    <mergeCell ref="A61:B61"/>
    <mergeCell ref="A62:B62"/>
    <mergeCell ref="C62:K62"/>
    <mergeCell ref="I54:K54"/>
    <mergeCell ref="A55:B55"/>
    <mergeCell ref="D55:E55"/>
    <mergeCell ref="A56:B56"/>
    <mergeCell ref="C56:K56"/>
    <mergeCell ref="A57:B57"/>
    <mergeCell ref="C57:K57"/>
    <mergeCell ref="J53:K53"/>
    <mergeCell ref="J42:K42"/>
    <mergeCell ref="J43:K43"/>
    <mergeCell ref="I44:I45"/>
    <mergeCell ref="J44:K45"/>
    <mergeCell ref="J46:K46"/>
    <mergeCell ref="J47:K47"/>
    <mergeCell ref="J48:K48"/>
    <mergeCell ref="J49:K49"/>
    <mergeCell ref="J50:K50"/>
    <mergeCell ref="J51:K51"/>
    <mergeCell ref="J52:K52"/>
    <mergeCell ref="J41:K41"/>
    <mergeCell ref="J29:K29"/>
    <mergeCell ref="J30:K30"/>
    <mergeCell ref="J31:K31"/>
    <mergeCell ref="J32:K32"/>
    <mergeCell ref="J33:K33"/>
    <mergeCell ref="J36:K36"/>
    <mergeCell ref="J37:K37"/>
    <mergeCell ref="J38:K38"/>
    <mergeCell ref="J39:K39"/>
    <mergeCell ref="J40:K40"/>
    <mergeCell ref="I34:I35"/>
    <mergeCell ref="J34:K35"/>
    <mergeCell ref="J23:K23"/>
    <mergeCell ref="I24:I25"/>
    <mergeCell ref="J24:K25"/>
    <mergeCell ref="J26:K26"/>
    <mergeCell ref="J27:K27"/>
    <mergeCell ref="J28:K28"/>
    <mergeCell ref="J22:K22"/>
    <mergeCell ref="I13:I14"/>
    <mergeCell ref="J13:K14"/>
    <mergeCell ref="A15:A16"/>
    <mergeCell ref="F15:H15"/>
    <mergeCell ref="I15:I16"/>
    <mergeCell ref="J15:K16"/>
    <mergeCell ref="J17:K17"/>
    <mergeCell ref="J18:K18"/>
    <mergeCell ref="J19:K19"/>
    <mergeCell ref="J20:K20"/>
    <mergeCell ref="J21:K21"/>
    <mergeCell ref="J12:K12"/>
    <mergeCell ref="H1:K1"/>
    <mergeCell ref="I3:I4"/>
    <mergeCell ref="J3:K4"/>
    <mergeCell ref="J5:K5"/>
    <mergeCell ref="J6:K6"/>
    <mergeCell ref="J7:K7"/>
    <mergeCell ref="J8:K8"/>
    <mergeCell ref="J9:K9"/>
    <mergeCell ref="J10:K10"/>
    <mergeCell ref="J11:K11"/>
  </mergeCells>
  <phoneticPr fontId="13"/>
  <pageMargins left="0.59055118110236227" right="0.27559055118110237" top="0.31496062992125984" bottom="0.11811023622047245" header="0.51181102362204722" footer="0.51181102362204722"/>
  <pageSetup paperSize="9" scale="82"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F52B352-8E9B-44AC-8CA7-B6B810B8F005}">
          <x14:formula1>
            <xm:f>'F:\Users\clmiwa-three\Downloads\[《中村》新田・草加 エリア 仮シフト【12月16日～1月15日】.xlsx]参照データベース'!#REF!</xm:f>
          </x14:formula1>
          <xm:sqref>G1 C54:H54</xm:sqref>
        </x14:dataValidation>
      </x14:dataValidations>
    </ext>
  </extLst>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AF02E-0231-4E17-B62E-3F99CD1DA8EB}">
  <sheetPr>
    <tabColor theme="7" tint="0.59999389629810485"/>
  </sheetPr>
  <dimension ref="A1:K59"/>
  <sheetViews>
    <sheetView zoomScaleNormal="100" workbookViewId="0">
      <selection activeCell="G9" sqref="G9:G10"/>
    </sheetView>
  </sheetViews>
  <sheetFormatPr defaultColWidth="9" defaultRowHeight="16.5" customHeight="1" x14ac:dyDescent="0.15"/>
  <cols>
    <col min="1" max="1" width="11.5" style="1" customWidth="1"/>
    <col min="2" max="8" width="9.625" style="14" customWidth="1"/>
    <col min="9" max="9" width="7.625" style="1" customWidth="1"/>
    <col min="10" max="10" width="8.375" style="1" customWidth="1"/>
    <col min="11" max="11" width="2.375" style="1" customWidth="1"/>
    <col min="12" max="16384" width="9" style="1"/>
  </cols>
  <sheetData>
    <row r="1" spans="1:11" ht="16.5" customHeight="1" thickBot="1" x14ac:dyDescent="0.2">
      <c r="A1" s="60" t="s">
        <v>69</v>
      </c>
      <c r="B1" s="883" t="s">
        <v>289</v>
      </c>
      <c r="C1" s="683"/>
      <c r="D1" s="683"/>
      <c r="E1" s="683"/>
      <c r="F1" s="429" t="s">
        <v>348</v>
      </c>
      <c r="H1" s="760" t="s">
        <v>190</v>
      </c>
      <c r="I1" s="761"/>
      <c r="J1" s="761"/>
      <c r="K1" s="762"/>
    </row>
    <row r="2" spans="1:11" ht="8.4499999999999993" customHeight="1" x14ac:dyDescent="0.15">
      <c r="A2" s="14"/>
      <c r="I2" s="14"/>
      <c r="J2" s="3"/>
      <c r="K2" s="4"/>
    </row>
    <row r="3" spans="1:11" ht="16.5" customHeight="1" x14ac:dyDescent="0.15">
      <c r="A3" s="2" t="s">
        <v>64</v>
      </c>
      <c r="B3" s="90">
        <v>45901</v>
      </c>
      <c r="C3" s="90">
        <v>45902</v>
      </c>
      <c r="D3" s="90">
        <v>45903</v>
      </c>
      <c r="E3" s="377">
        <v>45904</v>
      </c>
      <c r="F3" s="90">
        <v>45905</v>
      </c>
      <c r="G3" s="90">
        <v>45906</v>
      </c>
      <c r="H3" s="90">
        <v>45907</v>
      </c>
      <c r="I3" s="727" t="s">
        <v>1</v>
      </c>
      <c r="J3" s="717" t="s">
        <v>2</v>
      </c>
      <c r="K3" s="718"/>
    </row>
    <row r="4" spans="1:11" ht="16.5" customHeight="1" x14ac:dyDescent="0.15">
      <c r="A4" s="2" t="s">
        <v>3</v>
      </c>
      <c r="B4" s="2" t="s">
        <v>4</v>
      </c>
      <c r="C4" s="2" t="s">
        <v>5</v>
      </c>
      <c r="D4" s="21" t="s">
        <v>6</v>
      </c>
      <c r="E4" s="378" t="s">
        <v>7</v>
      </c>
      <c r="F4" s="2" t="s">
        <v>8</v>
      </c>
      <c r="G4" s="2" t="s">
        <v>9</v>
      </c>
      <c r="H4" s="24" t="s">
        <v>10</v>
      </c>
      <c r="I4" s="728"/>
      <c r="J4" s="719"/>
      <c r="K4" s="720"/>
    </row>
    <row r="5" spans="1:11" ht="16.5" customHeight="1" x14ac:dyDescent="0.15">
      <c r="A5" s="1016" t="s">
        <v>13</v>
      </c>
      <c r="B5" s="401" t="s">
        <v>323</v>
      </c>
      <c r="C5" s="11"/>
      <c r="D5" s="11"/>
      <c r="E5" s="379" t="s">
        <v>299</v>
      </c>
      <c r="F5" s="380"/>
      <c r="G5" s="382" t="s">
        <v>300</v>
      </c>
      <c r="H5" s="381"/>
      <c r="I5" s="766"/>
      <c r="J5" s="934"/>
      <c r="K5" s="935"/>
    </row>
    <row r="6" spans="1:11" ht="18" customHeight="1" x14ac:dyDescent="0.15">
      <c r="A6" s="1017"/>
      <c r="B6" s="12"/>
      <c r="C6" s="11"/>
      <c r="D6" s="11"/>
      <c r="E6" s="1018" t="s">
        <v>328</v>
      </c>
      <c r="F6" s="1019"/>
      <c r="G6" s="1019"/>
      <c r="H6" s="1020"/>
      <c r="I6" s="782"/>
      <c r="J6" s="795"/>
      <c r="K6" s="796"/>
    </row>
    <row r="7" spans="1:11" ht="17.25" customHeight="1" x14ac:dyDescent="0.15">
      <c r="A7" s="20" t="s">
        <v>191</v>
      </c>
      <c r="B7" s="355" t="s">
        <v>20</v>
      </c>
      <c r="C7" s="357"/>
      <c r="D7" s="357"/>
      <c r="E7" s="355" t="s">
        <v>20</v>
      </c>
      <c r="F7" s="355" t="s">
        <v>20</v>
      </c>
      <c r="G7" s="306"/>
      <c r="H7" s="355" t="s">
        <v>20</v>
      </c>
      <c r="I7" s="5">
        <f t="shared" ref="I7:I11" si="0">COUNTIFS(B7:H7,"&lt;&gt;空",B7:H7,"&lt;&gt;休",B7:H7,"&lt;&gt;調",B7:H7,"&lt;&gt;",B7:H7,"&lt;&gt;調整休")</f>
        <v>4</v>
      </c>
      <c r="J7" s="758">
        <f t="shared" ref="J7" si="1">SUM(COUNTIF(B7:H7,"9-14"))*(5)+(COUNTIF(B7:H7,"14-19"))*(5)+(COUNTIF(B7:H7,"9-14・17-19"))*(7)</f>
        <v>20</v>
      </c>
      <c r="K7" s="759"/>
    </row>
    <row r="8" spans="1:11" ht="17.25" customHeight="1" x14ac:dyDescent="0.15">
      <c r="A8" s="20" t="s">
        <v>192</v>
      </c>
      <c r="B8" s="355" t="s">
        <v>21</v>
      </c>
      <c r="C8" s="357"/>
      <c r="D8" s="357"/>
      <c r="E8" s="355" t="s">
        <v>72</v>
      </c>
      <c r="F8" s="355" t="s">
        <v>21</v>
      </c>
      <c r="G8" s="306"/>
      <c r="H8" s="355" t="s">
        <v>21</v>
      </c>
      <c r="I8" s="5">
        <f t="shared" si="0"/>
        <v>4</v>
      </c>
      <c r="J8" s="758">
        <v>18</v>
      </c>
      <c r="K8" s="759"/>
    </row>
    <row r="9" spans="1:11" ht="17.25" customHeight="1" x14ac:dyDescent="0.15">
      <c r="A9" s="20" t="s">
        <v>193</v>
      </c>
      <c r="B9" s="355"/>
      <c r="C9" s="357"/>
      <c r="D9" s="357"/>
      <c r="E9" s="355" t="s">
        <v>21</v>
      </c>
      <c r="F9" s="355"/>
      <c r="G9" s="16" t="s">
        <v>201</v>
      </c>
      <c r="H9" s="355"/>
      <c r="I9" s="5">
        <f t="shared" si="0"/>
        <v>2</v>
      </c>
      <c r="J9" s="758">
        <f t="shared" ref="J9" si="2">SUM(COUNTIF(B9:H9,"9-14"))*(5)+(COUNTIF(B9:H9,"14-19"))*(5)+(COUNTIF(B9:H9,"9-14・17-19"))*(7)</f>
        <v>12</v>
      </c>
      <c r="K9" s="759"/>
    </row>
    <row r="10" spans="1:11" ht="17.25" customHeight="1" x14ac:dyDescent="0.15">
      <c r="A10" s="20" t="s">
        <v>95</v>
      </c>
      <c r="B10" s="355"/>
      <c r="C10" s="357"/>
      <c r="D10" s="357"/>
      <c r="E10" s="355" t="s">
        <v>68</v>
      </c>
      <c r="F10" s="355" t="s">
        <v>68</v>
      </c>
      <c r="G10" s="355" t="s">
        <v>189</v>
      </c>
      <c r="H10" s="355" t="s">
        <v>68</v>
      </c>
      <c r="I10" s="5">
        <f t="shared" si="0"/>
        <v>4</v>
      </c>
      <c r="J10" s="758">
        <f>SUM(COUNTIF(B10:H10,"9-14"))*(5)+(COUNTIF(B10:H10,"14-19"))*(5)+(COUNTIF(B10:H10,"9-14・17-19"))*(7)+(COUNTIF(B10:H10,"15-19"))*(4)+(COUNTIF(B10:H10,"14-18"))*(4)+(COUNTIF(B10:H10,"16-19"))*(3)</f>
        <v>16</v>
      </c>
      <c r="K10" s="759"/>
    </row>
    <row r="11" spans="1:11" ht="17.25" customHeight="1" x14ac:dyDescent="0.15">
      <c r="A11" s="20" t="s">
        <v>297</v>
      </c>
      <c r="B11" s="12" t="s">
        <v>245</v>
      </c>
      <c r="C11" s="357"/>
      <c r="D11" s="357"/>
      <c r="E11" s="12" t="s">
        <v>245</v>
      </c>
      <c r="F11" s="12" t="s">
        <v>245</v>
      </c>
      <c r="G11" s="12" t="s">
        <v>245</v>
      </c>
      <c r="H11" s="355"/>
      <c r="I11" s="5">
        <f t="shared" si="0"/>
        <v>4</v>
      </c>
      <c r="J11" s="758">
        <f>SUM(COUNTIF(B11:H11,"9-14"))*(5)+(COUNTIF(B11:H11,"14-19"))*(5)+(COUNTIF(B11:H11,"9-14・17-19"))*(7)+(COUNTIF(B11:H11,"15-19"))*(4)+(COUNTIF(B11:H11,"14-18"))*(4)+(COUNTIF(B11:H11,"16-19"))*(3)+(COUNTIF(B11:H11,"10-15:30"))*(5)</f>
        <v>20</v>
      </c>
      <c r="K11" s="759"/>
    </row>
    <row r="12" spans="1:11" ht="17.25" customHeight="1" x14ac:dyDescent="0.15">
      <c r="A12" s="31" t="s">
        <v>66</v>
      </c>
      <c r="B12" s="121" t="s">
        <v>325</v>
      </c>
      <c r="C12" s="357"/>
      <c r="D12" s="357"/>
      <c r="E12" s="121" t="s">
        <v>309</v>
      </c>
      <c r="F12" s="121" t="s">
        <v>308</v>
      </c>
      <c r="G12" s="355"/>
      <c r="H12" s="121" t="s">
        <v>307</v>
      </c>
      <c r="I12" s="5"/>
      <c r="J12" s="91"/>
      <c r="K12" s="92"/>
    </row>
    <row r="13" spans="1:11" ht="17.25" customHeight="1" x14ac:dyDescent="0.15">
      <c r="A13" s="31" t="s">
        <v>66</v>
      </c>
      <c r="B13" s="355"/>
      <c r="C13" s="357"/>
      <c r="D13" s="357"/>
      <c r="E13" s="121" t="s">
        <v>268</v>
      </c>
      <c r="F13" s="355"/>
      <c r="G13" s="355"/>
      <c r="H13" s="355"/>
      <c r="I13" s="5"/>
      <c r="J13" s="682"/>
      <c r="K13" s="692"/>
    </row>
    <row r="14" spans="1:11" ht="16.5" customHeight="1" x14ac:dyDescent="0.15">
      <c r="A14" s="33" t="s">
        <v>0</v>
      </c>
      <c r="B14" s="90">
        <v>45908</v>
      </c>
      <c r="C14" s="90">
        <v>45909</v>
      </c>
      <c r="D14" s="90">
        <v>45910</v>
      </c>
      <c r="E14" s="90">
        <v>45911</v>
      </c>
      <c r="F14" s="90">
        <v>45912</v>
      </c>
      <c r="G14" s="90">
        <v>45913</v>
      </c>
      <c r="H14" s="90">
        <v>45914</v>
      </c>
      <c r="I14" s="727" t="s">
        <v>1</v>
      </c>
      <c r="J14" s="717" t="s">
        <v>2</v>
      </c>
      <c r="K14" s="718"/>
    </row>
    <row r="15" spans="1:11" ht="16.5" customHeight="1" x14ac:dyDescent="0.15">
      <c r="A15" s="22" t="s">
        <v>3</v>
      </c>
      <c r="B15" s="2" t="s">
        <v>4</v>
      </c>
      <c r="C15" s="2" t="s">
        <v>5</v>
      </c>
      <c r="D15" s="21" t="s">
        <v>6</v>
      </c>
      <c r="E15" s="2" t="s">
        <v>7</v>
      </c>
      <c r="F15" s="2" t="s">
        <v>8</v>
      </c>
      <c r="G15" s="2" t="s">
        <v>9</v>
      </c>
      <c r="H15" s="24" t="s">
        <v>10</v>
      </c>
      <c r="I15" s="728"/>
      <c r="J15" s="719"/>
      <c r="K15" s="720"/>
    </row>
    <row r="16" spans="1:11" ht="18" customHeight="1" x14ac:dyDescent="0.15">
      <c r="A16" s="17" t="s">
        <v>12</v>
      </c>
      <c r="B16" s="59"/>
      <c r="C16" s="11"/>
      <c r="D16" s="11"/>
      <c r="E16" s="404"/>
      <c r="F16" s="384" t="s">
        <v>302</v>
      </c>
      <c r="G16" s="404"/>
      <c r="H16" s="405"/>
      <c r="I16" s="5"/>
      <c r="J16" s="682"/>
      <c r="K16" s="692"/>
    </row>
    <row r="17" spans="1:11" ht="17.25" customHeight="1" x14ac:dyDescent="0.15">
      <c r="A17" s="20" t="s">
        <v>191</v>
      </c>
      <c r="B17" s="355" t="s">
        <v>20</v>
      </c>
      <c r="C17" s="357"/>
      <c r="D17" s="357"/>
      <c r="E17" s="355" t="s">
        <v>20</v>
      </c>
      <c r="F17" s="355" t="s">
        <v>20</v>
      </c>
      <c r="G17" s="306"/>
      <c r="H17" s="355"/>
      <c r="I17" s="5">
        <f t="shared" ref="I17:I21" si="3">COUNTIFS(B17:H17,"&lt;&gt;空",B17:H17,"&lt;&gt;休",B17:H17,"&lt;&gt;調",B17:H17,"&lt;&gt;",B17:H17,"&lt;&gt;調整休")</f>
        <v>3</v>
      </c>
      <c r="J17" s="758">
        <f t="shared" ref="J17:J19" si="4">SUM(COUNTIF(B17:H17,"9-14"))*(5)+(COUNTIF(B17:H17,"14-19"))*(5)+(COUNTIF(B17:H17,"9-14・17-19"))*(7)</f>
        <v>15</v>
      </c>
      <c r="K17" s="759"/>
    </row>
    <row r="18" spans="1:11" ht="17.25" customHeight="1" x14ac:dyDescent="0.15">
      <c r="A18" s="20" t="s">
        <v>192</v>
      </c>
      <c r="B18" s="355" t="s">
        <v>21</v>
      </c>
      <c r="C18" s="357"/>
      <c r="D18" s="357"/>
      <c r="E18" s="355"/>
      <c r="F18" s="355" t="s">
        <v>21</v>
      </c>
      <c r="G18" s="306"/>
      <c r="H18" s="355" t="s">
        <v>304</v>
      </c>
      <c r="I18" s="5">
        <f t="shared" si="3"/>
        <v>3</v>
      </c>
      <c r="J18" s="758">
        <v>12</v>
      </c>
      <c r="K18" s="759"/>
    </row>
    <row r="19" spans="1:11" ht="17.25" customHeight="1" x14ac:dyDescent="0.15">
      <c r="A19" s="20" t="s">
        <v>193</v>
      </c>
      <c r="B19" s="355"/>
      <c r="C19" s="357"/>
      <c r="D19" s="357"/>
      <c r="E19" s="355" t="s">
        <v>21</v>
      </c>
      <c r="F19" s="355"/>
      <c r="G19" s="16" t="s">
        <v>201</v>
      </c>
      <c r="H19" s="355" t="s">
        <v>20</v>
      </c>
      <c r="I19" s="5">
        <f t="shared" si="3"/>
        <v>3</v>
      </c>
      <c r="J19" s="758">
        <f t="shared" si="4"/>
        <v>17</v>
      </c>
      <c r="K19" s="759"/>
    </row>
    <row r="20" spans="1:11" ht="17.25" customHeight="1" x14ac:dyDescent="0.15">
      <c r="A20" s="20" t="s">
        <v>95</v>
      </c>
      <c r="B20" s="355"/>
      <c r="C20" s="357"/>
      <c r="D20" s="357"/>
      <c r="E20" s="355"/>
      <c r="F20" s="355" t="s">
        <v>68</v>
      </c>
      <c r="G20" s="355" t="s">
        <v>189</v>
      </c>
      <c r="H20" s="355" t="s">
        <v>189</v>
      </c>
      <c r="I20" s="5">
        <f t="shared" si="3"/>
        <v>3</v>
      </c>
      <c r="J20" s="758">
        <f>SUM(COUNTIF(B20:H20,"9-14"))*(5)+(COUNTIF(B20:H20,"14-19"))*(5)+(COUNTIF(B20:H20,"9-14・17-19"))*(7)+(COUNTIF(B20:H20,"15-19"))*(4)+(COUNTIF(B20:H20,"14-18"))*(4)</f>
        <v>12</v>
      </c>
      <c r="K20" s="759"/>
    </row>
    <row r="21" spans="1:11" ht="17.25" customHeight="1" x14ac:dyDescent="0.15">
      <c r="A21" s="20" t="s">
        <v>297</v>
      </c>
      <c r="B21" s="12" t="s">
        <v>245</v>
      </c>
      <c r="C21" s="357"/>
      <c r="D21" s="357"/>
      <c r="E21" s="12" t="s">
        <v>245</v>
      </c>
      <c r="F21" s="12" t="s">
        <v>245</v>
      </c>
      <c r="G21" s="12" t="s">
        <v>245</v>
      </c>
      <c r="H21" s="355"/>
      <c r="I21" s="5">
        <f t="shared" si="3"/>
        <v>4</v>
      </c>
      <c r="J21" s="758">
        <f>SUM(COUNTIF(B21:H21,"9-14"))*(5)+(COUNTIF(B21:H21,"14-19"))*(5)+(COUNTIF(B21:H21,"9-14・17-19"))*(7)+(COUNTIF(B21:H21,"15-19"))*(4)+(COUNTIF(B21:H21,"14-18"))*(4)+(COUNTIF(B21:H21,"16-19"))*(3)+(COUNTIF(B21:H21,"10-15:30"))*(5)</f>
        <v>20</v>
      </c>
      <c r="K21" s="759"/>
    </row>
    <row r="22" spans="1:11" ht="17.25" customHeight="1" x14ac:dyDescent="0.15">
      <c r="A22" s="31" t="s">
        <v>66</v>
      </c>
      <c r="B22" s="121" t="s">
        <v>322</v>
      </c>
      <c r="C22" s="357"/>
      <c r="D22" s="357"/>
      <c r="E22" s="121" t="s">
        <v>309</v>
      </c>
      <c r="F22" s="355"/>
      <c r="G22" s="306"/>
      <c r="H22" s="121" t="s">
        <v>307</v>
      </c>
      <c r="I22" s="5"/>
      <c r="J22" s="91"/>
      <c r="K22" s="92"/>
    </row>
    <row r="23" spans="1:11" ht="17.25" customHeight="1" x14ac:dyDescent="0.15">
      <c r="A23" s="31" t="s">
        <v>66</v>
      </c>
      <c r="B23" s="121" t="s">
        <v>263</v>
      </c>
      <c r="C23" s="357"/>
      <c r="D23" s="357"/>
      <c r="E23" s="355"/>
      <c r="F23" s="355"/>
      <c r="G23" s="306"/>
      <c r="H23" s="355"/>
      <c r="I23" s="5"/>
      <c r="J23" s="682"/>
      <c r="K23" s="692"/>
    </row>
    <row r="24" spans="1:11" ht="16.5" customHeight="1" x14ac:dyDescent="0.15">
      <c r="A24" s="22" t="s">
        <v>0</v>
      </c>
      <c r="B24" s="23">
        <v>45915</v>
      </c>
      <c r="C24" s="23">
        <v>45916</v>
      </c>
      <c r="D24" s="23">
        <v>45917</v>
      </c>
      <c r="E24" s="23">
        <v>45918</v>
      </c>
      <c r="F24" s="23">
        <v>45919</v>
      </c>
      <c r="G24" s="23">
        <v>45920</v>
      </c>
      <c r="H24" s="23">
        <v>45921</v>
      </c>
      <c r="I24" s="727" t="s">
        <v>1</v>
      </c>
      <c r="J24" s="717" t="s">
        <v>2</v>
      </c>
      <c r="K24" s="718"/>
    </row>
    <row r="25" spans="1:11" ht="16.5" customHeight="1" x14ac:dyDescent="0.15">
      <c r="A25" s="22" t="s">
        <v>3</v>
      </c>
      <c r="B25" s="24" t="s">
        <v>4</v>
      </c>
      <c r="C25" s="21" t="s">
        <v>5</v>
      </c>
      <c r="D25" s="21" t="s">
        <v>6</v>
      </c>
      <c r="E25" s="2" t="s">
        <v>7</v>
      </c>
      <c r="F25" s="2" t="s">
        <v>8</v>
      </c>
      <c r="G25" s="2" t="s">
        <v>9</v>
      </c>
      <c r="H25" s="24" t="s">
        <v>10</v>
      </c>
      <c r="I25" s="728"/>
      <c r="J25" s="719"/>
      <c r="K25" s="720"/>
    </row>
    <row r="26" spans="1:11" ht="18" customHeight="1" x14ac:dyDescent="0.15">
      <c r="A26" s="17" t="s">
        <v>13</v>
      </c>
      <c r="B26" s="59"/>
      <c r="C26" s="11"/>
      <c r="D26" s="11"/>
      <c r="E26" s="12"/>
      <c r="F26" s="12"/>
      <c r="G26" s="12"/>
      <c r="H26" s="12"/>
      <c r="I26" s="5"/>
      <c r="J26" s="693"/>
      <c r="K26" s="692"/>
    </row>
    <row r="27" spans="1:11" ht="17.25" customHeight="1" x14ac:dyDescent="0.15">
      <c r="A27" s="20" t="s">
        <v>191</v>
      </c>
      <c r="B27" s="355" t="s">
        <v>20</v>
      </c>
      <c r="C27" s="357"/>
      <c r="D27" s="357"/>
      <c r="E27" s="424" t="s">
        <v>20</v>
      </c>
      <c r="F27" s="424" t="s">
        <v>20</v>
      </c>
      <c r="G27" s="425"/>
      <c r="H27" s="424" t="s">
        <v>20</v>
      </c>
      <c r="I27" s="5">
        <f t="shared" ref="I27:I31" si="5">COUNTIFS(B27:H27,"&lt;&gt;空",B27:H27,"&lt;&gt;休",B27:H27,"&lt;&gt;調",B27:H27,"&lt;&gt;",B27:H27,"&lt;&gt;調整休")</f>
        <v>4</v>
      </c>
      <c r="J27" s="758">
        <f t="shared" ref="J27" si="6">SUM(COUNTIF(B27:H27,"9-14"))*(5)+(COUNTIF(B27:H27,"14-19"))*(5)+(COUNTIF(B27:H27,"9-14・17-19"))*(7)</f>
        <v>20</v>
      </c>
      <c r="K27" s="759"/>
    </row>
    <row r="28" spans="1:11" ht="17.25" customHeight="1" x14ac:dyDescent="0.15">
      <c r="A28" s="20" t="s">
        <v>192</v>
      </c>
      <c r="B28" s="355" t="s">
        <v>21</v>
      </c>
      <c r="C28" s="357"/>
      <c r="D28" s="357"/>
      <c r="E28" s="424"/>
      <c r="F28" s="424" t="s">
        <v>21</v>
      </c>
      <c r="G28" s="425"/>
      <c r="H28" s="424" t="s">
        <v>21</v>
      </c>
      <c r="I28" s="5">
        <f t="shared" si="5"/>
        <v>3</v>
      </c>
      <c r="J28" s="758">
        <f t="shared" ref="J28:J29" si="7">SUM(COUNTIF(B28:H28,"9-14"))*(5)+(COUNTIF(B28:H28,"14-19"))*(5)+(COUNTIF(B28:H28,"9-14・17-19"))*(7)</f>
        <v>15</v>
      </c>
      <c r="K28" s="759"/>
    </row>
    <row r="29" spans="1:11" ht="17.25" customHeight="1" x14ac:dyDescent="0.15">
      <c r="A29" s="20" t="s">
        <v>193</v>
      </c>
      <c r="B29" s="355"/>
      <c r="C29" s="357"/>
      <c r="D29" s="357"/>
      <c r="E29" s="424" t="s">
        <v>21</v>
      </c>
      <c r="F29" s="424"/>
      <c r="G29" s="426" t="s">
        <v>201</v>
      </c>
      <c r="H29" s="424"/>
      <c r="I29" s="5">
        <f t="shared" si="5"/>
        <v>2</v>
      </c>
      <c r="J29" s="758">
        <f t="shared" si="7"/>
        <v>12</v>
      </c>
      <c r="K29" s="759"/>
    </row>
    <row r="30" spans="1:11" ht="17.25" customHeight="1" x14ac:dyDescent="0.15">
      <c r="A30" s="20" t="s">
        <v>95</v>
      </c>
      <c r="B30" s="355"/>
      <c r="C30" s="357"/>
      <c r="D30" s="357"/>
      <c r="E30" s="424"/>
      <c r="F30" s="424" t="s">
        <v>68</v>
      </c>
      <c r="G30" s="424" t="s">
        <v>189</v>
      </c>
      <c r="H30" s="424" t="s">
        <v>68</v>
      </c>
      <c r="I30" s="5">
        <f t="shared" si="5"/>
        <v>3</v>
      </c>
      <c r="J30" s="758">
        <f>SUM(COUNTIF(B30:H30,"9-14"))*(5)+(COUNTIF(B30:H30,"14-19"))*(5)+(COUNTIF(B30:H30,"9-14・17-19"))*(7)+(COUNTIF(B30:H30,"15-19"))*(4)+(COUNTIF(B30:H30,"14-18"))*(4)+(COUNTIF(B30:H30,"16-19"))*(3)</f>
        <v>12</v>
      </c>
      <c r="K30" s="759"/>
    </row>
    <row r="31" spans="1:11" ht="17.25" customHeight="1" x14ac:dyDescent="0.15">
      <c r="A31" s="20" t="s">
        <v>297</v>
      </c>
      <c r="B31" s="59"/>
      <c r="C31" s="357"/>
      <c r="D31" s="357"/>
      <c r="E31" s="427" t="s">
        <v>245</v>
      </c>
      <c r="F31" s="427" t="s">
        <v>245</v>
      </c>
      <c r="G31" s="427" t="s">
        <v>245</v>
      </c>
      <c r="H31" s="424"/>
      <c r="I31" s="5">
        <f t="shared" si="5"/>
        <v>3</v>
      </c>
      <c r="J31" s="758">
        <f>SUM(COUNTIF(B31:H31,"9-14"))*(5)+(COUNTIF(B31:H31,"14-19"))*(5)+(COUNTIF(B31:H31,"9-14・17-19"))*(7)+(COUNTIF(B31:H31,"15-19"))*(4)+(COUNTIF(B31:H31,"14-18"))*(4)+(COUNTIF(B31:H31,"16-19"))*(3)+(COUNTIF(B31:H31,"10-15:30"))*(5)</f>
        <v>15</v>
      </c>
      <c r="K31" s="759"/>
    </row>
    <row r="32" spans="1:11" ht="17.25" customHeight="1" x14ac:dyDescent="0.15">
      <c r="A32" s="31" t="s">
        <v>66</v>
      </c>
      <c r="B32" s="121" t="s">
        <v>309</v>
      </c>
      <c r="C32" s="317"/>
      <c r="D32" s="317"/>
      <c r="E32" s="428" t="s">
        <v>345</v>
      </c>
      <c r="F32" s="428" t="s">
        <v>268</v>
      </c>
      <c r="G32" s="428" t="s">
        <v>268</v>
      </c>
      <c r="H32" s="428" t="s">
        <v>345</v>
      </c>
      <c r="I32" s="5"/>
      <c r="J32" s="91"/>
      <c r="K32" s="92"/>
    </row>
    <row r="33" spans="1:11" ht="17.25" customHeight="1" x14ac:dyDescent="0.15">
      <c r="A33" s="31" t="s">
        <v>66</v>
      </c>
      <c r="B33" s="121" t="s">
        <v>263</v>
      </c>
      <c r="C33" s="317"/>
      <c r="D33" s="317"/>
      <c r="E33" s="428"/>
      <c r="F33" s="425"/>
      <c r="G33" s="428" t="s">
        <v>346</v>
      </c>
      <c r="H33" s="425"/>
      <c r="I33" s="5"/>
      <c r="J33" s="682"/>
      <c r="K33" s="692"/>
    </row>
    <row r="34" spans="1:11" ht="16.5" customHeight="1" x14ac:dyDescent="0.15">
      <c r="A34" s="22" t="s">
        <v>0</v>
      </c>
      <c r="B34" s="90">
        <v>45922</v>
      </c>
      <c r="C34" s="90">
        <v>45923</v>
      </c>
      <c r="D34" s="90">
        <v>45924</v>
      </c>
      <c r="E34" s="90">
        <v>45925</v>
      </c>
      <c r="F34" s="90">
        <v>45926</v>
      </c>
      <c r="G34" s="90">
        <v>45927</v>
      </c>
      <c r="H34" s="90">
        <v>45928</v>
      </c>
      <c r="I34" s="727" t="s">
        <v>1</v>
      </c>
      <c r="J34" s="717" t="s">
        <v>2</v>
      </c>
      <c r="K34" s="718"/>
    </row>
    <row r="35" spans="1:11" ht="16.5" customHeight="1" x14ac:dyDescent="0.15">
      <c r="A35" s="22" t="s">
        <v>3</v>
      </c>
      <c r="B35" s="2" t="s">
        <v>4</v>
      </c>
      <c r="C35" s="376" t="s">
        <v>5</v>
      </c>
      <c r="D35" s="21" t="s">
        <v>6</v>
      </c>
      <c r="E35" s="2" t="s">
        <v>7</v>
      </c>
      <c r="F35" s="2" t="s">
        <v>8</v>
      </c>
      <c r="G35" s="2" t="s">
        <v>9</v>
      </c>
      <c r="H35" s="24" t="s">
        <v>10</v>
      </c>
      <c r="I35" s="728"/>
      <c r="J35" s="719"/>
      <c r="K35" s="720"/>
    </row>
    <row r="36" spans="1:11" ht="18" customHeight="1" x14ac:dyDescent="0.15">
      <c r="A36" s="17" t="s">
        <v>12</v>
      </c>
      <c r="B36" s="12"/>
      <c r="C36" s="11"/>
      <c r="D36" s="11"/>
      <c r="E36" s="12"/>
      <c r="F36" s="12"/>
      <c r="G36" s="12"/>
      <c r="H36" s="12"/>
      <c r="I36" s="5"/>
      <c r="J36" s="682"/>
      <c r="K36" s="692"/>
    </row>
    <row r="37" spans="1:11" ht="17.25" customHeight="1" x14ac:dyDescent="0.15">
      <c r="A37" s="20" t="s">
        <v>191</v>
      </c>
      <c r="B37" s="424" t="s">
        <v>20</v>
      </c>
      <c r="C37" s="357"/>
      <c r="D37" s="357"/>
      <c r="E37" s="424" t="s">
        <v>20</v>
      </c>
      <c r="F37" s="424" t="s">
        <v>20</v>
      </c>
      <c r="G37" s="425"/>
      <c r="H37" s="424"/>
      <c r="I37" s="5">
        <f t="shared" ref="I37:I41" si="8">COUNTIFS(B37:H37,"&lt;&gt;空",B37:H37,"&lt;&gt;休",B37:H37,"&lt;&gt;調",B37:H37,"&lt;&gt;",B37:H37,"&lt;&gt;調整休")</f>
        <v>3</v>
      </c>
      <c r="J37" s="758">
        <f t="shared" ref="J37:J39" si="9">SUM(COUNTIF(B37:H37,"9-14"))*(5)+(COUNTIF(B37:H37,"14-19"))*(5)+(COUNTIF(B37:H37,"9-14・17-19"))*(7)</f>
        <v>15</v>
      </c>
      <c r="K37" s="759"/>
    </row>
    <row r="38" spans="1:11" ht="17.25" customHeight="1" x14ac:dyDescent="0.15">
      <c r="A38" s="20" t="s">
        <v>192</v>
      </c>
      <c r="B38" s="424" t="s">
        <v>21</v>
      </c>
      <c r="C38" s="357"/>
      <c r="D38" s="357"/>
      <c r="E38" s="424"/>
      <c r="F38" s="424" t="s">
        <v>21</v>
      </c>
      <c r="G38" s="425"/>
      <c r="H38" s="424" t="s">
        <v>21</v>
      </c>
      <c r="I38" s="5">
        <f t="shared" si="8"/>
        <v>3</v>
      </c>
      <c r="J38" s="758">
        <f t="shared" si="9"/>
        <v>15</v>
      </c>
      <c r="K38" s="759"/>
    </row>
    <row r="39" spans="1:11" ht="17.25" customHeight="1" x14ac:dyDescent="0.15">
      <c r="A39" s="20" t="s">
        <v>193</v>
      </c>
      <c r="B39" s="424"/>
      <c r="C39" s="357"/>
      <c r="D39" s="357"/>
      <c r="E39" s="424" t="s">
        <v>21</v>
      </c>
      <c r="F39" s="424"/>
      <c r="G39" s="426" t="s">
        <v>201</v>
      </c>
      <c r="H39" s="424" t="s">
        <v>20</v>
      </c>
      <c r="I39" s="5">
        <f t="shared" si="8"/>
        <v>3</v>
      </c>
      <c r="J39" s="758">
        <f t="shared" si="9"/>
        <v>17</v>
      </c>
      <c r="K39" s="759"/>
    </row>
    <row r="40" spans="1:11" ht="17.25" customHeight="1" x14ac:dyDescent="0.15">
      <c r="A40" s="20" t="s">
        <v>95</v>
      </c>
      <c r="B40" s="424"/>
      <c r="C40" s="357"/>
      <c r="D40" s="357"/>
      <c r="E40" s="424"/>
      <c r="F40" s="424" t="s">
        <v>68</v>
      </c>
      <c r="G40" s="424" t="s">
        <v>189</v>
      </c>
      <c r="H40" s="424" t="s">
        <v>68</v>
      </c>
      <c r="I40" s="5">
        <f t="shared" si="8"/>
        <v>3</v>
      </c>
      <c r="J40" s="758">
        <f>SUM(COUNTIF(B40:H40,"9-14"))*(5)+(COUNTIF(B40:H40,"14-19"))*(5)+(COUNTIF(B40:H40,"9-14・17-19"))*(7)+(COUNTIF(B40:H40,"15-19"))*(4)+(COUNTIF(B40:H40,"14-18"))*(4)</f>
        <v>12</v>
      </c>
      <c r="K40" s="759"/>
    </row>
    <row r="41" spans="1:11" ht="17.25" customHeight="1" x14ac:dyDescent="0.15">
      <c r="A41" s="20" t="s">
        <v>297</v>
      </c>
      <c r="B41" s="427" t="s">
        <v>245</v>
      </c>
      <c r="C41" s="357"/>
      <c r="D41" s="357"/>
      <c r="E41" s="427" t="s">
        <v>245</v>
      </c>
      <c r="F41" s="427" t="s">
        <v>25</v>
      </c>
      <c r="G41" s="427" t="s">
        <v>245</v>
      </c>
      <c r="H41" s="424"/>
      <c r="I41" s="5">
        <f t="shared" si="8"/>
        <v>4</v>
      </c>
      <c r="J41" s="758">
        <v>19.5</v>
      </c>
      <c r="K41" s="759"/>
    </row>
    <row r="42" spans="1:11" ht="17.25" customHeight="1" x14ac:dyDescent="0.15">
      <c r="A42" s="31" t="s">
        <v>66</v>
      </c>
      <c r="B42" s="428" t="s">
        <v>309</v>
      </c>
      <c r="C42" s="357"/>
      <c r="D42" s="357"/>
      <c r="E42" s="428" t="s">
        <v>345</v>
      </c>
      <c r="F42" s="428" t="s">
        <v>309</v>
      </c>
      <c r="G42" s="428" t="s">
        <v>268</v>
      </c>
      <c r="H42" s="428" t="s">
        <v>345</v>
      </c>
      <c r="I42" s="5"/>
      <c r="J42" s="91"/>
      <c r="K42" s="92"/>
    </row>
    <row r="43" spans="1:11" ht="17.25" customHeight="1" x14ac:dyDescent="0.15">
      <c r="A43" s="31" t="s">
        <v>66</v>
      </c>
      <c r="B43" s="424"/>
      <c r="C43" s="357"/>
      <c r="D43" s="357"/>
      <c r="E43" s="424"/>
      <c r="F43" s="424"/>
      <c r="G43" s="428" t="s">
        <v>346</v>
      </c>
      <c r="H43" s="424"/>
      <c r="I43" s="5"/>
      <c r="J43" s="682"/>
      <c r="K43" s="692"/>
    </row>
    <row r="44" spans="1:11" ht="16.5" customHeight="1" x14ac:dyDescent="0.15">
      <c r="A44" s="22" t="s">
        <v>0</v>
      </c>
      <c r="B44" s="23">
        <v>45929</v>
      </c>
      <c r="C44" s="23">
        <v>45930</v>
      </c>
      <c r="D44" s="23"/>
      <c r="E44" s="23"/>
      <c r="F44" s="23"/>
      <c r="G44" s="23"/>
      <c r="H44" s="23"/>
      <c r="I44" s="727" t="s">
        <v>1</v>
      </c>
      <c r="J44" s="717" t="s">
        <v>2</v>
      </c>
      <c r="K44" s="718"/>
    </row>
    <row r="45" spans="1:11" ht="16.5" customHeight="1" x14ac:dyDescent="0.15">
      <c r="A45" s="22" t="s">
        <v>3</v>
      </c>
      <c r="B45" s="2" t="s">
        <v>4</v>
      </c>
      <c r="C45" s="316" t="s">
        <v>5</v>
      </c>
      <c r="D45" s="21"/>
      <c r="E45" s="21"/>
      <c r="F45" s="21"/>
      <c r="G45" s="21"/>
      <c r="H45" s="21"/>
      <c r="I45" s="728"/>
      <c r="J45" s="719"/>
      <c r="K45" s="720"/>
    </row>
    <row r="46" spans="1:11" ht="16.5" customHeight="1" x14ac:dyDescent="0.15">
      <c r="A46" s="17" t="s">
        <v>13</v>
      </c>
      <c r="B46" s="12"/>
      <c r="C46" s="11"/>
      <c r="D46" s="11"/>
      <c r="E46" s="11"/>
      <c r="F46" s="11"/>
      <c r="G46" s="11"/>
      <c r="H46" s="11"/>
      <c r="I46" s="5"/>
      <c r="J46" s="693"/>
      <c r="K46" s="692"/>
    </row>
    <row r="47" spans="1:11" ht="17.25" customHeight="1" x14ac:dyDescent="0.15">
      <c r="A47" s="20" t="s">
        <v>191</v>
      </c>
      <c r="B47" s="424" t="s">
        <v>20</v>
      </c>
      <c r="C47" s="317"/>
      <c r="D47" s="317"/>
      <c r="E47" s="317"/>
      <c r="F47" s="317"/>
      <c r="G47" s="317"/>
      <c r="H47" s="317"/>
      <c r="I47" s="5">
        <f t="shared" ref="I47:I51" si="10">COUNTIFS(B47:H47,"&lt;&gt;空",B47:H47,"&lt;&gt;休",B47:H47,"&lt;&gt;調",B47:H47,"&lt;&gt;",B47:H47,"&lt;&gt;調整休")</f>
        <v>1</v>
      </c>
      <c r="J47" s="758">
        <f t="shared" ref="J47" si="11">SUM(COUNTIF(B47:H47,"9-14"))*(5)+(COUNTIF(B47:H47,"14-19"))*(5)+(COUNTIF(B47:H47,"9-14・17-19"))*(7)</f>
        <v>5</v>
      </c>
      <c r="K47" s="759"/>
    </row>
    <row r="48" spans="1:11" ht="17.25" customHeight="1" x14ac:dyDescent="0.15">
      <c r="A48" s="20" t="s">
        <v>192</v>
      </c>
      <c r="B48" s="424" t="s">
        <v>21</v>
      </c>
      <c r="C48" s="317"/>
      <c r="D48" s="317"/>
      <c r="E48" s="317"/>
      <c r="F48" s="317"/>
      <c r="G48" s="317"/>
      <c r="H48" s="317"/>
      <c r="I48" s="5">
        <f t="shared" si="10"/>
        <v>1</v>
      </c>
      <c r="J48" s="758">
        <f t="shared" ref="J48:J49" si="12">SUM(COUNTIF(B48:H48,"9-14"))*(5)+(COUNTIF(B48:H48,"14-19"))*(5)+(COUNTIF(B48:H48,"9-14・17-19"))*(7)</f>
        <v>5</v>
      </c>
      <c r="K48" s="759"/>
    </row>
    <row r="49" spans="1:11" ht="17.25" customHeight="1" x14ac:dyDescent="0.15">
      <c r="A49" s="20" t="s">
        <v>193</v>
      </c>
      <c r="B49" s="425"/>
      <c r="C49" s="317"/>
      <c r="D49" s="317"/>
      <c r="E49" s="317"/>
      <c r="F49" s="317"/>
      <c r="G49" s="317"/>
      <c r="H49" s="317"/>
      <c r="I49" s="5">
        <f t="shared" si="10"/>
        <v>0</v>
      </c>
      <c r="J49" s="758">
        <f t="shared" si="12"/>
        <v>0</v>
      </c>
      <c r="K49" s="759"/>
    </row>
    <row r="50" spans="1:11" ht="17.25" customHeight="1" x14ac:dyDescent="0.15">
      <c r="A50" s="20" t="s">
        <v>95</v>
      </c>
      <c r="B50" s="425"/>
      <c r="C50" s="317"/>
      <c r="D50" s="317"/>
      <c r="E50" s="317"/>
      <c r="F50" s="317"/>
      <c r="G50" s="317"/>
      <c r="H50" s="317"/>
      <c r="I50" s="5">
        <f t="shared" si="10"/>
        <v>0</v>
      </c>
      <c r="J50" s="758">
        <f>SUM(COUNTIF(B50:H50,"9-14"))*(5)+(COUNTIF(B50:H50,"14-19"))*(5)+(COUNTIF(B50:H50,"9-14・17-19"))*(7)+(COUNTIF(B50:H50,"15-19"))*(4)+(COUNTIF(B50:H50,"14-18"))*(4)+(COUNTIF(B50:H50,"16-19"))*(3)</f>
        <v>0</v>
      </c>
      <c r="K50" s="759"/>
    </row>
    <row r="51" spans="1:11" ht="17.25" customHeight="1" x14ac:dyDescent="0.15">
      <c r="A51" s="20" t="s">
        <v>297</v>
      </c>
      <c r="B51" s="427" t="s">
        <v>245</v>
      </c>
      <c r="C51" s="317"/>
      <c r="D51" s="317"/>
      <c r="E51" s="317"/>
      <c r="F51" s="317"/>
      <c r="G51" s="317"/>
      <c r="H51" s="317"/>
      <c r="I51" s="5">
        <f t="shared" si="10"/>
        <v>1</v>
      </c>
      <c r="J51" s="758">
        <f>SUM(COUNTIF(B51:H51,"9-14"))*(5)+(COUNTIF(B51:H51,"14-19"))*(5)+(COUNTIF(B51:H51,"9-14・17-19"))*(7)+(COUNTIF(B51:H51,"15-19"))*(4)+(COUNTIF(B51:H51,"14-18"))*(4)+(COUNTIF(B51:H51,"16-19"))*(3)+(COUNTIF(B51:H51,"10-15:30"))*(5)</f>
        <v>5</v>
      </c>
      <c r="K51" s="759"/>
    </row>
    <row r="52" spans="1:11" ht="17.25" customHeight="1" x14ac:dyDescent="0.15">
      <c r="A52" s="31" t="s">
        <v>66</v>
      </c>
      <c r="B52" s="428" t="s">
        <v>347</v>
      </c>
      <c r="C52" s="317"/>
      <c r="D52" s="317"/>
      <c r="E52" s="317"/>
      <c r="F52" s="317"/>
      <c r="G52" s="317"/>
      <c r="H52" s="317"/>
      <c r="I52" s="5"/>
      <c r="J52" s="91"/>
      <c r="K52" s="92"/>
    </row>
    <row r="53" spans="1:11" ht="17.25" customHeight="1" x14ac:dyDescent="0.15">
      <c r="A53" s="41"/>
      <c r="B53" s="42"/>
      <c r="C53" s="42"/>
      <c r="D53" s="42"/>
      <c r="E53" s="42"/>
      <c r="F53" s="42"/>
      <c r="G53" s="42"/>
      <c r="H53" s="42"/>
      <c r="I53" s="992" t="s">
        <v>343</v>
      </c>
      <c r="J53" s="992"/>
      <c r="K53" s="992"/>
    </row>
    <row r="54" spans="1:11" ht="14.45" customHeight="1" x14ac:dyDescent="0.15">
      <c r="A54" s="963" t="s">
        <v>36</v>
      </c>
      <c r="B54" s="964"/>
      <c r="C54" s="13"/>
      <c r="D54" s="701" t="s">
        <v>31</v>
      </c>
      <c r="E54" s="701"/>
      <c r="H54" s="10"/>
      <c r="I54" s="10"/>
    </row>
    <row r="55" spans="1:11" ht="14.45" customHeight="1" x14ac:dyDescent="0.15">
      <c r="A55" s="965"/>
      <c r="B55" s="966"/>
      <c r="C55" s="704" t="s">
        <v>89</v>
      </c>
      <c r="D55" s="705"/>
      <c r="E55" s="705"/>
      <c r="F55" s="705"/>
      <c r="G55" s="705"/>
      <c r="H55" s="705"/>
      <c r="I55" s="705"/>
      <c r="J55" s="705"/>
      <c r="K55" s="705"/>
    </row>
    <row r="56" spans="1:11" ht="14.45" customHeight="1" x14ac:dyDescent="0.15">
      <c r="A56" s="702" t="s">
        <v>194</v>
      </c>
      <c r="B56" s="703"/>
      <c r="C56" s="704" t="s">
        <v>90</v>
      </c>
      <c r="D56" s="705"/>
      <c r="E56" s="705"/>
      <c r="F56" s="705"/>
      <c r="G56" s="705"/>
      <c r="H56" s="705"/>
      <c r="I56" s="705"/>
      <c r="J56" s="705"/>
      <c r="K56" s="705"/>
    </row>
    <row r="57" spans="1:11" ht="14.45" customHeight="1" x14ac:dyDescent="0.15">
      <c r="A57" s="95" t="s">
        <v>87</v>
      </c>
      <c r="B57" s="96"/>
      <c r="C57" s="696" t="s">
        <v>30</v>
      </c>
      <c r="D57" s="697"/>
      <c r="E57" s="697"/>
      <c r="F57" s="697"/>
      <c r="G57" s="697"/>
      <c r="H57" s="697"/>
      <c r="I57" s="697"/>
      <c r="J57" s="697"/>
      <c r="K57" s="697"/>
    </row>
    <row r="58" spans="1:11" ht="14.45" customHeight="1" x14ac:dyDescent="0.15">
      <c r="A58" s="95" t="s">
        <v>88</v>
      </c>
      <c r="B58" s="96"/>
      <c r="C58" s="696" t="s">
        <v>91</v>
      </c>
      <c r="D58" s="697"/>
      <c r="E58" s="697"/>
      <c r="F58" s="697"/>
      <c r="G58" s="697"/>
      <c r="H58" s="697"/>
      <c r="I58" s="697"/>
      <c r="J58" s="697"/>
      <c r="K58" s="697"/>
    </row>
    <row r="59" spans="1:11" ht="14.45" customHeight="1" x14ac:dyDescent="0.15">
      <c r="A59" s="694"/>
      <c r="B59" s="695"/>
      <c r="C59" s="697" t="s">
        <v>92</v>
      </c>
      <c r="D59" s="697"/>
      <c r="E59" s="697"/>
      <c r="F59" s="697"/>
      <c r="G59" s="697"/>
      <c r="H59" s="697"/>
      <c r="I59" s="697"/>
      <c r="J59" s="697"/>
      <c r="K59" s="697"/>
    </row>
  </sheetData>
  <mergeCells count="59">
    <mergeCell ref="C58:K58"/>
    <mergeCell ref="A59:B59"/>
    <mergeCell ref="C59:K59"/>
    <mergeCell ref="B1:E1"/>
    <mergeCell ref="A54:B55"/>
    <mergeCell ref="D54:E54"/>
    <mergeCell ref="C55:K55"/>
    <mergeCell ref="A56:B56"/>
    <mergeCell ref="C56:K56"/>
    <mergeCell ref="C57:K57"/>
    <mergeCell ref="J47:K47"/>
    <mergeCell ref="J48:K48"/>
    <mergeCell ref="J49:K49"/>
    <mergeCell ref="J50:K50"/>
    <mergeCell ref="J51:K51"/>
    <mergeCell ref="I53:K53"/>
    <mergeCell ref="J46:K46"/>
    <mergeCell ref="I34:I35"/>
    <mergeCell ref="J34:K35"/>
    <mergeCell ref="J36:K36"/>
    <mergeCell ref="J37:K37"/>
    <mergeCell ref="J38:K38"/>
    <mergeCell ref="J39:K39"/>
    <mergeCell ref="J40:K40"/>
    <mergeCell ref="J41:K41"/>
    <mergeCell ref="J43:K43"/>
    <mergeCell ref="I44:I45"/>
    <mergeCell ref="J44:K45"/>
    <mergeCell ref="J33:K33"/>
    <mergeCell ref="J20:K20"/>
    <mergeCell ref="J21:K21"/>
    <mergeCell ref="J23:K23"/>
    <mergeCell ref="I24:I25"/>
    <mergeCell ref="J24:K25"/>
    <mergeCell ref="J26:K26"/>
    <mergeCell ref="J27:K27"/>
    <mergeCell ref="J28:K28"/>
    <mergeCell ref="J29:K29"/>
    <mergeCell ref="J30:K30"/>
    <mergeCell ref="J31:K31"/>
    <mergeCell ref="I14:I15"/>
    <mergeCell ref="J14:K15"/>
    <mergeCell ref="J16:K16"/>
    <mergeCell ref="J17:K17"/>
    <mergeCell ref="J18:K18"/>
    <mergeCell ref="J19:K19"/>
    <mergeCell ref="J7:K7"/>
    <mergeCell ref="J8:K8"/>
    <mergeCell ref="J9:K9"/>
    <mergeCell ref="J10:K10"/>
    <mergeCell ref="J11:K11"/>
    <mergeCell ref="J13:K13"/>
    <mergeCell ref="H1:K1"/>
    <mergeCell ref="I3:I4"/>
    <mergeCell ref="J3:K4"/>
    <mergeCell ref="A5:A6"/>
    <mergeCell ref="I5:I6"/>
    <mergeCell ref="J5:K6"/>
    <mergeCell ref="E6:H6"/>
  </mergeCells>
  <phoneticPr fontId="13"/>
  <pageMargins left="0.39370078740157483" right="0.27559055118110237" top="0.31496062992125984" bottom="0.11811023622047245" header="0.51181102362204722" footer="0.51181102362204722"/>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DAD27A3-59F1-4890-96C7-F5629093A976}">
          <x14:formula1>
            <xm:f>'F:\Users\clmiwa-three\Downloads\[《中村》新田・草加 エリア 仮シフト【12月16日～1月15日】.xlsx]参照データベース'!#REF!</xm:f>
          </x14:formula1>
          <xm:sqref>G1 C53:H53</xm:sqref>
        </x14:dataValidation>
      </x14:dataValidations>
    </ext>
  </extLst>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5266C-0A5C-4F69-B121-38A61EA87AAE}">
  <sheetPr>
    <tabColor theme="7" tint="0.59999389629810485"/>
  </sheetPr>
  <dimension ref="A1:K59"/>
  <sheetViews>
    <sheetView zoomScaleNormal="100" workbookViewId="0">
      <selection activeCell="A11" sqref="A11:K11"/>
    </sheetView>
  </sheetViews>
  <sheetFormatPr defaultColWidth="9" defaultRowHeight="16.5" customHeight="1" x14ac:dyDescent="0.15"/>
  <cols>
    <col min="1" max="1" width="11.5" style="1" customWidth="1"/>
    <col min="2" max="8" width="9.625" style="14" customWidth="1"/>
    <col min="9" max="9" width="7.625" style="1" customWidth="1"/>
    <col min="10" max="10" width="8.375" style="1" customWidth="1"/>
    <col min="11" max="11" width="2.375" style="1" customWidth="1"/>
    <col min="12" max="16384" width="9" style="1"/>
  </cols>
  <sheetData>
    <row r="1" spans="1:11" ht="16.5" customHeight="1" thickBot="1" x14ac:dyDescent="0.2">
      <c r="A1" s="60" t="s">
        <v>69</v>
      </c>
      <c r="B1" s="683" t="s">
        <v>289</v>
      </c>
      <c r="C1" s="683"/>
      <c r="D1" s="683"/>
      <c r="E1" s="683"/>
      <c r="F1" s="683"/>
      <c r="H1" s="760" t="s">
        <v>190</v>
      </c>
      <c r="I1" s="761"/>
      <c r="J1" s="761"/>
      <c r="K1" s="762"/>
    </row>
    <row r="2" spans="1:11" ht="8.4499999999999993" customHeight="1" x14ac:dyDescent="0.15">
      <c r="A2" s="14"/>
      <c r="I2" s="14"/>
      <c r="J2" s="3"/>
      <c r="K2" s="4"/>
    </row>
    <row r="3" spans="1:11" ht="16.5" customHeight="1" x14ac:dyDescent="0.15">
      <c r="A3" s="2" t="s">
        <v>64</v>
      </c>
      <c r="B3" s="90">
        <v>45901</v>
      </c>
      <c r="C3" s="90">
        <v>45902</v>
      </c>
      <c r="D3" s="90">
        <v>45903</v>
      </c>
      <c r="E3" s="377">
        <v>45904</v>
      </c>
      <c r="F3" s="90">
        <v>45905</v>
      </c>
      <c r="G3" s="90">
        <v>45906</v>
      </c>
      <c r="H3" s="90">
        <v>45907</v>
      </c>
      <c r="I3" s="727" t="s">
        <v>1</v>
      </c>
      <c r="J3" s="717" t="s">
        <v>2</v>
      </c>
      <c r="K3" s="718"/>
    </row>
    <row r="4" spans="1:11" ht="16.5" customHeight="1" x14ac:dyDescent="0.15">
      <c r="A4" s="2" t="s">
        <v>3</v>
      </c>
      <c r="B4" s="2" t="s">
        <v>4</v>
      </c>
      <c r="C4" s="2" t="s">
        <v>5</v>
      </c>
      <c r="D4" s="21" t="s">
        <v>6</v>
      </c>
      <c r="E4" s="378" t="s">
        <v>7</v>
      </c>
      <c r="F4" s="2" t="s">
        <v>8</v>
      </c>
      <c r="G4" s="2" t="s">
        <v>9</v>
      </c>
      <c r="H4" s="24" t="s">
        <v>10</v>
      </c>
      <c r="I4" s="728"/>
      <c r="J4" s="719"/>
      <c r="K4" s="720"/>
    </row>
    <row r="5" spans="1:11" ht="16.5" customHeight="1" x14ac:dyDescent="0.15">
      <c r="A5" s="1016" t="s">
        <v>13</v>
      </c>
      <c r="B5" s="401" t="s">
        <v>323</v>
      </c>
      <c r="C5" s="11"/>
      <c r="D5" s="11"/>
      <c r="E5" s="379" t="s">
        <v>299</v>
      </c>
      <c r="F5" s="380"/>
      <c r="G5" s="382" t="s">
        <v>300</v>
      </c>
      <c r="H5" s="381"/>
      <c r="I5" s="766"/>
      <c r="J5" s="934"/>
      <c r="K5" s="935"/>
    </row>
    <row r="6" spans="1:11" ht="18" customHeight="1" x14ac:dyDescent="0.15">
      <c r="A6" s="1017"/>
      <c r="B6" s="12"/>
      <c r="C6" s="11"/>
      <c r="D6" s="11"/>
      <c r="E6" s="1018" t="s">
        <v>328</v>
      </c>
      <c r="F6" s="1019"/>
      <c r="G6" s="1019"/>
      <c r="H6" s="1020"/>
      <c r="I6" s="782"/>
      <c r="J6" s="795"/>
      <c r="K6" s="796"/>
    </row>
    <row r="7" spans="1:11" ht="17.25" customHeight="1" x14ac:dyDescent="0.15">
      <c r="A7" s="20" t="s">
        <v>191</v>
      </c>
      <c r="B7" s="355" t="s">
        <v>20</v>
      </c>
      <c r="C7" s="357"/>
      <c r="D7" s="357"/>
      <c r="E7" s="355" t="s">
        <v>20</v>
      </c>
      <c r="F7" s="355" t="s">
        <v>20</v>
      </c>
      <c r="G7" s="306"/>
      <c r="H7" s="355" t="s">
        <v>20</v>
      </c>
      <c r="I7" s="5">
        <f t="shared" ref="I7:I10" si="0">COUNTIFS(B7:H7,"&lt;&gt;空",B7:H7,"&lt;&gt;休",B7:H7,"&lt;&gt;調",B7:H7,"&lt;&gt;",B7:H7,"&lt;&gt;調整休")</f>
        <v>4</v>
      </c>
      <c r="J7" s="758">
        <f t="shared" ref="J7" si="1">SUM(COUNTIF(B7:H7,"9-14"))*(5)+(COUNTIF(B7:H7,"14-19"))*(5)+(COUNTIF(B7:H7,"9-14・17-19"))*(7)</f>
        <v>20</v>
      </c>
      <c r="K7" s="759"/>
    </row>
    <row r="8" spans="1:11" ht="17.25" customHeight="1" x14ac:dyDescent="0.15">
      <c r="A8" s="20" t="s">
        <v>192</v>
      </c>
      <c r="B8" s="355" t="s">
        <v>21</v>
      </c>
      <c r="C8" s="357"/>
      <c r="D8" s="357"/>
      <c r="E8" s="355" t="s">
        <v>72</v>
      </c>
      <c r="F8" s="355" t="s">
        <v>21</v>
      </c>
      <c r="G8" s="306"/>
      <c r="H8" s="355" t="s">
        <v>21</v>
      </c>
      <c r="I8" s="5">
        <f t="shared" si="0"/>
        <v>4</v>
      </c>
      <c r="J8" s="758">
        <v>18</v>
      </c>
      <c r="K8" s="759"/>
    </row>
    <row r="9" spans="1:11" ht="17.25" customHeight="1" x14ac:dyDescent="0.15">
      <c r="A9" s="20" t="s">
        <v>193</v>
      </c>
      <c r="B9" s="355"/>
      <c r="C9" s="357"/>
      <c r="D9" s="357"/>
      <c r="E9" s="355" t="s">
        <v>21</v>
      </c>
      <c r="F9" s="355"/>
      <c r="G9" s="16" t="s">
        <v>201</v>
      </c>
      <c r="H9" s="355"/>
      <c r="I9" s="5">
        <f t="shared" si="0"/>
        <v>2</v>
      </c>
      <c r="J9" s="758">
        <f t="shared" ref="J9" si="2">SUM(COUNTIF(B9:H9,"9-14"))*(5)+(COUNTIF(B9:H9,"14-19"))*(5)+(COUNTIF(B9:H9,"9-14・17-19"))*(7)</f>
        <v>12</v>
      </c>
      <c r="K9" s="759"/>
    </row>
    <row r="10" spans="1:11" ht="17.25" customHeight="1" x14ac:dyDescent="0.15">
      <c r="A10" s="20" t="s">
        <v>95</v>
      </c>
      <c r="B10" s="355"/>
      <c r="C10" s="357"/>
      <c r="D10" s="357"/>
      <c r="E10" s="355" t="s">
        <v>68</v>
      </c>
      <c r="F10" s="355" t="s">
        <v>68</v>
      </c>
      <c r="G10" s="355" t="s">
        <v>189</v>
      </c>
      <c r="H10" s="355" t="s">
        <v>68</v>
      </c>
      <c r="I10" s="5">
        <f t="shared" si="0"/>
        <v>4</v>
      </c>
      <c r="J10" s="758">
        <f>SUM(COUNTIF(B10:H10,"9-14"))*(5)+(COUNTIF(B10:H10,"14-19"))*(5)+(COUNTIF(B10:H10,"9-14・17-19"))*(7)+(COUNTIF(B10:H10,"15-19"))*(4)+(COUNTIF(B10:H10,"14-18"))*(4)+(COUNTIF(B10:H10,"16-19"))*(3)</f>
        <v>16</v>
      </c>
      <c r="K10" s="759"/>
    </row>
    <row r="11" spans="1:11" ht="17.25" customHeight="1" x14ac:dyDescent="0.15">
      <c r="A11" s="20" t="s">
        <v>297</v>
      </c>
      <c r="B11" s="12" t="s">
        <v>245</v>
      </c>
      <c r="C11" s="357"/>
      <c r="D11" s="357"/>
      <c r="E11" s="12" t="s">
        <v>245</v>
      </c>
      <c r="F11" s="12" t="s">
        <v>245</v>
      </c>
      <c r="G11" s="12" t="s">
        <v>245</v>
      </c>
      <c r="H11" s="355"/>
      <c r="I11" s="5">
        <f t="shared" ref="I11" si="3">COUNTIFS(B11:H11,"&lt;&gt;空",B11:H11,"&lt;&gt;休",B11:H11,"&lt;&gt;調",B11:H11,"&lt;&gt;",B11:H11,"&lt;&gt;調整休")</f>
        <v>4</v>
      </c>
      <c r="J11" s="758">
        <f>SUM(COUNTIF(B11:H11,"9-14"))*(5)+(COUNTIF(B11:H11,"14-19"))*(5)+(COUNTIF(B11:H11,"9-14・17-19"))*(7)+(COUNTIF(B11:H11,"15-19"))*(4)+(COUNTIF(B11:H11,"14-18"))*(4)+(COUNTIF(B11:H11,"16-19"))*(3)+(COUNTIF(B11:H11,"10-15:30"))*(5)</f>
        <v>20</v>
      </c>
      <c r="K11" s="759"/>
    </row>
    <row r="12" spans="1:11" ht="17.25" customHeight="1" x14ac:dyDescent="0.15">
      <c r="A12" s="31" t="s">
        <v>66</v>
      </c>
      <c r="B12" s="121" t="s">
        <v>325</v>
      </c>
      <c r="C12" s="357"/>
      <c r="D12" s="357"/>
      <c r="E12" s="121" t="s">
        <v>309</v>
      </c>
      <c r="F12" s="121" t="s">
        <v>308</v>
      </c>
      <c r="G12" s="355"/>
      <c r="H12" s="121" t="s">
        <v>307</v>
      </c>
      <c r="I12" s="5"/>
      <c r="J12" s="91"/>
      <c r="K12" s="92"/>
    </row>
    <row r="13" spans="1:11" ht="17.25" customHeight="1" x14ac:dyDescent="0.15">
      <c r="A13" s="31" t="s">
        <v>66</v>
      </c>
      <c r="B13" s="355"/>
      <c r="C13" s="357"/>
      <c r="D13" s="357"/>
      <c r="E13" s="121" t="s">
        <v>268</v>
      </c>
      <c r="F13" s="355"/>
      <c r="G13" s="355"/>
      <c r="H13" s="355"/>
      <c r="I13" s="5"/>
      <c r="J13" s="682"/>
      <c r="K13" s="692"/>
    </row>
    <row r="14" spans="1:11" ht="16.5" customHeight="1" x14ac:dyDescent="0.15">
      <c r="A14" s="33" t="s">
        <v>0</v>
      </c>
      <c r="B14" s="90">
        <v>45908</v>
      </c>
      <c r="C14" s="90">
        <v>45909</v>
      </c>
      <c r="D14" s="90">
        <v>45910</v>
      </c>
      <c r="E14" s="90">
        <v>45911</v>
      </c>
      <c r="F14" s="90">
        <v>45912</v>
      </c>
      <c r="G14" s="90">
        <v>45913</v>
      </c>
      <c r="H14" s="90">
        <v>45914</v>
      </c>
      <c r="I14" s="727" t="s">
        <v>1</v>
      </c>
      <c r="J14" s="717" t="s">
        <v>2</v>
      </c>
      <c r="K14" s="718"/>
    </row>
    <row r="15" spans="1:11" ht="16.5" customHeight="1" x14ac:dyDescent="0.15">
      <c r="A15" s="22" t="s">
        <v>3</v>
      </c>
      <c r="B15" s="2" t="s">
        <v>4</v>
      </c>
      <c r="C15" s="2" t="s">
        <v>5</v>
      </c>
      <c r="D15" s="21" t="s">
        <v>6</v>
      </c>
      <c r="E15" s="2" t="s">
        <v>7</v>
      </c>
      <c r="F15" s="2" t="s">
        <v>8</v>
      </c>
      <c r="G15" s="2" t="s">
        <v>9</v>
      </c>
      <c r="H15" s="24" t="s">
        <v>10</v>
      </c>
      <c r="I15" s="728"/>
      <c r="J15" s="719"/>
      <c r="K15" s="720"/>
    </row>
    <row r="16" spans="1:11" ht="18" customHeight="1" x14ac:dyDescent="0.15">
      <c r="A16" s="17" t="s">
        <v>12</v>
      </c>
      <c r="B16" s="59"/>
      <c r="C16" s="11"/>
      <c r="D16" s="11"/>
      <c r="E16" s="404"/>
      <c r="F16" s="384" t="s">
        <v>302</v>
      </c>
      <c r="G16" s="404"/>
      <c r="H16" s="405"/>
      <c r="I16" s="5"/>
      <c r="J16" s="682"/>
      <c r="K16" s="692"/>
    </row>
    <row r="17" spans="1:11" ht="17.25" customHeight="1" x14ac:dyDescent="0.15">
      <c r="A17" s="20" t="s">
        <v>191</v>
      </c>
      <c r="B17" s="355" t="s">
        <v>20</v>
      </c>
      <c r="C17" s="357"/>
      <c r="D17" s="357"/>
      <c r="E17" s="355" t="s">
        <v>20</v>
      </c>
      <c r="F17" s="355" t="s">
        <v>20</v>
      </c>
      <c r="G17" s="306"/>
      <c r="H17" s="355"/>
      <c r="I17" s="5">
        <f t="shared" ref="I17:I21" si="4">COUNTIFS(B17:H17,"&lt;&gt;空",B17:H17,"&lt;&gt;休",B17:H17,"&lt;&gt;調",B17:H17,"&lt;&gt;",B17:H17,"&lt;&gt;調整休")</f>
        <v>3</v>
      </c>
      <c r="J17" s="758">
        <f t="shared" ref="J17:J19" si="5">SUM(COUNTIF(B17:H17,"9-14"))*(5)+(COUNTIF(B17:H17,"14-19"))*(5)+(COUNTIF(B17:H17,"9-14・17-19"))*(7)</f>
        <v>15</v>
      </c>
      <c r="K17" s="759"/>
    </row>
    <row r="18" spans="1:11" ht="17.25" customHeight="1" x14ac:dyDescent="0.15">
      <c r="A18" s="20" t="s">
        <v>192</v>
      </c>
      <c r="B18" s="355" t="s">
        <v>21</v>
      </c>
      <c r="C18" s="357"/>
      <c r="D18" s="357"/>
      <c r="E18" s="355"/>
      <c r="F18" s="355" t="s">
        <v>21</v>
      </c>
      <c r="G18" s="306"/>
      <c r="H18" s="355" t="s">
        <v>304</v>
      </c>
      <c r="I18" s="5">
        <f t="shared" si="4"/>
        <v>3</v>
      </c>
      <c r="J18" s="758">
        <v>12</v>
      </c>
      <c r="K18" s="759"/>
    </row>
    <row r="19" spans="1:11" ht="17.25" customHeight="1" x14ac:dyDescent="0.15">
      <c r="A19" s="20" t="s">
        <v>193</v>
      </c>
      <c r="B19" s="355"/>
      <c r="C19" s="357"/>
      <c r="D19" s="357"/>
      <c r="E19" s="355" t="s">
        <v>21</v>
      </c>
      <c r="F19" s="355"/>
      <c r="G19" s="16" t="s">
        <v>201</v>
      </c>
      <c r="H19" s="355" t="s">
        <v>20</v>
      </c>
      <c r="I19" s="5">
        <f t="shared" si="4"/>
        <v>3</v>
      </c>
      <c r="J19" s="758">
        <f t="shared" si="5"/>
        <v>17</v>
      </c>
      <c r="K19" s="759"/>
    </row>
    <row r="20" spans="1:11" ht="17.25" customHeight="1" x14ac:dyDescent="0.15">
      <c r="A20" s="20" t="s">
        <v>95</v>
      </c>
      <c r="B20" s="355"/>
      <c r="C20" s="357"/>
      <c r="D20" s="357"/>
      <c r="E20" s="355"/>
      <c r="F20" s="355" t="s">
        <v>68</v>
      </c>
      <c r="G20" s="355" t="s">
        <v>189</v>
      </c>
      <c r="H20" s="355" t="s">
        <v>189</v>
      </c>
      <c r="I20" s="5">
        <f t="shared" si="4"/>
        <v>3</v>
      </c>
      <c r="J20" s="758">
        <f>SUM(COUNTIF(B20:H20,"9-14"))*(5)+(COUNTIF(B20:H20,"14-19"))*(5)+(COUNTIF(B20:H20,"9-14・17-19"))*(7)+(COUNTIF(B20:H20,"15-19"))*(4)+(COUNTIF(B20:H20,"14-18"))*(4)</f>
        <v>12</v>
      </c>
      <c r="K20" s="759"/>
    </row>
    <row r="21" spans="1:11" ht="17.25" customHeight="1" x14ac:dyDescent="0.15">
      <c r="A21" s="20" t="s">
        <v>297</v>
      </c>
      <c r="B21" s="12" t="s">
        <v>245</v>
      </c>
      <c r="C21" s="357"/>
      <c r="D21" s="357"/>
      <c r="E21" s="12" t="s">
        <v>245</v>
      </c>
      <c r="F21" s="12" t="s">
        <v>245</v>
      </c>
      <c r="G21" s="12" t="s">
        <v>245</v>
      </c>
      <c r="H21" s="355"/>
      <c r="I21" s="5">
        <f t="shared" si="4"/>
        <v>4</v>
      </c>
      <c r="J21" s="758">
        <f>SUM(COUNTIF(B21:H21,"9-14"))*(5)+(COUNTIF(B21:H21,"14-19"))*(5)+(COUNTIF(B21:H21,"9-14・17-19"))*(7)+(COUNTIF(B21:H21,"15-19"))*(4)+(COUNTIF(B21:H21,"14-18"))*(4)+(COUNTIF(B21:H21,"16-19"))*(3)+(COUNTIF(B21:H21,"10-15:30"))*(5)</f>
        <v>20</v>
      </c>
      <c r="K21" s="759"/>
    </row>
    <row r="22" spans="1:11" ht="17.25" customHeight="1" x14ac:dyDescent="0.15">
      <c r="A22" s="31" t="s">
        <v>66</v>
      </c>
      <c r="B22" s="121" t="s">
        <v>322</v>
      </c>
      <c r="C22" s="357"/>
      <c r="D22" s="357"/>
      <c r="E22" s="121" t="s">
        <v>309</v>
      </c>
      <c r="F22" s="355"/>
      <c r="G22" s="306"/>
      <c r="H22" s="121" t="s">
        <v>307</v>
      </c>
      <c r="I22" s="5"/>
      <c r="J22" s="91"/>
      <c r="K22" s="92"/>
    </row>
    <row r="23" spans="1:11" ht="17.25" customHeight="1" x14ac:dyDescent="0.15">
      <c r="A23" s="31" t="s">
        <v>66</v>
      </c>
      <c r="B23" s="121" t="s">
        <v>263</v>
      </c>
      <c r="C23" s="357"/>
      <c r="D23" s="357"/>
      <c r="E23" s="355"/>
      <c r="F23" s="355"/>
      <c r="G23" s="306"/>
      <c r="H23" s="355"/>
      <c r="I23" s="5"/>
      <c r="J23" s="682"/>
      <c r="K23" s="692"/>
    </row>
    <row r="24" spans="1:11" ht="16.5" customHeight="1" x14ac:dyDescent="0.15">
      <c r="A24" s="22" t="s">
        <v>0</v>
      </c>
      <c r="B24" s="23">
        <v>45915</v>
      </c>
      <c r="C24" s="23">
        <v>45916</v>
      </c>
      <c r="D24" s="23">
        <v>45917</v>
      </c>
      <c r="E24" s="23">
        <v>45918</v>
      </c>
      <c r="F24" s="23">
        <v>45919</v>
      </c>
      <c r="G24" s="23">
        <v>45920</v>
      </c>
      <c r="H24" s="23">
        <v>45921</v>
      </c>
      <c r="I24" s="727" t="s">
        <v>1</v>
      </c>
      <c r="J24" s="717" t="s">
        <v>2</v>
      </c>
      <c r="K24" s="718"/>
    </row>
    <row r="25" spans="1:11" ht="16.5" customHeight="1" x14ac:dyDescent="0.15">
      <c r="A25" s="22" t="s">
        <v>3</v>
      </c>
      <c r="B25" s="24" t="s">
        <v>4</v>
      </c>
      <c r="C25" s="21" t="s">
        <v>5</v>
      </c>
      <c r="D25" s="21" t="s">
        <v>6</v>
      </c>
      <c r="E25" s="2" t="s">
        <v>7</v>
      </c>
      <c r="F25" s="2" t="s">
        <v>8</v>
      </c>
      <c r="G25" s="2" t="s">
        <v>9</v>
      </c>
      <c r="H25" s="24" t="s">
        <v>10</v>
      </c>
      <c r="I25" s="728"/>
      <c r="J25" s="719"/>
      <c r="K25" s="720"/>
    </row>
    <row r="26" spans="1:11" ht="18" customHeight="1" x14ac:dyDescent="0.15">
      <c r="A26" s="17" t="s">
        <v>13</v>
      </c>
      <c r="B26" s="59"/>
      <c r="C26" s="11"/>
      <c r="D26" s="11"/>
      <c r="E26" s="12"/>
      <c r="F26" s="12"/>
      <c r="G26" s="12"/>
      <c r="H26" s="12"/>
      <c r="I26" s="5"/>
      <c r="J26" s="693"/>
      <c r="K26" s="692"/>
    </row>
    <row r="27" spans="1:11" ht="17.25" customHeight="1" x14ac:dyDescent="0.15">
      <c r="A27" s="20" t="s">
        <v>191</v>
      </c>
      <c r="B27" s="355" t="s">
        <v>20</v>
      </c>
      <c r="C27" s="357"/>
      <c r="D27" s="357"/>
      <c r="E27" s="355" t="s">
        <v>20</v>
      </c>
      <c r="F27" s="355" t="s">
        <v>20</v>
      </c>
      <c r="G27" s="306"/>
      <c r="H27" s="355" t="s">
        <v>20</v>
      </c>
      <c r="I27" s="5">
        <f t="shared" ref="I27:I31" si="6">COUNTIFS(B27:H27,"&lt;&gt;空",B27:H27,"&lt;&gt;休",B27:H27,"&lt;&gt;調",B27:H27,"&lt;&gt;",B27:H27,"&lt;&gt;調整休")</f>
        <v>4</v>
      </c>
      <c r="J27" s="758">
        <f t="shared" ref="J27" si="7">SUM(COUNTIF(B27:H27,"9-14"))*(5)+(COUNTIF(B27:H27,"14-19"))*(5)+(COUNTIF(B27:H27,"9-14・17-19"))*(7)</f>
        <v>20</v>
      </c>
      <c r="K27" s="759"/>
    </row>
    <row r="28" spans="1:11" ht="17.25" customHeight="1" x14ac:dyDescent="0.15">
      <c r="A28" s="20" t="s">
        <v>192</v>
      </c>
      <c r="B28" s="355" t="s">
        <v>21</v>
      </c>
      <c r="C28" s="357"/>
      <c r="D28" s="357"/>
      <c r="E28" s="355"/>
      <c r="F28" s="355" t="s">
        <v>21</v>
      </c>
      <c r="G28" s="306"/>
      <c r="H28" s="355" t="s">
        <v>21</v>
      </c>
      <c r="I28" s="5">
        <f t="shared" si="6"/>
        <v>3</v>
      </c>
      <c r="J28" s="758">
        <f t="shared" ref="J28:J29" si="8">SUM(COUNTIF(B28:H28,"9-14"))*(5)+(COUNTIF(B28:H28,"14-19"))*(5)+(COUNTIF(B28:H28,"9-14・17-19"))*(7)</f>
        <v>15</v>
      </c>
      <c r="K28" s="759"/>
    </row>
    <row r="29" spans="1:11" ht="17.25" customHeight="1" x14ac:dyDescent="0.15">
      <c r="A29" s="20" t="s">
        <v>193</v>
      </c>
      <c r="B29" s="355"/>
      <c r="C29" s="357"/>
      <c r="D29" s="357"/>
      <c r="E29" s="355" t="s">
        <v>21</v>
      </c>
      <c r="F29" s="355"/>
      <c r="G29" s="16" t="s">
        <v>201</v>
      </c>
      <c r="H29" s="355"/>
      <c r="I29" s="5">
        <f t="shared" si="6"/>
        <v>2</v>
      </c>
      <c r="J29" s="758">
        <f t="shared" si="8"/>
        <v>12</v>
      </c>
      <c r="K29" s="759"/>
    </row>
    <row r="30" spans="1:11" ht="17.25" customHeight="1" x14ac:dyDescent="0.15">
      <c r="A30" s="20" t="s">
        <v>95</v>
      </c>
      <c r="B30" s="355"/>
      <c r="C30" s="357"/>
      <c r="D30" s="357"/>
      <c r="E30" s="355"/>
      <c r="F30" s="355" t="s">
        <v>68</v>
      </c>
      <c r="G30" s="355" t="s">
        <v>189</v>
      </c>
      <c r="H30" s="355" t="s">
        <v>68</v>
      </c>
      <c r="I30" s="5">
        <f t="shared" si="6"/>
        <v>3</v>
      </c>
      <c r="J30" s="758">
        <f>SUM(COUNTIF(B30:H30,"9-14"))*(5)+(COUNTIF(B30:H30,"14-19"))*(5)+(COUNTIF(B30:H30,"9-14・17-19"))*(7)+(COUNTIF(B30:H30,"15-19"))*(4)+(COUNTIF(B30:H30,"14-18"))*(4)+(COUNTIF(B30:H30,"16-19"))*(3)</f>
        <v>12</v>
      </c>
      <c r="K30" s="759"/>
    </row>
    <row r="31" spans="1:11" ht="17.25" customHeight="1" x14ac:dyDescent="0.15">
      <c r="A31" s="20" t="s">
        <v>297</v>
      </c>
      <c r="B31" s="59"/>
      <c r="C31" s="357"/>
      <c r="D31" s="357"/>
      <c r="E31" s="12" t="s">
        <v>245</v>
      </c>
      <c r="F31" s="12" t="s">
        <v>245</v>
      </c>
      <c r="G31" s="12" t="s">
        <v>245</v>
      </c>
      <c r="H31" s="355"/>
      <c r="I31" s="5">
        <f t="shared" si="6"/>
        <v>3</v>
      </c>
      <c r="J31" s="758">
        <f>SUM(COUNTIF(B31:H31,"9-14"))*(5)+(COUNTIF(B31:H31,"14-19"))*(5)+(COUNTIF(B31:H31,"9-14・17-19"))*(7)+(COUNTIF(B31:H31,"15-19"))*(4)+(COUNTIF(B31:H31,"14-18"))*(4)+(COUNTIF(B31:H31,"16-19"))*(3)+(COUNTIF(B31:H31,"10-15:30"))*(5)</f>
        <v>15</v>
      </c>
      <c r="K31" s="759"/>
    </row>
    <row r="32" spans="1:11" ht="17.25" customHeight="1" x14ac:dyDescent="0.15">
      <c r="A32" s="31" t="s">
        <v>66</v>
      </c>
      <c r="B32" s="121" t="s">
        <v>309</v>
      </c>
      <c r="C32" s="317"/>
      <c r="D32" s="317"/>
      <c r="E32" s="306"/>
      <c r="F32" s="306"/>
      <c r="G32" s="306"/>
      <c r="H32" s="306"/>
      <c r="I32" s="5"/>
      <c r="J32" s="91"/>
      <c r="K32" s="92"/>
    </row>
    <row r="33" spans="1:11" ht="17.25" customHeight="1" x14ac:dyDescent="0.15">
      <c r="A33" s="31" t="s">
        <v>66</v>
      </c>
      <c r="B33" s="121" t="s">
        <v>263</v>
      </c>
      <c r="C33" s="317"/>
      <c r="D33" s="317"/>
      <c r="E33" s="306"/>
      <c r="F33" s="306"/>
      <c r="G33" s="306"/>
      <c r="H33" s="306"/>
      <c r="I33" s="5"/>
      <c r="J33" s="682"/>
      <c r="K33" s="692"/>
    </row>
    <row r="34" spans="1:11" ht="16.5" customHeight="1" x14ac:dyDescent="0.15">
      <c r="A34" s="22" t="s">
        <v>0</v>
      </c>
      <c r="B34" s="90">
        <v>45922</v>
      </c>
      <c r="C34" s="90">
        <v>45923</v>
      </c>
      <c r="D34" s="90">
        <v>45924</v>
      </c>
      <c r="E34" s="90">
        <v>45925</v>
      </c>
      <c r="F34" s="90">
        <v>45926</v>
      </c>
      <c r="G34" s="90">
        <v>45927</v>
      </c>
      <c r="H34" s="90">
        <v>45928</v>
      </c>
      <c r="I34" s="727" t="s">
        <v>1</v>
      </c>
      <c r="J34" s="717" t="s">
        <v>2</v>
      </c>
      <c r="K34" s="718"/>
    </row>
    <row r="35" spans="1:11" ht="16.5" customHeight="1" x14ac:dyDescent="0.15">
      <c r="A35" s="22" t="s">
        <v>3</v>
      </c>
      <c r="B35" s="2" t="s">
        <v>4</v>
      </c>
      <c r="C35" s="376" t="s">
        <v>5</v>
      </c>
      <c r="D35" s="21" t="s">
        <v>6</v>
      </c>
      <c r="E35" s="2" t="s">
        <v>7</v>
      </c>
      <c r="F35" s="2" t="s">
        <v>8</v>
      </c>
      <c r="G35" s="2" t="s">
        <v>9</v>
      </c>
      <c r="H35" s="24" t="s">
        <v>10</v>
      </c>
      <c r="I35" s="728"/>
      <c r="J35" s="719"/>
      <c r="K35" s="720"/>
    </row>
    <row r="36" spans="1:11" ht="18" customHeight="1" x14ac:dyDescent="0.15">
      <c r="A36" s="17" t="s">
        <v>12</v>
      </c>
      <c r="B36" s="12"/>
      <c r="C36" s="11"/>
      <c r="D36" s="11"/>
      <c r="E36" s="12"/>
      <c r="F36" s="12"/>
      <c r="G36" s="12"/>
      <c r="H36" s="12"/>
      <c r="I36" s="5"/>
      <c r="J36" s="682"/>
      <c r="K36" s="692"/>
    </row>
    <row r="37" spans="1:11" ht="17.25" customHeight="1" x14ac:dyDescent="0.15">
      <c r="A37" s="20" t="s">
        <v>191</v>
      </c>
      <c r="B37" s="355" t="s">
        <v>20</v>
      </c>
      <c r="C37" s="357"/>
      <c r="D37" s="357"/>
      <c r="E37" s="355" t="s">
        <v>20</v>
      </c>
      <c r="F37" s="355" t="s">
        <v>20</v>
      </c>
      <c r="G37" s="306"/>
      <c r="H37" s="355"/>
      <c r="I37" s="5">
        <f t="shared" ref="I37:I41" si="9">COUNTIFS(B37:H37,"&lt;&gt;空",B37:H37,"&lt;&gt;休",B37:H37,"&lt;&gt;調",B37:H37,"&lt;&gt;",B37:H37,"&lt;&gt;調整休")</f>
        <v>3</v>
      </c>
      <c r="J37" s="758">
        <f t="shared" ref="J37:J39" si="10">SUM(COUNTIF(B37:H37,"9-14"))*(5)+(COUNTIF(B37:H37,"14-19"))*(5)+(COUNTIF(B37:H37,"9-14・17-19"))*(7)</f>
        <v>15</v>
      </c>
      <c r="K37" s="759"/>
    </row>
    <row r="38" spans="1:11" ht="17.25" customHeight="1" x14ac:dyDescent="0.15">
      <c r="A38" s="20" t="s">
        <v>192</v>
      </c>
      <c r="B38" s="355" t="s">
        <v>21</v>
      </c>
      <c r="C38" s="357"/>
      <c r="D38" s="357"/>
      <c r="E38" s="355"/>
      <c r="F38" s="355" t="s">
        <v>21</v>
      </c>
      <c r="G38" s="306"/>
      <c r="H38" s="355" t="s">
        <v>21</v>
      </c>
      <c r="I38" s="5">
        <f t="shared" si="9"/>
        <v>3</v>
      </c>
      <c r="J38" s="758">
        <f t="shared" si="10"/>
        <v>15</v>
      </c>
      <c r="K38" s="759"/>
    </row>
    <row r="39" spans="1:11" ht="17.25" customHeight="1" x14ac:dyDescent="0.15">
      <c r="A39" s="20" t="s">
        <v>193</v>
      </c>
      <c r="B39" s="355"/>
      <c r="C39" s="357"/>
      <c r="D39" s="357"/>
      <c r="E39" s="355" t="s">
        <v>21</v>
      </c>
      <c r="F39" s="355"/>
      <c r="G39" s="16" t="s">
        <v>201</v>
      </c>
      <c r="H39" s="355" t="s">
        <v>20</v>
      </c>
      <c r="I39" s="5">
        <f t="shared" si="9"/>
        <v>3</v>
      </c>
      <c r="J39" s="758">
        <f t="shared" si="10"/>
        <v>17</v>
      </c>
      <c r="K39" s="759"/>
    </row>
    <row r="40" spans="1:11" ht="17.25" customHeight="1" x14ac:dyDescent="0.15">
      <c r="A40" s="20" t="s">
        <v>95</v>
      </c>
      <c r="B40" s="355"/>
      <c r="C40" s="357"/>
      <c r="D40" s="357"/>
      <c r="E40" s="355"/>
      <c r="F40" s="355" t="s">
        <v>68</v>
      </c>
      <c r="G40" s="355" t="s">
        <v>189</v>
      </c>
      <c r="H40" s="355" t="s">
        <v>68</v>
      </c>
      <c r="I40" s="5">
        <f t="shared" si="9"/>
        <v>3</v>
      </c>
      <c r="J40" s="758">
        <f>SUM(COUNTIF(B40:H40,"9-14"))*(5)+(COUNTIF(B40:H40,"14-19"))*(5)+(COUNTIF(B40:H40,"9-14・17-19"))*(7)+(COUNTIF(B40:H40,"15-19"))*(4)+(COUNTIF(B40:H40,"14-18"))*(4)</f>
        <v>12</v>
      </c>
      <c r="K40" s="759"/>
    </row>
    <row r="41" spans="1:11" ht="17.25" customHeight="1" x14ac:dyDescent="0.15">
      <c r="A41" s="20" t="s">
        <v>297</v>
      </c>
      <c r="B41" s="12" t="s">
        <v>245</v>
      </c>
      <c r="C41" s="357"/>
      <c r="D41" s="357"/>
      <c r="E41" s="12" t="s">
        <v>245</v>
      </c>
      <c r="F41" s="12" t="s">
        <v>25</v>
      </c>
      <c r="G41" s="12" t="s">
        <v>245</v>
      </c>
      <c r="H41" s="355"/>
      <c r="I41" s="5">
        <f t="shared" si="9"/>
        <v>4</v>
      </c>
      <c r="J41" s="758">
        <v>19.5</v>
      </c>
      <c r="K41" s="759"/>
    </row>
    <row r="42" spans="1:11" ht="17.25" customHeight="1" x14ac:dyDescent="0.15">
      <c r="A42" s="31" t="s">
        <v>66</v>
      </c>
      <c r="B42" s="355"/>
      <c r="C42" s="357"/>
      <c r="D42" s="357"/>
      <c r="E42" s="355"/>
      <c r="F42" s="355"/>
      <c r="G42" s="306"/>
      <c r="H42" s="355"/>
      <c r="I42" s="5"/>
      <c r="J42" s="91"/>
      <c r="K42" s="92"/>
    </row>
    <row r="43" spans="1:11" ht="17.25" customHeight="1" x14ac:dyDescent="0.15">
      <c r="A43" s="31" t="s">
        <v>66</v>
      </c>
      <c r="B43" s="355"/>
      <c r="C43" s="357"/>
      <c r="D43" s="357"/>
      <c r="E43" s="355"/>
      <c r="F43" s="355"/>
      <c r="G43" s="306"/>
      <c r="H43" s="355"/>
      <c r="I43" s="5"/>
      <c r="J43" s="682"/>
      <c r="K43" s="692"/>
    </row>
    <row r="44" spans="1:11" ht="16.5" customHeight="1" x14ac:dyDescent="0.15">
      <c r="A44" s="22" t="s">
        <v>0</v>
      </c>
      <c r="B44" s="23">
        <v>45929</v>
      </c>
      <c r="C44" s="23">
        <v>45930</v>
      </c>
      <c r="D44" s="23"/>
      <c r="E44" s="23"/>
      <c r="F44" s="23"/>
      <c r="G44" s="23"/>
      <c r="H44" s="23"/>
      <c r="I44" s="727" t="s">
        <v>1</v>
      </c>
      <c r="J44" s="717" t="s">
        <v>2</v>
      </c>
      <c r="K44" s="718"/>
    </row>
    <row r="45" spans="1:11" ht="16.5" customHeight="1" x14ac:dyDescent="0.15">
      <c r="A45" s="22" t="s">
        <v>3</v>
      </c>
      <c r="B45" s="2" t="s">
        <v>4</v>
      </c>
      <c r="C45" s="316" t="s">
        <v>5</v>
      </c>
      <c r="D45" s="21"/>
      <c r="E45" s="21"/>
      <c r="F45" s="21"/>
      <c r="G45" s="21"/>
      <c r="H45" s="21"/>
      <c r="I45" s="728"/>
      <c r="J45" s="719"/>
      <c r="K45" s="720"/>
    </row>
    <row r="46" spans="1:11" ht="16.5" customHeight="1" x14ac:dyDescent="0.15">
      <c r="A46" s="17" t="s">
        <v>13</v>
      </c>
      <c r="B46" s="12"/>
      <c r="C46" s="11"/>
      <c r="D46" s="11"/>
      <c r="E46" s="11"/>
      <c r="F46" s="11"/>
      <c r="G46" s="11"/>
      <c r="H46" s="11"/>
      <c r="I46" s="5"/>
      <c r="J46" s="693"/>
      <c r="K46" s="692"/>
    </row>
    <row r="47" spans="1:11" ht="17.25" customHeight="1" x14ac:dyDescent="0.15">
      <c r="A47" s="20" t="s">
        <v>191</v>
      </c>
      <c r="B47" s="355" t="s">
        <v>20</v>
      </c>
      <c r="C47" s="317"/>
      <c r="D47" s="317"/>
      <c r="E47" s="317"/>
      <c r="F47" s="317"/>
      <c r="G47" s="317"/>
      <c r="H47" s="317"/>
      <c r="I47" s="5">
        <f t="shared" ref="I47:I51" si="11">COUNTIFS(B47:H47,"&lt;&gt;空",B47:H47,"&lt;&gt;休",B47:H47,"&lt;&gt;調",B47:H47,"&lt;&gt;",B47:H47,"&lt;&gt;調整休")</f>
        <v>1</v>
      </c>
      <c r="J47" s="758">
        <f t="shared" ref="J47" si="12">SUM(COUNTIF(B47:H47,"9-14"))*(5)+(COUNTIF(B47:H47,"14-19"))*(5)+(COUNTIF(B47:H47,"9-14・17-19"))*(7)</f>
        <v>5</v>
      </c>
      <c r="K47" s="759"/>
    </row>
    <row r="48" spans="1:11" ht="17.25" customHeight="1" x14ac:dyDescent="0.15">
      <c r="A48" s="20" t="s">
        <v>192</v>
      </c>
      <c r="B48" s="355" t="s">
        <v>21</v>
      </c>
      <c r="C48" s="317"/>
      <c r="D48" s="317"/>
      <c r="E48" s="317"/>
      <c r="F48" s="317"/>
      <c r="G48" s="317"/>
      <c r="H48" s="317"/>
      <c r="I48" s="5">
        <f t="shared" si="11"/>
        <v>1</v>
      </c>
      <c r="J48" s="758">
        <f t="shared" ref="J48:J49" si="13">SUM(COUNTIF(B48:H48,"9-14"))*(5)+(COUNTIF(B48:H48,"14-19"))*(5)+(COUNTIF(B48:H48,"9-14・17-19"))*(7)</f>
        <v>5</v>
      </c>
      <c r="K48" s="759"/>
    </row>
    <row r="49" spans="1:11" ht="17.25" customHeight="1" x14ac:dyDescent="0.15">
      <c r="A49" s="20" t="s">
        <v>193</v>
      </c>
      <c r="B49" s="306"/>
      <c r="C49" s="317"/>
      <c r="D49" s="317"/>
      <c r="E49" s="317"/>
      <c r="F49" s="317"/>
      <c r="G49" s="317"/>
      <c r="H49" s="317"/>
      <c r="I49" s="5">
        <f t="shared" si="11"/>
        <v>0</v>
      </c>
      <c r="J49" s="758">
        <f t="shared" si="13"/>
        <v>0</v>
      </c>
      <c r="K49" s="759"/>
    </row>
    <row r="50" spans="1:11" ht="17.25" customHeight="1" x14ac:dyDescent="0.15">
      <c r="A50" s="20" t="s">
        <v>95</v>
      </c>
      <c r="B50" s="306"/>
      <c r="C50" s="317"/>
      <c r="D50" s="317"/>
      <c r="E50" s="317"/>
      <c r="F50" s="317"/>
      <c r="G50" s="317"/>
      <c r="H50" s="317"/>
      <c r="I50" s="5">
        <f t="shared" si="11"/>
        <v>0</v>
      </c>
      <c r="J50" s="758">
        <f>SUM(COUNTIF(B50:H50,"9-14"))*(5)+(COUNTIF(B50:H50,"14-19"))*(5)+(COUNTIF(B50:H50,"9-14・17-19"))*(7)+(COUNTIF(B50:H50,"15-19"))*(4)+(COUNTIF(B50:H50,"14-18"))*(4)+(COUNTIF(B50:H50,"16-19"))*(3)</f>
        <v>0</v>
      </c>
      <c r="K50" s="759"/>
    </row>
    <row r="51" spans="1:11" ht="17.25" customHeight="1" x14ac:dyDescent="0.15">
      <c r="A51" s="20" t="s">
        <v>297</v>
      </c>
      <c r="B51" s="12" t="s">
        <v>245</v>
      </c>
      <c r="C51" s="317"/>
      <c r="D51" s="317"/>
      <c r="E51" s="317"/>
      <c r="F51" s="317"/>
      <c r="G51" s="317"/>
      <c r="H51" s="317"/>
      <c r="I51" s="5">
        <f t="shared" si="11"/>
        <v>1</v>
      </c>
      <c r="J51" s="758">
        <f>SUM(COUNTIF(B51:H51,"9-14"))*(5)+(COUNTIF(B51:H51,"14-19"))*(5)+(COUNTIF(B51:H51,"9-14・17-19"))*(7)+(COUNTIF(B51:H51,"15-19"))*(4)+(COUNTIF(B51:H51,"14-18"))*(4)+(COUNTIF(B51:H51,"16-19"))*(3)+(COUNTIF(B51:H51,"10-15:30"))*(5)</f>
        <v>5</v>
      </c>
      <c r="K51" s="759"/>
    </row>
    <row r="52" spans="1:11" ht="17.25" customHeight="1" x14ac:dyDescent="0.15">
      <c r="A52" s="31" t="s">
        <v>66</v>
      </c>
      <c r="B52" s="121" t="s">
        <v>263</v>
      </c>
      <c r="C52" s="317"/>
      <c r="D52" s="317"/>
      <c r="E52" s="317"/>
      <c r="F52" s="317"/>
      <c r="G52" s="317"/>
      <c r="H52" s="317"/>
      <c r="I52" s="5"/>
      <c r="J52" s="91"/>
      <c r="K52" s="92"/>
    </row>
    <row r="53" spans="1:11" ht="9.75" customHeight="1" x14ac:dyDescent="0.15">
      <c r="A53" s="41"/>
      <c r="B53" s="42"/>
      <c r="C53" s="42"/>
      <c r="D53" s="42"/>
      <c r="E53" s="42"/>
      <c r="F53" s="42"/>
      <c r="G53" s="42"/>
      <c r="H53" s="42"/>
      <c r="I53" s="881" t="s">
        <v>298</v>
      </c>
      <c r="J53" s="881"/>
      <c r="K53" s="881"/>
    </row>
    <row r="54" spans="1:11" ht="14.45" customHeight="1" x14ac:dyDescent="0.15">
      <c r="A54" s="963" t="s">
        <v>36</v>
      </c>
      <c r="B54" s="964"/>
      <c r="C54" s="13"/>
      <c r="D54" s="701" t="s">
        <v>31</v>
      </c>
      <c r="E54" s="701"/>
      <c r="H54" s="10"/>
      <c r="I54" s="10"/>
    </row>
    <row r="55" spans="1:11" ht="14.45" customHeight="1" x14ac:dyDescent="0.15">
      <c r="A55" s="965"/>
      <c r="B55" s="966"/>
      <c r="C55" s="704" t="s">
        <v>89</v>
      </c>
      <c r="D55" s="705"/>
      <c r="E55" s="705"/>
      <c r="F55" s="705"/>
      <c r="G55" s="705"/>
      <c r="H55" s="705"/>
      <c r="I55" s="705"/>
      <c r="J55" s="705"/>
      <c r="K55" s="705"/>
    </row>
    <row r="56" spans="1:11" ht="14.45" customHeight="1" x14ac:dyDescent="0.15">
      <c r="A56" s="702" t="s">
        <v>194</v>
      </c>
      <c r="B56" s="703"/>
      <c r="C56" s="704" t="s">
        <v>90</v>
      </c>
      <c r="D56" s="705"/>
      <c r="E56" s="705"/>
      <c r="F56" s="705"/>
      <c r="G56" s="705"/>
      <c r="H56" s="705"/>
      <c r="I56" s="705"/>
      <c r="J56" s="705"/>
      <c r="K56" s="705"/>
    </row>
    <row r="57" spans="1:11" ht="14.45" customHeight="1" x14ac:dyDescent="0.15">
      <c r="A57" s="95" t="s">
        <v>87</v>
      </c>
      <c r="B57" s="96"/>
      <c r="C57" s="696" t="s">
        <v>30</v>
      </c>
      <c r="D57" s="697"/>
      <c r="E57" s="697"/>
      <c r="F57" s="697"/>
      <c r="G57" s="697"/>
      <c r="H57" s="697"/>
      <c r="I57" s="697"/>
      <c r="J57" s="697"/>
      <c r="K57" s="697"/>
    </row>
    <row r="58" spans="1:11" ht="14.45" customHeight="1" x14ac:dyDescent="0.15">
      <c r="A58" s="95" t="s">
        <v>88</v>
      </c>
      <c r="B58" s="96"/>
      <c r="C58" s="696" t="s">
        <v>91</v>
      </c>
      <c r="D58" s="697"/>
      <c r="E58" s="697"/>
      <c r="F58" s="697"/>
      <c r="G58" s="697"/>
      <c r="H58" s="697"/>
      <c r="I58" s="697"/>
      <c r="J58" s="697"/>
      <c r="K58" s="697"/>
    </row>
    <row r="59" spans="1:11" ht="14.45" customHeight="1" x14ac:dyDescent="0.15">
      <c r="A59" s="694"/>
      <c r="B59" s="695"/>
      <c r="C59" s="697" t="s">
        <v>92</v>
      </c>
      <c r="D59" s="697"/>
      <c r="E59" s="697"/>
      <c r="F59" s="697"/>
      <c r="G59" s="697"/>
      <c r="H59" s="697"/>
      <c r="I59" s="697"/>
      <c r="J59" s="697"/>
      <c r="K59" s="697"/>
    </row>
  </sheetData>
  <mergeCells count="59">
    <mergeCell ref="A5:A6"/>
    <mergeCell ref="I5:I6"/>
    <mergeCell ref="J5:K6"/>
    <mergeCell ref="I14:I15"/>
    <mergeCell ref="J14:K15"/>
    <mergeCell ref="B1:F1"/>
    <mergeCell ref="H1:K1"/>
    <mergeCell ref="I3:I4"/>
    <mergeCell ref="J3:K4"/>
    <mergeCell ref="J7:K7"/>
    <mergeCell ref="E6:H6"/>
    <mergeCell ref="J23:K23"/>
    <mergeCell ref="J8:K8"/>
    <mergeCell ref="J9:K9"/>
    <mergeCell ref="J10:K10"/>
    <mergeCell ref="J13:K13"/>
    <mergeCell ref="J16:K16"/>
    <mergeCell ref="J17:K17"/>
    <mergeCell ref="J18:K18"/>
    <mergeCell ref="J19:K19"/>
    <mergeCell ref="J20:K20"/>
    <mergeCell ref="J37:K37"/>
    <mergeCell ref="I24:I25"/>
    <mergeCell ref="J24:K25"/>
    <mergeCell ref="J26:K26"/>
    <mergeCell ref="J27:K27"/>
    <mergeCell ref="J28:K28"/>
    <mergeCell ref="J29:K29"/>
    <mergeCell ref="J30:K30"/>
    <mergeCell ref="J33:K33"/>
    <mergeCell ref="I34:I35"/>
    <mergeCell ref="J34:K35"/>
    <mergeCell ref="J36:K36"/>
    <mergeCell ref="J48:K48"/>
    <mergeCell ref="J49:K49"/>
    <mergeCell ref="J50:K50"/>
    <mergeCell ref="C57:K57"/>
    <mergeCell ref="J38:K38"/>
    <mergeCell ref="J39:K39"/>
    <mergeCell ref="J40:K40"/>
    <mergeCell ref="J43:K43"/>
    <mergeCell ref="I44:I45"/>
    <mergeCell ref="J44:K45"/>
    <mergeCell ref="C58:K58"/>
    <mergeCell ref="A59:B59"/>
    <mergeCell ref="C59:K59"/>
    <mergeCell ref="J11:K11"/>
    <mergeCell ref="J21:K21"/>
    <mergeCell ref="J31:K31"/>
    <mergeCell ref="J41:K41"/>
    <mergeCell ref="J51:K51"/>
    <mergeCell ref="I53:K53"/>
    <mergeCell ref="A54:B55"/>
    <mergeCell ref="D54:E54"/>
    <mergeCell ref="C55:K55"/>
    <mergeCell ref="A56:B56"/>
    <mergeCell ref="C56:K56"/>
    <mergeCell ref="J46:K46"/>
    <mergeCell ref="J47:K47"/>
  </mergeCells>
  <phoneticPr fontId="13"/>
  <pageMargins left="0.39370078740157483" right="0.27559055118110237" top="0.31496062992125984" bottom="0.11811023622047245" header="0.51181102362204722" footer="0.51181102362204722"/>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5D0328E-B240-4899-95BB-AA76A625D395}">
          <x14:formula1>
            <xm:f>'F:\Users\clmiwa-three\Downloads\[《中村》新田・草加 エリア 仮シフト【12月16日～1月15日】.xlsx]参照データベース'!#REF!</xm:f>
          </x14:formula1>
          <xm:sqref>G1 C53:H53</xm:sqref>
        </x14:dataValidation>
      </x14:dataValidations>
    </ext>
  </extLst>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A52B4-0BDC-4270-A1C5-63B34827EDF1}">
  <sheetPr>
    <tabColor theme="7" tint="0.59999389629810485"/>
    <pageSetUpPr fitToPage="1"/>
  </sheetPr>
  <dimension ref="A1:X52"/>
  <sheetViews>
    <sheetView zoomScale="90" zoomScaleNormal="90" workbookViewId="0">
      <selection activeCell="M21" sqref="M21"/>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289</v>
      </c>
      <c r="C1" s="683"/>
      <c r="D1" s="683"/>
      <c r="E1" s="683"/>
      <c r="F1" s="683"/>
      <c r="H1" s="723" t="s">
        <v>49</v>
      </c>
      <c r="I1" s="724"/>
      <c r="J1" s="725"/>
      <c r="K1" s="726"/>
    </row>
    <row r="2" spans="1:24" ht="18" customHeight="1" x14ac:dyDescent="0.15">
      <c r="A2" s="14"/>
      <c r="I2" s="14"/>
      <c r="J2" s="3"/>
      <c r="K2" s="4"/>
    </row>
    <row r="3" spans="1:24" ht="18" customHeight="1" x14ac:dyDescent="0.15">
      <c r="A3" s="2" t="s">
        <v>64</v>
      </c>
      <c r="B3" s="90">
        <v>45901</v>
      </c>
      <c r="C3" s="90">
        <v>45902</v>
      </c>
      <c r="D3" s="90">
        <v>45903</v>
      </c>
      <c r="E3" s="90">
        <v>45904</v>
      </c>
      <c r="F3" s="90">
        <v>45905</v>
      </c>
      <c r="G3" s="90">
        <v>45906</v>
      </c>
      <c r="H3" s="90">
        <v>45907</v>
      </c>
      <c r="I3" s="727" t="s">
        <v>1</v>
      </c>
      <c r="J3" s="717" t="s">
        <v>2</v>
      </c>
      <c r="K3" s="718"/>
    </row>
    <row r="4" spans="1:24" ht="18" customHeight="1" x14ac:dyDescent="0.15">
      <c r="A4" s="2" t="s">
        <v>3</v>
      </c>
      <c r="B4" s="2" t="s">
        <v>4</v>
      </c>
      <c r="C4" s="2" t="s">
        <v>5</v>
      </c>
      <c r="D4" s="21" t="s">
        <v>6</v>
      </c>
      <c r="E4" s="2" t="s">
        <v>7</v>
      </c>
      <c r="F4" s="2" t="s">
        <v>8</v>
      </c>
      <c r="G4" s="2" t="s">
        <v>9</v>
      </c>
      <c r="H4" s="24" t="s">
        <v>10</v>
      </c>
      <c r="I4" s="728"/>
      <c r="J4" s="719"/>
      <c r="K4" s="720"/>
    </row>
    <row r="5" spans="1:24" ht="18" customHeight="1" x14ac:dyDescent="0.15">
      <c r="A5" s="17" t="s">
        <v>13</v>
      </c>
      <c r="B5" s="12"/>
      <c r="C5" s="26"/>
      <c r="D5" s="37"/>
      <c r="E5" s="12"/>
      <c r="F5" s="12"/>
      <c r="G5" s="12"/>
      <c r="H5" s="12"/>
      <c r="I5" s="5"/>
      <c r="J5" s="682"/>
      <c r="K5" s="692"/>
    </row>
    <row r="6" spans="1:24" ht="18" customHeight="1" x14ac:dyDescent="0.15">
      <c r="A6" s="5" t="s">
        <v>73</v>
      </c>
      <c r="B6" s="12" t="s">
        <v>20</v>
      </c>
      <c r="C6" s="127"/>
      <c r="D6" s="32"/>
      <c r="E6" s="54"/>
      <c r="F6" s="12" t="s">
        <v>21</v>
      </c>
      <c r="G6" s="12" t="s">
        <v>20</v>
      </c>
      <c r="H6" s="29" t="s">
        <v>21</v>
      </c>
      <c r="I6" s="5">
        <f>COUNTIFS(B6:H6,"&lt;&gt;空",B6:H6,"&lt;&gt;休",B6:H6,"&lt;&gt;調",B6:H6,"&lt;&gt;",B6:H6,"&lt;&gt;調整休")</f>
        <v>4</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16-19"))*(3)</f>
        <v>18</v>
      </c>
      <c r="K6" s="692"/>
      <c r="N6" s="6"/>
      <c r="O6" s="6"/>
      <c r="P6" s="6"/>
      <c r="Q6" s="6"/>
      <c r="R6" s="6"/>
      <c r="S6" s="6"/>
      <c r="T6" s="6"/>
      <c r="U6" s="6"/>
      <c r="V6" s="6"/>
      <c r="W6" s="6"/>
      <c r="X6" s="6"/>
    </row>
    <row r="7" spans="1:24" ht="18" customHeight="1" x14ac:dyDescent="0.15">
      <c r="A7" s="5" t="s">
        <v>46</v>
      </c>
      <c r="B7" s="12" t="s">
        <v>21</v>
      </c>
      <c r="C7" s="21"/>
      <c r="D7" s="32"/>
      <c r="E7" s="54" t="s">
        <v>21</v>
      </c>
      <c r="F7" s="18"/>
      <c r="G7" s="12" t="s">
        <v>21</v>
      </c>
      <c r="H7" s="12"/>
      <c r="I7" s="5">
        <f>COUNTIFS(B7:H7,"&lt;&gt;空",B7:H7,"&lt;&gt;休",B7:H7,"&lt;&gt;調",B7:H7,"&lt;&gt;",B7:H7,"&lt;&gt;調整休")</f>
        <v>3</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13.5</v>
      </c>
      <c r="K7" s="692"/>
      <c r="N7" s="6"/>
      <c r="O7" s="6"/>
      <c r="P7" s="6"/>
      <c r="Q7" s="6"/>
      <c r="R7" s="6"/>
      <c r="S7" s="6"/>
      <c r="T7" s="6"/>
      <c r="U7" s="6"/>
      <c r="V7" s="6"/>
      <c r="W7" s="6"/>
      <c r="X7" s="6"/>
    </row>
    <row r="8" spans="1:24" ht="18" customHeight="1" x14ac:dyDescent="0.15">
      <c r="A8" s="5" t="s">
        <v>47</v>
      </c>
      <c r="B8" s="12"/>
      <c r="C8" s="21"/>
      <c r="D8" s="32"/>
      <c r="E8" s="54" t="s">
        <v>20</v>
      </c>
      <c r="F8" s="12" t="s">
        <v>20</v>
      </c>
      <c r="G8" s="12"/>
      <c r="H8" s="12" t="s">
        <v>20</v>
      </c>
      <c r="I8" s="5">
        <f>COUNTIFS(B8:H8,"&lt;&gt;空",B8:H8,"&lt;&gt;休",B8:H8,"&lt;&gt;調",B8:H8,"&lt;&gt;",B8:H8,"&lt;&gt;調整休")</f>
        <v>3</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13.5</v>
      </c>
      <c r="K8" s="692"/>
    </row>
    <row r="9" spans="1:24" ht="18" customHeight="1" x14ac:dyDescent="0.15">
      <c r="A9" s="5" t="s">
        <v>48</v>
      </c>
      <c r="B9" s="12"/>
      <c r="C9" s="106"/>
      <c r="D9" s="106"/>
      <c r="E9" s="55"/>
      <c r="F9" s="29" t="s">
        <v>301</v>
      </c>
      <c r="G9" s="12" t="s">
        <v>41</v>
      </c>
      <c r="H9" s="12" t="s">
        <v>41</v>
      </c>
      <c r="I9" s="5">
        <f>COUNTIFS(B9:H9,"&lt;&gt;空",B9:H9,"&lt;&gt;休",B9:H9,"&lt;&gt;調",B9:H9,"&lt;&gt;",B9:H9,"&lt;&gt;調整休")</f>
        <v>3</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12</v>
      </c>
      <c r="K9" s="692"/>
    </row>
    <row r="10" spans="1:24" ht="18" customHeight="1" x14ac:dyDescent="0.15">
      <c r="A10" s="321"/>
      <c r="B10" s="12"/>
      <c r="C10" s="38"/>
      <c r="D10" s="39"/>
      <c r="E10" s="12"/>
      <c r="F10" s="40"/>
      <c r="G10" s="29"/>
      <c r="H10" s="12"/>
      <c r="I10" s="5"/>
      <c r="J10" s="682"/>
      <c r="K10" s="692"/>
    </row>
    <row r="11" spans="1:24" ht="18" customHeight="1" x14ac:dyDescent="0.15">
      <c r="A11" s="33" t="s">
        <v>0</v>
      </c>
      <c r="B11" s="90">
        <v>45908</v>
      </c>
      <c r="C11" s="90">
        <v>45909</v>
      </c>
      <c r="D11" s="90">
        <v>45910</v>
      </c>
      <c r="E11" s="90">
        <v>45911</v>
      </c>
      <c r="F11" s="90">
        <v>45912</v>
      </c>
      <c r="G11" s="90">
        <v>45913</v>
      </c>
      <c r="H11" s="90">
        <v>45914</v>
      </c>
      <c r="I11" s="7"/>
      <c r="J11" s="717" t="s">
        <v>2</v>
      </c>
      <c r="K11" s="718"/>
    </row>
    <row r="12" spans="1:24" ht="18" customHeight="1" x14ac:dyDescent="0.15">
      <c r="A12" s="22" t="s">
        <v>3</v>
      </c>
      <c r="B12" s="2" t="s">
        <v>4</v>
      </c>
      <c r="C12" s="2" t="s">
        <v>5</v>
      </c>
      <c r="D12" s="21" t="s">
        <v>6</v>
      </c>
      <c r="E12" s="2" t="s">
        <v>7</v>
      </c>
      <c r="F12" s="2" t="s">
        <v>8</v>
      </c>
      <c r="G12" s="2" t="s">
        <v>9</v>
      </c>
      <c r="H12" s="24" t="s">
        <v>10</v>
      </c>
      <c r="I12" s="8"/>
      <c r="J12" s="719"/>
      <c r="K12" s="720"/>
    </row>
    <row r="13" spans="1:24" ht="18" customHeight="1" x14ac:dyDescent="0.15">
      <c r="A13" s="17" t="s">
        <v>12</v>
      </c>
      <c r="B13" s="12"/>
      <c r="C13" s="26"/>
      <c r="D13" s="37"/>
      <c r="E13" s="12"/>
      <c r="F13" s="384" t="s">
        <v>302</v>
      </c>
      <c r="G13" s="12"/>
      <c r="H13" s="12"/>
      <c r="I13" s="5"/>
      <c r="J13" s="682"/>
      <c r="K13" s="692"/>
    </row>
    <row r="14" spans="1:24" ht="18" customHeight="1" x14ac:dyDescent="0.15">
      <c r="A14" s="5" t="s">
        <v>73</v>
      </c>
      <c r="B14" s="12" t="s">
        <v>20</v>
      </c>
      <c r="C14" s="127"/>
      <c r="D14" s="32"/>
      <c r="E14" s="54"/>
      <c r="F14" s="16" t="s">
        <v>303</v>
      </c>
      <c r="G14" s="12" t="s">
        <v>20</v>
      </c>
      <c r="H14" s="29" t="s">
        <v>21</v>
      </c>
      <c r="I14" s="5">
        <f t="shared" ref="I14:I16" si="0">COUNTIFS(B14:H14,"&lt;&gt;空",B14:H14,"&lt;&gt;休",B14:H14,"&lt;&gt;調",B14:H14,"&lt;&gt;",B14:H14,"&lt;&gt;調整休")</f>
        <v>4</v>
      </c>
      <c r="J14" s="682">
        <v>20.5</v>
      </c>
      <c r="K14" s="692"/>
    </row>
    <row r="15" spans="1:24" ht="18" customHeight="1" x14ac:dyDescent="0.15">
      <c r="A15" s="5" t="s">
        <v>46</v>
      </c>
      <c r="B15" s="12" t="s">
        <v>21</v>
      </c>
      <c r="C15" s="21"/>
      <c r="D15" s="32"/>
      <c r="E15" s="54" t="s">
        <v>21</v>
      </c>
      <c r="F15" s="18"/>
      <c r="G15" s="12" t="s">
        <v>21</v>
      </c>
      <c r="H15" s="12"/>
      <c r="I15" s="5">
        <f t="shared" si="0"/>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13.5</v>
      </c>
      <c r="K15" s="692"/>
    </row>
    <row r="16" spans="1:24" ht="18" customHeight="1" x14ac:dyDescent="0.15">
      <c r="A16" s="5" t="s">
        <v>47</v>
      </c>
      <c r="B16" s="12"/>
      <c r="C16" s="21"/>
      <c r="D16" s="32"/>
      <c r="E16" s="54" t="s">
        <v>20</v>
      </c>
      <c r="F16" s="12" t="s">
        <v>22</v>
      </c>
      <c r="G16" s="12"/>
      <c r="H16" s="12" t="s">
        <v>20</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16-19"))*(3)</f>
        <v>14.5</v>
      </c>
      <c r="K16" s="692"/>
    </row>
    <row r="17" spans="1:11" ht="18" customHeight="1" x14ac:dyDescent="0.15">
      <c r="A17" s="5" t="s">
        <v>48</v>
      </c>
      <c r="B17" s="12"/>
      <c r="C17" s="106"/>
      <c r="D17" s="106"/>
      <c r="E17" s="55"/>
      <c r="F17" s="29" t="s">
        <v>301</v>
      </c>
      <c r="G17" s="12" t="s">
        <v>41</v>
      </c>
      <c r="H17" s="12" t="s">
        <v>41</v>
      </c>
      <c r="I17" s="5">
        <f>COUNTIFS(B17:H17,"&lt;&gt;空",B17:H17,"&lt;&gt;休",B17:H17,"&lt;&gt;調",B17:H17,"&lt;&gt;",B17:H17,"&lt;&gt;調整休")</f>
        <v>3</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12</v>
      </c>
      <c r="K17" s="692"/>
    </row>
    <row r="18" spans="1:11" ht="18" customHeight="1" x14ac:dyDescent="0.15">
      <c r="A18" s="321"/>
      <c r="B18" s="12"/>
      <c r="C18" s="38"/>
      <c r="D18" s="39"/>
      <c r="E18" s="12"/>
      <c r="F18" s="40"/>
      <c r="G18" s="29"/>
      <c r="H18" s="12"/>
      <c r="I18" s="5"/>
      <c r="J18" s="682"/>
      <c r="K18" s="692"/>
    </row>
    <row r="19" spans="1:11" ht="18" customHeight="1" x14ac:dyDescent="0.15">
      <c r="A19" s="22" t="s">
        <v>0</v>
      </c>
      <c r="B19" s="23">
        <v>45915</v>
      </c>
      <c r="C19" s="23">
        <v>45916</v>
      </c>
      <c r="D19" s="23">
        <v>45917</v>
      </c>
      <c r="E19" s="23">
        <v>45918</v>
      </c>
      <c r="F19" s="23">
        <v>45919</v>
      </c>
      <c r="G19" s="23">
        <v>45920</v>
      </c>
      <c r="H19" s="23">
        <v>45921</v>
      </c>
      <c r="I19" s="7"/>
      <c r="J19" s="717" t="s">
        <v>2</v>
      </c>
      <c r="K19" s="718"/>
    </row>
    <row r="20" spans="1:11" ht="18" customHeight="1" x14ac:dyDescent="0.15">
      <c r="A20" s="22" t="s">
        <v>3</v>
      </c>
      <c r="B20" s="24" t="s">
        <v>4</v>
      </c>
      <c r="C20" s="21" t="s">
        <v>5</v>
      </c>
      <c r="D20" s="21" t="s">
        <v>6</v>
      </c>
      <c r="E20" s="2" t="s">
        <v>7</v>
      </c>
      <c r="F20" s="2" t="s">
        <v>8</v>
      </c>
      <c r="G20" s="2" t="s">
        <v>9</v>
      </c>
      <c r="H20" s="24" t="s">
        <v>10</v>
      </c>
      <c r="I20" s="8"/>
      <c r="J20" s="719"/>
      <c r="K20" s="720"/>
    </row>
    <row r="21" spans="1:11" ht="18.95" customHeight="1" x14ac:dyDescent="0.15">
      <c r="A21" s="17" t="s">
        <v>13</v>
      </c>
      <c r="B21" s="12"/>
      <c r="C21" s="26"/>
      <c r="D21" s="37"/>
      <c r="E21" s="12"/>
      <c r="F21" s="12"/>
      <c r="G21" s="12"/>
      <c r="H21" s="12"/>
      <c r="I21" s="51"/>
      <c r="J21" s="721"/>
      <c r="K21" s="722"/>
    </row>
    <row r="22" spans="1:11" ht="18" customHeight="1" x14ac:dyDescent="0.15">
      <c r="A22" s="5" t="s">
        <v>73</v>
      </c>
      <c r="B22" s="59"/>
      <c r="C22" s="127"/>
      <c r="D22" s="32"/>
      <c r="E22" s="54"/>
      <c r="F22" s="12" t="s">
        <v>21</v>
      </c>
      <c r="G22" s="12" t="s">
        <v>20</v>
      </c>
      <c r="H22" s="29" t="s">
        <v>21</v>
      </c>
      <c r="I22" s="5">
        <f>COUNTIFS(B22:H22,"&lt;&gt;空",B22:H22,"&lt;&gt;休",B22:H22,"&lt;&gt;調",B22:H22,"&lt;&gt;",B22:H22,"&lt;&gt;調整休")</f>
        <v>3</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13.5</v>
      </c>
      <c r="K22" s="692"/>
    </row>
    <row r="23" spans="1:11" ht="18" customHeight="1" x14ac:dyDescent="0.15">
      <c r="A23" s="5" t="s">
        <v>46</v>
      </c>
      <c r="B23" s="12" t="s">
        <v>21</v>
      </c>
      <c r="C23" s="21"/>
      <c r="D23" s="32"/>
      <c r="E23" s="54" t="s">
        <v>21</v>
      </c>
      <c r="F23" s="18"/>
      <c r="G23" s="12" t="s">
        <v>21</v>
      </c>
      <c r="H23" s="12"/>
      <c r="I23" s="5">
        <f>COUNTIFS(B23:H23,"&lt;&gt;空",B23:H23,"&lt;&gt;休",B23:H23,"&lt;&gt;調",B23:H23,"&lt;&gt;",B23:H23,"&lt;&gt;調整休")</f>
        <v>3</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13.5</v>
      </c>
      <c r="K23" s="692"/>
    </row>
    <row r="24" spans="1:11" ht="18" customHeight="1" x14ac:dyDescent="0.15">
      <c r="A24" s="5" t="s">
        <v>47</v>
      </c>
      <c r="B24" s="12"/>
      <c r="C24" s="21"/>
      <c r="D24" s="32"/>
      <c r="E24" s="54" t="s">
        <v>20</v>
      </c>
      <c r="F24" s="12" t="s">
        <v>20</v>
      </c>
      <c r="G24" s="12"/>
      <c r="H24" s="12" t="s">
        <v>20</v>
      </c>
      <c r="I24" s="5">
        <f>COUNTIFS(B24:H24,"&lt;&gt;空",B24:H24,"&lt;&gt;休",B24:H24,"&lt;&gt;調",B24:H24,"&lt;&gt;",B24:H24,"&lt;&gt;調整休")</f>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13.5</v>
      </c>
      <c r="K24" s="692"/>
    </row>
    <row r="25" spans="1:11" ht="18" customHeight="1" x14ac:dyDescent="0.15">
      <c r="A25" s="5" t="s">
        <v>48</v>
      </c>
      <c r="B25" s="12" t="s">
        <v>20</v>
      </c>
      <c r="C25" s="106"/>
      <c r="D25" s="106"/>
      <c r="E25" s="55"/>
      <c r="F25" s="29" t="s">
        <v>301</v>
      </c>
      <c r="G25" s="12" t="s">
        <v>41</v>
      </c>
      <c r="H25" s="12" t="s">
        <v>41</v>
      </c>
      <c r="I25" s="5">
        <f>COUNTIFS(B25:H25,"&lt;&gt;空",B25:H25,"&lt;&gt;休",B25:H25,"&lt;&gt;調",B25:H25,"&lt;&gt;",B25:H25,"&lt;&gt;調整休")</f>
        <v>4</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16.5</v>
      </c>
      <c r="K25" s="692"/>
    </row>
    <row r="26" spans="1:11" ht="18" customHeight="1" x14ac:dyDescent="0.15">
      <c r="A26" s="321"/>
      <c r="B26" s="12"/>
      <c r="C26" s="38"/>
      <c r="D26" s="39"/>
      <c r="E26" s="12"/>
      <c r="F26" s="40"/>
      <c r="G26" s="29"/>
      <c r="H26" s="12"/>
      <c r="I26" s="5"/>
      <c r="J26" s="682"/>
      <c r="K26" s="692"/>
    </row>
    <row r="27" spans="1:11" ht="18" customHeight="1" x14ac:dyDescent="0.15">
      <c r="A27" s="22" t="s">
        <v>0</v>
      </c>
      <c r="B27" s="90">
        <v>45922</v>
      </c>
      <c r="C27" s="90">
        <v>45923</v>
      </c>
      <c r="D27" s="90">
        <v>45924</v>
      </c>
      <c r="E27" s="90">
        <v>45925</v>
      </c>
      <c r="F27" s="90">
        <v>45926</v>
      </c>
      <c r="G27" s="90">
        <v>45927</v>
      </c>
      <c r="H27" s="90">
        <v>45928</v>
      </c>
      <c r="I27" s="7"/>
      <c r="J27" s="717" t="s">
        <v>2</v>
      </c>
      <c r="K27" s="718"/>
    </row>
    <row r="28" spans="1:11" ht="18" customHeight="1" x14ac:dyDescent="0.15">
      <c r="A28" s="22" t="s">
        <v>3</v>
      </c>
      <c r="B28" s="2" t="s">
        <v>4</v>
      </c>
      <c r="C28" s="376" t="s">
        <v>5</v>
      </c>
      <c r="D28" s="21" t="s">
        <v>6</v>
      </c>
      <c r="E28" s="2" t="s">
        <v>7</v>
      </c>
      <c r="F28" s="2" t="s">
        <v>8</v>
      </c>
      <c r="G28" s="2" t="s">
        <v>9</v>
      </c>
      <c r="H28" s="24" t="s">
        <v>10</v>
      </c>
      <c r="I28" s="8"/>
      <c r="J28" s="719"/>
      <c r="K28" s="720"/>
    </row>
    <row r="29" spans="1:11" ht="18" customHeight="1" x14ac:dyDescent="0.15">
      <c r="A29" s="17" t="s">
        <v>12</v>
      </c>
      <c r="B29" s="12"/>
      <c r="C29" s="26"/>
      <c r="D29" s="37"/>
      <c r="E29" s="12"/>
      <c r="F29" s="967" t="s">
        <v>60</v>
      </c>
      <c r="G29" s="968"/>
      <c r="H29" s="969"/>
      <c r="I29" s="5"/>
      <c r="J29" s="682"/>
      <c r="K29" s="692"/>
    </row>
    <row r="30" spans="1:11" ht="18" customHeight="1" x14ac:dyDescent="0.15">
      <c r="A30" s="5" t="s">
        <v>73</v>
      </c>
      <c r="B30" s="12" t="s">
        <v>21</v>
      </c>
      <c r="C30" s="127"/>
      <c r="D30" s="32"/>
      <c r="E30" s="54"/>
      <c r="F30" s="12" t="s">
        <v>21</v>
      </c>
      <c r="G30" s="12" t="s">
        <v>20</v>
      </c>
      <c r="H30" s="29" t="s">
        <v>21</v>
      </c>
      <c r="I30" s="5">
        <f t="shared" ref="I30:I32" si="1">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16-19"))*(3)</f>
        <v>18</v>
      </c>
      <c r="K30" s="692"/>
    </row>
    <row r="31" spans="1:11" ht="18" customHeight="1" x14ac:dyDescent="0.15">
      <c r="A31" s="5" t="s">
        <v>46</v>
      </c>
      <c r="B31" s="59"/>
      <c r="C31" s="21"/>
      <c r="D31" s="32"/>
      <c r="E31" s="54" t="s">
        <v>21</v>
      </c>
      <c r="F31" s="18"/>
      <c r="G31" s="12" t="s">
        <v>21</v>
      </c>
      <c r="H31" s="12"/>
      <c r="I31" s="5">
        <f t="shared" si="1"/>
        <v>2</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9</v>
      </c>
      <c r="K31" s="692"/>
    </row>
    <row r="32" spans="1:11" ht="18" customHeight="1" x14ac:dyDescent="0.15">
      <c r="A32" s="5" t="s">
        <v>47</v>
      </c>
      <c r="B32" s="12" t="s">
        <v>20</v>
      </c>
      <c r="C32" s="21"/>
      <c r="D32" s="32"/>
      <c r="E32" s="54" t="s">
        <v>20</v>
      </c>
      <c r="F32" s="12" t="s">
        <v>20</v>
      </c>
      <c r="G32" s="12"/>
      <c r="H32" s="12" t="s">
        <v>20</v>
      </c>
      <c r="I32" s="5">
        <f t="shared" si="1"/>
        <v>4</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16-19"))*(3)</f>
        <v>18</v>
      </c>
      <c r="K32" s="692"/>
    </row>
    <row r="33" spans="1:14" ht="18" customHeight="1" x14ac:dyDescent="0.15">
      <c r="A33" s="5" t="s">
        <v>48</v>
      </c>
      <c r="B33" s="12"/>
      <c r="C33" s="106"/>
      <c r="D33" s="106"/>
      <c r="E33" s="55"/>
      <c r="F33" s="29" t="s">
        <v>301</v>
      </c>
      <c r="G33" s="12" t="s">
        <v>41</v>
      </c>
      <c r="H33" s="12" t="s">
        <v>41</v>
      </c>
      <c r="I33" s="5">
        <f>COUNTIFS(B33:H33,"&lt;&gt;空",B33:H33,"&lt;&gt;休",B33:H33,"&lt;&gt;調",B33:H33,"&lt;&gt;",B33:H33,"&lt;&gt;調整休")</f>
        <v>3</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12</v>
      </c>
      <c r="K33" s="692"/>
    </row>
    <row r="34" spans="1:14" ht="18" customHeight="1" x14ac:dyDescent="0.15">
      <c r="A34" s="321"/>
      <c r="B34" s="12"/>
      <c r="C34" s="38"/>
      <c r="D34" s="39"/>
      <c r="E34" s="12"/>
      <c r="F34" s="40"/>
      <c r="G34" s="29"/>
      <c r="H34" s="12"/>
      <c r="I34" s="5"/>
      <c r="J34" s="682"/>
      <c r="K34" s="692"/>
    </row>
    <row r="35" spans="1:14" ht="18" customHeight="1" x14ac:dyDescent="0.15">
      <c r="A35" s="22" t="s">
        <v>0</v>
      </c>
      <c r="B35" s="23">
        <v>45929</v>
      </c>
      <c r="C35" s="23">
        <v>45930</v>
      </c>
      <c r="D35" s="23"/>
      <c r="E35" s="23"/>
      <c r="F35" s="23"/>
      <c r="G35" s="23"/>
      <c r="H35" s="23"/>
      <c r="I35" s="7"/>
      <c r="J35" s="717" t="s">
        <v>2</v>
      </c>
      <c r="K35" s="718"/>
    </row>
    <row r="36" spans="1:14" ht="18" customHeight="1" x14ac:dyDescent="0.15">
      <c r="A36" s="22" t="s">
        <v>3</v>
      </c>
      <c r="B36" s="2" t="s">
        <v>4</v>
      </c>
      <c r="C36" s="316" t="s">
        <v>5</v>
      </c>
      <c r="D36" s="21"/>
      <c r="E36" s="21"/>
      <c r="F36" s="21"/>
      <c r="G36" s="21"/>
      <c r="H36" s="21"/>
      <c r="I36" s="8"/>
      <c r="J36" s="719"/>
      <c r="K36" s="720"/>
    </row>
    <row r="37" spans="1:14" ht="18.95" customHeight="1" x14ac:dyDescent="0.15">
      <c r="A37" s="17" t="s">
        <v>13</v>
      </c>
      <c r="B37" s="12"/>
      <c r="C37" s="26"/>
      <c r="D37" s="37"/>
      <c r="E37" s="37"/>
      <c r="F37" s="37"/>
      <c r="G37" s="37"/>
      <c r="H37" s="37"/>
      <c r="I37" s="51"/>
      <c r="J37" s="27"/>
      <c r="K37" s="49"/>
    </row>
    <row r="38" spans="1:14" ht="18" customHeight="1" x14ac:dyDescent="0.15">
      <c r="A38" s="5" t="s">
        <v>73</v>
      </c>
      <c r="B38" s="12" t="s">
        <v>20</v>
      </c>
      <c r="C38" s="127"/>
      <c r="D38" s="32"/>
      <c r="E38" s="32"/>
      <c r="F38" s="32"/>
      <c r="G38" s="32"/>
      <c r="H38" s="32"/>
      <c r="I38" s="5">
        <f>COUNTIFS(B38:H38,"&lt;&gt;空",B38:H38,"&lt;&gt;休",B38:H38,"&lt;&gt;調",B38:H38,"&lt;&gt;",B38:H38,"&lt;&gt;調整休")</f>
        <v>1</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f>
        <v>4.5</v>
      </c>
      <c r="K38" s="692"/>
    </row>
    <row r="39" spans="1:14" ht="18" customHeight="1" x14ac:dyDescent="0.15">
      <c r="A39" s="5" t="s">
        <v>46</v>
      </c>
      <c r="B39" s="12" t="s">
        <v>21</v>
      </c>
      <c r="C39" s="21"/>
      <c r="D39" s="32"/>
      <c r="E39" s="32"/>
      <c r="F39" s="32"/>
      <c r="G39" s="32"/>
      <c r="H39" s="32"/>
      <c r="I39" s="5">
        <f>COUNTIFS(B39:H39,"&lt;&gt;空",B39:H39,"&lt;&gt;休",B39:H39,"&lt;&gt;調",B39:H39,"&lt;&gt;",B39:H39,"&lt;&gt;調整休")</f>
        <v>1</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4.5</v>
      </c>
      <c r="K39" s="692"/>
    </row>
    <row r="40" spans="1:14" ht="18" customHeight="1" x14ac:dyDescent="0.15">
      <c r="A40" s="5" t="s">
        <v>47</v>
      </c>
      <c r="B40" s="12"/>
      <c r="C40" s="21"/>
      <c r="D40" s="32"/>
      <c r="E40" s="32"/>
      <c r="F40" s="32"/>
      <c r="G40" s="32"/>
      <c r="H40" s="32"/>
      <c r="I40" s="5">
        <f>COUNTIFS(B40:H40,"&lt;&gt;空",B40:H40,"&lt;&gt;休",B40:H40,"&lt;&gt;調",B40:H40,"&lt;&gt;",B40:H40,"&lt;&gt;調整休")</f>
        <v>0</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0</v>
      </c>
      <c r="K40" s="692"/>
    </row>
    <row r="41" spans="1:14" ht="18" customHeight="1" x14ac:dyDescent="0.15">
      <c r="A41" s="5" t="s">
        <v>48</v>
      </c>
      <c r="B41" s="12"/>
      <c r="C41" s="106"/>
      <c r="D41" s="106"/>
      <c r="E41" s="106"/>
      <c r="F41" s="106"/>
      <c r="G41" s="106"/>
      <c r="H41" s="106"/>
      <c r="I41" s="5">
        <f>COUNTIFS(B41:H41,"&lt;&gt;空",B41:H41,"&lt;&gt;休",B41:H41,"&lt;&gt;調",B41:H41,"&lt;&gt;",B41:H41,"&lt;&gt;調整休")</f>
        <v>0</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0</v>
      </c>
      <c r="K41" s="692"/>
    </row>
    <row r="42" spans="1:14" ht="18" customHeight="1" x14ac:dyDescent="0.15">
      <c r="A42" s="321"/>
      <c r="B42" s="12"/>
      <c r="C42" s="38"/>
      <c r="D42" s="39"/>
      <c r="E42" s="39"/>
      <c r="F42" s="39"/>
      <c r="G42" s="39"/>
      <c r="H42" s="39"/>
      <c r="I42" s="5"/>
      <c r="J42" s="682"/>
      <c r="K42" s="692"/>
    </row>
    <row r="43" spans="1:14" ht="18" customHeight="1" x14ac:dyDescent="0.15">
      <c r="A43" s="41"/>
      <c r="B43" s="42"/>
      <c r="C43" s="42"/>
      <c r="D43" s="42"/>
      <c r="E43" s="42"/>
      <c r="F43" s="42"/>
      <c r="G43" s="42"/>
      <c r="H43" s="42"/>
      <c r="I43" s="881" t="s">
        <v>298</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J6:K6"/>
    <mergeCell ref="B1:F1"/>
    <mergeCell ref="H1:K1"/>
    <mergeCell ref="I3:I4"/>
    <mergeCell ref="J3:K4"/>
    <mergeCell ref="J5:K5"/>
    <mergeCell ref="J19:K20"/>
    <mergeCell ref="J7:K7"/>
    <mergeCell ref="J8:K8"/>
    <mergeCell ref="J9:K9"/>
    <mergeCell ref="J10:K10"/>
    <mergeCell ref="J11:K12"/>
    <mergeCell ref="J13:K13"/>
    <mergeCell ref="J14:K14"/>
    <mergeCell ref="J15:K15"/>
    <mergeCell ref="J16:K16"/>
    <mergeCell ref="J17:K17"/>
    <mergeCell ref="J18:K18"/>
    <mergeCell ref="J32:K32"/>
    <mergeCell ref="J21:K21"/>
    <mergeCell ref="J22:K22"/>
    <mergeCell ref="J23:K23"/>
    <mergeCell ref="J24:K24"/>
    <mergeCell ref="J25:K25"/>
    <mergeCell ref="J26:K26"/>
    <mergeCell ref="J27:K28"/>
    <mergeCell ref="F29:H29"/>
    <mergeCell ref="J29:K29"/>
    <mergeCell ref="J30:K30"/>
    <mergeCell ref="J31:K31"/>
    <mergeCell ref="A45:B45"/>
    <mergeCell ref="C45:K45"/>
    <mergeCell ref="J33:K33"/>
    <mergeCell ref="J34:K34"/>
    <mergeCell ref="J35:K36"/>
    <mergeCell ref="J38:K38"/>
    <mergeCell ref="J39:K39"/>
    <mergeCell ref="J40:K40"/>
    <mergeCell ref="J41:K41"/>
    <mergeCell ref="J42:K42"/>
    <mergeCell ref="I43:K43"/>
    <mergeCell ref="A44:B44"/>
    <mergeCell ref="D44:E44"/>
    <mergeCell ref="A51:B51"/>
    <mergeCell ref="C51:K51"/>
    <mergeCell ref="A52:B52"/>
    <mergeCell ref="C52:K52"/>
    <mergeCell ref="A46:B46"/>
    <mergeCell ref="C46:K46"/>
    <mergeCell ref="C47:K47"/>
    <mergeCell ref="A49:B49"/>
    <mergeCell ref="C49:K49"/>
    <mergeCell ref="A50:B50"/>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FEDB8BA-26F8-4DA8-9FD7-425B0F5B1913}">
          <x14:formula1>
            <xm:f>'F:\Users\clmiwa-three\Downloads\[《中村》新田・草加 エリア 仮シフト【12月16日～1月15日】.xlsx]参照データベース'!#REF!</xm:f>
          </x14:formula1>
          <xm:sqref>C10:D10 C18:D18 C26:D26 G1 C34:D34 C42:H43</xm:sqref>
        </x14:dataValidation>
      </x14:dataValidations>
    </ext>
  </extLst>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AD08D-C504-4363-A3F3-A060F0D1AB97}">
  <sheetPr>
    <tabColor theme="7" tint="0.59999389629810485"/>
    <pageSetUpPr fitToPage="1"/>
  </sheetPr>
  <dimension ref="A1:N52"/>
  <sheetViews>
    <sheetView zoomScale="90" zoomScaleNormal="90" workbookViewId="0">
      <selection activeCell="G18" sqref="G18"/>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289</v>
      </c>
      <c r="C1" s="683"/>
      <c r="D1" s="683"/>
      <c r="E1" s="683"/>
      <c r="F1" s="683"/>
      <c r="H1" s="867" t="s">
        <v>45</v>
      </c>
      <c r="I1" s="868"/>
      <c r="J1" s="869"/>
      <c r="K1" s="870"/>
    </row>
    <row r="2" spans="1:11" ht="9.9499999999999993" customHeight="1" x14ac:dyDescent="0.15">
      <c r="A2" s="14"/>
      <c r="I2" s="14"/>
      <c r="J2" s="3"/>
      <c r="K2" s="4"/>
    </row>
    <row r="3" spans="1:11" ht="19.5" customHeight="1" x14ac:dyDescent="0.15">
      <c r="A3" s="2" t="s">
        <v>64</v>
      </c>
      <c r="B3" s="90">
        <v>45901</v>
      </c>
      <c r="C3" s="90">
        <v>45902</v>
      </c>
      <c r="D3" s="90">
        <v>45903</v>
      </c>
      <c r="E3" s="90">
        <v>45904</v>
      </c>
      <c r="F3" s="90">
        <v>45905</v>
      </c>
      <c r="G3" s="90">
        <v>45906</v>
      </c>
      <c r="H3" s="90">
        <v>45907</v>
      </c>
      <c r="I3" s="727" t="s">
        <v>1</v>
      </c>
      <c r="J3" s="717" t="s">
        <v>2</v>
      </c>
      <c r="K3" s="718"/>
    </row>
    <row r="4" spans="1:11" ht="19.5" customHeight="1" x14ac:dyDescent="0.15">
      <c r="A4" s="2" t="s">
        <v>3</v>
      </c>
      <c r="B4" s="2" t="s">
        <v>4</v>
      </c>
      <c r="C4" s="2" t="s">
        <v>5</v>
      </c>
      <c r="D4" s="21" t="s">
        <v>6</v>
      </c>
      <c r="E4" s="2" t="s">
        <v>7</v>
      </c>
      <c r="F4" s="2" t="s">
        <v>8</v>
      </c>
      <c r="G4" s="2" t="s">
        <v>9</v>
      </c>
      <c r="H4" s="24" t="s">
        <v>10</v>
      </c>
      <c r="I4" s="728"/>
      <c r="J4" s="719"/>
      <c r="K4" s="720"/>
    </row>
    <row r="5" spans="1:11" ht="19.5" customHeight="1" x14ac:dyDescent="0.15">
      <c r="A5" s="17" t="s">
        <v>13</v>
      </c>
      <c r="B5" s="12"/>
      <c r="C5" s="21"/>
      <c r="D5" s="21"/>
      <c r="E5" s="12"/>
      <c r="F5" s="12"/>
      <c r="G5" s="12"/>
      <c r="H5" s="12"/>
      <c r="I5" s="5"/>
      <c r="J5" s="682"/>
      <c r="K5" s="692"/>
    </row>
    <row r="6" spans="1:11" ht="19.5" customHeight="1" x14ac:dyDescent="0.15">
      <c r="A6" s="19" t="s">
        <v>61</v>
      </c>
      <c r="B6" s="12" t="s">
        <v>58</v>
      </c>
      <c r="C6" s="127"/>
      <c r="D6" s="32"/>
      <c r="E6" s="54" t="s">
        <v>21</v>
      </c>
      <c r="F6" s="54" t="s">
        <v>21</v>
      </c>
      <c r="G6" s="54" t="s">
        <v>20</v>
      </c>
      <c r="H6" s="54" t="s">
        <v>58</v>
      </c>
      <c r="I6" s="5">
        <f>COUNTIFS(B6:H6,"&lt;&gt;空",B6:H6,"&lt;&gt;休",B6:H6,"&lt;&gt;調",B6:H6,"&lt;&gt;",B6:H6,"&lt;&gt;調整休")</f>
        <v>5</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f>
        <v>26</v>
      </c>
      <c r="K6" s="692"/>
    </row>
    <row r="7" spans="1:11" ht="19.5" customHeight="1" x14ac:dyDescent="0.15">
      <c r="A7" s="20" t="s">
        <v>44</v>
      </c>
      <c r="B7" s="16"/>
      <c r="C7" s="21"/>
      <c r="D7" s="32"/>
      <c r="E7" s="54" t="s">
        <v>20</v>
      </c>
      <c r="F7" s="54" t="s">
        <v>20</v>
      </c>
      <c r="G7" s="54" t="s">
        <v>21</v>
      </c>
      <c r="H7" s="54"/>
      <c r="I7" s="5">
        <f>COUNTIFS(B7:H7,"&lt;&gt;空",B7:H7,"&lt;&gt;休",B7:H7,"&lt;&gt;調",B7:H7,"&lt;&gt;",B7:H7,"&lt;&gt;調整休")</f>
        <v>3</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f>
        <v>13.5</v>
      </c>
      <c r="K7" s="692"/>
    </row>
    <row r="8" spans="1:11" ht="19.5" customHeight="1" x14ac:dyDescent="0.15">
      <c r="A8" s="19" t="s">
        <v>71</v>
      </c>
      <c r="B8" s="12" t="s">
        <v>27</v>
      </c>
      <c r="C8" s="21"/>
      <c r="D8" s="32"/>
      <c r="E8" s="59"/>
      <c r="F8" s="54"/>
      <c r="G8" s="54"/>
      <c r="H8" s="12" t="s">
        <v>27</v>
      </c>
      <c r="I8" s="5">
        <f>COUNTIFS(B8:H8,"&lt;&gt;空",B8:H8,"&lt;&gt;休",B8:H8,"&lt;&gt;調",B8:H8,"&lt;&gt;",B8:H8,"&lt;&gt;調整休")</f>
        <v>2</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(3)+(COUNTIF(B8:H8,"16-19"))*(3)</f>
        <v>6</v>
      </c>
      <c r="K8" s="692"/>
    </row>
    <row r="9" spans="1:11" ht="19.5" customHeight="1" x14ac:dyDescent="0.15">
      <c r="A9" s="56" t="s">
        <v>66</v>
      </c>
      <c r="B9" s="16"/>
      <c r="C9" s="21"/>
      <c r="D9" s="32"/>
      <c r="E9" s="16"/>
      <c r="F9" s="54"/>
      <c r="G9" s="54"/>
      <c r="H9" s="57"/>
      <c r="I9" s="5"/>
      <c r="J9" s="682"/>
      <c r="K9" s="692"/>
    </row>
    <row r="10" spans="1:11" ht="19.5" customHeight="1" x14ac:dyDescent="0.15">
      <c r="A10" s="44"/>
      <c r="B10" s="12"/>
      <c r="C10" s="106"/>
      <c r="D10" s="106"/>
      <c r="E10" s="12"/>
      <c r="F10" s="40"/>
      <c r="G10" s="12"/>
      <c r="H10" s="40"/>
      <c r="I10" s="5"/>
      <c r="J10" s="758"/>
      <c r="K10" s="759"/>
    </row>
    <row r="11" spans="1:11" ht="19.5" customHeight="1" x14ac:dyDescent="0.15">
      <c r="A11" s="33" t="s">
        <v>0</v>
      </c>
      <c r="B11" s="90">
        <v>45908</v>
      </c>
      <c r="C11" s="90">
        <v>45909</v>
      </c>
      <c r="D11" s="90">
        <v>45910</v>
      </c>
      <c r="E11" s="90">
        <v>45911</v>
      </c>
      <c r="F11" s="90">
        <v>45912</v>
      </c>
      <c r="G11" s="90">
        <v>45913</v>
      </c>
      <c r="H11" s="90">
        <v>45914</v>
      </c>
      <c r="I11" s="7"/>
      <c r="J11" s="717" t="s">
        <v>2</v>
      </c>
      <c r="K11" s="718"/>
    </row>
    <row r="12" spans="1:11" ht="19.5" customHeight="1" x14ac:dyDescent="0.15">
      <c r="A12" s="22" t="s">
        <v>3</v>
      </c>
      <c r="B12" s="2" t="s">
        <v>4</v>
      </c>
      <c r="C12" s="2" t="s">
        <v>5</v>
      </c>
      <c r="D12" s="21" t="s">
        <v>6</v>
      </c>
      <c r="E12" s="2" t="s">
        <v>7</v>
      </c>
      <c r="F12" s="2" t="s">
        <v>8</v>
      </c>
      <c r="G12" s="2" t="s">
        <v>9</v>
      </c>
      <c r="H12" s="24" t="s">
        <v>10</v>
      </c>
      <c r="I12" s="8"/>
      <c r="J12" s="719"/>
      <c r="K12" s="720"/>
    </row>
    <row r="13" spans="1:11" ht="19.5" customHeight="1" x14ac:dyDescent="0.15">
      <c r="A13" s="17" t="s">
        <v>12</v>
      </c>
      <c r="B13" s="12"/>
      <c r="C13" s="21"/>
      <c r="D13" s="21"/>
      <c r="E13" s="12"/>
      <c r="F13" s="384" t="s">
        <v>302</v>
      </c>
      <c r="G13" s="12"/>
      <c r="H13" s="12"/>
      <c r="I13" s="5"/>
      <c r="J13" s="682"/>
      <c r="K13" s="692"/>
    </row>
    <row r="14" spans="1:11" ht="19.5" customHeight="1" x14ac:dyDescent="0.15">
      <c r="A14" s="19" t="s">
        <v>61</v>
      </c>
      <c r="B14" s="12"/>
      <c r="C14" s="127"/>
      <c r="D14" s="32"/>
      <c r="E14" s="54" t="s">
        <v>20</v>
      </c>
      <c r="F14" s="54" t="s">
        <v>20</v>
      </c>
      <c r="G14" s="54" t="s">
        <v>21</v>
      </c>
      <c r="H14" s="54"/>
      <c r="I14" s="5">
        <f t="shared" ref="I14:I16" si="0">COUNTIFS(B14:H14,"&lt;&gt;空",B14:H14,"&lt;&gt;休",B14:H14,"&lt;&gt;調",B14:H14,"&lt;&gt;",B14:H14,"&lt;&gt;調整休")</f>
        <v>3</v>
      </c>
      <c r="J14" s="682">
        <v>27.5</v>
      </c>
      <c r="K14" s="692"/>
    </row>
    <row r="15" spans="1:11" ht="19.5" customHeight="1" x14ac:dyDescent="0.15">
      <c r="A15" s="20" t="s">
        <v>44</v>
      </c>
      <c r="B15" s="54" t="s">
        <v>58</v>
      </c>
      <c r="C15" s="21"/>
      <c r="D15" s="32"/>
      <c r="E15" s="54" t="s">
        <v>21</v>
      </c>
      <c r="F15" s="54" t="s">
        <v>21</v>
      </c>
      <c r="G15" s="54" t="s">
        <v>20</v>
      </c>
      <c r="H15" s="54" t="s">
        <v>58</v>
      </c>
      <c r="I15" s="5">
        <f t="shared" si="0"/>
        <v>5</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13:30-19"))*(5)+(COUNTIF(B15:H15,"14-17"))*(4)+(COUNTIF(B15:H15,"16-19"))*(4)</f>
        <v>26</v>
      </c>
      <c r="K15" s="692"/>
    </row>
    <row r="16" spans="1:11" ht="19.5" customHeight="1" x14ac:dyDescent="0.15">
      <c r="A16" s="19" t="s">
        <v>71</v>
      </c>
      <c r="B16" s="12" t="s">
        <v>27</v>
      </c>
      <c r="C16" s="21"/>
      <c r="D16" s="32"/>
      <c r="E16" s="59"/>
      <c r="F16" s="412" t="s">
        <v>306</v>
      </c>
      <c r="G16" s="54"/>
      <c r="H16" s="12" t="s">
        <v>27</v>
      </c>
      <c r="I16" s="5">
        <f t="shared" si="0"/>
        <v>3</v>
      </c>
      <c r="J16" s="682">
        <v>9</v>
      </c>
      <c r="K16" s="692"/>
    </row>
    <row r="17" spans="1:11" ht="19.5" customHeight="1" x14ac:dyDescent="0.15">
      <c r="A17" s="56" t="s">
        <v>66</v>
      </c>
      <c r="B17" s="16"/>
      <c r="C17" s="21"/>
      <c r="D17" s="32"/>
      <c r="E17" s="16"/>
      <c r="F17" s="54"/>
      <c r="G17" s="54"/>
      <c r="H17" s="57"/>
      <c r="I17" s="5"/>
      <c r="J17" s="682"/>
      <c r="K17" s="692"/>
    </row>
    <row r="18" spans="1:11" ht="19.5" customHeight="1" x14ac:dyDescent="0.15">
      <c r="A18" s="44"/>
      <c r="B18" s="12"/>
      <c r="C18" s="106"/>
      <c r="D18" s="106"/>
      <c r="E18" s="12"/>
      <c r="F18" s="40"/>
      <c r="G18" s="12"/>
      <c r="H18" s="40"/>
      <c r="I18" s="5"/>
      <c r="J18" s="758"/>
      <c r="K18" s="759"/>
    </row>
    <row r="19" spans="1:11" ht="19.5" customHeight="1" x14ac:dyDescent="0.15">
      <c r="A19" s="22" t="s">
        <v>0</v>
      </c>
      <c r="B19" s="23">
        <v>45915</v>
      </c>
      <c r="C19" s="23">
        <v>45916</v>
      </c>
      <c r="D19" s="23">
        <v>45917</v>
      </c>
      <c r="E19" s="23">
        <v>45918</v>
      </c>
      <c r="F19" s="23">
        <v>45919</v>
      </c>
      <c r="G19" s="23">
        <v>45920</v>
      </c>
      <c r="H19" s="23">
        <v>45921</v>
      </c>
      <c r="I19" s="7"/>
      <c r="J19" s="717" t="s">
        <v>2</v>
      </c>
      <c r="K19" s="718"/>
    </row>
    <row r="20" spans="1:11" ht="19.5" customHeight="1" x14ac:dyDescent="0.15">
      <c r="A20" s="22" t="s">
        <v>3</v>
      </c>
      <c r="B20" s="24" t="s">
        <v>4</v>
      </c>
      <c r="C20" s="21" t="s">
        <v>5</v>
      </c>
      <c r="D20" s="21" t="s">
        <v>6</v>
      </c>
      <c r="E20" s="2" t="s">
        <v>7</v>
      </c>
      <c r="F20" s="2" t="s">
        <v>8</v>
      </c>
      <c r="G20" s="2" t="s">
        <v>9</v>
      </c>
      <c r="H20" s="24" t="s">
        <v>10</v>
      </c>
      <c r="I20" s="8"/>
      <c r="J20" s="719"/>
      <c r="K20" s="720"/>
    </row>
    <row r="21" spans="1:11" ht="17.100000000000001" customHeight="1" x14ac:dyDescent="0.15">
      <c r="A21" s="17" t="s">
        <v>13</v>
      </c>
      <c r="B21" s="12"/>
      <c r="C21" s="21"/>
      <c r="D21" s="21"/>
      <c r="E21" s="12"/>
      <c r="F21" s="12"/>
      <c r="G21" s="12"/>
      <c r="H21" s="12"/>
      <c r="I21" s="51"/>
      <c r="J21" s="721"/>
      <c r="K21" s="722"/>
    </row>
    <row r="22" spans="1:11" ht="19.5" customHeight="1" x14ac:dyDescent="0.15">
      <c r="A22" s="19" t="s">
        <v>61</v>
      </c>
      <c r="B22" s="12" t="s">
        <v>58</v>
      </c>
      <c r="C22" s="127"/>
      <c r="D22" s="32"/>
      <c r="E22" s="54"/>
      <c r="F22" s="54" t="s">
        <v>21</v>
      </c>
      <c r="G22" s="54" t="s">
        <v>20</v>
      </c>
      <c r="H22" s="54" t="s">
        <v>58</v>
      </c>
      <c r="I22" s="5">
        <f t="shared" ref="I22:I24" si="1">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(4)</f>
        <v>21.5</v>
      </c>
      <c r="K22" s="692"/>
    </row>
    <row r="23" spans="1:11" ht="19.5" customHeight="1" x14ac:dyDescent="0.15">
      <c r="A23" s="20" t="s">
        <v>44</v>
      </c>
      <c r="B23" s="16"/>
      <c r="C23" s="21"/>
      <c r="D23" s="32"/>
      <c r="E23" s="54" t="s">
        <v>22</v>
      </c>
      <c r="F23" s="54" t="s">
        <v>20</v>
      </c>
      <c r="G23" s="54" t="s">
        <v>21</v>
      </c>
      <c r="H23" s="54"/>
      <c r="I23" s="5">
        <f t="shared" si="1"/>
        <v>3</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(4)</f>
        <v>14.5</v>
      </c>
      <c r="K23" s="692"/>
    </row>
    <row r="24" spans="1:11" ht="19.5" customHeight="1" x14ac:dyDescent="0.15">
      <c r="A24" s="19" t="s">
        <v>71</v>
      </c>
      <c r="B24" s="12" t="s">
        <v>27</v>
      </c>
      <c r="C24" s="21"/>
      <c r="D24" s="32"/>
      <c r="E24" s="12" t="s">
        <v>68</v>
      </c>
      <c r="F24" s="54"/>
      <c r="G24" s="54"/>
      <c r="H24" s="12" t="s">
        <v>27</v>
      </c>
      <c r="I24" s="5">
        <f t="shared" si="1"/>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13:30-19"))*(5)+(COUNTIF(B24:H24,"14-17"))*(3)+(COUNTIF(B24:H24,"16-19"))*(3)</f>
        <v>10</v>
      </c>
      <c r="K24" s="692"/>
    </row>
    <row r="25" spans="1:11" ht="19.5" customHeight="1" x14ac:dyDescent="0.15">
      <c r="A25" s="56" t="s">
        <v>66</v>
      </c>
      <c r="B25" s="16"/>
      <c r="C25" s="21"/>
      <c r="D25" s="32"/>
      <c r="E25" s="16"/>
      <c r="F25" s="54"/>
      <c r="G25" s="54"/>
      <c r="H25" s="57"/>
      <c r="I25" s="5"/>
      <c r="J25" s="682"/>
      <c r="K25" s="692"/>
    </row>
    <row r="26" spans="1:11" ht="19.5" customHeight="1" x14ac:dyDescent="0.15">
      <c r="A26" s="44"/>
      <c r="B26" s="12"/>
      <c r="C26" s="106"/>
      <c r="D26" s="106"/>
      <c r="E26" s="12"/>
      <c r="F26" s="40"/>
      <c r="G26" s="12"/>
      <c r="H26" s="40"/>
      <c r="I26" s="5"/>
      <c r="J26" s="758"/>
      <c r="K26" s="759"/>
    </row>
    <row r="27" spans="1:11" ht="19.5" customHeight="1" x14ac:dyDescent="0.15">
      <c r="A27" s="22" t="s">
        <v>0</v>
      </c>
      <c r="B27" s="90">
        <v>45922</v>
      </c>
      <c r="C27" s="90">
        <v>45923</v>
      </c>
      <c r="D27" s="90">
        <v>45924</v>
      </c>
      <c r="E27" s="90">
        <v>45925</v>
      </c>
      <c r="F27" s="90">
        <v>45926</v>
      </c>
      <c r="G27" s="90">
        <v>45927</v>
      </c>
      <c r="H27" s="90">
        <v>45928</v>
      </c>
      <c r="I27" s="7"/>
      <c r="J27" s="717" t="s">
        <v>2</v>
      </c>
      <c r="K27" s="718"/>
    </row>
    <row r="28" spans="1:11" ht="19.5" customHeight="1" x14ac:dyDescent="0.15">
      <c r="A28" s="22" t="s">
        <v>3</v>
      </c>
      <c r="B28" s="2" t="s">
        <v>4</v>
      </c>
      <c r="C28" s="376" t="s">
        <v>5</v>
      </c>
      <c r="D28" s="21" t="s">
        <v>6</v>
      </c>
      <c r="E28" s="2" t="s">
        <v>7</v>
      </c>
      <c r="F28" s="2" t="s">
        <v>8</v>
      </c>
      <c r="G28" s="2" t="s">
        <v>9</v>
      </c>
      <c r="H28" s="24" t="s">
        <v>10</v>
      </c>
      <c r="I28" s="8"/>
      <c r="J28" s="719"/>
      <c r="K28" s="720"/>
    </row>
    <row r="29" spans="1:11" ht="19.5" customHeight="1" x14ac:dyDescent="0.15">
      <c r="A29" s="17" t="s">
        <v>12</v>
      </c>
      <c r="B29" s="12"/>
      <c r="C29" s="21"/>
      <c r="D29" s="21"/>
      <c r="E29" s="12"/>
      <c r="F29" s="967" t="s">
        <v>60</v>
      </c>
      <c r="G29" s="968"/>
      <c r="H29" s="969"/>
      <c r="I29" s="5"/>
      <c r="J29" s="682"/>
      <c r="K29" s="692"/>
    </row>
    <row r="30" spans="1:11" ht="19.5" customHeight="1" x14ac:dyDescent="0.15">
      <c r="A30" s="19" t="s">
        <v>61</v>
      </c>
      <c r="B30" s="12"/>
      <c r="C30" s="127"/>
      <c r="D30" s="32"/>
      <c r="E30" s="54" t="s">
        <v>58</v>
      </c>
      <c r="F30" s="54" t="s">
        <v>20</v>
      </c>
      <c r="G30" s="54" t="s">
        <v>51</v>
      </c>
      <c r="H30" s="54"/>
      <c r="I30" s="5">
        <f t="shared" ref="I30:I32" si="2">COUNTIFS(B30:H30,"&lt;&gt;空",B30:H30,"&lt;&gt;休",B30:H30,"&lt;&gt;調",B30:H30,"&lt;&gt;",B30:H30,"&lt;&gt;調整休")</f>
        <v>3</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f>
        <v>16.25</v>
      </c>
      <c r="K30" s="692"/>
    </row>
    <row r="31" spans="1:11" ht="19.5" customHeight="1" x14ac:dyDescent="0.15">
      <c r="A31" s="20" t="s">
        <v>44</v>
      </c>
      <c r="B31" s="54" t="s">
        <v>58</v>
      </c>
      <c r="C31" s="21"/>
      <c r="D31" s="32"/>
      <c r="E31" s="54"/>
      <c r="F31" s="54" t="s">
        <v>21</v>
      </c>
      <c r="G31" s="54" t="s">
        <v>22</v>
      </c>
      <c r="H31" s="54" t="s">
        <v>58</v>
      </c>
      <c r="I31" s="5">
        <f t="shared" si="2"/>
        <v>4</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f>
        <v>22.5</v>
      </c>
      <c r="K31" s="692"/>
    </row>
    <row r="32" spans="1:11" ht="19.5" customHeight="1" x14ac:dyDescent="0.15">
      <c r="A32" s="19" t="s">
        <v>71</v>
      </c>
      <c r="B32" s="12" t="s">
        <v>27</v>
      </c>
      <c r="C32" s="21"/>
      <c r="D32" s="32"/>
      <c r="E32" s="12" t="s">
        <v>27</v>
      </c>
      <c r="F32" s="54"/>
      <c r="G32" s="54"/>
      <c r="H32" s="12" t="s">
        <v>27</v>
      </c>
      <c r="I32" s="5">
        <f t="shared" si="2"/>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13:30-19"))*(5)+(COUNTIF(B32:H32,"14-17"))*(3)+(COUNTIF(B32:H32,"16-19"))*(3)</f>
        <v>9</v>
      </c>
      <c r="K32" s="692"/>
    </row>
    <row r="33" spans="1:14" ht="19.5" customHeight="1" x14ac:dyDescent="0.15">
      <c r="A33" s="56" t="s">
        <v>66</v>
      </c>
      <c r="B33" s="16"/>
      <c r="C33" s="21"/>
      <c r="D33" s="32"/>
      <c r="E33" s="16"/>
      <c r="F33" s="54"/>
      <c r="G33" s="54"/>
      <c r="H33" s="57"/>
      <c r="I33" s="5"/>
      <c r="J33" s="682"/>
      <c r="K33" s="692"/>
    </row>
    <row r="34" spans="1:14" ht="19.5" customHeight="1" x14ac:dyDescent="0.15">
      <c r="A34" s="44"/>
      <c r="B34" s="12"/>
      <c r="C34" s="106"/>
      <c r="D34" s="106"/>
      <c r="E34" s="12"/>
      <c r="F34" s="40"/>
      <c r="G34" s="12"/>
      <c r="H34" s="40"/>
      <c r="I34" s="5"/>
      <c r="J34" s="758"/>
      <c r="K34" s="759"/>
    </row>
    <row r="35" spans="1:14" ht="19.5" customHeight="1" x14ac:dyDescent="0.15">
      <c r="A35" s="22" t="s">
        <v>0</v>
      </c>
      <c r="B35" s="23">
        <v>45929</v>
      </c>
      <c r="C35" s="23">
        <v>45930</v>
      </c>
      <c r="D35" s="23"/>
      <c r="E35" s="23"/>
      <c r="F35" s="23"/>
      <c r="G35" s="23"/>
      <c r="H35" s="23"/>
      <c r="I35" s="7"/>
      <c r="J35" s="717" t="s">
        <v>2</v>
      </c>
      <c r="K35" s="718"/>
    </row>
    <row r="36" spans="1:14" ht="19.5" customHeight="1" x14ac:dyDescent="0.15">
      <c r="A36" s="22" t="s">
        <v>3</v>
      </c>
      <c r="B36" s="2" t="s">
        <v>4</v>
      </c>
      <c r="C36" s="316" t="s">
        <v>5</v>
      </c>
      <c r="D36" s="21"/>
      <c r="E36" s="2"/>
      <c r="F36" s="2"/>
      <c r="G36" s="2"/>
      <c r="H36" s="24"/>
      <c r="I36" s="8"/>
      <c r="J36" s="719"/>
      <c r="K36" s="720"/>
    </row>
    <row r="37" spans="1:14" ht="17.100000000000001" customHeight="1" x14ac:dyDescent="0.15">
      <c r="A37" s="17" t="s">
        <v>13</v>
      </c>
      <c r="B37" s="12"/>
      <c r="C37" s="21"/>
      <c r="D37" s="21"/>
      <c r="E37" s="21"/>
      <c r="F37" s="21"/>
      <c r="G37" s="21"/>
      <c r="H37" s="21"/>
      <c r="I37" s="51"/>
      <c r="J37" s="27"/>
      <c r="K37" s="49"/>
    </row>
    <row r="38" spans="1:14" ht="19.5" customHeight="1" x14ac:dyDescent="0.15">
      <c r="A38" s="19" t="s">
        <v>61</v>
      </c>
      <c r="B38" s="12" t="s">
        <v>58</v>
      </c>
      <c r="C38" s="127"/>
      <c r="D38" s="32"/>
      <c r="E38" s="32"/>
      <c r="F38" s="32"/>
      <c r="G38" s="32"/>
      <c r="H38" s="32"/>
      <c r="I38" s="5">
        <f t="shared" ref="I38:I40" si="3">COUNTIFS(B38:H38,"&lt;&gt;空",B38:H38,"&lt;&gt;休",B38:H38,"&lt;&gt;調",B38:H38,"&lt;&gt;",B38:H38,"&lt;&gt;調整休")</f>
        <v>1</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f>
        <v>6.25</v>
      </c>
      <c r="K38" s="692"/>
    </row>
    <row r="39" spans="1:14" ht="19.5" customHeight="1" x14ac:dyDescent="0.15">
      <c r="A39" s="20" t="s">
        <v>44</v>
      </c>
      <c r="B39" s="16"/>
      <c r="C39" s="21"/>
      <c r="D39" s="32"/>
      <c r="E39" s="32"/>
      <c r="F39" s="32"/>
      <c r="G39" s="32"/>
      <c r="H39" s="32"/>
      <c r="I39" s="5">
        <f t="shared" si="3"/>
        <v>0</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f>
        <v>0</v>
      </c>
      <c r="K39" s="692"/>
    </row>
    <row r="40" spans="1:14" ht="19.5" customHeight="1" x14ac:dyDescent="0.15">
      <c r="A40" s="19" t="s">
        <v>71</v>
      </c>
      <c r="B40" s="12" t="s">
        <v>27</v>
      </c>
      <c r="C40" s="21"/>
      <c r="D40" s="32"/>
      <c r="E40" s="32"/>
      <c r="F40" s="32"/>
      <c r="G40" s="32"/>
      <c r="H40" s="32"/>
      <c r="I40" s="5">
        <f t="shared" si="3"/>
        <v>1</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(3)+(COUNTIF(B40:H40,"16-19"))*(3)</f>
        <v>3</v>
      </c>
      <c r="K40" s="692"/>
    </row>
    <row r="41" spans="1:14" ht="19.5" customHeight="1" x14ac:dyDescent="0.15">
      <c r="A41" s="56" t="s">
        <v>66</v>
      </c>
      <c r="B41" s="16"/>
      <c r="C41" s="21"/>
      <c r="D41" s="32"/>
      <c r="E41" s="32"/>
      <c r="F41" s="32"/>
      <c r="G41" s="32"/>
      <c r="H41" s="32"/>
      <c r="I41" s="5"/>
      <c r="J41" s="682"/>
      <c r="K41" s="692"/>
    </row>
    <row r="42" spans="1:14" ht="19.5" customHeight="1" x14ac:dyDescent="0.15">
      <c r="A42" s="44"/>
      <c r="B42" s="12"/>
      <c r="C42" s="106"/>
      <c r="D42" s="106"/>
      <c r="E42" s="106"/>
      <c r="F42" s="106"/>
      <c r="G42" s="106"/>
      <c r="H42" s="106"/>
      <c r="I42" s="5"/>
      <c r="J42" s="758"/>
      <c r="K42" s="759"/>
    </row>
    <row r="43" spans="1:14" ht="19.5" customHeight="1" x14ac:dyDescent="0.15">
      <c r="A43" s="41"/>
      <c r="B43" s="42"/>
      <c r="C43" s="42"/>
      <c r="D43" s="42"/>
      <c r="E43" s="42"/>
      <c r="F43" s="42"/>
      <c r="G43" s="42"/>
      <c r="H43" s="42"/>
      <c r="I43" s="881" t="s">
        <v>298</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J6:K6"/>
    <mergeCell ref="B1:F1"/>
    <mergeCell ref="H1:K1"/>
    <mergeCell ref="I3:I4"/>
    <mergeCell ref="J3:K4"/>
    <mergeCell ref="J5:K5"/>
    <mergeCell ref="J19:K20"/>
    <mergeCell ref="J7:K7"/>
    <mergeCell ref="J8:K8"/>
    <mergeCell ref="J9:K9"/>
    <mergeCell ref="J10:K10"/>
    <mergeCell ref="J11:K12"/>
    <mergeCell ref="J13:K13"/>
    <mergeCell ref="J14:K14"/>
    <mergeCell ref="J15:K15"/>
    <mergeCell ref="J16:K16"/>
    <mergeCell ref="J17:K17"/>
    <mergeCell ref="J18:K18"/>
    <mergeCell ref="J32:K32"/>
    <mergeCell ref="J21:K21"/>
    <mergeCell ref="J22:K22"/>
    <mergeCell ref="J23:K23"/>
    <mergeCell ref="J24:K24"/>
    <mergeCell ref="J25:K25"/>
    <mergeCell ref="J26:K26"/>
    <mergeCell ref="J27:K28"/>
    <mergeCell ref="F29:H29"/>
    <mergeCell ref="J29:K29"/>
    <mergeCell ref="J30:K30"/>
    <mergeCell ref="J31:K31"/>
    <mergeCell ref="A45:B45"/>
    <mergeCell ref="C45:K45"/>
    <mergeCell ref="J33:K33"/>
    <mergeCell ref="J34:K34"/>
    <mergeCell ref="J35:K36"/>
    <mergeCell ref="J38:K38"/>
    <mergeCell ref="J39:K39"/>
    <mergeCell ref="J40:K40"/>
    <mergeCell ref="J41:K41"/>
    <mergeCell ref="J42:K42"/>
    <mergeCell ref="I43:K43"/>
    <mergeCell ref="A44:B44"/>
    <mergeCell ref="D44:E44"/>
    <mergeCell ref="A51:B51"/>
    <mergeCell ref="C51:K51"/>
    <mergeCell ref="A52:B52"/>
    <mergeCell ref="C52:K52"/>
    <mergeCell ref="A46:B46"/>
    <mergeCell ref="C46:K46"/>
    <mergeCell ref="C47:K47"/>
    <mergeCell ref="A49:B49"/>
    <mergeCell ref="C49:K49"/>
    <mergeCell ref="A50:B50"/>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9DF19F2-E33B-45EE-B02F-2EEFCF3746F1}">
          <x14:formula1>
            <xm:f>'F:\Users\clmiwa-three\Downloads\[《中村》新田・草加 エリア 仮シフト【12月16日～1月15日】.xlsx]参照データベース'!#REF!</xm:f>
          </x14:formula1>
          <xm:sqref>G1 C43:H43</xm:sqref>
        </x14:dataValidation>
      </x14:dataValidations>
    </ext>
  </extLst>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D05FB-3C38-42E6-A2CE-32174889DA61}">
  <sheetPr>
    <tabColor theme="7" tint="0.59999389629810485"/>
    <pageSetUpPr fitToPage="1"/>
  </sheetPr>
  <dimension ref="A1:X52"/>
  <sheetViews>
    <sheetView zoomScaleNormal="100" workbookViewId="0">
      <selection activeCell="O17" sqref="O17"/>
    </sheetView>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60" t="s">
        <v>69</v>
      </c>
      <c r="B1" s="683" t="s">
        <v>289</v>
      </c>
      <c r="C1" s="683"/>
      <c r="D1" s="683"/>
      <c r="E1" s="683"/>
      <c r="F1" s="683"/>
      <c r="H1" s="803" t="s">
        <v>42</v>
      </c>
      <c r="I1" s="804"/>
      <c r="J1" s="805"/>
      <c r="K1" s="806"/>
    </row>
    <row r="2" spans="1:24" ht="17.100000000000001" customHeight="1" x14ac:dyDescent="0.15">
      <c r="A2" s="14"/>
      <c r="I2" s="14"/>
      <c r="J2" s="3"/>
      <c r="K2" s="4"/>
    </row>
    <row r="3" spans="1:24" ht="17.100000000000001" customHeight="1" x14ac:dyDescent="0.15">
      <c r="A3" s="2" t="s">
        <v>64</v>
      </c>
      <c r="B3" s="90">
        <v>45901</v>
      </c>
      <c r="C3" s="90">
        <v>45902</v>
      </c>
      <c r="D3" s="90">
        <v>45903</v>
      </c>
      <c r="E3" s="90">
        <v>45904</v>
      </c>
      <c r="F3" s="90">
        <v>45905</v>
      </c>
      <c r="G3" s="90">
        <v>45906</v>
      </c>
      <c r="H3" s="90">
        <v>45907</v>
      </c>
      <c r="I3" s="807" t="s">
        <v>1</v>
      </c>
      <c r="J3" s="799" t="s">
        <v>2</v>
      </c>
      <c r="K3" s="800"/>
    </row>
    <row r="4" spans="1:24" ht="17.100000000000001" customHeight="1" x14ac:dyDescent="0.15">
      <c r="A4" s="2" t="s">
        <v>3</v>
      </c>
      <c r="B4" s="2" t="s">
        <v>4</v>
      </c>
      <c r="C4" s="2" t="s">
        <v>5</v>
      </c>
      <c r="D4" s="21" t="s">
        <v>6</v>
      </c>
      <c r="E4" s="2" t="s">
        <v>7</v>
      </c>
      <c r="F4" s="2" t="s">
        <v>8</v>
      </c>
      <c r="G4" s="2" t="s">
        <v>9</v>
      </c>
      <c r="H4" s="24" t="s">
        <v>10</v>
      </c>
      <c r="I4" s="808"/>
      <c r="J4" s="801"/>
      <c r="K4" s="802"/>
    </row>
    <row r="5" spans="1:24" ht="15.75" customHeight="1" thickBot="1" x14ac:dyDescent="0.2">
      <c r="A5" s="406" t="s">
        <v>13</v>
      </c>
      <c r="B5" s="99"/>
      <c r="C5" s="407"/>
      <c r="D5" s="408"/>
      <c r="E5" s="99"/>
      <c r="F5" s="809" t="s">
        <v>60</v>
      </c>
      <c r="G5" s="809"/>
      <c r="H5" s="809"/>
      <c r="I5" s="100"/>
      <c r="J5" s="765"/>
      <c r="K5" s="766"/>
    </row>
    <row r="6" spans="1:24" ht="17.100000000000001" customHeight="1" x14ac:dyDescent="0.15">
      <c r="A6" s="797" t="s">
        <v>16</v>
      </c>
      <c r="B6" s="107" t="s">
        <v>20</v>
      </c>
      <c r="C6" s="351"/>
      <c r="D6" s="109"/>
      <c r="E6" s="233" t="s">
        <v>275</v>
      </c>
      <c r="F6" s="233" t="s">
        <v>274</v>
      </c>
      <c r="G6" s="393"/>
      <c r="H6" s="107"/>
      <c r="I6" s="775">
        <v>4</v>
      </c>
      <c r="J6" s="777">
        <v>18</v>
      </c>
      <c r="K6" s="778"/>
      <c r="N6" s="6"/>
      <c r="O6" s="6"/>
      <c r="P6" s="6"/>
      <c r="Q6" s="6"/>
      <c r="R6" s="6"/>
      <c r="S6" s="6"/>
      <c r="T6" s="6"/>
      <c r="U6" s="6"/>
      <c r="V6" s="6"/>
      <c r="W6" s="6"/>
      <c r="X6" s="6"/>
    </row>
    <row r="7" spans="1:24" ht="17.100000000000001" customHeight="1" thickBot="1" x14ac:dyDescent="0.2">
      <c r="A7" s="798"/>
      <c r="B7" s="122"/>
      <c r="C7" s="409"/>
      <c r="D7" s="113"/>
      <c r="E7" s="111" t="s">
        <v>21</v>
      </c>
      <c r="F7" s="111" t="s">
        <v>21</v>
      </c>
      <c r="G7" s="111" t="s">
        <v>21</v>
      </c>
      <c r="H7" s="111"/>
      <c r="I7" s="776"/>
      <c r="J7" s="779"/>
      <c r="K7" s="780"/>
      <c r="N7" s="6"/>
      <c r="O7" s="6"/>
      <c r="P7" s="6"/>
      <c r="Q7" s="6"/>
      <c r="R7" s="6"/>
      <c r="S7" s="6"/>
      <c r="T7" s="6"/>
      <c r="U7" s="6"/>
      <c r="V7" s="6"/>
      <c r="W7" s="6"/>
      <c r="X7" s="6"/>
    </row>
    <row r="8" spans="1:24" ht="17.100000000000001" customHeight="1" x14ac:dyDescent="0.15">
      <c r="A8" s="47" t="s">
        <v>17</v>
      </c>
      <c r="B8" s="29" t="s">
        <v>21</v>
      </c>
      <c r="C8" s="350"/>
      <c r="D8" s="36"/>
      <c r="E8" s="55" t="s">
        <v>20</v>
      </c>
      <c r="F8" s="55" t="s">
        <v>20</v>
      </c>
      <c r="G8" s="55"/>
      <c r="H8" s="29" t="s">
        <v>20</v>
      </c>
      <c r="I8" s="43">
        <f t="shared" ref="I8:I9" si="0">COUNTIFS(B8:H8,"&lt;&gt;空",B8:H8,"&lt;&gt;休",B8:H8,"&lt;&gt;調",B8:H8,"&lt;&gt;",B8:H8,"&lt;&gt;調整休")</f>
        <v>4</v>
      </c>
      <c r="J8" s="795">
        <f t="shared" ref="J8:J9" si="1">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18</v>
      </c>
      <c r="K8" s="796"/>
    </row>
    <row r="9" spans="1:24" ht="17.100000000000001" customHeight="1" x14ac:dyDescent="0.15">
      <c r="A9" s="20" t="s">
        <v>18</v>
      </c>
      <c r="B9" s="12"/>
      <c r="C9" s="21"/>
      <c r="D9" s="32"/>
      <c r="E9" s="12"/>
      <c r="F9" s="54"/>
      <c r="G9" s="54" t="s">
        <v>20</v>
      </c>
      <c r="H9" s="12" t="s">
        <v>21</v>
      </c>
      <c r="I9" s="5">
        <f t="shared" si="0"/>
        <v>2</v>
      </c>
      <c r="J9" s="758">
        <f t="shared" si="1"/>
        <v>9</v>
      </c>
      <c r="K9" s="759"/>
    </row>
    <row r="10" spans="1:24" ht="17.100000000000001" customHeight="1" x14ac:dyDescent="0.15">
      <c r="A10" s="44"/>
      <c r="B10" s="29"/>
      <c r="C10" s="106"/>
      <c r="D10" s="36"/>
      <c r="E10" s="12"/>
      <c r="F10" s="16"/>
      <c r="G10" s="16"/>
      <c r="H10" s="40"/>
      <c r="I10" s="5"/>
      <c r="J10" s="758"/>
      <c r="K10" s="759"/>
    </row>
    <row r="11" spans="1:24" ht="17.100000000000001" customHeight="1" x14ac:dyDescent="0.15">
      <c r="A11" s="33" t="s">
        <v>0</v>
      </c>
      <c r="B11" s="90">
        <v>45908</v>
      </c>
      <c r="C11" s="90">
        <v>45909</v>
      </c>
      <c r="D11" s="90">
        <v>45910</v>
      </c>
      <c r="E11" s="90">
        <v>45911</v>
      </c>
      <c r="F11" s="90">
        <v>45912</v>
      </c>
      <c r="G11" s="90">
        <v>45913</v>
      </c>
      <c r="H11" s="90">
        <v>45914</v>
      </c>
      <c r="I11" s="131"/>
      <c r="J11" s="799" t="s">
        <v>2</v>
      </c>
      <c r="K11" s="800"/>
    </row>
    <row r="12" spans="1:24" ht="17.100000000000001" customHeight="1" x14ac:dyDescent="0.15">
      <c r="A12" s="22" t="s">
        <v>3</v>
      </c>
      <c r="B12" s="2" t="s">
        <v>4</v>
      </c>
      <c r="C12" s="2" t="s">
        <v>5</v>
      </c>
      <c r="D12" s="21" t="s">
        <v>6</v>
      </c>
      <c r="E12" s="2" t="s">
        <v>7</v>
      </c>
      <c r="F12" s="2" t="s">
        <v>8</v>
      </c>
      <c r="G12" s="2" t="s">
        <v>9</v>
      </c>
      <c r="H12" s="24" t="s">
        <v>10</v>
      </c>
      <c r="I12" s="133"/>
      <c r="J12" s="801"/>
      <c r="K12" s="802"/>
    </row>
    <row r="13" spans="1:24" ht="17.100000000000001" customHeight="1" thickBot="1" x14ac:dyDescent="0.2">
      <c r="A13" s="406" t="s">
        <v>12</v>
      </c>
      <c r="B13" s="99"/>
      <c r="C13" s="407"/>
      <c r="D13" s="408"/>
      <c r="E13" s="99"/>
      <c r="F13" s="414" t="s">
        <v>302</v>
      </c>
      <c r="G13" s="99"/>
      <c r="H13" s="99"/>
      <c r="I13" s="100"/>
      <c r="J13" s="785"/>
      <c r="K13" s="766"/>
    </row>
    <row r="14" spans="1:24" ht="17.100000000000001" customHeight="1" x14ac:dyDescent="0.15">
      <c r="A14" s="797" t="s">
        <v>16</v>
      </c>
      <c r="B14" s="107" t="s">
        <v>20</v>
      </c>
      <c r="C14" s="351"/>
      <c r="D14" s="109"/>
      <c r="E14" s="233" t="s">
        <v>275</v>
      </c>
      <c r="F14" s="413" t="s">
        <v>306</v>
      </c>
      <c r="G14" s="107" t="s">
        <v>21</v>
      </c>
      <c r="H14" s="107" t="s">
        <v>20</v>
      </c>
      <c r="I14" s="775">
        <f t="shared" ref="I14" si="2">COUNTIFS(B14:H14,"&lt;&gt;空",B14:H14,"&lt;&gt;休",B14:H14,"&lt;&gt;調",B14:H14,"&lt;&gt;",B14:H14,"&lt;&gt;調整休")</f>
        <v>5</v>
      </c>
      <c r="J14" s="777">
        <v>22</v>
      </c>
      <c r="K14" s="778"/>
    </row>
    <row r="15" spans="1:24" ht="17.100000000000001" customHeight="1" thickBot="1" x14ac:dyDescent="0.2">
      <c r="A15" s="798"/>
      <c r="B15" s="122"/>
      <c r="C15" s="409"/>
      <c r="D15" s="113"/>
      <c r="E15" s="111" t="s">
        <v>21</v>
      </c>
      <c r="F15" s="111" t="s">
        <v>68</v>
      </c>
      <c r="G15" s="111"/>
      <c r="H15" s="111"/>
      <c r="I15" s="776"/>
      <c r="J15" s="779"/>
      <c r="K15" s="780"/>
    </row>
    <row r="16" spans="1:24" ht="17.100000000000001" customHeight="1" x14ac:dyDescent="0.15">
      <c r="A16" s="47" t="s">
        <v>17</v>
      </c>
      <c r="B16" s="29" t="s">
        <v>21</v>
      </c>
      <c r="C16" s="350"/>
      <c r="D16" s="36"/>
      <c r="E16" s="55" t="s">
        <v>20</v>
      </c>
      <c r="F16" s="55" t="s">
        <v>22</v>
      </c>
      <c r="G16" s="29"/>
      <c r="H16" s="61"/>
      <c r="I16" s="43">
        <f t="shared" ref="I16:I17" si="3">COUNTIFS(B16:H16,"&lt;&gt;空",B16:H16,"&lt;&gt;休",B16:H16,"&lt;&gt;調",B16:H16,"&lt;&gt;",B16:H16,"&lt;&gt;調整休")</f>
        <v>3</v>
      </c>
      <c r="J16" s="795">
        <f t="shared" ref="J16" si="4">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14.5</v>
      </c>
      <c r="K16" s="796"/>
    </row>
    <row r="17" spans="1:11" ht="17.100000000000001" customHeight="1" x14ac:dyDescent="0.15">
      <c r="A17" s="20" t="s">
        <v>18</v>
      </c>
      <c r="B17" s="12"/>
      <c r="C17" s="21"/>
      <c r="D17" s="32"/>
      <c r="E17" s="12"/>
      <c r="F17" s="54"/>
      <c r="G17" s="12" t="s">
        <v>20</v>
      </c>
      <c r="H17" s="12" t="s">
        <v>21</v>
      </c>
      <c r="I17" s="5">
        <f t="shared" si="3"/>
        <v>2</v>
      </c>
      <c r="J17" s="758">
        <f t="shared" ref="J17" si="5">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10-15"))*(4.5)</f>
        <v>9</v>
      </c>
      <c r="K17" s="759"/>
    </row>
    <row r="18" spans="1:11" ht="17.100000000000001" customHeight="1" x14ac:dyDescent="0.15">
      <c r="A18" s="44"/>
      <c r="B18" s="29"/>
      <c r="C18" s="106"/>
      <c r="D18" s="36"/>
      <c r="E18" s="12"/>
      <c r="F18" s="16"/>
      <c r="G18" s="16"/>
      <c r="H18" s="40"/>
      <c r="I18" s="5"/>
      <c r="J18" s="758"/>
      <c r="K18" s="759"/>
    </row>
    <row r="19" spans="1:11" ht="17.100000000000001" customHeight="1" x14ac:dyDescent="0.15">
      <c r="A19" s="22" t="s">
        <v>0</v>
      </c>
      <c r="B19" s="23">
        <v>45915</v>
      </c>
      <c r="C19" s="23">
        <v>45916</v>
      </c>
      <c r="D19" s="23">
        <v>45917</v>
      </c>
      <c r="E19" s="23">
        <v>45918</v>
      </c>
      <c r="F19" s="23">
        <v>45919</v>
      </c>
      <c r="G19" s="23">
        <v>45920</v>
      </c>
      <c r="H19" s="23">
        <v>45921</v>
      </c>
      <c r="I19" s="131"/>
      <c r="J19" s="799" t="s">
        <v>2</v>
      </c>
      <c r="K19" s="800"/>
    </row>
    <row r="20" spans="1:11" ht="17.100000000000001" customHeight="1" x14ac:dyDescent="0.15">
      <c r="A20" s="22" t="s">
        <v>3</v>
      </c>
      <c r="B20" s="24" t="s">
        <v>4</v>
      </c>
      <c r="C20" s="21" t="s">
        <v>5</v>
      </c>
      <c r="D20" s="21" t="s">
        <v>6</v>
      </c>
      <c r="E20" s="2" t="s">
        <v>7</v>
      </c>
      <c r="F20" s="2" t="s">
        <v>8</v>
      </c>
      <c r="G20" s="2" t="s">
        <v>9</v>
      </c>
      <c r="H20" s="24" t="s">
        <v>10</v>
      </c>
      <c r="I20" s="133"/>
      <c r="J20" s="801"/>
      <c r="K20" s="802"/>
    </row>
    <row r="21" spans="1:11" ht="17.100000000000001" customHeight="1" thickBot="1" x14ac:dyDescent="0.2">
      <c r="A21" s="406" t="s">
        <v>13</v>
      </c>
      <c r="B21" s="99"/>
      <c r="C21" s="407"/>
      <c r="D21" s="408"/>
      <c r="E21" s="99"/>
      <c r="F21" s="99"/>
      <c r="G21" s="99"/>
      <c r="H21" s="99"/>
      <c r="I21" s="100"/>
      <c r="J21" s="765"/>
      <c r="K21" s="766"/>
    </row>
    <row r="22" spans="1:11" ht="17.100000000000001" customHeight="1" x14ac:dyDescent="0.15">
      <c r="A22" s="797" t="s">
        <v>16</v>
      </c>
      <c r="B22" s="361"/>
      <c r="C22" s="351"/>
      <c r="D22" s="109"/>
      <c r="E22" s="233" t="s">
        <v>275</v>
      </c>
      <c r="F22" s="233" t="s">
        <v>274</v>
      </c>
      <c r="G22" s="393"/>
      <c r="H22" s="107"/>
      <c r="I22" s="775">
        <f t="shared" ref="I22" si="6">COUNTIFS(B22:H22,"&lt;&gt;空",B22:H22,"&lt;&gt;休",B22:H22,"&lt;&gt;調",B22:H22,"&lt;&gt;",B22:H22,"&lt;&gt;調整休")</f>
        <v>2</v>
      </c>
      <c r="J22" s="777">
        <v>13.5</v>
      </c>
      <c r="K22" s="778"/>
    </row>
    <row r="23" spans="1:11" ht="17.100000000000001" customHeight="1" thickBot="1" x14ac:dyDescent="0.2">
      <c r="A23" s="798"/>
      <c r="B23" s="122"/>
      <c r="C23" s="409"/>
      <c r="D23" s="113"/>
      <c r="E23" s="111" t="s">
        <v>21</v>
      </c>
      <c r="F23" s="111" t="s">
        <v>21</v>
      </c>
      <c r="G23" s="410" t="s">
        <v>21</v>
      </c>
      <c r="H23" s="111"/>
      <c r="I23" s="776"/>
      <c r="J23" s="779"/>
      <c r="K23" s="780"/>
    </row>
    <row r="24" spans="1:11" ht="17.100000000000001" customHeight="1" x14ac:dyDescent="0.15">
      <c r="A24" s="47" t="s">
        <v>17</v>
      </c>
      <c r="B24" s="29" t="s">
        <v>21</v>
      </c>
      <c r="C24" s="350"/>
      <c r="D24" s="36"/>
      <c r="E24" s="55" t="s">
        <v>20</v>
      </c>
      <c r="F24" s="55" t="s">
        <v>20</v>
      </c>
      <c r="G24" s="55"/>
      <c r="H24" s="29" t="s">
        <v>20</v>
      </c>
      <c r="I24" s="43">
        <f t="shared" ref="I24:I25" si="7">COUNTIFS(B24:H24,"&lt;&gt;空",B24:H24,"&lt;&gt;休",B24:H24,"&lt;&gt;調",B24:H24,"&lt;&gt;",B24:H24,"&lt;&gt;調整休")</f>
        <v>4</v>
      </c>
      <c r="J24" s="795">
        <f t="shared" ref="J24:J25" si="8">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18</v>
      </c>
      <c r="K24" s="796"/>
    </row>
    <row r="25" spans="1:11" ht="17.100000000000001" customHeight="1" x14ac:dyDescent="0.15">
      <c r="A25" s="20" t="s">
        <v>18</v>
      </c>
      <c r="B25" s="54" t="s">
        <v>20</v>
      </c>
      <c r="C25" s="21"/>
      <c r="D25" s="32"/>
      <c r="E25" s="12"/>
      <c r="F25" s="54"/>
      <c r="G25" s="12" t="s">
        <v>20</v>
      </c>
      <c r="H25" s="12" t="s">
        <v>21</v>
      </c>
      <c r="I25" s="5">
        <f t="shared" si="7"/>
        <v>3</v>
      </c>
      <c r="J25" s="758">
        <f t="shared" si="8"/>
        <v>13.5</v>
      </c>
      <c r="K25" s="759"/>
    </row>
    <row r="26" spans="1:11" ht="17.100000000000001" customHeight="1" x14ac:dyDescent="0.15">
      <c r="A26" s="44"/>
      <c r="B26" s="94"/>
      <c r="C26" s="106"/>
      <c r="D26" s="36"/>
      <c r="E26" s="12"/>
      <c r="F26" s="16"/>
      <c r="G26" s="16"/>
      <c r="H26" s="40"/>
      <c r="I26" s="5"/>
      <c r="J26" s="758"/>
      <c r="K26" s="759"/>
    </row>
    <row r="27" spans="1:11" ht="17.100000000000001" customHeight="1" x14ac:dyDescent="0.15">
      <c r="A27" s="22" t="s">
        <v>0</v>
      </c>
      <c r="B27" s="90">
        <v>45922</v>
      </c>
      <c r="C27" s="90">
        <v>45923</v>
      </c>
      <c r="D27" s="90">
        <v>45924</v>
      </c>
      <c r="E27" s="90">
        <v>45925</v>
      </c>
      <c r="F27" s="90">
        <v>45926</v>
      </c>
      <c r="G27" s="90">
        <v>45927</v>
      </c>
      <c r="H27" s="90">
        <v>45928</v>
      </c>
      <c r="I27" s="131"/>
      <c r="J27" s="799" t="s">
        <v>2</v>
      </c>
      <c r="K27" s="800"/>
    </row>
    <row r="28" spans="1:11" ht="17.100000000000001" customHeight="1" x14ac:dyDescent="0.15">
      <c r="A28" s="22" t="s">
        <v>3</v>
      </c>
      <c r="B28" s="2" t="s">
        <v>4</v>
      </c>
      <c r="C28" s="376" t="s">
        <v>5</v>
      </c>
      <c r="D28" s="21" t="s">
        <v>6</v>
      </c>
      <c r="E28" s="2" t="s">
        <v>7</v>
      </c>
      <c r="F28" s="2" t="s">
        <v>8</v>
      </c>
      <c r="G28" s="2" t="s">
        <v>9</v>
      </c>
      <c r="H28" s="24" t="s">
        <v>10</v>
      </c>
      <c r="I28" s="133"/>
      <c r="J28" s="801"/>
      <c r="K28" s="802"/>
    </row>
    <row r="29" spans="1:11" ht="17.100000000000001" customHeight="1" thickBot="1" x14ac:dyDescent="0.2">
      <c r="A29" s="406" t="s">
        <v>12</v>
      </c>
      <c r="B29" s="99"/>
      <c r="C29" s="407"/>
      <c r="D29" s="408"/>
      <c r="E29" s="99"/>
      <c r="F29" s="99"/>
      <c r="G29" s="99"/>
      <c r="H29" s="99"/>
      <c r="I29" s="100"/>
      <c r="J29" s="785"/>
      <c r="K29" s="766"/>
    </row>
    <row r="30" spans="1:11" ht="17.100000000000001" customHeight="1" x14ac:dyDescent="0.15">
      <c r="A30" s="797" t="s">
        <v>16</v>
      </c>
      <c r="B30" s="107" t="s">
        <v>20</v>
      </c>
      <c r="C30" s="351"/>
      <c r="D30" s="109"/>
      <c r="E30" s="233" t="s">
        <v>275</v>
      </c>
      <c r="F30" s="233" t="s">
        <v>274</v>
      </c>
      <c r="G30" s="107" t="s">
        <v>20</v>
      </c>
      <c r="H30" s="107"/>
      <c r="I30" s="775">
        <f t="shared" ref="I30" si="9">COUNTIFS(B30:H30,"&lt;&gt;空",B30:H30,"&lt;&gt;休",B30:H30,"&lt;&gt;調",B30:H30,"&lt;&gt;",B30:H30,"&lt;&gt;調整休")</f>
        <v>4</v>
      </c>
      <c r="J30" s="777">
        <v>18</v>
      </c>
      <c r="K30" s="778"/>
    </row>
    <row r="31" spans="1:11" ht="17.100000000000001" customHeight="1" thickBot="1" x14ac:dyDescent="0.2">
      <c r="A31" s="798"/>
      <c r="B31" s="122"/>
      <c r="C31" s="409"/>
      <c r="D31" s="113"/>
      <c r="E31" s="111" t="s">
        <v>21</v>
      </c>
      <c r="F31" s="111" t="s">
        <v>21</v>
      </c>
      <c r="G31" s="111"/>
      <c r="H31" s="111"/>
      <c r="I31" s="776"/>
      <c r="J31" s="779"/>
      <c r="K31" s="780"/>
    </row>
    <row r="32" spans="1:11" ht="17.100000000000001" customHeight="1" x14ac:dyDescent="0.15">
      <c r="A32" s="47" t="s">
        <v>17</v>
      </c>
      <c r="B32" s="29" t="s">
        <v>21</v>
      </c>
      <c r="C32" s="350"/>
      <c r="D32" s="36"/>
      <c r="E32" s="55" t="s">
        <v>20</v>
      </c>
      <c r="F32" s="55" t="s">
        <v>20</v>
      </c>
      <c r="G32" s="29"/>
      <c r="H32" s="29" t="s">
        <v>20</v>
      </c>
      <c r="I32" s="43">
        <f t="shared" ref="I32:I33" si="10">COUNTIFS(B32:H32,"&lt;&gt;空",B32:H32,"&lt;&gt;休",B32:H32,"&lt;&gt;調",B32:H32,"&lt;&gt;",B32:H32,"&lt;&gt;調整休")</f>
        <v>4</v>
      </c>
      <c r="J32" s="795">
        <f t="shared" ref="J32" si="11">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18</v>
      </c>
      <c r="K32" s="796"/>
    </row>
    <row r="33" spans="1:14" ht="17.100000000000001" customHeight="1" x14ac:dyDescent="0.15">
      <c r="A33" s="20" t="s">
        <v>18</v>
      </c>
      <c r="B33" s="12"/>
      <c r="C33" s="21"/>
      <c r="D33" s="32"/>
      <c r="E33" s="12"/>
      <c r="F33" s="54"/>
      <c r="G33" s="12" t="s">
        <v>21</v>
      </c>
      <c r="H33" s="12" t="s">
        <v>21</v>
      </c>
      <c r="I33" s="5">
        <f t="shared" si="10"/>
        <v>2</v>
      </c>
      <c r="J33" s="758">
        <f t="shared" ref="J33" si="12">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10-15"))*(4.5)</f>
        <v>9</v>
      </c>
      <c r="K33" s="759"/>
    </row>
    <row r="34" spans="1:14" ht="17.100000000000001" customHeight="1" x14ac:dyDescent="0.15">
      <c r="A34" s="44"/>
      <c r="B34" s="29"/>
      <c r="C34" s="106"/>
      <c r="D34" s="36"/>
      <c r="E34" s="12"/>
      <c r="F34" s="16"/>
      <c r="G34" s="16"/>
      <c r="H34" s="40"/>
      <c r="I34" s="5"/>
      <c r="J34" s="758"/>
      <c r="K34" s="759"/>
    </row>
    <row r="35" spans="1:14" ht="17.100000000000001" customHeight="1" x14ac:dyDescent="0.15">
      <c r="A35" s="22" t="s">
        <v>0</v>
      </c>
      <c r="B35" s="23">
        <v>45929</v>
      </c>
      <c r="C35" s="23">
        <v>45930</v>
      </c>
      <c r="D35" s="23"/>
      <c r="E35" s="23"/>
      <c r="F35" s="23"/>
      <c r="G35" s="23"/>
      <c r="H35" s="23"/>
      <c r="I35" s="131"/>
      <c r="J35" s="799" t="s">
        <v>2</v>
      </c>
      <c r="K35" s="800"/>
    </row>
    <row r="36" spans="1:14" ht="17.100000000000001" customHeight="1" x14ac:dyDescent="0.15">
      <c r="A36" s="22" t="s">
        <v>3</v>
      </c>
      <c r="B36" s="2" t="s">
        <v>4</v>
      </c>
      <c r="C36" s="316" t="s">
        <v>5</v>
      </c>
      <c r="D36" s="21"/>
      <c r="E36" s="2"/>
      <c r="F36" s="2"/>
      <c r="G36" s="2"/>
      <c r="H36" s="24"/>
      <c r="I36" s="133"/>
      <c r="J36" s="801"/>
      <c r="K36" s="802"/>
    </row>
    <row r="37" spans="1:14" ht="17.100000000000001" customHeight="1" thickBot="1" x14ac:dyDescent="0.2">
      <c r="A37" s="406" t="s">
        <v>12</v>
      </c>
      <c r="B37" s="99"/>
      <c r="C37" s="411"/>
      <c r="D37" s="411"/>
      <c r="E37" s="411"/>
      <c r="F37" s="411"/>
      <c r="G37" s="411"/>
      <c r="H37" s="411"/>
      <c r="I37" s="100"/>
      <c r="J37" s="785"/>
      <c r="K37" s="766"/>
    </row>
    <row r="38" spans="1:14" ht="17.100000000000001" customHeight="1" x14ac:dyDescent="0.15">
      <c r="A38" s="797" t="s">
        <v>16</v>
      </c>
      <c r="B38" s="107" t="s">
        <v>20</v>
      </c>
      <c r="C38" s="351"/>
      <c r="D38" s="109"/>
      <c r="E38" s="109"/>
      <c r="F38" s="109"/>
      <c r="G38" s="109"/>
      <c r="H38" s="109"/>
      <c r="I38" s="775">
        <f t="shared" ref="I38" si="13">COUNTIFS(B38:H38,"&lt;&gt;空",B38:H38,"&lt;&gt;休",B38:H38,"&lt;&gt;調",B38:H38,"&lt;&gt;",B38:H38,"&lt;&gt;調整休")</f>
        <v>1</v>
      </c>
      <c r="J38" s="777">
        <v>4.5</v>
      </c>
      <c r="K38" s="778"/>
    </row>
    <row r="39" spans="1:14" ht="17.100000000000001" customHeight="1" thickBot="1" x14ac:dyDescent="0.2">
      <c r="A39" s="798"/>
      <c r="B39" s="122"/>
      <c r="C39" s="409"/>
      <c r="D39" s="113"/>
      <c r="E39" s="113"/>
      <c r="F39" s="113"/>
      <c r="G39" s="113"/>
      <c r="H39" s="113"/>
      <c r="I39" s="776"/>
      <c r="J39" s="779"/>
      <c r="K39" s="780"/>
    </row>
    <row r="40" spans="1:14" ht="17.100000000000001" customHeight="1" x14ac:dyDescent="0.15">
      <c r="A40" s="47" t="s">
        <v>17</v>
      </c>
      <c r="B40" s="29" t="s">
        <v>21</v>
      </c>
      <c r="C40" s="350"/>
      <c r="D40" s="36"/>
      <c r="E40" s="36"/>
      <c r="F40" s="36"/>
      <c r="G40" s="36"/>
      <c r="H40" s="36"/>
      <c r="I40" s="43">
        <f t="shared" ref="I40:I41" si="14">COUNTIFS(B40:H40,"&lt;&gt;空",B40:H40,"&lt;&gt;休",B40:H40,"&lt;&gt;調",B40:H40,"&lt;&gt;",B40:H40,"&lt;&gt;調整休")</f>
        <v>1</v>
      </c>
      <c r="J40" s="795">
        <v>9</v>
      </c>
      <c r="K40" s="796"/>
    </row>
    <row r="41" spans="1:14" ht="17.100000000000001" customHeight="1" x14ac:dyDescent="0.15">
      <c r="A41" s="20" t="s">
        <v>18</v>
      </c>
      <c r="B41" s="12"/>
      <c r="C41" s="21"/>
      <c r="D41" s="32"/>
      <c r="E41" s="32"/>
      <c r="F41" s="32"/>
      <c r="G41" s="32"/>
      <c r="H41" s="32"/>
      <c r="I41" s="5">
        <f t="shared" si="14"/>
        <v>0</v>
      </c>
      <c r="J41" s="758">
        <f t="shared" ref="J41" si="15">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10-15"))*(4.5)</f>
        <v>0</v>
      </c>
      <c r="K41" s="759"/>
    </row>
    <row r="42" spans="1:14" ht="17.100000000000001" customHeight="1" x14ac:dyDescent="0.15">
      <c r="A42" s="44"/>
      <c r="B42" s="29"/>
      <c r="C42" s="106"/>
      <c r="D42" s="36"/>
      <c r="E42" s="36"/>
      <c r="F42" s="36"/>
      <c r="G42" s="36"/>
      <c r="H42" s="36"/>
      <c r="I42" s="5"/>
      <c r="J42" s="758"/>
      <c r="K42" s="759"/>
    </row>
    <row r="43" spans="1:14" ht="17.100000000000001" customHeight="1" x14ac:dyDescent="0.15">
      <c r="A43" s="41"/>
      <c r="B43" s="42"/>
      <c r="C43" s="42"/>
      <c r="D43" s="42"/>
      <c r="E43" s="42"/>
      <c r="F43" s="42"/>
      <c r="G43" s="42"/>
      <c r="H43" s="42"/>
      <c r="I43" s="881" t="s">
        <v>298</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59">
    <mergeCell ref="B1:F1"/>
    <mergeCell ref="H1:K1"/>
    <mergeCell ref="I3:I4"/>
    <mergeCell ref="J3:K4"/>
    <mergeCell ref="F5:H5"/>
    <mergeCell ref="J5:K5"/>
    <mergeCell ref="J16:K16"/>
    <mergeCell ref="A6:A7"/>
    <mergeCell ref="I6:I7"/>
    <mergeCell ref="J6:K7"/>
    <mergeCell ref="J8:K8"/>
    <mergeCell ref="J9:K9"/>
    <mergeCell ref="J10:K10"/>
    <mergeCell ref="J11:K12"/>
    <mergeCell ref="J13:K13"/>
    <mergeCell ref="A14:A15"/>
    <mergeCell ref="I14:I15"/>
    <mergeCell ref="J14:K15"/>
    <mergeCell ref="J17:K17"/>
    <mergeCell ref="J18:K18"/>
    <mergeCell ref="J19:K20"/>
    <mergeCell ref="J21:K21"/>
    <mergeCell ref="A22:A23"/>
    <mergeCell ref="I22:I23"/>
    <mergeCell ref="J22:K23"/>
    <mergeCell ref="A38:A39"/>
    <mergeCell ref="I38:I39"/>
    <mergeCell ref="J38:K39"/>
    <mergeCell ref="J24:K24"/>
    <mergeCell ref="J25:K25"/>
    <mergeCell ref="J26:K26"/>
    <mergeCell ref="J27:K28"/>
    <mergeCell ref="J29:K29"/>
    <mergeCell ref="A30:A31"/>
    <mergeCell ref="I30:I31"/>
    <mergeCell ref="J30:K31"/>
    <mergeCell ref="J32:K32"/>
    <mergeCell ref="J33:K33"/>
    <mergeCell ref="J34:K34"/>
    <mergeCell ref="J35:K36"/>
    <mergeCell ref="J37:K37"/>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77F48-45CB-4210-B698-628F21D31BB6}">
  <sheetPr>
    <tabColor theme="7" tint="0.59999389629810485"/>
    <pageSetUpPr fitToPage="1"/>
  </sheetPr>
  <dimension ref="A1:Q63"/>
  <sheetViews>
    <sheetView zoomScale="96" zoomScaleNormal="96" workbookViewId="0">
      <selection activeCell="H10" sqref="H10"/>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60" t="s">
        <v>69</v>
      </c>
      <c r="B1" s="683" t="s">
        <v>289</v>
      </c>
      <c r="C1" s="683"/>
      <c r="D1" s="683"/>
      <c r="E1" s="683"/>
      <c r="F1" s="683"/>
      <c r="H1" s="792" t="s">
        <v>50</v>
      </c>
      <c r="I1" s="793"/>
      <c r="J1" s="793"/>
      <c r="K1" s="794"/>
    </row>
    <row r="2" spans="1:17" ht="8.4499999999999993" customHeight="1" x14ac:dyDescent="0.15">
      <c r="A2" s="14"/>
      <c r="I2" s="14"/>
      <c r="J2" s="3"/>
      <c r="K2" s="4"/>
    </row>
    <row r="3" spans="1:17" ht="16.5" customHeight="1" x14ac:dyDescent="0.15">
      <c r="A3" s="2" t="s">
        <v>64</v>
      </c>
      <c r="B3" s="90">
        <v>45901</v>
      </c>
      <c r="C3" s="90">
        <v>45902</v>
      </c>
      <c r="D3" s="90">
        <v>45903</v>
      </c>
      <c r="E3" s="90">
        <v>45904</v>
      </c>
      <c r="F3" s="90">
        <v>45905</v>
      </c>
      <c r="G3" s="90">
        <v>45906</v>
      </c>
      <c r="H3" s="90">
        <v>45907</v>
      </c>
      <c r="I3" s="727" t="s">
        <v>1</v>
      </c>
      <c r="J3" s="717" t="s">
        <v>2</v>
      </c>
      <c r="K3" s="718"/>
    </row>
    <row r="4" spans="1:17" ht="16.5" customHeight="1" x14ac:dyDescent="0.15">
      <c r="A4" s="2" t="s">
        <v>3</v>
      </c>
      <c r="B4" s="2" t="s">
        <v>4</v>
      </c>
      <c r="C4" s="2" t="s">
        <v>5</v>
      </c>
      <c r="D4" s="21" t="s">
        <v>6</v>
      </c>
      <c r="E4" s="2" t="s">
        <v>7</v>
      </c>
      <c r="F4" s="2" t="s">
        <v>8</v>
      </c>
      <c r="G4" s="2" t="s">
        <v>9</v>
      </c>
      <c r="H4" s="24" t="s">
        <v>10</v>
      </c>
      <c r="I4" s="728"/>
      <c r="J4" s="719"/>
      <c r="K4" s="720"/>
    </row>
    <row r="5" spans="1:17" ht="18" customHeight="1" x14ac:dyDescent="0.15">
      <c r="A5" s="17" t="s">
        <v>13</v>
      </c>
      <c r="B5" s="12"/>
      <c r="C5" s="2"/>
      <c r="D5" s="2"/>
      <c r="E5" s="12"/>
      <c r="F5" s="12"/>
      <c r="G5" s="12"/>
      <c r="H5" s="12"/>
      <c r="I5" s="5"/>
      <c r="J5" s="682"/>
      <c r="K5" s="692"/>
    </row>
    <row r="6" spans="1:17" ht="18" customHeight="1" x14ac:dyDescent="0.15">
      <c r="A6" s="5" t="s">
        <v>14</v>
      </c>
      <c r="B6" s="87"/>
      <c r="C6" s="127"/>
      <c r="D6" s="32"/>
      <c r="E6" s="12" t="s">
        <v>21</v>
      </c>
      <c r="F6" s="12" t="s">
        <v>21</v>
      </c>
      <c r="G6" s="12" t="s">
        <v>68</v>
      </c>
      <c r="H6" s="12" t="s">
        <v>21</v>
      </c>
      <c r="I6" s="5">
        <f t="shared" ref="I6:I10" si="0">COUNTIFS(B6:H6,"&lt;&gt;空",B6:H6,"&lt;&gt;休",B6:H6,"&lt;&gt;調",B6:H6,"&lt;&gt;",B6:H6,"&lt;&gt;調整休")</f>
        <v>4</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17.5</v>
      </c>
      <c r="K6" s="759"/>
    </row>
    <row r="7" spans="1:17" ht="18" customHeight="1" x14ac:dyDescent="0.15">
      <c r="A7" s="20" t="s">
        <v>100</v>
      </c>
      <c r="B7" s="12" t="s">
        <v>20</v>
      </c>
      <c r="C7" s="350"/>
      <c r="D7" s="36"/>
      <c r="E7" s="12"/>
      <c r="F7" s="12" t="s">
        <v>20</v>
      </c>
      <c r="G7" s="12" t="s">
        <v>58</v>
      </c>
      <c r="H7" s="12" t="s">
        <v>20</v>
      </c>
      <c r="I7" s="5">
        <f t="shared" si="0"/>
        <v>4</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19.75</v>
      </c>
      <c r="K7" s="759"/>
    </row>
    <row r="8" spans="1:17" ht="18" customHeight="1" x14ac:dyDescent="0.15">
      <c r="A8" s="20" t="s">
        <v>178</v>
      </c>
      <c r="B8" s="12" t="s">
        <v>21</v>
      </c>
      <c r="C8" s="45"/>
      <c r="D8" s="46"/>
      <c r="E8" s="16"/>
      <c r="F8" s="12" t="s">
        <v>21</v>
      </c>
      <c r="G8" s="12"/>
      <c r="H8" s="12" t="s">
        <v>21</v>
      </c>
      <c r="I8" s="5">
        <f t="shared" si="0"/>
        <v>3</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f>
        <v>13.5</v>
      </c>
      <c r="K8" s="759"/>
    </row>
    <row r="9" spans="1:17" ht="18" customHeight="1" x14ac:dyDescent="0.15">
      <c r="A9" s="20" t="s">
        <v>237</v>
      </c>
      <c r="B9" s="12" t="s">
        <v>21</v>
      </c>
      <c r="C9" s="45"/>
      <c r="D9" s="46"/>
      <c r="E9" s="12" t="s">
        <v>21</v>
      </c>
      <c r="F9" s="12" t="s">
        <v>21</v>
      </c>
      <c r="G9" s="12"/>
      <c r="H9" s="12" t="s">
        <v>21</v>
      </c>
      <c r="I9" s="5">
        <f t="shared" si="0"/>
        <v>4</v>
      </c>
      <c r="J9" s="758">
        <f>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18</v>
      </c>
      <c r="K9" s="759"/>
    </row>
    <row r="10" spans="1:17" ht="18" customHeight="1" x14ac:dyDescent="0.15">
      <c r="A10" s="20" t="s">
        <v>267</v>
      </c>
      <c r="B10" s="16"/>
      <c r="C10" s="45"/>
      <c r="D10" s="46"/>
      <c r="E10" s="16"/>
      <c r="F10" s="12"/>
      <c r="G10" s="59"/>
      <c r="H10" s="93" t="s">
        <v>313</v>
      </c>
      <c r="I10" s="5">
        <f t="shared" si="0"/>
        <v>1</v>
      </c>
      <c r="J10" s="758">
        <v>7</v>
      </c>
      <c r="K10" s="759"/>
      <c r="Q10" s="349"/>
    </row>
    <row r="11" spans="1:17" ht="19.5" customHeight="1" x14ac:dyDescent="0.15">
      <c r="A11" s="31" t="s">
        <v>66</v>
      </c>
      <c r="B11" s="16" t="s">
        <v>125</v>
      </c>
      <c r="C11" s="45"/>
      <c r="D11" s="46"/>
      <c r="E11" s="16" t="s">
        <v>82</v>
      </c>
      <c r="F11" s="12"/>
      <c r="G11" s="16" t="s">
        <v>268</v>
      </c>
      <c r="H11" s="16"/>
      <c r="I11" s="5"/>
      <c r="J11" s="758"/>
      <c r="K11" s="759"/>
    </row>
    <row r="12" spans="1:17" ht="18" customHeight="1" x14ac:dyDescent="0.15">
      <c r="A12" s="31" t="s">
        <v>66</v>
      </c>
      <c r="B12" s="16" t="s">
        <v>120</v>
      </c>
      <c r="C12" s="45"/>
      <c r="D12" s="46"/>
      <c r="E12" s="16" t="s">
        <v>125</v>
      </c>
      <c r="F12" s="16"/>
      <c r="G12" s="16" t="s">
        <v>120</v>
      </c>
      <c r="H12" s="16"/>
      <c r="I12" s="5"/>
      <c r="J12" s="682"/>
      <c r="K12" s="692"/>
    </row>
    <row r="13" spans="1:17" ht="16.5" customHeight="1" x14ac:dyDescent="0.15">
      <c r="A13" s="33" t="s">
        <v>0</v>
      </c>
      <c r="B13" s="90">
        <v>45908</v>
      </c>
      <c r="C13" s="90">
        <v>45909</v>
      </c>
      <c r="D13" s="90">
        <v>45910</v>
      </c>
      <c r="E13" s="90">
        <v>45911</v>
      </c>
      <c r="F13" s="90">
        <v>45912</v>
      </c>
      <c r="G13" s="90">
        <v>45913</v>
      </c>
      <c r="H13" s="90">
        <v>45914</v>
      </c>
      <c r="I13" s="727" t="s">
        <v>1</v>
      </c>
      <c r="J13" s="717" t="s">
        <v>2</v>
      </c>
      <c r="K13" s="718"/>
    </row>
    <row r="14" spans="1:17" ht="16.5" customHeight="1" x14ac:dyDescent="0.15">
      <c r="A14" s="22" t="s">
        <v>3</v>
      </c>
      <c r="B14" s="2" t="s">
        <v>4</v>
      </c>
      <c r="C14" s="2" t="s">
        <v>5</v>
      </c>
      <c r="D14" s="21" t="s">
        <v>6</v>
      </c>
      <c r="E14" s="2" t="s">
        <v>7</v>
      </c>
      <c r="F14" s="2" t="s">
        <v>8</v>
      </c>
      <c r="G14" s="2" t="s">
        <v>9</v>
      </c>
      <c r="H14" s="24" t="s">
        <v>10</v>
      </c>
      <c r="I14" s="728"/>
      <c r="J14" s="719"/>
      <c r="K14" s="720"/>
    </row>
    <row r="15" spans="1:17" ht="16.5" customHeight="1" x14ac:dyDescent="0.15">
      <c r="A15" s="1016" t="s">
        <v>12</v>
      </c>
      <c r="B15" s="12"/>
      <c r="C15" s="2"/>
      <c r="D15" s="21"/>
      <c r="E15" s="12"/>
      <c r="F15" s="967" t="s">
        <v>60</v>
      </c>
      <c r="G15" s="968"/>
      <c r="H15" s="969"/>
      <c r="I15" s="766"/>
      <c r="J15" s="934"/>
      <c r="K15" s="935"/>
    </row>
    <row r="16" spans="1:17" ht="18" customHeight="1" x14ac:dyDescent="0.15">
      <c r="A16" s="1017"/>
      <c r="B16" s="12"/>
      <c r="C16" s="2"/>
      <c r="D16" s="2"/>
      <c r="E16" s="12"/>
      <c r="F16" s="384" t="s">
        <v>302</v>
      </c>
      <c r="G16" s="12"/>
      <c r="H16" s="12"/>
      <c r="I16" s="782"/>
      <c r="J16" s="795"/>
      <c r="K16" s="796"/>
    </row>
    <row r="17" spans="1:11" ht="18" customHeight="1" x14ac:dyDescent="0.15">
      <c r="A17" s="5" t="s">
        <v>14</v>
      </c>
      <c r="B17" s="87"/>
      <c r="C17" s="127"/>
      <c r="D17" s="32"/>
      <c r="E17" s="12" t="s">
        <v>21</v>
      </c>
      <c r="F17" s="121" t="s">
        <v>329</v>
      </c>
      <c r="G17" s="16" t="s">
        <v>221</v>
      </c>
      <c r="H17" s="12" t="s">
        <v>83</v>
      </c>
      <c r="I17" s="5">
        <f t="shared" ref="I17:I21" si="2">COUNTIFS(B17:H17,"&lt;&gt;空",B17:H17,"&lt;&gt;休",B17:H17,"&lt;&gt;調",B17:H17,"&lt;&gt;",B17:H17,"&lt;&gt;調整休")</f>
        <v>4</v>
      </c>
      <c r="J17" s="758">
        <v>27</v>
      </c>
      <c r="K17" s="759"/>
    </row>
    <row r="18" spans="1:11" ht="18" customHeight="1" x14ac:dyDescent="0.15">
      <c r="A18" s="20" t="s">
        <v>100</v>
      </c>
      <c r="B18" s="12" t="s">
        <v>20</v>
      </c>
      <c r="C18" s="350"/>
      <c r="D18" s="36"/>
      <c r="E18" s="12"/>
      <c r="F18" s="12" t="s">
        <v>22</v>
      </c>
      <c r="G18" s="12" t="s">
        <v>20</v>
      </c>
      <c r="H18" s="12" t="s">
        <v>20</v>
      </c>
      <c r="I18" s="5">
        <f t="shared" si="2"/>
        <v>4</v>
      </c>
      <c r="J18" s="758">
        <f t="shared" ref="J18" si="3">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f>
        <v>19</v>
      </c>
      <c r="K18" s="759"/>
    </row>
    <row r="19" spans="1:11" ht="18" customHeight="1" x14ac:dyDescent="0.15">
      <c r="A19" s="20" t="s">
        <v>178</v>
      </c>
      <c r="B19" s="12" t="s">
        <v>21</v>
      </c>
      <c r="C19" s="45"/>
      <c r="D19" s="46"/>
      <c r="E19" s="16"/>
      <c r="F19" s="12" t="s">
        <v>21</v>
      </c>
      <c r="G19" s="12"/>
      <c r="H19" s="59"/>
      <c r="I19" s="5">
        <f t="shared" si="2"/>
        <v>2</v>
      </c>
      <c r="J19" s="758">
        <f>SUM(COUNTIF(B19:H19,"9-11,15-19"))*(6)+(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f>
        <v>9</v>
      </c>
      <c r="K19" s="759"/>
    </row>
    <row r="20" spans="1:11" ht="18" customHeight="1" x14ac:dyDescent="0.15">
      <c r="A20" s="20" t="s">
        <v>237</v>
      </c>
      <c r="B20" s="12" t="s">
        <v>21</v>
      </c>
      <c r="C20" s="45"/>
      <c r="D20" s="46"/>
      <c r="E20" s="12" t="s">
        <v>21</v>
      </c>
      <c r="F20" s="12" t="s">
        <v>21</v>
      </c>
      <c r="G20" s="12"/>
      <c r="H20" s="12" t="s">
        <v>21</v>
      </c>
      <c r="I20" s="5">
        <f t="shared" si="2"/>
        <v>4</v>
      </c>
      <c r="J20" s="758">
        <f>SUM(COUNTIF(B20:H20,"9-11,15-19"))*(6)+(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11-19"))*(7)</f>
        <v>18</v>
      </c>
      <c r="K20" s="759"/>
    </row>
    <row r="21" spans="1:11" ht="18" customHeight="1" x14ac:dyDescent="0.15">
      <c r="A21" s="20" t="s">
        <v>267</v>
      </c>
      <c r="B21" s="16" t="s">
        <v>184</v>
      </c>
      <c r="C21" s="45"/>
      <c r="D21" s="46"/>
      <c r="E21" s="16"/>
      <c r="F21" s="12"/>
      <c r="G21" s="12" t="s">
        <v>184</v>
      </c>
      <c r="H21" s="93" t="s">
        <v>313</v>
      </c>
      <c r="I21" s="5">
        <f t="shared" si="2"/>
        <v>3</v>
      </c>
      <c r="J21" s="758">
        <v>21</v>
      </c>
      <c r="K21" s="759"/>
    </row>
    <row r="22" spans="1:11" ht="18" customHeight="1" x14ac:dyDescent="0.15">
      <c r="A22" s="31" t="s">
        <v>66</v>
      </c>
      <c r="B22" s="16" t="s">
        <v>125</v>
      </c>
      <c r="C22" s="45"/>
      <c r="D22" s="46"/>
      <c r="E22" s="16" t="s">
        <v>82</v>
      </c>
      <c r="F22" s="12"/>
      <c r="G22" s="16" t="s">
        <v>268</v>
      </c>
      <c r="H22" s="16"/>
      <c r="I22" s="5"/>
      <c r="J22" s="758"/>
      <c r="K22" s="759"/>
    </row>
    <row r="23" spans="1:11" ht="18" customHeight="1" x14ac:dyDescent="0.15">
      <c r="A23" s="31" t="s">
        <v>66</v>
      </c>
      <c r="B23" s="16"/>
      <c r="C23" s="45"/>
      <c r="D23" s="46"/>
      <c r="E23" s="16" t="s">
        <v>125</v>
      </c>
      <c r="F23" s="16"/>
      <c r="G23" s="16" t="s">
        <v>120</v>
      </c>
      <c r="H23" s="16"/>
      <c r="I23" s="5"/>
      <c r="J23" s="682"/>
      <c r="K23" s="692"/>
    </row>
    <row r="24" spans="1:11" ht="16.5" customHeight="1" x14ac:dyDescent="0.15">
      <c r="A24" s="22" t="s">
        <v>0</v>
      </c>
      <c r="B24" s="23">
        <v>45915</v>
      </c>
      <c r="C24" s="23">
        <v>45916</v>
      </c>
      <c r="D24" s="23">
        <v>45917</v>
      </c>
      <c r="E24" s="23">
        <v>45918</v>
      </c>
      <c r="F24" s="23">
        <v>45919</v>
      </c>
      <c r="G24" s="23">
        <v>45920</v>
      </c>
      <c r="H24" s="23">
        <v>45921</v>
      </c>
      <c r="I24" s="727" t="s">
        <v>1</v>
      </c>
      <c r="J24" s="717" t="s">
        <v>2</v>
      </c>
      <c r="K24" s="718"/>
    </row>
    <row r="25" spans="1:11" ht="16.5" customHeight="1" x14ac:dyDescent="0.15">
      <c r="A25" s="22" t="s">
        <v>3</v>
      </c>
      <c r="B25" s="24" t="s">
        <v>4</v>
      </c>
      <c r="C25" s="21" t="s">
        <v>5</v>
      </c>
      <c r="D25" s="21" t="s">
        <v>6</v>
      </c>
      <c r="E25" s="2" t="s">
        <v>7</v>
      </c>
      <c r="F25" s="2" t="s">
        <v>8</v>
      </c>
      <c r="G25" s="2" t="s">
        <v>9</v>
      </c>
      <c r="H25" s="24" t="s">
        <v>10</v>
      </c>
      <c r="I25" s="728"/>
      <c r="J25" s="719"/>
      <c r="K25" s="720"/>
    </row>
    <row r="26" spans="1:11" ht="18" customHeight="1" x14ac:dyDescent="0.15">
      <c r="A26" s="17" t="s">
        <v>13</v>
      </c>
      <c r="B26" s="12"/>
      <c r="C26" s="2"/>
      <c r="D26" s="2"/>
      <c r="E26" s="12"/>
      <c r="F26" s="12"/>
      <c r="G26" s="12"/>
      <c r="H26" s="12"/>
      <c r="I26" s="5"/>
      <c r="J26" s="693"/>
      <c r="K26" s="692"/>
    </row>
    <row r="27" spans="1:11" ht="18" customHeight="1" x14ac:dyDescent="0.15">
      <c r="A27" s="5" t="s">
        <v>14</v>
      </c>
      <c r="B27" s="87"/>
      <c r="C27" s="127"/>
      <c r="D27" s="32"/>
      <c r="E27" s="12" t="s">
        <v>316</v>
      </c>
      <c r="F27" s="12" t="s">
        <v>21</v>
      </c>
      <c r="G27" s="16" t="s">
        <v>221</v>
      </c>
      <c r="H27" s="12" t="s">
        <v>21</v>
      </c>
      <c r="I27" s="5">
        <f t="shared" ref="I27:I31" si="4">COUNTIFS(B27:H27,"&lt;&gt;空",B27:H27,"&lt;&gt;休",B27:H27,"&lt;&gt;調",B27:H27,"&lt;&gt;",B27:H27,"&lt;&gt;調整休")</f>
        <v>4</v>
      </c>
      <c r="J27" s="758">
        <v>22</v>
      </c>
      <c r="K27" s="759"/>
    </row>
    <row r="28" spans="1:11" ht="18" customHeight="1" x14ac:dyDescent="0.15">
      <c r="A28" s="20" t="s">
        <v>100</v>
      </c>
      <c r="B28" s="12" t="s">
        <v>20</v>
      </c>
      <c r="C28" s="350"/>
      <c r="D28" s="36"/>
      <c r="E28" s="12"/>
      <c r="F28" s="12" t="s">
        <v>20</v>
      </c>
      <c r="G28" s="12" t="s">
        <v>20</v>
      </c>
      <c r="H28" s="12" t="s">
        <v>20</v>
      </c>
      <c r="I28" s="5">
        <f t="shared" si="4"/>
        <v>4</v>
      </c>
      <c r="J28" s="758">
        <f t="shared" ref="J28" si="5">SUM(COUNTIF(B28:H28,"9-11,15-19"))*(6)+(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f>
        <v>18</v>
      </c>
      <c r="K28" s="759"/>
    </row>
    <row r="29" spans="1:11" ht="18" customHeight="1" x14ac:dyDescent="0.15">
      <c r="A29" s="20" t="s">
        <v>178</v>
      </c>
      <c r="B29" s="12"/>
      <c r="C29" s="45"/>
      <c r="D29" s="46"/>
      <c r="E29" s="16"/>
      <c r="F29" s="12"/>
      <c r="G29" s="12"/>
      <c r="H29" s="12"/>
      <c r="I29" s="5">
        <f t="shared" si="4"/>
        <v>0</v>
      </c>
      <c r="J29" s="758">
        <f>SUM(COUNTIF(B29:H29,"9-11,15-19"))*(6)+(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f>
        <v>0</v>
      </c>
      <c r="K29" s="759"/>
    </row>
    <row r="30" spans="1:11" ht="18" customHeight="1" x14ac:dyDescent="0.15">
      <c r="A30" s="20" t="s">
        <v>237</v>
      </c>
      <c r="B30" s="12" t="s">
        <v>21</v>
      </c>
      <c r="C30" s="45"/>
      <c r="D30" s="46"/>
      <c r="E30" s="12" t="s">
        <v>21</v>
      </c>
      <c r="F30" s="12" t="s">
        <v>21</v>
      </c>
      <c r="G30" s="12"/>
      <c r="H30" s="12" t="s">
        <v>21</v>
      </c>
      <c r="I30" s="5">
        <f t="shared" si="4"/>
        <v>4</v>
      </c>
      <c r="J30" s="758">
        <f>SUM(COUNTIF(B30:H30,"9-11,15-19"))*(6)+(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11-19"))*(7)</f>
        <v>18</v>
      </c>
      <c r="K30" s="759"/>
    </row>
    <row r="31" spans="1:11" ht="18" customHeight="1" x14ac:dyDescent="0.15">
      <c r="A31" s="20" t="s">
        <v>267</v>
      </c>
      <c r="B31" s="16"/>
      <c r="C31" s="45"/>
      <c r="D31" s="46"/>
      <c r="E31" s="16"/>
      <c r="F31" s="12"/>
      <c r="G31" s="12" t="s">
        <v>184</v>
      </c>
      <c r="H31" s="59"/>
      <c r="I31" s="5">
        <f t="shared" si="4"/>
        <v>1</v>
      </c>
      <c r="J31" s="758">
        <f>SUM(COUNTIF(B31:H31,"9-11,15-19"))*(6)+(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11-19"))*(7)</f>
        <v>7</v>
      </c>
      <c r="K31" s="759"/>
    </row>
    <row r="32" spans="1:11" ht="18" customHeight="1" x14ac:dyDescent="0.15">
      <c r="A32" s="31" t="s">
        <v>66</v>
      </c>
      <c r="B32" s="16" t="s">
        <v>125</v>
      </c>
      <c r="C32" s="45"/>
      <c r="D32" s="46"/>
      <c r="E32" s="16"/>
      <c r="F32" s="16" t="s">
        <v>268</v>
      </c>
      <c r="G32" s="16" t="s">
        <v>268</v>
      </c>
      <c r="H32" s="16"/>
      <c r="I32" s="5"/>
      <c r="J32" s="758"/>
      <c r="K32" s="759"/>
    </row>
    <row r="33" spans="1:11" ht="18" customHeight="1" x14ac:dyDescent="0.15">
      <c r="A33" s="31" t="s">
        <v>66</v>
      </c>
      <c r="B33" s="16" t="s">
        <v>102</v>
      </c>
      <c r="C33" s="45"/>
      <c r="D33" s="46"/>
      <c r="E33" s="16" t="s">
        <v>82</v>
      </c>
      <c r="F33" s="16"/>
      <c r="G33" s="16" t="s">
        <v>120</v>
      </c>
      <c r="H33" s="16"/>
      <c r="I33" s="5"/>
      <c r="J33" s="682"/>
      <c r="K33" s="692"/>
    </row>
    <row r="34" spans="1:11" ht="16.5" customHeight="1" x14ac:dyDescent="0.15">
      <c r="A34" s="22" t="s">
        <v>0</v>
      </c>
      <c r="B34" s="90">
        <v>45922</v>
      </c>
      <c r="C34" s="90">
        <v>45923</v>
      </c>
      <c r="D34" s="90">
        <v>45924</v>
      </c>
      <c r="E34" s="90">
        <v>45925</v>
      </c>
      <c r="F34" s="90">
        <v>45926</v>
      </c>
      <c r="G34" s="90">
        <v>45927</v>
      </c>
      <c r="H34" s="90">
        <v>45928</v>
      </c>
      <c r="I34" s="727" t="s">
        <v>1</v>
      </c>
      <c r="J34" s="717" t="s">
        <v>2</v>
      </c>
      <c r="K34" s="718"/>
    </row>
    <row r="35" spans="1:11" ht="16.5" customHeight="1" x14ac:dyDescent="0.15">
      <c r="A35" s="22" t="s">
        <v>3</v>
      </c>
      <c r="B35" s="2" t="s">
        <v>4</v>
      </c>
      <c r="C35" s="376" t="s">
        <v>5</v>
      </c>
      <c r="D35" s="21" t="s">
        <v>6</v>
      </c>
      <c r="E35" s="2" t="s">
        <v>7</v>
      </c>
      <c r="F35" s="2" t="s">
        <v>8</v>
      </c>
      <c r="G35" s="2" t="s">
        <v>9</v>
      </c>
      <c r="H35" s="24" t="s">
        <v>10</v>
      </c>
      <c r="I35" s="728"/>
      <c r="J35" s="719"/>
      <c r="K35" s="720"/>
    </row>
    <row r="36" spans="1:11" ht="18" customHeight="1" x14ac:dyDescent="0.15">
      <c r="A36" s="17" t="s">
        <v>12</v>
      </c>
      <c r="B36" s="12"/>
      <c r="C36" s="2"/>
      <c r="D36" s="2"/>
      <c r="E36" s="12"/>
      <c r="F36" s="12"/>
      <c r="G36" s="12"/>
      <c r="H36" s="12"/>
      <c r="I36" s="5"/>
      <c r="J36" s="682"/>
      <c r="K36" s="692"/>
    </row>
    <row r="37" spans="1:11" ht="18" customHeight="1" x14ac:dyDescent="0.15">
      <c r="A37" s="5" t="s">
        <v>14</v>
      </c>
      <c r="B37" s="87"/>
      <c r="C37" s="127"/>
      <c r="D37" s="32"/>
      <c r="E37" s="12" t="s">
        <v>21</v>
      </c>
      <c r="F37" s="12" t="s">
        <v>21</v>
      </c>
      <c r="G37" s="16" t="s">
        <v>221</v>
      </c>
      <c r="H37" s="12" t="s">
        <v>21</v>
      </c>
      <c r="I37" s="5">
        <f t="shared" ref="I37:I41" si="6">COUNTIFS(B37:H37,"&lt;&gt;空",B37:H37,"&lt;&gt;休",B37:H37,"&lt;&gt;調",B37:H37,"&lt;&gt;",B37:H37,"&lt;&gt;調整休")</f>
        <v>4</v>
      </c>
      <c r="J37" s="758">
        <f>SUM(COUNTIF(B37:H37,"9-11,15-19"))*(6)+(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COUNTIF(B37:H37,"9-11・14-19"))*(6.5)</f>
        <v>20</v>
      </c>
      <c r="K37" s="759"/>
    </row>
    <row r="38" spans="1:11" ht="18" customHeight="1" x14ac:dyDescent="0.15">
      <c r="A38" s="20" t="s">
        <v>100</v>
      </c>
      <c r="B38" s="12" t="s">
        <v>20</v>
      </c>
      <c r="C38" s="350"/>
      <c r="D38" s="36"/>
      <c r="E38" s="12"/>
      <c r="F38" s="12" t="s">
        <v>20</v>
      </c>
      <c r="G38" s="12" t="s">
        <v>20</v>
      </c>
      <c r="H38" s="12" t="s">
        <v>20</v>
      </c>
      <c r="I38" s="5">
        <f t="shared" si="6"/>
        <v>4</v>
      </c>
      <c r="J38" s="758">
        <f t="shared" ref="J38" si="7">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f>
        <v>18</v>
      </c>
      <c r="K38" s="759"/>
    </row>
    <row r="39" spans="1:11" ht="18" customHeight="1" x14ac:dyDescent="0.15">
      <c r="A39" s="20" t="s">
        <v>178</v>
      </c>
      <c r="B39" s="12"/>
      <c r="C39" s="45"/>
      <c r="D39" s="46"/>
      <c r="E39" s="16"/>
      <c r="F39" s="12"/>
      <c r="G39" s="12"/>
      <c r="H39" s="12"/>
      <c r="I39" s="5">
        <f t="shared" si="6"/>
        <v>0</v>
      </c>
      <c r="J39" s="758">
        <f>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f>
        <v>0</v>
      </c>
      <c r="K39" s="759"/>
    </row>
    <row r="40" spans="1:11" ht="18" customHeight="1" x14ac:dyDescent="0.15">
      <c r="A40" s="20" t="s">
        <v>237</v>
      </c>
      <c r="B40" s="12" t="s">
        <v>21</v>
      </c>
      <c r="C40" s="45"/>
      <c r="D40" s="46"/>
      <c r="E40" s="12" t="s">
        <v>21</v>
      </c>
      <c r="F40" s="12" t="s">
        <v>21</v>
      </c>
      <c r="G40" s="12"/>
      <c r="H40" s="12" t="s">
        <v>21</v>
      </c>
      <c r="I40" s="5">
        <f t="shared" si="6"/>
        <v>4</v>
      </c>
      <c r="J40" s="758">
        <f>SUM(COUNTIF(B40:H40,"9-11,15-19"))*(6)+(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11-19"))*(7)</f>
        <v>18</v>
      </c>
      <c r="K40" s="759"/>
    </row>
    <row r="41" spans="1:11" ht="18" customHeight="1" x14ac:dyDescent="0.15">
      <c r="A41" s="20" t="s">
        <v>267</v>
      </c>
      <c r="B41" s="16"/>
      <c r="C41" s="45"/>
      <c r="D41" s="46"/>
      <c r="E41" s="16"/>
      <c r="F41" s="12"/>
      <c r="G41" s="12" t="s">
        <v>184</v>
      </c>
      <c r="H41" s="93" t="s">
        <v>313</v>
      </c>
      <c r="I41" s="5">
        <f t="shared" si="6"/>
        <v>2</v>
      </c>
      <c r="J41" s="758">
        <v>14</v>
      </c>
      <c r="K41" s="759"/>
    </row>
    <row r="42" spans="1:11" ht="18" customHeight="1" x14ac:dyDescent="0.15">
      <c r="A42" s="31" t="s">
        <v>66</v>
      </c>
      <c r="B42" s="16" t="s">
        <v>125</v>
      </c>
      <c r="C42" s="45"/>
      <c r="D42" s="46"/>
      <c r="E42" s="16" t="s">
        <v>82</v>
      </c>
      <c r="F42" s="16" t="s">
        <v>268</v>
      </c>
      <c r="G42" s="16" t="s">
        <v>268</v>
      </c>
      <c r="H42" s="16"/>
      <c r="I42" s="5"/>
      <c r="J42" s="758"/>
      <c r="K42" s="759"/>
    </row>
    <row r="43" spans="1:11" ht="18" customHeight="1" x14ac:dyDescent="0.15">
      <c r="A43" s="31" t="s">
        <v>66</v>
      </c>
      <c r="B43" s="16" t="s">
        <v>102</v>
      </c>
      <c r="C43" s="45"/>
      <c r="D43" s="46"/>
      <c r="E43" s="16" t="s">
        <v>125</v>
      </c>
      <c r="F43" s="16"/>
      <c r="G43" s="16" t="s">
        <v>120</v>
      </c>
      <c r="H43" s="16"/>
      <c r="I43" s="5"/>
      <c r="J43" s="682"/>
      <c r="K43" s="692"/>
    </row>
    <row r="44" spans="1:11" ht="16.5" customHeight="1" x14ac:dyDescent="0.15">
      <c r="A44" s="22" t="s">
        <v>0</v>
      </c>
      <c r="B44" s="23">
        <v>45929</v>
      </c>
      <c r="C44" s="23">
        <v>45930</v>
      </c>
      <c r="D44" s="23"/>
      <c r="E44" s="23"/>
      <c r="F44" s="23"/>
      <c r="G44" s="23"/>
      <c r="H44" s="23"/>
      <c r="I44" s="727" t="s">
        <v>1</v>
      </c>
      <c r="J44" s="717" t="s">
        <v>2</v>
      </c>
      <c r="K44" s="718"/>
    </row>
    <row r="45" spans="1:11" ht="16.5" customHeight="1" x14ac:dyDescent="0.15">
      <c r="A45" s="22" t="s">
        <v>3</v>
      </c>
      <c r="B45" s="2" t="s">
        <v>4</v>
      </c>
      <c r="C45" s="316" t="s">
        <v>5</v>
      </c>
      <c r="D45" s="21"/>
      <c r="E45" s="21"/>
      <c r="F45" s="21"/>
      <c r="G45" s="21"/>
      <c r="H45" s="21"/>
      <c r="I45" s="728"/>
      <c r="J45" s="719"/>
      <c r="K45" s="720"/>
    </row>
    <row r="46" spans="1:11" ht="18" customHeight="1" x14ac:dyDescent="0.15">
      <c r="A46" s="17" t="s">
        <v>13</v>
      </c>
      <c r="B46" s="12"/>
      <c r="C46" s="2"/>
      <c r="D46" s="2"/>
      <c r="E46" s="2"/>
      <c r="F46" s="2"/>
      <c r="G46" s="2"/>
      <c r="H46" s="2"/>
      <c r="I46" s="5"/>
      <c r="J46" s="693"/>
      <c r="K46" s="692"/>
    </row>
    <row r="47" spans="1:11" ht="18" customHeight="1" x14ac:dyDescent="0.15">
      <c r="A47" s="5" t="s">
        <v>14</v>
      </c>
      <c r="B47" s="12" t="s">
        <v>21</v>
      </c>
      <c r="C47" s="127"/>
      <c r="D47" s="32"/>
      <c r="E47" s="32"/>
      <c r="F47" s="32"/>
      <c r="G47" s="32"/>
      <c r="H47" s="32"/>
      <c r="I47" s="5">
        <f t="shared" ref="I47:I51" si="8">COUNTIFS(B47:H47,"&lt;&gt;空",B47:H47,"&lt;&gt;休",B47:H47,"&lt;&gt;調",B47:H47,"&lt;&gt;",B47:H47,"&lt;&gt;調整休")</f>
        <v>1</v>
      </c>
      <c r="J47" s="758">
        <f>SUM(COUNTIF(B47:H47,"9-11,15-19"))*(6)+(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COUNTIF(B47:H47,"9-11・14-19"))*(6.5)</f>
        <v>4.5</v>
      </c>
      <c r="K47" s="759"/>
    </row>
    <row r="48" spans="1:11" ht="18" customHeight="1" x14ac:dyDescent="0.15">
      <c r="A48" s="20" t="s">
        <v>100</v>
      </c>
      <c r="B48" s="12" t="s">
        <v>20</v>
      </c>
      <c r="C48" s="350"/>
      <c r="D48" s="36"/>
      <c r="E48" s="36"/>
      <c r="F48" s="36"/>
      <c r="G48" s="36"/>
      <c r="H48" s="36"/>
      <c r="I48" s="5">
        <f t="shared" si="8"/>
        <v>1</v>
      </c>
      <c r="J48" s="758">
        <f t="shared" ref="J48" si="9">SUM(COUNTIF(B48:H48,"9-11,15-19"))*(6)+(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f>
        <v>4.5</v>
      </c>
      <c r="K48" s="759"/>
    </row>
    <row r="49" spans="1:14" ht="18" customHeight="1" x14ac:dyDescent="0.15">
      <c r="A49" s="20" t="s">
        <v>178</v>
      </c>
      <c r="B49" s="12"/>
      <c r="C49" s="45"/>
      <c r="D49" s="46"/>
      <c r="E49" s="46"/>
      <c r="F49" s="46"/>
      <c r="G49" s="46"/>
      <c r="H49" s="46"/>
      <c r="I49" s="5">
        <f t="shared" si="8"/>
        <v>0</v>
      </c>
      <c r="J49" s="758">
        <f>SUM(COUNTIF(B49:H49,"9-11,15-19"))*(6)+(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f>
        <v>0</v>
      </c>
      <c r="K49" s="759"/>
    </row>
    <row r="50" spans="1:14" ht="18" customHeight="1" x14ac:dyDescent="0.15">
      <c r="A50" s="20" t="s">
        <v>237</v>
      </c>
      <c r="B50" s="12" t="s">
        <v>21</v>
      </c>
      <c r="C50" s="45"/>
      <c r="D50" s="46"/>
      <c r="E50" s="46"/>
      <c r="F50" s="46"/>
      <c r="G50" s="46"/>
      <c r="H50" s="46"/>
      <c r="I50" s="5">
        <f t="shared" si="8"/>
        <v>1</v>
      </c>
      <c r="J50" s="758">
        <f>SUM(COUNTIF(B50:H50,"9-11,15-19"))*(6)+(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11-19"))*(7)</f>
        <v>4.5</v>
      </c>
      <c r="K50" s="759"/>
    </row>
    <row r="51" spans="1:14" ht="18" customHeight="1" x14ac:dyDescent="0.15">
      <c r="A51" s="20" t="s">
        <v>267</v>
      </c>
      <c r="B51" s="16"/>
      <c r="C51" s="45"/>
      <c r="D51" s="46"/>
      <c r="E51" s="46"/>
      <c r="F51" s="46"/>
      <c r="G51" s="46"/>
      <c r="H51" s="46"/>
      <c r="I51" s="5">
        <f t="shared" si="8"/>
        <v>0</v>
      </c>
      <c r="J51" s="758">
        <f>SUM(COUNTIF(B51:H51,"9-11,15-19"))*(6)+(COUNTIF(B51:H51,"9-20"))*(10)+(COUNTIF(B51:H51,"9-19"))*(9)+(COUNTIF(B51:H51,"9-18"))*(8)+(COUNTIF(B51:H51,"9-17"))*(7.25)+(COUNTIF(B51:H51,"9-16"))*(6.25)+(COUNTIF(B51:H51,"9-15"))*(5.5)+(COUNTIF(B51:H51,"9-14"))*(4.5)+(COUNTIF(B51:H51,"9-13,17-20"))*(7)+(COUNTIF(B51:H51,"9-13"))*(4)+(COUNTIF(B51:H51,"9-12,18-20"))*(5)+(COUNTIF(B51:H51,"9-12,16-20"))*(7)+(COUNTIF(B51:H51,"9-12,16-19"))*(6)+(COUNTIF(B51:H51,"9-13,16-20"))*(6)+(COUNTIF(B51:H51,"9-12"))*(3)+(COUNTIF(B51:H51,"9-11:30"))*(2.5)+(COUNTIF(B51:H51,"9-11,16-19"))*(5)+(COUNTIF(B51:H51,"9-11"))*(2)+(COUNTIF(B51:H51,"9:30-11:30,16-19"))*(5)+(COUNTIF(B51:H51,"19-20"))*(1)+(COUNTIF(B51:H51,"17-20"))*(3)+(COUNTIF(B51:H51,"16-20"))*(4)+(COUNTIF(B51:H51,"15-20"))*(4.5)+(COUNTIF(B51:H51,"15-19"))*(4)+(COUNTIF(B51:H51,"14-20"))*(5.5)+(COUNTIF(B51:H51,"14-19"))*(4.5)+(COUNTIF(B51:H51,"14:30-20"))*(5)+(COUNTIF(B51:H51,"13-20"))*(6.25)+(COUNTIF(B51:H51,"13-19"))*(5.5)+(COUNTIF(B51:H51,"13-18"))*(4.5)+(COUNTIF(B51:H51,"13-17"))*(4)+(COUNTIF(B51:H51,"12-20"))*(7.25)+(COUNTIF(B51:H51,"10-20"))*(9)+(COUNTIF(B51:H51,"10-15"))*(4.5)+(COUNTIF(B51:H51,"12-18"))*(5.5)+(COUNTIF(B51:H51,"10-12,14-19"))*(6.5)+(COUNTIF(B51:H51,"10-14"))*(4)+(COUNTIF(B51:H51,"11-19"))*(7)</f>
        <v>0</v>
      </c>
      <c r="K51" s="759"/>
    </row>
    <row r="52" spans="1:14" ht="18" customHeight="1" x14ac:dyDescent="0.15">
      <c r="A52" s="31" t="s">
        <v>66</v>
      </c>
      <c r="B52" s="16" t="s">
        <v>125</v>
      </c>
      <c r="C52" s="45"/>
      <c r="D52" s="46"/>
      <c r="E52" s="46"/>
      <c r="F52" s="46"/>
      <c r="G52" s="46"/>
      <c r="H52" s="46"/>
      <c r="I52" s="5"/>
      <c r="J52" s="758"/>
      <c r="K52" s="759"/>
    </row>
    <row r="53" spans="1:14" ht="18" customHeight="1" x14ac:dyDescent="0.15">
      <c r="A53" s="31" t="s">
        <v>66</v>
      </c>
      <c r="B53" s="16"/>
      <c r="C53" s="45"/>
      <c r="D53" s="46"/>
      <c r="E53" s="46"/>
      <c r="F53" s="46"/>
      <c r="G53" s="46"/>
      <c r="H53" s="46"/>
      <c r="I53" s="5"/>
      <c r="J53" s="682"/>
      <c r="K53" s="692"/>
    </row>
    <row r="54" spans="1:14" ht="16.5" customHeight="1" x14ac:dyDescent="0.15">
      <c r="A54" s="41"/>
      <c r="B54" s="42"/>
      <c r="C54" s="42"/>
      <c r="D54" s="42"/>
      <c r="E54" s="42"/>
      <c r="F54" s="42"/>
      <c r="G54" s="42"/>
      <c r="H54" s="42"/>
      <c r="I54" s="881" t="s">
        <v>298</v>
      </c>
      <c r="J54" s="881"/>
      <c r="K54" s="881"/>
    </row>
    <row r="55" spans="1:14" ht="14.45" customHeight="1" x14ac:dyDescent="0.15">
      <c r="A55" s="699" t="s">
        <v>36</v>
      </c>
      <c r="B55" s="700"/>
      <c r="C55" s="13"/>
      <c r="D55" s="701" t="s">
        <v>31</v>
      </c>
      <c r="E55" s="701"/>
      <c r="H55" s="10"/>
      <c r="I55" s="10"/>
      <c r="M55" s="14"/>
      <c r="N55" s="15"/>
    </row>
    <row r="56" spans="1:14" ht="14.45" customHeight="1" x14ac:dyDescent="0.15">
      <c r="A56" s="702" t="s">
        <v>85</v>
      </c>
      <c r="B56" s="703"/>
      <c r="C56" s="704" t="s">
        <v>89</v>
      </c>
      <c r="D56" s="705"/>
      <c r="E56" s="705"/>
      <c r="F56" s="705"/>
      <c r="G56" s="705"/>
      <c r="H56" s="705"/>
      <c r="I56" s="705"/>
      <c r="J56" s="705"/>
      <c r="K56" s="705"/>
      <c r="M56" s="14"/>
      <c r="N56" s="15"/>
    </row>
    <row r="57" spans="1:14" ht="14.45" customHeight="1" x14ac:dyDescent="0.15">
      <c r="A57" s="702" t="s">
        <v>86</v>
      </c>
      <c r="B57" s="703"/>
      <c r="C57" s="704" t="s">
        <v>90</v>
      </c>
      <c r="D57" s="705"/>
      <c r="E57" s="705"/>
      <c r="F57" s="705"/>
      <c r="G57" s="705"/>
      <c r="H57" s="705"/>
      <c r="I57" s="705"/>
      <c r="J57" s="705"/>
      <c r="K57" s="705"/>
    </row>
    <row r="58" spans="1:14" ht="14.45" customHeight="1" x14ac:dyDescent="0.15">
      <c r="A58" s="95" t="s">
        <v>87</v>
      </c>
      <c r="B58" s="96"/>
      <c r="C58" s="696" t="s">
        <v>30</v>
      </c>
      <c r="D58" s="697"/>
      <c r="E58" s="697"/>
      <c r="F58" s="697"/>
      <c r="G58" s="697"/>
      <c r="H58" s="697"/>
      <c r="I58" s="697"/>
      <c r="J58" s="697"/>
      <c r="K58" s="697"/>
    </row>
    <row r="59" spans="1:14" ht="14.45" customHeight="1" x14ac:dyDescent="0.15">
      <c r="A59" s="95" t="s">
        <v>88</v>
      </c>
      <c r="B59" s="96"/>
      <c r="C59" s="97" t="s">
        <v>32</v>
      </c>
      <c r="D59" s="98"/>
      <c r="E59" s="98"/>
      <c r="F59" s="98"/>
      <c r="G59" s="98"/>
      <c r="H59" s="98"/>
      <c r="I59" s="98"/>
      <c r="J59" s="98"/>
      <c r="K59" s="98"/>
    </row>
    <row r="60" spans="1:14" ht="14.45" customHeight="1" x14ac:dyDescent="0.15">
      <c r="A60" s="694"/>
      <c r="B60" s="695"/>
      <c r="C60" s="696" t="s">
        <v>91</v>
      </c>
      <c r="D60" s="697"/>
      <c r="E60" s="697"/>
      <c r="F60" s="697"/>
      <c r="G60" s="697"/>
      <c r="H60" s="697"/>
      <c r="I60" s="697"/>
      <c r="J60" s="697"/>
      <c r="K60" s="697"/>
    </row>
    <row r="61" spans="1:14" ht="14.45" customHeight="1" x14ac:dyDescent="0.15">
      <c r="A61" s="876"/>
      <c r="B61" s="876"/>
      <c r="C61" s="98" t="s">
        <v>35</v>
      </c>
      <c r="D61" s="98"/>
      <c r="E61" s="98"/>
      <c r="F61" s="98"/>
      <c r="G61" s="98"/>
      <c r="H61" s="98"/>
      <c r="I61" s="98"/>
      <c r="J61" s="98"/>
      <c r="K61" s="98"/>
    </row>
    <row r="62" spans="1:14" ht="14.45" customHeight="1" x14ac:dyDescent="0.15">
      <c r="A62" s="875"/>
      <c r="B62" s="875"/>
      <c r="C62" s="697" t="s">
        <v>92</v>
      </c>
      <c r="D62" s="697"/>
      <c r="E62" s="697"/>
      <c r="F62" s="697"/>
      <c r="G62" s="697"/>
      <c r="H62" s="697"/>
      <c r="I62" s="697"/>
      <c r="J62" s="697"/>
      <c r="K62" s="697"/>
    </row>
    <row r="63" spans="1:14" ht="14.45" customHeight="1" x14ac:dyDescent="0.15">
      <c r="A63" s="875"/>
      <c r="B63" s="875"/>
      <c r="C63" s="697"/>
      <c r="D63" s="697"/>
      <c r="E63" s="697"/>
      <c r="F63" s="697"/>
      <c r="G63" s="697"/>
      <c r="H63" s="697"/>
      <c r="I63" s="697"/>
      <c r="J63" s="697"/>
      <c r="K63" s="697"/>
    </row>
  </sheetData>
  <mergeCells count="70">
    <mergeCell ref="J12:K12"/>
    <mergeCell ref="B1:F1"/>
    <mergeCell ref="H1:K1"/>
    <mergeCell ref="I3:I4"/>
    <mergeCell ref="J3:K4"/>
    <mergeCell ref="J5:K5"/>
    <mergeCell ref="J6:K6"/>
    <mergeCell ref="J7:K7"/>
    <mergeCell ref="J8:K8"/>
    <mergeCell ref="J9:K9"/>
    <mergeCell ref="J10:K10"/>
    <mergeCell ref="J11:K11"/>
    <mergeCell ref="I24:I25"/>
    <mergeCell ref="J24:K25"/>
    <mergeCell ref="I13:I14"/>
    <mergeCell ref="J13:K14"/>
    <mergeCell ref="J17:K17"/>
    <mergeCell ref="J18:K18"/>
    <mergeCell ref="J19:K19"/>
    <mergeCell ref="J20:K20"/>
    <mergeCell ref="J21:K21"/>
    <mergeCell ref="J22:K22"/>
    <mergeCell ref="J23:K23"/>
    <mergeCell ref="J37:K37"/>
    <mergeCell ref="J26:K26"/>
    <mergeCell ref="J27:K27"/>
    <mergeCell ref="J28:K28"/>
    <mergeCell ref="J29:K29"/>
    <mergeCell ref="J30:K30"/>
    <mergeCell ref="J31:K31"/>
    <mergeCell ref="J32:K32"/>
    <mergeCell ref="J33:K33"/>
    <mergeCell ref="C58:K58"/>
    <mergeCell ref="I34:I35"/>
    <mergeCell ref="J34:K35"/>
    <mergeCell ref="J36:K36"/>
    <mergeCell ref="J49:K49"/>
    <mergeCell ref="J38:K38"/>
    <mergeCell ref="J39:K39"/>
    <mergeCell ref="J40:K40"/>
    <mergeCell ref="J41:K41"/>
    <mergeCell ref="J42:K42"/>
    <mergeCell ref="J43:K43"/>
    <mergeCell ref="I44:I45"/>
    <mergeCell ref="J44:K45"/>
    <mergeCell ref="J46:K46"/>
    <mergeCell ref="J47:K47"/>
    <mergeCell ref="J48:K48"/>
    <mergeCell ref="A62:B62"/>
    <mergeCell ref="C62:K62"/>
    <mergeCell ref="A63:B63"/>
    <mergeCell ref="C63:K63"/>
    <mergeCell ref="A60:B60"/>
    <mergeCell ref="C60:K60"/>
    <mergeCell ref="A15:A16"/>
    <mergeCell ref="J15:K16"/>
    <mergeCell ref="I15:I16"/>
    <mergeCell ref="F15:H15"/>
    <mergeCell ref="A61:B61"/>
    <mergeCell ref="J50:K50"/>
    <mergeCell ref="J51:K51"/>
    <mergeCell ref="J52:K52"/>
    <mergeCell ref="J53:K53"/>
    <mergeCell ref="I54:K54"/>
    <mergeCell ref="A55:B55"/>
    <mergeCell ref="D55:E55"/>
    <mergeCell ref="A56:B56"/>
    <mergeCell ref="C56:K56"/>
    <mergeCell ref="A57:B57"/>
    <mergeCell ref="C57:K57"/>
  </mergeCells>
  <phoneticPr fontId="13"/>
  <pageMargins left="0.59055118110236227" right="0.27559055118110237" top="0.31496062992125984" bottom="0.11811023622047245" header="0.51181102362204722" footer="0.51181102362204722"/>
  <pageSetup paperSize="9" scale="82"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1C3BADB-6C4E-4EFF-9FEC-31DD15A096E3}">
          <x14:formula1>
            <xm:f>'F:\Users\clmiwa-three\Downloads\[《中村》新田・草加 エリア 仮シフト【12月16日～1月15日】.xlsx]参照データベース'!#REF!</xm:f>
          </x14:formula1>
          <xm:sqref>G1 C54:H54</xm:sqref>
        </x14:dataValidation>
      </x14:dataValidations>
    </ext>
  </extLst>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EF23D-238D-4DB7-B583-E6697A926014}">
  <sheetPr>
    <tabColor theme="7" tint="0.59999389629810485"/>
    <pageSetUpPr fitToPage="1"/>
  </sheetPr>
  <dimension ref="A1:X57"/>
  <sheetViews>
    <sheetView zoomScale="85" zoomScaleNormal="85" workbookViewId="0">
      <selection activeCell="O16" sqref="O16"/>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289</v>
      </c>
      <c r="C1" s="683"/>
      <c r="D1" s="683"/>
      <c r="E1" s="683"/>
      <c r="F1" s="683"/>
      <c r="H1" s="767" t="s">
        <v>55</v>
      </c>
      <c r="I1" s="768"/>
      <c r="J1" s="769"/>
      <c r="K1" s="770"/>
    </row>
    <row r="2" spans="1:24" ht="18" customHeight="1" x14ac:dyDescent="0.15">
      <c r="A2" s="14"/>
      <c r="B2" s="764"/>
      <c r="C2" s="764"/>
      <c r="D2" s="764"/>
      <c r="E2" s="764"/>
      <c r="I2" s="14"/>
      <c r="J2" s="3"/>
      <c r="K2" s="4"/>
    </row>
    <row r="3" spans="1:24" ht="18" customHeight="1" x14ac:dyDescent="0.15">
      <c r="A3" s="2" t="s">
        <v>64</v>
      </c>
      <c r="B3" s="90">
        <v>45901</v>
      </c>
      <c r="C3" s="90">
        <v>45902</v>
      </c>
      <c r="D3" s="90">
        <v>45903</v>
      </c>
      <c r="E3" s="90">
        <v>45904</v>
      </c>
      <c r="F3" s="90">
        <v>45905</v>
      </c>
      <c r="G3" s="90">
        <v>45906</v>
      </c>
      <c r="H3" s="90">
        <v>45907</v>
      </c>
      <c r="I3" s="727" t="s">
        <v>1</v>
      </c>
      <c r="J3" s="717" t="s">
        <v>2</v>
      </c>
      <c r="K3" s="718"/>
    </row>
    <row r="4" spans="1:24" ht="18" customHeight="1" x14ac:dyDescent="0.15">
      <c r="A4" s="2" t="s">
        <v>3</v>
      </c>
      <c r="B4" s="2" t="s">
        <v>4</v>
      </c>
      <c r="C4" s="2" t="s">
        <v>5</v>
      </c>
      <c r="D4" s="21" t="s">
        <v>6</v>
      </c>
      <c r="E4" s="2" t="s">
        <v>7</v>
      </c>
      <c r="F4" s="2" t="s">
        <v>8</v>
      </c>
      <c r="G4" s="2" t="s">
        <v>9</v>
      </c>
      <c r="H4" s="24" t="s">
        <v>10</v>
      </c>
      <c r="I4" s="728"/>
      <c r="J4" s="719"/>
      <c r="K4" s="720"/>
    </row>
    <row r="5" spans="1:24" ht="18" customHeight="1" thickBot="1" x14ac:dyDescent="0.2">
      <c r="A5" s="104" t="s">
        <v>13</v>
      </c>
      <c r="B5" s="99"/>
      <c r="C5" s="105"/>
      <c r="D5" s="105"/>
      <c r="E5" s="99"/>
      <c r="F5" s="99"/>
      <c r="G5" s="99"/>
      <c r="H5" s="99"/>
      <c r="I5" s="100"/>
      <c r="J5" s="765"/>
      <c r="K5" s="766"/>
    </row>
    <row r="6" spans="1:24" ht="18" customHeight="1" x14ac:dyDescent="0.15">
      <c r="A6" s="771" t="s">
        <v>52</v>
      </c>
      <c r="B6" s="107"/>
      <c r="C6" s="351"/>
      <c r="D6" s="109"/>
      <c r="E6" s="107"/>
      <c r="F6" s="107"/>
      <c r="G6" s="110"/>
      <c r="H6" s="110"/>
      <c r="I6" s="775"/>
      <c r="J6" s="777"/>
      <c r="K6" s="778"/>
      <c r="N6" s="6"/>
      <c r="O6" s="6"/>
      <c r="P6" s="6"/>
      <c r="Q6" s="6"/>
      <c r="R6" s="6"/>
      <c r="S6" s="6"/>
      <c r="T6" s="6"/>
      <c r="U6" s="6"/>
      <c r="V6" s="6"/>
      <c r="W6" s="6"/>
      <c r="X6" s="6"/>
    </row>
    <row r="7" spans="1:24" ht="18" customHeight="1" thickBot="1" x14ac:dyDescent="0.2">
      <c r="A7" s="772"/>
      <c r="B7" s="122" t="s">
        <v>188</v>
      </c>
      <c r="C7" s="352"/>
      <c r="D7" s="113"/>
      <c r="E7" s="111"/>
      <c r="F7" s="111"/>
      <c r="G7" s="122" t="s">
        <v>122</v>
      </c>
      <c r="H7" s="111"/>
      <c r="I7" s="776"/>
      <c r="J7" s="779"/>
      <c r="K7" s="780"/>
      <c r="N7" s="6"/>
      <c r="O7" s="6"/>
      <c r="P7" s="6"/>
      <c r="Q7" s="6"/>
      <c r="R7" s="6"/>
      <c r="S7" s="6"/>
      <c r="T7" s="6"/>
      <c r="U7" s="6"/>
      <c r="V7" s="6"/>
      <c r="W7" s="6"/>
      <c r="X7" s="6"/>
    </row>
    <row r="8" spans="1:24" ht="18" customHeight="1" x14ac:dyDescent="0.15">
      <c r="A8" s="43" t="s">
        <v>53</v>
      </c>
      <c r="B8" s="29" t="s">
        <v>20</v>
      </c>
      <c r="C8" s="106"/>
      <c r="D8" s="106"/>
      <c r="E8" s="29" t="s">
        <v>20</v>
      </c>
      <c r="F8" s="29"/>
      <c r="G8" s="29" t="s">
        <v>20</v>
      </c>
      <c r="H8" s="29"/>
      <c r="I8" s="43">
        <f>COUNTIFS(B8:H8,"&lt;&gt;空",B8:H8,"&lt;&gt;休",B8:H8,"&lt;&gt;調",B8:H8,"&lt;&gt;",B8:H8,"&lt;&gt;調整休")</f>
        <v>3</v>
      </c>
      <c r="J8" s="781">
        <f>SUM(COUNTIF(B8:H8,"9-16"))*(6.25)+(COUNTIF(B8:H8,"9-15"))*(5.5)+(COUNTIF(B8:H8,"9-14"))*(4.5)+(COUNTIF(B8:H8,"16-19"))*(3)+(COUNTIF(B8:H8,"15-19"))*(4)+(COUNTIF(B8:H8,"14-19"))*(4.5)+(COUNTIF(B8:H8,"13-19"))*(5.5)+(COUNTIF(B8:H8,"12-19"))*(6.25)</f>
        <v>13.5</v>
      </c>
      <c r="K8" s="782"/>
      <c r="N8" s="6"/>
      <c r="O8" s="6"/>
      <c r="P8" s="6"/>
      <c r="Q8" s="6"/>
      <c r="R8" s="6"/>
      <c r="S8" s="6"/>
      <c r="T8" s="6"/>
      <c r="U8" s="6"/>
      <c r="V8" s="6"/>
      <c r="W8" s="6"/>
      <c r="X8" s="6"/>
    </row>
    <row r="9" spans="1:24" ht="18" customHeight="1" thickBot="1" x14ac:dyDescent="0.2">
      <c r="A9" s="5" t="s">
        <v>54</v>
      </c>
      <c r="B9" s="111" t="s">
        <v>21</v>
      </c>
      <c r="C9" s="45"/>
      <c r="D9" s="46"/>
      <c r="E9" s="111" t="s">
        <v>21</v>
      </c>
      <c r="F9" s="12" t="s">
        <v>20</v>
      </c>
      <c r="G9" s="12"/>
      <c r="H9" s="12"/>
      <c r="I9" s="5">
        <f>COUNTIFS(B9:H9,"&lt;&gt;空",B9:H9,"&lt;&gt;休",B9:H9,"&lt;&gt;調",B9:H9,"&lt;&gt;",B9:H9,"&lt;&gt;調整休")</f>
        <v>3</v>
      </c>
      <c r="J9" s="682">
        <f>SUM(COUNTIF(B9:H9,"9-16"))*(6.25)+(COUNTIF(B9:H9,"9-15"))*(5.5)+(COUNTIF(B9:H9,"9-14"))*(4.5)+(COUNTIF(B9:H9,"16-19"))*(3)+(COUNTIF(B9:H9,"15-19"))*(4)+(COUNTIF(B9:H9,"14-19"))*(4.5)+(COUNTIF(B9:H9,"13-19"))*(5.5)+(COUNTIF(B9:H9,"12-19"))*(6.25)</f>
        <v>13.5</v>
      </c>
      <c r="K9" s="692"/>
    </row>
    <row r="10" spans="1:24" ht="18" customHeight="1" x14ac:dyDescent="0.15">
      <c r="A10" s="771" t="s">
        <v>63</v>
      </c>
      <c r="B10" s="403" t="s">
        <v>327</v>
      </c>
      <c r="C10" s="141"/>
      <c r="D10" s="109"/>
      <c r="E10" s="403" t="s">
        <v>330</v>
      </c>
      <c r="F10" s="107" t="s">
        <v>315</v>
      </c>
      <c r="G10" s="365" t="s">
        <v>269</v>
      </c>
      <c r="H10" s="365"/>
      <c r="I10" s="775">
        <v>5</v>
      </c>
      <c r="J10" s="777">
        <v>28.5</v>
      </c>
      <c r="K10" s="778"/>
    </row>
    <row r="11" spans="1:24" ht="18" customHeight="1" thickBot="1" x14ac:dyDescent="0.2">
      <c r="A11" s="772"/>
      <c r="B11" s="364" t="s">
        <v>315</v>
      </c>
      <c r="C11" s="142"/>
      <c r="D11" s="113"/>
      <c r="E11" s="111"/>
      <c r="F11" s="111" t="s">
        <v>68</v>
      </c>
      <c r="G11" s="111" t="s">
        <v>21</v>
      </c>
      <c r="H11" s="111" t="s">
        <v>83</v>
      </c>
      <c r="I11" s="776"/>
      <c r="J11" s="779"/>
      <c r="K11" s="780"/>
    </row>
    <row r="12" spans="1:24" ht="18" customHeight="1" x14ac:dyDescent="0.15">
      <c r="A12" s="33" t="s">
        <v>0</v>
      </c>
      <c r="B12" s="90">
        <v>45908</v>
      </c>
      <c r="C12" s="90">
        <v>45909</v>
      </c>
      <c r="D12" s="90">
        <v>45910</v>
      </c>
      <c r="E12" s="90">
        <v>45911</v>
      </c>
      <c r="F12" s="90">
        <v>45912</v>
      </c>
      <c r="G12" s="90">
        <v>45913</v>
      </c>
      <c r="H12" s="90">
        <v>45914</v>
      </c>
      <c r="I12" s="7"/>
      <c r="J12" s="717" t="s">
        <v>2</v>
      </c>
      <c r="K12" s="718"/>
    </row>
    <row r="13" spans="1:24" ht="18" customHeight="1" x14ac:dyDescent="0.15">
      <c r="A13" s="22" t="s">
        <v>3</v>
      </c>
      <c r="B13" s="2" t="s">
        <v>4</v>
      </c>
      <c r="C13" s="2" t="s">
        <v>5</v>
      </c>
      <c r="D13" s="21" t="s">
        <v>6</v>
      </c>
      <c r="E13" s="2" t="s">
        <v>7</v>
      </c>
      <c r="F13" s="2" t="s">
        <v>8</v>
      </c>
      <c r="G13" s="2" t="s">
        <v>9</v>
      </c>
      <c r="H13" s="24" t="s">
        <v>10</v>
      </c>
      <c r="I13" s="8"/>
      <c r="J13" s="719"/>
      <c r="K13" s="720"/>
    </row>
    <row r="14" spans="1:24" ht="18" customHeight="1" thickBot="1" x14ac:dyDescent="0.2">
      <c r="A14" s="104" t="s">
        <v>12</v>
      </c>
      <c r="B14" s="99"/>
      <c r="C14" s="105"/>
      <c r="D14" s="105"/>
      <c r="E14" s="99"/>
      <c r="F14" s="1021" t="s">
        <v>60</v>
      </c>
      <c r="G14" s="1022"/>
      <c r="H14" s="1023"/>
      <c r="I14" s="100"/>
      <c r="J14" s="765"/>
      <c r="K14" s="766"/>
    </row>
    <row r="15" spans="1:24" ht="20.45" customHeight="1" x14ac:dyDescent="0.15">
      <c r="A15" s="771" t="s">
        <v>52</v>
      </c>
      <c r="B15" s="107"/>
      <c r="C15" s="351"/>
      <c r="D15" s="109"/>
      <c r="E15" s="107"/>
      <c r="F15" s="29"/>
      <c r="G15" s="387"/>
      <c r="H15" s="365"/>
      <c r="I15" s="775"/>
      <c r="J15" s="777"/>
      <c r="K15" s="778"/>
    </row>
    <row r="16" spans="1:24" ht="20.45" customHeight="1" thickBot="1" x14ac:dyDescent="0.2">
      <c r="A16" s="772"/>
      <c r="B16" s="122" t="s">
        <v>188</v>
      </c>
      <c r="C16" s="352"/>
      <c r="D16" s="113"/>
      <c r="E16" s="111"/>
      <c r="F16" s="111"/>
      <c r="G16" s="122" t="s">
        <v>122</v>
      </c>
      <c r="H16" s="364" t="s">
        <v>27</v>
      </c>
      <c r="I16" s="776"/>
      <c r="J16" s="779"/>
      <c r="K16" s="780"/>
    </row>
    <row r="17" spans="1:11" ht="18" customHeight="1" x14ac:dyDescent="0.15">
      <c r="A17" s="43" t="s">
        <v>53</v>
      </c>
      <c r="B17" s="29" t="s">
        <v>20</v>
      </c>
      <c r="C17" s="106"/>
      <c r="D17" s="106"/>
      <c r="E17" s="29" t="s">
        <v>20</v>
      </c>
      <c r="F17" s="29"/>
      <c r="G17" s="29" t="s">
        <v>20</v>
      </c>
      <c r="H17" s="29"/>
      <c r="I17" s="43">
        <f t="shared" ref="I17:I18" si="0">COUNTIFS(B17:H17,"&lt;&gt;空",B17:H17,"&lt;&gt;休",B17:H17,"&lt;&gt;調",B17:H17,"&lt;&gt;",B17:H17,"&lt;&gt;調整休")</f>
        <v>3</v>
      </c>
      <c r="J17" s="781">
        <f>SUM(COUNTIF(B17:H17,"9-16"))*(6.25)+(COUNTIF(B17:H17,"9-15"))*(5.5)+(COUNTIF(B17:H17,"9-14"))*(4.5)+(COUNTIF(B17:H17,"16-19"))*(3)+(COUNTIF(B17:H17,"15-19"))*(4)+(COUNTIF(B17:H17,"14-19"))*(4.5)+(COUNTIF(B17:H17,"13-19"))*(5.5)+(COUNTIF(B17:H17,"12-19"))*(6.25)</f>
        <v>13.5</v>
      </c>
      <c r="K17" s="782"/>
    </row>
    <row r="18" spans="1:11" ht="18" customHeight="1" thickBot="1" x14ac:dyDescent="0.2">
      <c r="A18" s="5" t="s">
        <v>54</v>
      </c>
      <c r="B18" s="12" t="s">
        <v>21</v>
      </c>
      <c r="C18" s="45"/>
      <c r="D18" s="46"/>
      <c r="E18" s="12" t="s">
        <v>21</v>
      </c>
      <c r="F18" s="12" t="s">
        <v>20</v>
      </c>
      <c r="G18" s="12"/>
      <c r="H18" s="12"/>
      <c r="I18" s="5">
        <f t="shared" si="0"/>
        <v>3</v>
      </c>
      <c r="J18" s="682">
        <f>SUM(COUNTIF(B18:H18,"9-16"))*(6.25)+(COUNTIF(B18:H18,"9-15"))*(5.5)+(COUNTIF(B18:H18,"9-14"))*(4.5)+(COUNTIF(B18:H18,"16-19"))*(3)+(COUNTIF(B18:H18,"15-19"))*(4)+(COUNTIF(B18:H18,"14-19"))*(4.5)+(COUNTIF(B18:H18,"13-19"))*(5.5)+(COUNTIF(B18:H18,"12-19"))*(6.25)</f>
        <v>13.5</v>
      </c>
      <c r="K18" s="692"/>
    </row>
    <row r="19" spans="1:11" ht="18" customHeight="1" x14ac:dyDescent="0.15">
      <c r="A19" s="771" t="s">
        <v>63</v>
      </c>
      <c r="B19" s="365"/>
      <c r="C19" s="141"/>
      <c r="D19" s="109"/>
      <c r="E19" s="107"/>
      <c r="F19" s="107" t="s">
        <v>315</v>
      </c>
      <c r="G19" s="365" t="s">
        <v>269</v>
      </c>
      <c r="H19" s="365"/>
      <c r="I19" s="775">
        <v>4</v>
      </c>
      <c r="J19" s="777">
        <v>26.5</v>
      </c>
      <c r="K19" s="778"/>
    </row>
    <row r="20" spans="1:11" ht="18" customHeight="1" thickBot="1" x14ac:dyDescent="0.2">
      <c r="A20" s="772"/>
      <c r="B20" s="402" t="s">
        <v>326</v>
      </c>
      <c r="C20" s="142"/>
      <c r="D20" s="113"/>
      <c r="E20" s="111"/>
      <c r="F20" s="111" t="s">
        <v>21</v>
      </c>
      <c r="G20" s="111" t="s">
        <v>21</v>
      </c>
      <c r="H20" s="111" t="s">
        <v>83</v>
      </c>
      <c r="I20" s="776"/>
      <c r="J20" s="779"/>
      <c r="K20" s="780"/>
    </row>
    <row r="21" spans="1:11" ht="18" customHeight="1" x14ac:dyDescent="0.15">
      <c r="A21" s="22" t="s">
        <v>0</v>
      </c>
      <c r="B21" s="28">
        <v>45915</v>
      </c>
      <c r="C21" s="23">
        <v>45916</v>
      </c>
      <c r="D21" s="23">
        <v>45917</v>
      </c>
      <c r="E21" s="23">
        <v>45918</v>
      </c>
      <c r="F21" s="23">
        <v>45919</v>
      </c>
      <c r="G21" s="23">
        <v>45920</v>
      </c>
      <c r="H21" s="23">
        <v>45921</v>
      </c>
      <c r="I21" s="7"/>
      <c r="J21" s="717" t="s">
        <v>2</v>
      </c>
      <c r="K21" s="718"/>
    </row>
    <row r="22" spans="1:11" ht="18" customHeight="1" x14ac:dyDescent="0.15">
      <c r="A22" s="22" t="s">
        <v>3</v>
      </c>
      <c r="B22" s="24" t="s">
        <v>4</v>
      </c>
      <c r="C22" s="21" t="s">
        <v>5</v>
      </c>
      <c r="D22" s="21" t="s">
        <v>6</v>
      </c>
      <c r="E22" s="2" t="s">
        <v>7</v>
      </c>
      <c r="F22" s="2" t="s">
        <v>8</v>
      </c>
      <c r="G22" s="2" t="s">
        <v>9</v>
      </c>
      <c r="H22" s="24" t="s">
        <v>10</v>
      </c>
      <c r="I22" s="8"/>
      <c r="J22" s="719"/>
      <c r="K22" s="720"/>
    </row>
    <row r="23" spans="1:11" ht="18" customHeight="1" thickBot="1" x14ac:dyDescent="0.2">
      <c r="A23" s="104" t="s">
        <v>13</v>
      </c>
      <c r="B23" s="99"/>
      <c r="C23" s="105"/>
      <c r="D23" s="105"/>
      <c r="E23" s="99"/>
      <c r="F23" s="99"/>
      <c r="G23" s="99"/>
      <c r="H23" s="99"/>
      <c r="I23" s="100"/>
      <c r="J23" s="765"/>
      <c r="K23" s="766"/>
    </row>
    <row r="24" spans="1:11" ht="19.5" customHeight="1" x14ac:dyDescent="0.15">
      <c r="A24" s="771" t="s">
        <v>52</v>
      </c>
      <c r="B24" s="107"/>
      <c r="C24" s="351"/>
      <c r="D24" s="109"/>
      <c r="E24" s="107"/>
      <c r="F24" s="107"/>
      <c r="G24" s="110"/>
      <c r="H24" s="110"/>
      <c r="I24" s="775"/>
      <c r="J24" s="777"/>
      <c r="K24" s="778"/>
    </row>
    <row r="25" spans="1:11" ht="19.5" customHeight="1" thickBot="1" x14ac:dyDescent="0.2">
      <c r="A25" s="772"/>
      <c r="B25" s="122" t="s">
        <v>188</v>
      </c>
      <c r="C25" s="352"/>
      <c r="D25" s="113"/>
      <c r="E25" s="111"/>
      <c r="F25" s="111"/>
      <c r="G25" s="122" t="s">
        <v>122</v>
      </c>
      <c r="H25" s="111"/>
      <c r="I25" s="776"/>
      <c r="J25" s="779"/>
      <c r="K25" s="780"/>
    </row>
    <row r="26" spans="1:11" ht="18" customHeight="1" x14ac:dyDescent="0.15">
      <c r="A26" s="43" t="s">
        <v>53</v>
      </c>
      <c r="B26" s="29" t="s">
        <v>20</v>
      </c>
      <c r="C26" s="106"/>
      <c r="D26" s="106"/>
      <c r="E26" s="29" t="s">
        <v>20</v>
      </c>
      <c r="F26" s="29"/>
      <c r="G26" s="29" t="s">
        <v>20</v>
      </c>
      <c r="H26" s="29"/>
      <c r="I26" s="43">
        <f>COUNTIFS(B26:H26,"&lt;&gt;空",B26:H26,"&lt;&gt;休",B26:H26,"&lt;&gt;調",B26:H26,"&lt;&gt;",B26:H26,"&lt;&gt;調整休")</f>
        <v>3</v>
      </c>
      <c r="J26" s="781">
        <f>SUM(COUNTIF(B26:H26,"9-16"))*(6.25)+(COUNTIF(B26:H26,"9-15"))*(5.5)+(COUNTIF(B26:H26,"9-14"))*(4.5)+(COUNTIF(B26:H26,"16-19"))*(3)+(COUNTIF(B26:H26,"15-19"))*(4)+(COUNTIF(B26:H26,"14-19"))*(4.5)+(COUNTIF(B26:H26,"13-19"))*(5.5)+(COUNTIF(B26:H26,"12-19"))*(6.25)</f>
        <v>13.5</v>
      </c>
      <c r="K26" s="782"/>
    </row>
    <row r="27" spans="1:11" ht="18" customHeight="1" thickBot="1" x14ac:dyDescent="0.2">
      <c r="A27" s="5" t="s">
        <v>54</v>
      </c>
      <c r="B27" s="12" t="s">
        <v>21</v>
      </c>
      <c r="C27" s="45"/>
      <c r="D27" s="46"/>
      <c r="E27" s="12" t="s">
        <v>21</v>
      </c>
      <c r="F27" s="12" t="s">
        <v>20</v>
      </c>
      <c r="G27" s="12"/>
      <c r="H27" s="12"/>
      <c r="I27" s="5">
        <f>COUNTIFS(B27:H27,"&lt;&gt;空",B27:H27,"&lt;&gt;休",B27:H27,"&lt;&gt;調",B27:H27,"&lt;&gt;",B27:H27,"&lt;&gt;調整休")</f>
        <v>3</v>
      </c>
      <c r="J27" s="682">
        <f>SUM(COUNTIF(B27:H27,"9-16"))*(6.25)+(COUNTIF(B27:H27,"9-15"))*(5.5)+(COUNTIF(B27:H27,"9-14"))*(4.5)+(COUNTIF(B27:H27,"16-19"))*(3)+(COUNTIF(B27:H27,"15-19"))*(4)+(COUNTIF(B27:H27,"14-19"))*(4.5)+(COUNTIF(B27:H27,"13-19"))*(5.5)+(COUNTIF(B27:H27,"12-19"))*(6.25)</f>
        <v>13.5</v>
      </c>
      <c r="K27" s="692"/>
    </row>
    <row r="28" spans="1:11" ht="18" customHeight="1" x14ac:dyDescent="0.15">
      <c r="A28" s="771" t="s">
        <v>63</v>
      </c>
      <c r="B28" s="365"/>
      <c r="C28" s="141"/>
      <c r="D28" s="109"/>
      <c r="E28" s="107"/>
      <c r="F28" s="365" t="s">
        <v>269</v>
      </c>
      <c r="G28" s="365" t="s">
        <v>269</v>
      </c>
      <c r="H28" s="365"/>
      <c r="I28" s="775">
        <v>4</v>
      </c>
      <c r="J28" s="777">
        <v>30.5</v>
      </c>
      <c r="K28" s="778"/>
    </row>
    <row r="29" spans="1:11" ht="18" customHeight="1" thickBot="1" x14ac:dyDescent="0.2">
      <c r="A29" s="772"/>
      <c r="B29" s="402" t="s">
        <v>326</v>
      </c>
      <c r="C29" s="142"/>
      <c r="D29" s="113"/>
      <c r="E29" s="111"/>
      <c r="F29" s="111" t="s">
        <v>21</v>
      </c>
      <c r="G29" s="111" t="s">
        <v>21</v>
      </c>
      <c r="H29" s="111" t="s">
        <v>83</v>
      </c>
      <c r="I29" s="776"/>
      <c r="J29" s="779"/>
      <c r="K29" s="780"/>
    </row>
    <row r="30" spans="1:11" ht="18" customHeight="1" x14ac:dyDescent="0.15">
      <c r="A30" s="22" t="s">
        <v>0</v>
      </c>
      <c r="B30" s="90">
        <v>45922</v>
      </c>
      <c r="C30" s="90">
        <v>45923</v>
      </c>
      <c r="D30" s="90">
        <v>45924</v>
      </c>
      <c r="E30" s="90">
        <v>45925</v>
      </c>
      <c r="F30" s="90">
        <v>45926</v>
      </c>
      <c r="G30" s="90">
        <v>45927</v>
      </c>
      <c r="H30" s="90">
        <v>45928</v>
      </c>
      <c r="I30" s="7"/>
      <c r="J30" s="717" t="s">
        <v>2</v>
      </c>
      <c r="K30" s="718"/>
    </row>
    <row r="31" spans="1:11" ht="18" customHeight="1" x14ac:dyDescent="0.15">
      <c r="A31" s="22" t="s">
        <v>3</v>
      </c>
      <c r="B31" s="2" t="s">
        <v>4</v>
      </c>
      <c r="C31" s="376" t="s">
        <v>5</v>
      </c>
      <c r="D31" s="21" t="s">
        <v>6</v>
      </c>
      <c r="E31" s="2" t="s">
        <v>7</v>
      </c>
      <c r="F31" s="2" t="s">
        <v>8</v>
      </c>
      <c r="G31" s="2" t="s">
        <v>9</v>
      </c>
      <c r="H31" s="24" t="s">
        <v>10</v>
      </c>
      <c r="I31" s="8"/>
      <c r="J31" s="719"/>
      <c r="K31" s="720"/>
    </row>
    <row r="32" spans="1:11" ht="18" customHeight="1" thickBot="1" x14ac:dyDescent="0.2">
      <c r="A32" s="104" t="s">
        <v>13</v>
      </c>
      <c r="B32" s="99"/>
      <c r="C32" s="105"/>
      <c r="D32" s="105"/>
      <c r="E32" s="99"/>
      <c r="F32" s="99"/>
      <c r="G32" s="99"/>
      <c r="H32" s="99"/>
      <c r="I32" s="100"/>
      <c r="J32" s="765"/>
      <c r="K32" s="766"/>
    </row>
    <row r="33" spans="1:11" ht="20.45" customHeight="1" x14ac:dyDescent="0.15">
      <c r="A33" s="771" t="s">
        <v>52</v>
      </c>
      <c r="B33" s="107"/>
      <c r="C33" s="351"/>
      <c r="D33" s="109"/>
      <c r="E33" s="107"/>
      <c r="F33" s="107"/>
      <c r="G33" s="110"/>
      <c r="H33" s="110"/>
      <c r="I33" s="775"/>
      <c r="J33" s="777"/>
      <c r="K33" s="778"/>
    </row>
    <row r="34" spans="1:11" ht="20.45" customHeight="1" thickBot="1" x14ac:dyDescent="0.2">
      <c r="A34" s="772"/>
      <c r="B34" s="122" t="s">
        <v>188</v>
      </c>
      <c r="C34" s="352"/>
      <c r="D34" s="113"/>
      <c r="E34" s="111"/>
      <c r="F34" s="111"/>
      <c r="G34" s="122" t="s">
        <v>122</v>
      </c>
      <c r="H34" s="111"/>
      <c r="I34" s="776"/>
      <c r="J34" s="779"/>
      <c r="K34" s="780"/>
    </row>
    <row r="35" spans="1:11" ht="18" customHeight="1" x14ac:dyDescent="0.15">
      <c r="A35" s="43" t="s">
        <v>53</v>
      </c>
      <c r="B35" s="29" t="s">
        <v>20</v>
      </c>
      <c r="C35" s="106"/>
      <c r="D35" s="106"/>
      <c r="E35" s="29" t="s">
        <v>20</v>
      </c>
      <c r="F35" s="29"/>
      <c r="G35" s="29" t="s">
        <v>20</v>
      </c>
      <c r="H35" s="29"/>
      <c r="I35" s="43">
        <f>COUNTIFS(B35:H35,"&lt;&gt;空",B35:H35,"&lt;&gt;休",B35:H35,"&lt;&gt;調",B35:H35,"&lt;&gt;",B35:H35,"&lt;&gt;調整休")</f>
        <v>3</v>
      </c>
      <c r="J35" s="781">
        <f>SUM(COUNTIF(B35:H35,"9-16"))*(6.25)+(COUNTIF(B35:H35,"9-15"))*(5.5)+(COUNTIF(B35:H35,"9-14"))*(4.5)+(COUNTIF(B35:H35,"16-19"))*(3)+(COUNTIF(B35:H35,"15-19"))*(4)+(COUNTIF(B35:H35,"14-19"))*(4.5)+(COUNTIF(B35:H35,"13-19"))*(5.5)+(COUNTIF(B35:H35,"12-19"))*(6.25)</f>
        <v>13.5</v>
      </c>
      <c r="K35" s="782"/>
    </row>
    <row r="36" spans="1:11" ht="18" customHeight="1" thickBot="1" x14ac:dyDescent="0.2">
      <c r="A36" s="5" t="s">
        <v>54</v>
      </c>
      <c r="B36" s="59"/>
      <c r="C36" s="45"/>
      <c r="D36" s="46"/>
      <c r="E36" s="12" t="s">
        <v>21</v>
      </c>
      <c r="F36" s="12" t="s">
        <v>20</v>
      </c>
      <c r="G36" s="12"/>
      <c r="H36" s="12"/>
      <c r="I36" s="5">
        <f>COUNTIFS(B36:H36,"&lt;&gt;空",B36:H36,"&lt;&gt;休",B36:H36,"&lt;&gt;調",B36:H36,"&lt;&gt;",B36:H36,"&lt;&gt;調整休")</f>
        <v>2</v>
      </c>
      <c r="J36" s="682">
        <f>SUM(COUNTIF(B36:H36,"9-16"))*(6.25)+(COUNTIF(B36:H36,"9-15"))*(5.5)+(COUNTIF(B36:H36,"9-14"))*(4.5)+(COUNTIF(B36:H36,"16-19"))*(3)+(COUNTIF(B36:H36,"15-19"))*(4)+(COUNTIF(B36:H36,"14-19"))*(4.5)+(COUNTIF(B36:H36,"13-19"))*(5.5)+(COUNTIF(B36:H36,"12-19"))*(6.25)</f>
        <v>9</v>
      </c>
      <c r="K36" s="692"/>
    </row>
    <row r="37" spans="1:11" ht="18" customHeight="1" x14ac:dyDescent="0.15">
      <c r="A37" s="771" t="s">
        <v>63</v>
      </c>
      <c r="B37" s="107" t="s">
        <v>315</v>
      </c>
      <c r="C37" s="141"/>
      <c r="D37" s="109"/>
      <c r="E37" s="107"/>
      <c r="F37" s="365" t="s">
        <v>269</v>
      </c>
      <c r="G37" s="365" t="s">
        <v>269</v>
      </c>
      <c r="H37" s="365"/>
      <c r="I37" s="775">
        <v>4</v>
      </c>
      <c r="J37" s="777">
        <v>30.5</v>
      </c>
      <c r="K37" s="778"/>
    </row>
    <row r="38" spans="1:11" ht="18" customHeight="1" thickBot="1" x14ac:dyDescent="0.2">
      <c r="A38" s="772"/>
      <c r="B38" s="364" t="s">
        <v>21</v>
      </c>
      <c r="C38" s="142"/>
      <c r="D38" s="113"/>
      <c r="E38" s="111"/>
      <c r="F38" s="111" t="s">
        <v>21</v>
      </c>
      <c r="G38" s="111" t="s">
        <v>21</v>
      </c>
      <c r="H38" s="111" t="s">
        <v>83</v>
      </c>
      <c r="I38" s="776"/>
      <c r="J38" s="779"/>
      <c r="K38" s="780"/>
    </row>
    <row r="39" spans="1:11" ht="18" customHeight="1" x14ac:dyDescent="0.15">
      <c r="A39" s="22" t="s">
        <v>0</v>
      </c>
      <c r="B39" s="23">
        <v>45929</v>
      </c>
      <c r="C39" s="23">
        <v>45930</v>
      </c>
      <c r="D39" s="23"/>
      <c r="E39" s="23"/>
      <c r="F39" s="23"/>
      <c r="G39" s="23"/>
      <c r="H39" s="23"/>
      <c r="I39" s="7"/>
      <c r="J39" s="717" t="s">
        <v>2</v>
      </c>
      <c r="K39" s="718"/>
    </row>
    <row r="40" spans="1:11" ht="18" customHeight="1" x14ac:dyDescent="0.15">
      <c r="A40" s="22" t="s">
        <v>3</v>
      </c>
      <c r="B40" s="2" t="s">
        <v>4</v>
      </c>
      <c r="C40" s="316" t="s">
        <v>5</v>
      </c>
      <c r="D40" s="21"/>
      <c r="E40" s="21"/>
      <c r="F40" s="21"/>
      <c r="G40" s="21"/>
      <c r="H40" s="21"/>
      <c r="I40" s="8"/>
      <c r="J40" s="719"/>
      <c r="K40" s="720"/>
    </row>
    <row r="41" spans="1:11" ht="18" customHeight="1" thickBot="1" x14ac:dyDescent="0.2">
      <c r="A41" s="104" t="s">
        <v>12</v>
      </c>
      <c r="B41" s="99"/>
      <c r="C41" s="105"/>
      <c r="D41" s="105"/>
      <c r="E41" s="105"/>
      <c r="F41" s="105"/>
      <c r="G41" s="105"/>
      <c r="H41" s="105"/>
      <c r="I41" s="100"/>
      <c r="J41" s="785"/>
      <c r="K41" s="766"/>
    </row>
    <row r="42" spans="1:11" ht="19.5" customHeight="1" x14ac:dyDescent="0.15">
      <c r="A42" s="771" t="s">
        <v>52</v>
      </c>
      <c r="B42" s="107"/>
      <c r="C42" s="351"/>
      <c r="D42" s="109"/>
      <c r="E42" s="109"/>
      <c r="F42" s="109"/>
      <c r="G42" s="109"/>
      <c r="H42" s="109"/>
      <c r="I42" s="775"/>
      <c r="J42" s="777"/>
      <c r="K42" s="778"/>
    </row>
    <row r="43" spans="1:11" ht="19.5" customHeight="1" thickBot="1" x14ac:dyDescent="0.2">
      <c r="A43" s="772"/>
      <c r="B43" s="122"/>
      <c r="C43" s="352"/>
      <c r="D43" s="113"/>
      <c r="E43" s="113"/>
      <c r="F43" s="113"/>
      <c r="G43" s="113"/>
      <c r="H43" s="113"/>
      <c r="I43" s="776"/>
      <c r="J43" s="779"/>
      <c r="K43" s="780"/>
    </row>
    <row r="44" spans="1:11" ht="18" customHeight="1" x14ac:dyDescent="0.15">
      <c r="A44" s="43" t="s">
        <v>53</v>
      </c>
      <c r="B44" s="29" t="s">
        <v>20</v>
      </c>
      <c r="C44" s="106"/>
      <c r="D44" s="106"/>
      <c r="E44" s="106"/>
      <c r="F44" s="106"/>
      <c r="G44" s="106"/>
      <c r="H44" s="106"/>
      <c r="I44" s="43">
        <f>COUNTIFS(B44:H44,"&lt;&gt;空",B44:H44,"&lt;&gt;休",B44:H44,"&lt;&gt;調",B44:H44,"&lt;&gt;",B44:H44,"&lt;&gt;調整休")</f>
        <v>1</v>
      </c>
      <c r="J44" s="781">
        <f>SUM(COUNTIF(B44:H44,"9-16"))*(6.25)+(COUNTIF(B44:H44,"9-15"))*(5.5)+(COUNTIF(B44:H44,"9-14"))*(4.5)+(COUNTIF(B44:H44,"16-19"))*(3)+(COUNTIF(B44:H44,"15-19"))*(4)+(COUNTIF(B44:H44,"14-19"))*(4.5)+(COUNTIF(B44:H44,"13-19"))*(5.5)+(COUNTIF(B44:H44,"12-19"))*(6.25)</f>
        <v>4.5</v>
      </c>
      <c r="K44" s="782"/>
    </row>
    <row r="45" spans="1:11" ht="18" customHeight="1" thickBot="1" x14ac:dyDescent="0.2">
      <c r="A45" s="5" t="s">
        <v>54</v>
      </c>
      <c r="B45" s="12" t="s">
        <v>21</v>
      </c>
      <c r="C45" s="45"/>
      <c r="D45" s="46"/>
      <c r="E45" s="46"/>
      <c r="F45" s="46"/>
      <c r="G45" s="46"/>
      <c r="H45" s="46"/>
      <c r="I45" s="5">
        <f>COUNTIFS(B45:H45,"&lt;&gt;空",B45:H45,"&lt;&gt;休",B45:H45,"&lt;&gt;調",B45:H45,"&lt;&gt;",B45:H45,"&lt;&gt;調整休")</f>
        <v>1</v>
      </c>
      <c r="J45" s="682">
        <f>SUM(COUNTIF(B45:H45,"9-16"))*(6.25)+(COUNTIF(B45:H45,"9-15"))*(5.5)+(COUNTIF(B45:H45,"9-14"))*(4.5)+(COUNTIF(B45:H45,"16-19"))*(3)+(COUNTIF(B45:H45,"15-19"))*(4)+(COUNTIF(B45:H45,"14-19"))*(4.5)+(COUNTIF(B45:H45,"13-19"))*(5.5)+(COUNTIF(B45:H45,"12-19"))*(6.25)</f>
        <v>4.5</v>
      </c>
      <c r="K45" s="692"/>
    </row>
    <row r="46" spans="1:11" ht="18" customHeight="1" x14ac:dyDescent="0.15">
      <c r="A46" s="771" t="s">
        <v>63</v>
      </c>
      <c r="B46" s="365"/>
      <c r="C46" s="141"/>
      <c r="D46" s="109"/>
      <c r="E46" s="109"/>
      <c r="F46" s="109"/>
      <c r="G46" s="109"/>
      <c r="H46" s="109"/>
      <c r="I46" s="775">
        <v>1</v>
      </c>
      <c r="J46" s="777">
        <v>4.5</v>
      </c>
      <c r="K46" s="778"/>
    </row>
    <row r="47" spans="1:11" ht="18" customHeight="1" thickBot="1" x14ac:dyDescent="0.2">
      <c r="A47" s="772"/>
      <c r="B47" s="402" t="s">
        <v>326</v>
      </c>
      <c r="C47" s="142"/>
      <c r="D47" s="113"/>
      <c r="E47" s="113"/>
      <c r="F47" s="113"/>
      <c r="G47" s="113"/>
      <c r="H47" s="113"/>
      <c r="I47" s="776"/>
      <c r="J47" s="779"/>
      <c r="K47" s="780"/>
    </row>
    <row r="48" spans="1:11" ht="18" customHeight="1" x14ac:dyDescent="0.15">
      <c r="A48" s="41"/>
      <c r="B48" s="42"/>
      <c r="C48" s="42"/>
      <c r="D48" s="42"/>
      <c r="E48" s="42"/>
      <c r="F48" s="42"/>
      <c r="G48" s="42"/>
      <c r="H48" s="42"/>
      <c r="I48" s="881" t="s">
        <v>298</v>
      </c>
      <c r="J48" s="881"/>
      <c r="K48" s="881"/>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93</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70">
    <mergeCell ref="A10:A11"/>
    <mergeCell ref="I10:I11"/>
    <mergeCell ref="J10:K11"/>
    <mergeCell ref="B1:F1"/>
    <mergeCell ref="H1:K1"/>
    <mergeCell ref="B2:E2"/>
    <mergeCell ref="I3:I4"/>
    <mergeCell ref="J3:K4"/>
    <mergeCell ref="J5:K5"/>
    <mergeCell ref="A6:A7"/>
    <mergeCell ref="I6:I7"/>
    <mergeCell ref="J6:K7"/>
    <mergeCell ref="J8:K8"/>
    <mergeCell ref="J9:K9"/>
    <mergeCell ref="J21:K22"/>
    <mergeCell ref="J12:K13"/>
    <mergeCell ref="F14:H14"/>
    <mergeCell ref="J14:K14"/>
    <mergeCell ref="A15:A16"/>
    <mergeCell ref="I15:I16"/>
    <mergeCell ref="J15:K16"/>
    <mergeCell ref="J17:K17"/>
    <mergeCell ref="J18:K18"/>
    <mergeCell ref="A19:A20"/>
    <mergeCell ref="I19:I20"/>
    <mergeCell ref="J19:K20"/>
    <mergeCell ref="A33:A34"/>
    <mergeCell ref="I33:I34"/>
    <mergeCell ref="J33:K34"/>
    <mergeCell ref="J23:K23"/>
    <mergeCell ref="A24:A25"/>
    <mergeCell ref="I24:I25"/>
    <mergeCell ref="J24:K25"/>
    <mergeCell ref="J26:K26"/>
    <mergeCell ref="J27:K27"/>
    <mergeCell ref="A28:A29"/>
    <mergeCell ref="I28:I29"/>
    <mergeCell ref="J28:K29"/>
    <mergeCell ref="J30:K31"/>
    <mergeCell ref="J32:K32"/>
    <mergeCell ref="J45:K45"/>
    <mergeCell ref="J35:K35"/>
    <mergeCell ref="J36:K36"/>
    <mergeCell ref="A37:A38"/>
    <mergeCell ref="I37:I38"/>
    <mergeCell ref="J37:K38"/>
    <mergeCell ref="J39:K40"/>
    <mergeCell ref="J41:K41"/>
    <mergeCell ref="A42:A43"/>
    <mergeCell ref="I42:I43"/>
    <mergeCell ref="J42:K43"/>
    <mergeCell ref="J44:K44"/>
    <mergeCell ref="A54:B54"/>
    <mergeCell ref="C54:K54"/>
    <mergeCell ref="A46:A47"/>
    <mergeCell ref="I46:I47"/>
    <mergeCell ref="J46:K47"/>
    <mergeCell ref="I48:K48"/>
    <mergeCell ref="A49:B49"/>
    <mergeCell ref="D49:E49"/>
    <mergeCell ref="A50:B50"/>
    <mergeCell ref="C50:K50"/>
    <mergeCell ref="A51:B51"/>
    <mergeCell ref="C51:K51"/>
    <mergeCell ref="C52:K52"/>
    <mergeCell ref="A55:B55"/>
    <mergeCell ref="A56:B56"/>
    <mergeCell ref="C56:K56"/>
    <mergeCell ref="A57:B57"/>
    <mergeCell ref="C57:K57"/>
  </mergeCells>
  <phoneticPr fontId="13"/>
  <pageMargins left="0.59055118110236227" right="0.27559055118110237" top="0.31496062992125984" bottom="0.11811023622047245" header="0.51181102362204722" footer="0.51181102362204722"/>
  <pageSetup paperSize="9" scale="87"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52B2F1D-1D8F-45C2-8457-84E4368D7EB6}">
          <x14:formula1>
            <xm:f>'F:\Users\clmiwa-three\Downloads\[《中村》新田・草加 エリア 仮シフト【12月16日～1月15日】.xlsx]参照データベース'!#REF!</xm:f>
          </x14:formula1>
          <xm:sqref>G1 C48:H48</xm:sqref>
        </x14:dataValidation>
      </x14:dataValidations>
    </ext>
  </extLst>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C875E-0ABC-4250-9E36-76DC2D720E95}">
  <sheetPr>
    <tabColor theme="7" tint="0.59999389629810485"/>
    <pageSetUpPr fitToPage="1"/>
  </sheetPr>
  <dimension ref="A1:N52"/>
  <sheetViews>
    <sheetView zoomScale="90" zoomScaleNormal="90" workbookViewId="0">
      <selection activeCell="F26" sqref="F26"/>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289</v>
      </c>
      <c r="C1" s="683"/>
      <c r="D1" s="683"/>
      <c r="E1" s="683"/>
      <c r="F1" s="683"/>
      <c r="H1" s="847" t="s">
        <v>110</v>
      </c>
      <c r="I1" s="848"/>
      <c r="J1" s="849"/>
      <c r="K1" s="850"/>
    </row>
    <row r="2" spans="1:11" ht="9.9499999999999993" customHeight="1" x14ac:dyDescent="0.15">
      <c r="A2" s="14"/>
      <c r="I2" s="119"/>
      <c r="J2" s="3"/>
      <c r="K2" s="4"/>
    </row>
    <row r="3" spans="1:11" ht="19.5" customHeight="1" x14ac:dyDescent="0.15">
      <c r="A3" s="2" t="s">
        <v>64</v>
      </c>
      <c r="B3" s="90">
        <v>45901</v>
      </c>
      <c r="C3" s="90">
        <v>45902</v>
      </c>
      <c r="D3" s="90">
        <v>45903</v>
      </c>
      <c r="E3" s="90">
        <v>45904</v>
      </c>
      <c r="F3" s="90">
        <v>45905</v>
      </c>
      <c r="G3" s="90">
        <v>45906</v>
      </c>
      <c r="H3" s="90">
        <v>45907</v>
      </c>
      <c r="I3" s="851" t="s">
        <v>1</v>
      </c>
      <c r="J3" s="853" t="s">
        <v>2</v>
      </c>
      <c r="K3" s="853"/>
    </row>
    <row r="4" spans="1:11" ht="19.5" customHeight="1" x14ac:dyDescent="0.15">
      <c r="A4" s="2" t="s">
        <v>3</v>
      </c>
      <c r="B4" s="2" t="s">
        <v>4</v>
      </c>
      <c r="C4" s="2" t="s">
        <v>5</v>
      </c>
      <c r="D4" s="21" t="s">
        <v>6</v>
      </c>
      <c r="E4" s="2" t="s">
        <v>7</v>
      </c>
      <c r="F4" s="2" t="s">
        <v>8</v>
      </c>
      <c r="G4" s="2" t="s">
        <v>9</v>
      </c>
      <c r="H4" s="24" t="s">
        <v>10</v>
      </c>
      <c r="I4" s="852"/>
      <c r="J4" s="853"/>
      <c r="K4" s="853"/>
    </row>
    <row r="5" spans="1:11" ht="19.5" customHeight="1" x14ac:dyDescent="0.15">
      <c r="A5" s="17" t="s">
        <v>13</v>
      </c>
      <c r="B5" s="12"/>
      <c r="C5" s="2"/>
      <c r="D5" s="2"/>
      <c r="E5" s="12"/>
      <c r="F5" s="12"/>
      <c r="G5" s="12"/>
      <c r="H5" s="12"/>
      <c r="I5" s="5"/>
      <c r="J5" s="682"/>
      <c r="K5" s="692"/>
    </row>
    <row r="6" spans="1:11" ht="19.5" customHeight="1" x14ac:dyDescent="0.15">
      <c r="A6" s="20" t="s">
        <v>108</v>
      </c>
      <c r="B6" s="12" t="s">
        <v>20</v>
      </c>
      <c r="C6" s="26"/>
      <c r="D6" s="11"/>
      <c r="E6" s="12" t="s">
        <v>20</v>
      </c>
      <c r="F6" s="12" t="s">
        <v>20</v>
      </c>
      <c r="G6" s="12" t="s">
        <v>20</v>
      </c>
      <c r="H6" s="12" t="s">
        <v>20</v>
      </c>
      <c r="I6" s="5">
        <f>COUNTIFS(B6:H6,"&lt;&gt;空",B6:H6,"&lt;&gt;休",B6:H6,"&lt;&gt;調",B6:H6,"&lt;&gt;",B6:H6,"&lt;&gt;調整休")</f>
        <v>5</v>
      </c>
      <c r="J6" s="682">
        <f>SUM(COUNTIF(B6:H6,"9-19"))*(9)+(COUNTIF(B6:H6,"9-18"))*(8)+(COUNTIF(B6:H6,"9-17"))*(7.25)+(COUNTIF(B6:H6,"9-16"))*(6.25)+(COUNTIF(B6:H6,"9-15"))*(5.5)+(COUNTIF(B6:H6,"9-14"))*(4.5)+(COUNTIF(B6:H6,"9-13"))*(4)+(COUNTIF(B6:H6,"9-12"))*(3)+(COUNTIF(B6:H6,"9-11"))*(2)+(COUNTIF(B6:H6,"9:30-11:30,16-19"))*(5)+(COUNTIF(B6:H6,"15-19"))*(4)+(COUNTIF(B6:H6,"14-19"))*(4.5)+(COUNTIF(B6:H6,"13-19"))*(5.5)+(COUNTIF(B6:H6,"13-18"))*(4.5)+(COUNTIF(B6:H6,"13-17"))*(4)+(COUNTIF(B6:H6,"12-18"))*(5.5)+(COUNTIF(B6:H6,"13:30-19"))*(5)+(COUNTIF(B6:H6,"16-19"))*(3)+(COUNTIF(B6:H6,"11-18"))*(6.25)</f>
        <v>22.5</v>
      </c>
      <c r="K6" s="692"/>
    </row>
    <row r="7" spans="1:11" ht="19.5" customHeight="1" x14ac:dyDescent="0.15">
      <c r="A7" s="20" t="s">
        <v>127</v>
      </c>
      <c r="B7" s="12" t="s">
        <v>21</v>
      </c>
      <c r="C7" s="2"/>
      <c r="D7" s="11"/>
      <c r="E7" s="12" t="s">
        <v>21</v>
      </c>
      <c r="F7" s="12" t="s">
        <v>305</v>
      </c>
      <c r="G7" s="12"/>
      <c r="H7" s="12" t="s">
        <v>184</v>
      </c>
      <c r="I7" s="5">
        <f>COUNTIFS(B7:H7,"&lt;&gt;空",B7:H7,"&lt;&gt;休",B7:H7,"&lt;&gt;調",B7:H7,"&lt;&gt;",B7:H7,"&lt;&gt;調整休")</f>
        <v>4</v>
      </c>
      <c r="J7" s="682">
        <v>22.75</v>
      </c>
      <c r="K7" s="692"/>
    </row>
    <row r="8" spans="1:11" ht="19.5" customHeight="1" thickBot="1" x14ac:dyDescent="0.2">
      <c r="A8" s="389" t="s">
        <v>312</v>
      </c>
      <c r="B8" s="99"/>
      <c r="C8" s="105"/>
      <c r="D8" s="390"/>
      <c r="E8" s="99"/>
      <c r="F8" s="99" t="s">
        <v>21</v>
      </c>
      <c r="G8" s="111" t="s">
        <v>21</v>
      </c>
      <c r="H8" s="99" t="s">
        <v>21</v>
      </c>
      <c r="I8" s="100">
        <f>COUNTIFS(B8:H8,"&lt;&gt;空",B8:H8,"&lt;&gt;休",B8:H8,"&lt;&gt;調",B8:H8,"&lt;&gt;",B8:H8,"&lt;&gt;調整休")</f>
        <v>3</v>
      </c>
      <c r="J8" s="765">
        <f>SUM(COUNTIF(B8:H8,"9-19"))*(9)+(COUNTIF(B8:H8,"9-18"))*(8)+(COUNTIF(B8:H8,"9-17"))*(7.25)+(COUNTIF(B8:H8,"9-16"))*(6.25)+(COUNTIF(B8:H8,"9-15"))*(5.5)+(COUNTIF(B8:H8,"9-14"))*(4.5)+(COUNTIF(B8:H8,"9-13"))*(4)+(COUNTIF(B8:H8,"9-12"))*(3)+(COUNTIF(B8:H8,"9-11"))*(2)+(COUNTIF(B8:H8,"9:30-11:30,16-19"))*(5)+(COUNTIF(B8:H8,"15-19"))*(4)+(COUNTIF(B8:H8,"14-19"))*(4.5)+(COUNTIF(B8:H8,"13-19"))*(5.5)+(COUNTIF(B8:H8,"13-18"))*(4.5)+(COUNTIF(B8:H8,"13-17"))*(4)+(COUNTIF(B8:H8,"12-18"))*(5.5)+(COUNTIF(B8:H8,"13:30-19"))*(5)+(COUNTIF(B8:H8,"16-19"))*(3)+(COUNTIF(B8:H8,"11-18"))*(6.25)</f>
        <v>13.5</v>
      </c>
      <c r="K8" s="766"/>
    </row>
    <row r="9" spans="1:11" ht="19.5" customHeight="1" x14ac:dyDescent="0.15">
      <c r="A9" s="797" t="s">
        <v>109</v>
      </c>
      <c r="B9" s="415" t="s">
        <v>324</v>
      </c>
      <c r="C9" s="391"/>
      <c r="D9" s="392"/>
      <c r="E9" s="415" t="s">
        <v>318</v>
      </c>
      <c r="F9" s="415" t="s">
        <v>318</v>
      </c>
      <c r="G9" s="387" t="s">
        <v>331</v>
      </c>
      <c r="H9" s="415" t="s">
        <v>318</v>
      </c>
      <c r="I9" s="394"/>
      <c r="J9" s="856"/>
      <c r="K9" s="857"/>
    </row>
    <row r="10" spans="1:11" ht="19.5" customHeight="1" thickBot="1" x14ac:dyDescent="0.2">
      <c r="A10" s="798"/>
      <c r="B10" s="111"/>
      <c r="C10" s="395"/>
      <c r="D10" s="395"/>
      <c r="E10" s="399"/>
      <c r="F10" s="400" t="s">
        <v>321</v>
      </c>
      <c r="G10" s="364" t="s">
        <v>21</v>
      </c>
      <c r="H10" s="111" t="s">
        <v>27</v>
      </c>
      <c r="I10" s="397"/>
      <c r="J10" s="858"/>
      <c r="K10" s="859"/>
    </row>
    <row r="11" spans="1:11" ht="19.5" customHeight="1" x14ac:dyDescent="0.15">
      <c r="A11" s="33" t="s">
        <v>0</v>
      </c>
      <c r="B11" s="53">
        <v>45908</v>
      </c>
      <c r="C11" s="53">
        <v>45909</v>
      </c>
      <c r="D11" s="53">
        <v>45910</v>
      </c>
      <c r="E11" s="53">
        <v>45911</v>
      </c>
      <c r="F11" s="53">
        <v>45912</v>
      </c>
      <c r="G11" s="53">
        <v>45913</v>
      </c>
      <c r="H11" s="53">
        <v>45914</v>
      </c>
      <c r="I11" s="860" t="s">
        <v>1</v>
      </c>
      <c r="J11" s="861" t="s">
        <v>2</v>
      </c>
      <c r="K11" s="861"/>
    </row>
    <row r="12" spans="1:11" ht="19.5" customHeight="1" x14ac:dyDescent="0.15">
      <c r="A12" s="22" t="s">
        <v>3</v>
      </c>
      <c r="B12" s="2" t="s">
        <v>4</v>
      </c>
      <c r="C12" s="2" t="s">
        <v>5</v>
      </c>
      <c r="D12" s="21" t="s">
        <v>6</v>
      </c>
      <c r="E12" s="2" t="s">
        <v>7</v>
      </c>
      <c r="F12" s="2" t="s">
        <v>8</v>
      </c>
      <c r="G12" s="2" t="s">
        <v>9</v>
      </c>
      <c r="H12" s="24" t="s">
        <v>10</v>
      </c>
      <c r="I12" s="852"/>
      <c r="J12" s="853"/>
      <c r="K12" s="853"/>
    </row>
    <row r="13" spans="1:11" ht="19.5" customHeight="1" x14ac:dyDescent="0.15">
      <c r="A13" s="17" t="s">
        <v>12</v>
      </c>
      <c r="B13" s="12"/>
      <c r="C13" s="2"/>
      <c r="D13" s="2"/>
      <c r="E13" s="12"/>
      <c r="F13" s="384" t="s">
        <v>302</v>
      </c>
      <c r="G13" s="12"/>
      <c r="H13" s="12"/>
      <c r="I13" s="5"/>
      <c r="J13" s="682"/>
      <c r="K13" s="692"/>
    </row>
    <row r="14" spans="1:11" ht="19.5" customHeight="1" x14ac:dyDescent="0.15">
      <c r="A14" s="20" t="s">
        <v>108</v>
      </c>
      <c r="B14" s="12" t="s">
        <v>20</v>
      </c>
      <c r="C14" s="26"/>
      <c r="D14" s="11"/>
      <c r="E14" s="12" t="s">
        <v>20</v>
      </c>
      <c r="F14" s="12" t="s">
        <v>306</v>
      </c>
      <c r="G14" s="12"/>
      <c r="H14" s="12" t="s">
        <v>20</v>
      </c>
      <c r="I14" s="5">
        <f>COUNTIFS(B14:H14,"&lt;&gt;空",B14:H14,"&lt;&gt;休",B14:H14,"&lt;&gt;調",B14:H14,"&lt;&gt;",B14:H14,"&lt;&gt;調整休")</f>
        <v>4</v>
      </c>
      <c r="J14" s="682">
        <v>16.5</v>
      </c>
      <c r="K14" s="692"/>
    </row>
    <row r="15" spans="1:11" ht="19.5" customHeight="1" x14ac:dyDescent="0.15">
      <c r="A15" s="20" t="s">
        <v>127</v>
      </c>
      <c r="B15" s="59"/>
      <c r="C15" s="2"/>
      <c r="D15" s="11"/>
      <c r="E15" s="12" t="s">
        <v>21</v>
      </c>
      <c r="F15" s="12" t="s">
        <v>213</v>
      </c>
      <c r="G15" s="12" t="s">
        <v>177</v>
      </c>
      <c r="H15" s="12" t="s">
        <v>184</v>
      </c>
      <c r="I15" s="5">
        <f>COUNTIFS(B15:H15,"&lt;&gt;空",B15:H15,"&lt;&gt;休",B15:H15,"&lt;&gt;調",B15:H15,"&lt;&gt;",B15:H15,"&lt;&gt;調整休")</f>
        <v>4</v>
      </c>
      <c r="J15" s="682">
        <v>20.75</v>
      </c>
      <c r="K15" s="692"/>
    </row>
    <row r="16" spans="1:11" ht="19.5" customHeight="1" thickBot="1" x14ac:dyDescent="0.2">
      <c r="A16" s="389" t="s">
        <v>312</v>
      </c>
      <c r="B16" s="111"/>
      <c r="C16" s="105"/>
      <c r="D16" s="390"/>
      <c r="E16" s="111"/>
      <c r="F16" s="99" t="s">
        <v>21</v>
      </c>
      <c r="G16" s="99" t="s">
        <v>21</v>
      </c>
      <c r="H16" s="99" t="s">
        <v>21</v>
      </c>
      <c r="I16" s="100">
        <f>COUNTIFS(B16:H16,"&lt;&gt;空",B16:H16,"&lt;&gt;休",B16:H16,"&lt;&gt;調",B16:H16,"&lt;&gt;",B16:H16,"&lt;&gt;調整休")</f>
        <v>3</v>
      </c>
      <c r="J16" s="765">
        <f>SUM(COUNTIF(B16:H16,"9-19"))*(9)+(COUNTIF(B16:H16,"9-18"))*(8)+(COUNTIF(B16:H16,"9-17"))*(7.25)+(COUNTIF(B16:H16,"9-16"))*(6.25)+(COUNTIF(B16:H16,"9-15"))*(5.5)+(COUNTIF(B16:H16,"9-14"))*(4.5)+(COUNTIF(B16:H16,"9-13"))*(4)+(COUNTIF(B16:H16,"9-12"))*(3)+(COUNTIF(B16:H16,"9-11"))*(2)+(COUNTIF(B16:H16,"9:30-11:30,16-19"))*(5)+(COUNTIF(B16:H16,"15-19"))*(4)+(COUNTIF(B16:H16,"14-19"))*(4.5)+(COUNTIF(B16:H16,"13-19"))*(5.5)+(COUNTIF(B16:H16,"13-18"))*(4.5)+(COUNTIF(B16:H16,"13-17"))*(4)+(COUNTIF(B16:H16,"12-18"))*(5.5)+(COUNTIF(B16:H16,"13:30-19"))*(5)+(COUNTIF(B16:H16,"16-19"))*(3)+(COUNTIF(B16:H16,"11-18"))*(6.25)</f>
        <v>13.5</v>
      </c>
      <c r="K16" s="766"/>
    </row>
    <row r="17" spans="1:11" ht="19.5" customHeight="1" x14ac:dyDescent="0.15">
      <c r="A17" s="797" t="s">
        <v>109</v>
      </c>
      <c r="B17" s="416" t="s">
        <v>318</v>
      </c>
      <c r="C17" s="417"/>
      <c r="D17" s="418"/>
      <c r="E17" s="415" t="s">
        <v>318</v>
      </c>
      <c r="F17" s="393" t="s">
        <v>83</v>
      </c>
      <c r="G17" s="393" t="s">
        <v>83</v>
      </c>
      <c r="H17" s="415" t="s">
        <v>318</v>
      </c>
      <c r="I17" s="394"/>
      <c r="J17" s="856"/>
      <c r="K17" s="857"/>
    </row>
    <row r="18" spans="1:11" ht="19.5" customHeight="1" thickBot="1" x14ac:dyDescent="0.2">
      <c r="A18" s="798"/>
      <c r="B18" s="111" t="s">
        <v>21</v>
      </c>
      <c r="C18" s="395"/>
      <c r="D18" s="395"/>
      <c r="E18" s="399"/>
      <c r="F18" s="396"/>
      <c r="G18" s="396"/>
      <c r="H18" s="111" t="s">
        <v>27</v>
      </c>
      <c r="I18" s="397"/>
      <c r="J18" s="858"/>
      <c r="K18" s="859"/>
    </row>
    <row r="19" spans="1:11" ht="19.5" customHeight="1" x14ac:dyDescent="0.15">
      <c r="A19" s="33" t="s">
        <v>0</v>
      </c>
      <c r="B19" s="28">
        <v>45915</v>
      </c>
      <c r="C19" s="28">
        <v>45916</v>
      </c>
      <c r="D19" s="28">
        <v>45917</v>
      </c>
      <c r="E19" s="28">
        <v>45918</v>
      </c>
      <c r="F19" s="28">
        <v>45919</v>
      </c>
      <c r="G19" s="28">
        <v>45920</v>
      </c>
      <c r="H19" s="28">
        <v>45921</v>
      </c>
      <c r="I19" s="860" t="s">
        <v>1</v>
      </c>
      <c r="J19" s="861" t="s">
        <v>2</v>
      </c>
      <c r="K19" s="861"/>
    </row>
    <row r="20" spans="1:11" ht="19.5" customHeight="1" x14ac:dyDescent="0.15">
      <c r="A20" s="22" t="s">
        <v>3</v>
      </c>
      <c r="B20" s="24" t="s">
        <v>4</v>
      </c>
      <c r="C20" s="21" t="s">
        <v>5</v>
      </c>
      <c r="D20" s="21" t="s">
        <v>6</v>
      </c>
      <c r="E20" s="2" t="s">
        <v>7</v>
      </c>
      <c r="F20" s="2" t="s">
        <v>8</v>
      </c>
      <c r="G20" s="2" t="s">
        <v>9</v>
      </c>
      <c r="H20" s="24" t="s">
        <v>10</v>
      </c>
      <c r="I20" s="852"/>
      <c r="J20" s="853"/>
      <c r="K20" s="853"/>
    </row>
    <row r="21" spans="1:11" ht="17.100000000000001" customHeight="1" x14ac:dyDescent="0.15">
      <c r="A21" s="17" t="s">
        <v>13</v>
      </c>
      <c r="B21" s="12"/>
      <c r="C21" s="2"/>
      <c r="D21" s="2"/>
      <c r="E21" s="12"/>
      <c r="F21" s="967" t="s">
        <v>60</v>
      </c>
      <c r="G21" s="968"/>
      <c r="H21" s="969"/>
      <c r="I21" s="346"/>
      <c r="J21" s="692"/>
      <c r="K21" s="692"/>
    </row>
    <row r="22" spans="1:11" ht="19.5" customHeight="1" x14ac:dyDescent="0.15">
      <c r="A22" s="20" t="s">
        <v>108</v>
      </c>
      <c r="B22" s="12" t="s">
        <v>20</v>
      </c>
      <c r="C22" s="26"/>
      <c r="D22" s="11"/>
      <c r="E22" s="12"/>
      <c r="F22" s="12" t="s">
        <v>20</v>
      </c>
      <c r="G22" s="12" t="s">
        <v>20</v>
      </c>
      <c r="H22" s="12" t="s">
        <v>20</v>
      </c>
      <c r="I22" s="5">
        <f>COUNTIFS(B22:H22,"&lt;&gt;空",B22:H22,"&lt;&gt;休",B22:H22,"&lt;&gt;調",B22:H22,"&lt;&gt;",B22:H22,"&lt;&gt;調整休")</f>
        <v>4</v>
      </c>
      <c r="J22" s="682">
        <f>SUM(COUNTIF(B22:H22,"9-19"))*(9)+(COUNTIF(B22:H22,"9-18"))*(8)+(COUNTIF(B22:H22,"9-17"))*(7.25)+(COUNTIF(B22:H22,"9-16"))*(6.25)+(COUNTIF(B22:H22,"9-15"))*(5.5)+(COUNTIF(B22:H22,"9-14"))*(4.5)+(COUNTIF(B22:H22,"9-13"))*(4)+(COUNTIF(B22:H22,"9-12"))*(3)+(COUNTIF(B22:H22,"9-11"))*(2)+(COUNTIF(B22:H22,"9:30-11:30,16-19"))*(5)+(COUNTIF(B22:H22,"15-19"))*(4)+(COUNTIF(B22:H22,"14-19"))*(4.5)+(COUNTIF(B22:H22,"13-19"))*(5.5)+(COUNTIF(B22:H22,"13-18"))*(4.5)+(COUNTIF(B22:H22,"13-17"))*(4)+(COUNTIF(B22:H22,"12-18"))*(5.5)+(COUNTIF(B22:H22,"13:30-19"))*(5)+(COUNTIF(B22:H22,"16-19"))*(3)+(COUNTIF(B22:H22,"11-18"))*(6.25)</f>
        <v>18</v>
      </c>
      <c r="K22" s="692"/>
    </row>
    <row r="23" spans="1:11" ht="19.5" customHeight="1" x14ac:dyDescent="0.15">
      <c r="A23" s="20" t="s">
        <v>127</v>
      </c>
      <c r="B23" s="12" t="s">
        <v>21</v>
      </c>
      <c r="C23" s="2"/>
      <c r="D23" s="11"/>
      <c r="E23" s="12" t="s">
        <v>21</v>
      </c>
      <c r="F23" s="12" t="s">
        <v>305</v>
      </c>
      <c r="G23" s="12" t="s">
        <v>177</v>
      </c>
      <c r="H23" s="12" t="s">
        <v>184</v>
      </c>
      <c r="I23" s="5">
        <f>COUNTIFS(B23:H23,"&lt;&gt;空",B23:H23,"&lt;&gt;休",B23:H23,"&lt;&gt;調",B23:H23,"&lt;&gt;",B23:H23,"&lt;&gt;調整休")</f>
        <v>5</v>
      </c>
      <c r="J23" s="682">
        <v>28</v>
      </c>
      <c r="K23" s="692"/>
    </row>
    <row r="24" spans="1:11" ht="19.5" customHeight="1" thickBot="1" x14ac:dyDescent="0.2">
      <c r="A24" s="389" t="s">
        <v>312</v>
      </c>
      <c r="B24" s="111"/>
      <c r="C24" s="105"/>
      <c r="D24" s="390"/>
      <c r="E24" s="99"/>
      <c r="F24" s="99" t="s">
        <v>21</v>
      </c>
      <c r="G24" s="99" t="s">
        <v>21</v>
      </c>
      <c r="H24" s="99" t="s">
        <v>21</v>
      </c>
      <c r="I24" s="100">
        <f>COUNTIFS(B24:H24,"&lt;&gt;空",B24:H24,"&lt;&gt;休",B24:H24,"&lt;&gt;調",B24:H24,"&lt;&gt;",B24:H24,"&lt;&gt;調整休")</f>
        <v>3</v>
      </c>
      <c r="J24" s="765">
        <f>SUM(COUNTIF(B24:H24,"9-19"))*(9)+(COUNTIF(B24:H24,"9-18"))*(8)+(COUNTIF(B24:H24,"9-17"))*(7.25)+(COUNTIF(B24:H24,"9-16"))*(6.25)+(COUNTIF(B24:H24,"9-15"))*(5.5)+(COUNTIF(B24:H24,"9-14"))*(4.5)+(COUNTIF(B24:H24,"9-13"))*(4)+(COUNTIF(B24:H24,"9-12"))*(3)+(COUNTIF(B24:H24,"9-11"))*(2)+(COUNTIF(B24:H24,"9:30-11:30,16-19"))*(5)+(COUNTIF(B24:H24,"15-19"))*(4)+(COUNTIF(B24:H24,"14-19"))*(4.5)+(COUNTIF(B24:H24,"13-19"))*(5.5)+(COUNTIF(B24:H24,"13-18"))*(4.5)+(COUNTIF(B24:H24,"13-17"))*(4)+(COUNTIF(B24:H24,"12-18"))*(5.5)+(COUNTIF(B24:H24,"13:30-19"))*(5)+(COUNTIF(B24:H24,"16-19"))*(3)+(COUNTIF(B24:H24,"11-18"))*(6.25)</f>
        <v>13.5</v>
      </c>
      <c r="K24" s="766"/>
    </row>
    <row r="25" spans="1:11" ht="19.5" customHeight="1" x14ac:dyDescent="0.15">
      <c r="A25" s="797" t="s">
        <v>109</v>
      </c>
      <c r="B25" s="416" t="s">
        <v>318</v>
      </c>
      <c r="C25" s="391"/>
      <c r="D25" s="392"/>
      <c r="E25" s="107" t="s">
        <v>247</v>
      </c>
      <c r="F25" s="107" t="s">
        <v>319</v>
      </c>
      <c r="G25" s="393" t="s">
        <v>83</v>
      </c>
      <c r="H25" s="107" t="s">
        <v>83</v>
      </c>
      <c r="I25" s="394"/>
      <c r="J25" s="856"/>
      <c r="K25" s="857"/>
    </row>
    <row r="26" spans="1:11" ht="19.5" customHeight="1" thickBot="1" x14ac:dyDescent="0.2">
      <c r="A26" s="798"/>
      <c r="B26" s="111"/>
      <c r="C26" s="395"/>
      <c r="D26" s="395"/>
      <c r="E26" s="111"/>
      <c r="F26" s="400" t="s">
        <v>321</v>
      </c>
      <c r="G26" s="396"/>
      <c r="H26" s="396"/>
      <c r="I26" s="397"/>
      <c r="J26" s="858"/>
      <c r="K26" s="859"/>
    </row>
    <row r="27" spans="1:11" ht="19.5" customHeight="1" x14ac:dyDescent="0.15">
      <c r="A27" s="33" t="s">
        <v>0</v>
      </c>
      <c r="B27" s="53">
        <v>45922</v>
      </c>
      <c r="C27" s="53">
        <v>45923</v>
      </c>
      <c r="D27" s="53">
        <v>45924</v>
      </c>
      <c r="E27" s="53">
        <v>45925</v>
      </c>
      <c r="F27" s="53">
        <v>45926</v>
      </c>
      <c r="G27" s="53">
        <v>45927</v>
      </c>
      <c r="H27" s="53">
        <v>45928</v>
      </c>
      <c r="I27" s="860" t="s">
        <v>1</v>
      </c>
      <c r="J27" s="861" t="s">
        <v>2</v>
      </c>
      <c r="K27" s="861"/>
    </row>
    <row r="28" spans="1:11" ht="19.5" customHeight="1" x14ac:dyDescent="0.15">
      <c r="A28" s="22" t="s">
        <v>3</v>
      </c>
      <c r="B28" s="2" t="s">
        <v>4</v>
      </c>
      <c r="C28" s="376" t="s">
        <v>5</v>
      </c>
      <c r="D28" s="21" t="s">
        <v>6</v>
      </c>
      <c r="E28" s="2" t="s">
        <v>7</v>
      </c>
      <c r="F28" s="2" t="s">
        <v>8</v>
      </c>
      <c r="G28" s="2" t="s">
        <v>9</v>
      </c>
      <c r="H28" s="24" t="s">
        <v>10</v>
      </c>
      <c r="I28" s="852"/>
      <c r="J28" s="853"/>
      <c r="K28" s="853"/>
    </row>
    <row r="29" spans="1:11" ht="19.5" customHeight="1" x14ac:dyDescent="0.15">
      <c r="A29" s="17" t="s">
        <v>12</v>
      </c>
      <c r="B29" s="12"/>
      <c r="C29" s="2"/>
      <c r="D29" s="2"/>
      <c r="E29" s="12"/>
      <c r="F29" s="12"/>
      <c r="G29" s="12"/>
      <c r="H29" s="12"/>
      <c r="I29" s="5"/>
      <c r="J29" s="682"/>
      <c r="K29" s="692"/>
    </row>
    <row r="30" spans="1:11" ht="19.5" customHeight="1" x14ac:dyDescent="0.15">
      <c r="A30" s="20" t="s">
        <v>108</v>
      </c>
      <c r="B30" s="12" t="s">
        <v>20</v>
      </c>
      <c r="C30" s="26"/>
      <c r="D30" s="11"/>
      <c r="E30" s="12"/>
      <c r="F30" s="12" t="s">
        <v>20</v>
      </c>
      <c r="G30" s="12" t="s">
        <v>20</v>
      </c>
      <c r="H30" s="12" t="s">
        <v>20</v>
      </c>
      <c r="I30" s="5">
        <f>COUNTIFS(B30:H30,"&lt;&gt;空",B30:H30,"&lt;&gt;休",B30:H30,"&lt;&gt;調",B30:H30,"&lt;&gt;",B30:H30,"&lt;&gt;調整休")</f>
        <v>4</v>
      </c>
      <c r="J30" s="682">
        <f>SUM(COUNTIF(B30:H30,"9-19"))*(9)+(COUNTIF(B30:H30,"9-18"))*(8)+(COUNTIF(B30:H30,"9-17"))*(7.25)+(COUNTIF(B30:H30,"9-16"))*(6.25)+(COUNTIF(B30:H30,"9-15"))*(5.5)+(COUNTIF(B30:H30,"9-14"))*(4.5)+(COUNTIF(B30:H30,"9-13"))*(4)+(COUNTIF(B30:H30,"9-12"))*(3)+(COUNTIF(B30:H30,"9-11"))*(2)+(COUNTIF(B30:H30,"9:30-11:30,16-19"))*(5)+(COUNTIF(B30:H30,"15-19"))*(4)+(COUNTIF(B30:H30,"14-19"))*(4.5)+(COUNTIF(B30:H30,"13-19"))*(5.5)+(COUNTIF(B30:H30,"13-18"))*(4.5)+(COUNTIF(B30:H30,"13-17"))*(4)+(COUNTIF(B30:H30,"12-18"))*(5.5)+(COUNTIF(B30:H30,"13:30-19"))*(5)+(COUNTIF(B30:H30,"16-19"))*(3)+(COUNTIF(B30:H30,"11-18"))*(6.25)</f>
        <v>18</v>
      </c>
      <c r="K30" s="692"/>
    </row>
    <row r="31" spans="1:11" ht="19.5" customHeight="1" x14ac:dyDescent="0.15">
      <c r="A31" s="20" t="s">
        <v>127</v>
      </c>
      <c r="B31" s="12" t="s">
        <v>21</v>
      </c>
      <c r="C31" s="2"/>
      <c r="D31" s="11"/>
      <c r="E31" s="12" t="s">
        <v>21</v>
      </c>
      <c r="F31" s="12" t="s">
        <v>305</v>
      </c>
      <c r="G31" s="12"/>
      <c r="H31" s="12" t="s">
        <v>184</v>
      </c>
      <c r="I31" s="5">
        <f>COUNTIFS(B31:H31,"&lt;&gt;空",B31:H31,"&lt;&gt;休",B31:H31,"&lt;&gt;調",B31:H31,"&lt;&gt;",B31:H31,"&lt;&gt;調整休")</f>
        <v>4</v>
      </c>
      <c r="J31" s="682">
        <v>22.75</v>
      </c>
      <c r="K31" s="692"/>
    </row>
    <row r="32" spans="1:11" ht="19.5" customHeight="1" thickBot="1" x14ac:dyDescent="0.2">
      <c r="A32" s="389" t="s">
        <v>312</v>
      </c>
      <c r="B32" s="99"/>
      <c r="C32" s="105"/>
      <c r="D32" s="390"/>
      <c r="E32" s="99"/>
      <c r="F32" s="99" t="s">
        <v>21</v>
      </c>
      <c r="G32" s="99" t="s">
        <v>21</v>
      </c>
      <c r="H32" s="99" t="s">
        <v>21</v>
      </c>
      <c r="I32" s="100">
        <f>COUNTIFS(B32:H32,"&lt;&gt;空",B32:H32,"&lt;&gt;休",B32:H32,"&lt;&gt;調",B32:H32,"&lt;&gt;",B32:H32,"&lt;&gt;調整休")</f>
        <v>3</v>
      </c>
      <c r="J32" s="765">
        <f>SUM(COUNTIF(B32:H32,"9-19"))*(9)+(COUNTIF(B32:H32,"9-18"))*(8)+(COUNTIF(B32:H32,"9-17"))*(7.25)+(COUNTIF(B32:H32,"9-16"))*(6.25)+(COUNTIF(B32:H32,"9-15"))*(5.5)+(COUNTIF(B32:H32,"9-14"))*(4.5)+(COUNTIF(B32:H32,"9-13"))*(4)+(COUNTIF(B32:H32,"9-12"))*(3)+(COUNTIF(B32:H32,"9-11"))*(2)+(COUNTIF(B32:H32,"9:30-11:30,16-19"))*(5)+(COUNTIF(B32:H32,"15-19"))*(4)+(COUNTIF(B32:H32,"14-19"))*(4.5)+(COUNTIF(B32:H32,"13-19"))*(5.5)+(COUNTIF(B32:H32,"13-18"))*(4.5)+(COUNTIF(B32:H32,"13-17"))*(4)+(COUNTIF(B32:H32,"12-18"))*(5.5)+(COUNTIF(B32:H32,"13:30-19"))*(5)+(COUNTIF(B32:H32,"16-19"))*(3)+(COUNTIF(B32:H32,"11-18"))*(6.25)</f>
        <v>13.5</v>
      </c>
      <c r="K32" s="766"/>
    </row>
    <row r="33" spans="1:14" ht="19.5" customHeight="1" x14ac:dyDescent="0.15">
      <c r="A33" s="797" t="s">
        <v>109</v>
      </c>
      <c r="B33" s="107" t="s">
        <v>247</v>
      </c>
      <c r="C33" s="391"/>
      <c r="D33" s="392"/>
      <c r="E33" s="107" t="s">
        <v>247</v>
      </c>
      <c r="F33" s="107" t="s">
        <v>319</v>
      </c>
      <c r="G33" s="393" t="s">
        <v>83</v>
      </c>
      <c r="H33" s="107" t="s">
        <v>83</v>
      </c>
      <c r="I33" s="394"/>
      <c r="J33" s="856"/>
      <c r="K33" s="857"/>
    </row>
    <row r="34" spans="1:14" ht="19.5" customHeight="1" thickBot="1" x14ac:dyDescent="0.2">
      <c r="A34" s="798"/>
      <c r="B34" s="111"/>
      <c r="C34" s="395"/>
      <c r="D34" s="395"/>
      <c r="E34" s="111"/>
      <c r="F34" s="400" t="s">
        <v>321</v>
      </c>
      <c r="G34" s="396"/>
      <c r="H34" s="396"/>
      <c r="I34" s="397"/>
      <c r="J34" s="858"/>
      <c r="K34" s="859"/>
    </row>
    <row r="35" spans="1:14" ht="19.5" customHeight="1" x14ac:dyDescent="0.15">
      <c r="A35" s="33" t="s">
        <v>0</v>
      </c>
      <c r="B35" s="28">
        <v>45929</v>
      </c>
      <c r="C35" s="28">
        <v>45930</v>
      </c>
      <c r="D35" s="28"/>
      <c r="E35" s="28"/>
      <c r="F35" s="28"/>
      <c r="G35" s="28"/>
      <c r="H35" s="28"/>
      <c r="I35" s="860" t="s">
        <v>1</v>
      </c>
      <c r="J35" s="861" t="s">
        <v>2</v>
      </c>
      <c r="K35" s="861"/>
    </row>
    <row r="36" spans="1:14" ht="19.5" customHeight="1" x14ac:dyDescent="0.15">
      <c r="A36" s="22" t="s">
        <v>3</v>
      </c>
      <c r="B36" s="2" t="s">
        <v>4</v>
      </c>
      <c r="C36" s="316" t="s">
        <v>5</v>
      </c>
      <c r="D36" s="21"/>
      <c r="E36" s="2"/>
      <c r="F36" s="2"/>
      <c r="G36" s="2"/>
      <c r="H36" s="24"/>
      <c r="I36" s="852"/>
      <c r="J36" s="853"/>
      <c r="K36" s="853"/>
    </row>
    <row r="37" spans="1:14" ht="17.100000000000001" customHeight="1" x14ac:dyDescent="0.15">
      <c r="A37" s="17" t="s">
        <v>13</v>
      </c>
      <c r="B37" s="12"/>
      <c r="C37" s="2"/>
      <c r="D37" s="2"/>
      <c r="E37" s="2"/>
      <c r="F37" s="2"/>
      <c r="G37" s="2"/>
      <c r="H37" s="2"/>
      <c r="I37" s="346"/>
      <c r="J37" s="692"/>
      <c r="K37" s="692"/>
    </row>
    <row r="38" spans="1:14" ht="19.5" customHeight="1" x14ac:dyDescent="0.15">
      <c r="A38" s="20" t="s">
        <v>108</v>
      </c>
      <c r="B38" s="12" t="s">
        <v>20</v>
      </c>
      <c r="C38" s="26"/>
      <c r="D38" s="11"/>
      <c r="E38" s="11"/>
      <c r="F38" s="11"/>
      <c r="G38" s="11"/>
      <c r="H38" s="11"/>
      <c r="I38" s="5">
        <f>COUNTIFS(B38:H38,"&lt;&gt;空",B38:H38,"&lt;&gt;休",B38:H38,"&lt;&gt;調",B38:H38,"&lt;&gt;",B38:H38,"&lt;&gt;調整休")</f>
        <v>1</v>
      </c>
      <c r="J38" s="682">
        <f>SUM(COUNTIF(B38:H38,"9-19"))*(9)+(COUNTIF(B38:H38,"9-18"))*(8)+(COUNTIF(B38:H38,"9-17"))*(7.25)+(COUNTIF(B38:H38,"9-16"))*(6.25)+(COUNTIF(B38:H38,"9-15"))*(5.5)+(COUNTIF(B38:H38,"9-14"))*(4.5)+(COUNTIF(B38:H38,"9-13"))*(4)+(COUNTIF(B38:H38,"9-12"))*(3)+(COUNTIF(B38:H38,"9-11"))*(2)+(COUNTIF(B38:H38,"9:30-11:30,16-19"))*(5)+(COUNTIF(B38:H38,"15-19"))*(4)+(COUNTIF(B38:H38,"14-19"))*(4.5)+(COUNTIF(B38:H38,"13-19"))*(5.5)+(COUNTIF(B38:H38,"13-18"))*(4.5)+(COUNTIF(B38:H38,"13-17"))*(4)+(COUNTIF(B38:H38,"12-18"))*(5.5)+(COUNTIF(B38:H38,"13:30-19"))*(5)+(COUNTIF(B38:H38,"16-19"))*(3)+(COUNTIF(B38:H38,"11-18"))*(6.25)</f>
        <v>4.5</v>
      </c>
      <c r="K38" s="692"/>
    </row>
    <row r="39" spans="1:14" ht="19.5" customHeight="1" x14ac:dyDescent="0.15">
      <c r="A39" s="20" t="s">
        <v>127</v>
      </c>
      <c r="B39" s="12" t="s">
        <v>21</v>
      </c>
      <c r="C39" s="2"/>
      <c r="D39" s="11"/>
      <c r="E39" s="11"/>
      <c r="F39" s="11"/>
      <c r="G39" s="11"/>
      <c r="H39" s="11"/>
      <c r="I39" s="5">
        <f>COUNTIFS(B39:H39,"&lt;&gt;空",B39:H39,"&lt;&gt;休",B39:H39,"&lt;&gt;調",B39:H39,"&lt;&gt;",B39:H39,"&lt;&gt;調整休")</f>
        <v>1</v>
      </c>
      <c r="J39" s="682">
        <f>SUM(COUNTIF(B39:H39,"9-19"))*(9)+(COUNTIF(B39:H39,"9-18"))*(8)+(COUNTIF(B39:H39,"9-17"))*(7.25)+(COUNTIF(B39:H39,"9-16"))*(6.25)+(COUNTIF(B39:H39,"9-15"))*(5.5)+(COUNTIF(B39:H39,"9-14"))*(4.5)+(COUNTIF(B39:H39,"9-13"))*(4)+(COUNTIF(B39:H39,"9-12"))*(3)+(COUNTIF(B39:H39,"9-11"))*(2)+(COUNTIF(B39:H39,"9:30-11:30,16-19"))*(5)+(COUNTIF(B39:H39,"15-19"))*(4)+(COUNTIF(B39:H39,"14-19"))*(4.5)+(COUNTIF(B39:H39,"13-19"))*(5.5)+(COUNTIF(B39:H39,"13-18"))*(4.5)+(COUNTIF(B39:H39,"13-17"))*(4)+(COUNTIF(B39:H39,"12-18"))*(5.5)+(COUNTIF(B39:H39,"13:30-19"))*(5)+(COUNTIF(B39:H39,"16-19"))*(3)+(COUNTIF(B39:H39,"11-18"))*(6.25)</f>
        <v>4.5</v>
      </c>
      <c r="K39" s="692"/>
    </row>
    <row r="40" spans="1:14" ht="19.5" customHeight="1" thickBot="1" x14ac:dyDescent="0.2">
      <c r="A40" s="389" t="s">
        <v>312</v>
      </c>
      <c r="B40" s="99"/>
      <c r="C40" s="105"/>
      <c r="D40" s="390"/>
      <c r="E40" s="390"/>
      <c r="F40" s="390"/>
      <c r="G40" s="390"/>
      <c r="H40" s="390"/>
      <c r="I40" s="100">
        <f>COUNTIFS(B40:H40,"&lt;&gt;空",B40:H40,"&lt;&gt;休",B40:H40,"&lt;&gt;調",B40:H40,"&lt;&gt;",B40:H40,"&lt;&gt;調整休")</f>
        <v>0</v>
      </c>
      <c r="J40" s="765">
        <f>SUM(COUNTIF(B40:H40,"9-19"))*(9)+(COUNTIF(B40:H40,"9-18"))*(8)+(COUNTIF(B40:H40,"9-17"))*(7.25)+(COUNTIF(B40:H40,"9-16"))*(6.25)+(COUNTIF(B40:H40,"9-15"))*(5.5)+(COUNTIF(B40:H40,"9-14"))*(4.5)+(COUNTIF(B40:H40,"9-13"))*(4)+(COUNTIF(B40:H40,"9-12"))*(3)+(COUNTIF(B40:H40,"9-11"))*(2)+(COUNTIF(B40:H40,"9:30-11:30,16-19"))*(5)+(COUNTIF(B40:H40,"15-19"))*(4)+(COUNTIF(B40:H40,"14-19"))*(4.5)+(COUNTIF(B40:H40,"13-19"))*(5.5)+(COUNTIF(B40:H40,"13-18"))*(4.5)+(COUNTIF(B40:H40,"13-17"))*(4)+(COUNTIF(B40:H40,"12-18"))*(5.5)+(COUNTIF(B40:H40,"13:30-19"))*(5)+(COUNTIF(B40:H40,"16-19"))*(3)+(COUNTIF(B40:H40,"11-18"))*(6.25)+(COUNTIF(B40:H40,"10-15:30"))*(5)</f>
        <v>0</v>
      </c>
      <c r="K40" s="766"/>
    </row>
    <row r="41" spans="1:14" ht="19.5" customHeight="1" x14ac:dyDescent="0.15">
      <c r="A41" s="797" t="s">
        <v>109</v>
      </c>
      <c r="B41" s="107" t="s">
        <v>247</v>
      </c>
      <c r="C41" s="391"/>
      <c r="D41" s="392"/>
      <c r="E41" s="392"/>
      <c r="F41" s="392"/>
      <c r="G41" s="392"/>
      <c r="H41" s="392"/>
      <c r="I41" s="394"/>
      <c r="J41" s="856"/>
      <c r="K41" s="976"/>
    </row>
    <row r="42" spans="1:14" ht="19.5" customHeight="1" thickBot="1" x14ac:dyDescent="0.2">
      <c r="A42" s="798"/>
      <c r="B42" s="111"/>
      <c r="C42" s="395"/>
      <c r="D42" s="395"/>
      <c r="E42" s="395"/>
      <c r="F42" s="395"/>
      <c r="G42" s="395"/>
      <c r="H42" s="395"/>
      <c r="I42" s="397"/>
      <c r="J42" s="858"/>
      <c r="K42" s="859"/>
    </row>
    <row r="43" spans="1:14" ht="19.5" customHeight="1" x14ac:dyDescent="0.15">
      <c r="A43" s="41"/>
      <c r="B43" s="42"/>
      <c r="C43" s="42"/>
      <c r="D43" s="42"/>
      <c r="E43" s="42"/>
      <c r="F43" s="42"/>
      <c r="G43" s="42"/>
      <c r="H43" s="42"/>
      <c r="I43" s="992" t="s">
        <v>332</v>
      </c>
      <c r="J43" s="992"/>
      <c r="K43" s="992"/>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63">
    <mergeCell ref="J6:K6"/>
    <mergeCell ref="B1:F1"/>
    <mergeCell ref="H1:K1"/>
    <mergeCell ref="I3:I4"/>
    <mergeCell ref="J3:K4"/>
    <mergeCell ref="J5:K5"/>
    <mergeCell ref="J7:K7"/>
    <mergeCell ref="J8:K8"/>
    <mergeCell ref="J9:K9"/>
    <mergeCell ref="J10:K10"/>
    <mergeCell ref="I11:I12"/>
    <mergeCell ref="J11:K12"/>
    <mergeCell ref="J23:K23"/>
    <mergeCell ref="J13:K13"/>
    <mergeCell ref="J14:K14"/>
    <mergeCell ref="J15:K15"/>
    <mergeCell ref="J16:K16"/>
    <mergeCell ref="J17:K17"/>
    <mergeCell ref="J18:K18"/>
    <mergeCell ref="I19:I20"/>
    <mergeCell ref="J19:K20"/>
    <mergeCell ref="F21:H21"/>
    <mergeCell ref="J21:K21"/>
    <mergeCell ref="J22:K22"/>
    <mergeCell ref="I35:I36"/>
    <mergeCell ref="J35:K36"/>
    <mergeCell ref="J24:K24"/>
    <mergeCell ref="J25:K25"/>
    <mergeCell ref="J26:K26"/>
    <mergeCell ref="I27:I28"/>
    <mergeCell ref="J27:K28"/>
    <mergeCell ref="J29:K29"/>
    <mergeCell ref="J30:K30"/>
    <mergeCell ref="J31:K31"/>
    <mergeCell ref="J32:K32"/>
    <mergeCell ref="J33:K33"/>
    <mergeCell ref="J34:K34"/>
    <mergeCell ref="A46:B46"/>
    <mergeCell ref="C46:K46"/>
    <mergeCell ref="J37:K37"/>
    <mergeCell ref="J38:K38"/>
    <mergeCell ref="J39:K39"/>
    <mergeCell ref="J40:K40"/>
    <mergeCell ref="J41:K41"/>
    <mergeCell ref="J42:K42"/>
    <mergeCell ref="I43:K43"/>
    <mergeCell ref="A44:B44"/>
    <mergeCell ref="D44:E44"/>
    <mergeCell ref="A45:B45"/>
    <mergeCell ref="C45:K45"/>
    <mergeCell ref="A52:B52"/>
    <mergeCell ref="C52:K52"/>
    <mergeCell ref="C47:K47"/>
    <mergeCell ref="A49:B49"/>
    <mergeCell ref="C49:K49"/>
    <mergeCell ref="A50:B50"/>
    <mergeCell ref="A51:B51"/>
    <mergeCell ref="C51:K51"/>
    <mergeCell ref="A9:A10"/>
    <mergeCell ref="A17:A18"/>
    <mergeCell ref="A25:A26"/>
    <mergeCell ref="A33:A34"/>
    <mergeCell ref="A41:A42"/>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58FB0E4-F1C0-4C2D-AE49-4C32FDA280D7}">
          <x14:formula1>
            <xm:f>'F:\Users\clmiwa-three\Downloads\[《中村》新田・草加 エリア 仮シフト【12月16日～1月15日】.xlsx]参照データベース'!#REF!</xm:f>
          </x14:formula1>
          <xm:sqref>G1 C42:H43 C18:D18 C10:D10 C26:D26 C34:D34</xm:sqref>
        </x14:dataValidation>
      </x14:dataValidations>
    </ext>
  </extLst>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FD62B-C8FD-4418-AFA6-D3C10C2EBD10}">
  <sheetPr>
    <tabColor theme="7" tint="0.59999389629810485"/>
    <pageSetUpPr fitToPage="1"/>
  </sheetPr>
  <dimension ref="A1:N62"/>
  <sheetViews>
    <sheetView topLeftCell="A8" zoomScale="90" zoomScaleNormal="90" workbookViewId="0">
      <selection activeCell="A21" sqref="A21"/>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289</v>
      </c>
      <c r="C1" s="683"/>
      <c r="D1" s="683"/>
      <c r="E1" s="683"/>
      <c r="F1" s="683"/>
      <c r="H1" s="729" t="s">
        <v>111</v>
      </c>
      <c r="I1" s="730"/>
      <c r="J1" s="731"/>
      <c r="K1" s="732"/>
    </row>
    <row r="2" spans="1:11" ht="9.9499999999999993" customHeight="1" x14ac:dyDescent="0.15">
      <c r="A2" s="14"/>
      <c r="I2" s="14"/>
      <c r="J2" s="3"/>
      <c r="K2" s="4"/>
    </row>
    <row r="3" spans="1:11" ht="15" customHeight="1" x14ac:dyDescent="0.15">
      <c r="A3" s="2" t="s">
        <v>64</v>
      </c>
      <c r="B3" s="90">
        <v>45901</v>
      </c>
      <c r="C3" s="90">
        <v>45902</v>
      </c>
      <c r="D3" s="90">
        <v>45903</v>
      </c>
      <c r="E3" s="90">
        <v>45904</v>
      </c>
      <c r="F3" s="90">
        <v>45905</v>
      </c>
      <c r="G3" s="90">
        <v>45906</v>
      </c>
      <c r="H3" s="90">
        <v>45907</v>
      </c>
      <c r="I3" s="727" t="s">
        <v>1</v>
      </c>
      <c r="J3" s="717" t="s">
        <v>2</v>
      </c>
      <c r="K3" s="718"/>
    </row>
    <row r="4" spans="1:11" ht="15" customHeight="1" x14ac:dyDescent="0.15">
      <c r="A4" s="2" t="s">
        <v>3</v>
      </c>
      <c r="B4" s="2" t="s">
        <v>4</v>
      </c>
      <c r="C4" s="2" t="s">
        <v>5</v>
      </c>
      <c r="D4" s="21" t="s">
        <v>6</v>
      </c>
      <c r="E4" s="2" t="s">
        <v>7</v>
      </c>
      <c r="F4" s="2" t="s">
        <v>8</v>
      </c>
      <c r="G4" s="2" t="s">
        <v>9</v>
      </c>
      <c r="H4" s="24" t="s">
        <v>10</v>
      </c>
      <c r="I4" s="728"/>
      <c r="J4" s="719"/>
      <c r="K4" s="720"/>
    </row>
    <row r="5" spans="1:11" ht="15" customHeight="1" x14ac:dyDescent="0.15">
      <c r="A5" s="17" t="s">
        <v>13</v>
      </c>
      <c r="B5" s="12"/>
      <c r="C5" s="2"/>
      <c r="D5" s="2"/>
      <c r="E5" s="12"/>
      <c r="F5" s="12"/>
      <c r="G5" s="12"/>
      <c r="H5" s="12"/>
      <c r="I5" s="5"/>
      <c r="J5" s="682"/>
      <c r="K5" s="692"/>
    </row>
    <row r="6" spans="1:11" ht="15" customHeight="1" x14ac:dyDescent="0.15">
      <c r="A6" s="20" t="s">
        <v>112</v>
      </c>
      <c r="B6" s="12" t="s">
        <v>20</v>
      </c>
      <c r="C6" s="26"/>
      <c r="D6" s="32"/>
      <c r="E6" s="54" t="s">
        <v>67</v>
      </c>
      <c r="F6" s="118" t="s">
        <v>179</v>
      </c>
      <c r="G6" s="58"/>
      <c r="H6" s="54"/>
      <c r="I6" s="5">
        <f>COUNTIFS(B6:H6,"&lt;&gt;空",B6:H6,"&lt;&gt;休",B6:H6,"&lt;&gt;調",B6:H6,"&lt;&gt;",B6:H6,"&lt;&gt;調整休")</f>
        <v>3</v>
      </c>
      <c r="J6" s="682">
        <v>17.75</v>
      </c>
      <c r="K6" s="692"/>
    </row>
    <row r="7" spans="1:11" ht="15" customHeight="1" x14ac:dyDescent="0.15">
      <c r="A7" s="20" t="s">
        <v>113</v>
      </c>
      <c r="B7" s="12" t="s">
        <v>21</v>
      </c>
      <c r="C7" s="2"/>
      <c r="D7" s="32"/>
      <c r="E7" s="12" t="s">
        <v>21</v>
      </c>
      <c r="F7" s="12" t="s">
        <v>20</v>
      </c>
      <c r="G7" s="54"/>
      <c r="H7" s="12"/>
      <c r="I7" s="5">
        <f>COUNTIFS(B7:H7,"&lt;&gt;空",B7:H7,"&lt;&gt;休",B7:H7,"&lt;&gt;調",B7:H7,"&lt;&gt;",B7:H7,"&lt;&gt;調整休")</f>
        <v>3</v>
      </c>
      <c r="J7" s="682">
        <v>12.5</v>
      </c>
      <c r="K7" s="692"/>
    </row>
    <row r="8" spans="1:11" ht="15" customHeight="1" x14ac:dyDescent="0.15">
      <c r="A8" s="20" t="s">
        <v>114</v>
      </c>
      <c r="B8" s="12"/>
      <c r="C8" s="2"/>
      <c r="D8" s="32"/>
      <c r="E8" s="16"/>
      <c r="F8" s="54" t="s">
        <v>77</v>
      </c>
      <c r="G8" s="54"/>
      <c r="H8" s="116" t="s">
        <v>116</v>
      </c>
      <c r="I8" s="5">
        <f>COUNTIFS(B8:H8,"&lt;&gt;空",B8:H8,"&lt;&gt;休",B8:H8,"&lt;&gt;調",B8:H8,"&lt;&gt;",B8:H8,"&lt;&gt;調整休")</f>
        <v>2</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COUNTIF(B8:H8,"12:30-17:30"))*(4.5)</f>
        <v>8.5</v>
      </c>
      <c r="K8" s="692"/>
    </row>
    <row r="9" spans="1:11" ht="15" customHeight="1" x14ac:dyDescent="0.15">
      <c r="A9" s="20" t="s">
        <v>115</v>
      </c>
      <c r="B9" s="12" t="s">
        <v>21</v>
      </c>
      <c r="C9" s="38"/>
      <c r="D9" s="38"/>
      <c r="E9" s="12"/>
      <c r="F9" s="40"/>
      <c r="G9" s="12" t="s">
        <v>21</v>
      </c>
      <c r="H9" s="12" t="s">
        <v>21</v>
      </c>
      <c r="I9" s="5">
        <f t="shared" ref="I9:I11" si="0">COUNTIFS(B9:H9,"&lt;&gt;空",B9:H9,"&lt;&gt;休",B9:H9,"&lt;&gt;調",B9:H9,"&lt;&gt;",B9:H9,"&lt;&gt;調整休")</f>
        <v>3</v>
      </c>
      <c r="J9" s="682">
        <f t="shared" ref="J9:J10" si="1">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13:30-19"))*(5)+(COUNTIF(B9:H9,"14-17"))*(4)+(COUNTIF(B9:H9,"16-19"))*(4)+(COUNTIF(B9:H9,"13-16"))*(3)</f>
        <v>13.5</v>
      </c>
      <c r="K9" s="692"/>
    </row>
    <row r="10" spans="1:11" ht="15" customHeight="1" x14ac:dyDescent="0.15">
      <c r="A10" s="20" t="s">
        <v>128</v>
      </c>
      <c r="B10" s="12" t="s">
        <v>20</v>
      </c>
      <c r="C10" s="38"/>
      <c r="D10" s="38"/>
      <c r="E10" s="29"/>
      <c r="F10" s="12" t="s">
        <v>20</v>
      </c>
      <c r="G10" s="12"/>
      <c r="H10" s="12" t="s">
        <v>20</v>
      </c>
      <c r="I10" s="5">
        <f t="shared" si="0"/>
        <v>3</v>
      </c>
      <c r="J10" s="682">
        <f t="shared" si="1"/>
        <v>13.5</v>
      </c>
      <c r="K10" s="692"/>
    </row>
    <row r="11" spans="1:11" ht="15" customHeight="1" x14ac:dyDescent="0.15">
      <c r="A11" s="20" t="s">
        <v>202</v>
      </c>
      <c r="B11" s="12" t="s">
        <v>20</v>
      </c>
      <c r="C11" s="38"/>
      <c r="D11" s="38"/>
      <c r="E11" s="29"/>
      <c r="F11" s="29"/>
      <c r="G11" s="12" t="s">
        <v>20</v>
      </c>
      <c r="H11" s="12" t="s">
        <v>20</v>
      </c>
      <c r="I11" s="5">
        <f t="shared" si="0"/>
        <v>3</v>
      </c>
      <c r="J11" s="682">
        <f>SUM(COUNTIF(B11:H11,"9-14:30"))*(5)+(COUNTIF(B11:H11,"9-20"))*(10)+(COUNTIF(B11:H11,"9-19"))*(9)+(COUNTIF(B11:H11,"9-18"))*(8)+(COUNTIF(B11:H11,"9-17"))*(7.25)+(COUNTIF(B11:H11,"9-16"))*(6.25)+(COUNTIF(B11:H11,"9-15"))*(5.5)+(COUNTIF(B11:H11,"9-14"))*(4.5)+(COUNTIF(B11:H11,"9-13,17-20"))*(7)+(COUNTIF(B11:H11,"9-13"))*(4)+(COUNTIF(B11:H11,"9-12,18-20"))*(5)+(COUNTIF(B11:H11,"9-12,16-20"))*(7)+(COUNTIF(B11:H11,"9-12,16-19"))*(6)+(COUNTIF(B11:H11,"9-13,16-20"))*(6)+(COUNTIF(B11:H11,"9-12"))*(3)+(COUNTIF(B11:H11,"9-11:30"))*(2.5)+(COUNTIF(B11:H11,"9-11,16-19"))*(5)+(COUNTIF(B11:H11,"9-11"))*(2)+(COUNTIF(B11:H11,"9:30-11:30,16-19"))*(5)+(COUNTIF(B11:H11,"19-20"))*(1)+(COUNTIF(B11:H11,"17-20"))*(3)+(COUNTIF(B11:H11,"16-20"))*(4)+(COUNTIF(B11:H11,"15-20"))*(4.5)+(COUNTIF(B11:H11,"15-19"))*(4)+(COUNTIF(B11:H11,"14-20"))*(5.5)+(COUNTIF(B11:H11,"14-19"))*(4.5)+(COUNTIF(B11:H11,"14:30-20"))*(5)+(COUNTIF(B11:H11,"13-20"))*(6.25)+(COUNTIF(B11:H11,"13-19"))*(5.5)+(COUNTIF(B11:H11,"13-18"))*(4.5)+(COUNTIF(B11:H11,"13-17"))*(4)+(COUNTIF(B11:H11,"12-20"))*(7.25)+(COUNTIF(B11:H11,"10-20"))*(9)+(COUNTIF(B11:H11,"10-15"))*(4.5)+(COUNTIF(B11:H11,"12-18"))*(5.5)+(COUNTIF(B11:H11,"10-12,14-19"))*(6.5)+(COUNTIF(B11:H11,"10-14"))*(4)+(COUNTIF(B11:H11,"13:30-19"))*(5)+(COUNTIF(B11:H11,"14-17"))*(4)+(COUNTIF(B11:H11,"16-19"))*(3)+(COUNTIF(B11:H11,"13-16"))*(3)</f>
        <v>13.5</v>
      </c>
      <c r="K11" s="692"/>
    </row>
    <row r="12" spans="1:11" ht="15" customHeight="1" x14ac:dyDescent="0.15">
      <c r="A12" s="56" t="s">
        <v>66</v>
      </c>
      <c r="B12" s="117"/>
      <c r="C12" s="38"/>
      <c r="D12" s="38"/>
      <c r="E12" s="117"/>
      <c r="F12" s="258" t="s">
        <v>182</v>
      </c>
      <c r="G12" s="385" t="s">
        <v>310</v>
      </c>
      <c r="H12" s="117"/>
      <c r="I12" s="27"/>
      <c r="J12" s="48"/>
      <c r="K12" s="102"/>
    </row>
    <row r="13" spans="1:11" ht="15" customHeight="1" x14ac:dyDescent="0.15">
      <c r="A13" s="33" t="s">
        <v>0</v>
      </c>
      <c r="B13" s="90">
        <v>45908</v>
      </c>
      <c r="C13" s="90">
        <v>45909</v>
      </c>
      <c r="D13" s="90">
        <v>45910</v>
      </c>
      <c r="E13" s="90">
        <v>45911</v>
      </c>
      <c r="F13" s="90">
        <v>45912</v>
      </c>
      <c r="G13" s="90">
        <v>45913</v>
      </c>
      <c r="H13" s="90">
        <v>45914</v>
      </c>
      <c r="I13" s="7"/>
      <c r="J13" s="717" t="s">
        <v>2</v>
      </c>
      <c r="K13" s="718"/>
    </row>
    <row r="14" spans="1:11" ht="15" customHeight="1" x14ac:dyDescent="0.15">
      <c r="A14" s="22" t="s">
        <v>3</v>
      </c>
      <c r="B14" s="2" t="s">
        <v>4</v>
      </c>
      <c r="C14" s="2" t="s">
        <v>5</v>
      </c>
      <c r="D14" s="21" t="s">
        <v>6</v>
      </c>
      <c r="E14" s="2" t="s">
        <v>7</v>
      </c>
      <c r="F14" s="2" t="s">
        <v>8</v>
      </c>
      <c r="G14" s="2" t="s">
        <v>9</v>
      </c>
      <c r="H14" s="24" t="s">
        <v>10</v>
      </c>
      <c r="I14" s="8"/>
      <c r="J14" s="719"/>
      <c r="K14" s="720"/>
    </row>
    <row r="15" spans="1:11" ht="15" customHeight="1" x14ac:dyDescent="0.15">
      <c r="A15" s="17" t="s">
        <v>12</v>
      </c>
      <c r="B15" s="12"/>
      <c r="C15" s="2"/>
      <c r="D15" s="2"/>
      <c r="E15" s="12"/>
      <c r="F15" s="384" t="s">
        <v>302</v>
      </c>
      <c r="G15" s="12"/>
      <c r="H15" s="12"/>
      <c r="I15" s="5"/>
      <c r="J15" s="682"/>
      <c r="K15" s="692"/>
    </row>
    <row r="16" spans="1:11" ht="15" customHeight="1" x14ac:dyDescent="0.15">
      <c r="A16" s="19" t="s">
        <v>112</v>
      </c>
      <c r="B16" s="12" t="s">
        <v>20</v>
      </c>
      <c r="C16" s="26"/>
      <c r="D16" s="32"/>
      <c r="E16" s="54" t="s">
        <v>67</v>
      </c>
      <c r="F16" s="118" t="s">
        <v>317</v>
      </c>
      <c r="G16" s="54" t="s">
        <v>67</v>
      </c>
      <c r="H16" s="54"/>
      <c r="I16" s="5">
        <f>COUNTIFS(B16:H16,"&lt;&gt;空",B16:H16,"&lt;&gt;休",B16:H16,"&lt;&gt;調",B16:H16,"&lt;&gt;",B16:H16,"&lt;&gt;調整休")</f>
        <v>4</v>
      </c>
      <c r="J16" s="682">
        <v>24.75</v>
      </c>
      <c r="K16" s="692"/>
    </row>
    <row r="17" spans="1:11" ht="15" customHeight="1" x14ac:dyDescent="0.15">
      <c r="A17" s="20" t="s">
        <v>113</v>
      </c>
      <c r="B17" s="12" t="s">
        <v>21</v>
      </c>
      <c r="C17" s="2"/>
      <c r="D17" s="32"/>
      <c r="E17" s="12" t="s">
        <v>21</v>
      </c>
      <c r="F17" s="12" t="s">
        <v>20</v>
      </c>
      <c r="G17" s="54"/>
      <c r="H17" s="12"/>
      <c r="I17" s="5">
        <f>COUNTIFS(B17:H17,"&lt;&gt;空",B17:H17,"&lt;&gt;休",B17:H17,"&lt;&gt;調",B17:H17,"&lt;&gt;",B17:H17,"&lt;&gt;調整休")</f>
        <v>3</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13:30-19"))*(5)+(COUNTIF(B17:H17,"14-17"))*(4)+(COUNTIF(B17:H17,"16-19"))*(4)+(COUNTIF(B17:H17,"13-16"))*(3)+(COUNTIF(B17:H17,"12-16"))*(4)</f>
        <v>13.5</v>
      </c>
      <c r="K17" s="692"/>
    </row>
    <row r="18" spans="1:11" ht="15" customHeight="1" x14ac:dyDescent="0.15">
      <c r="A18" s="20" t="s">
        <v>114</v>
      </c>
      <c r="B18" s="12"/>
      <c r="C18" s="2"/>
      <c r="D18" s="32"/>
      <c r="E18" s="16"/>
      <c r="F18" s="54" t="s">
        <v>77</v>
      </c>
      <c r="G18" s="54"/>
      <c r="H18" s="116" t="s">
        <v>116</v>
      </c>
      <c r="I18" s="5">
        <f>COUNTIFS(B18:H18,"&lt;&gt;空",B18:H18,"&lt;&gt;休",B18:H18,"&lt;&gt;調",B18:H18,"&lt;&gt;",B18:H18,"&lt;&gt;調整休")</f>
        <v>2</v>
      </c>
      <c r="J18" s="682">
        <f>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13:30-19"))*(5)+(COUNTIF(B18:H18,"14-17"))*(4)+(COUNTIF(B18:H18,"16-19"))*(4)+(COUNTIF(B18:H18,"13-16"))*(3)+(COUNTIF(B18:H18,"12:30-17:30"))*(4.5)</f>
        <v>8.5</v>
      </c>
      <c r="K18" s="692"/>
    </row>
    <row r="19" spans="1:11" ht="15" customHeight="1" x14ac:dyDescent="0.15">
      <c r="A19" s="20" t="s">
        <v>115</v>
      </c>
      <c r="B19" s="12" t="s">
        <v>21</v>
      </c>
      <c r="C19" s="38"/>
      <c r="D19" s="38"/>
      <c r="E19" s="12"/>
      <c r="F19" s="40"/>
      <c r="G19" s="12" t="s">
        <v>21</v>
      </c>
      <c r="H19" s="12" t="s">
        <v>21</v>
      </c>
      <c r="I19" s="5">
        <f t="shared" ref="I19:I21" si="2">COUNTIFS(B19:H19,"&lt;&gt;空",B19:H19,"&lt;&gt;休",B19:H19,"&lt;&gt;調",B19:H19,"&lt;&gt;",B19:H19,"&lt;&gt;調整休")</f>
        <v>3</v>
      </c>
      <c r="J19" s="682">
        <f t="shared" ref="J19:J20" si="3">SUM(COUNTIF(B19:H19,"9-14:30"))*(5)+(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13:30-19"))*(5)+(COUNTIF(B19:H19,"14-17"))*(4)+(COUNTIF(B19:H19,"16-19"))*(4)+(COUNTIF(B19:H19,"13-16"))*(3)</f>
        <v>13.5</v>
      </c>
      <c r="K19" s="692"/>
    </row>
    <row r="20" spans="1:11" ht="15" customHeight="1" x14ac:dyDescent="0.15">
      <c r="A20" s="47" t="s">
        <v>128</v>
      </c>
      <c r="B20" s="12" t="s">
        <v>20</v>
      </c>
      <c r="C20" s="38"/>
      <c r="D20" s="38"/>
      <c r="E20" s="29"/>
      <c r="F20" s="59"/>
      <c r="G20" s="12"/>
      <c r="H20" s="12" t="s">
        <v>20</v>
      </c>
      <c r="I20" s="5">
        <f t="shared" si="2"/>
        <v>2</v>
      </c>
      <c r="J20" s="682">
        <f t="shared" si="3"/>
        <v>9</v>
      </c>
      <c r="K20" s="692"/>
    </row>
    <row r="21" spans="1:11" ht="15" customHeight="1" x14ac:dyDescent="0.15">
      <c r="A21" s="47" t="s">
        <v>202</v>
      </c>
      <c r="B21" s="12" t="s">
        <v>20</v>
      </c>
      <c r="C21" s="38"/>
      <c r="D21" s="38"/>
      <c r="E21" s="29"/>
      <c r="F21" s="29"/>
      <c r="G21" s="12" t="s">
        <v>20</v>
      </c>
      <c r="H21" s="12" t="s">
        <v>20</v>
      </c>
      <c r="I21" s="5">
        <f t="shared" si="2"/>
        <v>3</v>
      </c>
      <c r="J21" s="682">
        <f>SUM(COUNTIF(B21:H21,"9-14:30"))*(5)+(COUNTIF(B21:H21,"9-20"))*(10)+(COUNTIF(B21:H21,"9-19"))*(9)+(COUNTIF(B21:H21,"9-18"))*(8)+(COUNTIF(B21:H21,"9-17"))*(7.25)+(COUNTIF(B21:H21,"9-16"))*(6.25)+(COUNTIF(B21:H21,"9-15"))*(5.5)+(COUNTIF(B21:H21,"9-14"))*(4.5)+(COUNTIF(B21:H21,"9-13,17-20"))*(7)+(COUNTIF(B21:H21,"9-13"))*(4)+(COUNTIF(B21:H21,"9-12,18-20"))*(5)+(COUNTIF(B21:H21,"9-12,16-20"))*(7)+(COUNTIF(B21:H21,"9-12,16-19"))*(6)+(COUNTIF(B21:H21,"9-13,16-20"))*(6)+(COUNTIF(B21:H21,"9-12"))*(3)+(COUNTIF(B21:H21,"9-11:30"))*(2.5)+(COUNTIF(B21:H21,"9-11,16-19"))*(5)+(COUNTIF(B21:H21,"9-11"))*(2)+(COUNTIF(B21:H21,"9:30-11:30,16-19"))*(5)+(COUNTIF(B21:H21,"19-20"))*(1)+(COUNTIF(B21:H21,"17-20"))*(3)+(COUNTIF(B21:H21,"16-20"))*(4)+(COUNTIF(B21:H21,"15-20"))*(4.5)+(COUNTIF(B21:H21,"15-19"))*(4)+(COUNTIF(B21:H21,"14-20"))*(5.5)+(COUNTIF(B21:H21,"14-19"))*(4.5)+(COUNTIF(B21:H21,"14:30-20"))*(5)+(COUNTIF(B21:H21,"13-20"))*(6.25)+(COUNTIF(B21:H21,"13-19"))*(5.5)+(COUNTIF(B21:H21,"13-18"))*(4.5)+(COUNTIF(B21:H21,"13-17"))*(4)+(COUNTIF(B21:H21,"12-20"))*(7.25)+(COUNTIF(B21:H21,"10-20"))*(9)+(COUNTIF(B21:H21,"10-15"))*(4.5)+(COUNTIF(B21:H21,"12-18"))*(5.5)+(COUNTIF(B21:H21,"10-12,14-19"))*(6.5)+(COUNTIF(B21:H21,"10-14"))*(4)+(COUNTIF(B21:H21,"13:30-19"))*(5)+(COUNTIF(B21:H21,"14-17"))*(4)+(COUNTIF(B21:H21,"16-19"))*(3)+(COUNTIF(B21:H21,"13-16"))*(3)</f>
        <v>13.5</v>
      </c>
      <c r="K21" s="692"/>
    </row>
    <row r="22" spans="1:11" ht="15" customHeight="1" x14ac:dyDescent="0.15">
      <c r="A22" s="114" t="s">
        <v>66</v>
      </c>
      <c r="B22" s="117"/>
      <c r="C22" s="38"/>
      <c r="D22" s="38"/>
      <c r="E22" s="117"/>
      <c r="F22" s="258" t="s">
        <v>101</v>
      </c>
      <c r="G22" s="117"/>
      <c r="H22" s="117"/>
      <c r="I22" s="27"/>
      <c r="J22" s="48"/>
      <c r="K22" s="102"/>
    </row>
    <row r="23" spans="1:11" ht="15" customHeight="1" x14ac:dyDescent="0.15">
      <c r="A23" s="22" t="s">
        <v>0</v>
      </c>
      <c r="B23" s="23">
        <v>45915</v>
      </c>
      <c r="C23" s="23">
        <v>45916</v>
      </c>
      <c r="D23" s="23">
        <v>45917</v>
      </c>
      <c r="E23" s="23">
        <v>45918</v>
      </c>
      <c r="F23" s="23">
        <v>45919</v>
      </c>
      <c r="G23" s="23">
        <v>45920</v>
      </c>
      <c r="H23" s="23">
        <v>45921</v>
      </c>
      <c r="I23" s="7"/>
      <c r="J23" s="717" t="s">
        <v>2</v>
      </c>
      <c r="K23" s="718"/>
    </row>
    <row r="24" spans="1:11" ht="15" customHeight="1" x14ac:dyDescent="0.15">
      <c r="A24" s="22" t="s">
        <v>3</v>
      </c>
      <c r="B24" s="24" t="s">
        <v>4</v>
      </c>
      <c r="C24" s="21" t="s">
        <v>5</v>
      </c>
      <c r="D24" s="21" t="s">
        <v>6</v>
      </c>
      <c r="E24" s="2" t="s">
        <v>7</v>
      </c>
      <c r="F24" s="2" t="s">
        <v>8</v>
      </c>
      <c r="G24" s="2" t="s">
        <v>9</v>
      </c>
      <c r="H24" s="24" t="s">
        <v>10</v>
      </c>
      <c r="I24" s="8"/>
      <c r="J24" s="719"/>
      <c r="K24" s="720"/>
    </row>
    <row r="25" spans="1:11" ht="15" customHeight="1" x14ac:dyDescent="0.15">
      <c r="A25" s="17" t="s">
        <v>13</v>
      </c>
      <c r="B25" s="12"/>
      <c r="C25" s="2"/>
      <c r="D25" s="2"/>
      <c r="E25" s="12"/>
      <c r="F25" s="967" t="s">
        <v>60</v>
      </c>
      <c r="G25" s="968"/>
      <c r="H25" s="969"/>
      <c r="I25" s="51"/>
      <c r="J25" s="721"/>
      <c r="K25" s="722"/>
    </row>
    <row r="26" spans="1:11" ht="15" customHeight="1" x14ac:dyDescent="0.15">
      <c r="A26" s="19" t="s">
        <v>112</v>
      </c>
      <c r="B26" s="59"/>
      <c r="C26" s="26"/>
      <c r="D26" s="32"/>
      <c r="E26" s="54" t="s">
        <v>67</v>
      </c>
      <c r="F26" s="118" t="s">
        <v>179</v>
      </c>
      <c r="G26" s="59"/>
      <c r="H26" s="54"/>
      <c r="I26" s="5">
        <f>COUNTIFS(B26:H26,"&lt;&gt;空",B26:H26,"&lt;&gt;休",B26:H26,"&lt;&gt;調",B26:H26,"&lt;&gt;",B26:H26,"&lt;&gt;調整休")</f>
        <v>2</v>
      </c>
      <c r="J26" s="682">
        <v>13.25</v>
      </c>
      <c r="K26" s="692"/>
    </row>
    <row r="27" spans="1:11" ht="15" customHeight="1" x14ac:dyDescent="0.15">
      <c r="A27" s="20" t="s">
        <v>113</v>
      </c>
      <c r="B27" s="59"/>
      <c r="C27" s="2"/>
      <c r="D27" s="32"/>
      <c r="E27" s="12" t="s">
        <v>21</v>
      </c>
      <c r="F27" s="12" t="s">
        <v>20</v>
      </c>
      <c r="G27" s="54" t="s">
        <v>311</v>
      </c>
      <c r="H27" s="12"/>
      <c r="I27" s="5">
        <f>COUNTIFS(B27:H27,"&lt;&gt;空",B27:H27,"&lt;&gt;休",B27:H27,"&lt;&gt;調",B27:H27,"&lt;&gt;",B27:H27,"&lt;&gt;調整休")</f>
        <v>3</v>
      </c>
      <c r="J27" s="682">
        <v>12.5</v>
      </c>
      <c r="K27" s="692"/>
    </row>
    <row r="28" spans="1:11" ht="15" customHeight="1" x14ac:dyDescent="0.15">
      <c r="A28" s="20" t="s">
        <v>114</v>
      </c>
      <c r="B28" s="12"/>
      <c r="C28" s="2"/>
      <c r="D28" s="32"/>
      <c r="E28" s="16"/>
      <c r="F28" s="54" t="s">
        <v>77</v>
      </c>
      <c r="G28" s="54"/>
      <c r="H28" s="116" t="s">
        <v>116</v>
      </c>
      <c r="I28" s="5">
        <f>COUNTIFS(B28:H28,"&lt;&gt;空",B28:H28,"&lt;&gt;休",B28:H28,"&lt;&gt;調",B28:H28,"&lt;&gt;",B28:H28,"&lt;&gt;調整休")</f>
        <v>2</v>
      </c>
      <c r="J28" s="682">
        <f>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COUNTIF(B28:H28,"12:30-17:30"))*(4.5)</f>
        <v>8.5</v>
      </c>
      <c r="K28" s="692"/>
    </row>
    <row r="29" spans="1:11" ht="15" customHeight="1" x14ac:dyDescent="0.15">
      <c r="A29" s="20" t="s">
        <v>115</v>
      </c>
      <c r="B29" s="12" t="s">
        <v>21</v>
      </c>
      <c r="C29" s="38"/>
      <c r="D29" s="38"/>
      <c r="E29" s="12"/>
      <c r="F29" s="40"/>
      <c r="G29" s="12" t="s">
        <v>21</v>
      </c>
      <c r="H29" s="12" t="s">
        <v>21</v>
      </c>
      <c r="I29" s="5">
        <f t="shared" ref="I29:I31" si="4">COUNTIFS(B29:H29,"&lt;&gt;空",B29:H29,"&lt;&gt;休",B29:H29,"&lt;&gt;調",B29:H29,"&lt;&gt;",B29:H29,"&lt;&gt;調整休")</f>
        <v>3</v>
      </c>
      <c r="J29" s="682">
        <f t="shared" ref="J29:J30" si="5">SUM(COUNTIF(B29:H29,"9-14:30"))*(5)+(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13:30-19"))*(5)+(COUNTIF(B29:H29,"14-17"))*(4)+(COUNTIF(B29:H29,"16-19"))*(4)+(COUNTIF(B29:H29,"13-16"))*(3)</f>
        <v>13.5</v>
      </c>
      <c r="K29" s="692"/>
    </row>
    <row r="30" spans="1:11" ht="15" customHeight="1" x14ac:dyDescent="0.15">
      <c r="A30" s="47" t="s">
        <v>128</v>
      </c>
      <c r="B30" s="12" t="s">
        <v>20</v>
      </c>
      <c r="C30" s="38"/>
      <c r="D30" s="38"/>
      <c r="E30" s="29"/>
      <c r="F30" s="12" t="s">
        <v>20</v>
      </c>
      <c r="G30" s="12"/>
      <c r="H30" s="12" t="s">
        <v>20</v>
      </c>
      <c r="I30" s="5">
        <f t="shared" si="4"/>
        <v>3</v>
      </c>
      <c r="J30" s="682">
        <f t="shared" si="5"/>
        <v>13.5</v>
      </c>
      <c r="K30" s="692"/>
    </row>
    <row r="31" spans="1:11" ht="15" customHeight="1" x14ac:dyDescent="0.15">
      <c r="A31" s="47" t="s">
        <v>202</v>
      </c>
      <c r="B31" s="12" t="s">
        <v>20</v>
      </c>
      <c r="C31" s="38"/>
      <c r="D31" s="38"/>
      <c r="E31" s="29"/>
      <c r="F31" s="29"/>
      <c r="G31" s="12" t="s">
        <v>20</v>
      </c>
      <c r="H31" s="12" t="s">
        <v>20</v>
      </c>
      <c r="I31" s="5">
        <f t="shared" si="4"/>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(3)+(COUNTIF(B31:H31,"13-16"))*(3)</f>
        <v>13.5</v>
      </c>
      <c r="K31" s="692"/>
    </row>
    <row r="32" spans="1:11" ht="15" customHeight="1" x14ac:dyDescent="0.15">
      <c r="A32" s="114" t="s">
        <v>66</v>
      </c>
      <c r="B32" s="117"/>
      <c r="C32" s="38"/>
      <c r="D32" s="38"/>
      <c r="E32" s="117"/>
      <c r="F32" s="258" t="s">
        <v>182</v>
      </c>
      <c r="G32" s="117"/>
      <c r="H32" s="117"/>
      <c r="I32" s="27"/>
      <c r="J32" s="48"/>
      <c r="K32" s="102"/>
    </row>
    <row r="33" spans="1:11" ht="15" customHeight="1" x14ac:dyDescent="0.15">
      <c r="A33" s="22" t="s">
        <v>0</v>
      </c>
      <c r="B33" s="90">
        <v>45922</v>
      </c>
      <c r="C33" s="90">
        <v>45923</v>
      </c>
      <c r="D33" s="90">
        <v>45924</v>
      </c>
      <c r="E33" s="90">
        <v>45925</v>
      </c>
      <c r="F33" s="90">
        <v>45926</v>
      </c>
      <c r="G33" s="90">
        <v>45927</v>
      </c>
      <c r="H33" s="90">
        <v>45928</v>
      </c>
      <c r="I33" s="7"/>
      <c r="J33" s="717" t="s">
        <v>2</v>
      </c>
      <c r="K33" s="718"/>
    </row>
    <row r="34" spans="1:11" ht="15" customHeight="1" x14ac:dyDescent="0.15">
      <c r="A34" s="22" t="s">
        <v>3</v>
      </c>
      <c r="B34" s="2" t="s">
        <v>4</v>
      </c>
      <c r="C34" s="376" t="s">
        <v>5</v>
      </c>
      <c r="D34" s="21" t="s">
        <v>6</v>
      </c>
      <c r="E34" s="2" t="s">
        <v>7</v>
      </c>
      <c r="F34" s="2" t="s">
        <v>8</v>
      </c>
      <c r="G34" s="2" t="s">
        <v>9</v>
      </c>
      <c r="H34" s="24" t="s">
        <v>10</v>
      </c>
      <c r="I34" s="8"/>
      <c r="J34" s="719"/>
      <c r="K34" s="720"/>
    </row>
    <row r="35" spans="1:11" ht="15" customHeight="1" x14ac:dyDescent="0.15">
      <c r="A35" s="17" t="s">
        <v>12</v>
      </c>
      <c r="B35" s="12"/>
      <c r="C35" s="2"/>
      <c r="D35" s="2"/>
      <c r="E35" s="12"/>
      <c r="F35" s="12"/>
      <c r="G35" s="12"/>
      <c r="H35" s="12"/>
      <c r="I35" s="5"/>
      <c r="J35" s="682"/>
      <c r="K35" s="692"/>
    </row>
    <row r="36" spans="1:11" ht="15" customHeight="1" x14ac:dyDescent="0.15">
      <c r="A36" s="20" t="s">
        <v>112</v>
      </c>
      <c r="B36" s="12" t="s">
        <v>20</v>
      </c>
      <c r="C36" s="26"/>
      <c r="D36" s="32"/>
      <c r="E36" s="54" t="s">
        <v>67</v>
      </c>
      <c r="F36" s="118" t="s">
        <v>179</v>
      </c>
      <c r="G36" s="54" t="s">
        <v>67</v>
      </c>
      <c r="H36" s="54"/>
      <c r="I36" s="5">
        <f>COUNTIFS(B36:H36,"&lt;&gt;空",B36:H36,"&lt;&gt;休",B36:H36,"&lt;&gt;調",B36:H36,"&lt;&gt;",B36:H36,"&lt;&gt;調整休")</f>
        <v>4</v>
      </c>
      <c r="J36" s="682">
        <v>24.75</v>
      </c>
      <c r="K36" s="692"/>
    </row>
    <row r="37" spans="1:11" ht="15" customHeight="1" x14ac:dyDescent="0.15">
      <c r="A37" s="20" t="s">
        <v>113</v>
      </c>
      <c r="B37" s="12" t="s">
        <v>21</v>
      </c>
      <c r="C37" s="2"/>
      <c r="D37" s="32"/>
      <c r="E37" s="12" t="s">
        <v>21</v>
      </c>
      <c r="F37" s="12" t="s">
        <v>20</v>
      </c>
      <c r="G37" s="54"/>
      <c r="H37" s="12"/>
      <c r="I37" s="5">
        <f>COUNTIFS(B37:H37,"&lt;&gt;空",B37:H37,"&lt;&gt;休",B37:H37,"&lt;&gt;調",B37:H37,"&lt;&gt;",B37:H37,"&lt;&gt;調整休")</f>
        <v>3</v>
      </c>
      <c r="J37" s="682">
        <v>12.5</v>
      </c>
      <c r="K37" s="692"/>
    </row>
    <row r="38" spans="1:11" ht="15" customHeight="1" x14ac:dyDescent="0.15">
      <c r="A38" s="20" t="s">
        <v>114</v>
      </c>
      <c r="B38" s="12"/>
      <c r="C38" s="2"/>
      <c r="D38" s="32"/>
      <c r="E38" s="16"/>
      <c r="F38" s="54" t="s">
        <v>77</v>
      </c>
      <c r="G38" s="54"/>
      <c r="H38" s="116" t="s">
        <v>116</v>
      </c>
      <c r="I38" s="5">
        <f>COUNTIFS(B38:H38,"&lt;&gt;空",B38:H38,"&lt;&gt;休",B38:H38,"&lt;&gt;調",B38:H38,"&lt;&gt;",B38:H38,"&lt;&gt;調整休")</f>
        <v>2</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COUNTIF(B38:H38,"13-16"))*(3)+(COUNTIF(B38:H38,"12:30-17:30"))*(4.5)</f>
        <v>8.5</v>
      </c>
      <c r="K38" s="692"/>
    </row>
    <row r="39" spans="1:11" ht="15" customHeight="1" x14ac:dyDescent="0.15">
      <c r="A39" s="20" t="s">
        <v>115</v>
      </c>
      <c r="B39" s="12" t="s">
        <v>21</v>
      </c>
      <c r="C39" s="38"/>
      <c r="D39" s="38"/>
      <c r="E39" s="12"/>
      <c r="F39" s="40"/>
      <c r="G39" s="12" t="s">
        <v>21</v>
      </c>
      <c r="H39" s="12" t="s">
        <v>21</v>
      </c>
      <c r="I39" s="5">
        <f t="shared" ref="I39:I41" si="6">COUNTIFS(B39:H39,"&lt;&gt;空",B39:H39,"&lt;&gt;休",B39:H39,"&lt;&gt;調",B39:H39,"&lt;&gt;",B39:H39,"&lt;&gt;調整休")</f>
        <v>3</v>
      </c>
      <c r="J39" s="682">
        <f t="shared" ref="J39:J40" si="7">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COUNTIF(B39:H39,"13-16"))*(3)</f>
        <v>13.5</v>
      </c>
      <c r="K39" s="692"/>
    </row>
    <row r="40" spans="1:11" ht="15" customHeight="1" x14ac:dyDescent="0.15">
      <c r="A40" s="47" t="s">
        <v>128</v>
      </c>
      <c r="B40" s="12" t="s">
        <v>20</v>
      </c>
      <c r="C40" s="38"/>
      <c r="D40" s="38"/>
      <c r="E40" s="29"/>
      <c r="F40" s="12" t="s">
        <v>20</v>
      </c>
      <c r="G40" s="12"/>
      <c r="H40" s="12" t="s">
        <v>20</v>
      </c>
      <c r="I40" s="5">
        <f t="shared" si="6"/>
        <v>3</v>
      </c>
      <c r="J40" s="682">
        <f t="shared" si="7"/>
        <v>13.5</v>
      </c>
      <c r="K40" s="692"/>
    </row>
    <row r="41" spans="1:11" ht="15" customHeight="1" x14ac:dyDescent="0.15">
      <c r="A41" s="47" t="s">
        <v>202</v>
      </c>
      <c r="B41" s="59"/>
      <c r="C41" s="38"/>
      <c r="D41" s="38"/>
      <c r="E41" s="29"/>
      <c r="F41" s="29"/>
      <c r="G41" s="12" t="s">
        <v>20</v>
      </c>
      <c r="H41" s="12" t="s">
        <v>20</v>
      </c>
      <c r="I41" s="5">
        <f t="shared" si="6"/>
        <v>2</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13:30-19"))*(5)+(COUNTIF(B41:H41,"14-17"))*(4)+(COUNTIF(B41:H41,"16-19"))*(3)+(COUNTIF(B41:H41,"13-16"))*(3)</f>
        <v>9</v>
      </c>
      <c r="K41" s="692"/>
    </row>
    <row r="42" spans="1:11" ht="15" customHeight="1" x14ac:dyDescent="0.15">
      <c r="A42" s="114" t="s">
        <v>66</v>
      </c>
      <c r="B42" s="117"/>
      <c r="C42" s="38"/>
      <c r="D42" s="38"/>
      <c r="E42" s="117"/>
      <c r="F42" s="258" t="s">
        <v>182</v>
      </c>
      <c r="G42" s="117"/>
      <c r="H42" s="117"/>
      <c r="I42" s="27"/>
      <c r="J42" s="48"/>
      <c r="K42" s="102"/>
    </row>
    <row r="43" spans="1:11" ht="15" customHeight="1" x14ac:dyDescent="0.15">
      <c r="A43" s="22" t="s">
        <v>0</v>
      </c>
      <c r="B43" s="23">
        <v>45929</v>
      </c>
      <c r="C43" s="23">
        <v>45930</v>
      </c>
      <c r="D43" s="23"/>
      <c r="E43" s="23"/>
      <c r="F43" s="23"/>
      <c r="G43" s="23"/>
      <c r="H43" s="23"/>
      <c r="I43" s="7"/>
      <c r="J43" s="717" t="s">
        <v>2</v>
      </c>
      <c r="K43" s="718"/>
    </row>
    <row r="44" spans="1:11" ht="15" customHeight="1" x14ac:dyDescent="0.15">
      <c r="A44" s="22" t="s">
        <v>3</v>
      </c>
      <c r="B44" s="2" t="s">
        <v>4</v>
      </c>
      <c r="C44" s="316" t="s">
        <v>5</v>
      </c>
      <c r="D44" s="21"/>
      <c r="E44" s="21"/>
      <c r="F44" s="21"/>
      <c r="G44" s="21"/>
      <c r="H44" s="21"/>
      <c r="I44" s="8"/>
      <c r="J44" s="719"/>
      <c r="K44" s="720"/>
    </row>
    <row r="45" spans="1:11" ht="15" customHeight="1" x14ac:dyDescent="0.15">
      <c r="A45" s="17" t="s">
        <v>13</v>
      </c>
      <c r="B45" s="12"/>
      <c r="C45" s="2"/>
      <c r="D45" s="2"/>
      <c r="E45" s="2"/>
      <c r="F45" s="2"/>
      <c r="G45" s="2"/>
      <c r="H45" s="2"/>
      <c r="I45" s="51"/>
      <c r="J45" s="721"/>
      <c r="K45" s="722"/>
    </row>
    <row r="46" spans="1:11" ht="15" customHeight="1" x14ac:dyDescent="0.15">
      <c r="A46" s="19" t="s">
        <v>112</v>
      </c>
      <c r="B46" s="12" t="s">
        <v>20</v>
      </c>
      <c r="C46" s="26"/>
      <c r="D46" s="32"/>
      <c r="E46" s="32"/>
      <c r="F46" s="32"/>
      <c r="G46" s="32"/>
      <c r="H46" s="32"/>
      <c r="I46" s="5">
        <f>COUNTIFS(B46:H46,"&lt;&gt;空",B46:H46,"&lt;&gt;休",B46:H46,"&lt;&gt;調",B46:H46,"&lt;&gt;",B46:H46,"&lt;&gt;調整休")</f>
        <v>1</v>
      </c>
      <c r="J46" s="682">
        <f>SUM(COUNTIF(B46:H46,"9-14:30"))*(5)+(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13:30-19"))*(5)+(COUNTIF(B46:H46,"14-17"))*(4)+(COUNTIF(B46:H46,"16-19"))*(4)+(COUNTIF(B46:H46,"13-16"))*(3)+(COUNTIF(B46:H46,"工場9:30-15"))*(5)+(COUNTIF(B46:H46,"工場9-15"))*(5.5)+(COUNTIF(B46:H46,"Y10-・店15-"))*(6.25)</f>
        <v>4.5</v>
      </c>
      <c r="K46" s="692"/>
    </row>
    <row r="47" spans="1:11" ht="15" customHeight="1" x14ac:dyDescent="0.15">
      <c r="A47" s="20" t="s">
        <v>113</v>
      </c>
      <c r="B47" s="12" t="s">
        <v>21</v>
      </c>
      <c r="C47" s="2"/>
      <c r="D47" s="32"/>
      <c r="E47" s="32"/>
      <c r="F47" s="32"/>
      <c r="G47" s="32"/>
      <c r="H47" s="32"/>
      <c r="I47" s="5">
        <f>COUNTIFS(B47:H47,"&lt;&gt;空",B47:H47,"&lt;&gt;休",B47:H47,"&lt;&gt;調",B47:H47,"&lt;&gt;",B47:H47,"&lt;&gt;調整休")</f>
        <v>1</v>
      </c>
      <c r="J47" s="682">
        <f t="shared" ref="J47:J50" si="8">SUM(COUNTIF(B47:H47,"9-14:30"))*(5)+(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COUNTIF(B47:H47,"13:30-19"))*(5)+(COUNTIF(B47:H47,"14-17"))*(4)+(COUNTIF(B47:H47,"16-19"))*(4)+(COUNTIF(B47:H47,"13-16"))*(3)</f>
        <v>4.5</v>
      </c>
      <c r="K47" s="692"/>
    </row>
    <row r="48" spans="1:11" ht="15" customHeight="1" x14ac:dyDescent="0.15">
      <c r="A48" s="20" t="s">
        <v>114</v>
      </c>
      <c r="B48" s="12"/>
      <c r="C48" s="2"/>
      <c r="D48" s="32"/>
      <c r="E48" s="32"/>
      <c r="F48" s="32"/>
      <c r="G48" s="32"/>
      <c r="H48" s="32"/>
      <c r="I48" s="5">
        <f>COUNTIFS(B48:H48,"&lt;&gt;空",B48:H48,"&lt;&gt;休",B48:H48,"&lt;&gt;調",B48:H48,"&lt;&gt;",B48:H48,"&lt;&gt;調整休")</f>
        <v>0</v>
      </c>
      <c r="J48" s="682">
        <f>SUM(COUNTIF(B48:H48,"9-14:30"))*(5)+(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COUNTIF(B48:H48,"13:30-19"))*(5)+(COUNTIF(B48:H48,"14-17"))*(4)+(COUNTIF(B48:H48,"16-19"))*(4)+(COUNTIF(B48:H48,"13-16"))*(3)+(COUNTIF(B48:H48,"12:30-17:30"))*(4.5)</f>
        <v>0</v>
      </c>
      <c r="K48" s="692"/>
    </row>
    <row r="49" spans="1:14" ht="15" customHeight="1" x14ac:dyDescent="0.15">
      <c r="A49" s="20" t="s">
        <v>115</v>
      </c>
      <c r="B49" s="12" t="s">
        <v>21</v>
      </c>
      <c r="C49" s="38"/>
      <c r="D49" s="38"/>
      <c r="E49" s="38"/>
      <c r="F49" s="38"/>
      <c r="G49" s="38"/>
      <c r="H49" s="38"/>
      <c r="I49" s="5">
        <f t="shared" ref="I49:I51" si="9">COUNTIFS(B49:H49,"&lt;&gt;空",B49:H49,"&lt;&gt;休",B49:H49,"&lt;&gt;調",B49:H49,"&lt;&gt;",B49:H49,"&lt;&gt;調整休")</f>
        <v>1</v>
      </c>
      <c r="J49" s="682">
        <f t="shared" si="8"/>
        <v>4.5</v>
      </c>
      <c r="K49" s="692"/>
    </row>
    <row r="50" spans="1:14" ht="15" customHeight="1" x14ac:dyDescent="0.15">
      <c r="A50" s="47" t="s">
        <v>128</v>
      </c>
      <c r="B50" s="12" t="s">
        <v>20</v>
      </c>
      <c r="C50" s="38"/>
      <c r="D50" s="38"/>
      <c r="E50" s="38"/>
      <c r="F50" s="38"/>
      <c r="G50" s="38"/>
      <c r="H50" s="38"/>
      <c r="I50" s="5">
        <f t="shared" si="9"/>
        <v>1</v>
      </c>
      <c r="J50" s="682">
        <f t="shared" si="8"/>
        <v>4.5</v>
      </c>
      <c r="K50" s="692"/>
    </row>
    <row r="51" spans="1:14" ht="15" customHeight="1" x14ac:dyDescent="0.15">
      <c r="A51" s="47" t="s">
        <v>202</v>
      </c>
      <c r="B51" s="59"/>
      <c r="C51" s="38"/>
      <c r="D51" s="38"/>
      <c r="E51" s="38"/>
      <c r="F51" s="38"/>
      <c r="G51" s="38"/>
      <c r="H51" s="38"/>
      <c r="I51" s="5">
        <f t="shared" si="9"/>
        <v>0</v>
      </c>
      <c r="J51" s="682">
        <f>SUM(COUNTIF(B51:H51,"9-14:30"))*(5)+(COUNTIF(B51:H51,"9-20"))*(10)+(COUNTIF(B51:H51,"9-19"))*(9)+(COUNTIF(B51:H51,"9-18"))*(8)+(COUNTIF(B51:H51,"9-17"))*(7.25)+(COUNTIF(B51:H51,"9-16"))*(6.25)+(COUNTIF(B51:H51,"9-15"))*(5.5)+(COUNTIF(B51:H51,"9-14"))*(4.5)+(COUNTIF(B51:H51,"9-13,17-20"))*(7)+(COUNTIF(B51:H51,"9-13"))*(4)+(COUNTIF(B51:H51,"9-12,18-20"))*(5)+(COUNTIF(B51:H51,"9-12,16-20"))*(7)+(COUNTIF(B51:H51,"9-12,16-19"))*(6)+(COUNTIF(B51:H51,"9-13,16-20"))*(6)+(COUNTIF(B51:H51,"9-12"))*(3)+(COUNTIF(B51:H51,"9-11:30"))*(2.5)+(COUNTIF(B51:H51,"9-11,16-19"))*(5)+(COUNTIF(B51:H51,"9-11"))*(2)+(COUNTIF(B51:H51,"9:30-11:30,16-19"))*(5)+(COUNTIF(B51:H51,"19-20"))*(1)+(COUNTIF(B51:H51,"17-20"))*(3)+(COUNTIF(B51:H51,"16-20"))*(4)+(COUNTIF(B51:H51,"15-20"))*(4.5)+(COUNTIF(B51:H51,"15-19"))*(4)+(COUNTIF(B51:H51,"14-20"))*(5.5)+(COUNTIF(B51:H51,"14-19"))*(4.5)+(COUNTIF(B51:H51,"14:30-20"))*(5)+(COUNTIF(B51:H51,"13-20"))*(6.25)+(COUNTIF(B51:H51,"13-19"))*(5.5)+(COUNTIF(B51:H51,"13-18"))*(4.5)+(COUNTIF(B51:H51,"13-17"))*(4)+(COUNTIF(B51:H51,"12-20"))*(7.25)+(COUNTIF(B51:H51,"10-20"))*(9)+(COUNTIF(B51:H51,"10-15"))*(4.5)+(COUNTIF(B51:H51,"12-18"))*(5.5)+(COUNTIF(B51:H51,"10-12,14-19"))*(6.5)+(COUNTIF(B51:H51,"10-14"))*(4)+(COUNTIF(B51:H51,"13:30-19"))*(5)+(COUNTIF(B51:H51,"14-17"))*(4)+(COUNTIF(B51:H51,"16-19"))*(3)+(COUNTIF(B51:H51,"13-16"))*(3)</f>
        <v>0</v>
      </c>
      <c r="K51" s="692"/>
    </row>
    <row r="52" spans="1:14" ht="15" customHeight="1" x14ac:dyDescent="0.15">
      <c r="A52" s="114" t="s">
        <v>66</v>
      </c>
      <c r="B52" s="117"/>
      <c r="C52" s="38"/>
      <c r="D52" s="38"/>
      <c r="E52" s="38"/>
      <c r="F52" s="38"/>
      <c r="G52" s="38"/>
      <c r="H52" s="38"/>
      <c r="I52" s="115"/>
      <c r="J52" s="91"/>
      <c r="K52" s="92"/>
    </row>
    <row r="53" spans="1:14" ht="12" customHeight="1" x14ac:dyDescent="0.15">
      <c r="A53" s="41"/>
      <c r="B53" s="42"/>
      <c r="C53" s="42"/>
      <c r="D53" s="42"/>
      <c r="E53" s="42"/>
      <c r="F53" s="42"/>
      <c r="G53" s="42"/>
      <c r="H53" s="42"/>
      <c r="I53" s="881" t="s">
        <v>298</v>
      </c>
      <c r="J53" s="881"/>
      <c r="K53" s="881"/>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59">
    <mergeCell ref="J15:K15"/>
    <mergeCell ref="J13:K14"/>
    <mergeCell ref="B1:F1"/>
    <mergeCell ref="H1:K1"/>
    <mergeCell ref="I3:I4"/>
    <mergeCell ref="J3:K4"/>
    <mergeCell ref="J5:K5"/>
    <mergeCell ref="J6:K6"/>
    <mergeCell ref="J7:K7"/>
    <mergeCell ref="J8:K8"/>
    <mergeCell ref="J9:K9"/>
    <mergeCell ref="J10:K10"/>
    <mergeCell ref="J11:K11"/>
    <mergeCell ref="J16:K16"/>
    <mergeCell ref="J17:K17"/>
    <mergeCell ref="J18:K18"/>
    <mergeCell ref="J19:K19"/>
    <mergeCell ref="F25:H25"/>
    <mergeCell ref="J25:K25"/>
    <mergeCell ref="J20:K20"/>
    <mergeCell ref="J21:K21"/>
    <mergeCell ref="J23:K24"/>
    <mergeCell ref="J26:K26"/>
    <mergeCell ref="J41:K41"/>
    <mergeCell ref="J28:K28"/>
    <mergeCell ref="J29:K29"/>
    <mergeCell ref="J30:K30"/>
    <mergeCell ref="J31:K31"/>
    <mergeCell ref="J33:K34"/>
    <mergeCell ref="J35:K35"/>
    <mergeCell ref="J36:K36"/>
    <mergeCell ref="J37:K37"/>
    <mergeCell ref="J38:K38"/>
    <mergeCell ref="J39:K39"/>
    <mergeCell ref="J40:K40"/>
    <mergeCell ref="J27:K27"/>
    <mergeCell ref="A55:B55"/>
    <mergeCell ref="C55:K55"/>
    <mergeCell ref="J43:K44"/>
    <mergeCell ref="J45:K45"/>
    <mergeCell ref="J46:K46"/>
    <mergeCell ref="J47:K47"/>
    <mergeCell ref="J48:K48"/>
    <mergeCell ref="J49:K49"/>
    <mergeCell ref="J50:K50"/>
    <mergeCell ref="J51:K51"/>
    <mergeCell ref="I53:K53"/>
    <mergeCell ref="A54:B54"/>
    <mergeCell ref="D54:E54"/>
    <mergeCell ref="A61:B61"/>
    <mergeCell ref="C61:K61"/>
    <mergeCell ref="A62:B62"/>
    <mergeCell ref="C62:K62"/>
    <mergeCell ref="A56:B56"/>
    <mergeCell ref="C56:K56"/>
    <mergeCell ref="C57:K57"/>
    <mergeCell ref="A59:B59"/>
    <mergeCell ref="C59:K59"/>
    <mergeCell ref="A60:B60"/>
  </mergeCells>
  <phoneticPr fontId="13"/>
  <pageMargins left="0.39370078740157483" right="0.27559055118110237" top="0.31496062992125984" bottom="0.11811023622047245" header="0.51181102362204722" footer="0.51181102362204722"/>
  <pageSetup paperSize="9" scale="95"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706E5CB-5F0F-4C8E-BA18-0BCC735BE72E}">
          <x14:formula1>
            <xm:f>'F:\Users\clmiwa-three\Downloads\[《中村》新田・草加 エリア 仮シフト【12月16日～1月15日】.xlsx]参照データベース'!#REF!</xm:f>
          </x14:formula1>
          <xm:sqref>G1 C9:D12 C19:D22 C39:D42 C49:H53 C29:D32</xm:sqref>
        </x14:dataValidation>
      </x14:dataValidations>
    </ext>
  </extLst>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7312A-2BAD-4866-A22F-8C0ED127A55D}">
  <sheetPr>
    <tabColor theme="7" tint="0.59999389629810485"/>
    <pageSetUpPr fitToPage="1"/>
  </sheetPr>
  <dimension ref="A1:N65"/>
  <sheetViews>
    <sheetView zoomScaleNormal="100" workbookViewId="0">
      <selection activeCell="H10" sqref="H10"/>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60" t="s">
        <v>69</v>
      </c>
      <c r="B1" s="683" t="s">
        <v>289</v>
      </c>
      <c r="C1" s="683"/>
      <c r="D1" s="683"/>
      <c r="E1" s="683"/>
      <c r="F1" s="683"/>
      <c r="H1" s="684" t="s">
        <v>43</v>
      </c>
      <c r="I1" s="685"/>
      <c r="J1" s="686"/>
      <c r="K1" s="687"/>
    </row>
    <row r="2" spans="1:11" ht="8.4499999999999993" customHeight="1" x14ac:dyDescent="0.15">
      <c r="A2" s="14"/>
      <c r="I2" s="14"/>
      <c r="J2" s="3"/>
      <c r="K2" s="4"/>
    </row>
    <row r="3" spans="1:11" ht="14.45" customHeight="1" x14ac:dyDescent="0.15">
      <c r="A3" s="2" t="s">
        <v>64</v>
      </c>
      <c r="B3" s="90">
        <v>45901</v>
      </c>
      <c r="C3" s="90">
        <v>45902</v>
      </c>
      <c r="D3" s="90">
        <v>45903</v>
      </c>
      <c r="E3" s="90">
        <v>45904</v>
      </c>
      <c r="F3" s="90">
        <v>45905</v>
      </c>
      <c r="G3" s="90">
        <v>45906</v>
      </c>
      <c r="H3" s="90">
        <v>45907</v>
      </c>
      <c r="I3" s="688" t="s">
        <v>1</v>
      </c>
      <c r="J3" s="690" t="s">
        <v>2</v>
      </c>
      <c r="K3" s="690"/>
    </row>
    <row r="4" spans="1:11" ht="14.45" customHeight="1" x14ac:dyDescent="0.15">
      <c r="A4" s="2" t="s">
        <v>3</v>
      </c>
      <c r="B4" s="2" t="s">
        <v>4</v>
      </c>
      <c r="C4" s="2" t="s">
        <v>5</v>
      </c>
      <c r="D4" s="21" t="s">
        <v>6</v>
      </c>
      <c r="E4" s="2" t="s">
        <v>7</v>
      </c>
      <c r="F4" s="2" t="s">
        <v>8</v>
      </c>
      <c r="G4" s="2" t="s">
        <v>9</v>
      </c>
      <c r="H4" s="24" t="s">
        <v>10</v>
      </c>
      <c r="I4" s="689"/>
      <c r="J4" s="690"/>
      <c r="K4" s="690"/>
    </row>
    <row r="5" spans="1:11" ht="14.45" customHeight="1" x14ac:dyDescent="0.15">
      <c r="A5" s="126" t="s">
        <v>13</v>
      </c>
      <c r="B5" s="21"/>
      <c r="C5" s="21"/>
      <c r="D5" s="21"/>
      <c r="E5" s="21"/>
      <c r="F5" s="691" t="s">
        <v>60</v>
      </c>
      <c r="G5" s="691"/>
      <c r="H5" s="691"/>
      <c r="I5" s="5"/>
      <c r="J5" s="682"/>
      <c r="K5" s="692"/>
    </row>
    <row r="6" spans="1:11" ht="14.45" customHeight="1" x14ac:dyDescent="0.15">
      <c r="A6" s="20" t="s">
        <v>37</v>
      </c>
      <c r="B6" s="12" t="s">
        <v>21</v>
      </c>
      <c r="C6" s="21"/>
      <c r="D6" s="11"/>
      <c r="E6" s="12" t="s">
        <v>21</v>
      </c>
      <c r="F6" s="12"/>
      <c r="G6" s="12" t="s">
        <v>21</v>
      </c>
      <c r="H6" s="12"/>
      <c r="I6" s="5">
        <f t="shared" ref="I6:I12" si="0">COUNTIFS(B6:H6,"&lt;&gt;空",B6:H6,"&lt;&gt;休",B6:H6,"&lt;&gt;調",B6:H6,"&lt;&gt;",B6:H6,"&lt;&gt;調整休")</f>
        <v>3</v>
      </c>
      <c r="J6" s="682">
        <f t="shared" ref="J6:J7"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13.5</v>
      </c>
      <c r="K6" s="682"/>
    </row>
    <row r="7" spans="1:11" ht="14.45" customHeight="1" x14ac:dyDescent="0.15">
      <c r="A7" s="20" t="s">
        <v>19</v>
      </c>
      <c r="B7" s="59"/>
      <c r="C7" s="21"/>
      <c r="D7" s="11"/>
      <c r="E7" s="12" t="s">
        <v>20</v>
      </c>
      <c r="F7" s="12"/>
      <c r="G7" s="12" t="s">
        <v>22</v>
      </c>
      <c r="H7" s="12" t="s">
        <v>21</v>
      </c>
      <c r="I7" s="5">
        <f t="shared" si="0"/>
        <v>3</v>
      </c>
      <c r="J7" s="682">
        <f t="shared" si="1"/>
        <v>14.5</v>
      </c>
      <c r="K7" s="682"/>
    </row>
    <row r="8" spans="1:11" ht="14.45" customHeight="1" x14ac:dyDescent="0.15">
      <c r="A8" s="20" t="s">
        <v>62</v>
      </c>
      <c r="B8" s="12" t="s">
        <v>20</v>
      </c>
      <c r="C8" s="21"/>
      <c r="D8" s="32"/>
      <c r="E8" s="93" t="s">
        <v>84</v>
      </c>
      <c r="F8" s="12" t="s">
        <v>20</v>
      </c>
      <c r="G8" s="12" t="s">
        <v>27</v>
      </c>
      <c r="H8" s="12"/>
      <c r="I8" s="5">
        <f t="shared" si="0"/>
        <v>4</v>
      </c>
      <c r="J8" s="682">
        <f t="shared" ref="J8:J12" si="2">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草加9-14"))*(4.5)+(COUNTIF(B8:H8,"新田9-14"))*(4.5)+(COUNTIF(B8:H8,"新田14-19"))*(4.5)</f>
        <v>16.5</v>
      </c>
      <c r="K8" s="682"/>
    </row>
    <row r="9" spans="1:11" ht="14.45" customHeight="1" x14ac:dyDescent="0.15">
      <c r="A9" s="20" t="s">
        <v>124</v>
      </c>
      <c r="B9" s="93" t="s">
        <v>84</v>
      </c>
      <c r="C9" s="11"/>
      <c r="D9" s="11"/>
      <c r="E9" s="93" t="s">
        <v>84</v>
      </c>
      <c r="F9" s="12" t="s">
        <v>20</v>
      </c>
      <c r="G9" s="12" t="s">
        <v>20</v>
      </c>
      <c r="H9" s="12" t="s">
        <v>20</v>
      </c>
      <c r="I9" s="5">
        <f t="shared" si="0"/>
        <v>5</v>
      </c>
      <c r="J9" s="682">
        <f t="shared" si="2"/>
        <v>22.5</v>
      </c>
      <c r="K9" s="682"/>
    </row>
    <row r="10" spans="1:11" ht="14.45" customHeight="1" x14ac:dyDescent="0.15">
      <c r="A10" s="20" t="s">
        <v>225</v>
      </c>
      <c r="B10" s="12" t="s">
        <v>21</v>
      </c>
      <c r="C10" s="32"/>
      <c r="D10" s="32"/>
      <c r="E10" s="12"/>
      <c r="F10" s="12" t="s">
        <v>21</v>
      </c>
      <c r="G10" s="12"/>
      <c r="H10" s="12" t="s">
        <v>20</v>
      </c>
      <c r="I10" s="5">
        <f t="shared" si="0"/>
        <v>3</v>
      </c>
      <c r="J10" s="682">
        <f t="shared" si="2"/>
        <v>13.5</v>
      </c>
      <c r="K10" s="682"/>
    </row>
    <row r="11" spans="1:11" ht="14.45" customHeight="1" x14ac:dyDescent="0.15">
      <c r="A11" s="20" t="s">
        <v>291</v>
      </c>
      <c r="B11" s="12"/>
      <c r="C11" s="32"/>
      <c r="D11" s="32"/>
      <c r="E11" s="12" t="s">
        <v>20</v>
      </c>
      <c r="F11" s="12"/>
      <c r="G11" s="12" t="s">
        <v>20</v>
      </c>
      <c r="H11" s="12" t="s">
        <v>20</v>
      </c>
      <c r="I11" s="5">
        <f t="shared" si="0"/>
        <v>3</v>
      </c>
      <c r="J11" s="682">
        <f t="shared" si="2"/>
        <v>13.5</v>
      </c>
      <c r="K11" s="682"/>
    </row>
    <row r="12" spans="1:11" ht="14.45" customHeight="1" x14ac:dyDescent="0.15">
      <c r="A12" s="20" t="s">
        <v>38</v>
      </c>
      <c r="B12" s="12" t="s">
        <v>20</v>
      </c>
      <c r="C12" s="11"/>
      <c r="D12" s="11"/>
      <c r="E12" s="12"/>
      <c r="F12" s="12" t="s">
        <v>21</v>
      </c>
      <c r="G12" s="103" t="s">
        <v>57</v>
      </c>
      <c r="H12" s="103" t="s">
        <v>56</v>
      </c>
      <c r="I12" s="5">
        <f t="shared" si="0"/>
        <v>4</v>
      </c>
      <c r="J12" s="682">
        <f t="shared" si="2"/>
        <v>18</v>
      </c>
      <c r="K12" s="682"/>
    </row>
    <row r="13" spans="1:11" ht="14.45" customHeight="1" x14ac:dyDescent="0.15">
      <c r="A13" s="321" t="s">
        <v>66</v>
      </c>
      <c r="B13" s="12"/>
      <c r="C13" s="11"/>
      <c r="D13" s="11"/>
      <c r="E13" s="12"/>
      <c r="F13" s="12"/>
      <c r="G13" s="12"/>
      <c r="H13" s="386" t="s">
        <v>314</v>
      </c>
      <c r="I13" s="5"/>
      <c r="J13" s="682"/>
      <c r="K13" s="682"/>
    </row>
    <row r="14" spans="1:11" ht="14.45" customHeight="1" x14ac:dyDescent="0.15">
      <c r="A14" s="22" t="s">
        <v>0</v>
      </c>
      <c r="B14" s="90">
        <v>45908</v>
      </c>
      <c r="C14" s="90">
        <v>45909</v>
      </c>
      <c r="D14" s="90">
        <v>45910</v>
      </c>
      <c r="E14" s="90">
        <v>45911</v>
      </c>
      <c r="F14" s="90">
        <v>45912</v>
      </c>
      <c r="G14" s="90">
        <v>45913</v>
      </c>
      <c r="H14" s="90">
        <v>45914</v>
      </c>
      <c r="I14" s="688" t="s">
        <v>1</v>
      </c>
      <c r="J14" s="690" t="s">
        <v>2</v>
      </c>
      <c r="K14" s="690"/>
    </row>
    <row r="15" spans="1:11" ht="14.45" customHeight="1" x14ac:dyDescent="0.15">
      <c r="A15" s="22" t="s">
        <v>3</v>
      </c>
      <c r="B15" s="2" t="s">
        <v>4</v>
      </c>
      <c r="C15" s="2" t="s">
        <v>5</v>
      </c>
      <c r="D15" s="21" t="s">
        <v>6</v>
      </c>
      <c r="E15" s="2" t="s">
        <v>7</v>
      </c>
      <c r="F15" s="2" t="s">
        <v>8</v>
      </c>
      <c r="G15" s="2" t="s">
        <v>9</v>
      </c>
      <c r="H15" s="24" t="s">
        <v>10</v>
      </c>
      <c r="I15" s="689"/>
      <c r="J15" s="690"/>
      <c r="K15" s="690"/>
    </row>
    <row r="16" spans="1:11" ht="14.45" customHeight="1" x14ac:dyDescent="0.15">
      <c r="A16" s="126" t="s">
        <v>12</v>
      </c>
      <c r="B16" s="12"/>
      <c r="C16" s="21"/>
      <c r="D16" s="21"/>
      <c r="E16" s="12"/>
      <c r="F16" s="12"/>
      <c r="G16" s="12"/>
      <c r="H16" s="12"/>
      <c r="I16" s="5"/>
      <c r="J16" s="682"/>
      <c r="K16" s="692"/>
    </row>
    <row r="17" spans="1:11" ht="14.45" customHeight="1" x14ac:dyDescent="0.15">
      <c r="A17" s="20" t="s">
        <v>37</v>
      </c>
      <c r="B17" s="12" t="s">
        <v>21</v>
      </c>
      <c r="C17" s="21"/>
      <c r="D17" s="11"/>
      <c r="E17" s="12" t="s">
        <v>21</v>
      </c>
      <c r="F17" s="12"/>
      <c r="G17" s="12" t="s">
        <v>51</v>
      </c>
      <c r="H17" s="12" t="s">
        <v>20</v>
      </c>
      <c r="I17" s="5">
        <f t="shared" ref="I17:I19" si="3">COUNTIFS(B17:H17,"&lt;&gt;空",B17:H17,"&lt;&gt;休",B17:H17,"&lt;&gt;調",B17:H17,"&lt;&gt;",B17:H17,"&lt;&gt;調整休")</f>
        <v>4</v>
      </c>
      <c r="J17" s="682">
        <f t="shared" ref="J17" si="4">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草加9-14"))*(4.5)+(COUNTIF(B17:H17,"新田9-14"))*(4.5)+(COUNTIF(B17:H17,"新田14-19"))*(4.5)</f>
        <v>19</v>
      </c>
      <c r="K17" s="682"/>
    </row>
    <row r="18" spans="1:11" ht="14.45" customHeight="1" x14ac:dyDescent="0.15">
      <c r="A18" s="20" t="s">
        <v>19</v>
      </c>
      <c r="B18" s="12"/>
      <c r="C18" s="21"/>
      <c r="D18" s="11"/>
      <c r="E18" s="12" t="s">
        <v>20</v>
      </c>
      <c r="F18" s="12"/>
      <c r="G18" s="16" t="s">
        <v>74</v>
      </c>
      <c r="H18" s="12" t="s">
        <v>21</v>
      </c>
      <c r="I18" s="5">
        <f t="shared" si="3"/>
        <v>3</v>
      </c>
      <c r="J18" s="682">
        <v>21.25</v>
      </c>
      <c r="K18" s="682"/>
    </row>
    <row r="19" spans="1:11" ht="14.45" customHeight="1" x14ac:dyDescent="0.15">
      <c r="A19" s="20" t="s">
        <v>62</v>
      </c>
      <c r="B19" s="12" t="s">
        <v>20</v>
      </c>
      <c r="C19" s="21"/>
      <c r="D19" s="32"/>
      <c r="E19" s="93" t="s">
        <v>84</v>
      </c>
      <c r="F19" s="12" t="s">
        <v>20</v>
      </c>
      <c r="G19" s="59"/>
      <c r="H19" s="12"/>
      <c r="I19" s="5">
        <f t="shared" si="3"/>
        <v>3</v>
      </c>
      <c r="J19" s="682">
        <f>SUM(COUNTIF(B19:H19,"9-11,15-19"))*(6)+(COUNTIF(B19:H19,"9-12,16-19"))*(6)+(COUNTIF(B19:H19,"9-13,17-19"))*(6)+(COUNTIF(B19:H19,"9-19"))*(9)+(COUNTIF(B19:H19,"9-17"))*(7.25)+(COUNTIF(B19:H19,"9-16"))*(6.25)+(COUNTIF(B19:H19,"9-15"))*(5.5)+(COUNTIF(B19:H19,"9-14"))*(4.5)+(COUNTIF(B19:H19,"9-13"))*(4)+(COUNTIF(B19:H19,"9-12"))*(3)+(COUNTIF(B19:H19,"9-11:30"))*(2.5)+(COUNTIF(B19:H19,"13-19"))*(5.5)+(COUNTIF(B19:H19,"14-19"))*(4.5)+(COUNTIF(B19:H19,"15-19"))*(4)+(COUNTIF(B19:H19,"16-19"))*(3)+(COUNTIF(B19:H19,"16:30-19"))*(2.5)+(COUNTIF(B19:H19,"10-14"))*(4)+(COUNTIF(B19:H19,"草加9-14"))*(4.5)+(COUNTIF(B19:H19,"新田9-14"))*(4.5)+(COUNTIF(B19:H19,"新田14-19"))*(4.5)</f>
        <v>13.5</v>
      </c>
      <c r="K19" s="682"/>
    </row>
    <row r="20" spans="1:11" ht="14.45" customHeight="1" x14ac:dyDescent="0.15">
      <c r="A20" s="20" t="s">
        <v>124</v>
      </c>
      <c r="B20" s="93" t="s">
        <v>84</v>
      </c>
      <c r="C20" s="11"/>
      <c r="D20" s="11"/>
      <c r="E20" s="93" t="s">
        <v>84</v>
      </c>
      <c r="F20" s="12" t="s">
        <v>20</v>
      </c>
      <c r="G20" s="59"/>
      <c r="H20" s="59"/>
      <c r="I20" s="5">
        <f>COUNTIFS(B20:H20,"&lt;&gt;空",B20:H20,"&lt;&gt;休",B20:H20,"&lt;&gt;調",B20:H20,"&lt;&gt;",B20:H20,"&lt;&gt;調整休")</f>
        <v>3</v>
      </c>
      <c r="J20" s="682">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草加9-14"))*(4.5)+(COUNTIF(B20:H20,"新田9-14"))*(4.5)+(COUNTIF(B20:H20,"新田14-19"))*(4.5)</f>
        <v>13.5</v>
      </c>
      <c r="K20" s="682"/>
    </row>
    <row r="21" spans="1:11" ht="14.45" customHeight="1" x14ac:dyDescent="0.15">
      <c r="A21" s="20" t="s">
        <v>225</v>
      </c>
      <c r="B21" s="12" t="s">
        <v>21</v>
      </c>
      <c r="C21" s="32"/>
      <c r="D21" s="32"/>
      <c r="E21" s="12"/>
      <c r="F21" s="12" t="s">
        <v>21</v>
      </c>
      <c r="G21" s="12"/>
      <c r="H21" s="59"/>
      <c r="I21" s="5">
        <f t="shared" ref="I21:I23" si="5">COUNTIFS(B21:H21,"&lt;&gt;空",B21:H21,"&lt;&gt;休",B21:H21,"&lt;&gt;調",B21:H21,"&lt;&gt;",B21:H21,"&lt;&gt;調整休")</f>
        <v>2</v>
      </c>
      <c r="J21" s="682">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9</v>
      </c>
      <c r="K21" s="682"/>
    </row>
    <row r="22" spans="1:11" ht="14.45" customHeight="1" x14ac:dyDescent="0.15">
      <c r="A22" s="20" t="s">
        <v>291</v>
      </c>
      <c r="B22" s="12"/>
      <c r="C22" s="32"/>
      <c r="D22" s="32"/>
      <c r="E22" s="12" t="s">
        <v>20</v>
      </c>
      <c r="F22" s="12"/>
      <c r="G22" s="12" t="s">
        <v>20</v>
      </c>
      <c r="H22" s="12" t="s">
        <v>20</v>
      </c>
      <c r="I22" s="5">
        <f t="shared" si="5"/>
        <v>3</v>
      </c>
      <c r="J22" s="682">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草加9-14"))*(4.5)+(COUNTIF(B22:H22,"新田9-14"))*(4.5)+(COUNTIF(B22:H22,"新田14-19"))*(4.5)</f>
        <v>13.5</v>
      </c>
      <c r="K22" s="682"/>
    </row>
    <row r="23" spans="1:11" ht="14.45" customHeight="1" x14ac:dyDescent="0.15">
      <c r="A23" s="20" t="s">
        <v>38</v>
      </c>
      <c r="B23" s="12" t="s">
        <v>20</v>
      </c>
      <c r="C23" s="11"/>
      <c r="D23" s="11"/>
      <c r="E23" s="12"/>
      <c r="F23" s="12" t="s">
        <v>21</v>
      </c>
      <c r="G23" s="103" t="s">
        <v>57</v>
      </c>
      <c r="H23" s="103" t="s">
        <v>56</v>
      </c>
      <c r="I23" s="5">
        <f t="shared" si="5"/>
        <v>4</v>
      </c>
      <c r="J23" s="682">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草加9-14"))*(4.5)+(COUNTIF(B23:H23,"新田9-14"))*(4.5)+(COUNTIF(B23:H23,"新田14-19"))*(4.5)</f>
        <v>18</v>
      </c>
      <c r="K23" s="682"/>
    </row>
    <row r="24" spans="1:11" ht="14.45" customHeight="1" x14ac:dyDescent="0.15">
      <c r="A24" s="321" t="s">
        <v>66</v>
      </c>
      <c r="B24" s="12"/>
      <c r="C24" s="11"/>
      <c r="D24" s="11"/>
      <c r="E24" s="12"/>
      <c r="F24" s="12"/>
      <c r="G24" s="12"/>
      <c r="H24" s="386" t="s">
        <v>314</v>
      </c>
      <c r="I24" s="5"/>
      <c r="J24" s="682"/>
      <c r="K24" s="682"/>
    </row>
    <row r="25" spans="1:11" ht="14.45" customHeight="1" x14ac:dyDescent="0.15">
      <c r="A25" s="22" t="s">
        <v>0</v>
      </c>
      <c r="B25" s="23">
        <v>45915</v>
      </c>
      <c r="C25" s="23">
        <v>45916</v>
      </c>
      <c r="D25" s="23">
        <v>45917</v>
      </c>
      <c r="E25" s="23">
        <v>45918</v>
      </c>
      <c r="F25" s="23">
        <v>45919</v>
      </c>
      <c r="G25" s="23">
        <v>45920</v>
      </c>
      <c r="H25" s="23">
        <v>45921</v>
      </c>
      <c r="I25" s="688" t="s">
        <v>1</v>
      </c>
      <c r="J25" s="690" t="s">
        <v>2</v>
      </c>
      <c r="K25" s="690"/>
    </row>
    <row r="26" spans="1:11" ht="14.45" customHeight="1" x14ac:dyDescent="0.15">
      <c r="A26" s="22" t="s">
        <v>3</v>
      </c>
      <c r="B26" s="24" t="s">
        <v>4</v>
      </c>
      <c r="C26" s="21" t="s">
        <v>5</v>
      </c>
      <c r="D26" s="21" t="s">
        <v>6</v>
      </c>
      <c r="E26" s="2" t="s">
        <v>7</v>
      </c>
      <c r="F26" s="2" t="s">
        <v>8</v>
      </c>
      <c r="G26" s="2" t="s">
        <v>9</v>
      </c>
      <c r="H26" s="24" t="s">
        <v>10</v>
      </c>
      <c r="I26" s="689"/>
      <c r="J26" s="690"/>
      <c r="K26" s="690"/>
    </row>
    <row r="27" spans="1:11" ht="14.45" customHeight="1" x14ac:dyDescent="0.15">
      <c r="A27" s="126" t="s">
        <v>13</v>
      </c>
      <c r="B27" s="12"/>
      <c r="C27" s="21"/>
      <c r="D27" s="21"/>
      <c r="E27" s="12"/>
      <c r="F27" s="12"/>
      <c r="G27" s="12"/>
      <c r="H27" s="12"/>
      <c r="I27" s="5"/>
      <c r="J27" s="693"/>
      <c r="K27" s="692"/>
    </row>
    <row r="28" spans="1:11" ht="14.45" customHeight="1" x14ac:dyDescent="0.15">
      <c r="A28" s="20" t="s">
        <v>37</v>
      </c>
      <c r="B28" s="12" t="s">
        <v>21</v>
      </c>
      <c r="C28" s="21"/>
      <c r="D28" s="11"/>
      <c r="E28" s="12" t="s">
        <v>21</v>
      </c>
      <c r="F28" s="12"/>
      <c r="G28" s="12" t="s">
        <v>21</v>
      </c>
      <c r="H28" s="12"/>
      <c r="I28" s="5">
        <f t="shared" ref="I28:I34" si="6">COUNTIFS(B28:H28,"&lt;&gt;空",B28:H28,"&lt;&gt;休",B28:H28,"&lt;&gt;調",B28:H28,"&lt;&gt;",B28:H28,"&lt;&gt;調整休")</f>
        <v>3</v>
      </c>
      <c r="J28" s="682">
        <f t="shared" ref="J28:J29" si="7">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草加9-14"))*(4.5)+(COUNTIF(B28:H28,"新田9-14"))*(4.5)+(COUNTIF(B28:H28,"新田14-19"))*(4.5)</f>
        <v>13.5</v>
      </c>
      <c r="K28" s="682"/>
    </row>
    <row r="29" spans="1:11" ht="14.45" customHeight="1" x14ac:dyDescent="0.15">
      <c r="A29" s="20" t="s">
        <v>19</v>
      </c>
      <c r="B29" s="12" t="s">
        <v>20</v>
      </c>
      <c r="C29" s="21"/>
      <c r="D29" s="11"/>
      <c r="E29" s="59"/>
      <c r="F29" s="12"/>
      <c r="G29" s="12" t="s">
        <v>20</v>
      </c>
      <c r="H29" s="12" t="s">
        <v>21</v>
      </c>
      <c r="I29" s="5">
        <f t="shared" si="6"/>
        <v>3</v>
      </c>
      <c r="J29" s="682">
        <f t="shared" si="7"/>
        <v>13.5</v>
      </c>
      <c r="K29" s="682"/>
    </row>
    <row r="30" spans="1:11" ht="14.45" customHeight="1" x14ac:dyDescent="0.15">
      <c r="A30" s="20" t="s">
        <v>62</v>
      </c>
      <c r="B30" s="12" t="s">
        <v>20</v>
      </c>
      <c r="C30" s="21"/>
      <c r="D30" s="32"/>
      <c r="E30" s="93" t="s">
        <v>84</v>
      </c>
      <c r="F30" s="12" t="s">
        <v>20</v>
      </c>
      <c r="G30" s="12" t="s">
        <v>27</v>
      </c>
      <c r="H30" s="12"/>
      <c r="I30" s="5">
        <f t="shared" si="6"/>
        <v>4</v>
      </c>
      <c r="J30" s="682">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16.5</v>
      </c>
      <c r="K30" s="682"/>
    </row>
    <row r="31" spans="1:11" ht="14.45" customHeight="1" x14ac:dyDescent="0.15">
      <c r="A31" s="20" t="s">
        <v>124</v>
      </c>
      <c r="B31" s="93" t="s">
        <v>84</v>
      </c>
      <c r="C31" s="11"/>
      <c r="D31" s="11"/>
      <c r="E31" s="12" t="s">
        <v>20</v>
      </c>
      <c r="F31" s="12" t="s">
        <v>20</v>
      </c>
      <c r="G31" s="12" t="s">
        <v>20</v>
      </c>
      <c r="H31" s="59"/>
      <c r="I31" s="5">
        <f t="shared" si="6"/>
        <v>4</v>
      </c>
      <c r="J31" s="682">
        <f>SUM(COUNTIF(B31:H31,"9-11,15-19"))*(6)+(COUNTIF(B31:H31,"9-12,16-19"))*(6)+(COUNTIF(B31:H31,"9-13,17-19"))*(6)+(COUNTIF(B31:H31,"9-19"))*(9)+(COUNTIF(B31:H31,"9-17"))*(7.25)+(COUNTIF(B31:H31,"9-16"))*(6.25)+(COUNTIF(B31:H31,"9-15"))*(5.5)+(COUNTIF(B31:H31,"9-14"))*(4.5)+(COUNTIF(B31:H31,"9-13"))*(4)+(COUNTIF(B31:H31,"9-12"))*(3)+(COUNTIF(B31:H31,"9-11:30"))*(2.5)+(COUNTIF(B31:H31,"13-19"))*(5.5)+(COUNTIF(B31:H31,"14-19"))*(4.5)+(COUNTIF(B31:H31,"15-19"))*(4)+(COUNTIF(B31:H31,"16-19"))*(3)+(COUNTIF(B31:H31,"16:30-19"))*(2.5)+(COUNTIF(B31:H31,"10-14"))*(4)+(COUNTIF(B31:H31,"草加9-14"))*(4.5)+(COUNTIF(B31:H31,"新田9-14"))*(4.5)+(COUNTIF(B31:H31,"新田14-19"))*(4.5)</f>
        <v>18</v>
      </c>
      <c r="K31" s="682"/>
    </row>
    <row r="32" spans="1:11" ht="14.45" customHeight="1" x14ac:dyDescent="0.15">
      <c r="A32" s="20" t="s">
        <v>225</v>
      </c>
      <c r="B32" s="12" t="s">
        <v>21</v>
      </c>
      <c r="C32" s="32"/>
      <c r="D32" s="32"/>
      <c r="E32" s="12"/>
      <c r="F32" s="12" t="s">
        <v>21</v>
      </c>
      <c r="G32" s="12"/>
      <c r="H32" s="12" t="s">
        <v>20</v>
      </c>
      <c r="I32" s="5">
        <f t="shared" si="6"/>
        <v>3</v>
      </c>
      <c r="J32" s="682">
        <f>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草加9-14"))*(4.5)+(COUNTIF(B32:H32,"新田9-14"))*(4.5)+(COUNTIF(B32:H32,"新田14-19"))*(4.5)</f>
        <v>13.5</v>
      </c>
      <c r="K32" s="682"/>
    </row>
    <row r="33" spans="1:11" ht="14.45" customHeight="1" x14ac:dyDescent="0.15">
      <c r="A33" s="20" t="s">
        <v>291</v>
      </c>
      <c r="B33" s="12"/>
      <c r="C33" s="32"/>
      <c r="D33" s="32"/>
      <c r="E33" s="12" t="s">
        <v>20</v>
      </c>
      <c r="F33" s="12"/>
      <c r="G33" s="12" t="s">
        <v>20</v>
      </c>
      <c r="H33" s="12" t="s">
        <v>20</v>
      </c>
      <c r="I33" s="5">
        <f t="shared" si="6"/>
        <v>3</v>
      </c>
      <c r="J33" s="682">
        <f>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草加9-14"))*(4.5)+(COUNTIF(B33:H33,"新田9-14"))*(4.5)+(COUNTIF(B33:H33,"新田14-19"))*(4.5)</f>
        <v>13.5</v>
      </c>
      <c r="K33" s="682"/>
    </row>
    <row r="34" spans="1:11" ht="14.45" customHeight="1" x14ac:dyDescent="0.15">
      <c r="A34" s="20" t="s">
        <v>38</v>
      </c>
      <c r="B34" s="103" t="s">
        <v>57</v>
      </c>
      <c r="C34" s="11"/>
      <c r="D34" s="11"/>
      <c r="E34" s="12"/>
      <c r="F34" s="12" t="s">
        <v>21</v>
      </c>
      <c r="G34" s="103" t="s">
        <v>57</v>
      </c>
      <c r="H34" s="103" t="s">
        <v>56</v>
      </c>
      <c r="I34" s="5">
        <f t="shared" si="6"/>
        <v>4</v>
      </c>
      <c r="J34" s="682">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草加9-14"))*(4.5)+(COUNTIF(B34:H34,"新田9-14"))*(4.5)+(COUNTIF(B34:H34,"新田14-19"))*(4.5)</f>
        <v>18</v>
      </c>
      <c r="K34" s="682"/>
    </row>
    <row r="35" spans="1:11" ht="14.45" customHeight="1" x14ac:dyDescent="0.15">
      <c r="A35" s="22" t="s">
        <v>0</v>
      </c>
      <c r="B35" s="90">
        <v>45922</v>
      </c>
      <c r="C35" s="90">
        <v>45923</v>
      </c>
      <c r="D35" s="90">
        <v>45924</v>
      </c>
      <c r="E35" s="90">
        <v>45925</v>
      </c>
      <c r="F35" s="90">
        <v>45926</v>
      </c>
      <c r="G35" s="90">
        <v>45927</v>
      </c>
      <c r="H35" s="90">
        <v>45928</v>
      </c>
      <c r="I35" s="688" t="s">
        <v>1</v>
      </c>
      <c r="J35" s="690" t="s">
        <v>2</v>
      </c>
      <c r="K35" s="690"/>
    </row>
    <row r="36" spans="1:11" ht="14.45" customHeight="1" x14ac:dyDescent="0.15">
      <c r="A36" s="22" t="s">
        <v>3</v>
      </c>
      <c r="B36" s="2" t="s">
        <v>4</v>
      </c>
      <c r="C36" s="376" t="s">
        <v>5</v>
      </c>
      <c r="D36" s="21" t="s">
        <v>6</v>
      </c>
      <c r="E36" s="2" t="s">
        <v>7</v>
      </c>
      <c r="F36" s="2" t="s">
        <v>8</v>
      </c>
      <c r="G36" s="2" t="s">
        <v>9</v>
      </c>
      <c r="H36" s="24" t="s">
        <v>10</v>
      </c>
      <c r="I36" s="689"/>
      <c r="J36" s="690"/>
      <c r="K36" s="690"/>
    </row>
    <row r="37" spans="1:11" ht="14.45" customHeight="1" x14ac:dyDescent="0.15">
      <c r="A37" s="126" t="s">
        <v>12</v>
      </c>
      <c r="B37" s="12"/>
      <c r="C37" s="21"/>
      <c r="D37" s="21"/>
      <c r="E37" s="12"/>
      <c r="F37" s="12"/>
      <c r="G37" s="12"/>
      <c r="H37" s="12"/>
      <c r="I37" s="5"/>
      <c r="J37" s="682"/>
      <c r="K37" s="692"/>
    </row>
    <row r="38" spans="1:11" ht="14.45" customHeight="1" x14ac:dyDescent="0.15">
      <c r="A38" s="20" t="s">
        <v>37</v>
      </c>
      <c r="B38" s="12" t="s">
        <v>21</v>
      </c>
      <c r="C38" s="21"/>
      <c r="D38" s="11"/>
      <c r="E38" s="12" t="s">
        <v>21</v>
      </c>
      <c r="F38" s="12"/>
      <c r="G38" s="12" t="s">
        <v>22</v>
      </c>
      <c r="H38" s="12" t="s">
        <v>20</v>
      </c>
      <c r="I38" s="5">
        <f t="shared" ref="I38:I40" si="8">COUNTIFS(B38:H38,"&lt;&gt;空",B38:H38,"&lt;&gt;休",B38:H38,"&lt;&gt;調",B38:H38,"&lt;&gt;",B38:H38,"&lt;&gt;調整休")</f>
        <v>4</v>
      </c>
      <c r="J38" s="682">
        <f t="shared" ref="J38:J39" si="9">SUM(COUNTIF(B38:H38,"9-11,15-19"))*(6)+(COUNTIF(B38:H38,"9-12,16-19"))*(6)+(COUNTIF(B38:H38,"9-13,17-19"))*(6)+(COUNTIF(B38:H38,"9-19"))*(9)+(COUNTIF(B38:H38,"9-17"))*(7.25)+(COUNTIF(B38:H38,"9-16"))*(6.25)+(COUNTIF(B38:H38,"9-15"))*(5.5)+(COUNTIF(B38:H38,"9-14"))*(4.5)+(COUNTIF(B38:H38,"9-13"))*(4)+(COUNTIF(B38:H38,"9-12"))*(3)+(COUNTIF(B38:H38,"9-11:30"))*(2.5)+(COUNTIF(B38:H38,"13-19"))*(5.5)+(COUNTIF(B38:H38,"14-19"))*(4.5)+(COUNTIF(B38:H38,"15-19"))*(4)+(COUNTIF(B38:H38,"16-19"))*(3)+(COUNTIF(B38:H38,"16:30-19"))*(2.5)+(COUNTIF(B38:H38,"10-14"))*(4)+(COUNTIF(B38:H38,"草加9-14"))*(4.5)+(COUNTIF(B38:H38,"新田9-14"))*(4.5)+(COUNTIF(B38:H38,"新田14-19"))*(4.5)</f>
        <v>19</v>
      </c>
      <c r="K38" s="682"/>
    </row>
    <row r="39" spans="1:11" ht="14.45" customHeight="1" x14ac:dyDescent="0.15">
      <c r="A39" s="20" t="s">
        <v>19</v>
      </c>
      <c r="B39" s="12"/>
      <c r="C39" s="21"/>
      <c r="D39" s="11"/>
      <c r="E39" s="12" t="s">
        <v>20</v>
      </c>
      <c r="F39" s="12"/>
      <c r="G39" s="12" t="s">
        <v>20</v>
      </c>
      <c r="H39" s="12" t="s">
        <v>21</v>
      </c>
      <c r="I39" s="5">
        <f t="shared" si="8"/>
        <v>3</v>
      </c>
      <c r="J39" s="682">
        <f t="shared" si="9"/>
        <v>13.5</v>
      </c>
      <c r="K39" s="682"/>
    </row>
    <row r="40" spans="1:11" ht="14.45" customHeight="1" x14ac:dyDescent="0.15">
      <c r="A40" s="20" t="s">
        <v>62</v>
      </c>
      <c r="B40" s="12" t="s">
        <v>20</v>
      </c>
      <c r="C40" s="21"/>
      <c r="D40" s="32"/>
      <c r="E40" s="93" t="s">
        <v>84</v>
      </c>
      <c r="F40" s="12" t="s">
        <v>20</v>
      </c>
      <c r="G40" s="12" t="s">
        <v>27</v>
      </c>
      <c r="H40" s="12"/>
      <c r="I40" s="5">
        <f t="shared" si="8"/>
        <v>4</v>
      </c>
      <c r="J40" s="682">
        <f>SUM(COUNTIF(B40:H40,"9-11,15-19"))*(6)+(COUNTIF(B40:H40,"9-12,16-19"))*(6)+(COUNTIF(B40:H40,"9-13,17-19"))*(6)+(COUNTIF(B40:H40,"9-19"))*(9)+(COUNTIF(B40:H40,"9-17"))*(7.25)+(COUNTIF(B40:H40,"9-16"))*(6.25)+(COUNTIF(B40:H40,"9-15"))*(5.5)+(COUNTIF(B40:H40,"9-14"))*(4.5)+(COUNTIF(B40:H40,"9-13"))*(4)+(COUNTIF(B40:H40,"9-12"))*(3)+(COUNTIF(B40:H40,"9-11:30"))*(2.5)+(COUNTIF(B40:H40,"13-19"))*(5.5)+(COUNTIF(B40:H40,"14-19"))*(4.5)+(COUNTIF(B40:H40,"15-19"))*(4)+(COUNTIF(B40:H40,"16-19"))*(3)+(COUNTIF(B40:H40,"16:30-19"))*(2.5)+(COUNTIF(B40:H40,"10-14"))*(4)+(COUNTIF(B40:H40,"草加9-14"))*(4.5)+(COUNTIF(B40:H40,"新田9-14"))*(4.5)+(COUNTIF(B40:H40,"新田14-19"))*(4.5)</f>
        <v>16.5</v>
      </c>
      <c r="K40" s="682"/>
    </row>
    <row r="41" spans="1:11" ht="14.45" customHeight="1" x14ac:dyDescent="0.15">
      <c r="A41" s="20" t="s">
        <v>124</v>
      </c>
      <c r="B41" s="93" t="s">
        <v>84</v>
      </c>
      <c r="C41" s="11"/>
      <c r="D41" s="11"/>
      <c r="E41" s="93" t="s">
        <v>84</v>
      </c>
      <c r="F41" s="12" t="s">
        <v>20</v>
      </c>
      <c r="G41" s="12" t="s">
        <v>21</v>
      </c>
      <c r="H41" s="93"/>
      <c r="I41" s="5">
        <f>COUNTIFS(B41:H41,"&lt;&gt;空",B41:H41,"&lt;&gt;休",B41:H41,"&lt;&gt;調",B41:H41,"&lt;&gt;",B41:H41,"&lt;&gt;調整休")</f>
        <v>4</v>
      </c>
      <c r="J41" s="682">
        <f>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草加9-14"))*(4.5)+(COUNTIF(B41:H41,"新田9-14"))*(4.5)+(COUNTIF(B41:H41,"新田14-19"))*(4.5)</f>
        <v>18</v>
      </c>
      <c r="K41" s="682"/>
    </row>
    <row r="42" spans="1:11" ht="14.45" customHeight="1" x14ac:dyDescent="0.15">
      <c r="A42" s="20" t="s">
        <v>225</v>
      </c>
      <c r="B42" s="12" t="s">
        <v>21</v>
      </c>
      <c r="C42" s="32"/>
      <c r="D42" s="32"/>
      <c r="E42" s="12"/>
      <c r="F42" s="12" t="s">
        <v>21</v>
      </c>
      <c r="G42" s="12"/>
      <c r="H42" s="12" t="s">
        <v>20</v>
      </c>
      <c r="I42" s="5">
        <f t="shared" ref="I42:I44" si="10">COUNTIFS(B42:H42,"&lt;&gt;空",B42:H42,"&lt;&gt;休",B42:H42,"&lt;&gt;調",B42:H42,"&lt;&gt;",B42:H42,"&lt;&gt;調整休")</f>
        <v>3</v>
      </c>
      <c r="J42" s="682">
        <f>SUM(COUNTIF(B42:H42,"9-11,15-19"))*(6)+(COUNTIF(B42:H42,"9-12,16-19"))*(6)+(COUNTIF(B42:H42,"9-13,17-19"))*(6)+(COUNTIF(B42:H42,"9-19"))*(9)+(COUNTIF(B42:H42,"9-17"))*(7.25)+(COUNTIF(B42:H42,"9-16"))*(6.25)+(COUNTIF(B42:H42,"9-15"))*(5.5)+(COUNTIF(B42:H42,"9-14"))*(4.5)+(COUNTIF(B42:H42,"9-13"))*(4)+(COUNTIF(B42:H42,"9-12"))*(3)+(COUNTIF(B42:H42,"9-11:30"))*(2.5)+(COUNTIF(B42:H42,"13-19"))*(5.5)+(COUNTIF(B42:H42,"14-19"))*(4.5)+(COUNTIF(B42:H42,"15-19"))*(4)+(COUNTIF(B42:H42,"16-19"))*(3)+(COUNTIF(B42:H42,"16:30-19"))*(2.5)+(COUNTIF(B42:H42,"10-14"))*(4)+(COUNTIF(B42:H42,"草加9-14"))*(4.5)+(COUNTIF(B42:H42,"新田9-14"))*(4.5)+(COUNTIF(B42:H42,"新田14-19"))*(4.5)</f>
        <v>13.5</v>
      </c>
      <c r="K42" s="682"/>
    </row>
    <row r="43" spans="1:11" ht="14.45" customHeight="1" x14ac:dyDescent="0.15">
      <c r="A43" s="20" t="s">
        <v>291</v>
      </c>
      <c r="B43" s="12"/>
      <c r="C43" s="32"/>
      <c r="D43" s="32"/>
      <c r="E43" s="12" t="s">
        <v>20</v>
      </c>
      <c r="F43" s="12"/>
      <c r="G43" s="12" t="s">
        <v>20</v>
      </c>
      <c r="H43" s="12" t="s">
        <v>20</v>
      </c>
      <c r="I43" s="5">
        <f t="shared" si="10"/>
        <v>3</v>
      </c>
      <c r="J43" s="682">
        <f>SUM(COUNTIF(B43:H43,"9-11,15-19"))*(6)+(COUNTIF(B43:H43,"9-12,16-19"))*(6)+(COUNTIF(B43:H43,"9-13,17-19"))*(6)+(COUNTIF(B43:H43,"9-19"))*(9)+(COUNTIF(B43:H43,"9-17"))*(7.25)+(COUNTIF(B43:H43,"9-16"))*(6.25)+(COUNTIF(B43:H43,"9-15"))*(5.5)+(COUNTIF(B43:H43,"9-14"))*(4.5)+(COUNTIF(B43:H43,"9-13"))*(4)+(COUNTIF(B43:H43,"9-12"))*(3)+(COUNTIF(B43:H43,"9-11:30"))*(2.5)+(COUNTIF(B43:H43,"13-19"))*(5.5)+(COUNTIF(B43:H43,"14-19"))*(4.5)+(COUNTIF(B43:H43,"15-19"))*(4)+(COUNTIF(B43:H43,"16-19"))*(3)+(COUNTIF(B43:H43,"16:30-19"))*(2.5)+(COUNTIF(B43:H43,"10-14"))*(4)+(COUNTIF(B43:H43,"草加9-14"))*(4.5)+(COUNTIF(B43:H43,"新田9-14"))*(4.5)+(COUNTIF(B43:H43,"新田14-19"))*(4.5)</f>
        <v>13.5</v>
      </c>
      <c r="K43" s="682"/>
    </row>
    <row r="44" spans="1:11" ht="14.45" customHeight="1" x14ac:dyDescent="0.15">
      <c r="A44" s="20" t="s">
        <v>38</v>
      </c>
      <c r="B44" s="12" t="s">
        <v>20</v>
      </c>
      <c r="C44" s="11"/>
      <c r="D44" s="11"/>
      <c r="E44" s="12"/>
      <c r="F44" s="12" t="s">
        <v>21</v>
      </c>
      <c r="G44" s="103" t="s">
        <v>56</v>
      </c>
      <c r="H44" s="103" t="s">
        <v>56</v>
      </c>
      <c r="I44" s="5">
        <f t="shared" si="10"/>
        <v>4</v>
      </c>
      <c r="J44" s="682">
        <f>SUM(COUNTIF(B44:H44,"9-11,15-19"))*(6)+(COUNTIF(B44:H44,"9-12,16-19"))*(6)+(COUNTIF(B44:H44,"9-13,17-19"))*(6)+(COUNTIF(B44:H44,"9-19"))*(9)+(COUNTIF(B44:H44,"9-17"))*(7.25)+(COUNTIF(B44:H44,"9-16"))*(6.25)+(COUNTIF(B44:H44,"9-15"))*(5.5)+(COUNTIF(B44:H44,"9-14"))*(4.5)+(COUNTIF(B44:H44,"9-13"))*(4)+(COUNTIF(B44:H44,"9-12"))*(3)+(COUNTIF(B44:H44,"9-11:30"))*(2.5)+(COUNTIF(B44:H44,"13-19"))*(5.5)+(COUNTIF(B44:H44,"14-19"))*(4.5)+(COUNTIF(B44:H44,"15-19"))*(4)+(COUNTIF(B44:H44,"16-19"))*(3)+(COUNTIF(B44:H44,"16:30-19"))*(2.5)+(COUNTIF(B44:H44,"10-14"))*(4)+(COUNTIF(B44:H44,"草加9-14"))*(4.5)+(COUNTIF(B44:H44,"新田9-14"))*(4.5)+(COUNTIF(B44:H44,"新田14-19"))*(4.5)</f>
        <v>18</v>
      </c>
      <c r="K44" s="682"/>
    </row>
    <row r="45" spans="1:11" ht="14.45" customHeight="1" x14ac:dyDescent="0.15">
      <c r="A45" s="321" t="s">
        <v>66</v>
      </c>
      <c r="B45" s="12"/>
      <c r="C45" s="11"/>
      <c r="D45" s="11"/>
      <c r="E45" s="12"/>
      <c r="F45" s="12"/>
      <c r="G45" s="12"/>
      <c r="H45" s="386" t="s">
        <v>314</v>
      </c>
      <c r="I45" s="5"/>
      <c r="J45" s="682"/>
      <c r="K45" s="682"/>
    </row>
    <row r="46" spans="1:11" ht="14.45" customHeight="1" x14ac:dyDescent="0.15">
      <c r="A46" s="22" t="s">
        <v>0</v>
      </c>
      <c r="B46" s="23">
        <v>45929</v>
      </c>
      <c r="C46" s="23">
        <v>45930</v>
      </c>
      <c r="D46" s="23"/>
      <c r="E46" s="23"/>
      <c r="F46" s="23"/>
      <c r="G46" s="23"/>
      <c r="H46" s="23"/>
      <c r="I46" s="688" t="s">
        <v>1</v>
      </c>
      <c r="J46" s="690" t="s">
        <v>2</v>
      </c>
      <c r="K46" s="690"/>
    </row>
    <row r="47" spans="1:11" ht="14.45" customHeight="1" x14ac:dyDescent="0.15">
      <c r="A47" s="22" t="s">
        <v>3</v>
      </c>
      <c r="B47" s="2" t="s">
        <v>4</v>
      </c>
      <c r="C47" s="316" t="s">
        <v>5</v>
      </c>
      <c r="D47" s="21"/>
      <c r="E47" s="2"/>
      <c r="F47" s="2"/>
      <c r="G47" s="2"/>
      <c r="H47" s="24"/>
      <c r="I47" s="689"/>
      <c r="J47" s="690"/>
      <c r="K47" s="690"/>
    </row>
    <row r="48" spans="1:11" ht="14.45" customHeight="1" x14ac:dyDescent="0.15">
      <c r="A48" s="126" t="s">
        <v>13</v>
      </c>
      <c r="B48" s="12"/>
      <c r="C48" s="21"/>
      <c r="D48" s="21"/>
      <c r="E48" s="21"/>
      <c r="F48" s="21"/>
      <c r="G48" s="21"/>
      <c r="H48" s="21"/>
      <c r="I48" s="5"/>
      <c r="J48" s="693"/>
      <c r="K48" s="692"/>
    </row>
    <row r="49" spans="1:14" ht="14.45" customHeight="1" x14ac:dyDescent="0.15">
      <c r="A49" s="20" t="s">
        <v>37</v>
      </c>
      <c r="B49" s="12" t="s">
        <v>21</v>
      </c>
      <c r="C49" s="21"/>
      <c r="D49" s="11"/>
      <c r="E49" s="11"/>
      <c r="F49" s="11"/>
      <c r="G49" s="11"/>
      <c r="H49" s="11"/>
      <c r="I49" s="5">
        <f t="shared" ref="I49:I55" si="11">COUNTIFS(B49:H49,"&lt;&gt;空",B49:H49,"&lt;&gt;休",B49:H49,"&lt;&gt;調",B49:H49,"&lt;&gt;",B49:H49,"&lt;&gt;調整休")</f>
        <v>1</v>
      </c>
      <c r="J49" s="682">
        <f t="shared" ref="J49:J50" si="12">SUM(COUNTIF(B49:H49,"9-11,15-19"))*(6)+(COUNTIF(B49:H49,"9-12,16-19"))*(6)+(COUNTIF(B49:H49,"9-13,17-19"))*(6)+(COUNTIF(B49:H49,"9-19"))*(9)+(COUNTIF(B49:H49,"9-17"))*(7.25)+(COUNTIF(B49:H49,"9-16"))*(6.25)+(COUNTIF(B49:H49,"9-15"))*(5.5)+(COUNTIF(B49:H49,"9-14"))*(4.5)+(COUNTIF(B49:H49,"9-13"))*(4)+(COUNTIF(B49:H49,"9-12"))*(3)+(COUNTIF(B49:H49,"9-11:30"))*(2.5)+(COUNTIF(B49:H49,"13-19"))*(5.5)+(COUNTIF(B49:H49,"14-19"))*(4.5)+(COUNTIF(B49:H49,"15-19"))*(4)+(COUNTIF(B49:H49,"16-19"))*(3)+(COUNTIF(B49:H49,"16:30-19"))*(2.5)+(COUNTIF(B49:H49,"10-14"))*(4)+(COUNTIF(B49:H49,"草加9-14"))*(4.5)+(COUNTIF(B49:H49,"新田9-14"))*(4.5)+(COUNTIF(B49:H49,"新田14-19"))*(4.5)</f>
        <v>4.5</v>
      </c>
      <c r="K49" s="682"/>
    </row>
    <row r="50" spans="1:14" ht="14.45" customHeight="1" x14ac:dyDescent="0.15">
      <c r="A50" s="20" t="s">
        <v>19</v>
      </c>
      <c r="B50" s="12" t="s">
        <v>20</v>
      </c>
      <c r="C50" s="21"/>
      <c r="D50" s="11"/>
      <c r="E50" s="11"/>
      <c r="F50" s="11"/>
      <c r="G50" s="11"/>
      <c r="H50" s="11"/>
      <c r="I50" s="5">
        <f t="shared" si="11"/>
        <v>1</v>
      </c>
      <c r="J50" s="682">
        <f t="shared" si="12"/>
        <v>4.5</v>
      </c>
      <c r="K50" s="682"/>
    </row>
    <row r="51" spans="1:14" ht="14.45" customHeight="1" x14ac:dyDescent="0.15">
      <c r="A51" s="20" t="s">
        <v>62</v>
      </c>
      <c r="B51" s="12" t="s">
        <v>20</v>
      </c>
      <c r="C51" s="21"/>
      <c r="D51" s="32"/>
      <c r="E51" s="32"/>
      <c r="F51" s="32"/>
      <c r="G51" s="32"/>
      <c r="H51" s="32"/>
      <c r="I51" s="5">
        <f t="shared" si="11"/>
        <v>1</v>
      </c>
      <c r="J51" s="682">
        <f>SUM(COUNTIF(B51:H51,"9-11,15-19"))*(6)+(COUNTIF(B51:H51,"9-12,16-19"))*(6)+(COUNTIF(B51:H51,"9-13,17-19"))*(6)+(COUNTIF(B51:H51,"9-19"))*(9)+(COUNTIF(B51:H51,"9-17"))*(7.25)+(COUNTIF(B51:H51,"9-16"))*(6.25)+(COUNTIF(B51:H51,"9-15"))*(5.5)+(COUNTIF(B51:H51,"9-14"))*(4.5)+(COUNTIF(B51:H51,"9-13"))*(4)+(COUNTIF(B51:H51,"9-12"))*(3)+(COUNTIF(B51:H51,"9-11:30"))*(2.5)+(COUNTIF(B51:H51,"13-19"))*(5.5)+(COUNTIF(B51:H51,"14-19"))*(4.5)+(COUNTIF(B51:H51,"15-19"))*(4)+(COUNTIF(B51:H51,"16-19"))*(3)+(COUNTIF(B51:H51,"16:30-19"))*(2.5)+(COUNTIF(B51:H51,"10-14"))*(4)+(COUNTIF(B51:H51,"草加9-14"))*(4.5)+(COUNTIF(B51:H51,"新田9-14"))*(4.5)+(COUNTIF(B51:H51,"新田14-19"))*(4.5)</f>
        <v>4.5</v>
      </c>
      <c r="K51" s="682"/>
    </row>
    <row r="52" spans="1:14" ht="14.45" customHeight="1" x14ac:dyDescent="0.15">
      <c r="A52" s="20" t="s">
        <v>124</v>
      </c>
      <c r="B52" s="93" t="s">
        <v>84</v>
      </c>
      <c r="C52" s="11"/>
      <c r="D52" s="11"/>
      <c r="E52" s="11"/>
      <c r="F52" s="11"/>
      <c r="G52" s="11"/>
      <c r="H52" s="11"/>
      <c r="I52" s="5">
        <f t="shared" si="11"/>
        <v>1</v>
      </c>
      <c r="J52" s="682">
        <f>SUM(COUNTIF(B52:H52,"9-11,15-19"))*(6)+(COUNTIF(B52:H52,"9-12,16-19"))*(6)+(COUNTIF(B52:H52,"9-13,17-19"))*(6)+(COUNTIF(B52:H52,"9-19"))*(9)+(COUNTIF(B52:H52,"9-17"))*(7.25)+(COUNTIF(B52:H52,"9-16"))*(6.25)+(COUNTIF(B52:H52,"9-15"))*(5.5)+(COUNTIF(B52:H52,"9-14"))*(4.5)+(COUNTIF(B52:H52,"9-13"))*(4)+(COUNTIF(B52:H52,"9-12"))*(3)+(COUNTIF(B52:H52,"9-11:30"))*(2.5)+(COUNTIF(B52:H52,"13-19"))*(5.5)+(COUNTIF(B52:H52,"14-19"))*(4.5)+(COUNTIF(B52:H52,"15-19"))*(4)+(COUNTIF(B52:H52,"16-19"))*(3)+(COUNTIF(B52:H52,"16:30-19"))*(2.5)+(COUNTIF(B52:H52,"10-14"))*(4)+(COUNTIF(B52:H52,"草加9-14"))*(4.5)+(COUNTIF(B52:H52,"新田9-14"))*(4.5)+(COUNTIF(B52:H52,"新田14-19"))*(4.5)</f>
        <v>4.5</v>
      </c>
      <c r="K52" s="682"/>
    </row>
    <row r="53" spans="1:14" ht="14.45" customHeight="1" x14ac:dyDescent="0.15">
      <c r="A53" s="20" t="s">
        <v>225</v>
      </c>
      <c r="B53" s="12" t="s">
        <v>21</v>
      </c>
      <c r="C53" s="32"/>
      <c r="D53" s="32"/>
      <c r="E53" s="32"/>
      <c r="F53" s="32"/>
      <c r="G53" s="32"/>
      <c r="H53" s="32"/>
      <c r="I53" s="5">
        <f t="shared" si="11"/>
        <v>1</v>
      </c>
      <c r="J53" s="682">
        <f>SUM(COUNTIF(B53:H53,"9-11,15-19"))*(6)+(COUNTIF(B53:H53,"9-12,16-19"))*(6)+(COUNTIF(B53:H53,"9-13,17-19"))*(6)+(COUNTIF(B53:H53,"9-19"))*(9)+(COUNTIF(B53:H53,"9-17"))*(7.25)+(COUNTIF(B53:H53,"9-16"))*(6.25)+(COUNTIF(B53:H53,"9-15"))*(5.5)+(COUNTIF(B53:H53,"9-14"))*(4.5)+(COUNTIF(B53:H53,"9-13"))*(4)+(COUNTIF(B53:H53,"9-12"))*(3)+(COUNTIF(B53:H53,"9-11:30"))*(2.5)+(COUNTIF(B53:H53,"13-19"))*(5.5)+(COUNTIF(B53:H53,"14-19"))*(4.5)+(COUNTIF(B53:H53,"15-19"))*(4)+(COUNTIF(B53:H53,"16-19"))*(3)+(COUNTIF(B53:H53,"16:30-19"))*(2.5)+(COUNTIF(B53:H53,"10-14"))*(4)+(COUNTIF(B53:H53,"草加9-14"))*(4.5)+(COUNTIF(B53:H53,"新田9-14"))*(4.5)+(COUNTIF(B53:H53,"新田14-19"))*(4.5)</f>
        <v>4.5</v>
      </c>
      <c r="K53" s="682"/>
    </row>
    <row r="54" spans="1:14" ht="14.45" customHeight="1" x14ac:dyDescent="0.15">
      <c r="A54" s="20" t="s">
        <v>291</v>
      </c>
      <c r="B54" s="12"/>
      <c r="C54" s="32"/>
      <c r="D54" s="32"/>
      <c r="E54" s="32"/>
      <c r="F54" s="32"/>
      <c r="G54" s="32"/>
      <c r="H54" s="32"/>
      <c r="I54" s="5">
        <f t="shared" si="11"/>
        <v>0</v>
      </c>
      <c r="J54" s="682">
        <f>SUM(COUNTIF(B54:H54,"9-11,15-19"))*(6)+(COUNTIF(B54:H54,"9-12,16-19"))*(6)+(COUNTIF(B54:H54,"9-13,17-19"))*(6)+(COUNTIF(B54:H54,"9-19"))*(9)+(COUNTIF(B54:H54,"9-17"))*(7.25)+(COUNTIF(B54:H54,"9-16"))*(6.25)+(COUNTIF(B54:H54,"9-15"))*(5.5)+(COUNTIF(B54:H54,"9-14"))*(4.5)+(COUNTIF(B54:H54,"9-13"))*(4)+(COUNTIF(B54:H54,"9-12"))*(3)+(COUNTIF(B54:H54,"9-11:30"))*(2.5)+(COUNTIF(B54:H54,"13-19"))*(5.5)+(COUNTIF(B54:H54,"14-19"))*(4.5)+(COUNTIF(B54:H54,"15-19"))*(4)+(COUNTIF(B54:H54,"16-19"))*(3)+(COUNTIF(B54:H54,"16:30-19"))*(2.5)+(COUNTIF(B54:H54,"10-14"))*(4)+(COUNTIF(B54:H54,"草加9-14"))*(4.5)+(COUNTIF(B54:H54,"新田9-14"))*(4.5)+(COUNTIF(B54:H54,"新田14-19"))*(4.5)</f>
        <v>0</v>
      </c>
      <c r="K54" s="682"/>
    </row>
    <row r="55" spans="1:14" ht="14.45" customHeight="1" x14ac:dyDescent="0.15">
      <c r="A55" s="20" t="s">
        <v>38</v>
      </c>
      <c r="B55" s="12" t="s">
        <v>21</v>
      </c>
      <c r="C55" s="11"/>
      <c r="D55" s="11"/>
      <c r="E55" s="11"/>
      <c r="F55" s="11"/>
      <c r="G55" s="11"/>
      <c r="H55" s="11"/>
      <c r="I55" s="5">
        <f t="shared" si="11"/>
        <v>1</v>
      </c>
      <c r="J55" s="682">
        <f>SUM(COUNTIF(B55:H55,"9-11,15-19"))*(6)+(COUNTIF(B55:H55,"9-12,16-19"))*(6)+(COUNTIF(B55:H55,"9-13,17-19"))*(6)+(COUNTIF(B55:H55,"9-19"))*(9)+(COUNTIF(B55:H55,"9-17"))*(7.25)+(COUNTIF(B55:H55,"9-16"))*(6.25)+(COUNTIF(B55:H55,"9-15"))*(5.5)+(COUNTIF(B55:H55,"9-14"))*(4.5)+(COUNTIF(B55:H55,"9-13"))*(4)+(COUNTIF(B55:H55,"9-12"))*(3)+(COUNTIF(B55:H55,"9-11:30"))*(2.5)+(COUNTIF(B55:H55,"13-19"))*(5.5)+(COUNTIF(B55:H55,"14-19"))*(4.5)+(COUNTIF(B55:H55,"15-19"))*(4)+(COUNTIF(B55:H55,"16-19"))*(3)+(COUNTIF(B55:H55,"16:30-19"))*(2.5)+(COUNTIF(B55:H55,"10-14"))*(4)+(COUNTIF(B55:H55,"草加9-14"))*(4.5)+(COUNTIF(B55:H55,"新田9-14"))*(4.5)+(COUNTIF(B55:H55,"新田14-19"))*(4.5)</f>
        <v>4.5</v>
      </c>
      <c r="K55" s="682"/>
    </row>
    <row r="56" spans="1:14" ht="14.45" customHeight="1" x14ac:dyDescent="0.15">
      <c r="A56" s="41"/>
      <c r="B56" s="42"/>
      <c r="C56" s="42"/>
      <c r="D56" s="42"/>
      <c r="E56" s="42"/>
      <c r="F56" s="42"/>
      <c r="G56" s="42"/>
      <c r="H56" s="42"/>
      <c r="I56" s="881" t="s">
        <v>298</v>
      </c>
      <c r="J56" s="881"/>
      <c r="K56" s="881"/>
    </row>
    <row r="57" spans="1:14" ht="14.45" customHeight="1" x14ac:dyDescent="0.15">
      <c r="A57" s="699" t="s">
        <v>36</v>
      </c>
      <c r="B57" s="700"/>
      <c r="C57" s="13"/>
      <c r="D57" s="701" t="s">
        <v>31</v>
      </c>
      <c r="E57" s="701"/>
      <c r="H57" s="10"/>
      <c r="I57" s="10"/>
      <c r="M57" s="14"/>
      <c r="N57" s="15"/>
    </row>
    <row r="58" spans="1:14" ht="14.45" customHeight="1" x14ac:dyDescent="0.15">
      <c r="A58" s="702" t="s">
        <v>85</v>
      </c>
      <c r="B58" s="703"/>
      <c r="C58" s="704" t="s">
        <v>89</v>
      </c>
      <c r="D58" s="705"/>
      <c r="E58" s="705"/>
      <c r="F58" s="705"/>
      <c r="G58" s="705"/>
      <c r="H58" s="705"/>
      <c r="I58" s="705"/>
      <c r="J58" s="705"/>
      <c r="K58" s="705"/>
      <c r="M58" s="14"/>
      <c r="N58" s="15"/>
    </row>
    <row r="59" spans="1:14" ht="14.45" customHeight="1" x14ac:dyDescent="0.15">
      <c r="A59" s="702" t="s">
        <v>86</v>
      </c>
      <c r="B59" s="703"/>
      <c r="C59" s="704" t="s">
        <v>90</v>
      </c>
      <c r="D59" s="705"/>
      <c r="E59" s="705"/>
      <c r="F59" s="705"/>
      <c r="G59" s="705"/>
      <c r="H59" s="705"/>
      <c r="I59" s="705"/>
      <c r="J59" s="705"/>
      <c r="K59" s="705"/>
    </row>
    <row r="60" spans="1:14" ht="14.45" customHeight="1" x14ac:dyDescent="0.15">
      <c r="A60" s="95" t="s">
        <v>87</v>
      </c>
      <c r="B60" s="96"/>
      <c r="C60" s="696" t="s">
        <v>30</v>
      </c>
      <c r="D60" s="697"/>
      <c r="E60" s="697"/>
      <c r="F60" s="697"/>
      <c r="G60" s="697"/>
      <c r="H60" s="697"/>
      <c r="I60" s="697"/>
      <c r="J60" s="697"/>
      <c r="K60" s="697"/>
    </row>
    <row r="61" spans="1:14" ht="14.45" customHeight="1" x14ac:dyDescent="0.15">
      <c r="A61" s="95" t="s">
        <v>88</v>
      </c>
      <c r="B61" s="96"/>
      <c r="C61" s="97" t="s">
        <v>32</v>
      </c>
      <c r="D61" s="98"/>
      <c r="E61" s="98"/>
      <c r="F61" s="98"/>
      <c r="G61" s="98"/>
      <c r="H61" s="98"/>
      <c r="I61" s="98"/>
      <c r="J61" s="98"/>
      <c r="K61" s="98"/>
    </row>
    <row r="62" spans="1:14" ht="14.45" customHeight="1" x14ac:dyDescent="0.15">
      <c r="A62" s="694"/>
      <c r="B62" s="695"/>
      <c r="C62" s="696" t="s">
        <v>91</v>
      </c>
      <c r="D62" s="697"/>
      <c r="E62" s="697"/>
      <c r="F62" s="697"/>
      <c r="G62" s="697"/>
      <c r="H62" s="697"/>
      <c r="I62" s="697"/>
      <c r="J62" s="697"/>
      <c r="K62" s="697"/>
    </row>
    <row r="63" spans="1:14" ht="14.45" customHeight="1" x14ac:dyDescent="0.15">
      <c r="A63" s="876"/>
      <c r="B63" s="876"/>
      <c r="C63" s="98" t="s">
        <v>35</v>
      </c>
      <c r="D63" s="98"/>
      <c r="E63" s="98"/>
      <c r="F63" s="98"/>
      <c r="G63" s="98"/>
      <c r="H63" s="98"/>
      <c r="I63" s="98"/>
      <c r="J63" s="98"/>
      <c r="K63" s="98"/>
    </row>
    <row r="64" spans="1:14" ht="14.45" customHeight="1" x14ac:dyDescent="0.15">
      <c r="A64" s="875"/>
      <c r="B64" s="875"/>
      <c r="C64" s="697" t="s">
        <v>104</v>
      </c>
      <c r="D64" s="697"/>
      <c r="E64" s="697"/>
      <c r="F64" s="697"/>
      <c r="G64" s="697"/>
      <c r="H64" s="697"/>
      <c r="I64" s="697"/>
      <c r="J64" s="697"/>
      <c r="K64" s="697"/>
    </row>
    <row r="65" spans="1:11" ht="14.45" customHeight="1" x14ac:dyDescent="0.15">
      <c r="A65" s="875"/>
      <c r="B65" s="875"/>
      <c r="C65" s="697" t="s">
        <v>106</v>
      </c>
      <c r="D65" s="697"/>
      <c r="E65" s="697"/>
      <c r="F65" s="697"/>
      <c r="G65" s="697"/>
      <c r="H65" s="697"/>
      <c r="I65" s="697"/>
      <c r="J65" s="697"/>
      <c r="K65" s="697"/>
    </row>
  </sheetData>
  <mergeCells count="71">
    <mergeCell ref="J10:K10"/>
    <mergeCell ref="B1:F1"/>
    <mergeCell ref="H1:K1"/>
    <mergeCell ref="I3:I4"/>
    <mergeCell ref="J3:K4"/>
    <mergeCell ref="F5:H5"/>
    <mergeCell ref="J5:K5"/>
    <mergeCell ref="J6:K6"/>
    <mergeCell ref="J7:K7"/>
    <mergeCell ref="J8:K8"/>
    <mergeCell ref="J9:K9"/>
    <mergeCell ref="J22:K22"/>
    <mergeCell ref="J11:K11"/>
    <mergeCell ref="J12:K12"/>
    <mergeCell ref="I14:I15"/>
    <mergeCell ref="J14:K15"/>
    <mergeCell ref="J16:K16"/>
    <mergeCell ref="J17:K17"/>
    <mergeCell ref="J13:K13"/>
    <mergeCell ref="J18:K18"/>
    <mergeCell ref="J19:K19"/>
    <mergeCell ref="J20:K20"/>
    <mergeCell ref="J21:K21"/>
    <mergeCell ref="J34:K34"/>
    <mergeCell ref="J23:K23"/>
    <mergeCell ref="I25:I26"/>
    <mergeCell ref="J25:K26"/>
    <mergeCell ref="J27:K27"/>
    <mergeCell ref="J28:K28"/>
    <mergeCell ref="J29:K29"/>
    <mergeCell ref="J30:K30"/>
    <mergeCell ref="J31:K31"/>
    <mergeCell ref="J32:K32"/>
    <mergeCell ref="J33:K33"/>
    <mergeCell ref="J24:K24"/>
    <mergeCell ref="I46:I47"/>
    <mergeCell ref="J46:K47"/>
    <mergeCell ref="I35:I36"/>
    <mergeCell ref="J35:K36"/>
    <mergeCell ref="J37:K37"/>
    <mergeCell ref="J38:K38"/>
    <mergeCell ref="J39:K39"/>
    <mergeCell ref="J52:K52"/>
    <mergeCell ref="J40:K40"/>
    <mergeCell ref="J41:K41"/>
    <mergeCell ref="J42:K42"/>
    <mergeCell ref="J43:K43"/>
    <mergeCell ref="J44:K44"/>
    <mergeCell ref="J48:K48"/>
    <mergeCell ref="J49:K49"/>
    <mergeCell ref="J50:K50"/>
    <mergeCell ref="J51:K51"/>
    <mergeCell ref="J45:K45"/>
    <mergeCell ref="A62:B62"/>
    <mergeCell ref="C62:K62"/>
    <mergeCell ref="J53:K53"/>
    <mergeCell ref="J54:K54"/>
    <mergeCell ref="J55:K55"/>
    <mergeCell ref="I56:K56"/>
    <mergeCell ref="A57:B57"/>
    <mergeCell ref="D57:E57"/>
    <mergeCell ref="A58:B58"/>
    <mergeCell ref="C58:K58"/>
    <mergeCell ref="A59:B59"/>
    <mergeCell ref="C59:K59"/>
    <mergeCell ref="C60:K60"/>
    <mergeCell ref="A63:B63"/>
    <mergeCell ref="A64:B64"/>
    <mergeCell ref="C64:K64"/>
    <mergeCell ref="A65:B65"/>
    <mergeCell ref="C65:K65"/>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C4400-B508-4453-9202-C0C56FC5C5BE}">
  <sheetPr>
    <tabColor theme="7" tint="0.59999389629810485"/>
  </sheetPr>
  <dimension ref="A1:K60"/>
  <sheetViews>
    <sheetView topLeftCell="A7" zoomScale="115" zoomScaleNormal="115" workbookViewId="0">
      <selection activeCell="N19" sqref="N19"/>
    </sheetView>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60" t="s">
        <v>69</v>
      </c>
      <c r="B1" s="753" t="s">
        <v>289</v>
      </c>
      <c r="C1" s="753"/>
      <c r="D1" s="753"/>
      <c r="E1" s="753"/>
      <c r="F1" s="753"/>
      <c r="G1" s="754"/>
      <c r="H1" s="755" t="s">
        <v>154</v>
      </c>
      <c r="I1" s="756"/>
      <c r="J1" s="756"/>
      <c r="K1" s="757"/>
    </row>
    <row r="2" spans="1:11" ht="9" customHeight="1" x14ac:dyDescent="0.15">
      <c r="A2" s="189"/>
    </row>
    <row r="3" spans="1:11" s="191" customFormat="1" ht="15" customHeight="1" x14ac:dyDescent="0.15">
      <c r="A3" s="153" t="s">
        <v>0</v>
      </c>
      <c r="B3" s="154">
        <v>45901</v>
      </c>
      <c r="C3" s="154">
        <v>45902</v>
      </c>
      <c r="D3" s="154">
        <v>45903</v>
      </c>
      <c r="E3" s="154">
        <v>45904</v>
      </c>
      <c r="F3" s="154">
        <v>45905</v>
      </c>
      <c r="G3" s="154">
        <v>45906</v>
      </c>
      <c r="H3" s="154">
        <v>45907</v>
      </c>
      <c r="I3" s="747" t="s">
        <v>1</v>
      </c>
      <c r="J3" s="749" t="s">
        <v>2</v>
      </c>
      <c r="K3" s="750"/>
    </row>
    <row r="4" spans="1:11" s="192" customFormat="1" ht="15" customHeight="1" x14ac:dyDescent="0.15">
      <c r="A4" s="155" t="s">
        <v>3</v>
      </c>
      <c r="B4" s="157" t="s">
        <v>4</v>
      </c>
      <c r="C4" s="157" t="s">
        <v>5</v>
      </c>
      <c r="D4" s="157" t="s">
        <v>6</v>
      </c>
      <c r="E4" s="157" t="s">
        <v>7</v>
      </c>
      <c r="F4" s="157" t="s">
        <v>8</v>
      </c>
      <c r="G4" s="157" t="s">
        <v>9</v>
      </c>
      <c r="H4" s="158" t="s">
        <v>10</v>
      </c>
      <c r="I4" s="748"/>
      <c r="J4" s="749"/>
      <c r="K4" s="750"/>
    </row>
    <row r="5" spans="1:11" s="151" customFormat="1" ht="13.5" customHeight="1" x14ac:dyDescent="0.15">
      <c r="A5" s="206" t="s">
        <v>131</v>
      </c>
      <c r="B5" s="195">
        <v>4</v>
      </c>
      <c r="C5" s="195"/>
      <c r="D5" s="195"/>
      <c r="E5" s="195">
        <v>5</v>
      </c>
      <c r="F5" s="195">
        <v>5</v>
      </c>
      <c r="G5" s="195">
        <v>3</v>
      </c>
      <c r="H5" s="195">
        <v>4</v>
      </c>
      <c r="I5" s="196"/>
      <c r="J5" s="751"/>
      <c r="K5" s="752"/>
    </row>
    <row r="6" spans="1:11" ht="13.5" customHeight="1" x14ac:dyDescent="0.15">
      <c r="A6" s="197" t="s">
        <v>155</v>
      </c>
      <c r="B6" s="239"/>
      <c r="C6" s="241"/>
      <c r="D6" s="241"/>
      <c r="E6" s="239" t="s">
        <v>25</v>
      </c>
      <c r="F6" s="16"/>
      <c r="G6" s="239" t="s">
        <v>157</v>
      </c>
      <c r="H6" s="239" t="s">
        <v>58</v>
      </c>
      <c r="I6" s="199">
        <f>COUNTA(B6:H6)</f>
        <v>3</v>
      </c>
      <c r="J6" s="733">
        <f>SUM(COUNTIF(B6:H6,"9-15"))*(5.5)+SUM(COUNTIF(B6:H6,"10-15"))*(4.5)+SUM(COUNTIF(B6:H6,"9-16"))*(6.25)+SUM(COUNTIF(B6:H6,"9:30-15"))*(5)+SUM(COUNTIF(B6:H6,"10-16"))*(5.5)+SUM(COUNTIF(B6:H6,"10-14"))*(4)</f>
        <v>17</v>
      </c>
      <c r="K6" s="734"/>
    </row>
    <row r="7" spans="1:11" ht="13.5" customHeight="1" x14ac:dyDescent="0.15">
      <c r="A7" s="197" t="s">
        <v>158</v>
      </c>
      <c r="B7" s="239" t="s">
        <v>25</v>
      </c>
      <c r="C7" s="241"/>
      <c r="D7" s="241"/>
      <c r="E7" s="239"/>
      <c r="F7" s="239"/>
      <c r="G7" s="239" t="s">
        <v>126</v>
      </c>
      <c r="H7" s="239" t="s">
        <v>233</v>
      </c>
      <c r="I7" s="200">
        <f>COUNTA(B7:H7)</f>
        <v>3</v>
      </c>
      <c r="J7" s="733">
        <f t="shared" ref="J7:J12" si="0">SUM(COUNTIF(B7:H7,"9-15"))*(5.5)+SUM(COUNTIF(B7:H7,"10-15"))*(4.5)+SUM(COUNTIF(B7:H7,"9-16"))*(6.25)+SUM(COUNTIF(B7:H7,"9:30-15"))*(5)+SUM(COUNTIF(B7:H7,"10-16"))*(5.5)+SUM(COUNTIF(B7:H7,"10-14"))*(4)</f>
        <v>15</v>
      </c>
      <c r="K7" s="734"/>
    </row>
    <row r="8" spans="1:11" ht="13.5" customHeight="1" x14ac:dyDescent="0.15">
      <c r="A8" s="197" t="s">
        <v>159</v>
      </c>
      <c r="B8" s="240" t="s">
        <v>135</v>
      </c>
      <c r="C8" s="241"/>
      <c r="D8" s="241"/>
      <c r="E8" s="240" t="s">
        <v>135</v>
      </c>
      <c r="F8" s="240" t="s">
        <v>135</v>
      </c>
      <c r="G8" s="239"/>
      <c r="H8" s="239"/>
      <c r="I8" s="200">
        <f>COUNTA(#REF!)</f>
        <v>1</v>
      </c>
      <c r="J8" s="733">
        <f t="shared" si="0"/>
        <v>16.5</v>
      </c>
      <c r="K8" s="734"/>
    </row>
    <row r="9" spans="1:11" ht="13.5" customHeight="1" x14ac:dyDescent="0.15">
      <c r="A9" s="197" t="s">
        <v>160</v>
      </c>
      <c r="B9" s="242" t="s">
        <v>176</v>
      </c>
      <c r="C9" s="241"/>
      <c r="D9" s="241"/>
      <c r="E9" s="242" t="s">
        <v>161</v>
      </c>
      <c r="F9" s="239" t="s">
        <v>25</v>
      </c>
      <c r="G9" s="257"/>
      <c r="H9" s="239"/>
      <c r="I9" s="200">
        <f>COUNTA(B9:H9)</f>
        <v>3</v>
      </c>
      <c r="J9" s="733">
        <v>17.75</v>
      </c>
      <c r="K9" s="734"/>
    </row>
    <row r="10" spans="1:11" ht="13.5" customHeight="1" x14ac:dyDescent="0.15">
      <c r="A10" s="197" t="s">
        <v>15</v>
      </c>
      <c r="B10" s="239" t="s">
        <v>25</v>
      </c>
      <c r="C10" s="241"/>
      <c r="D10" s="241"/>
      <c r="E10" s="239" t="s">
        <v>25</v>
      </c>
      <c r="F10" s="239"/>
      <c r="G10" s="239"/>
      <c r="H10" s="239" t="s">
        <v>233</v>
      </c>
      <c r="I10" s="200">
        <f>COUNTA(B10:H10)</f>
        <v>3</v>
      </c>
      <c r="J10" s="733">
        <f t="shared" si="0"/>
        <v>14</v>
      </c>
      <c r="K10" s="734"/>
    </row>
    <row r="11" spans="1:11" ht="13.5" customHeight="1" x14ac:dyDescent="0.15">
      <c r="A11" s="88" t="s">
        <v>183</v>
      </c>
      <c r="B11" s="239"/>
      <c r="C11" s="241"/>
      <c r="D11" s="241"/>
      <c r="E11" s="239" t="s">
        <v>25</v>
      </c>
      <c r="F11" s="239" t="s">
        <v>25</v>
      </c>
      <c r="G11" s="239"/>
      <c r="H11" s="239" t="s">
        <v>233</v>
      </c>
      <c r="I11" s="200">
        <f>COUNTA(B11:H11)</f>
        <v>3</v>
      </c>
      <c r="J11" s="733">
        <f t="shared" si="0"/>
        <v>14</v>
      </c>
      <c r="K11" s="734"/>
    </row>
    <row r="12" spans="1:11" ht="13.5" customHeight="1" x14ac:dyDescent="0.15">
      <c r="A12" s="88" t="s">
        <v>222</v>
      </c>
      <c r="B12" s="257"/>
      <c r="C12" s="282"/>
      <c r="D12" s="198"/>
      <c r="E12" s="239" t="s">
        <v>29</v>
      </c>
      <c r="F12" s="239" t="s">
        <v>29</v>
      </c>
      <c r="G12" s="239"/>
      <c r="H12" s="239"/>
      <c r="I12" s="200">
        <f t="shared" ref="I12:I13" si="1">COUNTA(B12:H12)</f>
        <v>2</v>
      </c>
      <c r="J12" s="733">
        <f t="shared" si="0"/>
        <v>8</v>
      </c>
      <c r="K12" s="734"/>
    </row>
    <row r="13" spans="1:11" ht="13.5" customHeight="1" x14ac:dyDescent="0.15">
      <c r="A13" s="88" t="s">
        <v>258</v>
      </c>
      <c r="B13" s="239" t="s">
        <v>25</v>
      </c>
      <c r="C13" s="202"/>
      <c r="D13" s="202"/>
      <c r="E13" s="203"/>
      <c r="F13" s="239" t="s">
        <v>25</v>
      </c>
      <c r="G13" s="239" t="s">
        <v>25</v>
      </c>
      <c r="H13" s="120"/>
      <c r="I13" s="200">
        <f t="shared" si="1"/>
        <v>3</v>
      </c>
      <c r="J13" s="733">
        <f t="shared" ref="J13" si="2">SUM(COUNTIF(B13:H13,"9-15"))*(5.5)+SUM(COUNTIF(B13:H13,"10-15"))*(4.5)+SUM(COUNTIF(B13:H13,"9-16"))*(6.25)+SUM(COUNTIF(B13:H13,"9:30-15"))*(5)+SUM(COUNTIF(B13:H13,"10-16"))*(5.5)+SUM(COUNTIF(B13:H13,"10-14"))*(4)</f>
        <v>13.5</v>
      </c>
      <c r="K13" s="734"/>
    </row>
    <row r="14" spans="1:11" s="191" customFormat="1" ht="15" customHeight="1" x14ac:dyDescent="0.15">
      <c r="A14" s="175" t="s">
        <v>0</v>
      </c>
      <c r="B14" s="176">
        <v>45908</v>
      </c>
      <c r="C14" s="176">
        <v>45909</v>
      </c>
      <c r="D14" s="176">
        <v>45910</v>
      </c>
      <c r="E14" s="176">
        <v>45911</v>
      </c>
      <c r="F14" s="176">
        <v>45912</v>
      </c>
      <c r="G14" s="176">
        <v>45913</v>
      </c>
      <c r="H14" s="176">
        <v>45914</v>
      </c>
      <c r="I14" s="747" t="s">
        <v>1</v>
      </c>
      <c r="J14" s="749" t="s">
        <v>2</v>
      </c>
      <c r="K14" s="750"/>
    </row>
    <row r="15" spans="1:11" s="192" customFormat="1" ht="15" customHeight="1" x14ac:dyDescent="0.15">
      <c r="A15" s="155" t="s">
        <v>3</v>
      </c>
      <c r="B15" s="157" t="s">
        <v>4</v>
      </c>
      <c r="C15" s="157" t="s">
        <v>5</v>
      </c>
      <c r="D15" s="157" t="s">
        <v>6</v>
      </c>
      <c r="E15" s="157" t="s">
        <v>7</v>
      </c>
      <c r="F15" s="157" t="s">
        <v>8</v>
      </c>
      <c r="G15" s="157" t="s">
        <v>9</v>
      </c>
      <c r="H15" s="158" t="s">
        <v>10</v>
      </c>
      <c r="I15" s="748"/>
      <c r="J15" s="749"/>
      <c r="K15" s="750"/>
    </row>
    <row r="16" spans="1:11" s="151" customFormat="1" ht="13.5" customHeight="1" x14ac:dyDescent="0.15">
      <c r="A16" s="206" t="s">
        <v>142</v>
      </c>
      <c r="B16" s="195">
        <v>5</v>
      </c>
      <c r="C16" s="195"/>
      <c r="D16" s="195"/>
      <c r="E16" s="195">
        <v>5</v>
      </c>
      <c r="F16" s="382" t="s">
        <v>302</v>
      </c>
      <c r="G16" s="195">
        <v>3</v>
      </c>
      <c r="H16" s="195">
        <v>4</v>
      </c>
      <c r="I16" s="196"/>
      <c r="J16" s="751"/>
      <c r="K16" s="752"/>
    </row>
    <row r="17" spans="1:11" s="151" customFormat="1" ht="13.5" customHeight="1" x14ac:dyDescent="0.15">
      <c r="A17" s="197" t="s">
        <v>155</v>
      </c>
      <c r="B17" s="239"/>
      <c r="C17" s="241"/>
      <c r="D17" s="241"/>
      <c r="E17" s="239" t="s">
        <v>25</v>
      </c>
      <c r="F17" s="386" t="s">
        <v>306</v>
      </c>
      <c r="G17" s="239" t="s">
        <v>157</v>
      </c>
      <c r="H17" s="239" t="s">
        <v>58</v>
      </c>
      <c r="I17" s="200">
        <f t="shared" ref="I17:I24" si="3">COUNTA(B17:H17)</f>
        <v>4</v>
      </c>
      <c r="J17" s="733">
        <f t="shared" ref="J17:J24" si="4">SUM(COUNTIF(B17:H17,"9-15"))*(5.5)+SUM(COUNTIF(B17:H17,"10-15"))*(4.5)+SUM(COUNTIF(B17:H17,"9-16"))*(6.25)+SUM(COUNTIF(B17:H17,"9:30-15"))*(5)+SUM(COUNTIF(B17:H17,"10-16"))*(5.5)+SUM(COUNTIF(B17:H17,"10-14"))*(4)</f>
        <v>17</v>
      </c>
      <c r="K17" s="734"/>
    </row>
    <row r="18" spans="1:11" ht="13.5" customHeight="1" x14ac:dyDescent="0.15">
      <c r="A18" s="197" t="s">
        <v>158</v>
      </c>
      <c r="B18" s="239" t="s">
        <v>25</v>
      </c>
      <c r="C18" s="241"/>
      <c r="D18" s="241"/>
      <c r="E18" s="239"/>
      <c r="F18" s="239"/>
      <c r="G18" s="239" t="s">
        <v>126</v>
      </c>
      <c r="H18" s="239" t="s">
        <v>233</v>
      </c>
      <c r="I18" s="200">
        <f t="shared" si="3"/>
        <v>3</v>
      </c>
      <c r="J18" s="733">
        <f t="shared" si="4"/>
        <v>15</v>
      </c>
      <c r="K18" s="734"/>
    </row>
    <row r="19" spans="1:11" ht="13.5" customHeight="1" x14ac:dyDescent="0.15">
      <c r="A19" s="197" t="s">
        <v>159</v>
      </c>
      <c r="B19" s="240" t="s">
        <v>135</v>
      </c>
      <c r="C19" s="241"/>
      <c r="D19" s="241"/>
      <c r="E19" s="240" t="s">
        <v>135</v>
      </c>
      <c r="F19" s="240" t="s">
        <v>135</v>
      </c>
      <c r="G19" s="239"/>
      <c r="H19" s="239"/>
      <c r="I19" s="200">
        <f t="shared" si="3"/>
        <v>3</v>
      </c>
      <c r="J19" s="733">
        <f t="shared" si="4"/>
        <v>16.5</v>
      </c>
      <c r="K19" s="734"/>
    </row>
    <row r="20" spans="1:11" ht="13.5" customHeight="1" x14ac:dyDescent="0.15">
      <c r="A20" s="197" t="s">
        <v>160</v>
      </c>
      <c r="B20" s="242" t="s">
        <v>176</v>
      </c>
      <c r="C20" s="241"/>
      <c r="D20" s="241"/>
      <c r="E20" s="242" t="s">
        <v>161</v>
      </c>
      <c r="F20" s="386" t="s">
        <v>306</v>
      </c>
      <c r="G20" s="242" t="s">
        <v>161</v>
      </c>
      <c r="H20" s="239"/>
      <c r="I20" s="200">
        <f t="shared" si="3"/>
        <v>4</v>
      </c>
      <c r="J20" s="733">
        <v>24.75</v>
      </c>
      <c r="K20" s="734"/>
    </row>
    <row r="21" spans="1:11" ht="13.5" customHeight="1" x14ac:dyDescent="0.15">
      <c r="A21" s="197" t="s">
        <v>15</v>
      </c>
      <c r="B21" s="239" t="s">
        <v>25</v>
      </c>
      <c r="C21" s="241"/>
      <c r="D21" s="241"/>
      <c r="E21" s="239" t="s">
        <v>25</v>
      </c>
      <c r="F21" s="239"/>
      <c r="G21" s="239"/>
      <c r="H21" s="239" t="s">
        <v>233</v>
      </c>
      <c r="I21" s="200">
        <f>COUNTA(B21:H21)</f>
        <v>3</v>
      </c>
      <c r="J21" s="733">
        <f t="shared" si="4"/>
        <v>14</v>
      </c>
      <c r="K21" s="734"/>
    </row>
    <row r="22" spans="1:11" ht="13.5" customHeight="1" x14ac:dyDescent="0.15">
      <c r="A22" s="88" t="s">
        <v>183</v>
      </c>
      <c r="B22" s="239"/>
      <c r="C22" s="241"/>
      <c r="D22" s="241"/>
      <c r="E22" s="239" t="s">
        <v>25</v>
      </c>
      <c r="F22" s="239" t="s">
        <v>25</v>
      </c>
      <c r="G22" s="239"/>
      <c r="H22" s="239" t="s">
        <v>233</v>
      </c>
      <c r="I22" s="200">
        <f t="shared" si="3"/>
        <v>3</v>
      </c>
      <c r="J22" s="733">
        <f t="shared" si="4"/>
        <v>14</v>
      </c>
      <c r="K22" s="734"/>
    </row>
    <row r="23" spans="1:11" ht="13.5" customHeight="1" x14ac:dyDescent="0.15">
      <c r="A23" s="88" t="s">
        <v>222</v>
      </c>
      <c r="B23" s="239" t="s">
        <v>29</v>
      </c>
      <c r="C23" s="282"/>
      <c r="D23" s="198"/>
      <c r="E23" s="239" t="s">
        <v>29</v>
      </c>
      <c r="F23" s="239" t="s">
        <v>29</v>
      </c>
      <c r="G23" s="239"/>
      <c r="H23" s="239"/>
      <c r="I23" s="200">
        <f t="shared" si="3"/>
        <v>3</v>
      </c>
      <c r="J23" s="733">
        <f t="shared" si="4"/>
        <v>12</v>
      </c>
      <c r="K23" s="734"/>
    </row>
    <row r="24" spans="1:11" ht="13.5" customHeight="1" x14ac:dyDescent="0.15">
      <c r="A24" s="88" t="s">
        <v>258</v>
      </c>
      <c r="B24" s="239" t="s">
        <v>25</v>
      </c>
      <c r="C24" s="202"/>
      <c r="D24" s="202"/>
      <c r="E24" s="203"/>
      <c r="F24" s="239" t="s">
        <v>25</v>
      </c>
      <c r="G24" s="239" t="s">
        <v>25</v>
      </c>
      <c r="H24" s="120"/>
      <c r="I24" s="200">
        <f t="shared" si="3"/>
        <v>3</v>
      </c>
      <c r="J24" s="733">
        <f t="shared" si="4"/>
        <v>13.5</v>
      </c>
      <c r="K24" s="734"/>
    </row>
    <row r="25" spans="1:11" s="191" customFormat="1" ht="15" customHeight="1" x14ac:dyDescent="0.15">
      <c r="A25" s="153" t="s">
        <v>0</v>
      </c>
      <c r="B25" s="183">
        <v>45915</v>
      </c>
      <c r="C25" s="183">
        <v>45916</v>
      </c>
      <c r="D25" s="183">
        <v>45917</v>
      </c>
      <c r="E25" s="183">
        <v>45918</v>
      </c>
      <c r="F25" s="183">
        <v>45919</v>
      </c>
      <c r="G25" s="183">
        <v>45920</v>
      </c>
      <c r="H25" s="183">
        <v>45921</v>
      </c>
      <c r="I25" s="747" t="s">
        <v>1</v>
      </c>
      <c r="J25" s="749" t="s">
        <v>2</v>
      </c>
      <c r="K25" s="750"/>
    </row>
    <row r="26" spans="1:11" s="192" customFormat="1" ht="15" customHeight="1" x14ac:dyDescent="0.15">
      <c r="A26" s="155" t="s">
        <v>3</v>
      </c>
      <c r="B26" s="353" t="s">
        <v>4</v>
      </c>
      <c r="C26" s="157" t="s">
        <v>5</v>
      </c>
      <c r="D26" s="157" t="s">
        <v>6</v>
      </c>
      <c r="E26" s="157" t="s">
        <v>7</v>
      </c>
      <c r="F26" s="157" t="s">
        <v>8</v>
      </c>
      <c r="G26" s="157" t="s">
        <v>9</v>
      </c>
      <c r="H26" s="158" t="s">
        <v>10</v>
      </c>
      <c r="I26" s="748"/>
      <c r="J26" s="749"/>
      <c r="K26" s="750"/>
    </row>
    <row r="27" spans="1:11" s="151" customFormat="1" ht="14.25" customHeight="1" x14ac:dyDescent="0.15">
      <c r="A27" s="206" t="s">
        <v>131</v>
      </c>
      <c r="B27" s="195">
        <v>3</v>
      </c>
      <c r="C27" s="195"/>
      <c r="D27" s="195"/>
      <c r="E27" s="195">
        <v>5</v>
      </c>
      <c r="F27" s="195">
        <v>5</v>
      </c>
      <c r="G27" s="195">
        <v>3</v>
      </c>
      <c r="H27" s="195">
        <v>4</v>
      </c>
      <c r="I27" s="196"/>
      <c r="J27" s="751"/>
      <c r="K27" s="752"/>
    </row>
    <row r="28" spans="1:11" ht="13.5" customHeight="1" x14ac:dyDescent="0.15">
      <c r="A28" s="204" t="s">
        <v>155</v>
      </c>
      <c r="B28" s="239"/>
      <c r="C28" s="241"/>
      <c r="D28" s="241"/>
      <c r="E28" s="239" t="s">
        <v>25</v>
      </c>
      <c r="F28" s="16"/>
      <c r="G28" s="239" t="s">
        <v>157</v>
      </c>
      <c r="H28" s="239" t="s">
        <v>58</v>
      </c>
      <c r="I28" s="199">
        <f>COUNTA(B28:H28)</f>
        <v>3</v>
      </c>
      <c r="J28" s="733">
        <f t="shared" ref="J28:J35" si="5">SUM(COUNTIF(B28:H28,"9-15"))*(5.5)+SUM(COUNTIF(B28:H28,"10-15"))*(4.5)+SUM(COUNTIF(B28:H28,"9-16"))*(6.25)+SUM(COUNTIF(B28:H28,"9:30-15"))*(5)+SUM(COUNTIF(B28:H28,"10-16"))*(5.5)+SUM(COUNTIF(B28:H28,"10-14"))*(4)</f>
        <v>17</v>
      </c>
      <c r="K28" s="734"/>
    </row>
    <row r="29" spans="1:11" ht="13.5" customHeight="1" x14ac:dyDescent="0.15">
      <c r="A29" s="204" t="s">
        <v>158</v>
      </c>
      <c r="B29" s="239" t="s">
        <v>25</v>
      </c>
      <c r="C29" s="241"/>
      <c r="D29" s="241"/>
      <c r="E29" s="239"/>
      <c r="F29" s="239"/>
      <c r="G29" s="239" t="s">
        <v>126</v>
      </c>
      <c r="H29" s="239" t="s">
        <v>233</v>
      </c>
      <c r="I29" s="200">
        <f t="shared" ref="I29:I35" si="6">COUNTA(B29:H29)</f>
        <v>3</v>
      </c>
      <c r="J29" s="733">
        <f t="shared" si="5"/>
        <v>15</v>
      </c>
      <c r="K29" s="734"/>
    </row>
    <row r="30" spans="1:11" ht="13.5" customHeight="1" x14ac:dyDescent="0.15">
      <c r="A30" s="204" t="s">
        <v>159</v>
      </c>
      <c r="B30" s="240" t="s">
        <v>135</v>
      </c>
      <c r="C30" s="241"/>
      <c r="D30" s="241"/>
      <c r="E30" s="240" t="s">
        <v>135</v>
      </c>
      <c r="F30" s="240" t="s">
        <v>135</v>
      </c>
      <c r="G30" s="239"/>
      <c r="H30" s="239"/>
      <c r="I30" s="200">
        <f t="shared" si="6"/>
        <v>3</v>
      </c>
      <c r="J30" s="733">
        <f t="shared" si="5"/>
        <v>16.5</v>
      </c>
      <c r="K30" s="734"/>
    </row>
    <row r="31" spans="1:11" ht="13.5" customHeight="1" x14ac:dyDescent="0.15">
      <c r="A31" s="204" t="s">
        <v>160</v>
      </c>
      <c r="B31" s="257"/>
      <c r="C31" s="241"/>
      <c r="D31" s="241"/>
      <c r="E31" s="242" t="s">
        <v>161</v>
      </c>
      <c r="F31" s="239" t="s">
        <v>25</v>
      </c>
      <c r="G31" s="257"/>
      <c r="H31" s="239"/>
      <c r="I31" s="200">
        <f t="shared" si="6"/>
        <v>2</v>
      </c>
      <c r="J31" s="733">
        <v>13.25</v>
      </c>
      <c r="K31" s="734"/>
    </row>
    <row r="32" spans="1:11" ht="13.5" customHeight="1" x14ac:dyDescent="0.15">
      <c r="A32" s="204" t="s">
        <v>15</v>
      </c>
      <c r="B32" s="239" t="s">
        <v>25</v>
      </c>
      <c r="C32" s="241"/>
      <c r="D32" s="241"/>
      <c r="E32" s="239" t="s">
        <v>25</v>
      </c>
      <c r="F32" s="239"/>
      <c r="G32" s="239"/>
      <c r="H32" s="239" t="s">
        <v>233</v>
      </c>
      <c r="I32" s="200">
        <f t="shared" si="6"/>
        <v>3</v>
      </c>
      <c r="J32" s="733">
        <f t="shared" si="5"/>
        <v>14</v>
      </c>
      <c r="K32" s="734"/>
    </row>
    <row r="33" spans="1:11" ht="13.5" customHeight="1" x14ac:dyDescent="0.15">
      <c r="A33" s="88" t="s">
        <v>183</v>
      </c>
      <c r="B33" s="239"/>
      <c r="C33" s="241"/>
      <c r="D33" s="241"/>
      <c r="E33" s="239" t="s">
        <v>25</v>
      </c>
      <c r="F33" s="239" t="s">
        <v>25</v>
      </c>
      <c r="G33" s="239"/>
      <c r="H33" s="239" t="s">
        <v>233</v>
      </c>
      <c r="I33" s="200">
        <f t="shared" si="6"/>
        <v>3</v>
      </c>
      <c r="J33" s="733">
        <f t="shared" si="5"/>
        <v>14</v>
      </c>
      <c r="K33" s="734"/>
    </row>
    <row r="34" spans="1:11" ht="13.5" customHeight="1" x14ac:dyDescent="0.15">
      <c r="A34" s="88" t="s">
        <v>222</v>
      </c>
      <c r="B34" s="257"/>
      <c r="C34" s="282"/>
      <c r="D34" s="198"/>
      <c r="E34" s="239" t="s">
        <v>29</v>
      </c>
      <c r="F34" s="239" t="s">
        <v>29</v>
      </c>
      <c r="G34" s="239"/>
      <c r="H34" s="239"/>
      <c r="I34" s="200">
        <f t="shared" si="6"/>
        <v>2</v>
      </c>
      <c r="J34" s="733">
        <f t="shared" si="5"/>
        <v>8</v>
      </c>
      <c r="K34" s="734"/>
    </row>
    <row r="35" spans="1:11" ht="13.5" customHeight="1" x14ac:dyDescent="0.15">
      <c r="A35" s="88" t="s">
        <v>258</v>
      </c>
      <c r="B35" s="342"/>
      <c r="C35" s="202"/>
      <c r="D35" s="202"/>
      <c r="E35" s="203"/>
      <c r="F35" s="239" t="s">
        <v>25</v>
      </c>
      <c r="G35" s="239" t="s">
        <v>25</v>
      </c>
      <c r="H35" s="120"/>
      <c r="I35" s="200">
        <f t="shared" si="6"/>
        <v>2</v>
      </c>
      <c r="J35" s="733">
        <f t="shared" si="5"/>
        <v>9</v>
      </c>
      <c r="K35" s="734"/>
    </row>
    <row r="36" spans="1:11" s="191" customFormat="1" ht="15" customHeight="1" x14ac:dyDescent="0.15">
      <c r="A36" s="153" t="s">
        <v>0</v>
      </c>
      <c r="B36" s="183">
        <v>45922</v>
      </c>
      <c r="C36" s="183">
        <v>45923</v>
      </c>
      <c r="D36" s="183">
        <v>45924</v>
      </c>
      <c r="E36" s="183">
        <v>45925</v>
      </c>
      <c r="F36" s="183">
        <v>45926</v>
      </c>
      <c r="G36" s="183">
        <v>45927</v>
      </c>
      <c r="H36" s="183">
        <v>45928</v>
      </c>
      <c r="I36" s="747" t="s">
        <v>1</v>
      </c>
      <c r="J36" s="749" t="s">
        <v>2</v>
      </c>
      <c r="K36" s="750"/>
    </row>
    <row r="37" spans="1:11" s="192" customFormat="1" ht="15" customHeight="1" x14ac:dyDescent="0.15">
      <c r="A37" s="155" t="s">
        <v>3</v>
      </c>
      <c r="B37" s="157" t="s">
        <v>4</v>
      </c>
      <c r="C37" s="158" t="s">
        <v>5</v>
      </c>
      <c r="D37" s="157" t="s">
        <v>6</v>
      </c>
      <c r="E37" s="157" t="s">
        <v>7</v>
      </c>
      <c r="F37" s="157" t="s">
        <v>8</v>
      </c>
      <c r="G37" s="157" t="s">
        <v>9</v>
      </c>
      <c r="H37" s="158" t="s">
        <v>10</v>
      </c>
      <c r="I37" s="748"/>
      <c r="J37" s="749"/>
      <c r="K37" s="750"/>
    </row>
    <row r="38" spans="1:11" s="151" customFormat="1" ht="13.5" customHeight="1" x14ac:dyDescent="0.15">
      <c r="A38" s="206" t="s">
        <v>142</v>
      </c>
      <c r="B38" s="195">
        <v>5</v>
      </c>
      <c r="C38" s="195"/>
      <c r="D38" s="195"/>
      <c r="E38" s="195">
        <v>5</v>
      </c>
      <c r="F38" s="195">
        <v>5</v>
      </c>
      <c r="G38" s="195">
        <v>3</v>
      </c>
      <c r="H38" s="195">
        <v>4</v>
      </c>
      <c r="I38" s="196"/>
      <c r="J38" s="751"/>
      <c r="K38" s="752"/>
    </row>
    <row r="39" spans="1:11" ht="13.5" customHeight="1" x14ac:dyDescent="0.15">
      <c r="A39" s="204" t="s">
        <v>155</v>
      </c>
      <c r="B39" s="239"/>
      <c r="C39" s="241"/>
      <c r="D39" s="241"/>
      <c r="E39" s="239" t="s">
        <v>25</v>
      </c>
      <c r="F39" s="16"/>
      <c r="G39" s="239" t="s">
        <v>157</v>
      </c>
      <c r="H39" s="239" t="s">
        <v>58</v>
      </c>
      <c r="I39" s="199">
        <f>COUNTA(B39:H39)</f>
        <v>3</v>
      </c>
      <c r="J39" s="733">
        <f t="shared" ref="J39:J46" si="7">SUM(COUNTIF(B39:H39,"9-15"))*(5.5)+SUM(COUNTIF(B39:H39,"10-15"))*(4.5)+SUM(COUNTIF(B39:H39,"9-16"))*(6.25)+SUM(COUNTIF(B39:H39,"9:30-15"))*(5)+SUM(COUNTIF(B39:H39,"10-16"))*(5.5)+SUM(COUNTIF(B39:H39,"10-14"))*(4)</f>
        <v>17</v>
      </c>
      <c r="K39" s="734"/>
    </row>
    <row r="40" spans="1:11" s="151" customFormat="1" ht="13.5" customHeight="1" x14ac:dyDescent="0.15">
      <c r="A40" s="204" t="s">
        <v>158</v>
      </c>
      <c r="B40" s="239" t="s">
        <v>25</v>
      </c>
      <c r="C40" s="241"/>
      <c r="D40" s="241"/>
      <c r="E40" s="239"/>
      <c r="F40" s="239"/>
      <c r="G40" s="239" t="s">
        <v>126</v>
      </c>
      <c r="H40" s="239" t="s">
        <v>233</v>
      </c>
      <c r="I40" s="200">
        <f t="shared" ref="I40:I46" si="8">COUNTA(B40:H40)</f>
        <v>3</v>
      </c>
      <c r="J40" s="733">
        <f t="shared" si="7"/>
        <v>15</v>
      </c>
      <c r="K40" s="734"/>
    </row>
    <row r="41" spans="1:11" ht="13.5" customHeight="1" x14ac:dyDescent="0.15">
      <c r="A41" s="204" t="s">
        <v>159</v>
      </c>
      <c r="B41" s="240" t="s">
        <v>135</v>
      </c>
      <c r="C41" s="241"/>
      <c r="D41" s="241"/>
      <c r="E41" s="240" t="s">
        <v>135</v>
      </c>
      <c r="F41" s="240" t="s">
        <v>135</v>
      </c>
      <c r="G41" s="239"/>
      <c r="H41" s="239"/>
      <c r="I41" s="200">
        <f t="shared" si="8"/>
        <v>3</v>
      </c>
      <c r="J41" s="733">
        <f t="shared" si="7"/>
        <v>16.5</v>
      </c>
      <c r="K41" s="734"/>
    </row>
    <row r="42" spans="1:11" ht="13.5" customHeight="1" x14ac:dyDescent="0.15">
      <c r="A42" s="204" t="s">
        <v>160</v>
      </c>
      <c r="B42" s="242" t="s">
        <v>176</v>
      </c>
      <c r="C42" s="241"/>
      <c r="D42" s="241"/>
      <c r="E42" s="242" t="s">
        <v>161</v>
      </c>
      <c r="F42" s="239" t="s">
        <v>25</v>
      </c>
      <c r="G42" s="242" t="s">
        <v>161</v>
      </c>
      <c r="H42" s="239"/>
      <c r="I42" s="200">
        <f t="shared" si="8"/>
        <v>4</v>
      </c>
      <c r="J42" s="733">
        <v>24.75</v>
      </c>
      <c r="K42" s="734"/>
    </row>
    <row r="43" spans="1:11" ht="13.5" customHeight="1" x14ac:dyDescent="0.15">
      <c r="A43" s="204" t="s">
        <v>15</v>
      </c>
      <c r="B43" s="239" t="s">
        <v>25</v>
      </c>
      <c r="C43" s="241"/>
      <c r="D43" s="241"/>
      <c r="E43" s="239" t="s">
        <v>25</v>
      </c>
      <c r="F43" s="239"/>
      <c r="G43" s="239"/>
      <c r="H43" s="239" t="s">
        <v>233</v>
      </c>
      <c r="I43" s="200">
        <f t="shared" si="8"/>
        <v>3</v>
      </c>
      <c r="J43" s="733">
        <f t="shared" si="7"/>
        <v>14</v>
      </c>
      <c r="K43" s="734"/>
    </row>
    <row r="44" spans="1:11" ht="13.5" customHeight="1" x14ac:dyDescent="0.15">
      <c r="A44" s="88" t="s">
        <v>183</v>
      </c>
      <c r="B44" s="239"/>
      <c r="C44" s="241"/>
      <c r="D44" s="241"/>
      <c r="E44" s="239" t="s">
        <v>25</v>
      </c>
      <c r="F44" s="239" t="s">
        <v>25</v>
      </c>
      <c r="G44" s="239"/>
      <c r="H44" s="239" t="s">
        <v>233</v>
      </c>
      <c r="I44" s="200">
        <f t="shared" si="8"/>
        <v>3</v>
      </c>
      <c r="J44" s="733">
        <f t="shared" si="7"/>
        <v>14</v>
      </c>
      <c r="K44" s="734"/>
    </row>
    <row r="45" spans="1:11" ht="13.5" customHeight="1" x14ac:dyDescent="0.15">
      <c r="A45" s="88" t="s">
        <v>222</v>
      </c>
      <c r="B45" s="239" t="s">
        <v>29</v>
      </c>
      <c r="C45" s="282"/>
      <c r="D45" s="198"/>
      <c r="E45" s="239" t="s">
        <v>29</v>
      </c>
      <c r="F45" s="239" t="s">
        <v>29</v>
      </c>
      <c r="G45" s="239"/>
      <c r="H45" s="239"/>
      <c r="I45" s="200">
        <f t="shared" si="8"/>
        <v>3</v>
      </c>
      <c r="J45" s="733">
        <f t="shared" si="7"/>
        <v>12</v>
      </c>
      <c r="K45" s="734"/>
    </row>
    <row r="46" spans="1:11" ht="13.5" customHeight="1" x14ac:dyDescent="0.15">
      <c r="A46" s="88" t="s">
        <v>258</v>
      </c>
      <c r="B46" s="239" t="s">
        <v>25</v>
      </c>
      <c r="C46" s="202"/>
      <c r="D46" s="202"/>
      <c r="E46" s="203"/>
      <c r="F46" s="239" t="s">
        <v>25</v>
      </c>
      <c r="G46" s="239" t="s">
        <v>25</v>
      </c>
      <c r="H46" s="120"/>
      <c r="I46" s="200">
        <f t="shared" si="8"/>
        <v>3</v>
      </c>
      <c r="J46" s="733">
        <f t="shared" si="7"/>
        <v>13.5</v>
      </c>
      <c r="K46" s="734"/>
    </row>
    <row r="47" spans="1:11" s="191" customFormat="1" ht="15" customHeight="1" x14ac:dyDescent="0.15">
      <c r="A47" s="175" t="s">
        <v>0</v>
      </c>
      <c r="B47" s="176">
        <v>45929</v>
      </c>
      <c r="C47" s="176">
        <v>45930</v>
      </c>
      <c r="D47" s="176"/>
      <c r="E47" s="176"/>
      <c r="F47" s="176"/>
      <c r="G47" s="176"/>
      <c r="H47" s="176"/>
      <c r="I47" s="747" t="s">
        <v>1</v>
      </c>
      <c r="J47" s="749" t="s">
        <v>2</v>
      </c>
      <c r="K47" s="750"/>
    </row>
    <row r="48" spans="1:11" s="192" customFormat="1" ht="15" customHeight="1" x14ac:dyDescent="0.15">
      <c r="A48" s="155" t="s">
        <v>3</v>
      </c>
      <c r="B48" s="157" t="s">
        <v>4</v>
      </c>
      <c r="C48" s="157" t="s">
        <v>5</v>
      </c>
      <c r="D48" s="157"/>
      <c r="E48" s="157"/>
      <c r="F48" s="157"/>
      <c r="G48" s="157"/>
      <c r="H48" s="157"/>
      <c r="I48" s="748"/>
      <c r="J48" s="749"/>
      <c r="K48" s="750"/>
    </row>
    <row r="49" spans="1:11" s="151" customFormat="1" ht="13.5" customHeight="1" x14ac:dyDescent="0.15">
      <c r="A49" s="193" t="s">
        <v>131</v>
      </c>
      <c r="B49" s="195">
        <v>5</v>
      </c>
      <c r="C49" s="195"/>
      <c r="D49" s="195"/>
      <c r="E49" s="195"/>
      <c r="F49" s="195"/>
      <c r="G49" s="195"/>
      <c r="H49" s="195"/>
      <c r="I49" s="196"/>
      <c r="J49" s="751"/>
      <c r="K49" s="752"/>
    </row>
    <row r="50" spans="1:11" ht="13.5" customHeight="1" x14ac:dyDescent="0.15">
      <c r="A50" s="204" t="s">
        <v>155</v>
      </c>
      <c r="B50" s="239"/>
      <c r="C50" s="241"/>
      <c r="D50" s="241"/>
      <c r="E50" s="241"/>
      <c r="F50" s="241"/>
      <c r="G50" s="241"/>
      <c r="H50" s="241"/>
      <c r="I50" s="199">
        <f>COUNTA(B50:H50)</f>
        <v>0</v>
      </c>
      <c r="J50" s="733">
        <f t="shared" ref="J50:J57" si="9">SUM(COUNTIF(B50:H50,"9-15"))*(5.5)+SUM(COUNTIF(B50:H50,"10-15"))*(4.5)+SUM(COUNTIF(B50:H50,"9-16"))*(6.25)+SUM(COUNTIF(B50:H50,"9:30-15"))*(5)+SUM(COUNTIF(B50:H50,"10-16"))*(5.5)+SUM(COUNTIF(B50:H50,"10-14"))*(4)</f>
        <v>0</v>
      </c>
      <c r="K50" s="734"/>
    </row>
    <row r="51" spans="1:11" ht="13.5" customHeight="1" x14ac:dyDescent="0.15">
      <c r="A51" s="204" t="s">
        <v>158</v>
      </c>
      <c r="B51" s="239" t="s">
        <v>25</v>
      </c>
      <c r="C51" s="241"/>
      <c r="D51" s="241"/>
      <c r="E51" s="241"/>
      <c r="F51" s="241"/>
      <c r="G51" s="241"/>
      <c r="H51" s="241"/>
      <c r="I51" s="200">
        <f t="shared" ref="I51:I54" si="10">COUNTA(B51:H51)</f>
        <v>1</v>
      </c>
      <c r="J51" s="733">
        <f t="shared" si="9"/>
        <v>4.5</v>
      </c>
      <c r="K51" s="734"/>
    </row>
    <row r="52" spans="1:11" ht="13.5" customHeight="1" x14ac:dyDescent="0.15">
      <c r="A52" s="204" t="s">
        <v>159</v>
      </c>
      <c r="B52" s="240" t="s">
        <v>135</v>
      </c>
      <c r="C52" s="241"/>
      <c r="D52" s="241"/>
      <c r="E52" s="241"/>
      <c r="F52" s="241"/>
      <c r="G52" s="241"/>
      <c r="H52" s="241"/>
      <c r="I52" s="200">
        <f t="shared" si="10"/>
        <v>1</v>
      </c>
      <c r="J52" s="733">
        <f t="shared" si="9"/>
        <v>5.5</v>
      </c>
      <c r="K52" s="734"/>
    </row>
    <row r="53" spans="1:11" ht="13.5" customHeight="1" x14ac:dyDescent="0.15">
      <c r="A53" s="204" t="s">
        <v>160</v>
      </c>
      <c r="B53" s="242" t="s">
        <v>176</v>
      </c>
      <c r="C53" s="241"/>
      <c r="D53" s="241"/>
      <c r="E53" s="241"/>
      <c r="F53" s="241"/>
      <c r="G53" s="241"/>
      <c r="H53" s="241"/>
      <c r="I53" s="200">
        <f t="shared" si="10"/>
        <v>1</v>
      </c>
      <c r="J53" s="733">
        <v>4.5</v>
      </c>
      <c r="K53" s="734"/>
    </row>
    <row r="54" spans="1:11" ht="13.5" customHeight="1" x14ac:dyDescent="0.15">
      <c r="A54" s="204" t="s">
        <v>15</v>
      </c>
      <c r="B54" s="239" t="s">
        <v>25</v>
      </c>
      <c r="C54" s="241"/>
      <c r="D54" s="241"/>
      <c r="E54" s="241"/>
      <c r="F54" s="241"/>
      <c r="G54" s="241"/>
      <c r="H54" s="241"/>
      <c r="I54" s="200">
        <f t="shared" si="10"/>
        <v>1</v>
      </c>
      <c r="J54" s="733">
        <f t="shared" si="9"/>
        <v>4.5</v>
      </c>
      <c r="K54" s="734"/>
    </row>
    <row r="55" spans="1:11" ht="13.5" customHeight="1" x14ac:dyDescent="0.15">
      <c r="A55" s="88" t="s">
        <v>183</v>
      </c>
      <c r="B55" s="239"/>
      <c r="C55" s="241"/>
      <c r="D55" s="241"/>
      <c r="E55" s="241"/>
      <c r="F55" s="241"/>
      <c r="G55" s="241"/>
      <c r="H55" s="241"/>
      <c r="I55" s="200">
        <f>COUNTA(B55:H55)</f>
        <v>0</v>
      </c>
      <c r="J55" s="733">
        <f t="shared" si="9"/>
        <v>0</v>
      </c>
      <c r="K55" s="734"/>
    </row>
    <row r="56" spans="1:11" ht="13.5" customHeight="1" x14ac:dyDescent="0.15">
      <c r="A56" s="88" t="s">
        <v>222</v>
      </c>
      <c r="B56" s="239" t="s">
        <v>29</v>
      </c>
      <c r="C56" s="282"/>
      <c r="D56" s="198"/>
      <c r="E56" s="198"/>
      <c r="F56" s="198"/>
      <c r="G56" s="198"/>
      <c r="H56" s="198"/>
      <c r="I56" s="200">
        <f t="shared" ref="I56:I57" si="11">COUNTA(B56:H56)</f>
        <v>1</v>
      </c>
      <c r="J56" s="733">
        <f t="shared" si="9"/>
        <v>4</v>
      </c>
      <c r="K56" s="734"/>
    </row>
    <row r="57" spans="1:11" ht="13.5" customHeight="1" x14ac:dyDescent="0.15">
      <c r="A57" s="88" t="s">
        <v>258</v>
      </c>
      <c r="B57" s="239" t="s">
        <v>25</v>
      </c>
      <c r="C57" s="202"/>
      <c r="D57" s="202"/>
      <c r="E57" s="202"/>
      <c r="F57" s="202"/>
      <c r="G57" s="202"/>
      <c r="H57" s="202"/>
      <c r="I57" s="200">
        <f t="shared" si="11"/>
        <v>1</v>
      </c>
      <c r="J57" s="733">
        <f t="shared" si="9"/>
        <v>4.5</v>
      </c>
      <c r="K57" s="734"/>
    </row>
    <row r="58" spans="1:11" ht="7.5" customHeight="1" x14ac:dyDescent="0.15">
      <c r="A58" s="207"/>
      <c r="B58" s="208"/>
      <c r="C58" s="208"/>
      <c r="D58" s="208"/>
      <c r="E58" s="208"/>
      <c r="F58" s="208"/>
      <c r="G58" s="208"/>
      <c r="H58" s="208"/>
      <c r="I58" s="209"/>
      <c r="J58" s="735" t="s">
        <v>298</v>
      </c>
      <c r="K58" s="735"/>
    </row>
    <row r="59" spans="1:11" s="1" customFormat="1" ht="18" customHeight="1" x14ac:dyDescent="0.15">
      <c r="A59" s="737" t="s">
        <v>143</v>
      </c>
      <c r="B59" s="738"/>
      <c r="C59" s="741" t="s">
        <v>162</v>
      </c>
      <c r="D59" s="742"/>
      <c r="E59" s="742"/>
      <c r="F59" s="742" t="s">
        <v>149</v>
      </c>
      <c r="G59" s="742"/>
      <c r="H59" s="743"/>
      <c r="I59" s="10"/>
      <c r="J59" s="736"/>
      <c r="K59" s="736"/>
    </row>
    <row r="60" spans="1:11" s="1" customFormat="1" ht="18" customHeight="1" x14ac:dyDescent="0.15">
      <c r="A60" s="739"/>
      <c r="B60" s="740"/>
      <c r="C60" s="744" t="s">
        <v>163</v>
      </c>
      <c r="D60" s="745"/>
      <c r="E60" s="745"/>
      <c r="F60" s="745" t="s">
        <v>164</v>
      </c>
      <c r="G60" s="745"/>
      <c r="H60" s="746"/>
      <c r="I60" s="210"/>
      <c r="J60" s="210"/>
      <c r="K60" s="210"/>
    </row>
  </sheetData>
  <mergeCells count="63">
    <mergeCell ref="J11:K11"/>
    <mergeCell ref="J6:K6"/>
    <mergeCell ref="J7:K7"/>
    <mergeCell ref="J8:K8"/>
    <mergeCell ref="J9:K9"/>
    <mergeCell ref="J10:K10"/>
    <mergeCell ref="B1:G1"/>
    <mergeCell ref="H1:K1"/>
    <mergeCell ref="I3:I4"/>
    <mergeCell ref="J3:K4"/>
    <mergeCell ref="J5:K5"/>
    <mergeCell ref="J33:K33"/>
    <mergeCell ref="J12:K12"/>
    <mergeCell ref="J13:K13"/>
    <mergeCell ref="I14:I15"/>
    <mergeCell ref="J14:K15"/>
    <mergeCell ref="J16:K16"/>
    <mergeCell ref="J17:K17"/>
    <mergeCell ref="J18:K18"/>
    <mergeCell ref="J19:K19"/>
    <mergeCell ref="J20:K20"/>
    <mergeCell ref="J21:K21"/>
    <mergeCell ref="J22:K22"/>
    <mergeCell ref="J28:K28"/>
    <mergeCell ref="J29:K29"/>
    <mergeCell ref="J30:K30"/>
    <mergeCell ref="J31:K31"/>
    <mergeCell ref="J32:K32"/>
    <mergeCell ref="J23:K23"/>
    <mergeCell ref="J24:K24"/>
    <mergeCell ref="I25:I26"/>
    <mergeCell ref="J25:K26"/>
    <mergeCell ref="J27:K27"/>
    <mergeCell ref="J55:K55"/>
    <mergeCell ref="J34:K34"/>
    <mergeCell ref="J35:K35"/>
    <mergeCell ref="I36:I37"/>
    <mergeCell ref="J36:K37"/>
    <mergeCell ref="J38:K38"/>
    <mergeCell ref="J39:K39"/>
    <mergeCell ref="J40:K40"/>
    <mergeCell ref="J41:K41"/>
    <mergeCell ref="J42:K42"/>
    <mergeCell ref="J43:K43"/>
    <mergeCell ref="J44:K44"/>
    <mergeCell ref="J50:K50"/>
    <mergeCell ref="J51:K51"/>
    <mergeCell ref="J52:K52"/>
    <mergeCell ref="J53:K53"/>
    <mergeCell ref="J54:K54"/>
    <mergeCell ref="J45:K45"/>
    <mergeCell ref="J46:K46"/>
    <mergeCell ref="I47:I48"/>
    <mergeCell ref="J47:K48"/>
    <mergeCell ref="J49:K49"/>
    <mergeCell ref="J56:K56"/>
    <mergeCell ref="J57:K57"/>
    <mergeCell ref="J58:K59"/>
    <mergeCell ref="A59:B60"/>
    <mergeCell ref="C59:E59"/>
    <mergeCell ref="F59:H59"/>
    <mergeCell ref="C60:E60"/>
    <mergeCell ref="F60:H60"/>
  </mergeCells>
  <phoneticPr fontId="13"/>
  <pageMargins left="0.51181102362204722" right="0.51181102362204722" top="0.35433070866141736" bottom="0.15748031496062992" header="0.31496062992125984" footer="0.31496062992125984"/>
  <pageSetup paperSize="9" orientation="portrait" r:id="rId1"/>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E1B9D-407D-4D5C-9CF5-04A6EFAA69E7}">
  <sheetPr>
    <tabColor theme="7" tint="0.59999389629810485"/>
  </sheetPr>
  <dimension ref="A1:K55"/>
  <sheetViews>
    <sheetView zoomScale="115" zoomScaleNormal="115" workbookViewId="0">
      <selection activeCell="M45" sqref="M45"/>
    </sheetView>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60" t="s">
        <v>69</v>
      </c>
      <c r="B1" s="753" t="s">
        <v>289</v>
      </c>
      <c r="C1" s="753"/>
      <c r="D1" s="753"/>
      <c r="E1" s="753"/>
      <c r="F1" s="753"/>
      <c r="G1" s="754"/>
      <c r="H1" s="812" t="s">
        <v>165</v>
      </c>
      <c r="I1" s="813"/>
      <c r="J1" s="813"/>
      <c r="K1" s="814"/>
    </row>
    <row r="2" spans="1:11" x14ac:dyDescent="0.15">
      <c r="A2" s="212"/>
    </row>
    <row r="3" spans="1:11" s="214" customFormat="1" ht="11.25" x14ac:dyDescent="0.15">
      <c r="A3" s="153" t="s">
        <v>0</v>
      </c>
      <c r="B3" s="154">
        <v>45901</v>
      </c>
      <c r="C3" s="154">
        <v>45902</v>
      </c>
      <c r="D3" s="154">
        <v>45903</v>
      </c>
      <c r="E3" s="154">
        <v>45904</v>
      </c>
      <c r="F3" s="154">
        <v>45905</v>
      </c>
      <c r="G3" s="154">
        <v>45906</v>
      </c>
      <c r="H3" s="154">
        <v>45907</v>
      </c>
      <c r="I3" s="815" t="s">
        <v>1</v>
      </c>
      <c r="J3" s="817" t="s">
        <v>2</v>
      </c>
      <c r="K3" s="818"/>
    </row>
    <row r="4" spans="1:11" s="213" customFormat="1" x14ac:dyDescent="0.15">
      <c r="A4" s="155" t="s">
        <v>3</v>
      </c>
      <c r="B4" s="157" t="s">
        <v>4</v>
      </c>
      <c r="C4" s="157" t="s">
        <v>5</v>
      </c>
      <c r="D4" s="157" t="s">
        <v>6</v>
      </c>
      <c r="E4" s="157" t="s">
        <v>7</v>
      </c>
      <c r="F4" s="157" t="s">
        <v>8</v>
      </c>
      <c r="G4" s="157" t="s">
        <v>9</v>
      </c>
      <c r="H4" s="158" t="s">
        <v>10</v>
      </c>
      <c r="I4" s="816"/>
      <c r="J4" s="819"/>
      <c r="K4" s="820"/>
    </row>
    <row r="5" spans="1:11" x14ac:dyDescent="0.15">
      <c r="A5" s="217" t="s">
        <v>131</v>
      </c>
      <c r="B5" s="218"/>
      <c r="C5" s="226"/>
      <c r="D5" s="216"/>
      <c r="E5" s="226"/>
      <c r="F5" s="228"/>
      <c r="G5" s="218"/>
      <c r="H5" s="218"/>
      <c r="I5" s="219"/>
      <c r="J5" s="821"/>
      <c r="K5" s="821"/>
    </row>
    <row r="6" spans="1:11" ht="15.75" customHeight="1" x14ac:dyDescent="0.15">
      <c r="A6" s="225" t="s">
        <v>167</v>
      </c>
      <c r="B6" s="246"/>
      <c r="C6" s="247"/>
      <c r="D6" s="247"/>
      <c r="E6" s="246"/>
      <c r="F6" s="244"/>
      <c r="G6" s="245" t="s">
        <v>168</v>
      </c>
      <c r="H6" s="245" t="s">
        <v>168</v>
      </c>
      <c r="I6" s="221">
        <f>COUNTA(B6:H6)</f>
        <v>2</v>
      </c>
      <c r="J6" s="811">
        <f>SUM(COUNTIF(B6:H6,"D 10-17"))*(6.25)+(COUNTIF(B6:H6,"Y 10-17"))*(6.25)+(COUNTIF(B6:H6,"Y工場"))*(4.5)</f>
        <v>12.5</v>
      </c>
      <c r="K6" s="811"/>
    </row>
    <row r="7" spans="1:11" ht="15.75" customHeight="1" x14ac:dyDescent="0.15">
      <c r="A7" s="225" t="s">
        <v>169</v>
      </c>
      <c r="B7" s="245" t="s">
        <v>168</v>
      </c>
      <c r="C7" s="247"/>
      <c r="D7" s="247"/>
      <c r="E7" s="245" t="s">
        <v>168</v>
      </c>
      <c r="F7" s="245" t="s">
        <v>168</v>
      </c>
      <c r="G7" s="388"/>
      <c r="H7" s="244"/>
      <c r="I7" s="221">
        <f t="shared" ref="I7:I8" si="0">COUNTA(B7:H7)</f>
        <v>3</v>
      </c>
      <c r="J7" s="811">
        <f>SUM(COUNTIF(B7:H7,"D 10-17"))*(6.25)+(COUNTIF(B7:H7,"Y 10-17"))*(6.25)+(COUNTIF(B7:H7,"Y工場"))*(4.5)</f>
        <v>18.75</v>
      </c>
      <c r="K7" s="811"/>
    </row>
    <row r="8" spans="1:11" ht="15.75" customHeight="1" x14ac:dyDescent="0.15">
      <c r="A8" s="225" t="s">
        <v>186</v>
      </c>
      <c r="B8" s="243" t="s">
        <v>241</v>
      </c>
      <c r="C8" s="247"/>
      <c r="D8" s="247"/>
      <c r="E8" s="243" t="s">
        <v>241</v>
      </c>
      <c r="F8" s="245"/>
      <c r="G8" s="243" t="s">
        <v>241</v>
      </c>
      <c r="H8" s="244"/>
      <c r="I8" s="221">
        <f t="shared" si="0"/>
        <v>3</v>
      </c>
      <c r="J8" s="811">
        <f>SUM(COUNTIF(B8:H8,"D 10-17"))*(6.25)+(COUNTIF(B8:H8,"Y 10-17"))*(6.25)+(COUNTIF(B8:H8,"Y工場"))*(4.5)+(COUNTIF(B8:H8,"D 10-13"))*(3)</f>
        <v>9</v>
      </c>
      <c r="K8" s="811"/>
    </row>
    <row r="9" spans="1:11" ht="15.75" customHeight="1" x14ac:dyDescent="0.15">
      <c r="A9" s="225"/>
      <c r="B9" s="245"/>
      <c r="C9" s="247"/>
      <c r="D9" s="247"/>
      <c r="E9" s="245"/>
      <c r="F9" s="245"/>
      <c r="G9" s="243"/>
      <c r="H9" s="244"/>
      <c r="I9" s="221"/>
      <c r="J9" s="811"/>
      <c r="K9" s="811"/>
    </row>
    <row r="10" spans="1:11" ht="15.75" customHeight="1" x14ac:dyDescent="0.15">
      <c r="A10" s="193"/>
      <c r="B10" s="215"/>
      <c r="C10" s="215"/>
      <c r="D10" s="215"/>
      <c r="E10" s="215"/>
      <c r="F10" s="226"/>
      <c r="G10" s="226"/>
      <c r="H10" s="226"/>
      <c r="I10" s="219"/>
      <c r="J10" s="821"/>
      <c r="K10" s="821"/>
    </row>
    <row r="11" spans="1:11" ht="15.75" customHeight="1" x14ac:dyDescent="0.15">
      <c r="A11" s="220" t="s">
        <v>203</v>
      </c>
      <c r="B11" s="336" t="s">
        <v>242</v>
      </c>
      <c r="C11" s="262"/>
      <c r="D11" s="223"/>
      <c r="E11" s="336" t="s">
        <v>242</v>
      </c>
      <c r="F11" s="220" t="s">
        <v>172</v>
      </c>
      <c r="G11" s="336" t="s">
        <v>242</v>
      </c>
      <c r="H11" s="220" t="s">
        <v>172</v>
      </c>
      <c r="I11" s="227"/>
      <c r="J11" s="810"/>
      <c r="K11" s="810"/>
    </row>
    <row r="12" spans="1:11" ht="15.75" customHeight="1" x14ac:dyDescent="0.15">
      <c r="A12" s="224" t="s">
        <v>204</v>
      </c>
      <c r="B12" s="220"/>
      <c r="C12" s="262"/>
      <c r="D12" s="223"/>
      <c r="E12" s="220"/>
      <c r="F12" s="224"/>
      <c r="G12" s="220"/>
      <c r="H12" s="220"/>
      <c r="I12" s="221"/>
      <c r="J12" s="810"/>
      <c r="K12" s="810"/>
    </row>
    <row r="13" spans="1:11" s="214" customFormat="1" ht="11.25" x14ac:dyDescent="0.15">
      <c r="A13" s="175" t="s">
        <v>0</v>
      </c>
      <c r="B13" s="176">
        <v>45908</v>
      </c>
      <c r="C13" s="176">
        <v>45909</v>
      </c>
      <c r="D13" s="176">
        <v>45910</v>
      </c>
      <c r="E13" s="176">
        <v>45911</v>
      </c>
      <c r="F13" s="176">
        <v>45912</v>
      </c>
      <c r="G13" s="176">
        <v>45913</v>
      </c>
      <c r="H13" s="176">
        <v>45914</v>
      </c>
      <c r="I13" s="815" t="s">
        <v>1</v>
      </c>
      <c r="J13" s="822" t="s">
        <v>2</v>
      </c>
      <c r="K13" s="823"/>
    </row>
    <row r="14" spans="1:11" s="213" customFormat="1" x14ac:dyDescent="0.15">
      <c r="A14" s="155" t="s">
        <v>3</v>
      </c>
      <c r="B14" s="157" t="s">
        <v>4</v>
      </c>
      <c r="C14" s="157" t="s">
        <v>5</v>
      </c>
      <c r="D14" s="157" t="s">
        <v>6</v>
      </c>
      <c r="E14" s="157" t="s">
        <v>7</v>
      </c>
      <c r="F14" s="157" t="s">
        <v>8</v>
      </c>
      <c r="G14" s="157" t="s">
        <v>9</v>
      </c>
      <c r="H14" s="158" t="s">
        <v>10</v>
      </c>
      <c r="I14" s="816"/>
      <c r="J14" s="819"/>
      <c r="K14" s="820"/>
    </row>
    <row r="15" spans="1:11" x14ac:dyDescent="0.15">
      <c r="A15" s="193" t="s">
        <v>142</v>
      </c>
      <c r="B15" s="218"/>
      <c r="C15" s="226"/>
      <c r="D15" s="216"/>
      <c r="E15" s="226"/>
      <c r="F15" s="228"/>
      <c r="G15" s="218"/>
      <c r="H15" s="218"/>
      <c r="I15" s="219"/>
      <c r="J15" s="821"/>
      <c r="K15" s="821"/>
    </row>
    <row r="16" spans="1:11" ht="15.75" customHeight="1" x14ac:dyDescent="0.15">
      <c r="A16" s="222" t="s">
        <v>167</v>
      </c>
      <c r="B16" s="246"/>
      <c r="C16" s="247"/>
      <c r="D16" s="247"/>
      <c r="E16" s="246"/>
      <c r="F16" s="244"/>
      <c r="G16" s="245" t="s">
        <v>168</v>
      </c>
      <c r="H16" s="245" t="s">
        <v>168</v>
      </c>
      <c r="I16" s="221">
        <f>COUNTA(B16:H16)</f>
        <v>2</v>
      </c>
      <c r="J16" s="811">
        <f>SUM(COUNTIF(B16:H16,"D 10-17"))*(6.25)+(COUNTIF(B16:H16,"Y 10-17"))*(6.25)+(COUNTIF(B16:H16,"Y工場"))*(4.5)</f>
        <v>12.5</v>
      </c>
      <c r="K16" s="811"/>
    </row>
    <row r="17" spans="1:11" ht="15.75" customHeight="1" x14ac:dyDescent="0.15">
      <c r="A17" s="222" t="s">
        <v>169</v>
      </c>
      <c r="B17" s="245" t="s">
        <v>168</v>
      </c>
      <c r="C17" s="247"/>
      <c r="D17" s="247"/>
      <c r="E17" s="245" t="s">
        <v>168</v>
      </c>
      <c r="F17" s="245" t="s">
        <v>168</v>
      </c>
      <c r="G17" s="388"/>
      <c r="H17" s="244"/>
      <c r="I17" s="221">
        <f t="shared" ref="I17:I18" si="1">COUNTA(B17:H17)</f>
        <v>3</v>
      </c>
      <c r="J17" s="811">
        <f>SUM(COUNTIF(B17:H17,"D 10-17"))*(6.25)+(COUNTIF(B17:H17,"Y 10-17"))*(6.25)+(COUNTIF(B17:H17,"Y工場"))*(4.5)</f>
        <v>18.75</v>
      </c>
      <c r="K17" s="811"/>
    </row>
    <row r="18" spans="1:11" ht="15.75" customHeight="1" x14ac:dyDescent="0.15">
      <c r="A18" s="225" t="s">
        <v>186</v>
      </c>
      <c r="B18" s="243" t="s">
        <v>241</v>
      </c>
      <c r="C18" s="247"/>
      <c r="D18" s="247"/>
      <c r="E18" s="243" t="s">
        <v>241</v>
      </c>
      <c r="F18" s="245"/>
      <c r="G18" s="243" t="s">
        <v>241</v>
      </c>
      <c r="H18" s="244"/>
      <c r="I18" s="221">
        <f t="shared" si="1"/>
        <v>3</v>
      </c>
      <c r="J18" s="811">
        <f>SUM(COUNTIF(B18:H18,"D 10-17"))*(6.25)+(COUNTIF(B18:H18,"Y 10-17"))*(6.25)+(COUNTIF(B18:H18,"Y工場"))*(4.5)+(COUNTIF(B18:H18,"D 10-13"))*(3)</f>
        <v>9</v>
      </c>
      <c r="K18" s="811"/>
    </row>
    <row r="19" spans="1:11" ht="15.75" customHeight="1" x14ac:dyDescent="0.15">
      <c r="A19" s="225"/>
      <c r="B19" s="245"/>
      <c r="C19" s="247"/>
      <c r="D19" s="247"/>
      <c r="E19" s="245"/>
      <c r="F19" s="245"/>
      <c r="G19" s="243"/>
      <c r="H19" s="244"/>
      <c r="I19" s="221"/>
      <c r="J19" s="811"/>
      <c r="K19" s="811"/>
    </row>
    <row r="20" spans="1:11" ht="15.75" customHeight="1" x14ac:dyDescent="0.15">
      <c r="A20" s="193"/>
      <c r="B20" s="215"/>
      <c r="C20" s="215"/>
      <c r="D20" s="215"/>
      <c r="E20" s="226"/>
      <c r="F20" s="226"/>
      <c r="G20" s="226"/>
      <c r="H20" s="226"/>
      <c r="I20" s="219"/>
      <c r="J20" s="821"/>
      <c r="K20" s="821"/>
    </row>
    <row r="21" spans="1:11" ht="15.75" customHeight="1" x14ac:dyDescent="0.15">
      <c r="A21" s="220" t="s">
        <v>203</v>
      </c>
      <c r="B21" s="336" t="s">
        <v>242</v>
      </c>
      <c r="C21" s="223"/>
      <c r="D21" s="223"/>
      <c r="E21" s="336" t="s">
        <v>242</v>
      </c>
      <c r="F21" s="220" t="s">
        <v>172</v>
      </c>
      <c r="G21" s="336" t="s">
        <v>242</v>
      </c>
      <c r="H21" s="220" t="s">
        <v>172</v>
      </c>
      <c r="I21" s="227"/>
      <c r="J21" s="810"/>
      <c r="K21" s="810"/>
    </row>
    <row r="22" spans="1:11" ht="15.75" customHeight="1" x14ac:dyDescent="0.15">
      <c r="A22" s="224" t="s">
        <v>204</v>
      </c>
      <c r="B22" s="220"/>
      <c r="C22" s="223"/>
      <c r="D22" s="223"/>
      <c r="E22" s="220"/>
      <c r="F22" s="224"/>
      <c r="G22" s="220"/>
      <c r="H22" s="220"/>
      <c r="I22" s="221"/>
      <c r="J22" s="810"/>
      <c r="K22" s="810"/>
    </row>
    <row r="23" spans="1:11" s="214" customFormat="1" ht="11.25" x14ac:dyDescent="0.15">
      <c r="A23" s="153" t="s">
        <v>0</v>
      </c>
      <c r="B23" s="183">
        <v>45915</v>
      </c>
      <c r="C23" s="183">
        <v>45916</v>
      </c>
      <c r="D23" s="183">
        <v>45917</v>
      </c>
      <c r="E23" s="183">
        <v>45918</v>
      </c>
      <c r="F23" s="183">
        <v>45919</v>
      </c>
      <c r="G23" s="183">
        <v>45920</v>
      </c>
      <c r="H23" s="183">
        <v>45921</v>
      </c>
      <c r="I23" s="815" t="s">
        <v>1</v>
      </c>
      <c r="J23" s="822" t="s">
        <v>2</v>
      </c>
      <c r="K23" s="823"/>
    </row>
    <row r="24" spans="1:11" s="213" customFormat="1" x14ac:dyDescent="0.15">
      <c r="A24" s="155" t="s">
        <v>3</v>
      </c>
      <c r="B24" s="353" t="s">
        <v>4</v>
      </c>
      <c r="C24" s="157" t="s">
        <v>5</v>
      </c>
      <c r="D24" s="157" t="s">
        <v>6</v>
      </c>
      <c r="E24" s="157" t="s">
        <v>7</v>
      </c>
      <c r="F24" s="157" t="s">
        <v>8</v>
      </c>
      <c r="G24" s="157" t="s">
        <v>9</v>
      </c>
      <c r="H24" s="158" t="s">
        <v>10</v>
      </c>
      <c r="I24" s="816"/>
      <c r="J24" s="819"/>
      <c r="K24" s="820"/>
    </row>
    <row r="25" spans="1:11" x14ac:dyDescent="0.15">
      <c r="A25" s="217" t="s">
        <v>131</v>
      </c>
      <c r="B25" s="218"/>
      <c r="C25" s="226"/>
      <c r="D25" s="216"/>
      <c r="E25" s="226"/>
      <c r="F25" s="228"/>
      <c r="G25" s="218"/>
      <c r="H25" s="218"/>
      <c r="I25" s="219"/>
      <c r="J25" s="821"/>
      <c r="K25" s="821"/>
    </row>
    <row r="26" spans="1:11" ht="15.75" customHeight="1" x14ac:dyDescent="0.15">
      <c r="A26" s="222" t="s">
        <v>167</v>
      </c>
      <c r="B26" s="245" t="s">
        <v>168</v>
      </c>
      <c r="C26" s="247"/>
      <c r="D26" s="247"/>
      <c r="E26" s="246"/>
      <c r="F26" s="244"/>
      <c r="G26" s="245" t="s">
        <v>168</v>
      </c>
      <c r="H26" s="245" t="s">
        <v>168</v>
      </c>
      <c r="I26" s="221">
        <f>COUNTA(B26:H26)</f>
        <v>3</v>
      </c>
      <c r="J26" s="811">
        <f>SUM(COUNTIF(B26:H26,"D 10-17"))*(6.25)+(COUNTIF(B26:H26,"Y 10-17"))*(6.25)+(COUNTIF(B26:H26,"Y工場"))*(4.5)</f>
        <v>18.75</v>
      </c>
      <c r="K26" s="811"/>
    </row>
    <row r="27" spans="1:11" ht="15.75" customHeight="1" x14ac:dyDescent="0.15">
      <c r="A27" s="222" t="s">
        <v>169</v>
      </c>
      <c r="B27" s="388"/>
      <c r="C27" s="247"/>
      <c r="D27" s="247"/>
      <c r="E27" s="245" t="s">
        <v>168</v>
      </c>
      <c r="F27" s="245" t="s">
        <v>168</v>
      </c>
      <c r="G27" s="388"/>
      <c r="H27" s="244"/>
      <c r="I27" s="221">
        <f t="shared" ref="I27:I28" si="2">COUNTA(B27:H27)</f>
        <v>2</v>
      </c>
      <c r="J27" s="811">
        <f>SUM(COUNTIF(B27:H27,"D 10-17"))*(6.25)+(COUNTIF(B27:H27,"Y 10-17"))*(6.25)+(COUNTIF(B27:H27,"Y工場"))*(4.5)</f>
        <v>12.5</v>
      </c>
      <c r="K27" s="811"/>
    </row>
    <row r="28" spans="1:11" ht="15.75" customHeight="1" x14ac:dyDescent="0.15">
      <c r="A28" s="225" t="s">
        <v>186</v>
      </c>
      <c r="B28" s="243" t="s">
        <v>241</v>
      </c>
      <c r="C28" s="247"/>
      <c r="D28" s="247"/>
      <c r="E28" s="243" t="s">
        <v>241</v>
      </c>
      <c r="F28" s="245"/>
      <c r="G28" s="243" t="s">
        <v>241</v>
      </c>
      <c r="H28" s="244"/>
      <c r="I28" s="221">
        <f t="shared" si="2"/>
        <v>3</v>
      </c>
      <c r="J28" s="811">
        <f>SUM(COUNTIF(B28:H28,"D 10-17"))*(6.25)+(COUNTIF(B28:H28,"Y 10-17"))*(6.25)+(COUNTIF(B28:H28,"Y工場"))*(4.5)+(COUNTIF(B28:H28,"D 10-13"))*(3)</f>
        <v>9</v>
      </c>
      <c r="K28" s="811"/>
    </row>
    <row r="29" spans="1:11" ht="15.75" customHeight="1" x14ac:dyDescent="0.15">
      <c r="A29" s="225"/>
      <c r="B29" s="245"/>
      <c r="C29" s="247"/>
      <c r="D29" s="247"/>
      <c r="E29" s="245"/>
      <c r="F29" s="245"/>
      <c r="G29" s="243"/>
      <c r="H29" s="244"/>
      <c r="I29" s="221"/>
      <c r="J29" s="811"/>
      <c r="K29" s="811"/>
    </row>
    <row r="30" spans="1:11" ht="15.75" customHeight="1" x14ac:dyDescent="0.15">
      <c r="A30" s="193"/>
      <c r="B30" s="215"/>
      <c r="C30" s="215"/>
      <c r="D30" s="215"/>
      <c r="E30" s="215"/>
      <c r="F30" s="215"/>
      <c r="G30" s="226"/>
      <c r="H30" s="226"/>
      <c r="I30" s="219"/>
      <c r="J30" s="821"/>
      <c r="K30" s="821"/>
    </row>
    <row r="31" spans="1:11" ht="15.75" customHeight="1" x14ac:dyDescent="0.15">
      <c r="A31" s="220" t="s">
        <v>203</v>
      </c>
      <c r="B31" s="336" t="s">
        <v>242</v>
      </c>
      <c r="C31" s="223"/>
      <c r="D31" s="223"/>
      <c r="E31" s="336" t="s">
        <v>242</v>
      </c>
      <c r="F31" s="220" t="s">
        <v>172</v>
      </c>
      <c r="G31" s="336" t="s">
        <v>242</v>
      </c>
      <c r="H31" s="220" t="s">
        <v>172</v>
      </c>
      <c r="I31" s="227"/>
      <c r="J31" s="810"/>
      <c r="K31" s="810"/>
    </row>
    <row r="32" spans="1:11" ht="15.75" customHeight="1" x14ac:dyDescent="0.15">
      <c r="A32" s="224" t="s">
        <v>204</v>
      </c>
      <c r="B32" s="220"/>
      <c r="C32" s="223"/>
      <c r="D32" s="223"/>
      <c r="E32" s="220"/>
      <c r="F32" s="224"/>
      <c r="G32" s="220"/>
      <c r="H32" s="220"/>
      <c r="I32" s="229"/>
      <c r="J32" s="810"/>
      <c r="K32" s="810"/>
    </row>
    <row r="33" spans="1:11" s="214" customFormat="1" ht="11.25" x14ac:dyDescent="0.15">
      <c r="A33" s="153" t="s">
        <v>0</v>
      </c>
      <c r="B33" s="183">
        <v>45922</v>
      </c>
      <c r="C33" s="183">
        <v>45923</v>
      </c>
      <c r="D33" s="183">
        <v>45924</v>
      </c>
      <c r="E33" s="183">
        <v>45925</v>
      </c>
      <c r="F33" s="183">
        <v>45926</v>
      </c>
      <c r="G33" s="183">
        <v>45927</v>
      </c>
      <c r="H33" s="183">
        <v>45928</v>
      </c>
      <c r="I33" s="815" t="s">
        <v>1</v>
      </c>
      <c r="J33" s="817" t="s">
        <v>2</v>
      </c>
      <c r="K33" s="818"/>
    </row>
    <row r="34" spans="1:11" s="213" customFormat="1" x14ac:dyDescent="0.15">
      <c r="A34" s="155" t="s">
        <v>3</v>
      </c>
      <c r="B34" s="157" t="s">
        <v>4</v>
      </c>
      <c r="C34" s="158" t="s">
        <v>5</v>
      </c>
      <c r="D34" s="157" t="s">
        <v>6</v>
      </c>
      <c r="E34" s="157" t="s">
        <v>7</v>
      </c>
      <c r="F34" s="157" t="s">
        <v>8</v>
      </c>
      <c r="G34" s="157" t="s">
        <v>9</v>
      </c>
      <c r="H34" s="158" t="s">
        <v>10</v>
      </c>
      <c r="I34" s="816"/>
      <c r="J34" s="819"/>
      <c r="K34" s="820"/>
    </row>
    <row r="35" spans="1:11" x14ac:dyDescent="0.15">
      <c r="A35" s="193" t="s">
        <v>142</v>
      </c>
      <c r="B35" s="218"/>
      <c r="C35" s="226"/>
      <c r="D35" s="216"/>
      <c r="E35" s="226"/>
      <c r="F35" s="228"/>
      <c r="G35" s="218"/>
      <c r="H35" s="218"/>
      <c r="I35" s="219"/>
      <c r="J35" s="821"/>
      <c r="K35" s="821"/>
    </row>
    <row r="36" spans="1:11" ht="15.75" customHeight="1" x14ac:dyDescent="0.15">
      <c r="A36" s="222" t="s">
        <v>167</v>
      </c>
      <c r="B36" s="246"/>
      <c r="C36" s="247"/>
      <c r="D36" s="247"/>
      <c r="E36" s="246"/>
      <c r="F36" s="244"/>
      <c r="G36" s="245" t="s">
        <v>168</v>
      </c>
      <c r="H36" s="245" t="s">
        <v>168</v>
      </c>
      <c r="I36" s="221">
        <f>COUNTA(B36:H36)</f>
        <v>2</v>
      </c>
      <c r="J36" s="811">
        <f>SUM(COUNTIF(B36:H36,"D 10-17"))*(6.25)+(COUNTIF(B36:H36,"Y 10-17"))*(6.25)+(COUNTIF(B36:H36,"Y工場"))*(4.5)</f>
        <v>12.5</v>
      </c>
      <c r="K36" s="811"/>
    </row>
    <row r="37" spans="1:11" ht="15.75" customHeight="1" x14ac:dyDescent="0.15">
      <c r="A37" s="222" t="s">
        <v>169</v>
      </c>
      <c r="B37" s="245" t="s">
        <v>168</v>
      </c>
      <c r="C37" s="247"/>
      <c r="D37" s="247"/>
      <c r="E37" s="245" t="s">
        <v>168</v>
      </c>
      <c r="F37" s="245" t="s">
        <v>168</v>
      </c>
      <c r="G37" s="388"/>
      <c r="H37" s="244"/>
      <c r="I37" s="221">
        <f t="shared" ref="I37:I38" si="3">COUNTA(B37:H37)</f>
        <v>3</v>
      </c>
      <c r="J37" s="811">
        <f>SUM(COUNTIF(B37:H37,"D 10-17"))*(6.25)+(COUNTIF(B37:H37,"Y 10-17"))*(6.25)+(COUNTIF(B37:H37,"Y工場"))*(4.5)</f>
        <v>18.75</v>
      </c>
      <c r="K37" s="811"/>
    </row>
    <row r="38" spans="1:11" ht="15.75" customHeight="1" x14ac:dyDescent="0.15">
      <c r="A38" s="225" t="s">
        <v>186</v>
      </c>
      <c r="B38" s="243" t="s">
        <v>241</v>
      </c>
      <c r="C38" s="247"/>
      <c r="D38" s="247"/>
      <c r="E38" s="243" t="s">
        <v>241</v>
      </c>
      <c r="F38" s="245"/>
      <c r="G38" s="243" t="s">
        <v>241</v>
      </c>
      <c r="H38" s="244"/>
      <c r="I38" s="221">
        <f t="shared" si="3"/>
        <v>3</v>
      </c>
      <c r="J38" s="811">
        <f>SUM(COUNTIF(B38:H38,"D 10-17"))*(6.25)+(COUNTIF(B38:H38,"Y 10-17"))*(6.25)+(COUNTIF(B38:H38,"Y工場"))*(4.5)+(COUNTIF(B38:H38,"D 10-13"))*(3)</f>
        <v>9</v>
      </c>
      <c r="K38" s="811"/>
    </row>
    <row r="39" spans="1:11" ht="15.75" customHeight="1" x14ac:dyDescent="0.15">
      <c r="A39" s="225"/>
      <c r="B39" s="245"/>
      <c r="C39" s="247"/>
      <c r="D39" s="247"/>
      <c r="E39" s="245"/>
      <c r="F39" s="245"/>
      <c r="G39" s="243"/>
      <c r="H39" s="244"/>
      <c r="I39" s="221"/>
      <c r="J39" s="811"/>
      <c r="K39" s="811"/>
    </row>
    <row r="40" spans="1:11" ht="15.75" customHeight="1" x14ac:dyDescent="0.15">
      <c r="A40" s="193"/>
      <c r="B40" s="215"/>
      <c r="C40" s="215"/>
      <c r="D40" s="215"/>
      <c r="E40" s="226"/>
      <c r="F40" s="226"/>
      <c r="G40" s="226"/>
      <c r="H40" s="226"/>
      <c r="I40" s="219"/>
      <c r="J40" s="821"/>
      <c r="K40" s="821"/>
    </row>
    <row r="41" spans="1:11" ht="15.75" customHeight="1" x14ac:dyDescent="0.15">
      <c r="A41" s="220" t="s">
        <v>203</v>
      </c>
      <c r="B41" s="336" t="s">
        <v>242</v>
      </c>
      <c r="C41" s="223"/>
      <c r="D41" s="223"/>
      <c r="E41" s="336" t="s">
        <v>242</v>
      </c>
      <c r="F41" s="220" t="s">
        <v>172</v>
      </c>
      <c r="G41" s="336" t="s">
        <v>242</v>
      </c>
      <c r="H41" s="220" t="s">
        <v>172</v>
      </c>
      <c r="I41" s="227"/>
      <c r="J41" s="810"/>
      <c r="K41" s="810"/>
    </row>
    <row r="42" spans="1:11" ht="15.75" customHeight="1" x14ac:dyDescent="0.15">
      <c r="A42" s="224" t="s">
        <v>204</v>
      </c>
      <c r="B42" s="220"/>
      <c r="C42" s="223"/>
      <c r="D42" s="223"/>
      <c r="E42" s="220"/>
      <c r="F42" s="224"/>
      <c r="G42" s="220"/>
      <c r="H42" s="220"/>
      <c r="I42" s="221"/>
      <c r="J42" s="810"/>
      <c r="K42" s="810"/>
    </row>
    <row r="43" spans="1:11" s="214" customFormat="1" ht="11.25" x14ac:dyDescent="0.15">
      <c r="A43" s="175" t="s">
        <v>0</v>
      </c>
      <c r="B43" s="176">
        <v>45929</v>
      </c>
      <c r="C43" s="176">
        <v>45930</v>
      </c>
      <c r="D43" s="176"/>
      <c r="E43" s="176"/>
      <c r="F43" s="176"/>
      <c r="G43" s="176"/>
      <c r="H43" s="176"/>
      <c r="I43" s="815" t="s">
        <v>1</v>
      </c>
      <c r="J43" s="822" t="s">
        <v>2</v>
      </c>
      <c r="K43" s="823"/>
    </row>
    <row r="44" spans="1:11" s="213" customFormat="1" x14ac:dyDescent="0.15">
      <c r="A44" s="155" t="s">
        <v>3</v>
      </c>
      <c r="B44" s="157" t="s">
        <v>4</v>
      </c>
      <c r="C44" s="157" t="s">
        <v>5</v>
      </c>
      <c r="D44" s="157"/>
      <c r="E44" s="157"/>
      <c r="F44" s="157"/>
      <c r="G44" s="157"/>
      <c r="H44" s="157"/>
      <c r="I44" s="816"/>
      <c r="J44" s="819"/>
      <c r="K44" s="820"/>
    </row>
    <row r="45" spans="1:11" x14ac:dyDescent="0.15">
      <c r="A45" s="217" t="s">
        <v>131</v>
      </c>
      <c r="B45" s="218"/>
      <c r="C45" s="226"/>
      <c r="D45" s="216"/>
      <c r="E45" s="216"/>
      <c r="F45" s="216"/>
      <c r="G45" s="216"/>
      <c r="H45" s="216"/>
      <c r="I45" s="219"/>
      <c r="J45" s="821"/>
      <c r="K45" s="821"/>
    </row>
    <row r="46" spans="1:11" ht="15.75" customHeight="1" x14ac:dyDescent="0.15">
      <c r="A46" s="222" t="s">
        <v>167</v>
      </c>
      <c r="B46" s="246"/>
      <c r="C46" s="247"/>
      <c r="D46" s="247"/>
      <c r="E46" s="247"/>
      <c r="F46" s="247"/>
      <c r="G46" s="247"/>
      <c r="H46" s="247"/>
      <c r="I46" s="221">
        <f>COUNTA(B46:H46)</f>
        <v>0</v>
      </c>
      <c r="J46" s="811">
        <f>SUM(COUNTIF(B46:H46,"D 10-17"))*(6.25)+(COUNTIF(B46:H46,"Y 10-17"))*(6.25)+(COUNTIF(B46:H46,"Y工場"))*(4.5)</f>
        <v>0</v>
      </c>
      <c r="K46" s="811"/>
    </row>
    <row r="47" spans="1:11" ht="15.75" customHeight="1" x14ac:dyDescent="0.15">
      <c r="A47" s="222" t="s">
        <v>169</v>
      </c>
      <c r="B47" s="245" t="s">
        <v>168</v>
      </c>
      <c r="C47" s="247"/>
      <c r="D47" s="247"/>
      <c r="E47" s="247"/>
      <c r="F47" s="247"/>
      <c r="G47" s="247"/>
      <c r="H47" s="247"/>
      <c r="I47" s="221">
        <f t="shared" ref="I47:I48" si="4">COUNTA(B47:H47)</f>
        <v>1</v>
      </c>
      <c r="J47" s="811">
        <f>SUM(COUNTIF(B47:H47,"D 10-17"))*(6.25)+(COUNTIF(B47:H47,"Y 10-17"))*(6.25)+(COUNTIF(B47:H47,"Y工場"))*(4.5)</f>
        <v>6.25</v>
      </c>
      <c r="K47" s="811"/>
    </row>
    <row r="48" spans="1:11" ht="15.75" customHeight="1" x14ac:dyDescent="0.15">
      <c r="A48" s="225" t="s">
        <v>186</v>
      </c>
      <c r="B48" s="243" t="s">
        <v>241</v>
      </c>
      <c r="C48" s="247"/>
      <c r="D48" s="247"/>
      <c r="E48" s="247"/>
      <c r="F48" s="247"/>
      <c r="G48" s="247"/>
      <c r="H48" s="247"/>
      <c r="I48" s="221">
        <f t="shared" si="4"/>
        <v>1</v>
      </c>
      <c r="J48" s="811">
        <f>SUM(COUNTIF(B48:H48,"D 10-17"))*(6.25)+(COUNTIF(B48:H48,"Y 10-17"))*(6.25)+(COUNTIF(B48:H48,"Y工場"))*(4.5)+(COUNTIF(B48:H48,"D 10-13"))*(3)</f>
        <v>3</v>
      </c>
      <c r="K48" s="811"/>
    </row>
    <row r="49" spans="1:11" ht="15.75" customHeight="1" x14ac:dyDescent="0.15">
      <c r="A49" s="225"/>
      <c r="B49" s="245"/>
      <c r="C49" s="247"/>
      <c r="D49" s="247"/>
      <c r="E49" s="247"/>
      <c r="F49" s="247"/>
      <c r="G49" s="247"/>
      <c r="H49" s="247"/>
      <c r="I49" s="221"/>
      <c r="J49" s="811"/>
      <c r="K49" s="811"/>
    </row>
    <row r="50" spans="1:11" ht="15.75" customHeight="1" x14ac:dyDescent="0.15">
      <c r="A50" s="193"/>
      <c r="B50" s="215"/>
      <c r="C50" s="215"/>
      <c r="D50" s="215"/>
      <c r="E50" s="215"/>
      <c r="F50" s="215"/>
      <c r="G50" s="215"/>
      <c r="H50" s="215"/>
      <c r="I50" s="219"/>
      <c r="J50" s="821"/>
      <c r="K50" s="821"/>
    </row>
    <row r="51" spans="1:11" ht="15.75" customHeight="1" x14ac:dyDescent="0.15">
      <c r="A51" s="220" t="s">
        <v>203</v>
      </c>
      <c r="B51" s="336" t="s">
        <v>242</v>
      </c>
      <c r="C51" s="223"/>
      <c r="D51" s="223"/>
      <c r="E51" s="223"/>
      <c r="F51" s="223"/>
      <c r="G51" s="223"/>
      <c r="H51" s="223"/>
      <c r="I51" s="227"/>
      <c r="J51" s="810"/>
      <c r="K51" s="810"/>
    </row>
    <row r="52" spans="1:11" ht="15.75" customHeight="1" x14ac:dyDescent="0.15">
      <c r="A52" s="224" t="s">
        <v>204</v>
      </c>
      <c r="B52" s="220"/>
      <c r="C52" s="223"/>
      <c r="D52" s="223"/>
      <c r="E52" s="223"/>
      <c r="F52" s="223"/>
      <c r="G52" s="223"/>
      <c r="H52" s="223"/>
      <c r="I52" s="221"/>
      <c r="J52" s="810"/>
      <c r="K52" s="810"/>
    </row>
    <row r="53" spans="1:11" x14ac:dyDescent="0.15">
      <c r="A53" s="230"/>
      <c r="B53" s="230"/>
      <c r="C53" s="230"/>
      <c r="D53" s="230"/>
      <c r="E53" s="231"/>
      <c r="F53" s="231"/>
      <c r="G53" s="232"/>
      <c r="H53" s="232"/>
      <c r="I53" s="230"/>
      <c r="J53" s="735" t="s">
        <v>320</v>
      </c>
      <c r="K53" s="735"/>
    </row>
    <row r="54" spans="1:11" s="1" customFormat="1" ht="17.25" customHeight="1" x14ac:dyDescent="0.15">
      <c r="A54" s="737" t="s">
        <v>143</v>
      </c>
      <c r="B54" s="738"/>
      <c r="C54" s="741" t="s">
        <v>162</v>
      </c>
      <c r="D54" s="742"/>
      <c r="E54" s="742"/>
      <c r="F54" s="742" t="s">
        <v>149</v>
      </c>
      <c r="G54" s="742"/>
      <c r="H54" s="743"/>
      <c r="I54" s="10"/>
      <c r="J54" s="736"/>
      <c r="K54" s="736"/>
    </row>
    <row r="55" spans="1:11" s="1" customFormat="1" ht="17.25" customHeight="1" x14ac:dyDescent="0.15">
      <c r="A55" s="739"/>
      <c r="B55" s="740"/>
      <c r="C55" s="744" t="s">
        <v>163</v>
      </c>
      <c r="D55" s="745"/>
      <c r="E55" s="745"/>
      <c r="F55" s="745" t="s">
        <v>164</v>
      </c>
      <c r="G55" s="745"/>
      <c r="H55" s="746"/>
      <c r="I55" s="210"/>
      <c r="J55" s="210"/>
      <c r="K55" s="210"/>
    </row>
  </sheetData>
  <mergeCells count="58">
    <mergeCell ref="J12:K12"/>
    <mergeCell ref="J6:K6"/>
    <mergeCell ref="B1:G1"/>
    <mergeCell ref="H1:K1"/>
    <mergeCell ref="I3:I4"/>
    <mergeCell ref="J3:K4"/>
    <mergeCell ref="J5:K5"/>
    <mergeCell ref="J7:K7"/>
    <mergeCell ref="J8:K8"/>
    <mergeCell ref="J9:K9"/>
    <mergeCell ref="J10:K10"/>
    <mergeCell ref="J11:K11"/>
    <mergeCell ref="I23:I24"/>
    <mergeCell ref="J23:K24"/>
    <mergeCell ref="I13:I14"/>
    <mergeCell ref="J13:K14"/>
    <mergeCell ref="J15:K15"/>
    <mergeCell ref="J16:K16"/>
    <mergeCell ref="J17:K17"/>
    <mergeCell ref="J18:K18"/>
    <mergeCell ref="J30:K30"/>
    <mergeCell ref="J31:K31"/>
    <mergeCell ref="J32:K32"/>
    <mergeCell ref="J19:K19"/>
    <mergeCell ref="J20:K20"/>
    <mergeCell ref="J21:K21"/>
    <mergeCell ref="J22:K22"/>
    <mergeCell ref="J25:K25"/>
    <mergeCell ref="J26:K26"/>
    <mergeCell ref="J27:K27"/>
    <mergeCell ref="J28:K28"/>
    <mergeCell ref="J29:K29"/>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A54:B55"/>
    <mergeCell ref="C54:E54"/>
    <mergeCell ref="F54:H54"/>
    <mergeCell ref="C55:E55"/>
    <mergeCell ref="F55:H55"/>
    <mergeCell ref="J49:K49"/>
    <mergeCell ref="J50:K50"/>
    <mergeCell ref="J51:K51"/>
    <mergeCell ref="J52:K52"/>
    <mergeCell ref="J53:K54"/>
  </mergeCells>
  <phoneticPr fontId="13"/>
  <pageMargins left="0.51181102362204722" right="0.51181102362204722" top="0.55118110236220474" bottom="0.55118110236220474" header="0.31496062992125984" footer="0.31496062992125984"/>
  <pageSetup paperSize="9" orientation="portrait" r:id="rId1"/>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5736C-68E2-4D4C-A00B-E4B6D7987906}">
  <sheetPr>
    <tabColor theme="7" tint="0.59999389629810485"/>
  </sheetPr>
  <dimension ref="A1:N66"/>
  <sheetViews>
    <sheetView zoomScaleNormal="100" workbookViewId="0">
      <selection activeCell="N12" sqref="N12"/>
    </sheetView>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1" ht="15" thickBot="1" x14ac:dyDescent="0.2">
      <c r="A1" s="60" t="s">
        <v>69</v>
      </c>
      <c r="B1" s="753" t="s">
        <v>289</v>
      </c>
      <c r="C1" s="753"/>
      <c r="D1" s="753"/>
      <c r="E1" s="753"/>
      <c r="F1" s="753"/>
      <c r="G1" s="754"/>
      <c r="H1" s="832" t="s">
        <v>130</v>
      </c>
      <c r="I1" s="833"/>
      <c r="J1" s="834"/>
      <c r="K1" s="835"/>
    </row>
    <row r="2" spans="1:11" ht="9" customHeight="1" x14ac:dyDescent="0.15">
      <c r="A2" s="152"/>
    </row>
    <row r="3" spans="1:11" s="13" customFormat="1" ht="14.25" customHeight="1" x14ac:dyDescent="0.15">
      <c r="A3" s="153" t="s">
        <v>0</v>
      </c>
      <c r="B3" s="154">
        <v>45901</v>
      </c>
      <c r="C3" s="154">
        <v>45902</v>
      </c>
      <c r="D3" s="154">
        <v>45903</v>
      </c>
      <c r="E3" s="154">
        <v>45904</v>
      </c>
      <c r="F3" s="154">
        <v>45905</v>
      </c>
      <c r="G3" s="154">
        <v>45906</v>
      </c>
      <c r="H3" s="154">
        <v>45907</v>
      </c>
      <c r="I3" s="836" t="s">
        <v>1</v>
      </c>
      <c r="J3" s="817" t="s">
        <v>2</v>
      </c>
      <c r="K3" s="818"/>
    </row>
    <row r="4" spans="1:11" s="159" customFormat="1" ht="14.25" customHeight="1" x14ac:dyDescent="0.15">
      <c r="A4" s="155" t="s">
        <v>3</v>
      </c>
      <c r="B4" s="157" t="s">
        <v>4</v>
      </c>
      <c r="C4" s="157" t="s">
        <v>5</v>
      </c>
      <c r="D4" s="157" t="s">
        <v>6</v>
      </c>
      <c r="E4" s="157" t="s">
        <v>7</v>
      </c>
      <c r="F4" s="157" t="s">
        <v>8</v>
      </c>
      <c r="G4" s="157" t="s">
        <v>9</v>
      </c>
      <c r="H4" s="158" t="s">
        <v>10</v>
      </c>
      <c r="I4" s="837"/>
      <c r="J4" s="819"/>
      <c r="K4" s="820"/>
    </row>
    <row r="5" spans="1:11" s="159" customFormat="1" ht="14.25" customHeight="1" x14ac:dyDescent="0.15">
      <c r="A5" s="179" t="s">
        <v>131</v>
      </c>
      <c r="B5" s="160">
        <v>7</v>
      </c>
      <c r="C5" s="157"/>
      <c r="D5" s="156"/>
      <c r="E5" s="160">
        <v>7</v>
      </c>
      <c r="F5" s="160">
        <v>4</v>
      </c>
      <c r="G5" s="160">
        <v>7</v>
      </c>
      <c r="H5" s="160">
        <v>4</v>
      </c>
      <c r="I5" s="161"/>
      <c r="J5" s="162"/>
      <c r="K5" s="163"/>
    </row>
    <row r="6" spans="1:11" ht="13.5" customHeight="1" x14ac:dyDescent="0.15">
      <c r="A6" s="164" t="s">
        <v>132</v>
      </c>
      <c r="B6" s="40" t="s">
        <v>140</v>
      </c>
      <c r="C6" s="180"/>
      <c r="D6" s="165"/>
      <c r="E6" s="40" t="s">
        <v>140</v>
      </c>
      <c r="F6" s="238" t="s">
        <v>133</v>
      </c>
      <c r="G6" s="40" t="s">
        <v>140</v>
      </c>
      <c r="H6" s="238" t="s">
        <v>133</v>
      </c>
      <c r="I6" s="166"/>
      <c r="J6" s="873"/>
      <c r="K6" s="874"/>
    </row>
    <row r="7" spans="1:11" ht="13.5" customHeight="1" x14ac:dyDescent="0.15">
      <c r="A7" s="164" t="s">
        <v>134</v>
      </c>
      <c r="B7" s="40" t="s">
        <v>135</v>
      </c>
      <c r="C7" s="137"/>
      <c r="D7" s="234"/>
      <c r="E7" s="40" t="s">
        <v>135</v>
      </c>
      <c r="F7" s="40" t="s">
        <v>135</v>
      </c>
      <c r="G7" s="40" t="s">
        <v>136</v>
      </c>
      <c r="H7" s="40" t="s">
        <v>135</v>
      </c>
      <c r="I7" s="168">
        <f>COUNTA(B7:H7)</f>
        <v>5</v>
      </c>
      <c r="J7" s="838">
        <f>SUM(COUNTIF(B7:H7,"9-15"))*(5.5)+SUM(COUNTIF(B7:H7,"10-15"))*(4.5)+SUM(COUNTIF(B7:H7,"12-15"))*(3)+SUM(COUNTIF(B7:H7,"9-12"))*(3)+SUM(COUNTIF(B7:H7,"9-17"))*(7.25)+SUM(COUNTIF(B7:H7,"13-15"))*(2)</f>
        <v>29.25</v>
      </c>
      <c r="K7" s="838"/>
    </row>
    <row r="8" spans="1:11" ht="13.5" customHeight="1" x14ac:dyDescent="0.15">
      <c r="A8" s="164" t="s">
        <v>137</v>
      </c>
      <c r="B8" s="40"/>
      <c r="C8" s="235"/>
      <c r="D8" s="236"/>
      <c r="E8" s="40" t="s">
        <v>135</v>
      </c>
      <c r="F8" s="16"/>
      <c r="G8" s="40" t="s">
        <v>135</v>
      </c>
      <c r="H8" s="40"/>
      <c r="I8" s="166">
        <f>COUNTA(B8:H8)</f>
        <v>2</v>
      </c>
      <c r="J8" s="838">
        <f>SUM(COUNTIF(B8:H8,"9-15"))*(5.5)+SUM(COUNTIF(B8:H8,"10-15"))*(4.5)+SUM(COUNTIF(B8:H8,"12-15"))*(3)+SUM(COUNTIF(B8:H8,"9-12"))*(3)+SUM(COUNTIF(B8:H8,"9-17"))*(7.25)+SUM(COUNTIF(B8:H8,"13-15"))*(2)+SUM(COUNTIF(B8:H8,"10-12"))*(2)</f>
        <v>11</v>
      </c>
      <c r="K8" s="838"/>
    </row>
    <row r="9" spans="1:11" ht="13.5" customHeight="1" x14ac:dyDescent="0.15">
      <c r="A9" s="164" t="s">
        <v>138</v>
      </c>
      <c r="B9" s="16" t="s">
        <v>72</v>
      </c>
      <c r="C9" s="235"/>
      <c r="D9" s="236"/>
      <c r="E9" s="16"/>
      <c r="F9" s="16" t="s">
        <v>72</v>
      </c>
      <c r="G9" s="16" t="s">
        <v>72</v>
      </c>
      <c r="H9" s="16" t="s">
        <v>72</v>
      </c>
      <c r="I9" s="166">
        <f>COUNTA(B9:H9)</f>
        <v>4</v>
      </c>
      <c r="J9" s="838">
        <f>SUM(COUNTIF(B9:H9,"9-15"))*(5.5)+SUM(COUNTIF(B9:H9,"10-15"))*(4.5)+SUM(COUNTIF(B9:H9,"12-15"))*(3)+SUM(COUNTIF(B9:H9,"9-12"))*(3)+SUM(COUNTIF(B9:H9,"9-17"))*(7.25)+SUM(COUNTIF(B9:H9,"13-15"))*(2)</f>
        <v>12</v>
      </c>
      <c r="K9" s="838"/>
    </row>
    <row r="10" spans="1:11" ht="13.5" customHeight="1" x14ac:dyDescent="0.15">
      <c r="A10" s="164" t="s">
        <v>39</v>
      </c>
      <c r="B10" s="40" t="s">
        <v>58</v>
      </c>
      <c r="C10" s="234"/>
      <c r="D10" s="234"/>
      <c r="E10" s="40" t="s">
        <v>58</v>
      </c>
      <c r="F10" s="40"/>
      <c r="G10" s="40"/>
      <c r="H10" s="40"/>
      <c r="I10" s="166">
        <f>COUNTA(B10:H10)</f>
        <v>2</v>
      </c>
      <c r="J10" s="838">
        <f>SUM(COUNTIF(B10:H10,"9-15"))*(5.5)+SUM(COUNTIF(B10:H10,"10-15"))*(4.5)+SUM(COUNTIF(B10:H10,"12-15"))*(3)+SUM(COUNTIF(B10:H10,"9-12"))*(3)+SUM(COUNTIF(B10:H10,"9-17"))*(7.25)+SUM(COUNTIF(B10:H10,"13-15"))*(2)</f>
        <v>0</v>
      </c>
      <c r="K10" s="838"/>
    </row>
    <row r="11" spans="1:11" ht="13.5" customHeight="1" x14ac:dyDescent="0.15">
      <c r="A11" s="20" t="s">
        <v>230</v>
      </c>
      <c r="B11" s="40" t="s">
        <v>29</v>
      </c>
      <c r="C11" s="234"/>
      <c r="D11" s="234"/>
      <c r="E11" s="40" t="s">
        <v>29</v>
      </c>
      <c r="F11" s="40"/>
      <c r="G11" s="40" t="s">
        <v>29</v>
      </c>
      <c r="H11" s="40"/>
      <c r="I11" s="166">
        <f>COUNTA(B11:H11)</f>
        <v>3</v>
      </c>
      <c r="J11" s="838">
        <f>SUM(COUNTIF(B11:H11,"9-15"))*(5.5)+SUM(COUNTIF(B11:H11,"10-15"))*(4.5)+SUM(COUNTIF(B11:H11,"12-15"))*(3)+SUM(COUNTIF(B11:H11,"9-12"))*(3)+SUM(COUNTIF(B11:H11,"9-17"))*(7.25)+SUM(COUNTIF(B11:H11,"13-15"))*(2)+SUM(COUNTIF(B11:H11,"9-14"))*(4.5)+SUM(COUNTIF(B11:H11,"10-14"))*(4)</f>
        <v>12</v>
      </c>
      <c r="K11" s="838"/>
    </row>
    <row r="12" spans="1:11" ht="13.5" customHeight="1" thickBot="1" x14ac:dyDescent="0.2">
      <c r="A12" s="20" t="s">
        <v>281</v>
      </c>
      <c r="B12" s="40" t="s">
        <v>140</v>
      </c>
      <c r="C12" s="234"/>
      <c r="D12" s="234"/>
      <c r="E12" s="40" t="s">
        <v>140</v>
      </c>
      <c r="F12" s="40" t="s">
        <v>140</v>
      </c>
      <c r="G12" s="40" t="s">
        <v>140</v>
      </c>
      <c r="H12" s="40" t="s">
        <v>140</v>
      </c>
      <c r="I12" s="253"/>
      <c r="J12" s="873"/>
      <c r="K12" s="874"/>
    </row>
    <row r="13" spans="1:11" ht="13.5" customHeight="1" x14ac:dyDescent="0.15">
      <c r="A13" s="824" t="s">
        <v>139</v>
      </c>
      <c r="B13" s="233" t="s">
        <v>140</v>
      </c>
      <c r="C13" s="237"/>
      <c r="D13" s="237"/>
      <c r="E13" s="233" t="s">
        <v>140</v>
      </c>
      <c r="F13" s="233" t="s">
        <v>140</v>
      </c>
      <c r="G13" s="233" t="s">
        <v>140</v>
      </c>
      <c r="H13" s="233" t="s">
        <v>140</v>
      </c>
      <c r="I13" s="826"/>
      <c r="J13" s="828"/>
      <c r="K13" s="829"/>
    </row>
    <row r="14" spans="1:11" ht="13.5" customHeight="1" thickBot="1" x14ac:dyDescent="0.2">
      <c r="A14" s="825"/>
      <c r="B14" s="173" t="s">
        <v>79</v>
      </c>
      <c r="C14" s="170"/>
      <c r="D14" s="171"/>
      <c r="E14" s="172"/>
      <c r="F14" s="173"/>
      <c r="G14" s="173" t="s">
        <v>122</v>
      </c>
      <c r="H14" s="174"/>
      <c r="I14" s="827"/>
      <c r="J14" s="830"/>
      <c r="K14" s="831"/>
    </row>
    <row r="15" spans="1:11" s="13" customFormat="1" ht="14.25" customHeight="1" x14ac:dyDescent="0.15">
      <c r="A15" s="175" t="s">
        <v>0</v>
      </c>
      <c r="B15" s="176">
        <v>45908</v>
      </c>
      <c r="C15" s="176">
        <v>45909</v>
      </c>
      <c r="D15" s="176">
        <v>45910</v>
      </c>
      <c r="E15" s="176">
        <v>45911</v>
      </c>
      <c r="F15" s="176">
        <v>45912</v>
      </c>
      <c r="G15" s="176">
        <v>45913</v>
      </c>
      <c r="H15" s="176">
        <v>45914</v>
      </c>
      <c r="I15" s="177"/>
      <c r="J15" s="822" t="s">
        <v>2</v>
      </c>
      <c r="K15" s="823"/>
    </row>
    <row r="16" spans="1:11" s="159" customFormat="1" ht="14.25" customHeight="1" x14ac:dyDescent="0.15">
      <c r="A16" s="155" t="s">
        <v>3</v>
      </c>
      <c r="B16" s="157" t="s">
        <v>4</v>
      </c>
      <c r="C16" s="157" t="s">
        <v>5</v>
      </c>
      <c r="D16" s="157" t="s">
        <v>6</v>
      </c>
      <c r="E16" s="157" t="s">
        <v>7</v>
      </c>
      <c r="F16" s="157" t="s">
        <v>8</v>
      </c>
      <c r="G16" s="157" t="s">
        <v>9</v>
      </c>
      <c r="H16" s="158" t="s">
        <v>10</v>
      </c>
      <c r="I16" s="178"/>
      <c r="J16" s="819"/>
      <c r="K16" s="820"/>
    </row>
    <row r="17" spans="1:11" s="159" customFormat="1" ht="14.25" customHeight="1" x14ac:dyDescent="0.15">
      <c r="A17" s="179" t="s">
        <v>142</v>
      </c>
      <c r="B17" s="160">
        <v>6</v>
      </c>
      <c r="C17" s="157"/>
      <c r="D17" s="156"/>
      <c r="E17" s="160">
        <v>7</v>
      </c>
      <c r="F17" s="382" t="s">
        <v>302</v>
      </c>
      <c r="G17" s="160">
        <v>7</v>
      </c>
      <c r="H17" s="160">
        <v>4</v>
      </c>
      <c r="I17" s="161"/>
      <c r="J17" s="162"/>
      <c r="K17" s="163"/>
    </row>
    <row r="18" spans="1:11" ht="13.5" customHeight="1" x14ac:dyDescent="0.15">
      <c r="A18" s="164" t="s">
        <v>132</v>
      </c>
      <c r="B18" s="40" t="s">
        <v>140</v>
      </c>
      <c r="C18" s="180"/>
      <c r="D18" s="165"/>
      <c r="E18" s="40" t="s">
        <v>140</v>
      </c>
      <c r="F18" s="238" t="s">
        <v>133</v>
      </c>
      <c r="G18" s="40" t="s">
        <v>140</v>
      </c>
      <c r="H18" s="238" t="s">
        <v>133</v>
      </c>
      <c r="I18" s="166">
        <f t="shared" ref="I18:I21" si="0">COUNTA(B18:H18)</f>
        <v>5</v>
      </c>
      <c r="J18" s="873"/>
      <c r="K18" s="874"/>
    </row>
    <row r="19" spans="1:11" ht="13.5" customHeight="1" x14ac:dyDescent="0.15">
      <c r="A19" s="181" t="s">
        <v>134</v>
      </c>
      <c r="B19" s="40" t="s">
        <v>135</v>
      </c>
      <c r="C19" s="137"/>
      <c r="D19" s="234"/>
      <c r="E19" s="40" t="s">
        <v>135</v>
      </c>
      <c r="F19" s="40" t="s">
        <v>135</v>
      </c>
      <c r="G19" s="40" t="s">
        <v>136</v>
      </c>
      <c r="H19" s="40" t="s">
        <v>135</v>
      </c>
      <c r="I19" s="168">
        <f t="shared" si="0"/>
        <v>5</v>
      </c>
      <c r="J19" s="838">
        <f>SUM(COUNTIF(B19:H19,"9-15"))*(5.5)+SUM(COUNTIF(B19:H19,"10-15"))*(4.5)+SUM(COUNTIF(B19:H19,"12-15"))*(3)+SUM(COUNTIF(B19:H19,"9-12"))*(3)+SUM(COUNTIF(B19:H19,"9-17"))*(7.25)+SUM(COUNTIF(B19:H19,"13-15"))*(2)</f>
        <v>29.25</v>
      </c>
      <c r="K19" s="838"/>
    </row>
    <row r="20" spans="1:11" ht="13.5" customHeight="1" x14ac:dyDescent="0.15">
      <c r="A20" s="182" t="s">
        <v>137</v>
      </c>
      <c r="B20" s="40"/>
      <c r="C20" s="235"/>
      <c r="D20" s="236"/>
      <c r="E20" s="40" t="s">
        <v>135</v>
      </c>
      <c r="F20" s="16"/>
      <c r="G20" s="40" t="s">
        <v>135</v>
      </c>
      <c r="H20" s="40"/>
      <c r="I20" s="166">
        <f t="shared" si="0"/>
        <v>2</v>
      </c>
      <c r="J20" s="838">
        <f>SUM(COUNTIF(B20:H20,"9-15"))*(5.5)+SUM(COUNTIF(B20:H20,"10-15"))*(4.5)+SUM(COUNTIF(B20:H20,"12-15"))*(3)+SUM(COUNTIF(B20:H20,"9-12"))*(3)+SUM(COUNTIF(B20:H20,"9-17"))*(7.25)+SUM(COUNTIF(B20:H20,"13-15"))*(2)+SUM(COUNTIF(B20:H20,"10-12"))*(2)</f>
        <v>11</v>
      </c>
      <c r="K20" s="838"/>
    </row>
    <row r="21" spans="1:11" ht="13.5" customHeight="1" x14ac:dyDescent="0.15">
      <c r="A21" s="164" t="s">
        <v>138</v>
      </c>
      <c r="B21" s="16" t="s">
        <v>72</v>
      </c>
      <c r="C21" s="235"/>
      <c r="D21" s="236"/>
      <c r="E21" s="16"/>
      <c r="F21" s="16" t="s">
        <v>72</v>
      </c>
      <c r="G21" s="16" t="s">
        <v>72</v>
      </c>
      <c r="H21" s="16" t="s">
        <v>72</v>
      </c>
      <c r="I21" s="166">
        <f t="shared" si="0"/>
        <v>4</v>
      </c>
      <c r="J21" s="838">
        <f>SUM(COUNTIF(B21:H21,"9-15"))*(5.5)+SUM(COUNTIF(B21:H21,"10-15"))*(4.5)+SUM(COUNTIF(B21:H21,"12-15"))*(3)+SUM(COUNTIF(B21:H21,"9-12"))*(3)+SUM(COUNTIF(B21:H21,"9-17"))*(7.25)+SUM(COUNTIF(B21:H21,"13-15"))*(2)</f>
        <v>12</v>
      </c>
      <c r="K21" s="838"/>
    </row>
    <row r="22" spans="1:11" ht="13.5" customHeight="1" x14ac:dyDescent="0.15">
      <c r="A22" s="164" t="s">
        <v>39</v>
      </c>
      <c r="B22" s="40" t="s">
        <v>58</v>
      </c>
      <c r="C22" s="234"/>
      <c r="D22" s="234"/>
      <c r="E22" s="40" t="s">
        <v>58</v>
      </c>
      <c r="F22" s="40"/>
      <c r="G22" s="40"/>
      <c r="H22" s="40"/>
      <c r="I22" s="166">
        <f>COUNTA(B22:H22)</f>
        <v>2</v>
      </c>
      <c r="J22" s="838">
        <f>SUM(COUNTIF(B22:H22,"9-15"))*(5.5)+SUM(COUNTIF(B22:H22,"10-15"))*(4.5)+SUM(COUNTIF(B22:H22,"12-15"))*(3)+SUM(COUNTIF(B22:H22,"9-12"))*(3)+SUM(COUNTIF(B22:H22,"9-17"))*(7.25)+SUM(COUNTIF(B22:H22,"13-15"))*(2)+SUM(COUNTIF(B22:H22,"9-16"))*(6.25)+SUM(COUNTIF(B22:H22,"9-14"))*(4.5)</f>
        <v>12.5</v>
      </c>
      <c r="K22" s="838"/>
    </row>
    <row r="23" spans="1:11" ht="13.5" customHeight="1" x14ac:dyDescent="0.15">
      <c r="A23" s="20" t="s">
        <v>230</v>
      </c>
      <c r="B23" s="74"/>
      <c r="C23" s="234"/>
      <c r="D23" s="234"/>
      <c r="E23" s="40" t="s">
        <v>29</v>
      </c>
      <c r="F23" s="40" t="s">
        <v>29</v>
      </c>
      <c r="G23" s="40" t="s">
        <v>29</v>
      </c>
      <c r="H23" s="40"/>
      <c r="I23" s="166">
        <f>COUNTA(B23:H23)</f>
        <v>3</v>
      </c>
      <c r="J23" s="838">
        <f>SUM(COUNTIF(B23:H23,"9-15"))*(5.5)+SUM(COUNTIF(B23:H23,"10-15"))*(4.5)+SUM(COUNTIF(B23:H23,"12-15"))*(3)+SUM(COUNTIF(B23:H23,"9-12"))*(3)+SUM(COUNTIF(B23:H23,"9-17"))*(7.25)+SUM(COUNTIF(B23:H23,"13-15"))*(2)+SUM(COUNTIF(B23:H23,"9-14"))*(4.5)+SUM(COUNTIF(B23:H23,"10-14"))*(4)</f>
        <v>12</v>
      </c>
      <c r="K23" s="838"/>
    </row>
    <row r="24" spans="1:11" ht="13.5" customHeight="1" thickBot="1" x14ac:dyDescent="0.2">
      <c r="A24" s="20" t="s">
        <v>281</v>
      </c>
      <c r="B24" s="40" t="s">
        <v>140</v>
      </c>
      <c r="C24" s="234"/>
      <c r="D24" s="234"/>
      <c r="E24" s="40" t="s">
        <v>140</v>
      </c>
      <c r="F24" s="40" t="s">
        <v>140</v>
      </c>
      <c r="G24" s="40" t="s">
        <v>140</v>
      </c>
      <c r="H24" s="40" t="s">
        <v>140</v>
      </c>
      <c r="I24" s="253"/>
      <c r="J24" s="873"/>
      <c r="K24" s="874"/>
    </row>
    <row r="25" spans="1:11" ht="13.5" customHeight="1" x14ac:dyDescent="0.15">
      <c r="A25" s="824" t="s">
        <v>139</v>
      </c>
      <c r="B25" s="233" t="s">
        <v>140</v>
      </c>
      <c r="C25" s="237"/>
      <c r="D25" s="237"/>
      <c r="E25" s="233" t="s">
        <v>140</v>
      </c>
      <c r="F25" s="398" t="s">
        <v>306</v>
      </c>
      <c r="G25" s="233" t="s">
        <v>140</v>
      </c>
      <c r="H25" s="233" t="s">
        <v>140</v>
      </c>
      <c r="I25" s="826"/>
      <c r="J25" s="828"/>
      <c r="K25" s="829"/>
    </row>
    <row r="26" spans="1:11" ht="13.5" customHeight="1" thickBot="1" x14ac:dyDescent="0.2">
      <c r="A26" s="825"/>
      <c r="B26" s="173" t="s">
        <v>79</v>
      </c>
      <c r="C26" s="170"/>
      <c r="D26" s="171"/>
      <c r="E26" s="172"/>
      <c r="F26" s="173"/>
      <c r="G26" s="173" t="s">
        <v>122</v>
      </c>
      <c r="H26" s="174" t="s">
        <v>231</v>
      </c>
      <c r="I26" s="827"/>
      <c r="J26" s="830"/>
      <c r="K26" s="831"/>
    </row>
    <row r="27" spans="1:11" s="13" customFormat="1" ht="14.25" customHeight="1" x14ac:dyDescent="0.15">
      <c r="A27" s="153" t="s">
        <v>0</v>
      </c>
      <c r="B27" s="183">
        <v>45915</v>
      </c>
      <c r="C27" s="183">
        <v>45916</v>
      </c>
      <c r="D27" s="183">
        <v>45917</v>
      </c>
      <c r="E27" s="183">
        <v>45918</v>
      </c>
      <c r="F27" s="183">
        <v>45919</v>
      </c>
      <c r="G27" s="183">
        <v>45920</v>
      </c>
      <c r="H27" s="183">
        <v>45921</v>
      </c>
      <c r="I27" s="177"/>
      <c r="J27" s="822" t="s">
        <v>2</v>
      </c>
      <c r="K27" s="823"/>
    </row>
    <row r="28" spans="1:11" s="159" customFormat="1" ht="14.25" customHeight="1" x14ac:dyDescent="0.15">
      <c r="A28" s="155" t="s">
        <v>3</v>
      </c>
      <c r="B28" s="353" t="s">
        <v>4</v>
      </c>
      <c r="C28" s="157" t="s">
        <v>5</v>
      </c>
      <c r="D28" s="157" t="s">
        <v>6</v>
      </c>
      <c r="E28" s="157" t="s">
        <v>7</v>
      </c>
      <c r="F28" s="157" t="s">
        <v>8</v>
      </c>
      <c r="G28" s="157" t="s">
        <v>9</v>
      </c>
      <c r="H28" s="158" t="s">
        <v>10</v>
      </c>
      <c r="I28" s="178"/>
      <c r="J28" s="819"/>
      <c r="K28" s="820"/>
    </row>
    <row r="29" spans="1:11" s="123" customFormat="1" ht="14.25" customHeight="1" x14ac:dyDescent="0.15">
      <c r="A29" s="179" t="s">
        <v>131</v>
      </c>
      <c r="B29" s="160">
        <v>7</v>
      </c>
      <c r="C29" s="157"/>
      <c r="D29" s="156"/>
      <c r="E29" s="160">
        <v>5</v>
      </c>
      <c r="F29" s="160">
        <v>4</v>
      </c>
      <c r="G29" s="160">
        <v>7</v>
      </c>
      <c r="H29" s="160">
        <v>3</v>
      </c>
      <c r="I29" s="161"/>
      <c r="J29" s="162"/>
      <c r="K29" s="163"/>
    </row>
    <row r="30" spans="1:11" ht="13.5" customHeight="1" x14ac:dyDescent="0.15">
      <c r="A30" s="164" t="s">
        <v>132</v>
      </c>
      <c r="B30" s="40" t="s">
        <v>140</v>
      </c>
      <c r="C30" s="180"/>
      <c r="D30" s="165"/>
      <c r="E30" s="40" t="s">
        <v>140</v>
      </c>
      <c r="F30" s="238" t="s">
        <v>133</v>
      </c>
      <c r="G30" s="40" t="s">
        <v>140</v>
      </c>
      <c r="H30" s="238" t="s">
        <v>133</v>
      </c>
      <c r="I30" s="166">
        <f t="shared" ref="I30:I33" si="1">COUNTA(B30:H30)</f>
        <v>5</v>
      </c>
      <c r="J30" s="873"/>
      <c r="K30" s="874"/>
    </row>
    <row r="31" spans="1:11" ht="13.5" customHeight="1" x14ac:dyDescent="0.15">
      <c r="A31" s="181" t="s">
        <v>134</v>
      </c>
      <c r="B31" s="40" t="s">
        <v>135</v>
      </c>
      <c r="C31" s="137"/>
      <c r="D31" s="234"/>
      <c r="E31" s="74"/>
      <c r="F31" s="40" t="s">
        <v>135</v>
      </c>
      <c r="G31" s="40" t="s">
        <v>136</v>
      </c>
      <c r="H31" s="40" t="s">
        <v>135</v>
      </c>
      <c r="I31" s="168">
        <f t="shared" si="1"/>
        <v>4</v>
      </c>
      <c r="J31" s="838">
        <f>SUM(COUNTIF(B31:H31,"9-15"))*(5.5)+SUM(COUNTIF(B31:H31,"10-15"))*(4.5)+SUM(COUNTIF(B31:H31,"12-15"))*(3)+SUM(COUNTIF(B31:H31,"9-12"))*(3)+SUM(COUNTIF(B31:H31,"9-17"))*(7.25)+SUM(COUNTIF(B31:H31,"13-15"))*(2)</f>
        <v>23.75</v>
      </c>
      <c r="K31" s="838"/>
    </row>
    <row r="32" spans="1:11" ht="13.5" customHeight="1" x14ac:dyDescent="0.15">
      <c r="A32" s="182" t="s">
        <v>137</v>
      </c>
      <c r="B32" s="40"/>
      <c r="C32" s="235"/>
      <c r="D32" s="236"/>
      <c r="E32" s="40" t="s">
        <v>135</v>
      </c>
      <c r="F32" s="16"/>
      <c r="G32" s="40" t="s">
        <v>135</v>
      </c>
      <c r="H32" s="40"/>
      <c r="I32" s="166">
        <f t="shared" si="1"/>
        <v>2</v>
      </c>
      <c r="J32" s="838">
        <f>SUM(COUNTIF(B32:H32,"9-15"))*(5.5)+SUM(COUNTIF(B32:H32,"10-15"))*(4.5)+SUM(COUNTIF(B32:H32,"12-15"))*(3)+SUM(COUNTIF(B32:H32,"9-12"))*(3)+SUM(COUNTIF(B32:H32,"9-17"))*(7.25)+SUM(COUNTIF(B32:H32,"13-15"))*(2)+SUM(COUNTIF(B32:H32,"10-12"))*(2)</f>
        <v>11</v>
      </c>
      <c r="K32" s="838"/>
    </row>
    <row r="33" spans="1:11" ht="13.5" customHeight="1" x14ac:dyDescent="0.15">
      <c r="A33" s="164" t="s">
        <v>138</v>
      </c>
      <c r="B33" s="16" t="s">
        <v>72</v>
      </c>
      <c r="C33" s="235"/>
      <c r="D33" s="236"/>
      <c r="E33" s="16"/>
      <c r="F33" s="16" t="s">
        <v>72</v>
      </c>
      <c r="G33" s="16" t="s">
        <v>72</v>
      </c>
      <c r="H33" s="74"/>
      <c r="I33" s="166">
        <f t="shared" si="1"/>
        <v>3</v>
      </c>
      <c r="J33" s="838">
        <f>SUM(COUNTIF(B33:H33,"9-15"))*(5.5)+SUM(COUNTIF(B33:H33,"10-15"))*(4.5)+SUM(COUNTIF(B33:H33,"12-15"))*(3)+SUM(COUNTIF(B33:H33,"9-12"))*(3)+SUM(COUNTIF(B33:H33,"9-17"))*(7.25)+SUM(COUNTIF(B33:H33,"13-15"))*(2)</f>
        <v>9</v>
      </c>
      <c r="K33" s="838"/>
    </row>
    <row r="34" spans="1:11" ht="13.5" customHeight="1" x14ac:dyDescent="0.15">
      <c r="A34" s="164" t="s">
        <v>39</v>
      </c>
      <c r="B34" s="40" t="s">
        <v>58</v>
      </c>
      <c r="C34" s="234"/>
      <c r="D34" s="234"/>
      <c r="E34" s="40" t="s">
        <v>58</v>
      </c>
      <c r="F34" s="40"/>
      <c r="G34" s="40"/>
      <c r="H34" s="40"/>
      <c r="I34" s="166">
        <f>COUNTA(B34:H34)</f>
        <v>2</v>
      </c>
      <c r="J34" s="838">
        <f>SUM(COUNTIF(B34:H34,"9-15"))*(5.5)+SUM(COUNTIF(B34:H34,"10-15"))*(4.5)+SUM(COUNTIF(B34:H34,"12-15"))*(3)+SUM(COUNTIF(B34:H34,"9-12"))*(3)+SUM(COUNTIF(B34:H34,"9-17"))*(7.25)+SUM(COUNTIF(B34:H34,"13-15"))*(2)+SUM(COUNTIF(B34:H34,"9-16"))*(6.25)+SUM(COUNTIF(B34:H34,"9-14"))*(4.5)</f>
        <v>12.5</v>
      </c>
      <c r="K34" s="838"/>
    </row>
    <row r="35" spans="1:11" ht="13.5" customHeight="1" x14ac:dyDescent="0.15">
      <c r="A35" s="20" t="s">
        <v>230</v>
      </c>
      <c r="B35" s="40" t="s">
        <v>29</v>
      </c>
      <c r="C35" s="234"/>
      <c r="D35" s="234"/>
      <c r="E35" s="74"/>
      <c r="F35" s="40"/>
      <c r="G35" s="40" t="s">
        <v>29</v>
      </c>
      <c r="H35" s="40"/>
      <c r="I35" s="166">
        <f>COUNTA(B35:H35)</f>
        <v>2</v>
      </c>
      <c r="J35" s="838">
        <f>SUM(COUNTIF(B35:H35,"9-15"))*(5.5)+SUM(COUNTIF(B35:H35,"10-15"))*(4.5)+SUM(COUNTIF(B35:H35,"12-15"))*(3)+SUM(COUNTIF(B35:H35,"9-12"))*(3)+SUM(COUNTIF(B35:H35,"9-17"))*(7.25)+SUM(COUNTIF(B35:H35,"13-15"))*(2)+SUM(COUNTIF(B35:H35,"9-14"))*(4.5)+SUM(COUNTIF(B35:H35,"10-14"))*(4)</f>
        <v>8</v>
      </c>
      <c r="K35" s="838"/>
    </row>
    <row r="36" spans="1:11" ht="13.5" customHeight="1" thickBot="1" x14ac:dyDescent="0.2">
      <c r="A36" s="20" t="s">
        <v>281</v>
      </c>
      <c r="B36" s="40" t="s">
        <v>140</v>
      </c>
      <c r="C36" s="234"/>
      <c r="D36" s="234"/>
      <c r="E36" s="40" t="s">
        <v>140</v>
      </c>
      <c r="F36" s="40" t="s">
        <v>140</v>
      </c>
      <c r="G36" s="40" t="s">
        <v>140</v>
      </c>
      <c r="H36" s="40" t="s">
        <v>140</v>
      </c>
      <c r="I36" s="253"/>
      <c r="J36" s="873"/>
      <c r="K36" s="874"/>
    </row>
    <row r="37" spans="1:11" ht="13.5" customHeight="1" x14ac:dyDescent="0.15">
      <c r="A37" s="824" t="s">
        <v>139</v>
      </c>
      <c r="B37" s="233" t="s">
        <v>140</v>
      </c>
      <c r="C37" s="237"/>
      <c r="D37" s="237"/>
      <c r="E37" s="233" t="s">
        <v>140</v>
      </c>
      <c r="F37" s="233" t="s">
        <v>140</v>
      </c>
      <c r="G37" s="233" t="s">
        <v>140</v>
      </c>
      <c r="H37" s="233" t="s">
        <v>140</v>
      </c>
      <c r="I37" s="826"/>
      <c r="J37" s="828"/>
      <c r="K37" s="829"/>
    </row>
    <row r="38" spans="1:11" ht="13.5" customHeight="1" thickBot="1" x14ac:dyDescent="0.2">
      <c r="A38" s="825"/>
      <c r="B38" s="173" t="s">
        <v>79</v>
      </c>
      <c r="C38" s="170"/>
      <c r="D38" s="171"/>
      <c r="E38" s="172"/>
      <c r="F38" s="173"/>
      <c r="G38" s="173" t="s">
        <v>122</v>
      </c>
      <c r="H38" s="174"/>
      <c r="I38" s="827"/>
      <c r="J38" s="830"/>
      <c r="K38" s="831"/>
    </row>
    <row r="39" spans="1:11" s="13" customFormat="1" ht="14.25" customHeight="1" x14ac:dyDescent="0.15">
      <c r="A39" s="153" t="s">
        <v>0</v>
      </c>
      <c r="B39" s="183">
        <v>45922</v>
      </c>
      <c r="C39" s="183">
        <v>45923</v>
      </c>
      <c r="D39" s="183">
        <v>45924</v>
      </c>
      <c r="E39" s="183">
        <v>45925</v>
      </c>
      <c r="F39" s="183">
        <v>45926</v>
      </c>
      <c r="G39" s="183">
        <v>45927</v>
      </c>
      <c r="H39" s="183">
        <v>45928</v>
      </c>
      <c r="I39" s="177"/>
      <c r="J39" s="822" t="s">
        <v>2</v>
      </c>
      <c r="K39" s="823"/>
    </row>
    <row r="40" spans="1:11" s="159" customFormat="1" ht="14.25" customHeight="1" x14ac:dyDescent="0.15">
      <c r="A40" s="155" t="s">
        <v>3</v>
      </c>
      <c r="B40" s="157" t="s">
        <v>4</v>
      </c>
      <c r="C40" s="158" t="s">
        <v>5</v>
      </c>
      <c r="D40" s="157" t="s">
        <v>6</v>
      </c>
      <c r="E40" s="157" t="s">
        <v>7</v>
      </c>
      <c r="F40" s="157" t="s">
        <v>8</v>
      </c>
      <c r="G40" s="157" t="s">
        <v>9</v>
      </c>
      <c r="H40" s="158" t="s">
        <v>10</v>
      </c>
      <c r="I40" s="178"/>
      <c r="J40" s="819"/>
      <c r="K40" s="820"/>
    </row>
    <row r="41" spans="1:11" s="159" customFormat="1" ht="14.25" customHeight="1" x14ac:dyDescent="0.15">
      <c r="A41" s="179" t="s">
        <v>142</v>
      </c>
      <c r="B41" s="160">
        <v>6</v>
      </c>
      <c r="C41" s="157"/>
      <c r="D41" s="156"/>
      <c r="E41" s="160">
        <v>7</v>
      </c>
      <c r="F41" s="160">
        <v>5</v>
      </c>
      <c r="G41" s="160">
        <v>7</v>
      </c>
      <c r="H41" s="160">
        <v>5</v>
      </c>
      <c r="I41" s="161"/>
      <c r="J41" s="162"/>
      <c r="K41" s="163"/>
    </row>
    <row r="42" spans="1:11" ht="13.5" customHeight="1" x14ac:dyDescent="0.15">
      <c r="A42" s="164" t="s">
        <v>132</v>
      </c>
      <c r="B42" s="40" t="s">
        <v>140</v>
      </c>
      <c r="C42" s="180"/>
      <c r="D42" s="165"/>
      <c r="E42" s="40" t="s">
        <v>140</v>
      </c>
      <c r="F42" s="238" t="s">
        <v>133</v>
      </c>
      <c r="G42" s="40" t="s">
        <v>140</v>
      </c>
      <c r="H42" s="238" t="s">
        <v>133</v>
      </c>
      <c r="I42" s="166">
        <f t="shared" ref="I42:I45" si="2">COUNTA(B42:H42)</f>
        <v>5</v>
      </c>
      <c r="J42" s="873"/>
      <c r="K42" s="874"/>
    </row>
    <row r="43" spans="1:11" ht="13.5" customHeight="1" x14ac:dyDescent="0.15">
      <c r="A43" s="181" t="s">
        <v>134</v>
      </c>
      <c r="B43" s="40" t="s">
        <v>135</v>
      </c>
      <c r="C43" s="137"/>
      <c r="D43" s="234"/>
      <c r="E43" s="40" t="s">
        <v>135</v>
      </c>
      <c r="F43" s="40" t="s">
        <v>135</v>
      </c>
      <c r="G43" s="40" t="s">
        <v>136</v>
      </c>
      <c r="H43" s="40" t="s">
        <v>135</v>
      </c>
      <c r="I43" s="168">
        <f t="shared" si="2"/>
        <v>5</v>
      </c>
      <c r="J43" s="838">
        <f>SUM(COUNTIF(B43:H43,"9-15"))*(5.5)+SUM(COUNTIF(B43:H43,"10-15"))*(4.5)+SUM(COUNTIF(B43:H43,"12-15"))*(3)+SUM(COUNTIF(B43:H43,"9-12"))*(3)+SUM(COUNTIF(B43:H43,"9-17"))*(7.25)+SUM(COUNTIF(B43:H43,"13-15"))*(2)</f>
        <v>29.25</v>
      </c>
      <c r="K43" s="838"/>
    </row>
    <row r="44" spans="1:11" ht="13.5" customHeight="1" x14ac:dyDescent="0.15">
      <c r="A44" s="182" t="s">
        <v>137</v>
      </c>
      <c r="B44" s="40"/>
      <c r="C44" s="235"/>
      <c r="D44" s="236"/>
      <c r="E44" s="40" t="s">
        <v>135</v>
      </c>
      <c r="F44" s="16"/>
      <c r="G44" s="40" t="s">
        <v>135</v>
      </c>
      <c r="H44" s="40"/>
      <c r="I44" s="166">
        <f t="shared" si="2"/>
        <v>2</v>
      </c>
      <c r="J44" s="838">
        <f>SUM(COUNTIF(B44:H44,"9-15"))*(5.5)+SUM(COUNTIF(B44:H44,"10-15"))*(4.5)+SUM(COUNTIF(B44:H44,"12-15"))*(3)+SUM(COUNTIF(B44:H44,"9-12"))*(3)+SUM(COUNTIF(B44:H44,"9-17"))*(7.25)+SUM(COUNTIF(B44:H44,"13-15"))*(2)+SUM(COUNTIF(B44:H44,"10-12"))*(2)</f>
        <v>11</v>
      </c>
      <c r="K44" s="838"/>
    </row>
    <row r="45" spans="1:11" ht="13.5" customHeight="1" x14ac:dyDescent="0.15">
      <c r="A45" s="164" t="s">
        <v>138</v>
      </c>
      <c r="B45" s="74"/>
      <c r="C45" s="235"/>
      <c r="D45" s="236"/>
      <c r="E45" s="16"/>
      <c r="F45" s="16" t="s">
        <v>72</v>
      </c>
      <c r="G45" s="16" t="s">
        <v>72</v>
      </c>
      <c r="H45" s="16" t="s">
        <v>72</v>
      </c>
      <c r="I45" s="166">
        <f t="shared" si="2"/>
        <v>3</v>
      </c>
      <c r="J45" s="838">
        <f>SUM(COUNTIF(B45:H45,"9-15"))*(5.5)+SUM(COUNTIF(B45:H45,"10-15"))*(4.5)+SUM(COUNTIF(B45:H45,"12-15"))*(3)+SUM(COUNTIF(B45:H45,"9-12"))*(3)+SUM(COUNTIF(B45:H45,"9-17"))*(7.25)+SUM(COUNTIF(B45:H45,"13-15"))*(2)</f>
        <v>9</v>
      </c>
      <c r="K45" s="838"/>
    </row>
    <row r="46" spans="1:11" ht="13.5" customHeight="1" x14ac:dyDescent="0.15">
      <c r="A46" s="164" t="s">
        <v>39</v>
      </c>
      <c r="B46" s="40" t="s">
        <v>58</v>
      </c>
      <c r="C46" s="234"/>
      <c r="D46" s="234"/>
      <c r="E46" s="40" t="s">
        <v>58</v>
      </c>
      <c r="F46" s="40" t="s">
        <v>58</v>
      </c>
      <c r="G46" s="40"/>
      <c r="H46" s="40" t="s">
        <v>20</v>
      </c>
      <c r="I46" s="166">
        <f>COUNTA(B46:H46)</f>
        <v>4</v>
      </c>
      <c r="J46" s="838">
        <f>SUM(COUNTIF(B46:H46,"9-15"))*(5.5)+SUM(COUNTIF(B46:H46,"10-15"))*(4.5)+SUM(COUNTIF(B46:H46,"12-15"))*(3)+SUM(COUNTIF(B46:H46,"9-12"))*(3)+SUM(COUNTIF(B46:H46,"9-17"))*(7.25)+SUM(COUNTIF(B46:H46,"13-15"))*(2)+SUM(COUNTIF(B46:H46,"9-16"))*(6.25)+SUM(COUNTIF(B46:H46,"9-14"))*(4.5)</f>
        <v>23.25</v>
      </c>
      <c r="K46" s="838"/>
    </row>
    <row r="47" spans="1:11" ht="13.5" customHeight="1" x14ac:dyDescent="0.15">
      <c r="A47" s="20" t="s">
        <v>230</v>
      </c>
      <c r="B47" s="40" t="s">
        <v>29</v>
      </c>
      <c r="C47" s="234"/>
      <c r="D47" s="234"/>
      <c r="E47" s="40" t="s">
        <v>29</v>
      </c>
      <c r="F47" s="40"/>
      <c r="G47" s="40" t="s">
        <v>29</v>
      </c>
      <c r="H47" s="40"/>
      <c r="I47" s="166">
        <f>COUNTA(B47:H47)</f>
        <v>3</v>
      </c>
      <c r="J47" s="838">
        <f>SUM(COUNTIF(B47:H47,"9-15"))*(5.5)+SUM(COUNTIF(B47:H47,"10-15"))*(4.5)+SUM(COUNTIF(B47:H47,"12-15"))*(3)+SUM(COUNTIF(B47:H47,"9-12"))*(3)+SUM(COUNTIF(B47:H47,"9-17"))*(7.25)+SUM(COUNTIF(B47:H47,"13-15"))*(2)+SUM(COUNTIF(B47:H47,"9-14"))*(4.5)+SUM(COUNTIF(B47:H47,"10-14"))*(4)</f>
        <v>12</v>
      </c>
      <c r="K47" s="838"/>
    </row>
    <row r="48" spans="1:11" ht="13.5" customHeight="1" thickBot="1" x14ac:dyDescent="0.2">
      <c r="A48" s="20" t="s">
        <v>281</v>
      </c>
      <c r="B48" s="40" t="s">
        <v>140</v>
      </c>
      <c r="C48" s="234"/>
      <c r="D48" s="234"/>
      <c r="E48" s="40" t="s">
        <v>140</v>
      </c>
      <c r="F48" s="40" t="s">
        <v>140</v>
      </c>
      <c r="G48" s="40" t="s">
        <v>140</v>
      </c>
      <c r="H48" s="40" t="s">
        <v>140</v>
      </c>
      <c r="I48" s="253"/>
      <c r="J48" s="873"/>
      <c r="K48" s="874"/>
    </row>
    <row r="49" spans="1:11" ht="13.5" customHeight="1" x14ac:dyDescent="0.15">
      <c r="A49" s="824" t="s">
        <v>139</v>
      </c>
      <c r="B49" s="233" t="s">
        <v>140</v>
      </c>
      <c r="C49" s="237"/>
      <c r="D49" s="237"/>
      <c r="E49" s="233" t="s">
        <v>140</v>
      </c>
      <c r="F49" s="233" t="s">
        <v>140</v>
      </c>
      <c r="G49" s="233" t="s">
        <v>140</v>
      </c>
      <c r="H49" s="233" t="s">
        <v>140</v>
      </c>
      <c r="I49" s="826"/>
      <c r="J49" s="828"/>
      <c r="K49" s="829"/>
    </row>
    <row r="50" spans="1:11" ht="13.5" customHeight="1" thickBot="1" x14ac:dyDescent="0.2">
      <c r="A50" s="825"/>
      <c r="B50" s="173" t="s">
        <v>79</v>
      </c>
      <c r="C50" s="170"/>
      <c r="D50" s="171"/>
      <c r="E50" s="172"/>
      <c r="F50" s="173"/>
      <c r="G50" s="173" t="s">
        <v>122</v>
      </c>
      <c r="H50" s="174"/>
      <c r="I50" s="827"/>
      <c r="J50" s="830"/>
      <c r="K50" s="831"/>
    </row>
    <row r="51" spans="1:11" s="13" customFormat="1" ht="12.75" customHeight="1" x14ac:dyDescent="0.15">
      <c r="A51" s="175" t="s">
        <v>0</v>
      </c>
      <c r="B51" s="176">
        <v>45929</v>
      </c>
      <c r="C51" s="176">
        <v>45930</v>
      </c>
      <c r="D51" s="176"/>
      <c r="E51" s="176"/>
      <c r="F51" s="176"/>
      <c r="G51" s="176"/>
      <c r="H51" s="176"/>
      <c r="I51" s="177"/>
      <c r="J51" s="822" t="s">
        <v>2</v>
      </c>
      <c r="K51" s="823"/>
    </row>
    <row r="52" spans="1:11" s="159" customFormat="1" ht="12.75" customHeight="1" x14ac:dyDescent="0.15">
      <c r="A52" s="155" t="s">
        <v>3</v>
      </c>
      <c r="B52" s="157" t="s">
        <v>4</v>
      </c>
      <c r="C52" s="157" t="s">
        <v>5</v>
      </c>
      <c r="D52" s="157"/>
      <c r="E52" s="157"/>
      <c r="F52" s="157"/>
      <c r="G52" s="157"/>
      <c r="H52" s="157"/>
      <c r="I52" s="178"/>
      <c r="J52" s="819"/>
      <c r="K52" s="820"/>
    </row>
    <row r="53" spans="1:11" s="123" customFormat="1" ht="12.75" customHeight="1" x14ac:dyDescent="0.15">
      <c r="A53" s="179" t="s">
        <v>131</v>
      </c>
      <c r="B53" s="160">
        <v>7</v>
      </c>
      <c r="C53" s="157"/>
      <c r="D53" s="156"/>
      <c r="E53" s="156"/>
      <c r="F53" s="156"/>
      <c r="G53" s="156"/>
      <c r="H53" s="156"/>
      <c r="I53" s="161"/>
      <c r="J53" s="162"/>
      <c r="K53" s="163"/>
    </row>
    <row r="54" spans="1:11" ht="13.5" customHeight="1" x14ac:dyDescent="0.15">
      <c r="A54" s="164" t="s">
        <v>132</v>
      </c>
      <c r="B54" s="40" t="s">
        <v>140</v>
      </c>
      <c r="C54" s="180"/>
      <c r="D54" s="165"/>
      <c r="E54" s="165"/>
      <c r="F54" s="165"/>
      <c r="G54" s="165"/>
      <c r="H54" s="165"/>
      <c r="I54" s="166">
        <f t="shared" ref="I54:I57" si="3">COUNTA(B54:H54)</f>
        <v>1</v>
      </c>
      <c r="J54" s="873"/>
      <c r="K54" s="874"/>
    </row>
    <row r="55" spans="1:11" ht="13.5" customHeight="1" x14ac:dyDescent="0.15">
      <c r="A55" s="181" t="s">
        <v>134</v>
      </c>
      <c r="B55" s="40" t="s">
        <v>135</v>
      </c>
      <c r="C55" s="137"/>
      <c r="D55" s="234"/>
      <c r="E55" s="234"/>
      <c r="F55" s="234"/>
      <c r="G55" s="234"/>
      <c r="H55" s="234"/>
      <c r="I55" s="168">
        <f t="shared" si="3"/>
        <v>1</v>
      </c>
      <c r="J55" s="838">
        <f>SUM(COUNTIF(B55:H55,"9-15"))*(5.5)+SUM(COUNTIF(B55:H55,"10-15"))*(4.5)+SUM(COUNTIF(B55:H55,"12-15"))*(3)+SUM(COUNTIF(B55:H55,"9-12"))*(3)+SUM(COUNTIF(B55:H55,"9-17"))*(7.25)+SUM(COUNTIF(B55:H55,"13-15"))*(2)</f>
        <v>5.5</v>
      </c>
      <c r="K55" s="838"/>
    </row>
    <row r="56" spans="1:11" ht="13.5" customHeight="1" x14ac:dyDescent="0.15">
      <c r="A56" s="182" t="s">
        <v>137</v>
      </c>
      <c r="B56" s="40"/>
      <c r="C56" s="235"/>
      <c r="D56" s="236"/>
      <c r="E56" s="236"/>
      <c r="F56" s="236"/>
      <c r="G56" s="236"/>
      <c r="H56" s="236"/>
      <c r="I56" s="166">
        <f t="shared" si="3"/>
        <v>0</v>
      </c>
      <c r="J56" s="838">
        <f>SUM(COUNTIF(B56:H56,"9-15"))*(5.5)+SUM(COUNTIF(B56:H56,"10-15"))*(4.5)+SUM(COUNTIF(B56:H56,"12-15"))*(3)+SUM(COUNTIF(B56:H56,"9-12"))*(3)+SUM(COUNTIF(B56:H56,"9-17"))*(7.25)+SUM(COUNTIF(B56:H56,"13-15"))*(2)+SUM(COUNTIF(B56:H56,"10-12"))*(2)</f>
        <v>0</v>
      </c>
      <c r="K56" s="838"/>
    </row>
    <row r="57" spans="1:11" ht="13.5" customHeight="1" x14ac:dyDescent="0.15">
      <c r="A57" s="164" t="s">
        <v>138</v>
      </c>
      <c r="B57" s="16" t="s">
        <v>72</v>
      </c>
      <c r="C57" s="235"/>
      <c r="D57" s="236"/>
      <c r="E57" s="236"/>
      <c r="F57" s="236"/>
      <c r="G57" s="236"/>
      <c r="H57" s="236"/>
      <c r="I57" s="166">
        <f t="shared" si="3"/>
        <v>1</v>
      </c>
      <c r="J57" s="838">
        <f>SUM(COUNTIF(B57:H57,"9-15"))*(5.5)+SUM(COUNTIF(B57:H57,"10-15"))*(4.5)+SUM(COUNTIF(B57:H57,"12-15"))*(3)+SUM(COUNTIF(B57:H57,"9-12"))*(3)+SUM(COUNTIF(B57:H57,"9-17"))*(7.25)+SUM(COUNTIF(B57:H57,"13-15"))*(2)</f>
        <v>3</v>
      </c>
      <c r="K57" s="838"/>
    </row>
    <row r="58" spans="1:11" ht="13.5" customHeight="1" x14ac:dyDescent="0.15">
      <c r="A58" s="164" t="s">
        <v>39</v>
      </c>
      <c r="B58" s="40" t="s">
        <v>58</v>
      </c>
      <c r="C58" s="234"/>
      <c r="D58" s="234"/>
      <c r="E58" s="234"/>
      <c r="F58" s="234"/>
      <c r="G58" s="234"/>
      <c r="H58" s="234"/>
      <c r="I58" s="166">
        <f>COUNTA(B58:H58)</f>
        <v>1</v>
      </c>
      <c r="J58" s="838">
        <f>SUM(COUNTIF(B58:H58,"9-15"))*(5.5)+SUM(COUNTIF(B58:H58,"10-15"))*(4.5)+SUM(COUNTIF(B58:H58,"12-15"))*(3)+SUM(COUNTIF(B58:H58,"9-12"))*(3)+SUM(COUNTIF(B58:H58,"9-17"))*(7.25)+SUM(COUNTIF(B58:H58,"13-15"))*(2)+SUM(COUNTIF(B58:H58,"9-16"))*(6.25)+SUM(COUNTIF(B58:H58,"9-14"))*(4.5)</f>
        <v>6.25</v>
      </c>
      <c r="K58" s="838"/>
    </row>
    <row r="59" spans="1:11" ht="13.5" customHeight="1" x14ac:dyDescent="0.15">
      <c r="A59" s="20" t="s">
        <v>230</v>
      </c>
      <c r="B59" s="40" t="s">
        <v>29</v>
      </c>
      <c r="C59" s="234"/>
      <c r="D59" s="234"/>
      <c r="E59" s="234"/>
      <c r="F59" s="234"/>
      <c r="G59" s="234"/>
      <c r="H59" s="234"/>
      <c r="I59" s="166">
        <f>COUNTA(B59:H59)</f>
        <v>1</v>
      </c>
      <c r="J59" s="838">
        <f>SUM(COUNTIF(B59:H59,"9-15"))*(5.5)+SUM(COUNTIF(B59:H59,"10-15"))*(4.5)+SUM(COUNTIF(B59:H59,"12-15"))*(3)+SUM(COUNTIF(B59:H59,"9-12"))*(3)+SUM(COUNTIF(B59:H59,"9-17"))*(7.25)+SUM(COUNTIF(B59:H59,"13-15"))*(2)+SUM(COUNTIF(B59:H59,"9-14"))*(4.5)+SUM(COUNTIF(B59:H59,"10-14"))*(4)</f>
        <v>4</v>
      </c>
      <c r="K59" s="838"/>
    </row>
    <row r="60" spans="1:11" ht="13.5" customHeight="1" thickBot="1" x14ac:dyDescent="0.2">
      <c r="A60" s="20" t="s">
        <v>281</v>
      </c>
      <c r="B60" s="40" t="s">
        <v>140</v>
      </c>
      <c r="C60" s="234"/>
      <c r="D60" s="234"/>
      <c r="E60" s="234"/>
      <c r="F60" s="234"/>
      <c r="G60" s="234"/>
      <c r="H60" s="234"/>
      <c r="I60" s="253"/>
      <c r="J60" s="873"/>
      <c r="K60" s="874"/>
    </row>
    <row r="61" spans="1:11" ht="13.5" customHeight="1" x14ac:dyDescent="0.15">
      <c r="A61" s="824" t="s">
        <v>139</v>
      </c>
      <c r="B61" s="233" t="s">
        <v>140</v>
      </c>
      <c r="C61" s="237"/>
      <c r="D61" s="237"/>
      <c r="E61" s="237"/>
      <c r="F61" s="237"/>
      <c r="G61" s="237"/>
      <c r="H61" s="237"/>
      <c r="I61" s="826"/>
      <c r="J61" s="828"/>
      <c r="K61" s="829"/>
    </row>
    <row r="62" spans="1:11" ht="13.5" customHeight="1" thickBot="1" x14ac:dyDescent="0.2">
      <c r="A62" s="825"/>
      <c r="B62" s="173"/>
      <c r="C62" s="170"/>
      <c r="D62" s="171"/>
      <c r="E62" s="171"/>
      <c r="F62" s="171"/>
      <c r="G62" s="171"/>
      <c r="H62" s="171"/>
      <c r="I62" s="827"/>
      <c r="J62" s="830"/>
      <c r="K62" s="831"/>
    </row>
    <row r="63" spans="1:11" ht="12.75" customHeight="1" x14ac:dyDescent="0.15">
      <c r="J63" s="736" t="s">
        <v>320</v>
      </c>
      <c r="K63" s="736"/>
    </row>
    <row r="64" spans="1:11" s="1" customFormat="1" x14ac:dyDescent="0.15">
      <c r="A64" s="841" t="s">
        <v>143</v>
      </c>
      <c r="B64" s="842"/>
      <c r="C64" s="842"/>
      <c r="D64" s="843"/>
      <c r="E64" s="372" t="s">
        <v>146</v>
      </c>
      <c r="F64" s="186"/>
      <c r="G64" s="14"/>
      <c r="H64" s="10"/>
      <c r="I64" s="10"/>
      <c r="J64" s="736"/>
      <c r="K64" s="736"/>
    </row>
    <row r="65" spans="1:14" s="1" customFormat="1" ht="15" customHeight="1" x14ac:dyDescent="0.15">
      <c r="A65" s="741" t="s">
        <v>283</v>
      </c>
      <c r="B65" s="742"/>
      <c r="C65" s="742"/>
      <c r="D65" s="743"/>
      <c r="E65" s="371" t="s">
        <v>282</v>
      </c>
      <c r="F65" s="367"/>
      <c r="G65" s="368"/>
      <c r="H65" s="368"/>
      <c r="I65" s="368"/>
      <c r="J65" s="368"/>
      <c r="K65" s="368"/>
      <c r="L65" s="368"/>
      <c r="M65" s="368"/>
      <c r="N65" s="368"/>
    </row>
    <row r="66" spans="1:14" s="1" customFormat="1" ht="15" customHeight="1" x14ac:dyDescent="0.15">
      <c r="A66" s="844" t="s">
        <v>284</v>
      </c>
      <c r="B66" s="845"/>
      <c r="C66" s="845"/>
      <c r="D66" s="846"/>
      <c r="E66" s="373" t="s">
        <v>285</v>
      </c>
      <c r="F66" s="369"/>
      <c r="G66" s="370"/>
      <c r="H66" s="370"/>
      <c r="I66" s="370"/>
      <c r="J66" s="370"/>
      <c r="K66" s="370"/>
      <c r="L66" s="370"/>
      <c r="M66" s="370"/>
      <c r="N66" s="370"/>
    </row>
  </sheetData>
  <mergeCells count="62">
    <mergeCell ref="J12:K12"/>
    <mergeCell ref="J7:K7"/>
    <mergeCell ref="J8:K8"/>
    <mergeCell ref="J9:K9"/>
    <mergeCell ref="J10:K10"/>
    <mergeCell ref="J11:K11"/>
    <mergeCell ref="B1:G1"/>
    <mergeCell ref="H1:K1"/>
    <mergeCell ref="I3:I4"/>
    <mergeCell ref="J3:K4"/>
    <mergeCell ref="J6:K6"/>
    <mergeCell ref="J22:K22"/>
    <mergeCell ref="J23:K23"/>
    <mergeCell ref="J24:K24"/>
    <mergeCell ref="A13:A14"/>
    <mergeCell ref="I13:I14"/>
    <mergeCell ref="J13:K14"/>
    <mergeCell ref="J15:K16"/>
    <mergeCell ref="J18:K18"/>
    <mergeCell ref="J19:K19"/>
    <mergeCell ref="J20:K20"/>
    <mergeCell ref="J21:K21"/>
    <mergeCell ref="A25:A26"/>
    <mergeCell ref="I25:I26"/>
    <mergeCell ref="J25:K26"/>
    <mergeCell ref="J42:K42"/>
    <mergeCell ref="J30:K30"/>
    <mergeCell ref="J31:K31"/>
    <mergeCell ref="J32:K32"/>
    <mergeCell ref="J33:K33"/>
    <mergeCell ref="J34:K34"/>
    <mergeCell ref="J35:K35"/>
    <mergeCell ref="J36:K36"/>
    <mergeCell ref="A37:A38"/>
    <mergeCell ref="I37:I38"/>
    <mergeCell ref="J37:K38"/>
    <mergeCell ref="J39:K40"/>
    <mergeCell ref="J27:K28"/>
    <mergeCell ref="J55:K55"/>
    <mergeCell ref="J43:K43"/>
    <mergeCell ref="J44:K44"/>
    <mergeCell ref="J45:K45"/>
    <mergeCell ref="J46:K46"/>
    <mergeCell ref="J47:K47"/>
    <mergeCell ref="J48:K48"/>
    <mergeCell ref="A49:A50"/>
    <mergeCell ref="I49:I50"/>
    <mergeCell ref="J49:K50"/>
    <mergeCell ref="J51:K52"/>
    <mergeCell ref="J54:K54"/>
    <mergeCell ref="J63:K64"/>
    <mergeCell ref="A64:D64"/>
    <mergeCell ref="A65:D65"/>
    <mergeCell ref="A66:D66"/>
    <mergeCell ref="J56:K56"/>
    <mergeCell ref="J57:K57"/>
    <mergeCell ref="J58:K58"/>
    <mergeCell ref="J59:K59"/>
    <mergeCell ref="J60:K60"/>
    <mergeCell ref="A61:A62"/>
    <mergeCell ref="I61:I62"/>
    <mergeCell ref="J61:K62"/>
  </mergeCells>
  <phoneticPr fontId="13"/>
  <pageMargins left="0.51181102362204722" right="0.51181102362204722" top="0.15748031496062992" bottom="0.15748031496062992" header="0.31496062992125984" footer="0.31496062992125984"/>
  <pageSetup paperSize="9" orientation="portrait" r:id="rId1"/>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649ED-F3C5-44DE-A06A-22B79A3E5FEB}">
  <sheetPr>
    <pageSetUpPr fitToPage="1"/>
  </sheetPr>
  <dimension ref="A1:X47"/>
  <sheetViews>
    <sheetView zoomScale="85" zoomScaleNormal="85" workbookViewId="0">
      <selection activeCell="E8" sqref="E8"/>
    </sheetView>
  </sheetViews>
  <sheetFormatPr defaultColWidth="9" defaultRowHeight="20.100000000000001" customHeight="1" x14ac:dyDescent="0.15"/>
  <cols>
    <col min="1" max="1" width="11.875" customWidth="1"/>
    <col min="2" max="8" width="10.25" style="123" customWidth="1"/>
    <col min="9" max="9" width="7.625" customWidth="1"/>
    <col min="11" max="11" width="3.125" customWidth="1"/>
  </cols>
  <sheetData>
    <row r="1" spans="1:24" ht="20.100000000000001" customHeight="1" thickBot="1" x14ac:dyDescent="0.2">
      <c r="A1" s="50" t="s">
        <v>59</v>
      </c>
      <c r="B1" s="683" t="s">
        <v>289</v>
      </c>
      <c r="C1" s="683"/>
      <c r="D1" s="683"/>
      <c r="E1" s="683"/>
      <c r="F1" s="683"/>
      <c r="H1" s="916" t="s">
        <v>103</v>
      </c>
      <c r="I1" s="917"/>
      <c r="J1" s="918"/>
      <c r="K1" s="919"/>
    </row>
    <row r="2" spans="1:24" ht="20.100000000000001" customHeight="1" x14ac:dyDescent="0.15">
      <c r="A2" s="123"/>
      <c r="I2" s="123"/>
      <c r="J2" s="124"/>
      <c r="K2" s="125"/>
    </row>
    <row r="3" spans="1:24" ht="20.100000000000001" customHeight="1" x14ac:dyDescent="0.15">
      <c r="A3" s="21" t="s">
        <v>64</v>
      </c>
      <c r="B3" s="90">
        <v>45901</v>
      </c>
      <c r="C3" s="90">
        <v>45902</v>
      </c>
      <c r="D3" s="90">
        <v>45903</v>
      </c>
      <c r="E3" s="90">
        <v>45904</v>
      </c>
      <c r="F3" s="90">
        <v>45905</v>
      </c>
      <c r="G3" s="90">
        <v>45906</v>
      </c>
      <c r="H3" s="90">
        <v>45907</v>
      </c>
      <c r="I3" s="807" t="s">
        <v>1</v>
      </c>
      <c r="J3" s="906" t="s">
        <v>2</v>
      </c>
      <c r="K3" s="907"/>
    </row>
    <row r="4" spans="1:24" ht="20.100000000000001" customHeight="1" x14ac:dyDescent="0.15">
      <c r="A4" s="21" t="s">
        <v>3</v>
      </c>
      <c r="B4" s="2" t="s">
        <v>4</v>
      </c>
      <c r="C4" s="2" t="s">
        <v>5</v>
      </c>
      <c r="D4" s="21" t="s">
        <v>6</v>
      </c>
      <c r="E4" s="2" t="s">
        <v>7</v>
      </c>
      <c r="F4" s="2" t="s">
        <v>8</v>
      </c>
      <c r="G4" s="2" t="s">
        <v>9</v>
      </c>
      <c r="H4" s="24" t="s">
        <v>10</v>
      </c>
      <c r="I4" s="808"/>
      <c r="J4" s="908"/>
      <c r="K4" s="909"/>
    </row>
    <row r="5" spans="1:24" ht="20.100000000000001" customHeight="1" x14ac:dyDescent="0.15">
      <c r="A5" s="126" t="s">
        <v>12</v>
      </c>
      <c r="B5" s="128"/>
      <c r="C5" s="128"/>
      <c r="D5" s="128"/>
      <c r="E5" s="12"/>
      <c r="F5" s="12"/>
      <c r="G5" s="12"/>
      <c r="H5" s="12"/>
      <c r="I5" s="129"/>
      <c r="J5" s="914"/>
      <c r="K5" s="915"/>
    </row>
    <row r="6" spans="1:24" ht="20.100000000000001" customHeight="1" x14ac:dyDescent="0.15">
      <c r="A6" s="20" t="s">
        <v>24</v>
      </c>
      <c r="B6" s="128"/>
      <c r="C6" s="128"/>
      <c r="D6" s="32"/>
      <c r="E6" s="18"/>
      <c r="F6" s="12" t="s">
        <v>25</v>
      </c>
      <c r="G6" s="12" t="s">
        <v>25</v>
      </c>
      <c r="H6" s="12" t="s">
        <v>25</v>
      </c>
      <c r="I6" s="129">
        <f>COUNTIFS(B6:H6,"&lt;&gt;空",B6:H6,"&lt;&gt;休",B6:H6,"&lt;&gt;調",B6:H6,"&lt;&gt;",B6:H6,"&lt;&gt;調整休")</f>
        <v>3</v>
      </c>
      <c r="J6" s="904">
        <f>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10-15"))*(4.5)</f>
        <v>13.5</v>
      </c>
      <c r="K6" s="905"/>
      <c r="N6" s="6"/>
      <c r="O6" s="6"/>
      <c r="P6" s="6"/>
      <c r="Q6" s="6"/>
      <c r="R6" s="6"/>
      <c r="S6" s="6"/>
      <c r="T6" s="6"/>
      <c r="U6" s="6"/>
      <c r="V6" s="6"/>
      <c r="W6" s="6"/>
      <c r="X6" s="6"/>
    </row>
    <row r="7" spans="1:24" ht="20.100000000000001" customHeight="1" x14ac:dyDescent="0.15">
      <c r="A7" s="20" t="s">
        <v>15</v>
      </c>
      <c r="B7" s="63"/>
      <c r="C7" s="63"/>
      <c r="D7" s="32"/>
      <c r="E7" s="383"/>
      <c r="F7" s="18"/>
      <c r="G7" s="12" t="s">
        <v>25</v>
      </c>
      <c r="H7" s="18"/>
      <c r="I7" s="129">
        <f>COUNTIFS(B7:H7,"&lt;&gt;空",B7:H7,"&lt;&gt;休",B7:H7,"&lt;&gt;調",B7:H7,"&lt;&gt;",B7:H7,"&lt;&gt;調整休")</f>
        <v>1</v>
      </c>
      <c r="J7" s="904">
        <f>SUM(COUNTIF(B7:H7,"9-11,15-19"))*(6)+(COUNTIF(B7:H7,"9-12,16-19"))*(6)+(COUNTIF(B7:H7,"9-13,17-19"))*(6)+(COUNTIF(B7:H7,"9-19"))*(9)+(COUNTIF(B7:H7,"9-17"))*(7.25)+(COUNTIF(B7:H7,"9-16"))*(6.25)+(COUNTIF(B7:H7,"9-15"))*(5.5)+(COUNTIF(B7:H7,"9-14"))*(4.5)+(COUNTIF(B7:H7,"9-13"))*(4)+(COUNTIF(B7:H7,"9-12"))*(3)+(COUNTIF(B7:H7,"9-11:30"))*(2.5)+(COUNTIF(B7:H7,"13-19"))*(5.5)+(COUNTIF(B7:H7,"14-19"))*(4.5)+(COUNTIF(B7:H7,"15-19"))*(4)+(COUNTIF(B7:H7,"16-19"))*(3)+(COUNTIF(B7:H7,"16:30-19"))*(2.5)+(COUNTIF(B7:H7,"10-14"))*(4)+(COUNTIF(B7:H7,"10-15"))*(4.5)</f>
        <v>4.5</v>
      </c>
      <c r="K7" s="905"/>
      <c r="N7" s="6"/>
      <c r="O7" s="6"/>
      <c r="P7" s="6"/>
      <c r="Q7" s="6"/>
      <c r="R7" s="6"/>
      <c r="S7" s="6"/>
      <c r="T7" s="6"/>
      <c r="U7" s="6"/>
      <c r="V7" s="6"/>
      <c r="W7" s="6"/>
      <c r="X7" s="6"/>
    </row>
    <row r="8" spans="1:24" ht="20.100000000000001" customHeight="1" x14ac:dyDescent="0.15">
      <c r="A8" s="20" t="s">
        <v>28</v>
      </c>
      <c r="B8" s="63"/>
      <c r="C8" s="63"/>
      <c r="D8" s="32"/>
      <c r="E8" s="12" t="s">
        <v>20</v>
      </c>
      <c r="F8" s="12" t="s">
        <v>20</v>
      </c>
      <c r="G8" s="12"/>
      <c r="H8" s="12"/>
      <c r="I8" s="129">
        <f>COUNTIFS(B8:H8,"&lt;&gt;空",B8:H8,"&lt;&gt;休",B8:H8,"&lt;&gt;調",B8:H8,"&lt;&gt;",B8:H8,"&lt;&gt;調整休")</f>
        <v>2</v>
      </c>
      <c r="J8" s="904">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9</v>
      </c>
      <c r="K8" s="905"/>
    </row>
    <row r="9" spans="1:24" ht="20.100000000000001" customHeight="1" x14ac:dyDescent="0.15">
      <c r="A9" s="20"/>
      <c r="B9" s="63"/>
      <c r="C9" s="63"/>
      <c r="D9" s="32"/>
      <c r="E9" s="12"/>
      <c r="F9" s="12"/>
      <c r="G9" s="40"/>
      <c r="H9" s="12"/>
      <c r="I9" s="129">
        <f>COUNTIFS(B9:H9,"&lt;&gt;空",B9:H9,"&lt;&gt;休",B9:H9,"&lt;&gt;調",B9:H9,"&lt;&gt;",B9:H9,"&lt;&gt;調整休")</f>
        <v>0</v>
      </c>
      <c r="J9" s="904">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10-15"))*(4.5)</f>
        <v>0</v>
      </c>
      <c r="K9" s="905"/>
    </row>
    <row r="10" spans="1:24" ht="20.100000000000001" customHeight="1" x14ac:dyDescent="0.15">
      <c r="A10" s="130" t="s">
        <v>0</v>
      </c>
      <c r="B10" s="90">
        <v>45908</v>
      </c>
      <c r="C10" s="90">
        <v>45909</v>
      </c>
      <c r="D10" s="90">
        <v>45910</v>
      </c>
      <c r="E10" s="90">
        <v>45911</v>
      </c>
      <c r="F10" s="90">
        <v>45912</v>
      </c>
      <c r="G10" s="90">
        <v>45913</v>
      </c>
      <c r="H10" s="90">
        <v>45914</v>
      </c>
      <c r="I10" s="131"/>
      <c r="J10" s="906" t="s">
        <v>2</v>
      </c>
      <c r="K10" s="907"/>
    </row>
    <row r="11" spans="1:24" ht="20.100000000000001" customHeight="1" x14ac:dyDescent="0.15">
      <c r="A11" s="132" t="s">
        <v>3</v>
      </c>
      <c r="B11" s="2" t="s">
        <v>4</v>
      </c>
      <c r="C11" s="2" t="s">
        <v>5</v>
      </c>
      <c r="D11" s="21" t="s">
        <v>6</v>
      </c>
      <c r="E11" s="2" t="s">
        <v>7</v>
      </c>
      <c r="F11" s="2" t="s">
        <v>8</v>
      </c>
      <c r="G11" s="2" t="s">
        <v>9</v>
      </c>
      <c r="H11" s="24" t="s">
        <v>10</v>
      </c>
      <c r="I11" s="133"/>
      <c r="J11" s="908"/>
      <c r="K11" s="909"/>
    </row>
    <row r="12" spans="1:24" ht="20.100000000000001" customHeight="1" x14ac:dyDescent="0.15">
      <c r="A12" s="126" t="s">
        <v>13</v>
      </c>
      <c r="B12" s="12"/>
      <c r="C12" s="21"/>
      <c r="D12" s="21"/>
      <c r="E12" s="12"/>
      <c r="F12" s="12"/>
      <c r="G12" s="12"/>
      <c r="H12" s="12"/>
      <c r="I12" s="129"/>
      <c r="J12" s="914"/>
      <c r="K12" s="915"/>
    </row>
    <row r="13" spans="1:24" ht="20.100000000000001" customHeight="1" x14ac:dyDescent="0.15">
      <c r="A13" s="20" t="s">
        <v>24</v>
      </c>
      <c r="B13" s="12"/>
      <c r="C13" s="127"/>
      <c r="D13" s="32"/>
      <c r="E13" s="18"/>
      <c r="F13" s="12" t="s">
        <v>25</v>
      </c>
      <c r="G13" s="12" t="s">
        <v>25</v>
      </c>
      <c r="H13" s="12" t="s">
        <v>25</v>
      </c>
      <c r="I13" s="129">
        <f>COUNTIFS(B13:H13,"&lt;&gt;空",B13:H13,"&lt;&gt;休",B13:H13,"&lt;&gt;調",B13:H13,"&lt;&gt;",B13:H13,"&lt;&gt;調整休")</f>
        <v>3</v>
      </c>
      <c r="J13" s="904" t="s">
        <v>81</v>
      </c>
      <c r="K13" s="905"/>
    </row>
    <row r="14" spans="1:24" ht="20.100000000000001" customHeight="1" x14ac:dyDescent="0.15">
      <c r="A14" s="20" t="s">
        <v>15</v>
      </c>
      <c r="B14" s="12" t="s">
        <v>25</v>
      </c>
      <c r="C14" s="21"/>
      <c r="D14" s="32"/>
      <c r="E14" s="12" t="s">
        <v>25</v>
      </c>
      <c r="F14" s="18"/>
      <c r="G14" s="12" t="s">
        <v>25</v>
      </c>
      <c r="H14" s="18"/>
      <c r="I14" s="129">
        <f>COUNTIFS(B14:H14,"&lt;&gt;空",B14:H14,"&lt;&gt;休",B14:H14,"&lt;&gt;調",B14:H14,"&lt;&gt;",B14:H14,"&lt;&gt;調整休")</f>
        <v>3</v>
      </c>
      <c r="J14" s="904" t="s">
        <v>81</v>
      </c>
      <c r="K14" s="905"/>
    </row>
    <row r="15" spans="1:24" ht="20.100000000000001" customHeight="1" x14ac:dyDescent="0.15">
      <c r="A15" s="20" t="s">
        <v>28</v>
      </c>
      <c r="B15" s="12" t="s">
        <v>20</v>
      </c>
      <c r="C15" s="21"/>
      <c r="D15" s="32"/>
      <c r="E15" s="12" t="s">
        <v>20</v>
      </c>
      <c r="F15" s="12" t="s">
        <v>20</v>
      </c>
      <c r="G15" s="12"/>
      <c r="H15" s="12"/>
      <c r="I15" s="129">
        <f>COUNTIFS(B15:H15,"&lt;&gt;空",B15:H15,"&lt;&gt;休",B15:H15,"&lt;&gt;調",B15:H15,"&lt;&gt;",B15:H15,"&lt;&gt;調整休")</f>
        <v>3</v>
      </c>
      <c r="J15" s="904">
        <v>9</v>
      </c>
      <c r="K15" s="905"/>
    </row>
    <row r="16" spans="1:24" ht="20.100000000000001" customHeight="1" x14ac:dyDescent="0.15">
      <c r="A16" s="20"/>
      <c r="B16" s="12"/>
      <c r="C16" s="106"/>
      <c r="D16" s="36"/>
      <c r="E16" s="12"/>
      <c r="F16" s="12"/>
      <c r="G16" s="40"/>
      <c r="H16" s="12"/>
      <c r="I16" s="129">
        <f>COUNTIFS(B16:H16,"&lt;&gt;空",B16:H16,"&lt;&gt;休",B16:H16,"&lt;&gt;調",B16:H16,"&lt;&gt;",B16:H16,"&lt;&gt;調整休")</f>
        <v>0</v>
      </c>
      <c r="J16" s="904">
        <f>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0</v>
      </c>
      <c r="K16" s="905"/>
    </row>
    <row r="17" spans="1:11" ht="20.100000000000001" customHeight="1" x14ac:dyDescent="0.15">
      <c r="A17" s="130" t="s">
        <v>0</v>
      </c>
      <c r="B17" s="23">
        <v>45915</v>
      </c>
      <c r="C17" s="23">
        <v>45916</v>
      </c>
      <c r="D17" s="23">
        <v>45917</v>
      </c>
      <c r="E17" s="23">
        <v>45918</v>
      </c>
      <c r="F17" s="23">
        <v>45919</v>
      </c>
      <c r="G17" s="23">
        <v>45920</v>
      </c>
      <c r="H17" s="23">
        <v>45921</v>
      </c>
      <c r="I17" s="131"/>
      <c r="J17" s="906" t="s">
        <v>2</v>
      </c>
      <c r="K17" s="907"/>
    </row>
    <row r="18" spans="1:11" ht="20.100000000000001" customHeight="1" x14ac:dyDescent="0.15">
      <c r="A18" s="134" t="s">
        <v>3</v>
      </c>
      <c r="B18" s="24" t="s">
        <v>4</v>
      </c>
      <c r="C18" s="21" t="s">
        <v>5</v>
      </c>
      <c r="D18" s="21" t="s">
        <v>6</v>
      </c>
      <c r="E18" s="2" t="s">
        <v>7</v>
      </c>
      <c r="F18" s="2" t="s">
        <v>8</v>
      </c>
      <c r="G18" s="2" t="s">
        <v>9</v>
      </c>
      <c r="H18" s="24" t="s">
        <v>10</v>
      </c>
      <c r="I18" s="133"/>
      <c r="J18" s="908"/>
      <c r="K18" s="909"/>
    </row>
    <row r="19" spans="1:11" ht="20.100000000000001" customHeight="1" x14ac:dyDescent="0.15">
      <c r="A19" s="126" t="s">
        <v>12</v>
      </c>
      <c r="B19" s="12"/>
      <c r="C19" s="21"/>
      <c r="D19" s="21"/>
      <c r="E19" s="12"/>
      <c r="F19" s="12"/>
      <c r="G19" s="12"/>
      <c r="H19" s="12"/>
      <c r="I19" s="129"/>
      <c r="J19" s="838"/>
      <c r="K19" s="915"/>
    </row>
    <row r="20" spans="1:11" ht="20.100000000000001" customHeight="1" x14ac:dyDescent="0.15">
      <c r="A20" s="20" t="s">
        <v>24</v>
      </c>
      <c r="B20" s="12"/>
      <c r="C20" s="127"/>
      <c r="D20" s="32"/>
      <c r="E20" s="18"/>
      <c r="F20" s="12" t="s">
        <v>25</v>
      </c>
      <c r="G20" s="12" t="s">
        <v>25</v>
      </c>
      <c r="H20" s="12" t="s">
        <v>25</v>
      </c>
      <c r="I20" s="129">
        <f>COUNTIFS(B20:H20,"&lt;&gt;空",B20:H20,"&lt;&gt;休",B20:H20,"&lt;&gt;調",B20:H20,"&lt;&gt;",B20:H20,"&lt;&gt;調整休")</f>
        <v>3</v>
      </c>
      <c r="J20" s="904">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10-15"))*(4.5)</f>
        <v>13.5</v>
      </c>
      <c r="K20" s="905"/>
    </row>
    <row r="21" spans="1:11" ht="20.100000000000001" customHeight="1" x14ac:dyDescent="0.15">
      <c r="A21" s="20" t="s">
        <v>15</v>
      </c>
      <c r="B21" s="12" t="s">
        <v>25</v>
      </c>
      <c r="C21" s="21"/>
      <c r="D21" s="32"/>
      <c r="E21" s="12" t="s">
        <v>25</v>
      </c>
      <c r="F21" s="18"/>
      <c r="G21" s="12" t="s">
        <v>25</v>
      </c>
      <c r="H21" s="18"/>
      <c r="I21" s="129">
        <f>COUNTIFS(B21:H21,"&lt;&gt;空",B21:H21,"&lt;&gt;休",B21:H21,"&lt;&gt;調",B21:H21,"&lt;&gt;",B21:H21,"&lt;&gt;調整休")</f>
        <v>3</v>
      </c>
      <c r="J21" s="904">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10-15"))*(4.5)</f>
        <v>13.5</v>
      </c>
      <c r="K21" s="905"/>
    </row>
    <row r="22" spans="1:11" ht="20.100000000000001" customHeight="1" x14ac:dyDescent="0.15">
      <c r="A22" s="20" t="s">
        <v>28</v>
      </c>
      <c r="B22" s="12" t="s">
        <v>20</v>
      </c>
      <c r="C22" s="21"/>
      <c r="D22" s="32"/>
      <c r="E22" s="12" t="s">
        <v>20</v>
      </c>
      <c r="F22" s="12" t="s">
        <v>20</v>
      </c>
      <c r="G22" s="12"/>
      <c r="H22" s="12"/>
      <c r="I22" s="129">
        <f>COUNTIFS(B22:H22,"&lt;&gt;空",B22:H22,"&lt;&gt;休",B22:H22,"&lt;&gt;調",B22:H22,"&lt;&gt;",B22:H22,"&lt;&gt;調整休")</f>
        <v>3</v>
      </c>
      <c r="J22" s="904">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10-15"))*(4.5)</f>
        <v>13.5</v>
      </c>
      <c r="K22" s="905"/>
    </row>
    <row r="23" spans="1:11" ht="20.100000000000001" customHeight="1" x14ac:dyDescent="0.15">
      <c r="A23" s="20"/>
      <c r="B23" s="12"/>
      <c r="C23" s="106"/>
      <c r="D23" s="36"/>
      <c r="E23" s="12"/>
      <c r="F23" s="12"/>
      <c r="G23" s="40"/>
      <c r="H23" s="12"/>
      <c r="I23" s="129">
        <f>COUNTIFS(B23:H23,"&lt;&gt;空",B23:H23,"&lt;&gt;休",B23:H23,"&lt;&gt;調",B23:H23,"&lt;&gt;",B23:H23,"&lt;&gt;調整休")</f>
        <v>0</v>
      </c>
      <c r="J23" s="904">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10-15"))*(4.5)</f>
        <v>0</v>
      </c>
      <c r="K23" s="905"/>
    </row>
    <row r="24" spans="1:11" ht="20.100000000000001" customHeight="1" x14ac:dyDescent="0.15">
      <c r="A24" s="130" t="s">
        <v>0</v>
      </c>
      <c r="B24" s="90">
        <v>45922</v>
      </c>
      <c r="C24" s="90">
        <v>45923</v>
      </c>
      <c r="D24" s="90">
        <v>45924</v>
      </c>
      <c r="E24" s="90">
        <v>45925</v>
      </c>
      <c r="F24" s="90">
        <v>45926</v>
      </c>
      <c r="G24" s="90">
        <v>45927</v>
      </c>
      <c r="H24" s="90">
        <v>45928</v>
      </c>
      <c r="I24" s="131"/>
      <c r="J24" s="906" t="s">
        <v>2</v>
      </c>
      <c r="K24" s="907"/>
    </row>
    <row r="25" spans="1:11" ht="20.100000000000001" customHeight="1" x14ac:dyDescent="0.15">
      <c r="A25" s="132" t="s">
        <v>3</v>
      </c>
      <c r="B25" s="2" t="s">
        <v>4</v>
      </c>
      <c r="C25" s="376" t="s">
        <v>5</v>
      </c>
      <c r="D25" s="21" t="s">
        <v>6</v>
      </c>
      <c r="E25" s="2" t="s">
        <v>7</v>
      </c>
      <c r="F25" s="2" t="s">
        <v>8</v>
      </c>
      <c r="G25" s="2" t="s">
        <v>9</v>
      </c>
      <c r="H25" s="24" t="s">
        <v>10</v>
      </c>
      <c r="I25" s="133"/>
      <c r="J25" s="908"/>
      <c r="K25" s="909"/>
    </row>
    <row r="26" spans="1:11" ht="20.100000000000001" customHeight="1" x14ac:dyDescent="0.15">
      <c r="A26" s="126" t="s">
        <v>13</v>
      </c>
      <c r="B26" s="12"/>
      <c r="C26" s="127"/>
      <c r="D26" s="128"/>
      <c r="E26" s="52"/>
      <c r="F26" s="12"/>
      <c r="G26" s="12"/>
      <c r="H26" s="12"/>
      <c r="I26" s="129"/>
      <c r="J26" s="910"/>
      <c r="K26" s="911"/>
    </row>
    <row r="27" spans="1:11" ht="20.100000000000001" customHeight="1" x14ac:dyDescent="0.15">
      <c r="A27" s="20" t="s">
        <v>24</v>
      </c>
      <c r="B27" s="12"/>
      <c r="C27" s="127"/>
      <c r="D27" s="32"/>
      <c r="E27" s="18"/>
      <c r="F27" s="12" t="s">
        <v>25</v>
      </c>
      <c r="G27" s="12" t="s">
        <v>25</v>
      </c>
      <c r="H27" s="12" t="s">
        <v>25</v>
      </c>
      <c r="I27" s="129">
        <f>COUNTIFS(B27:H27,"&lt;&gt;空",B27:H27,"&lt;&gt;休",B27:H27,"&lt;&gt;調",B27:H27,"&lt;&gt;",B27:H27,"&lt;&gt;調整休")</f>
        <v>3</v>
      </c>
      <c r="J27" s="904">
        <f>SUM(COUNTIF(B27:H27,"9-11,15-19"))*(6)+(COUNTIF(B27:H27,"9-12,16-19"))*(6)+(COUNTIF(B27:H27,"9-13,17-19"))*(6)+(COUNTIF(B27:H27,"9-19"))*(9)+(COUNTIF(B27:H27,"9-17"))*(7.25)+(COUNTIF(B27:H27,"9-16"))*(6.25)+(COUNTIF(B27:H27,"9-15"))*(5.5)+(COUNTIF(B27:H27,"9-14"))*(4.5)+(COUNTIF(B27:H27,"9-13"))*(4)+(COUNTIF(B27:H27,"9-12"))*(3)+(COUNTIF(B27:H27,"9-11:30"))*(2.5)+(COUNTIF(B27:H27,"13-19"))*(5.5)+(COUNTIF(B27:H27,"14-19"))*(4.5)+(COUNTIF(B27:H27,"15-19"))*(4)+(COUNTIF(B27:H27,"16-19"))*(3)+(COUNTIF(B27:H27,"16:30-19"))*(2.5)+(COUNTIF(B27:H27,"10-14"))*(4)+(COUNTIF(B27:H27,"10-15"))*(4.5)</f>
        <v>13.5</v>
      </c>
      <c r="K27" s="905"/>
    </row>
    <row r="28" spans="1:11" ht="20.100000000000001" customHeight="1" x14ac:dyDescent="0.15">
      <c r="A28" s="20" t="s">
        <v>15</v>
      </c>
      <c r="B28" s="12" t="s">
        <v>25</v>
      </c>
      <c r="C28" s="21"/>
      <c r="D28" s="32"/>
      <c r="E28" s="12" t="s">
        <v>25</v>
      </c>
      <c r="F28" s="18"/>
      <c r="G28" s="12" t="s">
        <v>25</v>
      </c>
      <c r="H28" s="18"/>
      <c r="I28" s="129">
        <f>COUNTIFS(B28:H28,"&lt;&gt;空",B28:H28,"&lt;&gt;休",B28:H28,"&lt;&gt;調",B28:H28,"&lt;&gt;",B28:H28,"&lt;&gt;調整休")</f>
        <v>3</v>
      </c>
      <c r="J28" s="904">
        <f>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10-15"))*(4.5)</f>
        <v>13.5</v>
      </c>
      <c r="K28" s="905"/>
    </row>
    <row r="29" spans="1:11" ht="20.100000000000001" customHeight="1" x14ac:dyDescent="0.15">
      <c r="A29" s="20" t="s">
        <v>28</v>
      </c>
      <c r="B29" s="12" t="s">
        <v>20</v>
      </c>
      <c r="C29" s="21"/>
      <c r="D29" s="32"/>
      <c r="E29" s="12" t="s">
        <v>20</v>
      </c>
      <c r="F29" s="12" t="s">
        <v>20</v>
      </c>
      <c r="G29" s="12"/>
      <c r="H29" s="12"/>
      <c r="I29" s="129">
        <f>COUNTIFS(B29:H29,"&lt;&gt;空",B29:H29,"&lt;&gt;休",B29:H29,"&lt;&gt;調",B29:H29,"&lt;&gt;",B29:H29,"&lt;&gt;調整休")</f>
        <v>3</v>
      </c>
      <c r="J29" s="904">
        <f>SUM(COUNTIF(B29:H29,"9-11,15-19"))*(6)+(COUNTIF(B29:H29,"9-12,16-19"))*(6)+(COUNTIF(B29:H29,"9-13,17-19"))*(6)+(COUNTIF(B29:H29,"9-19"))*(9)+(COUNTIF(B29:H29,"9-17"))*(7.25)+(COUNTIF(B29:H29,"9-16"))*(6.25)+(COUNTIF(B29:H29,"9-15"))*(5.5)+(COUNTIF(B29:H29,"9-14"))*(4.5)+(COUNTIF(B29:H29,"9-13"))*(4)+(COUNTIF(B29:H29,"9-12"))*(3)+(COUNTIF(B29:H29,"9-11:30"))*(2.5)+(COUNTIF(B29:H29,"13-19"))*(5.5)+(COUNTIF(B29:H29,"14-19"))*(4.5)+(COUNTIF(B29:H29,"15-19"))*(4)+(COUNTIF(B29:H29,"16-19"))*(3)+(COUNTIF(B29:H29,"16:30-19"))*(2.5)+(COUNTIF(B29:H29,"10-14"))*(4)+(COUNTIF(B29:H29,"10-15"))*(4.5)</f>
        <v>13.5</v>
      </c>
      <c r="K29" s="905"/>
    </row>
    <row r="30" spans="1:11" ht="20.100000000000001" customHeight="1" x14ac:dyDescent="0.15">
      <c r="A30" s="20"/>
      <c r="B30" s="12"/>
      <c r="C30" s="106"/>
      <c r="D30" s="36"/>
      <c r="E30" s="12"/>
      <c r="F30" s="12"/>
      <c r="G30" s="40"/>
      <c r="H30" s="12"/>
      <c r="I30" s="129">
        <f>COUNTIFS(B30:H30,"&lt;&gt;空",B30:H30,"&lt;&gt;休",B30:H30,"&lt;&gt;調",B30:H30,"&lt;&gt;",B30:H30,"&lt;&gt;調整休")</f>
        <v>0</v>
      </c>
      <c r="J30" s="904">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10-15"))*(4.5)</f>
        <v>0</v>
      </c>
      <c r="K30" s="905"/>
    </row>
    <row r="31" spans="1:11" ht="20.100000000000001" customHeight="1" x14ac:dyDescent="0.15">
      <c r="A31" s="130" t="s">
        <v>0</v>
      </c>
      <c r="B31" s="23">
        <v>45929</v>
      </c>
      <c r="C31" s="23">
        <v>45930</v>
      </c>
      <c r="D31" s="23"/>
      <c r="E31" s="23"/>
      <c r="F31" s="23"/>
      <c r="G31" s="23"/>
      <c r="H31" s="23"/>
      <c r="I31" s="131"/>
      <c r="J31" s="906" t="s">
        <v>2</v>
      </c>
      <c r="K31" s="907"/>
    </row>
    <row r="32" spans="1:11" ht="20.100000000000001" customHeight="1" x14ac:dyDescent="0.15">
      <c r="A32" s="134" t="s">
        <v>3</v>
      </c>
      <c r="B32" s="2" t="s">
        <v>4</v>
      </c>
      <c r="C32" s="316" t="s">
        <v>5</v>
      </c>
      <c r="D32" s="21"/>
      <c r="E32" s="2"/>
      <c r="F32" s="2"/>
      <c r="G32" s="2"/>
      <c r="H32" s="24"/>
      <c r="I32" s="133"/>
      <c r="J32" s="908"/>
      <c r="K32" s="909"/>
    </row>
    <row r="33" spans="1:14" ht="20.100000000000001" customHeight="1" x14ac:dyDescent="0.15">
      <c r="A33" s="126" t="s">
        <v>12</v>
      </c>
      <c r="B33" s="52"/>
      <c r="C33" s="127"/>
      <c r="D33" s="128"/>
      <c r="E33" s="52"/>
      <c r="F33" s="11"/>
      <c r="G33" s="11"/>
      <c r="H33" s="11"/>
      <c r="I33" s="9"/>
      <c r="J33" s="912"/>
      <c r="K33" s="913"/>
    </row>
    <row r="34" spans="1:14" ht="20.100000000000001" customHeight="1" x14ac:dyDescent="0.15">
      <c r="A34" s="20" t="s">
        <v>24</v>
      </c>
      <c r="B34" s="12"/>
      <c r="C34" s="127"/>
      <c r="D34" s="32"/>
      <c r="E34" s="18"/>
      <c r="F34" s="11"/>
      <c r="G34" s="11"/>
      <c r="H34" s="11"/>
      <c r="I34" s="129">
        <f>COUNTIFS(B34:H34,"&lt;&gt;空",B34:H34,"&lt;&gt;休",B34:H34,"&lt;&gt;調",B34:H34,"&lt;&gt;",B34:H34,"&lt;&gt;調整休")</f>
        <v>0</v>
      </c>
      <c r="J34" s="904">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10-15"))*(4.5)</f>
        <v>0</v>
      </c>
      <c r="K34" s="905"/>
    </row>
    <row r="35" spans="1:14" ht="20.100000000000001" customHeight="1" x14ac:dyDescent="0.15">
      <c r="A35" s="20" t="s">
        <v>15</v>
      </c>
      <c r="B35" s="12" t="s">
        <v>25</v>
      </c>
      <c r="C35" s="21"/>
      <c r="D35" s="32"/>
      <c r="E35" s="12" t="s">
        <v>25</v>
      </c>
      <c r="F35" s="136"/>
      <c r="G35" s="136"/>
      <c r="H35" s="136"/>
      <c r="I35" s="129">
        <f>COUNTIFS(B35:H35,"&lt;&gt;空",B35:H35,"&lt;&gt;休",B35:H35,"&lt;&gt;調",B35:H35,"&lt;&gt;",B35:H35,"&lt;&gt;調整休")</f>
        <v>2</v>
      </c>
      <c r="J35" s="904">
        <f>SUM(COUNTIF(B35:H35,"9-11,15-19"))*(6)+(COUNTIF(B35:H35,"9-12,16-19"))*(6)+(COUNTIF(B35:H35,"9-13,17-19"))*(6)+(COUNTIF(B35:H35,"9-19"))*(9)+(COUNTIF(B35:H35,"9-17"))*(7.25)+(COUNTIF(B35:H35,"9-16"))*(6.25)+(COUNTIF(B35:H35,"9-15"))*(5.5)+(COUNTIF(B35:H35,"9-14"))*(4.5)+(COUNTIF(B35:H35,"9-13"))*(4)+(COUNTIF(B35:H35,"9-12"))*(3)+(COUNTIF(B35:H35,"9-11:30"))*(2.5)+(COUNTIF(B35:H35,"13-19"))*(5.5)+(COUNTIF(B35:H35,"14-19"))*(4.5)+(COUNTIF(B35:H35,"15-19"))*(4)+(COUNTIF(B35:H35,"16-19"))*(3)+(COUNTIF(B35:H35,"16:30-19"))*(2.5)+(COUNTIF(B35:H35,"10-14"))*(4)+(COUNTIF(B35:H35,"10-15"))*(4.5)</f>
        <v>9</v>
      </c>
      <c r="K35" s="905"/>
    </row>
    <row r="36" spans="1:14" ht="20.100000000000001" customHeight="1" x14ac:dyDescent="0.15">
      <c r="A36" s="20" t="s">
        <v>28</v>
      </c>
      <c r="B36" s="12" t="s">
        <v>20</v>
      </c>
      <c r="C36" s="21"/>
      <c r="D36" s="32"/>
      <c r="E36" s="12" t="s">
        <v>20</v>
      </c>
      <c r="F36" s="11"/>
      <c r="G36" s="11"/>
      <c r="H36" s="11"/>
      <c r="I36" s="129">
        <f>COUNTIFS(B36:H36,"&lt;&gt;空",B36:H36,"&lt;&gt;休",B36:H36,"&lt;&gt;調",B36:H36,"&lt;&gt;",B36:H36,"&lt;&gt;調整休")</f>
        <v>2</v>
      </c>
      <c r="J36" s="904">
        <f>SUM(COUNTIF(B36:H36,"9-11,15-19"))*(6)+(COUNTIF(B36:H36,"9-12,16-19"))*(6)+(COUNTIF(B36:H36,"9-13,17-19"))*(6)+(COUNTIF(B36:H36,"9-19"))*(9)+(COUNTIF(B36:H36,"9-17"))*(7.25)+(COUNTIF(B36:H36,"9-16"))*(6.25)+(COUNTIF(B36:H36,"9-15"))*(5.5)+(COUNTIF(B36:H36,"9-14"))*(4.5)+(COUNTIF(B36:H36,"9-13"))*(4)+(COUNTIF(B36:H36,"9-12"))*(3)+(COUNTIF(B36:H36,"9-11:30"))*(2.5)+(COUNTIF(B36:H36,"13-19"))*(5.5)+(COUNTIF(B36:H36,"14-19"))*(4.5)+(COUNTIF(B36:H36,"15-19"))*(4)+(COUNTIF(B36:H36,"16-19"))*(3)+(COUNTIF(B36:H36,"16:30-19"))*(2.5)+(COUNTIF(B36:H36,"10-14"))*(4)+(COUNTIF(B36:H36,"10-15"))*(4.5)</f>
        <v>9</v>
      </c>
      <c r="K36" s="905"/>
    </row>
    <row r="37" spans="1:14" ht="20.100000000000001" customHeight="1" x14ac:dyDescent="0.15">
      <c r="A37" s="20"/>
      <c r="B37" s="12"/>
      <c r="C37" s="106"/>
      <c r="D37" s="36"/>
      <c r="E37" s="12"/>
      <c r="F37" s="137"/>
      <c r="G37" s="137"/>
      <c r="H37" s="137"/>
      <c r="I37" s="129">
        <f>COUNTIFS(B37:H37,"&lt;&gt;空",B37:H37,"&lt;&gt;休",B37:H37,"&lt;&gt;調",B37:H37,"&lt;&gt;",B37:H37,"&lt;&gt;調整休")</f>
        <v>0</v>
      </c>
      <c r="J37" s="904">
        <f>SUM(COUNTIF(B37:H37,"9-11,15-19"))*(6)+(COUNTIF(B37:H37,"9-12,16-19"))*(6)+(COUNTIF(B37:H37,"9-13,17-19"))*(6)+(COUNTIF(B37:H37,"9-19"))*(9)+(COUNTIF(B37:H37,"9-17"))*(7.25)+(COUNTIF(B37:H37,"9-16"))*(6.25)+(COUNTIF(B37:H37,"9-15"))*(5.5)+(COUNTIF(B37:H37,"9-14"))*(4.5)+(COUNTIF(B37:H37,"9-13"))*(4)+(COUNTIF(B37:H37,"9-12"))*(3)+(COUNTIF(B37:H37,"9-11:30"))*(2.5)+(COUNTIF(B37:H37,"13-19"))*(5.5)+(COUNTIF(B37:H37,"14-19"))*(4.5)+(COUNTIF(B37:H37,"15-19"))*(4)+(COUNTIF(B37:H37,"16-19"))*(3)+(COUNTIF(B37:H37,"16:30-19"))*(2.5)+(COUNTIF(B37:H37,"10-14"))*(4)+(COUNTIF(B37:H37,"10-15"))*(4.5)</f>
        <v>0</v>
      </c>
      <c r="K37" s="905"/>
      <c r="M37" s="10"/>
      <c r="N37" s="10"/>
    </row>
    <row r="38" spans="1:14" ht="20.100000000000001" customHeight="1" x14ac:dyDescent="0.15">
      <c r="A38" s="41"/>
      <c r="B38" s="42"/>
      <c r="C38" s="42"/>
      <c r="D38" s="42"/>
      <c r="E38" s="42"/>
      <c r="F38" s="42"/>
      <c r="G38" s="42"/>
      <c r="H38" s="42"/>
      <c r="I38" s="959" t="s">
        <v>251</v>
      </c>
      <c r="J38" s="959"/>
      <c r="K38" s="959"/>
    </row>
    <row r="39" spans="1:14" ht="20.100000000000001" customHeight="1" x14ac:dyDescent="0.15">
      <c r="A39" s="699" t="s">
        <v>36</v>
      </c>
      <c r="B39" s="700"/>
      <c r="C39" s="13"/>
      <c r="D39" s="897" t="s">
        <v>31</v>
      </c>
      <c r="E39" s="897"/>
      <c r="H39" s="10"/>
      <c r="I39" s="10"/>
      <c r="M39" s="123"/>
      <c r="N39" s="135"/>
    </row>
    <row r="40" spans="1:14" ht="20.100000000000001" customHeight="1" x14ac:dyDescent="0.15">
      <c r="A40" s="702" t="s">
        <v>85</v>
      </c>
      <c r="B40" s="703"/>
      <c r="C40" s="903" t="s">
        <v>34</v>
      </c>
      <c r="D40" s="899"/>
      <c r="E40" s="899"/>
      <c r="F40" s="899"/>
      <c r="G40" s="899"/>
      <c r="H40" s="899"/>
      <c r="I40" s="899"/>
      <c r="J40" s="899"/>
      <c r="K40" s="899"/>
      <c r="M40" s="123"/>
      <c r="N40" s="135"/>
    </row>
    <row r="41" spans="1:14" ht="20.100000000000001" customHeight="1" x14ac:dyDescent="0.15">
      <c r="A41" s="702" t="s">
        <v>86</v>
      </c>
      <c r="B41" s="703"/>
      <c r="C41" s="903" t="s">
        <v>30</v>
      </c>
      <c r="D41" s="899"/>
      <c r="E41" s="899"/>
      <c r="F41" s="899"/>
      <c r="G41" s="899"/>
      <c r="H41" s="899"/>
      <c r="I41" s="899"/>
      <c r="J41" s="899"/>
      <c r="K41" s="899"/>
    </row>
    <row r="42" spans="1:14" ht="20.100000000000001" customHeight="1" x14ac:dyDescent="0.15">
      <c r="A42" s="95" t="s">
        <v>87</v>
      </c>
      <c r="B42" s="96"/>
      <c r="C42" s="34" t="s">
        <v>32</v>
      </c>
      <c r="D42" s="35"/>
      <c r="E42" s="35"/>
      <c r="F42" s="35"/>
      <c r="G42" s="35"/>
      <c r="H42" s="35"/>
      <c r="I42" s="35"/>
      <c r="J42" s="35"/>
      <c r="K42" s="35"/>
    </row>
    <row r="43" spans="1:14" ht="20.100000000000001" customHeight="1" x14ac:dyDescent="0.15">
      <c r="A43" s="95" t="s">
        <v>88</v>
      </c>
      <c r="B43" s="96"/>
      <c r="C43" s="903" t="s">
        <v>65</v>
      </c>
      <c r="D43" s="899"/>
      <c r="E43" s="899"/>
      <c r="F43" s="899"/>
      <c r="G43" s="899"/>
      <c r="H43" s="899"/>
      <c r="I43" s="899"/>
      <c r="J43" s="899"/>
      <c r="K43" s="899"/>
    </row>
    <row r="44" spans="1:14" ht="20.100000000000001" customHeight="1" x14ac:dyDescent="0.15">
      <c r="A44" s="694"/>
      <c r="B44" s="695"/>
      <c r="C44" s="903" t="s">
        <v>33</v>
      </c>
      <c r="D44" s="899"/>
      <c r="E44" s="899"/>
      <c r="F44" s="899"/>
      <c r="G44" s="899"/>
      <c r="H44" s="899"/>
      <c r="I44" s="899"/>
      <c r="J44" s="899"/>
      <c r="K44" s="899"/>
    </row>
    <row r="45" spans="1:14" ht="20.100000000000001" customHeight="1" x14ac:dyDescent="0.15">
      <c r="A45" s="896"/>
      <c r="B45" s="896"/>
      <c r="C45" s="35" t="s">
        <v>35</v>
      </c>
      <c r="D45" s="35"/>
      <c r="E45" s="35"/>
      <c r="F45" s="35"/>
      <c r="G45" s="35"/>
      <c r="H45" s="35"/>
      <c r="I45" s="35"/>
      <c r="J45" s="35"/>
      <c r="K45" s="35"/>
    </row>
    <row r="46" spans="1:14" ht="20.100000000000001" customHeight="1" x14ac:dyDescent="0.15">
      <c r="A46" s="898"/>
      <c r="B46" s="898"/>
      <c r="C46" s="899" t="s">
        <v>104</v>
      </c>
      <c r="D46" s="899"/>
      <c r="E46" s="899"/>
      <c r="F46" s="899"/>
      <c r="G46" s="899"/>
      <c r="H46" s="899"/>
      <c r="I46" s="899"/>
      <c r="J46" s="899"/>
      <c r="K46" s="899"/>
    </row>
    <row r="47" spans="1:14" ht="20.100000000000001" customHeight="1" x14ac:dyDescent="0.15">
      <c r="A47" s="898"/>
      <c r="B47" s="898"/>
      <c r="C47" s="899" t="s">
        <v>105</v>
      </c>
      <c r="D47" s="899"/>
      <c r="E47" s="899"/>
      <c r="F47" s="899"/>
      <c r="G47" s="899"/>
      <c r="H47" s="899"/>
      <c r="I47" s="899"/>
      <c r="J47" s="899"/>
      <c r="K47" s="899"/>
    </row>
  </sheetData>
  <mergeCells count="48">
    <mergeCell ref="J6:K6"/>
    <mergeCell ref="B1:F1"/>
    <mergeCell ref="H1:K1"/>
    <mergeCell ref="I3:I4"/>
    <mergeCell ref="J3:K4"/>
    <mergeCell ref="J5:K5"/>
    <mergeCell ref="J20:K20"/>
    <mergeCell ref="J7:K7"/>
    <mergeCell ref="J8:K8"/>
    <mergeCell ref="J9:K9"/>
    <mergeCell ref="J10:K11"/>
    <mergeCell ref="J12:K12"/>
    <mergeCell ref="J13:K13"/>
    <mergeCell ref="J14:K14"/>
    <mergeCell ref="J15:K15"/>
    <mergeCell ref="J16:K16"/>
    <mergeCell ref="J17:K18"/>
    <mergeCell ref="J19:K19"/>
    <mergeCell ref="J34:K34"/>
    <mergeCell ref="J21:K21"/>
    <mergeCell ref="J22:K22"/>
    <mergeCell ref="J23:K23"/>
    <mergeCell ref="J24:K25"/>
    <mergeCell ref="J26:K26"/>
    <mergeCell ref="J27:K27"/>
    <mergeCell ref="J28:K28"/>
    <mergeCell ref="J29:K29"/>
    <mergeCell ref="J30:K30"/>
    <mergeCell ref="J31:K32"/>
    <mergeCell ref="J33:K33"/>
    <mergeCell ref="A44:B44"/>
    <mergeCell ref="C44:K44"/>
    <mergeCell ref="J35:K35"/>
    <mergeCell ref="J36:K36"/>
    <mergeCell ref="J37:K37"/>
    <mergeCell ref="I38:K38"/>
    <mergeCell ref="A39:B39"/>
    <mergeCell ref="D39:E39"/>
    <mergeCell ref="A40:B40"/>
    <mergeCell ref="C40:K40"/>
    <mergeCell ref="A41:B41"/>
    <mergeCell ref="C41:K41"/>
    <mergeCell ref="C43:K43"/>
    <mergeCell ref="A45:B45"/>
    <mergeCell ref="A46:B46"/>
    <mergeCell ref="C46:K46"/>
    <mergeCell ref="A47:B47"/>
    <mergeCell ref="C47:K47"/>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D7AAF00-FF15-4AB1-AFF9-54D8FE0C4BEB}">
          <x14:formula1>
            <xm:f>'F:\Users\clmiwa-three\Downloads\[《中村》新田・草加 エリア 仮シフト【12月16日～1月15日】.xlsx]参照データベース'!#REF!</xm:f>
          </x14:formula1>
          <xm:sqref>G1 D38:H38 D37 C23:D23 C30:D30 E26 B33 C16:D16 C37:C38 E33 B9:D9</xm:sqref>
        </x14:dataValidation>
      </x14:dataValidations>
    </ext>
  </extLst>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3B2A1-50F4-4EAF-997C-B786EF99ADA1}">
  <dimension ref="A1:K59"/>
  <sheetViews>
    <sheetView topLeftCell="A2" zoomScaleNormal="100" workbookViewId="0">
      <selection activeCell="N26" sqref="N26"/>
    </sheetView>
  </sheetViews>
  <sheetFormatPr defaultColWidth="9" defaultRowHeight="16.5" customHeight="1" x14ac:dyDescent="0.15"/>
  <cols>
    <col min="1" max="1" width="11.5" style="1" customWidth="1"/>
    <col min="2" max="8" width="9.625" style="14" customWidth="1"/>
    <col min="9" max="9" width="7.625" style="1" customWidth="1"/>
    <col min="10" max="10" width="8.375" style="1" customWidth="1"/>
    <col min="11" max="11" width="2.375" style="1" customWidth="1"/>
    <col min="12" max="16384" width="9" style="1"/>
  </cols>
  <sheetData>
    <row r="1" spans="1:11" ht="16.5" customHeight="1" thickBot="1" x14ac:dyDescent="0.2">
      <c r="A1" s="50" t="s">
        <v>59</v>
      </c>
      <c r="B1" s="683" t="s">
        <v>289</v>
      </c>
      <c r="C1" s="683"/>
      <c r="D1" s="683"/>
      <c r="E1" s="683"/>
      <c r="F1" s="683"/>
      <c r="H1" s="760" t="s">
        <v>190</v>
      </c>
      <c r="I1" s="761"/>
      <c r="J1" s="761"/>
      <c r="K1" s="762"/>
    </row>
    <row r="2" spans="1:11" ht="8.4499999999999993" customHeight="1" x14ac:dyDescent="0.15">
      <c r="A2" s="14"/>
      <c r="I2" s="14"/>
      <c r="J2" s="3"/>
      <c r="K2" s="4"/>
    </row>
    <row r="3" spans="1:11" ht="16.5" customHeight="1" x14ac:dyDescent="0.15">
      <c r="A3" s="2" t="s">
        <v>64</v>
      </c>
      <c r="B3" s="90">
        <v>45901</v>
      </c>
      <c r="C3" s="90">
        <v>45902</v>
      </c>
      <c r="D3" s="90">
        <v>45903</v>
      </c>
      <c r="E3" s="377">
        <v>45904</v>
      </c>
      <c r="F3" s="90">
        <v>45905</v>
      </c>
      <c r="G3" s="90">
        <v>45906</v>
      </c>
      <c r="H3" s="90">
        <v>45907</v>
      </c>
      <c r="I3" s="727" t="s">
        <v>1</v>
      </c>
      <c r="J3" s="717" t="s">
        <v>2</v>
      </c>
      <c r="K3" s="718"/>
    </row>
    <row r="4" spans="1:11" ht="16.5" customHeight="1" x14ac:dyDescent="0.15">
      <c r="A4" s="2" t="s">
        <v>3</v>
      </c>
      <c r="B4" s="2" t="s">
        <v>4</v>
      </c>
      <c r="C4" s="2" t="s">
        <v>5</v>
      </c>
      <c r="D4" s="21" t="s">
        <v>6</v>
      </c>
      <c r="E4" s="378" t="s">
        <v>7</v>
      </c>
      <c r="F4" s="2" t="s">
        <v>8</v>
      </c>
      <c r="G4" s="2" t="s">
        <v>9</v>
      </c>
      <c r="H4" s="24" t="s">
        <v>10</v>
      </c>
      <c r="I4" s="728"/>
      <c r="J4" s="719"/>
      <c r="K4" s="720"/>
    </row>
    <row r="5" spans="1:11" ht="18" customHeight="1" x14ac:dyDescent="0.15">
      <c r="A5" s="17" t="s">
        <v>13</v>
      </c>
      <c r="B5" s="12"/>
      <c r="C5" s="11"/>
      <c r="D5" s="11"/>
      <c r="E5" s="379" t="s">
        <v>296</v>
      </c>
      <c r="F5" s="12"/>
      <c r="G5" s="12"/>
      <c r="H5" s="12"/>
      <c r="I5" s="5"/>
      <c r="J5" s="682"/>
      <c r="K5" s="692"/>
    </row>
    <row r="6" spans="1:11" ht="17.25" customHeight="1" x14ac:dyDescent="0.15">
      <c r="A6" s="20" t="s">
        <v>191</v>
      </c>
      <c r="B6" s="355" t="s">
        <v>20</v>
      </c>
      <c r="C6" s="357"/>
      <c r="D6" s="357"/>
      <c r="E6" s="355" t="s">
        <v>20</v>
      </c>
      <c r="F6" s="355" t="s">
        <v>20</v>
      </c>
      <c r="G6" s="306"/>
      <c r="H6" s="355" t="s">
        <v>20</v>
      </c>
      <c r="I6" s="5">
        <f t="shared" ref="I6:I9" si="0">COUNTIFS(B6:H6,"&lt;&gt;空",B6:H6,"&lt;&gt;休",B6:H6,"&lt;&gt;調",B6:H6,"&lt;&gt;",B6:H6,"&lt;&gt;調整休")</f>
        <v>4</v>
      </c>
      <c r="J6" s="758">
        <f t="shared" ref="J6" si="1">SUM(COUNTIF(B6:H6,"9-14"))*(5)+(COUNTIF(B6:H6,"14-19"))*(5)+(COUNTIF(B6:H6,"9-14・17-19"))*(7)</f>
        <v>20</v>
      </c>
      <c r="K6" s="759"/>
    </row>
    <row r="7" spans="1:11" ht="17.25" customHeight="1" x14ac:dyDescent="0.15">
      <c r="A7" s="20" t="s">
        <v>192</v>
      </c>
      <c r="B7" s="355" t="s">
        <v>21</v>
      </c>
      <c r="C7" s="357"/>
      <c r="D7" s="357"/>
      <c r="E7" s="355"/>
      <c r="F7" s="355" t="s">
        <v>21</v>
      </c>
      <c r="G7" s="306"/>
      <c r="H7" s="355" t="s">
        <v>21</v>
      </c>
      <c r="I7" s="5">
        <f t="shared" si="0"/>
        <v>3</v>
      </c>
      <c r="J7" s="758">
        <f t="shared" ref="J7:J8" si="2">SUM(COUNTIF(B7:H7,"9-14"))*(5)+(COUNTIF(B7:H7,"14-19"))*(5)+(COUNTIF(B7:H7,"9-14・17-19"))*(7)</f>
        <v>15</v>
      </c>
      <c r="K7" s="759"/>
    </row>
    <row r="8" spans="1:11" ht="17.25" customHeight="1" x14ac:dyDescent="0.15">
      <c r="A8" s="20" t="s">
        <v>193</v>
      </c>
      <c r="B8" s="355"/>
      <c r="C8" s="357"/>
      <c r="D8" s="357"/>
      <c r="E8" s="355" t="s">
        <v>21</v>
      </c>
      <c r="F8" s="355"/>
      <c r="G8" s="16" t="s">
        <v>201</v>
      </c>
      <c r="H8" s="355"/>
      <c r="I8" s="5">
        <f t="shared" si="0"/>
        <v>2</v>
      </c>
      <c r="J8" s="758">
        <f t="shared" si="2"/>
        <v>12</v>
      </c>
      <c r="K8" s="759"/>
    </row>
    <row r="9" spans="1:11" ht="17.25" customHeight="1" x14ac:dyDescent="0.15">
      <c r="A9" s="20" t="s">
        <v>95</v>
      </c>
      <c r="B9" s="355"/>
      <c r="C9" s="357"/>
      <c r="D9" s="357"/>
      <c r="E9" s="355"/>
      <c r="F9" s="355" t="s">
        <v>68</v>
      </c>
      <c r="G9" s="355" t="s">
        <v>189</v>
      </c>
      <c r="H9" s="355" t="s">
        <v>68</v>
      </c>
      <c r="I9" s="5">
        <f t="shared" si="0"/>
        <v>3</v>
      </c>
      <c r="J9" s="758">
        <f>SUM(COUNTIF(B9:H9,"9-14"))*(5)+(COUNTIF(B9:H9,"14-19"))*(5)+(COUNTIF(B9:H9,"9-14・17-19"))*(7)+(COUNTIF(B9:H9,"15-19"))*(4)+(COUNTIF(B9:H9,"14-18"))*(4)+(COUNTIF(B9:H9,"16-19"))*(3)</f>
        <v>12</v>
      </c>
      <c r="K9" s="759"/>
    </row>
    <row r="10" spans="1:11" ht="17.25" customHeight="1" x14ac:dyDescent="0.15">
      <c r="A10" s="31" t="s">
        <v>66</v>
      </c>
      <c r="B10" s="355"/>
      <c r="C10" s="357"/>
      <c r="D10" s="357"/>
      <c r="E10" s="355"/>
      <c r="F10" s="355"/>
      <c r="G10" s="306"/>
      <c r="H10" s="355"/>
      <c r="I10" s="5"/>
      <c r="J10" s="91"/>
      <c r="K10" s="92"/>
    </row>
    <row r="11" spans="1:11" ht="17.25" customHeight="1" x14ac:dyDescent="0.15">
      <c r="A11" s="31" t="s">
        <v>66</v>
      </c>
      <c r="B11" s="355"/>
      <c r="C11" s="357"/>
      <c r="D11" s="357"/>
      <c r="E11" s="355"/>
      <c r="F11" s="355"/>
      <c r="G11" s="306"/>
      <c r="H11" s="355"/>
      <c r="I11" s="5"/>
      <c r="J11" s="91"/>
      <c r="K11" s="92"/>
    </row>
    <row r="12" spans="1:11" ht="17.25" customHeight="1" x14ac:dyDescent="0.15">
      <c r="A12" s="31" t="s">
        <v>66</v>
      </c>
      <c r="B12" s="355"/>
      <c r="C12" s="357"/>
      <c r="D12" s="357"/>
      <c r="E12" s="355"/>
      <c r="F12" s="355"/>
      <c r="G12" s="306"/>
      <c r="H12" s="355"/>
      <c r="I12" s="5"/>
      <c r="J12" s="682"/>
      <c r="K12" s="692"/>
    </row>
    <row r="13" spans="1:11" ht="16.5" customHeight="1" x14ac:dyDescent="0.15">
      <c r="A13" s="33" t="s">
        <v>0</v>
      </c>
      <c r="B13" s="90">
        <v>45908</v>
      </c>
      <c r="C13" s="90">
        <v>45909</v>
      </c>
      <c r="D13" s="90">
        <v>45910</v>
      </c>
      <c r="E13" s="90">
        <v>45911</v>
      </c>
      <c r="F13" s="90">
        <v>45912</v>
      </c>
      <c r="G13" s="90">
        <v>45913</v>
      </c>
      <c r="H13" s="90">
        <v>45914</v>
      </c>
      <c r="I13" s="727" t="s">
        <v>1</v>
      </c>
      <c r="J13" s="717" t="s">
        <v>2</v>
      </c>
      <c r="K13" s="718"/>
    </row>
    <row r="14" spans="1:11" ht="16.5" customHeight="1" x14ac:dyDescent="0.15">
      <c r="A14" s="22" t="s">
        <v>3</v>
      </c>
      <c r="B14" s="2" t="s">
        <v>4</v>
      </c>
      <c r="C14" s="2" t="s">
        <v>5</v>
      </c>
      <c r="D14" s="21" t="s">
        <v>6</v>
      </c>
      <c r="E14" s="2" t="s">
        <v>7</v>
      </c>
      <c r="F14" s="2" t="s">
        <v>8</v>
      </c>
      <c r="G14" s="2" t="s">
        <v>9</v>
      </c>
      <c r="H14" s="24" t="s">
        <v>10</v>
      </c>
      <c r="I14" s="728"/>
      <c r="J14" s="719"/>
      <c r="K14" s="720"/>
    </row>
    <row r="15" spans="1:11" ht="18" customHeight="1" x14ac:dyDescent="0.15">
      <c r="A15" s="17" t="s">
        <v>12</v>
      </c>
      <c r="B15" s="12"/>
      <c r="C15" s="11"/>
      <c r="D15" s="11"/>
      <c r="E15" s="12"/>
      <c r="F15" s="12"/>
      <c r="G15" s="12"/>
      <c r="H15" s="12"/>
      <c r="I15" s="5"/>
      <c r="J15" s="682"/>
      <c r="K15" s="692"/>
    </row>
    <row r="16" spans="1:11" ht="17.25" customHeight="1" x14ac:dyDescent="0.15">
      <c r="A16" s="20" t="s">
        <v>191</v>
      </c>
      <c r="B16" s="355" t="s">
        <v>20</v>
      </c>
      <c r="C16" s="357"/>
      <c r="D16" s="357"/>
      <c r="E16" s="355" t="s">
        <v>20</v>
      </c>
      <c r="F16" s="355" t="s">
        <v>20</v>
      </c>
      <c r="G16" s="306"/>
      <c r="H16" s="355"/>
      <c r="I16" s="5">
        <f t="shared" ref="I16:I19" si="3">COUNTIFS(B16:H16,"&lt;&gt;空",B16:H16,"&lt;&gt;休",B16:H16,"&lt;&gt;調",B16:H16,"&lt;&gt;",B16:H16,"&lt;&gt;調整休")</f>
        <v>3</v>
      </c>
      <c r="J16" s="758">
        <f t="shared" ref="J16:J18" si="4">SUM(COUNTIF(B16:H16,"9-14"))*(5)+(COUNTIF(B16:H16,"14-19"))*(5)+(COUNTIF(B16:H16,"9-14・17-19"))*(7)</f>
        <v>15</v>
      </c>
      <c r="K16" s="759"/>
    </row>
    <row r="17" spans="1:11" ht="17.25" customHeight="1" x14ac:dyDescent="0.15">
      <c r="A17" s="20" t="s">
        <v>192</v>
      </c>
      <c r="B17" s="355" t="s">
        <v>21</v>
      </c>
      <c r="C17" s="357"/>
      <c r="D17" s="357"/>
      <c r="E17" s="355"/>
      <c r="F17" s="355" t="s">
        <v>21</v>
      </c>
      <c r="G17" s="306"/>
      <c r="H17" s="355" t="s">
        <v>21</v>
      </c>
      <c r="I17" s="5">
        <f t="shared" si="3"/>
        <v>3</v>
      </c>
      <c r="J17" s="758">
        <f t="shared" si="4"/>
        <v>15</v>
      </c>
      <c r="K17" s="759"/>
    </row>
    <row r="18" spans="1:11" ht="17.25" customHeight="1" x14ac:dyDescent="0.15">
      <c r="A18" s="20" t="s">
        <v>193</v>
      </c>
      <c r="B18" s="355"/>
      <c r="C18" s="357"/>
      <c r="D18" s="357"/>
      <c r="E18" s="355" t="s">
        <v>21</v>
      </c>
      <c r="F18" s="355"/>
      <c r="G18" s="16" t="s">
        <v>201</v>
      </c>
      <c r="H18" s="355" t="s">
        <v>20</v>
      </c>
      <c r="I18" s="5">
        <f t="shared" si="3"/>
        <v>3</v>
      </c>
      <c r="J18" s="758">
        <f t="shared" si="4"/>
        <v>17</v>
      </c>
      <c r="K18" s="759"/>
    </row>
    <row r="19" spans="1:11" ht="17.25" customHeight="1" x14ac:dyDescent="0.15">
      <c r="A19" s="20" t="s">
        <v>95</v>
      </c>
      <c r="B19" s="355"/>
      <c r="C19" s="357"/>
      <c r="D19" s="357"/>
      <c r="E19" s="355"/>
      <c r="F19" s="355" t="s">
        <v>68</v>
      </c>
      <c r="G19" s="355" t="s">
        <v>189</v>
      </c>
      <c r="H19" s="355" t="s">
        <v>68</v>
      </c>
      <c r="I19" s="5">
        <f t="shared" si="3"/>
        <v>3</v>
      </c>
      <c r="J19" s="758">
        <f>SUM(COUNTIF(B19:H19,"9-14"))*(5)+(COUNTIF(B19:H19,"14-19"))*(5)+(COUNTIF(B19:H19,"9-14・17-19"))*(7)+(COUNTIF(B19:H19,"15-19"))*(4)+(COUNTIF(B19:H19,"14-18"))*(4)</f>
        <v>12</v>
      </c>
      <c r="K19" s="759"/>
    </row>
    <row r="20" spans="1:11" ht="17.25" customHeight="1" x14ac:dyDescent="0.15">
      <c r="A20" s="31" t="s">
        <v>66</v>
      </c>
      <c r="B20" s="355"/>
      <c r="C20" s="357"/>
      <c r="D20" s="357"/>
      <c r="E20" s="355"/>
      <c r="F20" s="355"/>
      <c r="G20" s="306"/>
      <c r="H20" s="355"/>
      <c r="I20" s="5"/>
      <c r="J20" s="91"/>
      <c r="K20" s="92"/>
    </row>
    <row r="21" spans="1:11" ht="17.25" customHeight="1" x14ac:dyDescent="0.15">
      <c r="A21" s="31" t="s">
        <v>66</v>
      </c>
      <c r="B21" s="355"/>
      <c r="C21" s="357"/>
      <c r="D21" s="357"/>
      <c r="E21" s="355"/>
      <c r="F21" s="355"/>
      <c r="G21" s="306"/>
      <c r="H21" s="355"/>
      <c r="I21" s="5"/>
      <c r="J21" s="91"/>
      <c r="K21" s="92"/>
    </row>
    <row r="22" spans="1:11" ht="17.25" customHeight="1" x14ac:dyDescent="0.15">
      <c r="A22" s="31" t="s">
        <v>66</v>
      </c>
      <c r="B22" s="355"/>
      <c r="C22" s="357"/>
      <c r="D22" s="357"/>
      <c r="E22" s="355"/>
      <c r="F22" s="355"/>
      <c r="G22" s="306"/>
      <c r="H22" s="355"/>
      <c r="I22" s="5"/>
      <c r="J22" s="682"/>
      <c r="K22" s="692"/>
    </row>
    <row r="23" spans="1:11" ht="16.5" customHeight="1" x14ac:dyDescent="0.15">
      <c r="A23" s="22" t="s">
        <v>0</v>
      </c>
      <c r="B23" s="23">
        <v>45915</v>
      </c>
      <c r="C23" s="23">
        <v>45916</v>
      </c>
      <c r="D23" s="23">
        <v>45917</v>
      </c>
      <c r="E23" s="23">
        <v>45918</v>
      </c>
      <c r="F23" s="23">
        <v>45919</v>
      </c>
      <c r="G23" s="23">
        <v>45920</v>
      </c>
      <c r="H23" s="23">
        <v>45921</v>
      </c>
      <c r="I23" s="727" t="s">
        <v>1</v>
      </c>
      <c r="J23" s="717" t="s">
        <v>2</v>
      </c>
      <c r="K23" s="718"/>
    </row>
    <row r="24" spans="1:11" ht="16.5" customHeight="1" x14ac:dyDescent="0.15">
      <c r="A24" s="22" t="s">
        <v>3</v>
      </c>
      <c r="B24" s="24" t="s">
        <v>4</v>
      </c>
      <c r="C24" s="21" t="s">
        <v>5</v>
      </c>
      <c r="D24" s="21" t="s">
        <v>6</v>
      </c>
      <c r="E24" s="2" t="s">
        <v>7</v>
      </c>
      <c r="F24" s="2" t="s">
        <v>8</v>
      </c>
      <c r="G24" s="2" t="s">
        <v>9</v>
      </c>
      <c r="H24" s="24" t="s">
        <v>10</v>
      </c>
      <c r="I24" s="728"/>
      <c r="J24" s="719"/>
      <c r="K24" s="720"/>
    </row>
    <row r="25" spans="1:11" ht="18" customHeight="1" x14ac:dyDescent="0.15">
      <c r="A25" s="17" t="s">
        <v>13</v>
      </c>
      <c r="B25" s="12"/>
      <c r="C25" s="11"/>
      <c r="D25" s="11"/>
      <c r="E25" s="12"/>
      <c r="F25" s="12"/>
      <c r="G25" s="12"/>
      <c r="H25" s="12"/>
      <c r="I25" s="5"/>
      <c r="J25" s="693"/>
      <c r="K25" s="692"/>
    </row>
    <row r="26" spans="1:11" ht="17.25" customHeight="1" x14ac:dyDescent="0.15">
      <c r="A26" s="20" t="s">
        <v>191</v>
      </c>
      <c r="B26" s="306" t="s">
        <v>20</v>
      </c>
      <c r="C26" s="317"/>
      <c r="D26" s="317"/>
      <c r="E26" s="306" t="s">
        <v>20</v>
      </c>
      <c r="F26" s="306" t="s">
        <v>20</v>
      </c>
      <c r="G26" s="306"/>
      <c r="H26" s="306" t="s">
        <v>20</v>
      </c>
      <c r="I26" s="5">
        <f t="shared" ref="I26:I29" si="5">COUNTIFS(B26:H26,"&lt;&gt;空",B26:H26,"&lt;&gt;休",B26:H26,"&lt;&gt;調",B26:H26,"&lt;&gt;",B26:H26,"&lt;&gt;調整休")</f>
        <v>4</v>
      </c>
      <c r="J26" s="758">
        <f t="shared" ref="J26" si="6">SUM(COUNTIF(B26:H26,"9-14"))*(5)+(COUNTIF(B26:H26,"14-19"))*(5)+(COUNTIF(B26:H26,"9-14・17-19"))*(7)</f>
        <v>20</v>
      </c>
      <c r="K26" s="759"/>
    </row>
    <row r="27" spans="1:11" ht="17.25" customHeight="1" x14ac:dyDescent="0.15">
      <c r="A27" s="20" t="s">
        <v>192</v>
      </c>
      <c r="B27" s="306" t="s">
        <v>21</v>
      </c>
      <c r="C27" s="317"/>
      <c r="D27" s="317"/>
      <c r="E27" s="306"/>
      <c r="F27" s="306" t="s">
        <v>21</v>
      </c>
      <c r="G27" s="306"/>
      <c r="H27" s="306" t="s">
        <v>21</v>
      </c>
      <c r="I27" s="5">
        <f t="shared" si="5"/>
        <v>3</v>
      </c>
      <c r="J27" s="758">
        <f t="shared" ref="J27:J28" si="7">SUM(COUNTIF(B27:H27,"9-14"))*(5)+(COUNTIF(B27:H27,"14-19"))*(5)+(COUNTIF(B27:H27,"9-14・17-19"))*(7)</f>
        <v>15</v>
      </c>
      <c r="K27" s="759"/>
    </row>
    <row r="28" spans="1:11" ht="17.25" customHeight="1" x14ac:dyDescent="0.15">
      <c r="A28" s="20" t="s">
        <v>193</v>
      </c>
      <c r="B28" s="306"/>
      <c r="C28" s="317"/>
      <c r="D28" s="317"/>
      <c r="E28" s="306" t="s">
        <v>21</v>
      </c>
      <c r="F28" s="306"/>
      <c r="G28" s="16" t="s">
        <v>201</v>
      </c>
      <c r="H28" s="306"/>
      <c r="I28" s="5">
        <f t="shared" si="5"/>
        <v>2</v>
      </c>
      <c r="J28" s="758">
        <f t="shared" si="7"/>
        <v>12</v>
      </c>
      <c r="K28" s="759"/>
    </row>
    <row r="29" spans="1:11" ht="17.25" customHeight="1" x14ac:dyDescent="0.15">
      <c r="A29" s="20" t="s">
        <v>95</v>
      </c>
      <c r="B29" s="306"/>
      <c r="C29" s="317"/>
      <c r="D29" s="317"/>
      <c r="E29" s="306"/>
      <c r="F29" s="306" t="s">
        <v>68</v>
      </c>
      <c r="G29" s="306" t="s">
        <v>189</v>
      </c>
      <c r="H29" s="306" t="s">
        <v>68</v>
      </c>
      <c r="I29" s="5">
        <f t="shared" si="5"/>
        <v>3</v>
      </c>
      <c r="J29" s="758">
        <f>SUM(COUNTIF(B29:H29,"9-14"))*(5)+(COUNTIF(B29:H29,"14-19"))*(5)+(COUNTIF(B29:H29,"9-14・17-19"))*(7)+(COUNTIF(B29:H29,"15-19"))*(4)+(COUNTIF(B29:H29,"14-18"))*(4)+(COUNTIF(B29:H29,"16-19"))*(3)</f>
        <v>12</v>
      </c>
      <c r="K29" s="759"/>
    </row>
    <row r="30" spans="1:11" ht="17.25" customHeight="1" x14ac:dyDescent="0.15">
      <c r="A30" s="31" t="s">
        <v>66</v>
      </c>
      <c r="B30" s="306"/>
      <c r="C30" s="317"/>
      <c r="D30" s="317"/>
      <c r="E30" s="306"/>
      <c r="F30" s="306"/>
      <c r="G30" s="306"/>
      <c r="H30" s="306"/>
      <c r="I30" s="5"/>
      <c r="J30" s="91"/>
      <c r="K30" s="92"/>
    </row>
    <row r="31" spans="1:11" ht="17.25" customHeight="1" x14ac:dyDescent="0.15">
      <c r="A31" s="31" t="s">
        <v>66</v>
      </c>
      <c r="B31" s="306"/>
      <c r="C31" s="317"/>
      <c r="D31" s="317"/>
      <c r="E31" s="306"/>
      <c r="F31" s="306"/>
      <c r="G31" s="306"/>
      <c r="H31" s="306"/>
      <c r="I31" s="5"/>
      <c r="J31" s="91"/>
      <c r="K31" s="92"/>
    </row>
    <row r="32" spans="1:11" ht="17.25" customHeight="1" x14ac:dyDescent="0.15">
      <c r="A32" s="31" t="s">
        <v>66</v>
      </c>
      <c r="B32" s="306"/>
      <c r="C32" s="317"/>
      <c r="D32" s="317"/>
      <c r="E32" s="306"/>
      <c r="F32" s="306"/>
      <c r="G32" s="306"/>
      <c r="H32" s="306"/>
      <c r="I32" s="5"/>
      <c r="J32" s="682"/>
      <c r="K32" s="692"/>
    </row>
    <row r="33" spans="1:11" ht="16.5" customHeight="1" x14ac:dyDescent="0.15">
      <c r="A33" s="22" t="s">
        <v>0</v>
      </c>
      <c r="B33" s="90">
        <v>45922</v>
      </c>
      <c r="C33" s="90">
        <v>45923</v>
      </c>
      <c r="D33" s="90">
        <v>45924</v>
      </c>
      <c r="E33" s="90">
        <v>45925</v>
      </c>
      <c r="F33" s="90">
        <v>45926</v>
      </c>
      <c r="G33" s="90">
        <v>45927</v>
      </c>
      <c r="H33" s="90">
        <v>45928</v>
      </c>
      <c r="I33" s="727" t="s">
        <v>1</v>
      </c>
      <c r="J33" s="717" t="s">
        <v>2</v>
      </c>
      <c r="K33" s="718"/>
    </row>
    <row r="34" spans="1:11" ht="16.5" customHeight="1" x14ac:dyDescent="0.15">
      <c r="A34" s="22" t="s">
        <v>3</v>
      </c>
      <c r="B34" s="2" t="s">
        <v>4</v>
      </c>
      <c r="C34" s="376" t="s">
        <v>5</v>
      </c>
      <c r="D34" s="21" t="s">
        <v>6</v>
      </c>
      <c r="E34" s="2" t="s">
        <v>7</v>
      </c>
      <c r="F34" s="2" t="s">
        <v>8</v>
      </c>
      <c r="G34" s="2" t="s">
        <v>9</v>
      </c>
      <c r="H34" s="24" t="s">
        <v>10</v>
      </c>
      <c r="I34" s="728"/>
      <c r="J34" s="719"/>
      <c r="K34" s="720"/>
    </row>
    <row r="35" spans="1:11" ht="18" customHeight="1" x14ac:dyDescent="0.15">
      <c r="A35" s="17" t="s">
        <v>12</v>
      </c>
      <c r="B35" s="12"/>
      <c r="C35" s="11"/>
      <c r="D35" s="11"/>
      <c r="E35" s="12"/>
      <c r="F35" s="12"/>
      <c r="G35" s="12"/>
      <c r="H35" s="12"/>
      <c r="I35" s="5"/>
      <c r="J35" s="682"/>
      <c r="K35" s="692"/>
    </row>
    <row r="36" spans="1:11" ht="17.25" customHeight="1" x14ac:dyDescent="0.15">
      <c r="A36" s="20" t="s">
        <v>191</v>
      </c>
      <c r="B36" s="355" t="s">
        <v>20</v>
      </c>
      <c r="C36" s="357"/>
      <c r="D36" s="357"/>
      <c r="E36" s="355" t="s">
        <v>20</v>
      </c>
      <c r="F36" s="355" t="s">
        <v>20</v>
      </c>
      <c r="G36" s="306"/>
      <c r="H36" s="355"/>
      <c r="I36" s="5">
        <f t="shared" ref="I36:I39" si="8">COUNTIFS(B36:H36,"&lt;&gt;空",B36:H36,"&lt;&gt;休",B36:H36,"&lt;&gt;調",B36:H36,"&lt;&gt;",B36:H36,"&lt;&gt;調整休")</f>
        <v>3</v>
      </c>
      <c r="J36" s="758">
        <f t="shared" ref="J36:J38" si="9">SUM(COUNTIF(B36:H36,"9-14"))*(5)+(COUNTIF(B36:H36,"14-19"))*(5)+(COUNTIF(B36:H36,"9-14・17-19"))*(7)</f>
        <v>15</v>
      </c>
      <c r="K36" s="759"/>
    </row>
    <row r="37" spans="1:11" ht="17.25" customHeight="1" x14ac:dyDescent="0.15">
      <c r="A37" s="20" t="s">
        <v>192</v>
      </c>
      <c r="B37" s="355" t="s">
        <v>21</v>
      </c>
      <c r="C37" s="357"/>
      <c r="D37" s="357"/>
      <c r="E37" s="355"/>
      <c r="F37" s="355" t="s">
        <v>21</v>
      </c>
      <c r="G37" s="306"/>
      <c r="H37" s="355" t="s">
        <v>21</v>
      </c>
      <c r="I37" s="5">
        <f t="shared" si="8"/>
        <v>3</v>
      </c>
      <c r="J37" s="758">
        <f t="shared" si="9"/>
        <v>15</v>
      </c>
      <c r="K37" s="759"/>
    </row>
    <row r="38" spans="1:11" ht="17.25" customHeight="1" x14ac:dyDescent="0.15">
      <c r="A38" s="20" t="s">
        <v>193</v>
      </c>
      <c r="B38" s="355"/>
      <c r="C38" s="357"/>
      <c r="D38" s="357"/>
      <c r="E38" s="355" t="s">
        <v>21</v>
      </c>
      <c r="F38" s="355"/>
      <c r="G38" s="16" t="s">
        <v>201</v>
      </c>
      <c r="H38" s="355" t="s">
        <v>20</v>
      </c>
      <c r="I38" s="5">
        <f t="shared" si="8"/>
        <v>3</v>
      </c>
      <c r="J38" s="758">
        <f t="shared" si="9"/>
        <v>17</v>
      </c>
      <c r="K38" s="759"/>
    </row>
    <row r="39" spans="1:11" ht="17.25" customHeight="1" x14ac:dyDescent="0.15">
      <c r="A39" s="20" t="s">
        <v>95</v>
      </c>
      <c r="B39" s="355"/>
      <c r="C39" s="357"/>
      <c r="D39" s="357"/>
      <c r="E39" s="355"/>
      <c r="F39" s="355" t="s">
        <v>68</v>
      </c>
      <c r="G39" s="355" t="s">
        <v>189</v>
      </c>
      <c r="H39" s="355" t="s">
        <v>68</v>
      </c>
      <c r="I39" s="5">
        <f t="shared" si="8"/>
        <v>3</v>
      </c>
      <c r="J39" s="758">
        <f>SUM(COUNTIF(B39:H39,"9-14"))*(5)+(COUNTIF(B39:H39,"14-19"))*(5)+(COUNTIF(B39:H39,"9-14・17-19"))*(7)+(COUNTIF(B39:H39,"15-19"))*(4)+(COUNTIF(B39:H39,"14-18"))*(4)</f>
        <v>12</v>
      </c>
      <c r="K39" s="759"/>
    </row>
    <row r="40" spans="1:11" ht="17.25" customHeight="1" x14ac:dyDescent="0.15">
      <c r="A40" s="31" t="s">
        <v>66</v>
      </c>
      <c r="B40" s="355"/>
      <c r="C40" s="357"/>
      <c r="D40" s="357"/>
      <c r="E40" s="355"/>
      <c r="F40" s="355"/>
      <c r="G40" s="306"/>
      <c r="H40" s="355"/>
      <c r="I40" s="5"/>
      <c r="J40" s="91"/>
      <c r="K40" s="92"/>
    </row>
    <row r="41" spans="1:11" ht="17.25" customHeight="1" x14ac:dyDescent="0.15">
      <c r="A41" s="31" t="s">
        <v>66</v>
      </c>
      <c r="B41" s="355"/>
      <c r="C41" s="357"/>
      <c r="D41" s="357"/>
      <c r="E41" s="355"/>
      <c r="F41" s="355"/>
      <c r="G41" s="306"/>
      <c r="H41" s="355"/>
      <c r="I41" s="5"/>
      <c r="J41" s="91"/>
      <c r="K41" s="92"/>
    </row>
    <row r="42" spans="1:11" ht="17.25" customHeight="1" x14ac:dyDescent="0.15">
      <c r="A42" s="31" t="s">
        <v>66</v>
      </c>
      <c r="B42" s="355"/>
      <c r="C42" s="357"/>
      <c r="D42" s="357"/>
      <c r="E42" s="355"/>
      <c r="F42" s="355"/>
      <c r="G42" s="306"/>
      <c r="H42" s="355"/>
      <c r="I42" s="5"/>
      <c r="J42" s="682"/>
      <c r="K42" s="692"/>
    </row>
    <row r="43" spans="1:11" ht="16.5" customHeight="1" x14ac:dyDescent="0.15">
      <c r="A43" s="22" t="s">
        <v>0</v>
      </c>
      <c r="B43" s="23">
        <v>45929</v>
      </c>
      <c r="C43" s="23">
        <v>45930</v>
      </c>
      <c r="D43" s="23"/>
      <c r="E43" s="23"/>
      <c r="F43" s="23"/>
      <c r="G43" s="23"/>
      <c r="H43" s="23"/>
      <c r="I43" s="727" t="s">
        <v>1</v>
      </c>
      <c r="J43" s="717" t="s">
        <v>2</v>
      </c>
      <c r="K43" s="718"/>
    </row>
    <row r="44" spans="1:11" ht="16.5" customHeight="1" x14ac:dyDescent="0.15">
      <c r="A44" s="22" t="s">
        <v>3</v>
      </c>
      <c r="B44" s="2" t="s">
        <v>4</v>
      </c>
      <c r="C44" s="316" t="s">
        <v>5</v>
      </c>
      <c r="D44" s="21"/>
      <c r="E44" s="21"/>
      <c r="F44" s="21"/>
      <c r="G44" s="21"/>
      <c r="H44" s="21"/>
      <c r="I44" s="728"/>
      <c r="J44" s="719"/>
      <c r="K44" s="720"/>
    </row>
    <row r="45" spans="1:11" ht="16.5" customHeight="1" x14ac:dyDescent="0.15">
      <c r="A45" s="17" t="s">
        <v>13</v>
      </c>
      <c r="B45" s="12"/>
      <c r="C45" s="11"/>
      <c r="D45" s="11"/>
      <c r="E45" s="11"/>
      <c r="F45" s="11"/>
      <c r="G45" s="11"/>
      <c r="H45" s="11"/>
      <c r="I45" s="5"/>
      <c r="J45" s="693"/>
      <c r="K45" s="692"/>
    </row>
    <row r="46" spans="1:11" ht="17.25" customHeight="1" x14ac:dyDescent="0.15">
      <c r="A46" s="20" t="s">
        <v>191</v>
      </c>
      <c r="B46" s="306" t="s">
        <v>20</v>
      </c>
      <c r="C46" s="317"/>
      <c r="D46" s="317"/>
      <c r="E46" s="317"/>
      <c r="F46" s="317"/>
      <c r="G46" s="317"/>
      <c r="H46" s="317"/>
      <c r="I46" s="5">
        <f t="shared" ref="I46:I49" si="10">COUNTIFS(B46:H46,"&lt;&gt;空",B46:H46,"&lt;&gt;休",B46:H46,"&lt;&gt;調",B46:H46,"&lt;&gt;",B46:H46,"&lt;&gt;調整休")</f>
        <v>1</v>
      </c>
      <c r="J46" s="758">
        <f t="shared" ref="J46" si="11">SUM(COUNTIF(B46:H46,"9-14"))*(5)+(COUNTIF(B46:H46,"14-19"))*(5)+(COUNTIF(B46:H46,"9-14・17-19"))*(7)</f>
        <v>5</v>
      </c>
      <c r="K46" s="759"/>
    </row>
    <row r="47" spans="1:11" ht="17.25" customHeight="1" x14ac:dyDescent="0.15">
      <c r="A47" s="20" t="s">
        <v>192</v>
      </c>
      <c r="B47" s="306" t="s">
        <v>21</v>
      </c>
      <c r="C47" s="317"/>
      <c r="D47" s="317"/>
      <c r="E47" s="317"/>
      <c r="F47" s="317"/>
      <c r="G47" s="317"/>
      <c r="H47" s="317"/>
      <c r="I47" s="5">
        <f t="shared" si="10"/>
        <v>1</v>
      </c>
      <c r="J47" s="758">
        <f t="shared" ref="J47:J48" si="12">SUM(COUNTIF(B47:H47,"9-14"))*(5)+(COUNTIF(B47:H47,"14-19"))*(5)+(COUNTIF(B47:H47,"9-14・17-19"))*(7)</f>
        <v>5</v>
      </c>
      <c r="K47" s="759"/>
    </row>
    <row r="48" spans="1:11" ht="17.25" customHeight="1" x14ac:dyDescent="0.15">
      <c r="A48" s="20" t="s">
        <v>193</v>
      </c>
      <c r="B48" s="306"/>
      <c r="C48" s="317"/>
      <c r="D48" s="317"/>
      <c r="E48" s="317"/>
      <c r="F48" s="317"/>
      <c r="G48" s="317"/>
      <c r="H48" s="317"/>
      <c r="I48" s="5">
        <f t="shared" si="10"/>
        <v>0</v>
      </c>
      <c r="J48" s="758">
        <f t="shared" si="12"/>
        <v>0</v>
      </c>
      <c r="K48" s="759"/>
    </row>
    <row r="49" spans="1:11" ht="17.25" customHeight="1" x14ac:dyDescent="0.15">
      <c r="A49" s="20" t="s">
        <v>95</v>
      </c>
      <c r="B49" s="306"/>
      <c r="C49" s="317"/>
      <c r="D49" s="317"/>
      <c r="E49" s="317"/>
      <c r="F49" s="317"/>
      <c r="G49" s="317"/>
      <c r="H49" s="317"/>
      <c r="I49" s="5">
        <f t="shared" si="10"/>
        <v>0</v>
      </c>
      <c r="J49" s="758">
        <f>SUM(COUNTIF(B49:H49,"9-14"))*(5)+(COUNTIF(B49:H49,"14-19"))*(5)+(COUNTIF(B49:H49,"9-14・17-19"))*(7)+(COUNTIF(B49:H49,"15-19"))*(4)+(COUNTIF(B49:H49,"14-18"))*(4)+(COUNTIF(B49:H49,"16-19"))*(3)</f>
        <v>0</v>
      </c>
      <c r="K49" s="759"/>
    </row>
    <row r="50" spans="1:11" ht="17.25" customHeight="1" x14ac:dyDescent="0.15">
      <c r="A50" s="31" t="s">
        <v>66</v>
      </c>
      <c r="B50" s="306"/>
      <c r="C50" s="317"/>
      <c r="D50" s="317"/>
      <c r="E50" s="317"/>
      <c r="F50" s="317"/>
      <c r="G50" s="317"/>
      <c r="H50" s="317"/>
      <c r="I50" s="5"/>
      <c r="J50" s="91"/>
      <c r="K50" s="92"/>
    </row>
    <row r="51" spans="1:11" ht="17.25" customHeight="1" x14ac:dyDescent="0.15">
      <c r="A51" s="31" t="s">
        <v>66</v>
      </c>
      <c r="B51" s="306"/>
      <c r="C51" s="317"/>
      <c r="D51" s="317"/>
      <c r="E51" s="317"/>
      <c r="F51" s="317"/>
      <c r="G51" s="317"/>
      <c r="H51" s="317"/>
      <c r="I51" s="5"/>
      <c r="J51" s="91"/>
      <c r="K51" s="92"/>
    </row>
    <row r="52" spans="1:11" ht="17.25" customHeight="1" x14ac:dyDescent="0.15">
      <c r="A52" s="31" t="s">
        <v>66</v>
      </c>
      <c r="B52" s="306"/>
      <c r="C52" s="317"/>
      <c r="D52" s="317"/>
      <c r="E52" s="317"/>
      <c r="F52" s="317"/>
      <c r="G52" s="317"/>
      <c r="H52" s="317"/>
      <c r="I52" s="5"/>
      <c r="J52" s="682"/>
      <c r="K52" s="692"/>
    </row>
    <row r="53" spans="1:11" ht="9.75" customHeight="1" x14ac:dyDescent="0.15">
      <c r="A53" s="41"/>
      <c r="B53" s="42"/>
      <c r="C53" s="42"/>
      <c r="D53" s="42"/>
      <c r="E53" s="42"/>
      <c r="F53" s="42"/>
      <c r="G53" s="42"/>
      <c r="H53" s="42"/>
      <c r="I53" s="881" t="s">
        <v>290</v>
      </c>
      <c r="J53" s="881"/>
      <c r="K53" s="881"/>
    </row>
    <row r="54" spans="1:11" ht="14.45" customHeight="1" x14ac:dyDescent="0.15">
      <c r="A54" s="963" t="s">
        <v>36</v>
      </c>
      <c r="B54" s="964"/>
      <c r="C54" s="13"/>
      <c r="D54" s="701" t="s">
        <v>31</v>
      </c>
      <c r="E54" s="701"/>
      <c r="H54" s="10"/>
      <c r="I54" s="10"/>
    </row>
    <row r="55" spans="1:11" ht="14.45" customHeight="1" x14ac:dyDescent="0.15">
      <c r="A55" s="965"/>
      <c r="B55" s="966"/>
      <c r="C55" s="704" t="s">
        <v>89</v>
      </c>
      <c r="D55" s="705"/>
      <c r="E55" s="705"/>
      <c r="F55" s="705"/>
      <c r="G55" s="705"/>
      <c r="H55" s="705"/>
      <c r="I55" s="705"/>
      <c r="J55" s="705"/>
      <c r="K55" s="705"/>
    </row>
    <row r="56" spans="1:11" ht="14.45" customHeight="1" x14ac:dyDescent="0.15">
      <c r="A56" s="702" t="s">
        <v>194</v>
      </c>
      <c r="B56" s="703"/>
      <c r="C56" s="704" t="s">
        <v>90</v>
      </c>
      <c r="D56" s="705"/>
      <c r="E56" s="705"/>
      <c r="F56" s="705"/>
      <c r="G56" s="705"/>
      <c r="H56" s="705"/>
      <c r="I56" s="705"/>
      <c r="J56" s="705"/>
      <c r="K56" s="705"/>
    </row>
    <row r="57" spans="1:11" ht="14.45" customHeight="1" x14ac:dyDescent="0.15">
      <c r="A57" s="95" t="s">
        <v>87</v>
      </c>
      <c r="B57" s="96"/>
      <c r="C57" s="696" t="s">
        <v>30</v>
      </c>
      <c r="D57" s="697"/>
      <c r="E57" s="697"/>
      <c r="F57" s="697"/>
      <c r="G57" s="697"/>
      <c r="H57" s="697"/>
      <c r="I57" s="697"/>
      <c r="J57" s="697"/>
      <c r="K57" s="697"/>
    </row>
    <row r="58" spans="1:11" ht="14.45" customHeight="1" x14ac:dyDescent="0.15">
      <c r="A58" s="95" t="s">
        <v>88</v>
      </c>
      <c r="B58" s="96"/>
      <c r="C58" s="696" t="s">
        <v>91</v>
      </c>
      <c r="D58" s="697"/>
      <c r="E58" s="697"/>
      <c r="F58" s="697"/>
      <c r="G58" s="697"/>
      <c r="H58" s="697"/>
      <c r="I58" s="697"/>
      <c r="J58" s="697"/>
      <c r="K58" s="697"/>
    </row>
    <row r="59" spans="1:11" ht="14.45" customHeight="1" x14ac:dyDescent="0.15">
      <c r="A59" s="694"/>
      <c r="B59" s="695"/>
      <c r="C59" s="697" t="s">
        <v>92</v>
      </c>
      <c r="D59" s="697"/>
      <c r="E59" s="697"/>
      <c r="F59" s="697"/>
      <c r="G59" s="697"/>
      <c r="H59" s="697"/>
      <c r="I59" s="697"/>
      <c r="J59" s="697"/>
      <c r="K59" s="697"/>
    </row>
  </sheetData>
  <mergeCells count="52">
    <mergeCell ref="J6:K6"/>
    <mergeCell ref="J52:K52"/>
    <mergeCell ref="J45:K45"/>
    <mergeCell ref="B1:F1"/>
    <mergeCell ref="H1:K1"/>
    <mergeCell ref="I3:I4"/>
    <mergeCell ref="J3:K4"/>
    <mergeCell ref="J5:K5"/>
    <mergeCell ref="J7:K7"/>
    <mergeCell ref="J8:K8"/>
    <mergeCell ref="J9:K9"/>
    <mergeCell ref="J12:K12"/>
    <mergeCell ref="I13:I14"/>
    <mergeCell ref="J13:K14"/>
    <mergeCell ref="J27:K27"/>
    <mergeCell ref="J15:K15"/>
    <mergeCell ref="J16:K16"/>
    <mergeCell ref="J17:K17"/>
    <mergeCell ref="J18:K18"/>
    <mergeCell ref="J19:K19"/>
    <mergeCell ref="J22:K22"/>
    <mergeCell ref="I23:I24"/>
    <mergeCell ref="J23:K24"/>
    <mergeCell ref="J25:K25"/>
    <mergeCell ref="J26:K26"/>
    <mergeCell ref="I43:I44"/>
    <mergeCell ref="J43:K44"/>
    <mergeCell ref="J28:K28"/>
    <mergeCell ref="J29:K29"/>
    <mergeCell ref="J32:K32"/>
    <mergeCell ref="I33:I34"/>
    <mergeCell ref="J33:K34"/>
    <mergeCell ref="J35:K35"/>
    <mergeCell ref="J36:K36"/>
    <mergeCell ref="J37:K37"/>
    <mergeCell ref="J38:K38"/>
    <mergeCell ref="J39:K39"/>
    <mergeCell ref="J42:K42"/>
    <mergeCell ref="J46:K46"/>
    <mergeCell ref="J47:K47"/>
    <mergeCell ref="J48:K48"/>
    <mergeCell ref="J49:K49"/>
    <mergeCell ref="C57:K57"/>
    <mergeCell ref="C58:K58"/>
    <mergeCell ref="A59:B59"/>
    <mergeCell ref="C59:K59"/>
    <mergeCell ref="I53:K53"/>
    <mergeCell ref="A54:B55"/>
    <mergeCell ref="D54:E54"/>
    <mergeCell ref="C55:K55"/>
    <mergeCell ref="A56:B56"/>
    <mergeCell ref="C56:K56"/>
  </mergeCells>
  <phoneticPr fontId="13"/>
  <pageMargins left="0.39370078740157483" right="0.27559055118110237" top="0.31496062992125984" bottom="0.11811023622047245" header="0.51181102362204722" footer="0.51181102362204722"/>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3C5DECBF-AD6D-455E-A435-5A5D5E5250CA}">
          <x14:formula1>
            <xm:f>'F:\Users\clmiwa-three\Downloads\[《中村》新田・草加 エリア 仮シフト【12月16日～1月15日】.xlsx]参照データベース'!#REF!</xm:f>
          </x14:formula1>
          <xm:sqref>G1 C53:H53</xm:sqref>
        </x14:dataValidation>
      </x14:dataValidations>
    </ext>
  </extLst>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3F520-190D-4BFC-B6D9-3B47AC0FDEB7}">
  <sheetPr>
    <pageSetUpPr fitToPage="1"/>
  </sheetPr>
  <dimension ref="A1:X52"/>
  <sheetViews>
    <sheetView zoomScale="90" zoomScaleNormal="90" workbookViewId="0">
      <selection activeCell="N26" sqref="N26"/>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289</v>
      </c>
      <c r="C1" s="683"/>
      <c r="D1" s="683"/>
      <c r="E1" s="683"/>
      <c r="F1" s="683"/>
      <c r="H1" s="723" t="s">
        <v>49</v>
      </c>
      <c r="I1" s="724"/>
      <c r="J1" s="725"/>
      <c r="K1" s="726"/>
    </row>
    <row r="2" spans="1:24" ht="18" customHeight="1" x14ac:dyDescent="0.15">
      <c r="A2" s="14"/>
      <c r="I2" s="14"/>
      <c r="J2" s="3"/>
      <c r="K2" s="4"/>
    </row>
    <row r="3" spans="1:24" ht="18" customHeight="1" x14ac:dyDescent="0.15">
      <c r="A3" s="2" t="s">
        <v>64</v>
      </c>
      <c r="B3" s="90">
        <v>45901</v>
      </c>
      <c r="C3" s="90">
        <v>45902</v>
      </c>
      <c r="D3" s="90">
        <v>45903</v>
      </c>
      <c r="E3" s="90">
        <v>45904</v>
      </c>
      <c r="F3" s="90">
        <v>45905</v>
      </c>
      <c r="G3" s="90">
        <v>45906</v>
      </c>
      <c r="H3" s="90">
        <v>45907</v>
      </c>
      <c r="I3" s="727" t="s">
        <v>1</v>
      </c>
      <c r="J3" s="717" t="s">
        <v>2</v>
      </c>
      <c r="K3" s="718"/>
    </row>
    <row r="4" spans="1:24" ht="18" customHeight="1" x14ac:dyDescent="0.15">
      <c r="A4" s="2" t="s">
        <v>3</v>
      </c>
      <c r="B4" s="2" t="s">
        <v>4</v>
      </c>
      <c r="C4" s="2" t="s">
        <v>5</v>
      </c>
      <c r="D4" s="21" t="s">
        <v>6</v>
      </c>
      <c r="E4" s="2" t="s">
        <v>7</v>
      </c>
      <c r="F4" s="2" t="s">
        <v>8</v>
      </c>
      <c r="G4" s="2" t="s">
        <v>9</v>
      </c>
      <c r="H4" s="24" t="s">
        <v>10</v>
      </c>
      <c r="I4" s="728"/>
      <c r="J4" s="719"/>
      <c r="K4" s="720"/>
    </row>
    <row r="5" spans="1:24" ht="18" customHeight="1" x14ac:dyDescent="0.15">
      <c r="A5" s="17" t="s">
        <v>13</v>
      </c>
      <c r="B5" s="12"/>
      <c r="C5" s="26"/>
      <c r="D5" s="37"/>
      <c r="E5" s="12"/>
      <c r="F5" s="12"/>
      <c r="G5" s="12"/>
      <c r="H5" s="12"/>
      <c r="I5" s="5"/>
      <c r="J5" s="682"/>
      <c r="K5" s="692"/>
    </row>
    <row r="6" spans="1:24" ht="18" customHeight="1" x14ac:dyDescent="0.15">
      <c r="A6" s="5" t="s">
        <v>73</v>
      </c>
      <c r="B6" s="12" t="s">
        <v>20</v>
      </c>
      <c r="C6" s="127"/>
      <c r="D6" s="32"/>
      <c r="E6" s="54"/>
      <c r="F6" s="12" t="s">
        <v>21</v>
      </c>
      <c r="G6" s="12" t="s">
        <v>20</v>
      </c>
      <c r="H6" s="12" t="s">
        <v>41</v>
      </c>
      <c r="I6" s="5">
        <f>COUNTIFS(B6:H6,"&lt;&gt;空",B6:H6,"&lt;&gt;休",B6:H6,"&lt;&gt;調",B6:H6,"&lt;&gt;",B6:H6,"&lt;&gt;調整休")</f>
        <v>4</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16-19"))*(3)</f>
        <v>19.5</v>
      </c>
      <c r="K6" s="692"/>
      <c r="N6" s="6"/>
      <c r="O6" s="6"/>
      <c r="P6" s="6"/>
      <c r="Q6" s="6"/>
      <c r="R6" s="6"/>
      <c r="S6" s="6"/>
      <c r="T6" s="6"/>
      <c r="U6" s="6"/>
      <c r="V6" s="6"/>
      <c r="W6" s="6"/>
      <c r="X6" s="6"/>
    </row>
    <row r="7" spans="1:24" ht="18" customHeight="1" x14ac:dyDescent="0.15">
      <c r="A7" s="5" t="s">
        <v>46</v>
      </c>
      <c r="B7" s="12" t="s">
        <v>21</v>
      </c>
      <c r="C7" s="21"/>
      <c r="D7" s="32"/>
      <c r="E7" s="54" t="s">
        <v>21</v>
      </c>
      <c r="F7" s="18"/>
      <c r="G7" s="12" t="s">
        <v>21</v>
      </c>
      <c r="H7" s="12"/>
      <c r="I7" s="5">
        <f>COUNTIFS(B7:H7,"&lt;&gt;空",B7:H7,"&lt;&gt;休",B7:H7,"&lt;&gt;調",B7:H7,"&lt;&gt;",B7:H7,"&lt;&gt;調整休")</f>
        <v>3</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13.5</v>
      </c>
      <c r="K7" s="692"/>
      <c r="N7" s="6"/>
      <c r="O7" s="6"/>
      <c r="P7" s="6"/>
      <c r="Q7" s="6"/>
      <c r="R7" s="6"/>
      <c r="S7" s="6"/>
      <c r="T7" s="6"/>
      <c r="U7" s="6"/>
      <c r="V7" s="6"/>
      <c r="W7" s="6"/>
      <c r="X7" s="6"/>
    </row>
    <row r="8" spans="1:24" ht="18" customHeight="1" x14ac:dyDescent="0.15">
      <c r="A8" s="5" t="s">
        <v>47</v>
      </c>
      <c r="B8" s="12"/>
      <c r="C8" s="21"/>
      <c r="D8" s="32"/>
      <c r="E8" s="54" t="s">
        <v>20</v>
      </c>
      <c r="F8" s="12" t="s">
        <v>20</v>
      </c>
      <c r="G8" s="12"/>
      <c r="H8" s="12" t="s">
        <v>20</v>
      </c>
      <c r="I8" s="5">
        <f>COUNTIFS(B8:H8,"&lt;&gt;空",B8:H8,"&lt;&gt;休",B8:H8,"&lt;&gt;調",B8:H8,"&lt;&gt;",B8:H8,"&lt;&gt;調整休")</f>
        <v>3</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13.5</v>
      </c>
      <c r="K8" s="692"/>
    </row>
    <row r="9" spans="1:24" ht="18" customHeight="1" x14ac:dyDescent="0.15">
      <c r="A9" s="5" t="s">
        <v>48</v>
      </c>
      <c r="B9" s="12"/>
      <c r="C9" s="106"/>
      <c r="D9" s="106"/>
      <c r="E9" s="55"/>
      <c r="F9" s="40"/>
      <c r="G9" s="12" t="s">
        <v>41</v>
      </c>
      <c r="H9" s="29" t="s">
        <v>21</v>
      </c>
      <c r="I9" s="5">
        <f>COUNTIFS(B9:H9,"&lt;&gt;空",B9:H9,"&lt;&gt;休",B9:H9,"&lt;&gt;調",B9:H9,"&lt;&gt;",B9:H9,"&lt;&gt;調整休")</f>
        <v>2</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10.5</v>
      </c>
      <c r="K9" s="692"/>
    </row>
    <row r="10" spans="1:24" ht="18" customHeight="1" x14ac:dyDescent="0.15">
      <c r="A10" s="321" t="s">
        <v>253</v>
      </c>
      <c r="B10" s="12" t="s">
        <v>21</v>
      </c>
      <c r="C10" s="38"/>
      <c r="D10" s="39"/>
      <c r="E10" s="12" t="s">
        <v>21</v>
      </c>
      <c r="F10" s="40"/>
      <c r="G10" s="29" t="s">
        <v>27</v>
      </c>
      <c r="H10" s="12"/>
      <c r="I10" s="5">
        <f>COUNTIFS(B10:H10,"&lt;&gt;空",B10:H10,"&lt;&gt;休",B10:H10,"&lt;&gt;調",B10:H10,"&lt;&gt;",B10:H10,"&lt;&gt;調整休")</f>
        <v>3</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16-19"))*(3)</f>
        <v>12</v>
      </c>
      <c r="K10" s="692"/>
    </row>
    <row r="11" spans="1:24" ht="18" customHeight="1" x14ac:dyDescent="0.15">
      <c r="A11" s="33" t="s">
        <v>0</v>
      </c>
      <c r="B11" s="90">
        <v>45908</v>
      </c>
      <c r="C11" s="90">
        <v>45909</v>
      </c>
      <c r="D11" s="90">
        <v>45910</v>
      </c>
      <c r="E11" s="90">
        <v>45911</v>
      </c>
      <c r="F11" s="90">
        <v>45912</v>
      </c>
      <c r="G11" s="90">
        <v>45913</v>
      </c>
      <c r="H11" s="90">
        <v>45914</v>
      </c>
      <c r="I11" s="7"/>
      <c r="J11" s="717" t="s">
        <v>2</v>
      </c>
      <c r="K11" s="718"/>
    </row>
    <row r="12" spans="1:24" ht="18" customHeight="1" x14ac:dyDescent="0.15">
      <c r="A12" s="22" t="s">
        <v>3</v>
      </c>
      <c r="B12" s="2" t="s">
        <v>4</v>
      </c>
      <c r="C12" s="2" t="s">
        <v>5</v>
      </c>
      <c r="D12" s="21" t="s">
        <v>6</v>
      </c>
      <c r="E12" s="2" t="s">
        <v>7</v>
      </c>
      <c r="F12" s="2" t="s">
        <v>8</v>
      </c>
      <c r="G12" s="2" t="s">
        <v>9</v>
      </c>
      <c r="H12" s="24" t="s">
        <v>10</v>
      </c>
      <c r="I12" s="8"/>
      <c r="J12" s="719"/>
      <c r="K12" s="720"/>
    </row>
    <row r="13" spans="1:24" ht="18" customHeight="1" x14ac:dyDescent="0.15">
      <c r="A13" s="17" t="s">
        <v>12</v>
      </c>
      <c r="B13" s="12"/>
      <c r="C13" s="26"/>
      <c r="D13" s="37"/>
      <c r="E13" s="12"/>
      <c r="F13" s="12"/>
      <c r="G13" s="12"/>
      <c r="H13" s="12"/>
      <c r="I13" s="5"/>
      <c r="J13" s="682"/>
      <c r="K13" s="692"/>
    </row>
    <row r="14" spans="1:24" ht="18" customHeight="1" x14ac:dyDescent="0.15">
      <c r="A14" s="5" t="s">
        <v>73</v>
      </c>
      <c r="B14" s="12" t="s">
        <v>20</v>
      </c>
      <c r="C14" s="127"/>
      <c r="D14" s="32"/>
      <c r="E14" s="54"/>
      <c r="F14" s="12" t="s">
        <v>21</v>
      </c>
      <c r="G14" s="12" t="s">
        <v>20</v>
      </c>
      <c r="H14" s="12" t="s">
        <v>41</v>
      </c>
      <c r="I14" s="5">
        <f t="shared" ref="I14:I16" si="0">COUNTIFS(B14:H14,"&lt;&gt;空",B14:H14,"&lt;&gt;休",B14:H14,"&lt;&gt;調",B14:H14,"&lt;&gt;",B14:H14,"&lt;&gt;調整休")</f>
        <v>4</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f>
        <v>19.5</v>
      </c>
      <c r="K14" s="692"/>
    </row>
    <row r="15" spans="1:24" ht="18" customHeight="1" x14ac:dyDescent="0.15">
      <c r="A15" s="5" t="s">
        <v>46</v>
      </c>
      <c r="B15" s="12" t="s">
        <v>21</v>
      </c>
      <c r="C15" s="21"/>
      <c r="D15" s="32"/>
      <c r="E15" s="54" t="s">
        <v>21</v>
      </c>
      <c r="F15" s="18"/>
      <c r="G15" s="12" t="s">
        <v>21</v>
      </c>
      <c r="H15" s="12"/>
      <c r="I15" s="5">
        <f t="shared" si="0"/>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13.5</v>
      </c>
      <c r="K15" s="692"/>
    </row>
    <row r="16" spans="1:24" ht="18" customHeight="1" x14ac:dyDescent="0.15">
      <c r="A16" s="5" t="s">
        <v>47</v>
      </c>
      <c r="B16" s="12"/>
      <c r="C16" s="21"/>
      <c r="D16" s="32"/>
      <c r="E16" s="54" t="s">
        <v>20</v>
      </c>
      <c r="F16" s="12" t="s">
        <v>20</v>
      </c>
      <c r="G16" s="12"/>
      <c r="H16" s="12" t="s">
        <v>20</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16-19"))*(3)</f>
        <v>13.5</v>
      </c>
      <c r="K16" s="692"/>
    </row>
    <row r="17" spans="1:11" ht="18" customHeight="1" x14ac:dyDescent="0.15">
      <c r="A17" s="5" t="s">
        <v>48</v>
      </c>
      <c r="B17" s="12"/>
      <c r="C17" s="106"/>
      <c r="D17" s="106"/>
      <c r="E17" s="55"/>
      <c r="F17" s="40"/>
      <c r="G17" s="12" t="s">
        <v>41</v>
      </c>
      <c r="H17" s="29" t="s">
        <v>21</v>
      </c>
      <c r="I17" s="5">
        <f>COUNTIFS(B17:H17,"&lt;&gt;空",B17:H17,"&lt;&gt;休",B17:H17,"&lt;&gt;調",B17:H17,"&lt;&gt;",B17:H17,"&lt;&gt;調整休")</f>
        <v>2</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10.5</v>
      </c>
      <c r="K17" s="692"/>
    </row>
    <row r="18" spans="1:11" ht="18" customHeight="1" x14ac:dyDescent="0.15">
      <c r="A18" s="321" t="s">
        <v>253</v>
      </c>
      <c r="B18" s="12" t="s">
        <v>21</v>
      </c>
      <c r="C18" s="38"/>
      <c r="D18" s="39"/>
      <c r="E18" s="12" t="s">
        <v>21</v>
      </c>
      <c r="F18" s="40"/>
      <c r="G18" s="29" t="s">
        <v>27</v>
      </c>
      <c r="H18" s="12"/>
      <c r="I18" s="5">
        <f>COUNTIFS(B18:H18,"&lt;&gt;空",B18:H18,"&lt;&gt;休",B18:H18,"&lt;&gt;調",B18:H18,"&lt;&gt;",B18:H18,"&lt;&gt;調整休")</f>
        <v>3</v>
      </c>
      <c r="J18" s="682">
        <f>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16-19"))*(3)</f>
        <v>12</v>
      </c>
      <c r="K18" s="692"/>
    </row>
    <row r="19" spans="1:11" ht="18" customHeight="1" x14ac:dyDescent="0.15">
      <c r="A19" s="22" t="s">
        <v>0</v>
      </c>
      <c r="B19" s="23">
        <v>45915</v>
      </c>
      <c r="C19" s="23">
        <v>45916</v>
      </c>
      <c r="D19" s="23">
        <v>45917</v>
      </c>
      <c r="E19" s="23">
        <v>45918</v>
      </c>
      <c r="F19" s="23">
        <v>45919</v>
      </c>
      <c r="G19" s="23">
        <v>45920</v>
      </c>
      <c r="H19" s="23">
        <v>45921</v>
      </c>
      <c r="I19" s="7"/>
      <c r="J19" s="717" t="s">
        <v>2</v>
      </c>
      <c r="K19" s="718"/>
    </row>
    <row r="20" spans="1:11" ht="18" customHeight="1" x14ac:dyDescent="0.15">
      <c r="A20" s="22" t="s">
        <v>3</v>
      </c>
      <c r="B20" s="24" t="s">
        <v>4</v>
      </c>
      <c r="C20" s="21" t="s">
        <v>5</v>
      </c>
      <c r="D20" s="21" t="s">
        <v>6</v>
      </c>
      <c r="E20" s="2" t="s">
        <v>7</v>
      </c>
      <c r="F20" s="2" t="s">
        <v>8</v>
      </c>
      <c r="G20" s="2" t="s">
        <v>9</v>
      </c>
      <c r="H20" s="24" t="s">
        <v>10</v>
      </c>
      <c r="I20" s="8"/>
      <c r="J20" s="719"/>
      <c r="K20" s="720"/>
    </row>
    <row r="21" spans="1:11" ht="18.95" customHeight="1" x14ac:dyDescent="0.15">
      <c r="A21" s="17" t="s">
        <v>13</v>
      </c>
      <c r="B21" s="12"/>
      <c r="C21" s="26"/>
      <c r="D21" s="37"/>
      <c r="E21" s="12"/>
      <c r="F21" s="12"/>
      <c r="G21" s="12"/>
      <c r="H21" s="12"/>
      <c r="I21" s="51"/>
      <c r="J21" s="721"/>
      <c r="K21" s="722"/>
    </row>
    <row r="22" spans="1:11" ht="18" customHeight="1" x14ac:dyDescent="0.15">
      <c r="A22" s="5" t="s">
        <v>73</v>
      </c>
      <c r="B22" s="12" t="s">
        <v>20</v>
      </c>
      <c r="C22" s="127"/>
      <c r="D22" s="32"/>
      <c r="E22" s="54"/>
      <c r="F22" s="12" t="s">
        <v>21</v>
      </c>
      <c r="G22" s="12" t="s">
        <v>20</v>
      </c>
      <c r="H22" s="12" t="s">
        <v>41</v>
      </c>
      <c r="I22" s="5">
        <f>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19.5</v>
      </c>
      <c r="K22" s="692"/>
    </row>
    <row r="23" spans="1:11" ht="18" customHeight="1" x14ac:dyDescent="0.15">
      <c r="A23" s="5" t="s">
        <v>46</v>
      </c>
      <c r="B23" s="12" t="s">
        <v>21</v>
      </c>
      <c r="C23" s="21"/>
      <c r="D23" s="32"/>
      <c r="E23" s="54" t="s">
        <v>21</v>
      </c>
      <c r="F23" s="18"/>
      <c r="G23" s="12" t="s">
        <v>21</v>
      </c>
      <c r="H23" s="12"/>
      <c r="I23" s="5">
        <f>COUNTIFS(B23:H23,"&lt;&gt;空",B23:H23,"&lt;&gt;休",B23:H23,"&lt;&gt;調",B23:H23,"&lt;&gt;",B23:H23,"&lt;&gt;調整休")</f>
        <v>3</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13.5</v>
      </c>
      <c r="K23" s="692"/>
    </row>
    <row r="24" spans="1:11" ht="18" customHeight="1" x14ac:dyDescent="0.15">
      <c r="A24" s="5" t="s">
        <v>47</v>
      </c>
      <c r="B24" s="12"/>
      <c r="C24" s="21"/>
      <c r="D24" s="32"/>
      <c r="E24" s="54" t="s">
        <v>20</v>
      </c>
      <c r="F24" s="12" t="s">
        <v>20</v>
      </c>
      <c r="G24" s="12"/>
      <c r="H24" s="12" t="s">
        <v>20</v>
      </c>
      <c r="I24" s="5">
        <f>COUNTIFS(B24:H24,"&lt;&gt;空",B24:H24,"&lt;&gt;休",B24:H24,"&lt;&gt;調",B24:H24,"&lt;&gt;",B24:H24,"&lt;&gt;調整休")</f>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13.5</v>
      </c>
      <c r="K24" s="692"/>
    </row>
    <row r="25" spans="1:11" ht="18" customHeight="1" x14ac:dyDescent="0.15">
      <c r="A25" s="5" t="s">
        <v>48</v>
      </c>
      <c r="B25" s="12"/>
      <c r="C25" s="106"/>
      <c r="D25" s="106"/>
      <c r="E25" s="55"/>
      <c r="F25" s="40"/>
      <c r="G25" s="12" t="s">
        <v>41</v>
      </c>
      <c r="H25" s="29" t="s">
        <v>21</v>
      </c>
      <c r="I25" s="5">
        <f>COUNTIFS(B25:H25,"&lt;&gt;空",B25:H25,"&lt;&gt;休",B25:H25,"&lt;&gt;調",B25:H25,"&lt;&gt;",B25:H25,"&lt;&gt;調整休")</f>
        <v>2</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10.5</v>
      </c>
      <c r="K25" s="692"/>
    </row>
    <row r="26" spans="1:11" ht="18" customHeight="1" x14ac:dyDescent="0.15">
      <c r="A26" s="321" t="s">
        <v>253</v>
      </c>
      <c r="B26" s="12" t="s">
        <v>21</v>
      </c>
      <c r="C26" s="38"/>
      <c r="D26" s="39"/>
      <c r="E26" s="12" t="s">
        <v>21</v>
      </c>
      <c r="F26" s="40"/>
      <c r="G26" s="29" t="s">
        <v>27</v>
      </c>
      <c r="H26" s="12"/>
      <c r="I26" s="5">
        <f>COUNTIFS(B26:H26,"&lt;&gt;空",B26:H26,"&lt;&gt;休",B26:H26,"&lt;&gt;調",B26:H26,"&lt;&gt;",B26:H26,"&lt;&gt;調整休")</f>
        <v>3</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16-19"))*(3)</f>
        <v>12</v>
      </c>
      <c r="K26" s="692"/>
    </row>
    <row r="27" spans="1:11" ht="18" customHeight="1" x14ac:dyDescent="0.15">
      <c r="A27" s="22" t="s">
        <v>0</v>
      </c>
      <c r="B27" s="90">
        <v>45922</v>
      </c>
      <c r="C27" s="90">
        <v>45923</v>
      </c>
      <c r="D27" s="90">
        <v>45924</v>
      </c>
      <c r="E27" s="90">
        <v>45925</v>
      </c>
      <c r="F27" s="90">
        <v>45926</v>
      </c>
      <c r="G27" s="90">
        <v>45927</v>
      </c>
      <c r="H27" s="90">
        <v>45928</v>
      </c>
      <c r="I27" s="7"/>
      <c r="J27" s="717" t="s">
        <v>2</v>
      </c>
      <c r="K27" s="718"/>
    </row>
    <row r="28" spans="1:11" ht="18" customHeight="1" x14ac:dyDescent="0.15">
      <c r="A28" s="22" t="s">
        <v>3</v>
      </c>
      <c r="B28" s="2" t="s">
        <v>4</v>
      </c>
      <c r="C28" s="376" t="s">
        <v>5</v>
      </c>
      <c r="D28" s="21" t="s">
        <v>6</v>
      </c>
      <c r="E28" s="2" t="s">
        <v>7</v>
      </c>
      <c r="F28" s="2" t="s">
        <v>8</v>
      </c>
      <c r="G28" s="2" t="s">
        <v>9</v>
      </c>
      <c r="H28" s="24" t="s">
        <v>10</v>
      </c>
      <c r="I28" s="8"/>
      <c r="J28" s="719"/>
      <c r="K28" s="720"/>
    </row>
    <row r="29" spans="1:11" ht="18" customHeight="1" x14ac:dyDescent="0.15">
      <c r="A29" s="17" t="s">
        <v>12</v>
      </c>
      <c r="B29" s="12"/>
      <c r="C29" s="26"/>
      <c r="D29" s="37"/>
      <c r="E29" s="12"/>
      <c r="F29" s="967" t="s">
        <v>60</v>
      </c>
      <c r="G29" s="968"/>
      <c r="H29" s="969"/>
      <c r="I29" s="5"/>
      <c r="J29" s="682"/>
      <c r="K29" s="692"/>
    </row>
    <row r="30" spans="1:11" ht="18" customHeight="1" x14ac:dyDescent="0.15">
      <c r="A30" s="5" t="s">
        <v>73</v>
      </c>
      <c r="B30" s="12" t="s">
        <v>20</v>
      </c>
      <c r="C30" s="127"/>
      <c r="D30" s="32"/>
      <c r="E30" s="54"/>
      <c r="F30" s="12" t="s">
        <v>21</v>
      </c>
      <c r="G30" s="12" t="s">
        <v>20</v>
      </c>
      <c r="H30" s="12" t="s">
        <v>41</v>
      </c>
      <c r="I30" s="5">
        <f t="shared" ref="I30:I32" si="1">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16-19"))*(3)</f>
        <v>19.5</v>
      </c>
      <c r="K30" s="692"/>
    </row>
    <row r="31" spans="1:11" ht="18" customHeight="1" x14ac:dyDescent="0.15">
      <c r="A31" s="5" t="s">
        <v>46</v>
      </c>
      <c r="B31" s="12" t="s">
        <v>21</v>
      </c>
      <c r="C31" s="21"/>
      <c r="D31" s="32"/>
      <c r="E31" s="54" t="s">
        <v>21</v>
      </c>
      <c r="F31" s="18"/>
      <c r="G31" s="12" t="s">
        <v>21</v>
      </c>
      <c r="H31" s="12"/>
      <c r="I31" s="5">
        <f t="shared" si="1"/>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13.5</v>
      </c>
      <c r="K31" s="692"/>
    </row>
    <row r="32" spans="1:11" ht="18" customHeight="1" x14ac:dyDescent="0.15">
      <c r="A32" s="5" t="s">
        <v>47</v>
      </c>
      <c r="B32" s="12"/>
      <c r="C32" s="21"/>
      <c r="D32" s="32"/>
      <c r="E32" s="54" t="s">
        <v>20</v>
      </c>
      <c r="F32" s="12" t="s">
        <v>20</v>
      </c>
      <c r="G32" s="12"/>
      <c r="H32" s="12" t="s">
        <v>20</v>
      </c>
      <c r="I32" s="5">
        <f t="shared" si="1"/>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16-19"))*(3)</f>
        <v>13.5</v>
      </c>
      <c r="K32" s="692"/>
    </row>
    <row r="33" spans="1:14" ht="18" customHeight="1" x14ac:dyDescent="0.15">
      <c r="A33" s="5" t="s">
        <v>48</v>
      </c>
      <c r="B33" s="12"/>
      <c r="C33" s="106"/>
      <c r="D33" s="106"/>
      <c r="E33" s="55"/>
      <c r="F33" s="40"/>
      <c r="G33" s="12" t="s">
        <v>41</v>
      </c>
      <c r="H33" s="29" t="s">
        <v>21</v>
      </c>
      <c r="I33" s="5">
        <f>COUNTIFS(B33:H33,"&lt;&gt;空",B33:H33,"&lt;&gt;休",B33:H33,"&lt;&gt;調",B33:H33,"&lt;&gt;",B33:H33,"&lt;&gt;調整休")</f>
        <v>2</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10.5</v>
      </c>
      <c r="K33" s="692"/>
    </row>
    <row r="34" spans="1:14" ht="18" customHeight="1" x14ac:dyDescent="0.15">
      <c r="A34" s="321" t="s">
        <v>253</v>
      </c>
      <c r="B34" s="12" t="s">
        <v>21</v>
      </c>
      <c r="C34" s="38"/>
      <c r="D34" s="39"/>
      <c r="E34" s="12" t="s">
        <v>21</v>
      </c>
      <c r="F34" s="40"/>
      <c r="G34" s="29" t="s">
        <v>27</v>
      </c>
      <c r="H34" s="12"/>
      <c r="I34" s="5">
        <f>COUNTIFS(B34:H34,"&lt;&gt;空",B34:H34,"&lt;&gt;休",B34:H34,"&lt;&gt;調",B34:H34,"&lt;&gt;",B34:H34,"&lt;&gt;調整休")</f>
        <v>3</v>
      </c>
      <c r="J34" s="682">
        <f>SUM(COUNTIF(B34:H34,"9-14:30"))*(5)+(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16-19"))*(3)</f>
        <v>12</v>
      </c>
      <c r="K34" s="692"/>
    </row>
    <row r="35" spans="1:14" ht="18" customHeight="1" x14ac:dyDescent="0.15">
      <c r="A35" s="22" t="s">
        <v>0</v>
      </c>
      <c r="B35" s="23">
        <v>45929</v>
      </c>
      <c r="C35" s="23">
        <v>45930</v>
      </c>
      <c r="D35" s="23"/>
      <c r="E35" s="23"/>
      <c r="F35" s="23"/>
      <c r="G35" s="23"/>
      <c r="H35" s="23"/>
      <c r="I35" s="7"/>
      <c r="J35" s="717" t="s">
        <v>2</v>
      </c>
      <c r="K35" s="718"/>
    </row>
    <row r="36" spans="1:14" ht="18" customHeight="1" x14ac:dyDescent="0.15">
      <c r="A36" s="22" t="s">
        <v>3</v>
      </c>
      <c r="B36" s="2" t="s">
        <v>4</v>
      </c>
      <c r="C36" s="316" t="s">
        <v>5</v>
      </c>
      <c r="D36" s="21"/>
      <c r="E36" s="21"/>
      <c r="F36" s="21"/>
      <c r="G36" s="21"/>
      <c r="H36" s="21"/>
      <c r="I36" s="8"/>
      <c r="J36" s="719"/>
      <c r="K36" s="720"/>
    </row>
    <row r="37" spans="1:14" ht="18.95" customHeight="1" x14ac:dyDescent="0.15">
      <c r="A37" s="17" t="s">
        <v>13</v>
      </c>
      <c r="B37" s="12"/>
      <c r="C37" s="26"/>
      <c r="D37" s="37"/>
      <c r="E37" s="37"/>
      <c r="F37" s="37"/>
      <c r="G37" s="37"/>
      <c r="H37" s="37"/>
      <c r="I37" s="51"/>
      <c r="J37" s="27"/>
      <c r="K37" s="49"/>
    </row>
    <row r="38" spans="1:14" ht="18" customHeight="1" x14ac:dyDescent="0.15">
      <c r="A38" s="5" t="s">
        <v>73</v>
      </c>
      <c r="B38" s="12" t="s">
        <v>20</v>
      </c>
      <c r="C38" s="127"/>
      <c r="D38" s="32"/>
      <c r="E38" s="32"/>
      <c r="F38" s="32"/>
      <c r="G38" s="32"/>
      <c r="H38" s="32"/>
      <c r="I38" s="5">
        <f>COUNTIFS(B38:H38,"&lt;&gt;空",B38:H38,"&lt;&gt;休",B38:H38,"&lt;&gt;調",B38:H38,"&lt;&gt;",B38:H38,"&lt;&gt;調整休")</f>
        <v>1</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f>
        <v>4.5</v>
      </c>
      <c r="K38" s="692"/>
    </row>
    <row r="39" spans="1:14" ht="18" customHeight="1" x14ac:dyDescent="0.15">
      <c r="A39" s="5" t="s">
        <v>46</v>
      </c>
      <c r="B39" s="12" t="s">
        <v>21</v>
      </c>
      <c r="C39" s="21"/>
      <c r="D39" s="32"/>
      <c r="E39" s="32"/>
      <c r="F39" s="32"/>
      <c r="G39" s="32"/>
      <c r="H39" s="32"/>
      <c r="I39" s="5">
        <f>COUNTIFS(B39:H39,"&lt;&gt;空",B39:H39,"&lt;&gt;休",B39:H39,"&lt;&gt;調",B39:H39,"&lt;&gt;",B39:H39,"&lt;&gt;調整休")</f>
        <v>1</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4.5</v>
      </c>
      <c r="K39" s="692"/>
    </row>
    <row r="40" spans="1:14" ht="18" customHeight="1" x14ac:dyDescent="0.15">
      <c r="A40" s="5" t="s">
        <v>47</v>
      </c>
      <c r="B40" s="12"/>
      <c r="C40" s="21"/>
      <c r="D40" s="32"/>
      <c r="E40" s="32"/>
      <c r="F40" s="32"/>
      <c r="G40" s="32"/>
      <c r="H40" s="32"/>
      <c r="I40" s="5">
        <f>COUNTIFS(B40:H40,"&lt;&gt;空",B40:H40,"&lt;&gt;休",B40:H40,"&lt;&gt;調",B40:H40,"&lt;&gt;",B40:H40,"&lt;&gt;調整休")</f>
        <v>0</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0</v>
      </c>
      <c r="K40" s="692"/>
    </row>
    <row r="41" spans="1:14" ht="18" customHeight="1" x14ac:dyDescent="0.15">
      <c r="A41" s="5" t="s">
        <v>48</v>
      </c>
      <c r="B41" s="12"/>
      <c r="C41" s="106"/>
      <c r="D41" s="106"/>
      <c r="E41" s="106"/>
      <c r="F41" s="106"/>
      <c r="G41" s="106"/>
      <c r="H41" s="106"/>
      <c r="I41" s="5">
        <f>COUNTIFS(B41:H41,"&lt;&gt;空",B41:H41,"&lt;&gt;休",B41:H41,"&lt;&gt;調",B41:H41,"&lt;&gt;",B41:H41,"&lt;&gt;調整休")</f>
        <v>0</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0</v>
      </c>
      <c r="K41" s="692"/>
    </row>
    <row r="42" spans="1:14" ht="18" customHeight="1" x14ac:dyDescent="0.15">
      <c r="A42" s="321" t="s">
        <v>253</v>
      </c>
      <c r="B42" s="12" t="s">
        <v>21</v>
      </c>
      <c r="C42" s="38"/>
      <c r="D42" s="39"/>
      <c r="E42" s="39"/>
      <c r="F42" s="39"/>
      <c r="G42" s="39"/>
      <c r="H42" s="39"/>
      <c r="I42" s="5">
        <f>COUNTIFS(B42:H42,"&lt;&gt;空",B42:H42,"&lt;&gt;休",B42:H42,"&lt;&gt;調",B42:H42,"&lt;&gt;",B42:H42,"&lt;&gt;調整休")</f>
        <v>1</v>
      </c>
      <c r="J42" s="682">
        <f>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16-19"))*(3)</f>
        <v>4.5</v>
      </c>
      <c r="K42" s="692"/>
    </row>
    <row r="43" spans="1:14" ht="18" customHeight="1" x14ac:dyDescent="0.15">
      <c r="A43" s="41"/>
      <c r="B43" s="42"/>
      <c r="C43" s="42"/>
      <c r="D43" s="42"/>
      <c r="E43" s="42"/>
      <c r="F43" s="42"/>
      <c r="G43" s="42"/>
      <c r="H43" s="42"/>
      <c r="I43" s="881" t="s">
        <v>290</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J13:K13"/>
    <mergeCell ref="B1:F1"/>
    <mergeCell ref="H1:K1"/>
    <mergeCell ref="I3:I4"/>
    <mergeCell ref="J3:K4"/>
    <mergeCell ref="J5:K5"/>
    <mergeCell ref="J6:K6"/>
    <mergeCell ref="J7:K7"/>
    <mergeCell ref="J8:K8"/>
    <mergeCell ref="J9:K9"/>
    <mergeCell ref="J10:K10"/>
    <mergeCell ref="J11:K12"/>
    <mergeCell ref="J25:K25"/>
    <mergeCell ref="J14:K14"/>
    <mergeCell ref="J15:K15"/>
    <mergeCell ref="J16:K16"/>
    <mergeCell ref="J17:K17"/>
    <mergeCell ref="J18:K18"/>
    <mergeCell ref="J19:K20"/>
    <mergeCell ref="J21:K21"/>
    <mergeCell ref="J22:K22"/>
    <mergeCell ref="J23:K23"/>
    <mergeCell ref="J24:K24"/>
    <mergeCell ref="J39:K39"/>
    <mergeCell ref="J26:K26"/>
    <mergeCell ref="J27:K28"/>
    <mergeCell ref="F29:H29"/>
    <mergeCell ref="J29:K29"/>
    <mergeCell ref="J30:K30"/>
    <mergeCell ref="J31:K31"/>
    <mergeCell ref="J32:K32"/>
    <mergeCell ref="J33:K33"/>
    <mergeCell ref="J34:K34"/>
    <mergeCell ref="J35:K36"/>
    <mergeCell ref="J38:K38"/>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4033C99-7C72-4BF5-8B49-7B43F8CAABB5}">
          <x14:formula1>
            <xm:f>'F:\Users\clmiwa-three\Downloads\[《中村》新田・草加 エリア 仮シフト【12月16日～1月15日】.xlsx]参照データベース'!#REF!</xm:f>
          </x14:formula1>
          <xm:sqref>C10:D10 C18:D18 C26:D26 G1 C34:D34 C42:H43</xm:sqref>
        </x14:dataValidation>
      </x14:dataValidations>
    </ext>
  </extLst>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FF991-65AB-431D-A55B-2A3263B9F54C}">
  <sheetPr>
    <pageSetUpPr fitToPage="1"/>
  </sheetPr>
  <dimension ref="A1:N52"/>
  <sheetViews>
    <sheetView zoomScale="90" zoomScaleNormal="90" workbookViewId="0">
      <selection activeCell="N26" sqref="N26"/>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289</v>
      </c>
      <c r="C1" s="683"/>
      <c r="D1" s="683"/>
      <c r="E1" s="683"/>
      <c r="F1" s="683"/>
      <c r="H1" s="867" t="s">
        <v>45</v>
      </c>
      <c r="I1" s="868"/>
      <c r="J1" s="869"/>
      <c r="K1" s="870"/>
    </row>
    <row r="2" spans="1:11" ht="9.9499999999999993" customHeight="1" x14ac:dyDescent="0.15">
      <c r="A2" s="14"/>
      <c r="I2" s="14"/>
      <c r="J2" s="3"/>
      <c r="K2" s="4"/>
    </row>
    <row r="3" spans="1:11" ht="19.5" customHeight="1" x14ac:dyDescent="0.15">
      <c r="A3" s="2" t="s">
        <v>64</v>
      </c>
      <c r="B3" s="90">
        <v>45901</v>
      </c>
      <c r="C3" s="90">
        <v>45902</v>
      </c>
      <c r="D3" s="90">
        <v>45903</v>
      </c>
      <c r="E3" s="90">
        <v>45904</v>
      </c>
      <c r="F3" s="90">
        <v>45905</v>
      </c>
      <c r="G3" s="90">
        <v>45906</v>
      </c>
      <c r="H3" s="90">
        <v>45907</v>
      </c>
      <c r="I3" s="727" t="s">
        <v>1</v>
      </c>
      <c r="J3" s="717" t="s">
        <v>2</v>
      </c>
      <c r="K3" s="718"/>
    </row>
    <row r="4" spans="1:11" ht="19.5" customHeight="1" x14ac:dyDescent="0.15">
      <c r="A4" s="2" t="s">
        <v>3</v>
      </c>
      <c r="B4" s="2" t="s">
        <v>4</v>
      </c>
      <c r="C4" s="2" t="s">
        <v>5</v>
      </c>
      <c r="D4" s="21" t="s">
        <v>6</v>
      </c>
      <c r="E4" s="2" t="s">
        <v>7</v>
      </c>
      <c r="F4" s="2" t="s">
        <v>8</v>
      </c>
      <c r="G4" s="2" t="s">
        <v>9</v>
      </c>
      <c r="H4" s="24" t="s">
        <v>10</v>
      </c>
      <c r="I4" s="728"/>
      <c r="J4" s="719"/>
      <c r="K4" s="720"/>
    </row>
    <row r="5" spans="1:11" ht="19.5" customHeight="1" x14ac:dyDescent="0.15">
      <c r="A5" s="17" t="s">
        <v>13</v>
      </c>
      <c r="B5" s="12"/>
      <c r="C5" s="21"/>
      <c r="D5" s="21"/>
      <c r="E5" s="12"/>
      <c r="F5" s="12"/>
      <c r="G5" s="12"/>
      <c r="H5" s="12"/>
      <c r="I5" s="5"/>
      <c r="J5" s="682"/>
      <c r="K5" s="692"/>
    </row>
    <row r="6" spans="1:11" ht="19.5" customHeight="1" x14ac:dyDescent="0.15">
      <c r="A6" s="19" t="s">
        <v>61</v>
      </c>
      <c r="B6" s="12" t="s">
        <v>58</v>
      </c>
      <c r="C6" s="127"/>
      <c r="D6" s="32"/>
      <c r="E6" s="54"/>
      <c r="F6" s="54" t="s">
        <v>21</v>
      </c>
      <c r="G6" s="54" t="s">
        <v>20</v>
      </c>
      <c r="H6" s="54" t="s">
        <v>58</v>
      </c>
      <c r="I6" s="5">
        <f>COUNTIFS(B6:H6,"&lt;&gt;空",B6:H6,"&lt;&gt;休",B6:H6,"&lt;&gt;調",B6:H6,"&lt;&gt;",B6:H6,"&lt;&gt;調整休")</f>
        <v>4</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f>
        <v>21.5</v>
      </c>
      <c r="K6" s="692"/>
    </row>
    <row r="7" spans="1:11" ht="19.5" customHeight="1" x14ac:dyDescent="0.15">
      <c r="A7" s="20" t="s">
        <v>44</v>
      </c>
      <c r="B7" s="16"/>
      <c r="C7" s="21"/>
      <c r="D7" s="32"/>
      <c r="E7" s="54" t="s">
        <v>20</v>
      </c>
      <c r="F7" s="54" t="s">
        <v>20</v>
      </c>
      <c r="G7" s="54" t="s">
        <v>21</v>
      </c>
      <c r="H7" s="54"/>
      <c r="I7" s="5">
        <f>COUNTIFS(B7:H7,"&lt;&gt;空",B7:H7,"&lt;&gt;休",B7:H7,"&lt;&gt;調",B7:H7,"&lt;&gt;",B7:H7,"&lt;&gt;調整休")</f>
        <v>3</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f>
        <v>13.5</v>
      </c>
      <c r="K7" s="692"/>
    </row>
    <row r="8" spans="1:11" ht="19.5" customHeight="1" x14ac:dyDescent="0.15">
      <c r="A8" s="19" t="s">
        <v>71</v>
      </c>
      <c r="B8" s="12" t="s">
        <v>27</v>
      </c>
      <c r="C8" s="21"/>
      <c r="D8" s="32"/>
      <c r="E8" s="12" t="s">
        <v>27</v>
      </c>
      <c r="F8" s="54"/>
      <c r="G8" s="54"/>
      <c r="H8" s="12" t="s">
        <v>27</v>
      </c>
      <c r="I8" s="5">
        <f>COUNTIFS(B8:H8,"&lt;&gt;空",B8:H8,"&lt;&gt;休",B8:H8,"&lt;&gt;調",B8:H8,"&lt;&gt;",B8:H8,"&lt;&gt;調整休")</f>
        <v>3</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(3)+(COUNTIF(B8:H8,"16-19"))*(3)</f>
        <v>9</v>
      </c>
      <c r="K8" s="692"/>
    </row>
    <row r="9" spans="1:11" ht="19.5" customHeight="1" x14ac:dyDescent="0.15">
      <c r="A9" s="56" t="s">
        <v>66</v>
      </c>
      <c r="B9" s="16"/>
      <c r="C9" s="21"/>
      <c r="D9" s="32"/>
      <c r="E9" s="16" t="s">
        <v>210</v>
      </c>
      <c r="F9" s="54"/>
      <c r="G9" s="54"/>
      <c r="H9" s="57"/>
      <c r="I9" s="5"/>
      <c r="J9" s="682"/>
      <c r="K9" s="692"/>
    </row>
    <row r="10" spans="1:11" ht="19.5" customHeight="1" x14ac:dyDescent="0.15">
      <c r="A10" s="44"/>
      <c r="B10" s="12"/>
      <c r="C10" s="106"/>
      <c r="D10" s="106"/>
      <c r="E10" s="12"/>
      <c r="F10" s="40"/>
      <c r="G10" s="12"/>
      <c r="H10" s="40"/>
      <c r="I10" s="5"/>
      <c r="J10" s="758"/>
      <c r="K10" s="759"/>
    </row>
    <row r="11" spans="1:11" ht="19.5" customHeight="1" x14ac:dyDescent="0.15">
      <c r="A11" s="33" t="s">
        <v>0</v>
      </c>
      <c r="B11" s="90">
        <v>45908</v>
      </c>
      <c r="C11" s="90">
        <v>45909</v>
      </c>
      <c r="D11" s="90">
        <v>45910</v>
      </c>
      <c r="E11" s="90">
        <v>45911</v>
      </c>
      <c r="F11" s="90">
        <v>45912</v>
      </c>
      <c r="G11" s="90">
        <v>45913</v>
      </c>
      <c r="H11" s="90">
        <v>45914</v>
      </c>
      <c r="I11" s="7"/>
      <c r="J11" s="717" t="s">
        <v>2</v>
      </c>
      <c r="K11" s="718"/>
    </row>
    <row r="12" spans="1:11" ht="19.5" customHeight="1" x14ac:dyDescent="0.15">
      <c r="A12" s="22" t="s">
        <v>3</v>
      </c>
      <c r="B12" s="2" t="s">
        <v>4</v>
      </c>
      <c r="C12" s="2" t="s">
        <v>5</v>
      </c>
      <c r="D12" s="21" t="s">
        <v>6</v>
      </c>
      <c r="E12" s="2" t="s">
        <v>7</v>
      </c>
      <c r="F12" s="2" t="s">
        <v>8</v>
      </c>
      <c r="G12" s="2" t="s">
        <v>9</v>
      </c>
      <c r="H12" s="24" t="s">
        <v>10</v>
      </c>
      <c r="I12" s="8"/>
      <c r="J12" s="719"/>
      <c r="K12" s="720"/>
    </row>
    <row r="13" spans="1:11" ht="19.5" customHeight="1" x14ac:dyDescent="0.15">
      <c r="A13" s="17" t="s">
        <v>12</v>
      </c>
      <c r="B13" s="12"/>
      <c r="C13" s="21"/>
      <c r="D13" s="21"/>
      <c r="E13" s="12"/>
      <c r="F13" s="12"/>
      <c r="G13" s="12"/>
      <c r="H13" s="12"/>
      <c r="I13" s="5"/>
      <c r="J13" s="682"/>
      <c r="K13" s="692"/>
    </row>
    <row r="14" spans="1:11" ht="19.5" customHeight="1" x14ac:dyDescent="0.15">
      <c r="A14" s="19" t="s">
        <v>61</v>
      </c>
      <c r="B14" s="12"/>
      <c r="C14" s="127"/>
      <c r="D14" s="32"/>
      <c r="E14" s="54" t="s">
        <v>20</v>
      </c>
      <c r="F14" s="54" t="s">
        <v>20</v>
      </c>
      <c r="G14" s="54" t="s">
        <v>21</v>
      </c>
      <c r="H14" s="54"/>
      <c r="I14" s="5">
        <f t="shared" ref="I14:I16" si="0">COUNTIFS(B14:H14,"&lt;&gt;空",B14:H14,"&lt;&gt;休",B14:H14,"&lt;&gt;調",B14:H14,"&lt;&gt;",B14:H14,"&lt;&gt;調整休")</f>
        <v>3</v>
      </c>
      <c r="J14" s="682">
        <v>27.5</v>
      </c>
      <c r="K14" s="692"/>
    </row>
    <row r="15" spans="1:11" ht="19.5" customHeight="1" x14ac:dyDescent="0.15">
      <c r="A15" s="20" t="s">
        <v>44</v>
      </c>
      <c r="B15" s="54" t="s">
        <v>58</v>
      </c>
      <c r="C15" s="21"/>
      <c r="D15" s="32"/>
      <c r="E15" s="54"/>
      <c r="F15" s="54" t="s">
        <v>21</v>
      </c>
      <c r="G15" s="54" t="s">
        <v>20</v>
      </c>
      <c r="H15" s="54" t="s">
        <v>58</v>
      </c>
      <c r="I15" s="5">
        <f t="shared" si="0"/>
        <v>4</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13:30-19"))*(5)+(COUNTIF(B15:H15,"14-17"))*(4)+(COUNTIF(B15:H15,"16-19"))*(4)</f>
        <v>21.5</v>
      </c>
      <c r="K15" s="692"/>
    </row>
    <row r="16" spans="1:11" ht="19.5" customHeight="1" x14ac:dyDescent="0.15">
      <c r="A16" s="19" t="s">
        <v>71</v>
      </c>
      <c r="B16" s="12" t="s">
        <v>27</v>
      </c>
      <c r="C16" s="21"/>
      <c r="D16" s="32"/>
      <c r="E16" s="12" t="s">
        <v>27</v>
      </c>
      <c r="F16" s="54"/>
      <c r="G16" s="54"/>
      <c r="H16" s="12" t="s">
        <v>27</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(3)+(COUNTIF(B16:H16,"16-19"))*(3)</f>
        <v>9</v>
      </c>
      <c r="K16" s="692"/>
    </row>
    <row r="17" spans="1:11" ht="19.5" customHeight="1" x14ac:dyDescent="0.15">
      <c r="A17" s="56" t="s">
        <v>66</v>
      </c>
      <c r="B17" s="16"/>
      <c r="C17" s="21"/>
      <c r="D17" s="32"/>
      <c r="E17" s="16" t="s">
        <v>210</v>
      </c>
      <c r="F17" s="54"/>
      <c r="G17" s="54"/>
      <c r="H17" s="57"/>
      <c r="I17" s="5"/>
      <c r="J17" s="682"/>
      <c r="K17" s="692"/>
    </row>
    <row r="18" spans="1:11" ht="19.5" customHeight="1" x14ac:dyDescent="0.15">
      <c r="A18" s="44"/>
      <c r="B18" s="12"/>
      <c r="C18" s="106"/>
      <c r="D18" s="106"/>
      <c r="E18" s="12"/>
      <c r="F18" s="40"/>
      <c r="G18" s="12"/>
      <c r="H18" s="40"/>
      <c r="I18" s="5"/>
      <c r="J18" s="758"/>
      <c r="K18" s="759"/>
    </row>
    <row r="19" spans="1:11" ht="19.5" customHeight="1" x14ac:dyDescent="0.15">
      <c r="A19" s="22" t="s">
        <v>0</v>
      </c>
      <c r="B19" s="23">
        <v>45915</v>
      </c>
      <c r="C19" s="23">
        <v>45916</v>
      </c>
      <c r="D19" s="23">
        <v>45917</v>
      </c>
      <c r="E19" s="23">
        <v>45918</v>
      </c>
      <c r="F19" s="23">
        <v>45919</v>
      </c>
      <c r="G19" s="23">
        <v>45920</v>
      </c>
      <c r="H19" s="23">
        <v>45921</v>
      </c>
      <c r="I19" s="7"/>
      <c r="J19" s="717" t="s">
        <v>2</v>
      </c>
      <c r="K19" s="718"/>
    </row>
    <row r="20" spans="1:11" ht="19.5" customHeight="1" x14ac:dyDescent="0.15">
      <c r="A20" s="22" t="s">
        <v>3</v>
      </c>
      <c r="B20" s="24" t="s">
        <v>4</v>
      </c>
      <c r="C20" s="21" t="s">
        <v>5</v>
      </c>
      <c r="D20" s="21" t="s">
        <v>6</v>
      </c>
      <c r="E20" s="2" t="s">
        <v>7</v>
      </c>
      <c r="F20" s="2" t="s">
        <v>8</v>
      </c>
      <c r="G20" s="2" t="s">
        <v>9</v>
      </c>
      <c r="H20" s="24" t="s">
        <v>10</v>
      </c>
      <c r="I20" s="8"/>
      <c r="J20" s="719"/>
      <c r="K20" s="720"/>
    </row>
    <row r="21" spans="1:11" ht="17.100000000000001" customHeight="1" x14ac:dyDescent="0.15">
      <c r="A21" s="17" t="s">
        <v>13</v>
      </c>
      <c r="B21" s="12"/>
      <c r="C21" s="21"/>
      <c r="D21" s="21"/>
      <c r="E21" s="12"/>
      <c r="F21" s="12"/>
      <c r="G21" s="12"/>
      <c r="H21" s="12"/>
      <c r="I21" s="51"/>
      <c r="J21" s="721"/>
      <c r="K21" s="722"/>
    </row>
    <row r="22" spans="1:11" ht="19.5" customHeight="1" x14ac:dyDescent="0.15">
      <c r="A22" s="19" t="s">
        <v>61</v>
      </c>
      <c r="B22" s="12" t="s">
        <v>58</v>
      </c>
      <c r="C22" s="127"/>
      <c r="D22" s="32"/>
      <c r="E22" s="54"/>
      <c r="F22" s="54" t="s">
        <v>21</v>
      </c>
      <c r="G22" s="54" t="s">
        <v>20</v>
      </c>
      <c r="H22" s="54" t="s">
        <v>58</v>
      </c>
      <c r="I22" s="5">
        <f t="shared" ref="I22:I24" si="1">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(4)</f>
        <v>21.5</v>
      </c>
      <c r="K22" s="692"/>
    </row>
    <row r="23" spans="1:11" ht="19.5" customHeight="1" x14ac:dyDescent="0.15">
      <c r="A23" s="20" t="s">
        <v>44</v>
      </c>
      <c r="B23" s="16"/>
      <c r="C23" s="21"/>
      <c r="D23" s="32"/>
      <c r="E23" s="54" t="s">
        <v>20</v>
      </c>
      <c r="F23" s="54" t="s">
        <v>20</v>
      </c>
      <c r="G23" s="54" t="s">
        <v>21</v>
      </c>
      <c r="H23" s="54"/>
      <c r="I23" s="5">
        <f t="shared" si="1"/>
        <v>3</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(4)</f>
        <v>13.5</v>
      </c>
      <c r="K23" s="692"/>
    </row>
    <row r="24" spans="1:11" ht="19.5" customHeight="1" x14ac:dyDescent="0.15">
      <c r="A24" s="19" t="s">
        <v>71</v>
      </c>
      <c r="B24" s="12" t="s">
        <v>27</v>
      </c>
      <c r="C24" s="21"/>
      <c r="D24" s="32"/>
      <c r="E24" s="12" t="s">
        <v>27</v>
      </c>
      <c r="F24" s="54"/>
      <c r="G24" s="54"/>
      <c r="H24" s="12" t="s">
        <v>27</v>
      </c>
      <c r="I24" s="5">
        <f t="shared" si="1"/>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13:30-19"))*(5)+(COUNTIF(B24:H24,"14-17"))*(3)+(COUNTIF(B24:H24,"16-19"))*(3)</f>
        <v>9</v>
      </c>
      <c r="K24" s="692"/>
    </row>
    <row r="25" spans="1:11" ht="19.5" customHeight="1" x14ac:dyDescent="0.15">
      <c r="A25" s="56" t="s">
        <v>66</v>
      </c>
      <c r="B25" s="16"/>
      <c r="C25" s="21"/>
      <c r="D25" s="32"/>
      <c r="E25" s="16" t="s">
        <v>210</v>
      </c>
      <c r="F25" s="54"/>
      <c r="G25" s="54"/>
      <c r="H25" s="57"/>
      <c r="I25" s="5"/>
      <c r="J25" s="682"/>
      <c r="K25" s="692"/>
    </row>
    <row r="26" spans="1:11" ht="19.5" customHeight="1" x14ac:dyDescent="0.15">
      <c r="A26" s="44"/>
      <c r="B26" s="12"/>
      <c r="C26" s="106"/>
      <c r="D26" s="106"/>
      <c r="E26" s="12"/>
      <c r="F26" s="40"/>
      <c r="G26" s="12"/>
      <c r="H26" s="40"/>
      <c r="I26" s="5"/>
      <c r="J26" s="758"/>
      <c r="K26" s="759"/>
    </row>
    <row r="27" spans="1:11" ht="19.5" customHeight="1" x14ac:dyDescent="0.15">
      <c r="A27" s="22" t="s">
        <v>0</v>
      </c>
      <c r="B27" s="90">
        <v>45922</v>
      </c>
      <c r="C27" s="90">
        <v>45923</v>
      </c>
      <c r="D27" s="90">
        <v>45924</v>
      </c>
      <c r="E27" s="90">
        <v>45925</v>
      </c>
      <c r="F27" s="90">
        <v>45926</v>
      </c>
      <c r="G27" s="90">
        <v>45927</v>
      </c>
      <c r="H27" s="90">
        <v>45928</v>
      </c>
      <c r="I27" s="7"/>
      <c r="J27" s="717" t="s">
        <v>2</v>
      </c>
      <c r="K27" s="718"/>
    </row>
    <row r="28" spans="1:11" ht="19.5" customHeight="1" x14ac:dyDescent="0.15">
      <c r="A28" s="22" t="s">
        <v>3</v>
      </c>
      <c r="B28" s="2" t="s">
        <v>4</v>
      </c>
      <c r="C28" s="376" t="s">
        <v>5</v>
      </c>
      <c r="D28" s="21" t="s">
        <v>6</v>
      </c>
      <c r="E28" s="2" t="s">
        <v>7</v>
      </c>
      <c r="F28" s="2" t="s">
        <v>8</v>
      </c>
      <c r="G28" s="2" t="s">
        <v>9</v>
      </c>
      <c r="H28" s="24" t="s">
        <v>10</v>
      </c>
      <c r="I28" s="8"/>
      <c r="J28" s="719"/>
      <c r="K28" s="720"/>
    </row>
    <row r="29" spans="1:11" ht="19.5" customHeight="1" x14ac:dyDescent="0.15">
      <c r="A29" s="17" t="s">
        <v>12</v>
      </c>
      <c r="B29" s="12"/>
      <c r="C29" s="21"/>
      <c r="D29" s="21"/>
      <c r="E29" s="12"/>
      <c r="F29" s="967" t="s">
        <v>60</v>
      </c>
      <c r="G29" s="968"/>
      <c r="H29" s="969"/>
      <c r="I29" s="5"/>
      <c r="J29" s="682"/>
      <c r="K29" s="692"/>
    </row>
    <row r="30" spans="1:11" ht="19.5" customHeight="1" x14ac:dyDescent="0.15">
      <c r="A30" s="19" t="s">
        <v>61</v>
      </c>
      <c r="B30" s="12"/>
      <c r="C30" s="127"/>
      <c r="D30" s="32"/>
      <c r="E30" s="54" t="s">
        <v>20</v>
      </c>
      <c r="F30" s="54" t="s">
        <v>20</v>
      </c>
      <c r="G30" s="54" t="s">
        <v>21</v>
      </c>
      <c r="H30" s="54"/>
      <c r="I30" s="5">
        <f t="shared" ref="I30:I32" si="2">COUNTIFS(B30:H30,"&lt;&gt;空",B30:H30,"&lt;&gt;休",B30:H30,"&lt;&gt;調",B30:H30,"&lt;&gt;",B30:H30,"&lt;&gt;調整休")</f>
        <v>3</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f>
        <v>13.5</v>
      </c>
      <c r="K30" s="692"/>
    </row>
    <row r="31" spans="1:11" ht="19.5" customHeight="1" x14ac:dyDescent="0.15">
      <c r="A31" s="20" t="s">
        <v>44</v>
      </c>
      <c r="B31" s="54" t="s">
        <v>58</v>
      </c>
      <c r="C31" s="21"/>
      <c r="D31" s="32"/>
      <c r="E31" s="54"/>
      <c r="F31" s="54" t="s">
        <v>21</v>
      </c>
      <c r="G31" s="54" t="s">
        <v>20</v>
      </c>
      <c r="H31" s="54" t="s">
        <v>58</v>
      </c>
      <c r="I31" s="5">
        <f t="shared" si="2"/>
        <v>4</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f>
        <v>21.5</v>
      </c>
      <c r="K31" s="692"/>
    </row>
    <row r="32" spans="1:11" ht="19.5" customHeight="1" x14ac:dyDescent="0.15">
      <c r="A32" s="19" t="s">
        <v>71</v>
      </c>
      <c r="B32" s="12" t="s">
        <v>27</v>
      </c>
      <c r="C32" s="21"/>
      <c r="D32" s="32"/>
      <c r="E32" s="12" t="s">
        <v>27</v>
      </c>
      <c r="F32" s="54"/>
      <c r="G32" s="54"/>
      <c r="H32" s="12" t="s">
        <v>27</v>
      </c>
      <c r="I32" s="5">
        <f t="shared" si="2"/>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13:30-19"))*(5)+(COUNTIF(B32:H32,"14-17"))*(3)+(COUNTIF(B32:H32,"16-19"))*(3)</f>
        <v>9</v>
      </c>
      <c r="K32" s="692"/>
    </row>
    <row r="33" spans="1:14" ht="19.5" customHeight="1" x14ac:dyDescent="0.15">
      <c r="A33" s="56" t="s">
        <v>66</v>
      </c>
      <c r="B33" s="16"/>
      <c r="C33" s="21"/>
      <c r="D33" s="32"/>
      <c r="E33" s="16" t="s">
        <v>210</v>
      </c>
      <c r="F33" s="54"/>
      <c r="G33" s="54"/>
      <c r="H33" s="57"/>
      <c r="I33" s="5"/>
      <c r="J33" s="682"/>
      <c r="K33" s="692"/>
    </row>
    <row r="34" spans="1:14" ht="19.5" customHeight="1" x14ac:dyDescent="0.15">
      <c r="A34" s="44"/>
      <c r="B34" s="12"/>
      <c r="C34" s="106"/>
      <c r="D34" s="106"/>
      <c r="E34" s="12"/>
      <c r="F34" s="40"/>
      <c r="G34" s="12"/>
      <c r="H34" s="40"/>
      <c r="I34" s="5"/>
      <c r="J34" s="758"/>
      <c r="K34" s="759"/>
    </row>
    <row r="35" spans="1:14" ht="19.5" customHeight="1" x14ac:dyDescent="0.15">
      <c r="A35" s="22" t="s">
        <v>0</v>
      </c>
      <c r="B35" s="23">
        <v>45929</v>
      </c>
      <c r="C35" s="23">
        <v>45930</v>
      </c>
      <c r="D35" s="23"/>
      <c r="E35" s="23"/>
      <c r="F35" s="23"/>
      <c r="G35" s="23"/>
      <c r="H35" s="23"/>
      <c r="I35" s="7"/>
      <c r="J35" s="717" t="s">
        <v>2</v>
      </c>
      <c r="K35" s="718"/>
    </row>
    <row r="36" spans="1:14" ht="19.5" customHeight="1" x14ac:dyDescent="0.15">
      <c r="A36" s="22" t="s">
        <v>3</v>
      </c>
      <c r="B36" s="2" t="s">
        <v>4</v>
      </c>
      <c r="C36" s="316" t="s">
        <v>5</v>
      </c>
      <c r="D36" s="21"/>
      <c r="E36" s="2"/>
      <c r="F36" s="2"/>
      <c r="G36" s="2"/>
      <c r="H36" s="24"/>
      <c r="I36" s="8"/>
      <c r="J36" s="719"/>
      <c r="K36" s="720"/>
    </row>
    <row r="37" spans="1:14" ht="17.100000000000001" customHeight="1" x14ac:dyDescent="0.15">
      <c r="A37" s="17" t="s">
        <v>13</v>
      </c>
      <c r="B37" s="12"/>
      <c r="C37" s="21"/>
      <c r="D37" s="21"/>
      <c r="E37" s="21"/>
      <c r="F37" s="21"/>
      <c r="G37" s="21"/>
      <c r="H37" s="21"/>
      <c r="I37" s="51"/>
      <c r="J37" s="27"/>
      <c r="K37" s="49"/>
    </row>
    <row r="38" spans="1:14" ht="19.5" customHeight="1" x14ac:dyDescent="0.15">
      <c r="A38" s="19" t="s">
        <v>61</v>
      </c>
      <c r="B38" s="12" t="s">
        <v>58</v>
      </c>
      <c r="C38" s="127"/>
      <c r="D38" s="32"/>
      <c r="E38" s="32"/>
      <c r="F38" s="32"/>
      <c r="G38" s="32"/>
      <c r="H38" s="32"/>
      <c r="I38" s="5">
        <f t="shared" ref="I38:I40" si="3">COUNTIFS(B38:H38,"&lt;&gt;空",B38:H38,"&lt;&gt;休",B38:H38,"&lt;&gt;調",B38:H38,"&lt;&gt;",B38:H38,"&lt;&gt;調整休")</f>
        <v>1</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f>
        <v>6.25</v>
      </c>
      <c r="K38" s="692"/>
    </row>
    <row r="39" spans="1:14" ht="19.5" customHeight="1" x14ac:dyDescent="0.15">
      <c r="A39" s="20" t="s">
        <v>44</v>
      </c>
      <c r="B39" s="16"/>
      <c r="C39" s="21"/>
      <c r="D39" s="32"/>
      <c r="E39" s="32"/>
      <c r="F39" s="32"/>
      <c r="G39" s="32"/>
      <c r="H39" s="32"/>
      <c r="I39" s="5">
        <f t="shared" si="3"/>
        <v>0</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f>
        <v>0</v>
      </c>
      <c r="K39" s="692"/>
    </row>
    <row r="40" spans="1:14" ht="19.5" customHeight="1" x14ac:dyDescent="0.15">
      <c r="A40" s="19" t="s">
        <v>71</v>
      </c>
      <c r="B40" s="12" t="s">
        <v>27</v>
      </c>
      <c r="C40" s="21"/>
      <c r="D40" s="32"/>
      <c r="E40" s="32"/>
      <c r="F40" s="32"/>
      <c r="G40" s="32"/>
      <c r="H40" s="32"/>
      <c r="I40" s="5">
        <f t="shared" si="3"/>
        <v>1</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(3)+(COUNTIF(B40:H40,"16-19"))*(3)</f>
        <v>3</v>
      </c>
      <c r="K40" s="692"/>
    </row>
    <row r="41" spans="1:14" ht="19.5" customHeight="1" x14ac:dyDescent="0.15">
      <c r="A41" s="56" t="s">
        <v>66</v>
      </c>
      <c r="B41" s="16"/>
      <c r="C41" s="21"/>
      <c r="D41" s="32"/>
      <c r="E41" s="32"/>
      <c r="F41" s="32"/>
      <c r="G41" s="32"/>
      <c r="H41" s="32"/>
      <c r="I41" s="5"/>
      <c r="J41" s="682"/>
      <c r="K41" s="692"/>
    </row>
    <row r="42" spans="1:14" ht="19.5" customHeight="1" x14ac:dyDescent="0.15">
      <c r="A42" s="44"/>
      <c r="B42" s="12"/>
      <c r="C42" s="106"/>
      <c r="D42" s="106"/>
      <c r="E42" s="106"/>
      <c r="F42" s="106"/>
      <c r="G42" s="106"/>
      <c r="H42" s="106"/>
      <c r="I42" s="5"/>
      <c r="J42" s="758"/>
      <c r="K42" s="759"/>
    </row>
    <row r="43" spans="1:14" ht="19.5" customHeight="1" x14ac:dyDescent="0.15">
      <c r="A43" s="41"/>
      <c r="B43" s="42"/>
      <c r="C43" s="42"/>
      <c r="D43" s="42"/>
      <c r="E43" s="42"/>
      <c r="F43" s="42"/>
      <c r="G43" s="42"/>
      <c r="H43" s="42"/>
      <c r="I43" s="881" t="s">
        <v>290</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J13:K13"/>
    <mergeCell ref="B1:F1"/>
    <mergeCell ref="H1:K1"/>
    <mergeCell ref="I3:I4"/>
    <mergeCell ref="J3:K4"/>
    <mergeCell ref="J5:K5"/>
    <mergeCell ref="J6:K6"/>
    <mergeCell ref="J7:K7"/>
    <mergeCell ref="J8:K8"/>
    <mergeCell ref="J9:K9"/>
    <mergeCell ref="J10:K10"/>
    <mergeCell ref="J11:K12"/>
    <mergeCell ref="J25:K25"/>
    <mergeCell ref="J14:K14"/>
    <mergeCell ref="J15:K15"/>
    <mergeCell ref="J16:K16"/>
    <mergeCell ref="J17:K17"/>
    <mergeCell ref="J18:K18"/>
    <mergeCell ref="J19:K20"/>
    <mergeCell ref="J21:K21"/>
    <mergeCell ref="J22:K22"/>
    <mergeCell ref="J23:K23"/>
    <mergeCell ref="J24:K24"/>
    <mergeCell ref="J39:K39"/>
    <mergeCell ref="J26:K26"/>
    <mergeCell ref="J27:K28"/>
    <mergeCell ref="F29:H29"/>
    <mergeCell ref="J29:K29"/>
    <mergeCell ref="J30:K30"/>
    <mergeCell ref="J31:K31"/>
    <mergeCell ref="J32:K32"/>
    <mergeCell ref="J33:K33"/>
    <mergeCell ref="J34:K34"/>
    <mergeCell ref="J35:K36"/>
    <mergeCell ref="J38:K38"/>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8D98166-AAE1-43BE-8FF8-ADA021B68DAB}">
          <x14:formula1>
            <xm:f>'F:\Users\clmiwa-three\Downloads\[《中村》新田・草加 エリア 仮シフト【12月16日～1月15日】.xlsx]参照データベース'!#REF!</xm:f>
          </x14:formula1>
          <xm:sqref>G1 C43:H43</xm:sqref>
        </x14:dataValidation>
      </x14:dataValidations>
    </ext>
  </extLst>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7E96A-353A-4DC4-9D5C-D202A1C45D6E}">
  <dimension ref="A1:N66"/>
  <sheetViews>
    <sheetView topLeftCell="A36" zoomScaleNormal="100" workbookViewId="0">
      <selection activeCell="N26" sqref="N26"/>
    </sheetView>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1" ht="15" thickBot="1" x14ac:dyDescent="0.2">
      <c r="A1" s="50" t="s">
        <v>59</v>
      </c>
      <c r="B1" s="753" t="s">
        <v>289</v>
      </c>
      <c r="C1" s="753"/>
      <c r="D1" s="753"/>
      <c r="E1" s="753"/>
      <c r="F1" s="753"/>
      <c r="G1" s="754"/>
      <c r="H1" s="832" t="s">
        <v>130</v>
      </c>
      <c r="I1" s="833"/>
      <c r="J1" s="834"/>
      <c r="K1" s="835"/>
    </row>
    <row r="2" spans="1:11" ht="9" customHeight="1" x14ac:dyDescent="0.15">
      <c r="A2" s="152"/>
    </row>
    <row r="3" spans="1:11" s="13" customFormat="1" ht="14.25" customHeight="1" x14ac:dyDescent="0.15">
      <c r="A3" s="153" t="s">
        <v>0</v>
      </c>
      <c r="B3" s="154">
        <v>45901</v>
      </c>
      <c r="C3" s="154">
        <v>45902</v>
      </c>
      <c r="D3" s="154">
        <v>45903</v>
      </c>
      <c r="E3" s="154">
        <v>45904</v>
      </c>
      <c r="F3" s="154">
        <v>45905</v>
      </c>
      <c r="G3" s="154">
        <v>45906</v>
      </c>
      <c r="H3" s="154">
        <v>45907</v>
      </c>
      <c r="I3" s="836" t="s">
        <v>1</v>
      </c>
      <c r="J3" s="817" t="s">
        <v>2</v>
      </c>
      <c r="K3" s="818"/>
    </row>
    <row r="4" spans="1:11" s="159" customFormat="1" ht="14.25" customHeight="1" x14ac:dyDescent="0.15">
      <c r="A4" s="155" t="s">
        <v>3</v>
      </c>
      <c r="B4" s="157" t="s">
        <v>4</v>
      </c>
      <c r="C4" s="157" t="s">
        <v>5</v>
      </c>
      <c r="D4" s="157" t="s">
        <v>6</v>
      </c>
      <c r="E4" s="157" t="s">
        <v>7</v>
      </c>
      <c r="F4" s="157" t="s">
        <v>8</v>
      </c>
      <c r="G4" s="157" t="s">
        <v>9</v>
      </c>
      <c r="H4" s="158" t="s">
        <v>10</v>
      </c>
      <c r="I4" s="837"/>
      <c r="J4" s="819"/>
      <c r="K4" s="820"/>
    </row>
    <row r="5" spans="1:11" s="159" customFormat="1" ht="14.25" customHeight="1" x14ac:dyDescent="0.15">
      <c r="A5" s="179" t="s">
        <v>131</v>
      </c>
      <c r="B5" s="160">
        <v>7</v>
      </c>
      <c r="C5" s="157"/>
      <c r="D5" s="156"/>
      <c r="E5" s="160">
        <v>7</v>
      </c>
      <c r="F5" s="160">
        <v>4</v>
      </c>
      <c r="G5" s="160">
        <v>7</v>
      </c>
      <c r="H5" s="160">
        <v>4</v>
      </c>
      <c r="I5" s="161"/>
      <c r="J5" s="162"/>
      <c r="K5" s="163"/>
    </row>
    <row r="6" spans="1:11" ht="13.5" customHeight="1" x14ac:dyDescent="0.15">
      <c r="A6" s="164" t="s">
        <v>132</v>
      </c>
      <c r="B6" s="40" t="s">
        <v>140</v>
      </c>
      <c r="C6" s="180"/>
      <c r="D6" s="165"/>
      <c r="E6" s="40" t="s">
        <v>140</v>
      </c>
      <c r="F6" s="238" t="s">
        <v>133</v>
      </c>
      <c r="G6" s="40" t="s">
        <v>140</v>
      </c>
      <c r="H6" s="238" t="s">
        <v>133</v>
      </c>
      <c r="I6" s="166"/>
      <c r="J6" s="873"/>
      <c r="K6" s="874"/>
    </row>
    <row r="7" spans="1:11" ht="13.5" customHeight="1" x14ac:dyDescent="0.15">
      <c r="A7" s="164" t="s">
        <v>134</v>
      </c>
      <c r="B7" s="40" t="s">
        <v>135</v>
      </c>
      <c r="C7" s="137"/>
      <c r="D7" s="234"/>
      <c r="E7" s="40" t="s">
        <v>135</v>
      </c>
      <c r="F7" s="40" t="s">
        <v>135</v>
      </c>
      <c r="G7" s="40" t="s">
        <v>136</v>
      </c>
      <c r="H7" s="40" t="s">
        <v>135</v>
      </c>
      <c r="I7" s="168">
        <f>COUNTA(B7:H7)</f>
        <v>5</v>
      </c>
      <c r="J7" s="838">
        <f>SUM(COUNTIF(B7:H7,"9-15"))*(5.5)+SUM(COUNTIF(B7:H7,"10-15"))*(4.5)+SUM(COUNTIF(B7:H7,"12-15"))*(3)+SUM(COUNTIF(B7:H7,"9-12"))*(3)+SUM(COUNTIF(B7:H7,"9-17"))*(7.25)+SUM(COUNTIF(B7:H7,"13-15"))*(2)</f>
        <v>29.25</v>
      </c>
      <c r="K7" s="838"/>
    </row>
    <row r="8" spans="1:11" ht="13.5" customHeight="1" x14ac:dyDescent="0.15">
      <c r="A8" s="164" t="s">
        <v>137</v>
      </c>
      <c r="B8" s="40"/>
      <c r="C8" s="235"/>
      <c r="D8" s="236"/>
      <c r="E8" s="40" t="s">
        <v>135</v>
      </c>
      <c r="F8" s="16"/>
      <c r="G8" s="40" t="s">
        <v>135</v>
      </c>
      <c r="H8" s="40"/>
      <c r="I8" s="166">
        <f>COUNTA(B8:H8)</f>
        <v>2</v>
      </c>
      <c r="J8" s="838">
        <f>SUM(COUNTIF(B8:H8,"9-15"))*(5.5)+SUM(COUNTIF(B8:H8,"10-15"))*(4.5)+SUM(COUNTIF(B8:H8,"12-15"))*(3)+SUM(COUNTIF(B8:H8,"9-12"))*(3)+SUM(COUNTIF(B8:H8,"9-17"))*(7.25)+SUM(COUNTIF(B8:H8,"13-15"))*(2)+SUM(COUNTIF(B8:H8,"10-12"))*(2)</f>
        <v>11</v>
      </c>
      <c r="K8" s="838"/>
    </row>
    <row r="9" spans="1:11" ht="13.5" customHeight="1" x14ac:dyDescent="0.15">
      <c r="A9" s="164" t="s">
        <v>138</v>
      </c>
      <c r="B9" s="16" t="s">
        <v>135</v>
      </c>
      <c r="C9" s="235"/>
      <c r="D9" s="236"/>
      <c r="E9" s="16"/>
      <c r="F9" s="16" t="s">
        <v>135</v>
      </c>
      <c r="G9" s="16" t="s">
        <v>135</v>
      </c>
      <c r="H9" s="16" t="s">
        <v>135</v>
      </c>
      <c r="I9" s="166">
        <f>COUNTA(B9:H9)</f>
        <v>4</v>
      </c>
      <c r="J9" s="838">
        <f>SUM(COUNTIF(B9:H9,"9-15"))*(5.5)+SUM(COUNTIF(B9:H9,"10-15"))*(4.5)+SUM(COUNTIF(B9:H9,"12-15"))*(3)+SUM(COUNTIF(B9:H9,"9-12"))*(3)+SUM(COUNTIF(B9:H9,"9-17"))*(7.25)+SUM(COUNTIF(B9:H9,"13-15"))*(2)</f>
        <v>22</v>
      </c>
      <c r="K9" s="838"/>
    </row>
    <row r="10" spans="1:11" ht="13.5" customHeight="1" x14ac:dyDescent="0.15">
      <c r="A10" s="164" t="s">
        <v>39</v>
      </c>
      <c r="B10" s="40" t="s">
        <v>58</v>
      </c>
      <c r="C10" s="234"/>
      <c r="D10" s="234"/>
      <c r="E10" s="40" t="s">
        <v>58</v>
      </c>
      <c r="F10" s="40"/>
      <c r="G10" s="40"/>
      <c r="H10" s="40"/>
      <c r="I10" s="166">
        <f>COUNTA(B10:H10)</f>
        <v>2</v>
      </c>
      <c r="J10" s="838">
        <f>SUM(COUNTIF(B10:H10,"9-15"))*(5.5)+SUM(COUNTIF(B10:H10,"10-15"))*(4.5)+SUM(COUNTIF(B10:H10,"12-15"))*(3)+SUM(COUNTIF(B10:H10,"9-12"))*(3)+SUM(COUNTIF(B10:H10,"9-17"))*(7.25)+SUM(COUNTIF(B10:H10,"13-15"))*(2)</f>
        <v>0</v>
      </c>
      <c r="K10" s="838"/>
    </row>
    <row r="11" spans="1:11" ht="13.5" customHeight="1" x14ac:dyDescent="0.15">
      <c r="A11" s="20" t="s">
        <v>230</v>
      </c>
      <c r="B11" s="40" t="s">
        <v>29</v>
      </c>
      <c r="C11" s="234"/>
      <c r="D11" s="234"/>
      <c r="E11" s="40" t="s">
        <v>29</v>
      </c>
      <c r="F11" s="40"/>
      <c r="G11" s="40" t="s">
        <v>29</v>
      </c>
      <c r="H11" s="40"/>
      <c r="I11" s="166">
        <f>COUNTA(B11:H11)</f>
        <v>3</v>
      </c>
      <c r="J11" s="838">
        <f>SUM(COUNTIF(B11:H11,"9-15"))*(5.5)+SUM(COUNTIF(B11:H11,"10-15"))*(4.5)+SUM(COUNTIF(B11:H11,"12-15"))*(3)+SUM(COUNTIF(B11:H11,"9-12"))*(3)+SUM(COUNTIF(B11:H11,"9-17"))*(7.25)+SUM(COUNTIF(B11:H11,"13-15"))*(2)+SUM(COUNTIF(B11:H11,"9-14"))*(4.5)+SUM(COUNTIF(B11:H11,"10-14"))*(4)</f>
        <v>12</v>
      </c>
      <c r="K11" s="838"/>
    </row>
    <row r="12" spans="1:11" ht="13.5" customHeight="1" thickBot="1" x14ac:dyDescent="0.2">
      <c r="A12" s="20" t="s">
        <v>281</v>
      </c>
      <c r="B12" s="40" t="s">
        <v>140</v>
      </c>
      <c r="C12" s="234"/>
      <c r="D12" s="234"/>
      <c r="E12" s="40" t="s">
        <v>140</v>
      </c>
      <c r="F12" s="40" t="s">
        <v>140</v>
      </c>
      <c r="G12" s="40" t="s">
        <v>140</v>
      </c>
      <c r="H12" s="40" t="s">
        <v>140</v>
      </c>
      <c r="I12" s="253"/>
      <c r="J12" s="873"/>
      <c r="K12" s="874"/>
    </row>
    <row r="13" spans="1:11" ht="13.5" customHeight="1" x14ac:dyDescent="0.15">
      <c r="A13" s="824" t="s">
        <v>139</v>
      </c>
      <c r="B13" s="233" t="s">
        <v>140</v>
      </c>
      <c r="C13" s="237"/>
      <c r="D13" s="237"/>
      <c r="E13" s="233" t="s">
        <v>140</v>
      </c>
      <c r="F13" s="233" t="s">
        <v>140</v>
      </c>
      <c r="G13" s="233" t="s">
        <v>140</v>
      </c>
      <c r="H13" s="233" t="s">
        <v>140</v>
      </c>
      <c r="I13" s="826"/>
      <c r="J13" s="828"/>
      <c r="K13" s="829"/>
    </row>
    <row r="14" spans="1:11" ht="13.5" customHeight="1" thickBot="1" x14ac:dyDescent="0.2">
      <c r="A14" s="825"/>
      <c r="B14" s="173" t="s">
        <v>79</v>
      </c>
      <c r="C14" s="170"/>
      <c r="D14" s="171"/>
      <c r="E14" s="172"/>
      <c r="F14" s="173"/>
      <c r="G14" s="173" t="s">
        <v>122</v>
      </c>
      <c r="H14" s="174" t="s">
        <v>231</v>
      </c>
      <c r="I14" s="827"/>
      <c r="J14" s="830"/>
      <c r="K14" s="831"/>
    </row>
    <row r="15" spans="1:11" s="13" customFormat="1" ht="14.25" customHeight="1" x14ac:dyDescent="0.15">
      <c r="A15" s="175" t="s">
        <v>0</v>
      </c>
      <c r="B15" s="176">
        <v>45908</v>
      </c>
      <c r="C15" s="176">
        <v>45909</v>
      </c>
      <c r="D15" s="176">
        <v>45910</v>
      </c>
      <c r="E15" s="176">
        <v>45911</v>
      </c>
      <c r="F15" s="176">
        <v>45912</v>
      </c>
      <c r="G15" s="176">
        <v>45913</v>
      </c>
      <c r="H15" s="176">
        <v>45914</v>
      </c>
      <c r="I15" s="177"/>
      <c r="J15" s="822" t="s">
        <v>2</v>
      </c>
      <c r="K15" s="823"/>
    </row>
    <row r="16" spans="1:11" s="159" customFormat="1" ht="14.25" customHeight="1" x14ac:dyDescent="0.15">
      <c r="A16" s="155" t="s">
        <v>3</v>
      </c>
      <c r="B16" s="157" t="s">
        <v>4</v>
      </c>
      <c r="C16" s="157" t="s">
        <v>5</v>
      </c>
      <c r="D16" s="157" t="s">
        <v>6</v>
      </c>
      <c r="E16" s="157" t="s">
        <v>7</v>
      </c>
      <c r="F16" s="157" t="s">
        <v>8</v>
      </c>
      <c r="G16" s="157" t="s">
        <v>9</v>
      </c>
      <c r="H16" s="158" t="s">
        <v>10</v>
      </c>
      <c r="I16" s="178"/>
      <c r="J16" s="819"/>
      <c r="K16" s="820"/>
    </row>
    <row r="17" spans="1:11" s="159" customFormat="1" ht="14.25" customHeight="1" x14ac:dyDescent="0.15">
      <c r="A17" s="179" t="s">
        <v>142</v>
      </c>
      <c r="B17" s="160">
        <v>7</v>
      </c>
      <c r="C17" s="157"/>
      <c r="D17" s="156"/>
      <c r="E17" s="160">
        <v>7</v>
      </c>
      <c r="F17" s="160">
        <v>4</v>
      </c>
      <c r="G17" s="160">
        <v>7</v>
      </c>
      <c r="H17" s="160">
        <v>4</v>
      </c>
      <c r="I17" s="161"/>
      <c r="J17" s="162"/>
      <c r="K17" s="163"/>
    </row>
    <row r="18" spans="1:11" ht="13.5" customHeight="1" x14ac:dyDescent="0.15">
      <c r="A18" s="164" t="s">
        <v>132</v>
      </c>
      <c r="B18" s="40" t="s">
        <v>140</v>
      </c>
      <c r="C18" s="180"/>
      <c r="D18" s="165"/>
      <c r="E18" s="40" t="s">
        <v>140</v>
      </c>
      <c r="F18" s="238" t="s">
        <v>133</v>
      </c>
      <c r="G18" s="40" t="s">
        <v>140</v>
      </c>
      <c r="H18" s="238" t="s">
        <v>133</v>
      </c>
      <c r="I18" s="166">
        <f t="shared" ref="I18:I21" si="0">COUNTA(B18:H18)</f>
        <v>5</v>
      </c>
      <c r="J18" s="873"/>
      <c r="K18" s="874"/>
    </row>
    <row r="19" spans="1:11" ht="13.5" customHeight="1" x14ac:dyDescent="0.15">
      <c r="A19" s="181" t="s">
        <v>134</v>
      </c>
      <c r="B19" s="40" t="s">
        <v>135</v>
      </c>
      <c r="C19" s="137"/>
      <c r="D19" s="234"/>
      <c r="E19" s="40" t="s">
        <v>135</v>
      </c>
      <c r="F19" s="40" t="s">
        <v>135</v>
      </c>
      <c r="G19" s="40" t="s">
        <v>136</v>
      </c>
      <c r="H19" s="40" t="s">
        <v>135</v>
      </c>
      <c r="I19" s="168">
        <f t="shared" si="0"/>
        <v>5</v>
      </c>
      <c r="J19" s="838">
        <f>SUM(COUNTIF(B19:H19,"9-15"))*(5.5)+SUM(COUNTIF(B19:H19,"10-15"))*(4.5)+SUM(COUNTIF(B19:H19,"12-15"))*(3)+SUM(COUNTIF(B19:H19,"9-12"))*(3)+SUM(COUNTIF(B19:H19,"9-17"))*(7.25)+SUM(COUNTIF(B19:H19,"13-15"))*(2)</f>
        <v>29.25</v>
      </c>
      <c r="K19" s="838"/>
    </row>
    <row r="20" spans="1:11" ht="13.5" customHeight="1" x14ac:dyDescent="0.15">
      <c r="A20" s="182" t="s">
        <v>137</v>
      </c>
      <c r="B20" s="40"/>
      <c r="C20" s="235"/>
      <c r="D20" s="236"/>
      <c r="E20" s="40" t="s">
        <v>135</v>
      </c>
      <c r="F20" s="16"/>
      <c r="G20" s="40" t="s">
        <v>135</v>
      </c>
      <c r="H20" s="40"/>
      <c r="I20" s="166">
        <f t="shared" si="0"/>
        <v>2</v>
      </c>
      <c r="J20" s="838">
        <f>SUM(COUNTIF(B20:H20,"9-15"))*(5.5)+SUM(COUNTIF(B20:H20,"10-15"))*(4.5)+SUM(COUNTIF(B20:H20,"12-15"))*(3)+SUM(COUNTIF(B20:H20,"9-12"))*(3)+SUM(COUNTIF(B20:H20,"9-17"))*(7.25)+SUM(COUNTIF(B20:H20,"13-15"))*(2)+SUM(COUNTIF(B20:H20,"10-12"))*(2)</f>
        <v>11</v>
      </c>
      <c r="K20" s="838"/>
    </row>
    <row r="21" spans="1:11" ht="13.5" customHeight="1" x14ac:dyDescent="0.15">
      <c r="A21" s="164" t="s">
        <v>138</v>
      </c>
      <c r="B21" s="16" t="s">
        <v>135</v>
      </c>
      <c r="C21" s="235"/>
      <c r="D21" s="236"/>
      <c r="E21" s="16"/>
      <c r="F21" s="16" t="s">
        <v>135</v>
      </c>
      <c r="G21" s="16" t="s">
        <v>135</v>
      </c>
      <c r="H21" s="16" t="s">
        <v>135</v>
      </c>
      <c r="I21" s="166">
        <f t="shared" si="0"/>
        <v>4</v>
      </c>
      <c r="J21" s="838">
        <f>SUM(COUNTIF(B21:H21,"9-15"))*(5.5)+SUM(COUNTIF(B21:H21,"10-15"))*(4.5)+SUM(COUNTIF(B21:H21,"12-15"))*(3)+SUM(COUNTIF(B21:H21,"9-12"))*(3)+SUM(COUNTIF(B21:H21,"9-17"))*(7.25)+SUM(COUNTIF(B21:H21,"13-15"))*(2)</f>
        <v>22</v>
      </c>
      <c r="K21" s="838"/>
    </row>
    <row r="22" spans="1:11" ht="13.5" customHeight="1" x14ac:dyDescent="0.15">
      <c r="A22" s="164" t="s">
        <v>39</v>
      </c>
      <c r="B22" s="40" t="s">
        <v>58</v>
      </c>
      <c r="C22" s="234"/>
      <c r="D22" s="234"/>
      <c r="E22" s="40" t="s">
        <v>58</v>
      </c>
      <c r="F22" s="40"/>
      <c r="G22" s="40"/>
      <c r="H22" s="40"/>
      <c r="I22" s="166">
        <f>COUNTA(B22:H22)</f>
        <v>2</v>
      </c>
      <c r="J22" s="838">
        <f>SUM(COUNTIF(B22:H22,"9-15"))*(5.5)+SUM(COUNTIF(B22:H22,"10-15"))*(4.5)+SUM(COUNTIF(B22:H22,"12-15"))*(3)+SUM(COUNTIF(B22:H22,"9-12"))*(3)+SUM(COUNTIF(B22:H22,"9-17"))*(7.25)+SUM(COUNTIF(B22:H22,"13-15"))*(2)+SUM(COUNTIF(B22:H22,"9-16"))*(6.25)+SUM(COUNTIF(B22:H22,"9-14"))*(4.5)</f>
        <v>12.5</v>
      </c>
      <c r="K22" s="838"/>
    </row>
    <row r="23" spans="1:11" ht="13.5" customHeight="1" x14ac:dyDescent="0.15">
      <c r="A23" s="20" t="s">
        <v>230</v>
      </c>
      <c r="B23" s="40" t="s">
        <v>29</v>
      </c>
      <c r="C23" s="234"/>
      <c r="D23" s="234"/>
      <c r="E23" s="40" t="s">
        <v>29</v>
      </c>
      <c r="F23" s="40"/>
      <c r="G23" s="40" t="s">
        <v>29</v>
      </c>
      <c r="H23" s="40"/>
      <c r="I23" s="166">
        <f>COUNTA(B23:H23)</f>
        <v>3</v>
      </c>
      <c r="J23" s="838">
        <f>SUM(COUNTIF(B23:H23,"9-15"))*(5.5)+SUM(COUNTIF(B23:H23,"10-15"))*(4.5)+SUM(COUNTIF(B23:H23,"12-15"))*(3)+SUM(COUNTIF(B23:H23,"9-12"))*(3)+SUM(COUNTIF(B23:H23,"9-17"))*(7.25)+SUM(COUNTIF(B23:H23,"13-15"))*(2)+SUM(COUNTIF(B23:H23,"9-14"))*(4.5)+SUM(COUNTIF(B23:H23,"10-14"))*(4)</f>
        <v>12</v>
      </c>
      <c r="K23" s="838"/>
    </row>
    <row r="24" spans="1:11" ht="13.5" customHeight="1" thickBot="1" x14ac:dyDescent="0.2">
      <c r="A24" s="20" t="s">
        <v>281</v>
      </c>
      <c r="B24" s="40" t="s">
        <v>140</v>
      </c>
      <c r="C24" s="234"/>
      <c r="D24" s="234"/>
      <c r="E24" s="40" t="s">
        <v>140</v>
      </c>
      <c r="F24" s="40" t="s">
        <v>140</v>
      </c>
      <c r="G24" s="40" t="s">
        <v>140</v>
      </c>
      <c r="H24" s="40" t="s">
        <v>140</v>
      </c>
      <c r="I24" s="253"/>
      <c r="J24" s="873"/>
      <c r="K24" s="874"/>
    </row>
    <row r="25" spans="1:11" ht="13.5" customHeight="1" x14ac:dyDescent="0.15">
      <c r="A25" s="824" t="s">
        <v>139</v>
      </c>
      <c r="B25" s="233" t="s">
        <v>140</v>
      </c>
      <c r="C25" s="237"/>
      <c r="D25" s="237"/>
      <c r="E25" s="233" t="s">
        <v>140</v>
      </c>
      <c r="F25" s="233" t="s">
        <v>140</v>
      </c>
      <c r="G25" s="233" t="s">
        <v>140</v>
      </c>
      <c r="H25" s="233" t="s">
        <v>140</v>
      </c>
      <c r="I25" s="826"/>
      <c r="J25" s="828"/>
      <c r="K25" s="829"/>
    </row>
    <row r="26" spans="1:11" ht="13.5" customHeight="1" thickBot="1" x14ac:dyDescent="0.2">
      <c r="A26" s="825"/>
      <c r="B26" s="173" t="s">
        <v>79</v>
      </c>
      <c r="C26" s="170"/>
      <c r="D26" s="171"/>
      <c r="E26" s="172"/>
      <c r="F26" s="173"/>
      <c r="G26" s="173" t="s">
        <v>122</v>
      </c>
      <c r="H26" s="174" t="s">
        <v>231</v>
      </c>
      <c r="I26" s="827"/>
      <c r="J26" s="830"/>
      <c r="K26" s="831"/>
    </row>
    <row r="27" spans="1:11" s="13" customFormat="1" ht="14.25" customHeight="1" x14ac:dyDescent="0.15">
      <c r="A27" s="153" t="s">
        <v>0</v>
      </c>
      <c r="B27" s="183">
        <v>45915</v>
      </c>
      <c r="C27" s="183">
        <v>45916</v>
      </c>
      <c r="D27" s="183">
        <v>45917</v>
      </c>
      <c r="E27" s="183">
        <v>45918</v>
      </c>
      <c r="F27" s="183">
        <v>45919</v>
      </c>
      <c r="G27" s="183">
        <v>45920</v>
      </c>
      <c r="H27" s="183">
        <v>45921</v>
      </c>
      <c r="I27" s="177"/>
      <c r="J27" s="822" t="s">
        <v>2</v>
      </c>
      <c r="K27" s="823"/>
    </row>
    <row r="28" spans="1:11" s="159" customFormat="1" ht="14.25" customHeight="1" x14ac:dyDescent="0.15">
      <c r="A28" s="155" t="s">
        <v>3</v>
      </c>
      <c r="B28" s="353" t="s">
        <v>4</v>
      </c>
      <c r="C28" s="157" t="s">
        <v>5</v>
      </c>
      <c r="D28" s="157" t="s">
        <v>6</v>
      </c>
      <c r="E28" s="157" t="s">
        <v>7</v>
      </c>
      <c r="F28" s="157" t="s">
        <v>8</v>
      </c>
      <c r="G28" s="157" t="s">
        <v>9</v>
      </c>
      <c r="H28" s="158" t="s">
        <v>10</v>
      </c>
      <c r="I28" s="178"/>
      <c r="J28" s="819"/>
      <c r="K28" s="820"/>
    </row>
    <row r="29" spans="1:11" s="123" customFormat="1" ht="14.25" customHeight="1" x14ac:dyDescent="0.15">
      <c r="A29" s="179" t="s">
        <v>131</v>
      </c>
      <c r="B29" s="160">
        <v>7</v>
      </c>
      <c r="C29" s="157"/>
      <c r="D29" s="156"/>
      <c r="E29" s="160">
        <v>7</v>
      </c>
      <c r="F29" s="160">
        <v>4</v>
      </c>
      <c r="G29" s="160">
        <v>7</v>
      </c>
      <c r="H29" s="160">
        <v>4</v>
      </c>
      <c r="I29" s="161"/>
      <c r="J29" s="162"/>
      <c r="K29" s="163"/>
    </row>
    <row r="30" spans="1:11" ht="13.5" customHeight="1" x14ac:dyDescent="0.15">
      <c r="A30" s="164" t="s">
        <v>132</v>
      </c>
      <c r="B30" s="40" t="s">
        <v>140</v>
      </c>
      <c r="C30" s="180"/>
      <c r="D30" s="165"/>
      <c r="E30" s="40" t="s">
        <v>140</v>
      </c>
      <c r="F30" s="238" t="s">
        <v>133</v>
      </c>
      <c r="G30" s="40" t="s">
        <v>140</v>
      </c>
      <c r="H30" s="238" t="s">
        <v>133</v>
      </c>
      <c r="I30" s="166">
        <f t="shared" ref="I30:I33" si="1">COUNTA(B30:H30)</f>
        <v>5</v>
      </c>
      <c r="J30" s="873"/>
      <c r="K30" s="874"/>
    </row>
    <row r="31" spans="1:11" ht="13.5" customHeight="1" x14ac:dyDescent="0.15">
      <c r="A31" s="181" t="s">
        <v>134</v>
      </c>
      <c r="B31" s="40" t="s">
        <v>135</v>
      </c>
      <c r="C31" s="137"/>
      <c r="D31" s="234"/>
      <c r="E31" s="40" t="s">
        <v>135</v>
      </c>
      <c r="F31" s="40" t="s">
        <v>135</v>
      </c>
      <c r="G31" s="40" t="s">
        <v>136</v>
      </c>
      <c r="H31" s="40" t="s">
        <v>135</v>
      </c>
      <c r="I31" s="168">
        <f t="shared" si="1"/>
        <v>5</v>
      </c>
      <c r="J31" s="838">
        <f>SUM(COUNTIF(B31:H31,"9-15"))*(5.5)+SUM(COUNTIF(B31:H31,"10-15"))*(4.5)+SUM(COUNTIF(B31:H31,"12-15"))*(3)+SUM(COUNTIF(B31:H31,"9-12"))*(3)+SUM(COUNTIF(B31:H31,"9-17"))*(7.25)+SUM(COUNTIF(B31:H31,"13-15"))*(2)</f>
        <v>29.25</v>
      </c>
      <c r="K31" s="838"/>
    </row>
    <row r="32" spans="1:11" ht="13.5" customHeight="1" x14ac:dyDescent="0.15">
      <c r="A32" s="182" t="s">
        <v>137</v>
      </c>
      <c r="B32" s="40"/>
      <c r="C32" s="235"/>
      <c r="D32" s="236"/>
      <c r="E32" s="40" t="s">
        <v>135</v>
      </c>
      <c r="F32" s="16"/>
      <c r="G32" s="40" t="s">
        <v>135</v>
      </c>
      <c r="H32" s="40"/>
      <c r="I32" s="166">
        <f t="shared" si="1"/>
        <v>2</v>
      </c>
      <c r="J32" s="838">
        <f>SUM(COUNTIF(B32:H32,"9-15"))*(5.5)+SUM(COUNTIF(B32:H32,"10-15"))*(4.5)+SUM(COUNTIF(B32:H32,"12-15"))*(3)+SUM(COUNTIF(B32:H32,"9-12"))*(3)+SUM(COUNTIF(B32:H32,"9-17"))*(7.25)+SUM(COUNTIF(B32:H32,"13-15"))*(2)+SUM(COUNTIF(B32:H32,"10-12"))*(2)</f>
        <v>11</v>
      </c>
      <c r="K32" s="838"/>
    </row>
    <row r="33" spans="1:11" ht="13.5" customHeight="1" x14ac:dyDescent="0.15">
      <c r="A33" s="164" t="s">
        <v>138</v>
      </c>
      <c r="B33" s="16" t="s">
        <v>135</v>
      </c>
      <c r="C33" s="235"/>
      <c r="D33" s="236"/>
      <c r="E33" s="16"/>
      <c r="F33" s="16" t="s">
        <v>135</v>
      </c>
      <c r="G33" s="16" t="s">
        <v>135</v>
      </c>
      <c r="H33" s="16" t="s">
        <v>135</v>
      </c>
      <c r="I33" s="166">
        <f t="shared" si="1"/>
        <v>4</v>
      </c>
      <c r="J33" s="838">
        <f>SUM(COUNTIF(B33:H33,"9-15"))*(5.5)+SUM(COUNTIF(B33:H33,"10-15"))*(4.5)+SUM(COUNTIF(B33:H33,"12-15"))*(3)+SUM(COUNTIF(B33:H33,"9-12"))*(3)+SUM(COUNTIF(B33:H33,"9-17"))*(7.25)+SUM(COUNTIF(B33:H33,"13-15"))*(2)</f>
        <v>22</v>
      </c>
      <c r="K33" s="838"/>
    </row>
    <row r="34" spans="1:11" ht="13.5" customHeight="1" x14ac:dyDescent="0.15">
      <c r="A34" s="164" t="s">
        <v>39</v>
      </c>
      <c r="B34" s="40" t="s">
        <v>58</v>
      </c>
      <c r="C34" s="234"/>
      <c r="D34" s="234"/>
      <c r="E34" s="40" t="s">
        <v>58</v>
      </c>
      <c r="F34" s="40"/>
      <c r="G34" s="40"/>
      <c r="H34" s="40"/>
      <c r="I34" s="166">
        <f>COUNTA(B34:H34)</f>
        <v>2</v>
      </c>
      <c r="J34" s="838">
        <f>SUM(COUNTIF(B34:H34,"9-15"))*(5.5)+SUM(COUNTIF(B34:H34,"10-15"))*(4.5)+SUM(COUNTIF(B34:H34,"12-15"))*(3)+SUM(COUNTIF(B34:H34,"9-12"))*(3)+SUM(COUNTIF(B34:H34,"9-17"))*(7.25)+SUM(COUNTIF(B34:H34,"13-15"))*(2)+SUM(COUNTIF(B34:H34,"9-16"))*(6.25)+SUM(COUNTIF(B34:H34,"9-14"))*(4.5)</f>
        <v>12.5</v>
      </c>
      <c r="K34" s="838"/>
    </row>
    <row r="35" spans="1:11" ht="13.5" customHeight="1" x14ac:dyDescent="0.15">
      <c r="A35" s="20" t="s">
        <v>230</v>
      </c>
      <c r="B35" s="40" t="s">
        <v>29</v>
      </c>
      <c r="C35" s="234"/>
      <c r="D35" s="234"/>
      <c r="E35" s="40" t="s">
        <v>29</v>
      </c>
      <c r="F35" s="40"/>
      <c r="G35" s="40" t="s">
        <v>29</v>
      </c>
      <c r="H35" s="40"/>
      <c r="I35" s="166">
        <f>COUNTA(B35:H35)</f>
        <v>3</v>
      </c>
      <c r="J35" s="838">
        <f>SUM(COUNTIF(B35:H35,"9-15"))*(5.5)+SUM(COUNTIF(B35:H35,"10-15"))*(4.5)+SUM(COUNTIF(B35:H35,"12-15"))*(3)+SUM(COUNTIF(B35:H35,"9-12"))*(3)+SUM(COUNTIF(B35:H35,"9-17"))*(7.25)+SUM(COUNTIF(B35:H35,"13-15"))*(2)+SUM(COUNTIF(B35:H35,"9-14"))*(4.5)+SUM(COUNTIF(B35:H35,"10-14"))*(4)</f>
        <v>12</v>
      </c>
      <c r="K35" s="838"/>
    </row>
    <row r="36" spans="1:11" ht="13.5" customHeight="1" thickBot="1" x14ac:dyDescent="0.2">
      <c r="A36" s="20" t="s">
        <v>281</v>
      </c>
      <c r="B36" s="40" t="s">
        <v>140</v>
      </c>
      <c r="C36" s="234"/>
      <c r="D36" s="234"/>
      <c r="E36" s="40" t="s">
        <v>140</v>
      </c>
      <c r="F36" s="40" t="s">
        <v>140</v>
      </c>
      <c r="G36" s="40" t="s">
        <v>140</v>
      </c>
      <c r="H36" s="40" t="s">
        <v>140</v>
      </c>
      <c r="I36" s="253"/>
      <c r="J36" s="873"/>
      <c r="K36" s="874"/>
    </row>
    <row r="37" spans="1:11" ht="13.5" customHeight="1" x14ac:dyDescent="0.15">
      <c r="A37" s="824" t="s">
        <v>139</v>
      </c>
      <c r="B37" s="233" t="s">
        <v>140</v>
      </c>
      <c r="C37" s="237"/>
      <c r="D37" s="237"/>
      <c r="E37" s="233" t="s">
        <v>140</v>
      </c>
      <c r="F37" s="233" t="s">
        <v>140</v>
      </c>
      <c r="G37" s="233" t="s">
        <v>140</v>
      </c>
      <c r="H37" s="233" t="s">
        <v>140</v>
      </c>
      <c r="I37" s="826"/>
      <c r="J37" s="828"/>
      <c r="K37" s="829"/>
    </row>
    <row r="38" spans="1:11" ht="13.5" customHeight="1" thickBot="1" x14ac:dyDescent="0.2">
      <c r="A38" s="825"/>
      <c r="B38" s="173" t="s">
        <v>79</v>
      </c>
      <c r="C38" s="170"/>
      <c r="D38" s="171"/>
      <c r="E38" s="172"/>
      <c r="F38" s="173"/>
      <c r="G38" s="173" t="s">
        <v>122</v>
      </c>
      <c r="H38" s="174" t="s">
        <v>231</v>
      </c>
      <c r="I38" s="827"/>
      <c r="J38" s="830"/>
      <c r="K38" s="831"/>
    </row>
    <row r="39" spans="1:11" s="13" customFormat="1" ht="14.25" customHeight="1" x14ac:dyDescent="0.15">
      <c r="A39" s="153" t="s">
        <v>0</v>
      </c>
      <c r="B39" s="183">
        <v>45922</v>
      </c>
      <c r="C39" s="183">
        <v>45923</v>
      </c>
      <c r="D39" s="183">
        <v>45924</v>
      </c>
      <c r="E39" s="183">
        <v>45925</v>
      </c>
      <c r="F39" s="183">
        <v>45926</v>
      </c>
      <c r="G39" s="183">
        <v>45927</v>
      </c>
      <c r="H39" s="183">
        <v>45928</v>
      </c>
      <c r="I39" s="177"/>
      <c r="J39" s="822" t="s">
        <v>2</v>
      </c>
      <c r="K39" s="823"/>
    </row>
    <row r="40" spans="1:11" s="159" customFormat="1" ht="14.25" customHeight="1" x14ac:dyDescent="0.15">
      <c r="A40" s="155" t="s">
        <v>3</v>
      </c>
      <c r="B40" s="157" t="s">
        <v>4</v>
      </c>
      <c r="C40" s="158" t="s">
        <v>5</v>
      </c>
      <c r="D40" s="157" t="s">
        <v>6</v>
      </c>
      <c r="E40" s="157" t="s">
        <v>7</v>
      </c>
      <c r="F40" s="157" t="s">
        <v>8</v>
      </c>
      <c r="G40" s="157" t="s">
        <v>9</v>
      </c>
      <c r="H40" s="158" t="s">
        <v>10</v>
      </c>
      <c r="I40" s="178"/>
      <c r="J40" s="819"/>
      <c r="K40" s="820"/>
    </row>
    <row r="41" spans="1:11" s="159" customFormat="1" ht="14.25" customHeight="1" x14ac:dyDescent="0.15">
      <c r="A41" s="179" t="s">
        <v>142</v>
      </c>
      <c r="B41" s="160">
        <v>7</v>
      </c>
      <c r="C41" s="157"/>
      <c r="D41" s="156"/>
      <c r="E41" s="160">
        <v>7</v>
      </c>
      <c r="F41" s="160">
        <v>4</v>
      </c>
      <c r="G41" s="160">
        <v>7</v>
      </c>
      <c r="H41" s="160">
        <v>4</v>
      </c>
      <c r="I41" s="161"/>
      <c r="J41" s="162"/>
      <c r="K41" s="163"/>
    </row>
    <row r="42" spans="1:11" ht="13.5" customHeight="1" x14ac:dyDescent="0.15">
      <c r="A42" s="164" t="s">
        <v>132</v>
      </c>
      <c r="B42" s="40" t="s">
        <v>140</v>
      </c>
      <c r="C42" s="180"/>
      <c r="D42" s="165"/>
      <c r="E42" s="40" t="s">
        <v>140</v>
      </c>
      <c r="F42" s="238" t="s">
        <v>133</v>
      </c>
      <c r="G42" s="40" t="s">
        <v>140</v>
      </c>
      <c r="H42" s="238" t="s">
        <v>133</v>
      </c>
      <c r="I42" s="166">
        <f t="shared" ref="I42:I45" si="2">COUNTA(B42:H42)</f>
        <v>5</v>
      </c>
      <c r="J42" s="873"/>
      <c r="K42" s="874"/>
    </row>
    <row r="43" spans="1:11" ht="13.5" customHeight="1" x14ac:dyDescent="0.15">
      <c r="A43" s="181" t="s">
        <v>134</v>
      </c>
      <c r="B43" s="40" t="s">
        <v>135</v>
      </c>
      <c r="C43" s="137"/>
      <c r="D43" s="234"/>
      <c r="E43" s="40" t="s">
        <v>135</v>
      </c>
      <c r="F43" s="40" t="s">
        <v>135</v>
      </c>
      <c r="G43" s="40" t="s">
        <v>136</v>
      </c>
      <c r="H43" s="40" t="s">
        <v>135</v>
      </c>
      <c r="I43" s="168">
        <f t="shared" si="2"/>
        <v>5</v>
      </c>
      <c r="J43" s="838">
        <f>SUM(COUNTIF(B43:H43,"9-15"))*(5.5)+SUM(COUNTIF(B43:H43,"10-15"))*(4.5)+SUM(COUNTIF(B43:H43,"12-15"))*(3)+SUM(COUNTIF(B43:H43,"9-12"))*(3)+SUM(COUNTIF(B43:H43,"9-17"))*(7.25)+SUM(COUNTIF(B43:H43,"13-15"))*(2)</f>
        <v>29.25</v>
      </c>
      <c r="K43" s="838"/>
    </row>
    <row r="44" spans="1:11" ht="13.5" customHeight="1" x14ac:dyDescent="0.15">
      <c r="A44" s="182" t="s">
        <v>137</v>
      </c>
      <c r="B44" s="40"/>
      <c r="C44" s="235"/>
      <c r="D44" s="236"/>
      <c r="E44" s="40" t="s">
        <v>135</v>
      </c>
      <c r="F44" s="16"/>
      <c r="G44" s="40" t="s">
        <v>135</v>
      </c>
      <c r="H44" s="40"/>
      <c r="I44" s="166">
        <f t="shared" si="2"/>
        <v>2</v>
      </c>
      <c r="J44" s="838">
        <f>SUM(COUNTIF(B44:H44,"9-15"))*(5.5)+SUM(COUNTIF(B44:H44,"10-15"))*(4.5)+SUM(COUNTIF(B44:H44,"12-15"))*(3)+SUM(COUNTIF(B44:H44,"9-12"))*(3)+SUM(COUNTIF(B44:H44,"9-17"))*(7.25)+SUM(COUNTIF(B44:H44,"13-15"))*(2)+SUM(COUNTIF(B44:H44,"10-12"))*(2)</f>
        <v>11</v>
      </c>
      <c r="K44" s="838"/>
    </row>
    <row r="45" spans="1:11" ht="13.5" customHeight="1" x14ac:dyDescent="0.15">
      <c r="A45" s="164" t="s">
        <v>138</v>
      </c>
      <c r="B45" s="16" t="s">
        <v>135</v>
      </c>
      <c r="C45" s="235"/>
      <c r="D45" s="236"/>
      <c r="E45" s="16"/>
      <c r="F45" s="16" t="s">
        <v>135</v>
      </c>
      <c r="G45" s="16" t="s">
        <v>135</v>
      </c>
      <c r="H45" s="16" t="s">
        <v>135</v>
      </c>
      <c r="I45" s="166">
        <f t="shared" si="2"/>
        <v>4</v>
      </c>
      <c r="J45" s="838">
        <f>SUM(COUNTIF(B45:H45,"9-15"))*(5.5)+SUM(COUNTIF(B45:H45,"10-15"))*(4.5)+SUM(COUNTIF(B45:H45,"12-15"))*(3)+SUM(COUNTIF(B45:H45,"9-12"))*(3)+SUM(COUNTIF(B45:H45,"9-17"))*(7.25)+SUM(COUNTIF(B45:H45,"13-15"))*(2)</f>
        <v>22</v>
      </c>
      <c r="K45" s="838"/>
    </row>
    <row r="46" spans="1:11" ht="13.5" customHeight="1" x14ac:dyDescent="0.15">
      <c r="A46" s="164" t="s">
        <v>39</v>
      </c>
      <c r="B46" s="40" t="s">
        <v>58</v>
      </c>
      <c r="C46" s="234"/>
      <c r="D46" s="234"/>
      <c r="E46" s="40" t="s">
        <v>58</v>
      </c>
      <c r="F46" s="40" t="s">
        <v>58</v>
      </c>
      <c r="G46" s="40"/>
      <c r="H46" s="40" t="s">
        <v>20</v>
      </c>
      <c r="I46" s="166">
        <f>COUNTA(B46:H46)</f>
        <v>4</v>
      </c>
      <c r="J46" s="838">
        <f>SUM(COUNTIF(B46:H46,"9-15"))*(5.5)+SUM(COUNTIF(B46:H46,"10-15"))*(4.5)+SUM(COUNTIF(B46:H46,"12-15"))*(3)+SUM(COUNTIF(B46:H46,"9-12"))*(3)+SUM(COUNTIF(B46:H46,"9-17"))*(7.25)+SUM(COUNTIF(B46:H46,"13-15"))*(2)+SUM(COUNTIF(B46:H46,"9-16"))*(6.25)+SUM(COUNTIF(B46:H46,"9-14"))*(4.5)</f>
        <v>23.25</v>
      </c>
      <c r="K46" s="838"/>
    </row>
    <row r="47" spans="1:11" ht="13.5" customHeight="1" x14ac:dyDescent="0.15">
      <c r="A47" s="20" t="s">
        <v>230</v>
      </c>
      <c r="B47" s="40" t="s">
        <v>29</v>
      </c>
      <c r="C47" s="234"/>
      <c r="D47" s="234"/>
      <c r="E47" s="40" t="s">
        <v>29</v>
      </c>
      <c r="F47" s="40"/>
      <c r="G47" s="40" t="s">
        <v>29</v>
      </c>
      <c r="H47" s="40"/>
      <c r="I47" s="166">
        <f>COUNTA(B47:H47)</f>
        <v>3</v>
      </c>
      <c r="J47" s="838">
        <f>SUM(COUNTIF(B47:H47,"9-15"))*(5.5)+SUM(COUNTIF(B47:H47,"10-15"))*(4.5)+SUM(COUNTIF(B47:H47,"12-15"))*(3)+SUM(COUNTIF(B47:H47,"9-12"))*(3)+SUM(COUNTIF(B47:H47,"9-17"))*(7.25)+SUM(COUNTIF(B47:H47,"13-15"))*(2)+SUM(COUNTIF(B47:H47,"9-14"))*(4.5)+SUM(COUNTIF(B47:H47,"10-14"))*(4)</f>
        <v>12</v>
      </c>
      <c r="K47" s="838"/>
    </row>
    <row r="48" spans="1:11" ht="13.5" customHeight="1" thickBot="1" x14ac:dyDescent="0.2">
      <c r="A48" s="20" t="s">
        <v>281</v>
      </c>
      <c r="B48" s="40" t="s">
        <v>140</v>
      </c>
      <c r="C48" s="234"/>
      <c r="D48" s="234"/>
      <c r="E48" s="40" t="s">
        <v>140</v>
      </c>
      <c r="F48" s="40" t="s">
        <v>140</v>
      </c>
      <c r="G48" s="40" t="s">
        <v>140</v>
      </c>
      <c r="H48" s="40" t="s">
        <v>140</v>
      </c>
      <c r="I48" s="253"/>
      <c r="J48" s="873"/>
      <c r="K48" s="874"/>
    </row>
    <row r="49" spans="1:11" ht="13.5" customHeight="1" x14ac:dyDescent="0.15">
      <c r="A49" s="824" t="s">
        <v>139</v>
      </c>
      <c r="B49" s="233" t="s">
        <v>140</v>
      </c>
      <c r="C49" s="237"/>
      <c r="D49" s="237"/>
      <c r="E49" s="233" t="s">
        <v>140</v>
      </c>
      <c r="F49" s="233" t="s">
        <v>140</v>
      </c>
      <c r="G49" s="233" t="s">
        <v>140</v>
      </c>
      <c r="H49" s="233" t="s">
        <v>140</v>
      </c>
      <c r="I49" s="826"/>
      <c r="J49" s="828"/>
      <c r="K49" s="829"/>
    </row>
    <row r="50" spans="1:11" ht="13.5" customHeight="1" thickBot="1" x14ac:dyDescent="0.2">
      <c r="A50" s="825"/>
      <c r="B50" s="173" t="s">
        <v>79</v>
      </c>
      <c r="C50" s="170"/>
      <c r="D50" s="171"/>
      <c r="E50" s="172"/>
      <c r="F50" s="173"/>
      <c r="G50" s="173" t="s">
        <v>122</v>
      </c>
      <c r="H50" s="174" t="s">
        <v>231</v>
      </c>
      <c r="I50" s="827"/>
      <c r="J50" s="830"/>
      <c r="K50" s="831"/>
    </row>
    <row r="51" spans="1:11" s="13" customFormat="1" ht="12.75" customHeight="1" x14ac:dyDescent="0.15">
      <c r="A51" s="175" t="s">
        <v>0</v>
      </c>
      <c r="B51" s="176">
        <v>45929</v>
      </c>
      <c r="C51" s="176">
        <v>45930</v>
      </c>
      <c r="D51" s="176"/>
      <c r="E51" s="176"/>
      <c r="F51" s="176"/>
      <c r="G51" s="176"/>
      <c r="H51" s="176"/>
      <c r="I51" s="177"/>
      <c r="J51" s="822" t="s">
        <v>2</v>
      </c>
      <c r="K51" s="823"/>
    </row>
    <row r="52" spans="1:11" s="159" customFormat="1" ht="12.75" customHeight="1" x14ac:dyDescent="0.15">
      <c r="A52" s="155" t="s">
        <v>3</v>
      </c>
      <c r="B52" s="157" t="s">
        <v>4</v>
      </c>
      <c r="C52" s="157" t="s">
        <v>5</v>
      </c>
      <c r="D52" s="157"/>
      <c r="E52" s="157"/>
      <c r="F52" s="157"/>
      <c r="G52" s="157"/>
      <c r="H52" s="157"/>
      <c r="I52" s="178"/>
      <c r="J52" s="819"/>
      <c r="K52" s="820"/>
    </row>
    <row r="53" spans="1:11" s="123" customFormat="1" ht="12.75" customHeight="1" x14ac:dyDescent="0.15">
      <c r="A53" s="179" t="s">
        <v>131</v>
      </c>
      <c r="B53" s="160">
        <v>7</v>
      </c>
      <c r="C53" s="157"/>
      <c r="D53" s="156"/>
      <c r="E53" s="156"/>
      <c r="F53" s="156"/>
      <c r="G53" s="156"/>
      <c r="H53" s="156"/>
      <c r="I53" s="161"/>
      <c r="J53" s="162"/>
      <c r="K53" s="163"/>
    </row>
    <row r="54" spans="1:11" ht="13.5" customHeight="1" x14ac:dyDescent="0.15">
      <c r="A54" s="164" t="s">
        <v>132</v>
      </c>
      <c r="B54" s="40" t="s">
        <v>140</v>
      </c>
      <c r="C54" s="180"/>
      <c r="D54" s="165"/>
      <c r="E54" s="165"/>
      <c r="F54" s="165"/>
      <c r="G54" s="165"/>
      <c r="H54" s="165"/>
      <c r="I54" s="166">
        <f t="shared" ref="I54:I57" si="3">COUNTA(B54:H54)</f>
        <v>1</v>
      </c>
      <c r="J54" s="873"/>
      <c r="K54" s="874"/>
    </row>
    <row r="55" spans="1:11" ht="13.5" customHeight="1" x14ac:dyDescent="0.15">
      <c r="A55" s="181" t="s">
        <v>134</v>
      </c>
      <c r="B55" s="40" t="s">
        <v>135</v>
      </c>
      <c r="C55" s="137"/>
      <c r="D55" s="234"/>
      <c r="E55" s="234"/>
      <c r="F55" s="234"/>
      <c r="G55" s="234"/>
      <c r="H55" s="234"/>
      <c r="I55" s="168">
        <f t="shared" si="3"/>
        <v>1</v>
      </c>
      <c r="J55" s="838">
        <f>SUM(COUNTIF(B55:H55,"9-15"))*(5.5)+SUM(COUNTIF(B55:H55,"10-15"))*(4.5)+SUM(COUNTIF(B55:H55,"12-15"))*(3)+SUM(COUNTIF(B55:H55,"9-12"))*(3)+SUM(COUNTIF(B55:H55,"9-17"))*(7.25)+SUM(COUNTIF(B55:H55,"13-15"))*(2)</f>
        <v>5.5</v>
      </c>
      <c r="K55" s="838"/>
    </row>
    <row r="56" spans="1:11" ht="13.5" customHeight="1" x14ac:dyDescent="0.15">
      <c r="A56" s="182" t="s">
        <v>137</v>
      </c>
      <c r="B56" s="40"/>
      <c r="C56" s="235"/>
      <c r="D56" s="236"/>
      <c r="E56" s="236"/>
      <c r="F56" s="236"/>
      <c r="G56" s="236"/>
      <c r="H56" s="236"/>
      <c r="I56" s="166">
        <f t="shared" si="3"/>
        <v>0</v>
      </c>
      <c r="J56" s="838">
        <f>SUM(COUNTIF(B56:H56,"9-15"))*(5.5)+SUM(COUNTIF(B56:H56,"10-15"))*(4.5)+SUM(COUNTIF(B56:H56,"12-15"))*(3)+SUM(COUNTIF(B56:H56,"9-12"))*(3)+SUM(COUNTIF(B56:H56,"9-17"))*(7.25)+SUM(COUNTIF(B56:H56,"13-15"))*(2)+SUM(COUNTIF(B56:H56,"10-12"))*(2)</f>
        <v>0</v>
      </c>
      <c r="K56" s="838"/>
    </row>
    <row r="57" spans="1:11" ht="13.5" customHeight="1" x14ac:dyDescent="0.15">
      <c r="A57" s="164" t="s">
        <v>138</v>
      </c>
      <c r="B57" s="16" t="s">
        <v>135</v>
      </c>
      <c r="C57" s="235"/>
      <c r="D57" s="236"/>
      <c r="E57" s="236"/>
      <c r="F57" s="236"/>
      <c r="G57" s="236"/>
      <c r="H57" s="236"/>
      <c r="I57" s="166">
        <f t="shared" si="3"/>
        <v>1</v>
      </c>
      <c r="J57" s="838">
        <f>SUM(COUNTIF(B57:H57,"9-15"))*(5.5)+SUM(COUNTIF(B57:H57,"10-15"))*(4.5)+SUM(COUNTIF(B57:H57,"12-15"))*(3)+SUM(COUNTIF(B57:H57,"9-12"))*(3)+SUM(COUNTIF(B57:H57,"9-17"))*(7.25)+SUM(COUNTIF(B57:H57,"13-15"))*(2)</f>
        <v>5.5</v>
      </c>
      <c r="K57" s="838"/>
    </row>
    <row r="58" spans="1:11" ht="13.5" customHeight="1" x14ac:dyDescent="0.15">
      <c r="A58" s="164" t="s">
        <v>39</v>
      </c>
      <c r="B58" s="40" t="s">
        <v>58</v>
      </c>
      <c r="C58" s="234"/>
      <c r="D58" s="234"/>
      <c r="E58" s="234"/>
      <c r="F58" s="234"/>
      <c r="G58" s="234"/>
      <c r="H58" s="234"/>
      <c r="I58" s="166">
        <f>COUNTA(B58:H58)</f>
        <v>1</v>
      </c>
      <c r="J58" s="838">
        <f>SUM(COUNTIF(B58:H58,"9-15"))*(5.5)+SUM(COUNTIF(B58:H58,"10-15"))*(4.5)+SUM(COUNTIF(B58:H58,"12-15"))*(3)+SUM(COUNTIF(B58:H58,"9-12"))*(3)+SUM(COUNTIF(B58:H58,"9-17"))*(7.25)+SUM(COUNTIF(B58:H58,"13-15"))*(2)+SUM(COUNTIF(B58:H58,"9-16"))*(6.25)+SUM(COUNTIF(B58:H58,"9-14"))*(4.5)</f>
        <v>6.25</v>
      </c>
      <c r="K58" s="838"/>
    </row>
    <row r="59" spans="1:11" ht="13.5" customHeight="1" x14ac:dyDescent="0.15">
      <c r="A59" s="20" t="s">
        <v>230</v>
      </c>
      <c r="B59" s="40" t="s">
        <v>29</v>
      </c>
      <c r="C59" s="234"/>
      <c r="D59" s="234"/>
      <c r="E59" s="234"/>
      <c r="F59" s="234"/>
      <c r="G59" s="234"/>
      <c r="H59" s="234"/>
      <c r="I59" s="166">
        <f>COUNTA(B59:H59)</f>
        <v>1</v>
      </c>
      <c r="J59" s="838">
        <f>SUM(COUNTIF(B59:H59,"9-15"))*(5.5)+SUM(COUNTIF(B59:H59,"10-15"))*(4.5)+SUM(COUNTIF(B59:H59,"12-15"))*(3)+SUM(COUNTIF(B59:H59,"9-12"))*(3)+SUM(COUNTIF(B59:H59,"9-17"))*(7.25)+SUM(COUNTIF(B59:H59,"13-15"))*(2)+SUM(COUNTIF(B59:H59,"9-14"))*(4.5)+SUM(COUNTIF(B59:H59,"10-14"))*(4)</f>
        <v>4</v>
      </c>
      <c r="K59" s="838"/>
    </row>
    <row r="60" spans="1:11" ht="13.5" customHeight="1" thickBot="1" x14ac:dyDescent="0.2">
      <c r="A60" s="20" t="s">
        <v>281</v>
      </c>
      <c r="B60" s="40" t="s">
        <v>140</v>
      </c>
      <c r="C60" s="234"/>
      <c r="D60" s="234"/>
      <c r="E60" s="234"/>
      <c r="F60" s="234"/>
      <c r="G60" s="234"/>
      <c r="H60" s="234"/>
      <c r="I60" s="253"/>
      <c r="J60" s="873"/>
      <c r="K60" s="874"/>
    </row>
    <row r="61" spans="1:11" ht="13.5" customHeight="1" x14ac:dyDescent="0.15">
      <c r="A61" s="824" t="s">
        <v>139</v>
      </c>
      <c r="B61" s="233" t="s">
        <v>140</v>
      </c>
      <c r="C61" s="237"/>
      <c r="D61" s="237"/>
      <c r="E61" s="237"/>
      <c r="F61" s="237"/>
      <c r="G61" s="237"/>
      <c r="H61" s="237"/>
      <c r="I61" s="826"/>
      <c r="J61" s="828"/>
      <c r="K61" s="829"/>
    </row>
    <row r="62" spans="1:11" ht="13.5" customHeight="1" thickBot="1" x14ac:dyDescent="0.2">
      <c r="A62" s="825"/>
      <c r="B62" s="173" t="s">
        <v>79</v>
      </c>
      <c r="C62" s="170"/>
      <c r="D62" s="171"/>
      <c r="E62" s="171"/>
      <c r="F62" s="171"/>
      <c r="G62" s="171"/>
      <c r="H62" s="171"/>
      <c r="I62" s="827"/>
      <c r="J62" s="830"/>
      <c r="K62" s="831"/>
    </row>
    <row r="63" spans="1:11" ht="12.75" customHeight="1" x14ac:dyDescent="0.15">
      <c r="J63" s="736" t="s">
        <v>290</v>
      </c>
      <c r="K63" s="736"/>
    </row>
    <row r="64" spans="1:11" s="1" customFormat="1" x14ac:dyDescent="0.15">
      <c r="A64" s="841" t="s">
        <v>143</v>
      </c>
      <c r="B64" s="842"/>
      <c r="C64" s="842"/>
      <c r="D64" s="843"/>
      <c r="E64" s="372" t="s">
        <v>146</v>
      </c>
      <c r="F64" s="186"/>
      <c r="G64" s="14"/>
      <c r="H64" s="10"/>
      <c r="I64" s="10"/>
      <c r="J64" s="736"/>
      <c r="K64" s="736"/>
    </row>
    <row r="65" spans="1:14" s="1" customFormat="1" ht="15" customHeight="1" x14ac:dyDescent="0.15">
      <c r="A65" s="741" t="s">
        <v>283</v>
      </c>
      <c r="B65" s="742"/>
      <c r="C65" s="742"/>
      <c r="D65" s="743"/>
      <c r="E65" s="371" t="s">
        <v>282</v>
      </c>
      <c r="F65" s="367"/>
      <c r="G65" s="368"/>
      <c r="H65" s="368"/>
      <c r="I65" s="368"/>
      <c r="J65" s="368"/>
      <c r="K65" s="368"/>
      <c r="L65" s="368"/>
      <c r="M65" s="368"/>
      <c r="N65" s="368"/>
    </row>
    <row r="66" spans="1:14" s="1" customFormat="1" ht="15" customHeight="1" x14ac:dyDescent="0.15">
      <c r="A66" s="844" t="s">
        <v>284</v>
      </c>
      <c r="B66" s="845"/>
      <c r="C66" s="845"/>
      <c r="D66" s="846"/>
      <c r="E66" s="373" t="s">
        <v>285</v>
      </c>
      <c r="F66" s="369"/>
      <c r="G66" s="370"/>
      <c r="H66" s="370"/>
      <c r="I66" s="370"/>
      <c r="J66" s="370"/>
      <c r="K66" s="370"/>
      <c r="L66" s="370"/>
      <c r="M66" s="370"/>
      <c r="N66" s="370"/>
    </row>
  </sheetData>
  <mergeCells count="62">
    <mergeCell ref="A13:A14"/>
    <mergeCell ref="I13:I14"/>
    <mergeCell ref="J13:K14"/>
    <mergeCell ref="J35:K35"/>
    <mergeCell ref="J23:K23"/>
    <mergeCell ref="A25:A26"/>
    <mergeCell ref="I25:I26"/>
    <mergeCell ref="J25:K26"/>
    <mergeCell ref="J27:K28"/>
    <mergeCell ref="J24:K24"/>
    <mergeCell ref="J30:K30"/>
    <mergeCell ref="J31:K31"/>
    <mergeCell ref="J32:K32"/>
    <mergeCell ref="J33:K33"/>
    <mergeCell ref="J34:K34"/>
    <mergeCell ref="B1:G1"/>
    <mergeCell ref="H1:K1"/>
    <mergeCell ref="I3:I4"/>
    <mergeCell ref="J3:K4"/>
    <mergeCell ref="J6:K6"/>
    <mergeCell ref="J7:K7"/>
    <mergeCell ref="J12:K12"/>
    <mergeCell ref="J22:K22"/>
    <mergeCell ref="J8:K8"/>
    <mergeCell ref="J9:K9"/>
    <mergeCell ref="J10:K10"/>
    <mergeCell ref="J11:K11"/>
    <mergeCell ref="J15:K16"/>
    <mergeCell ref="J18:K18"/>
    <mergeCell ref="J19:K19"/>
    <mergeCell ref="J20:K20"/>
    <mergeCell ref="J21:K21"/>
    <mergeCell ref="A49:A50"/>
    <mergeCell ref="I49:I50"/>
    <mergeCell ref="J49:K50"/>
    <mergeCell ref="A37:A38"/>
    <mergeCell ref="I37:I38"/>
    <mergeCell ref="J37:K38"/>
    <mergeCell ref="J39:K40"/>
    <mergeCell ref="J42:K42"/>
    <mergeCell ref="J43:K43"/>
    <mergeCell ref="J36:K36"/>
    <mergeCell ref="J48:K48"/>
    <mergeCell ref="J58:K58"/>
    <mergeCell ref="J44:K44"/>
    <mergeCell ref="J45:K45"/>
    <mergeCell ref="J46:K46"/>
    <mergeCell ref="J47:K47"/>
    <mergeCell ref="J51:K52"/>
    <mergeCell ref="J54:K54"/>
    <mergeCell ref="J55:K55"/>
    <mergeCell ref="J56:K56"/>
    <mergeCell ref="J57:K57"/>
    <mergeCell ref="A65:D65"/>
    <mergeCell ref="A66:D66"/>
    <mergeCell ref="J59:K59"/>
    <mergeCell ref="A61:A62"/>
    <mergeCell ref="I61:I62"/>
    <mergeCell ref="J61:K62"/>
    <mergeCell ref="J63:K64"/>
    <mergeCell ref="A64:D64"/>
    <mergeCell ref="J60:K60"/>
  </mergeCells>
  <phoneticPr fontId="13"/>
  <pageMargins left="0.51181102362204722" right="0.51181102362204722" top="0.15748031496062992" bottom="0.15748031496062992" header="0.31496062992125984" footer="0.31496062992125984"/>
  <pageSetup paperSize="9" orientation="portrait" r:id="rId1"/>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7580A-A500-42B1-96AC-7A96E9077926}">
  <dimension ref="A1:K55"/>
  <sheetViews>
    <sheetView topLeftCell="A9" zoomScale="115" zoomScaleNormal="115" workbookViewId="0">
      <selection activeCell="N26" sqref="N26"/>
    </sheetView>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50" t="s">
        <v>59</v>
      </c>
      <c r="B1" s="753" t="s">
        <v>289</v>
      </c>
      <c r="C1" s="753"/>
      <c r="D1" s="753"/>
      <c r="E1" s="753"/>
      <c r="F1" s="753"/>
      <c r="G1" s="754"/>
      <c r="H1" s="812" t="s">
        <v>165</v>
      </c>
      <c r="I1" s="813"/>
      <c r="J1" s="813"/>
      <c r="K1" s="814"/>
    </row>
    <row r="2" spans="1:11" x14ac:dyDescent="0.15">
      <c r="A2" s="212"/>
    </row>
    <row r="3" spans="1:11" s="214" customFormat="1" ht="11.25" x14ac:dyDescent="0.15">
      <c r="A3" s="153" t="s">
        <v>0</v>
      </c>
      <c r="B3" s="154">
        <v>45901</v>
      </c>
      <c r="C3" s="154">
        <v>45902</v>
      </c>
      <c r="D3" s="154">
        <v>45903</v>
      </c>
      <c r="E3" s="154">
        <v>45904</v>
      </c>
      <c r="F3" s="154">
        <v>45905</v>
      </c>
      <c r="G3" s="154">
        <v>45906</v>
      </c>
      <c r="H3" s="154">
        <v>45907</v>
      </c>
      <c r="I3" s="815" t="s">
        <v>1</v>
      </c>
      <c r="J3" s="817" t="s">
        <v>2</v>
      </c>
      <c r="K3" s="818"/>
    </row>
    <row r="4" spans="1:11" s="213" customFormat="1" x14ac:dyDescent="0.15">
      <c r="A4" s="155" t="s">
        <v>3</v>
      </c>
      <c r="B4" s="157" t="s">
        <v>4</v>
      </c>
      <c r="C4" s="157" t="s">
        <v>5</v>
      </c>
      <c r="D4" s="157" t="s">
        <v>6</v>
      </c>
      <c r="E4" s="157" t="s">
        <v>7</v>
      </c>
      <c r="F4" s="157" t="s">
        <v>8</v>
      </c>
      <c r="G4" s="157" t="s">
        <v>9</v>
      </c>
      <c r="H4" s="158" t="s">
        <v>10</v>
      </c>
      <c r="I4" s="816"/>
      <c r="J4" s="819"/>
      <c r="K4" s="820"/>
    </row>
    <row r="5" spans="1:11" x14ac:dyDescent="0.15">
      <c r="A5" s="217" t="s">
        <v>131</v>
      </c>
      <c r="B5" s="218"/>
      <c r="C5" s="226"/>
      <c r="D5" s="216"/>
      <c r="E5" s="226"/>
      <c r="F5" s="228"/>
      <c r="G5" s="218"/>
      <c r="H5" s="218"/>
      <c r="I5" s="219"/>
      <c r="J5" s="821"/>
      <c r="K5" s="821"/>
    </row>
    <row r="6" spans="1:11" ht="15.75" customHeight="1" x14ac:dyDescent="0.15">
      <c r="A6" s="225" t="s">
        <v>167</v>
      </c>
      <c r="B6" s="246"/>
      <c r="C6" s="247"/>
      <c r="D6" s="247"/>
      <c r="E6" s="246"/>
      <c r="F6" s="244"/>
      <c r="G6" s="245" t="s">
        <v>168</v>
      </c>
      <c r="H6" s="245" t="s">
        <v>168</v>
      </c>
      <c r="I6" s="221">
        <f>COUNTA(B6:H6)</f>
        <v>2</v>
      </c>
      <c r="J6" s="811">
        <f>SUM(COUNTIF(B6:H6,"D 10-17"))*(6.25)+(COUNTIF(B6:H6,"Y 10-17"))*(6.25)+(COUNTIF(B6:H6,"Y工場"))*(4.5)</f>
        <v>12.5</v>
      </c>
      <c r="K6" s="811"/>
    </row>
    <row r="7" spans="1:11" ht="15.75" customHeight="1" x14ac:dyDescent="0.15">
      <c r="A7" s="225" t="s">
        <v>169</v>
      </c>
      <c r="B7" s="245" t="s">
        <v>168</v>
      </c>
      <c r="C7" s="247"/>
      <c r="D7" s="247"/>
      <c r="E7" s="245" t="s">
        <v>168</v>
      </c>
      <c r="F7" s="245" t="s">
        <v>168</v>
      </c>
      <c r="G7" s="245" t="s">
        <v>170</v>
      </c>
      <c r="H7" s="244"/>
      <c r="I7" s="221">
        <f t="shared" ref="I7:I8" si="0">COUNTA(B7:H7)</f>
        <v>4</v>
      </c>
      <c r="J7" s="811">
        <f>SUM(COUNTIF(B7:H7,"D 10-17"))*(6.25)+(COUNTIF(B7:H7,"Y 10-17"))*(6.25)+(COUNTIF(B7:H7,"Y工場"))*(4.5)</f>
        <v>23.25</v>
      </c>
      <c r="K7" s="811"/>
    </row>
    <row r="8" spans="1:11" ht="15.75" customHeight="1" x14ac:dyDescent="0.15">
      <c r="A8" s="225" t="s">
        <v>186</v>
      </c>
      <c r="B8" s="243" t="s">
        <v>241</v>
      </c>
      <c r="C8" s="247"/>
      <c r="D8" s="247"/>
      <c r="E8" s="243" t="s">
        <v>241</v>
      </c>
      <c r="F8" s="245"/>
      <c r="G8" s="243" t="s">
        <v>241</v>
      </c>
      <c r="H8" s="244"/>
      <c r="I8" s="221">
        <f t="shared" si="0"/>
        <v>3</v>
      </c>
      <c r="J8" s="811">
        <f>SUM(COUNTIF(B8:H8,"D 10-17"))*(6.25)+(COUNTIF(B8:H8,"Y 10-17"))*(6.25)+(COUNTIF(B8:H8,"Y工場"))*(4.5)+(COUNTIF(B8:H8,"D 10-13"))*(3)</f>
        <v>9</v>
      </c>
      <c r="K8" s="811"/>
    </row>
    <row r="9" spans="1:11" ht="15.75" customHeight="1" x14ac:dyDescent="0.15">
      <c r="A9" s="225"/>
      <c r="B9" s="245"/>
      <c r="C9" s="247"/>
      <c r="D9" s="247"/>
      <c r="E9" s="245"/>
      <c r="F9" s="245"/>
      <c r="G9" s="243"/>
      <c r="H9" s="244"/>
      <c r="I9" s="221"/>
      <c r="J9" s="811"/>
      <c r="K9" s="811"/>
    </row>
    <row r="10" spans="1:11" ht="15.75" customHeight="1" x14ac:dyDescent="0.15">
      <c r="A10" s="193"/>
      <c r="B10" s="215"/>
      <c r="C10" s="215"/>
      <c r="D10" s="215"/>
      <c r="E10" s="215"/>
      <c r="F10" s="226"/>
      <c r="G10" s="226"/>
      <c r="H10" s="226"/>
      <c r="I10" s="219"/>
      <c r="J10" s="821"/>
      <c r="K10" s="821"/>
    </row>
    <row r="11" spans="1:11" ht="15.75" customHeight="1" x14ac:dyDescent="0.15">
      <c r="A11" s="220" t="s">
        <v>203</v>
      </c>
      <c r="B11" s="336" t="s">
        <v>242</v>
      </c>
      <c r="C11" s="262"/>
      <c r="D11" s="223"/>
      <c r="E11" s="336" t="s">
        <v>242</v>
      </c>
      <c r="F11" s="220" t="s">
        <v>172</v>
      </c>
      <c r="G11" s="336" t="s">
        <v>242</v>
      </c>
      <c r="H11" s="220" t="s">
        <v>172</v>
      </c>
      <c r="I11" s="227"/>
      <c r="J11" s="810"/>
      <c r="K11" s="810"/>
    </row>
    <row r="12" spans="1:11" ht="15.75" customHeight="1" x14ac:dyDescent="0.15">
      <c r="A12" s="224" t="s">
        <v>204</v>
      </c>
      <c r="B12" s="220"/>
      <c r="C12" s="262"/>
      <c r="D12" s="223"/>
      <c r="E12" s="220"/>
      <c r="F12" s="224"/>
      <c r="G12" s="220"/>
      <c r="H12" s="220"/>
      <c r="I12" s="221"/>
      <c r="J12" s="810"/>
      <c r="K12" s="810"/>
    </row>
    <row r="13" spans="1:11" s="214" customFormat="1" ht="11.25" x14ac:dyDescent="0.15">
      <c r="A13" s="175" t="s">
        <v>0</v>
      </c>
      <c r="B13" s="176">
        <v>45908</v>
      </c>
      <c r="C13" s="176">
        <v>45909</v>
      </c>
      <c r="D13" s="176">
        <v>45910</v>
      </c>
      <c r="E13" s="176">
        <v>45911</v>
      </c>
      <c r="F13" s="176">
        <v>45912</v>
      </c>
      <c r="G13" s="176">
        <v>45913</v>
      </c>
      <c r="H13" s="176">
        <v>45914</v>
      </c>
      <c r="I13" s="815" t="s">
        <v>1</v>
      </c>
      <c r="J13" s="822" t="s">
        <v>2</v>
      </c>
      <c r="K13" s="823"/>
    </row>
    <row r="14" spans="1:11" s="213" customFormat="1" x14ac:dyDescent="0.15">
      <c r="A14" s="155" t="s">
        <v>3</v>
      </c>
      <c r="B14" s="157" t="s">
        <v>4</v>
      </c>
      <c r="C14" s="157" t="s">
        <v>5</v>
      </c>
      <c r="D14" s="157" t="s">
        <v>6</v>
      </c>
      <c r="E14" s="157" t="s">
        <v>7</v>
      </c>
      <c r="F14" s="157" t="s">
        <v>8</v>
      </c>
      <c r="G14" s="157" t="s">
        <v>9</v>
      </c>
      <c r="H14" s="158" t="s">
        <v>10</v>
      </c>
      <c r="I14" s="816"/>
      <c r="J14" s="819"/>
      <c r="K14" s="820"/>
    </row>
    <row r="15" spans="1:11" x14ac:dyDescent="0.15">
      <c r="A15" s="193" t="s">
        <v>142</v>
      </c>
      <c r="B15" s="218"/>
      <c r="C15" s="226"/>
      <c r="D15" s="216"/>
      <c r="E15" s="226"/>
      <c r="F15" s="228"/>
      <c r="G15" s="218"/>
      <c r="H15" s="218"/>
      <c r="I15" s="219"/>
      <c r="J15" s="821"/>
      <c r="K15" s="821"/>
    </row>
    <row r="16" spans="1:11" ht="15.75" customHeight="1" x14ac:dyDescent="0.15">
      <c r="A16" s="222" t="s">
        <v>167</v>
      </c>
      <c r="B16" s="246"/>
      <c r="C16" s="247"/>
      <c r="D16" s="247"/>
      <c r="E16" s="246"/>
      <c r="F16" s="244"/>
      <c r="G16" s="245" t="s">
        <v>168</v>
      </c>
      <c r="H16" s="245" t="s">
        <v>168</v>
      </c>
      <c r="I16" s="221">
        <f>COUNTA(B16:H16)</f>
        <v>2</v>
      </c>
      <c r="J16" s="811">
        <f>SUM(COUNTIF(B16:H16,"D 10-17"))*(6.25)+(COUNTIF(B16:H16,"Y 10-17"))*(6.25)+(COUNTIF(B16:H16,"Y工場"))*(4.5)</f>
        <v>12.5</v>
      </c>
      <c r="K16" s="811"/>
    </row>
    <row r="17" spans="1:11" ht="15.75" customHeight="1" x14ac:dyDescent="0.15">
      <c r="A17" s="222" t="s">
        <v>169</v>
      </c>
      <c r="B17" s="245" t="s">
        <v>168</v>
      </c>
      <c r="C17" s="247"/>
      <c r="D17" s="247"/>
      <c r="E17" s="245" t="s">
        <v>168</v>
      </c>
      <c r="F17" s="245" t="s">
        <v>168</v>
      </c>
      <c r="G17" s="245" t="s">
        <v>170</v>
      </c>
      <c r="H17" s="244"/>
      <c r="I17" s="221">
        <f t="shared" ref="I17:I18" si="1">COUNTA(B17:H17)</f>
        <v>4</v>
      </c>
      <c r="J17" s="811">
        <f>SUM(COUNTIF(B17:H17,"D 10-17"))*(6.25)+(COUNTIF(B17:H17,"Y 10-17"))*(6.25)+(COUNTIF(B17:H17,"Y工場"))*(4.5)</f>
        <v>23.25</v>
      </c>
      <c r="K17" s="811"/>
    </row>
    <row r="18" spans="1:11" ht="15.75" customHeight="1" x14ac:dyDescent="0.15">
      <c r="A18" s="225" t="s">
        <v>186</v>
      </c>
      <c r="B18" s="243" t="s">
        <v>241</v>
      </c>
      <c r="C18" s="247"/>
      <c r="D18" s="247"/>
      <c r="E18" s="243" t="s">
        <v>241</v>
      </c>
      <c r="F18" s="245"/>
      <c r="G18" s="243" t="s">
        <v>241</v>
      </c>
      <c r="H18" s="244"/>
      <c r="I18" s="221">
        <f t="shared" si="1"/>
        <v>3</v>
      </c>
      <c r="J18" s="811">
        <f>SUM(COUNTIF(B18:H18,"D 10-17"))*(6.25)+(COUNTIF(B18:H18,"Y 10-17"))*(6.25)+(COUNTIF(B18:H18,"Y工場"))*(4.5)+(COUNTIF(B18:H18,"D 10-13"))*(3)</f>
        <v>9</v>
      </c>
      <c r="K18" s="811"/>
    </row>
    <row r="19" spans="1:11" ht="15.75" customHeight="1" x14ac:dyDescent="0.15">
      <c r="A19" s="225"/>
      <c r="B19" s="245"/>
      <c r="C19" s="247"/>
      <c r="D19" s="247"/>
      <c r="E19" s="245"/>
      <c r="F19" s="245"/>
      <c r="G19" s="243"/>
      <c r="H19" s="244"/>
      <c r="I19" s="221"/>
      <c r="J19" s="811"/>
      <c r="K19" s="811"/>
    </row>
    <row r="20" spans="1:11" ht="15.75" customHeight="1" x14ac:dyDescent="0.15">
      <c r="A20" s="193"/>
      <c r="B20" s="215"/>
      <c r="C20" s="215"/>
      <c r="D20" s="215"/>
      <c r="E20" s="226"/>
      <c r="F20" s="226"/>
      <c r="G20" s="226"/>
      <c r="H20" s="226"/>
      <c r="I20" s="219"/>
      <c r="J20" s="821"/>
      <c r="K20" s="821"/>
    </row>
    <row r="21" spans="1:11" ht="15.75" customHeight="1" x14ac:dyDescent="0.15">
      <c r="A21" s="220" t="s">
        <v>203</v>
      </c>
      <c r="B21" s="336" t="s">
        <v>242</v>
      </c>
      <c r="C21" s="223"/>
      <c r="D21" s="223"/>
      <c r="E21" s="336" t="s">
        <v>242</v>
      </c>
      <c r="F21" s="220" t="s">
        <v>172</v>
      </c>
      <c r="G21" s="336" t="s">
        <v>242</v>
      </c>
      <c r="H21" s="220" t="s">
        <v>172</v>
      </c>
      <c r="I21" s="227"/>
      <c r="J21" s="810"/>
      <c r="K21" s="810"/>
    </row>
    <row r="22" spans="1:11" ht="15.75" customHeight="1" x14ac:dyDescent="0.15">
      <c r="A22" s="224" t="s">
        <v>204</v>
      </c>
      <c r="B22" s="220"/>
      <c r="C22" s="223"/>
      <c r="D22" s="223"/>
      <c r="E22" s="220"/>
      <c r="F22" s="224"/>
      <c r="G22" s="220"/>
      <c r="H22" s="220"/>
      <c r="I22" s="221"/>
      <c r="J22" s="810"/>
      <c r="K22" s="810"/>
    </row>
    <row r="23" spans="1:11" s="214" customFormat="1" ht="11.25" x14ac:dyDescent="0.15">
      <c r="A23" s="153" t="s">
        <v>0</v>
      </c>
      <c r="B23" s="183">
        <v>45915</v>
      </c>
      <c r="C23" s="183">
        <v>45916</v>
      </c>
      <c r="D23" s="183">
        <v>45917</v>
      </c>
      <c r="E23" s="183">
        <v>45918</v>
      </c>
      <c r="F23" s="183">
        <v>45919</v>
      </c>
      <c r="G23" s="183">
        <v>45920</v>
      </c>
      <c r="H23" s="183">
        <v>45921</v>
      </c>
      <c r="I23" s="815" t="s">
        <v>1</v>
      </c>
      <c r="J23" s="822" t="s">
        <v>2</v>
      </c>
      <c r="K23" s="823"/>
    </row>
    <row r="24" spans="1:11" s="213" customFormat="1" x14ac:dyDescent="0.15">
      <c r="A24" s="155" t="s">
        <v>3</v>
      </c>
      <c r="B24" s="353" t="s">
        <v>4</v>
      </c>
      <c r="C24" s="157" t="s">
        <v>5</v>
      </c>
      <c r="D24" s="157" t="s">
        <v>6</v>
      </c>
      <c r="E24" s="157" t="s">
        <v>7</v>
      </c>
      <c r="F24" s="157" t="s">
        <v>8</v>
      </c>
      <c r="G24" s="157" t="s">
        <v>9</v>
      </c>
      <c r="H24" s="158" t="s">
        <v>10</v>
      </c>
      <c r="I24" s="816"/>
      <c r="J24" s="819"/>
      <c r="K24" s="820"/>
    </row>
    <row r="25" spans="1:11" x14ac:dyDescent="0.15">
      <c r="A25" s="217" t="s">
        <v>131</v>
      </c>
      <c r="B25" s="218"/>
      <c r="C25" s="226"/>
      <c r="D25" s="216"/>
      <c r="E25" s="226"/>
      <c r="F25" s="228"/>
      <c r="G25" s="218"/>
      <c r="H25" s="218"/>
      <c r="I25" s="219"/>
      <c r="J25" s="821"/>
      <c r="K25" s="821"/>
    </row>
    <row r="26" spans="1:11" ht="15.75" customHeight="1" x14ac:dyDescent="0.15">
      <c r="A26" s="222" t="s">
        <v>167</v>
      </c>
      <c r="B26" s="246"/>
      <c r="C26" s="247"/>
      <c r="D26" s="247"/>
      <c r="E26" s="246"/>
      <c r="F26" s="244"/>
      <c r="G26" s="245" t="s">
        <v>168</v>
      </c>
      <c r="H26" s="245" t="s">
        <v>168</v>
      </c>
      <c r="I26" s="221">
        <f>COUNTA(B26:H26)</f>
        <v>2</v>
      </c>
      <c r="J26" s="811">
        <f>SUM(COUNTIF(B26:H26,"D 10-17"))*(6.25)+(COUNTIF(B26:H26,"Y 10-17"))*(6.25)+(COUNTIF(B26:H26,"Y工場"))*(4.5)</f>
        <v>12.5</v>
      </c>
      <c r="K26" s="811"/>
    </row>
    <row r="27" spans="1:11" ht="15.75" customHeight="1" x14ac:dyDescent="0.15">
      <c r="A27" s="222" t="s">
        <v>169</v>
      </c>
      <c r="B27" s="245" t="s">
        <v>168</v>
      </c>
      <c r="C27" s="247"/>
      <c r="D27" s="247"/>
      <c r="E27" s="245" t="s">
        <v>168</v>
      </c>
      <c r="F27" s="245" t="s">
        <v>168</v>
      </c>
      <c r="G27" s="245" t="s">
        <v>170</v>
      </c>
      <c r="H27" s="244"/>
      <c r="I27" s="221">
        <f t="shared" ref="I27:I28" si="2">COUNTA(B27:H27)</f>
        <v>4</v>
      </c>
      <c r="J27" s="811">
        <f>SUM(COUNTIF(B27:H27,"D 10-17"))*(6.25)+(COUNTIF(B27:H27,"Y 10-17"))*(6.25)+(COUNTIF(B27:H27,"Y工場"))*(4.5)</f>
        <v>23.25</v>
      </c>
      <c r="K27" s="811"/>
    </row>
    <row r="28" spans="1:11" ht="15.75" customHeight="1" x14ac:dyDescent="0.15">
      <c r="A28" s="225" t="s">
        <v>186</v>
      </c>
      <c r="B28" s="243" t="s">
        <v>241</v>
      </c>
      <c r="C28" s="247"/>
      <c r="D28" s="247"/>
      <c r="E28" s="243" t="s">
        <v>241</v>
      </c>
      <c r="F28" s="245"/>
      <c r="G28" s="243" t="s">
        <v>241</v>
      </c>
      <c r="H28" s="244"/>
      <c r="I28" s="221">
        <f t="shared" si="2"/>
        <v>3</v>
      </c>
      <c r="J28" s="811">
        <f>SUM(COUNTIF(B28:H28,"D 10-17"))*(6.25)+(COUNTIF(B28:H28,"Y 10-17"))*(6.25)+(COUNTIF(B28:H28,"Y工場"))*(4.5)+(COUNTIF(B28:H28,"D 10-13"))*(3)</f>
        <v>9</v>
      </c>
      <c r="K28" s="811"/>
    </row>
    <row r="29" spans="1:11" ht="15.75" customHeight="1" x14ac:dyDescent="0.15">
      <c r="A29" s="225"/>
      <c r="B29" s="245"/>
      <c r="C29" s="247"/>
      <c r="D29" s="247"/>
      <c r="E29" s="245"/>
      <c r="F29" s="245"/>
      <c r="G29" s="243"/>
      <c r="H29" s="244"/>
      <c r="I29" s="221"/>
      <c r="J29" s="811"/>
      <c r="K29" s="811"/>
    </row>
    <row r="30" spans="1:11" ht="15.75" customHeight="1" x14ac:dyDescent="0.15">
      <c r="A30" s="193"/>
      <c r="B30" s="215"/>
      <c r="C30" s="215"/>
      <c r="D30" s="215"/>
      <c r="E30" s="215"/>
      <c r="F30" s="215"/>
      <c r="G30" s="226"/>
      <c r="H30" s="226"/>
      <c r="I30" s="219"/>
      <c r="J30" s="821"/>
      <c r="K30" s="821"/>
    </row>
    <row r="31" spans="1:11" ht="15.75" customHeight="1" x14ac:dyDescent="0.15">
      <c r="A31" s="220" t="s">
        <v>203</v>
      </c>
      <c r="B31" s="336" t="s">
        <v>242</v>
      </c>
      <c r="C31" s="223"/>
      <c r="D31" s="223"/>
      <c r="E31" s="336" t="s">
        <v>242</v>
      </c>
      <c r="F31" s="220" t="s">
        <v>172</v>
      </c>
      <c r="G31" s="336" t="s">
        <v>242</v>
      </c>
      <c r="H31" s="220" t="s">
        <v>172</v>
      </c>
      <c r="I31" s="227"/>
      <c r="J31" s="810"/>
      <c r="K31" s="810"/>
    </row>
    <row r="32" spans="1:11" ht="15.75" customHeight="1" x14ac:dyDescent="0.15">
      <c r="A32" s="224" t="s">
        <v>204</v>
      </c>
      <c r="B32" s="220"/>
      <c r="C32" s="223"/>
      <c r="D32" s="223"/>
      <c r="E32" s="220"/>
      <c r="F32" s="224"/>
      <c r="G32" s="220"/>
      <c r="H32" s="220"/>
      <c r="I32" s="229"/>
      <c r="J32" s="810"/>
      <c r="K32" s="810"/>
    </row>
    <row r="33" spans="1:11" s="214" customFormat="1" ht="11.25" x14ac:dyDescent="0.15">
      <c r="A33" s="153" t="s">
        <v>0</v>
      </c>
      <c r="B33" s="183">
        <v>45922</v>
      </c>
      <c r="C33" s="183">
        <v>45923</v>
      </c>
      <c r="D33" s="183">
        <v>45924</v>
      </c>
      <c r="E33" s="183">
        <v>45925</v>
      </c>
      <c r="F33" s="183">
        <v>45926</v>
      </c>
      <c r="G33" s="183">
        <v>45927</v>
      </c>
      <c r="H33" s="183">
        <v>45928</v>
      </c>
      <c r="I33" s="815" t="s">
        <v>1</v>
      </c>
      <c r="J33" s="817" t="s">
        <v>2</v>
      </c>
      <c r="K33" s="818"/>
    </row>
    <row r="34" spans="1:11" s="213" customFormat="1" x14ac:dyDescent="0.15">
      <c r="A34" s="155" t="s">
        <v>3</v>
      </c>
      <c r="B34" s="157" t="s">
        <v>4</v>
      </c>
      <c r="C34" s="158" t="s">
        <v>5</v>
      </c>
      <c r="D34" s="157" t="s">
        <v>6</v>
      </c>
      <c r="E34" s="157" t="s">
        <v>7</v>
      </c>
      <c r="F34" s="157" t="s">
        <v>8</v>
      </c>
      <c r="G34" s="157" t="s">
        <v>9</v>
      </c>
      <c r="H34" s="158" t="s">
        <v>10</v>
      </c>
      <c r="I34" s="816"/>
      <c r="J34" s="819"/>
      <c r="K34" s="820"/>
    </row>
    <row r="35" spans="1:11" x14ac:dyDescent="0.15">
      <c r="A35" s="193" t="s">
        <v>142</v>
      </c>
      <c r="B35" s="218"/>
      <c r="C35" s="226"/>
      <c r="D35" s="216"/>
      <c r="E35" s="226"/>
      <c r="F35" s="228"/>
      <c r="G35" s="218"/>
      <c r="H35" s="218"/>
      <c r="I35" s="219"/>
      <c r="J35" s="821"/>
      <c r="K35" s="821"/>
    </row>
    <row r="36" spans="1:11" ht="15.75" customHeight="1" x14ac:dyDescent="0.15">
      <c r="A36" s="222" t="s">
        <v>167</v>
      </c>
      <c r="B36" s="246"/>
      <c r="C36" s="247"/>
      <c r="D36" s="247"/>
      <c r="E36" s="246"/>
      <c r="F36" s="244"/>
      <c r="G36" s="245" t="s">
        <v>168</v>
      </c>
      <c r="H36" s="245" t="s">
        <v>168</v>
      </c>
      <c r="I36" s="221">
        <f>COUNTA(B36:H36)</f>
        <v>2</v>
      </c>
      <c r="J36" s="811">
        <f>SUM(COUNTIF(B36:H36,"D 10-17"))*(6.25)+(COUNTIF(B36:H36,"Y 10-17"))*(6.25)+(COUNTIF(B36:H36,"Y工場"))*(4.5)</f>
        <v>12.5</v>
      </c>
      <c r="K36" s="811"/>
    </row>
    <row r="37" spans="1:11" ht="15.75" customHeight="1" x14ac:dyDescent="0.15">
      <c r="A37" s="222" t="s">
        <v>169</v>
      </c>
      <c r="B37" s="245" t="s">
        <v>168</v>
      </c>
      <c r="C37" s="247"/>
      <c r="D37" s="247"/>
      <c r="E37" s="245" t="s">
        <v>168</v>
      </c>
      <c r="F37" s="245" t="s">
        <v>168</v>
      </c>
      <c r="G37" s="245" t="s">
        <v>170</v>
      </c>
      <c r="H37" s="244"/>
      <c r="I37" s="221">
        <f t="shared" ref="I37:I38" si="3">COUNTA(B37:H37)</f>
        <v>4</v>
      </c>
      <c r="J37" s="811">
        <f>SUM(COUNTIF(B37:H37,"D 10-17"))*(6.25)+(COUNTIF(B37:H37,"Y 10-17"))*(6.25)+(COUNTIF(B37:H37,"Y工場"))*(4.5)</f>
        <v>23.25</v>
      </c>
      <c r="K37" s="811"/>
    </row>
    <row r="38" spans="1:11" ht="15.75" customHeight="1" x14ac:dyDescent="0.15">
      <c r="A38" s="225" t="s">
        <v>186</v>
      </c>
      <c r="B38" s="243" t="s">
        <v>241</v>
      </c>
      <c r="C38" s="247"/>
      <c r="D38" s="247"/>
      <c r="E38" s="243" t="s">
        <v>241</v>
      </c>
      <c r="F38" s="245"/>
      <c r="G38" s="243" t="s">
        <v>241</v>
      </c>
      <c r="H38" s="244"/>
      <c r="I38" s="221">
        <f t="shared" si="3"/>
        <v>3</v>
      </c>
      <c r="J38" s="811">
        <f>SUM(COUNTIF(B38:H38,"D 10-17"))*(6.25)+(COUNTIF(B38:H38,"Y 10-17"))*(6.25)+(COUNTIF(B38:H38,"Y工場"))*(4.5)+(COUNTIF(B38:H38,"D 10-13"))*(3)</f>
        <v>9</v>
      </c>
      <c r="K38" s="811"/>
    </row>
    <row r="39" spans="1:11" ht="15.75" customHeight="1" x14ac:dyDescent="0.15">
      <c r="A39" s="225"/>
      <c r="B39" s="245"/>
      <c r="C39" s="247"/>
      <c r="D39" s="247"/>
      <c r="E39" s="245"/>
      <c r="F39" s="245"/>
      <c r="G39" s="243"/>
      <c r="H39" s="244"/>
      <c r="I39" s="221"/>
      <c r="J39" s="811"/>
      <c r="K39" s="811"/>
    </row>
    <row r="40" spans="1:11" ht="15.75" customHeight="1" x14ac:dyDescent="0.15">
      <c r="A40" s="193"/>
      <c r="B40" s="215"/>
      <c r="C40" s="215"/>
      <c r="D40" s="215"/>
      <c r="E40" s="226"/>
      <c r="F40" s="226"/>
      <c r="G40" s="226"/>
      <c r="H40" s="226"/>
      <c r="I40" s="219"/>
      <c r="J40" s="821"/>
      <c r="K40" s="821"/>
    </row>
    <row r="41" spans="1:11" ht="15.75" customHeight="1" x14ac:dyDescent="0.15">
      <c r="A41" s="220" t="s">
        <v>203</v>
      </c>
      <c r="B41" s="336" t="s">
        <v>242</v>
      </c>
      <c r="C41" s="223"/>
      <c r="D41" s="223"/>
      <c r="E41" s="336" t="s">
        <v>242</v>
      </c>
      <c r="F41" s="220" t="s">
        <v>172</v>
      </c>
      <c r="G41" s="336" t="s">
        <v>242</v>
      </c>
      <c r="H41" s="220" t="s">
        <v>172</v>
      </c>
      <c r="I41" s="227"/>
      <c r="J41" s="810"/>
      <c r="K41" s="810"/>
    </row>
    <row r="42" spans="1:11" ht="15.75" customHeight="1" x14ac:dyDescent="0.15">
      <c r="A42" s="224" t="s">
        <v>204</v>
      </c>
      <c r="B42" s="220"/>
      <c r="C42" s="223"/>
      <c r="D42" s="223"/>
      <c r="E42" s="220"/>
      <c r="F42" s="224"/>
      <c r="G42" s="220"/>
      <c r="H42" s="220"/>
      <c r="I42" s="221"/>
      <c r="J42" s="810"/>
      <c r="K42" s="810"/>
    </row>
    <row r="43" spans="1:11" s="214" customFormat="1" ht="11.25" x14ac:dyDescent="0.15">
      <c r="A43" s="175" t="s">
        <v>0</v>
      </c>
      <c r="B43" s="176">
        <v>45929</v>
      </c>
      <c r="C43" s="176">
        <v>45930</v>
      </c>
      <c r="D43" s="176"/>
      <c r="E43" s="176"/>
      <c r="F43" s="176"/>
      <c r="G43" s="176"/>
      <c r="H43" s="176"/>
      <c r="I43" s="815" t="s">
        <v>1</v>
      </c>
      <c r="J43" s="822" t="s">
        <v>2</v>
      </c>
      <c r="K43" s="823"/>
    </row>
    <row r="44" spans="1:11" s="213" customFormat="1" x14ac:dyDescent="0.15">
      <c r="A44" s="155" t="s">
        <v>3</v>
      </c>
      <c r="B44" s="157" t="s">
        <v>4</v>
      </c>
      <c r="C44" s="157" t="s">
        <v>5</v>
      </c>
      <c r="D44" s="157"/>
      <c r="E44" s="157"/>
      <c r="F44" s="157"/>
      <c r="G44" s="157"/>
      <c r="H44" s="157"/>
      <c r="I44" s="816"/>
      <c r="J44" s="819"/>
      <c r="K44" s="820"/>
    </row>
    <row r="45" spans="1:11" x14ac:dyDescent="0.15">
      <c r="A45" s="217" t="s">
        <v>131</v>
      </c>
      <c r="B45" s="218"/>
      <c r="C45" s="226"/>
      <c r="D45" s="216"/>
      <c r="E45" s="216"/>
      <c r="F45" s="216"/>
      <c r="G45" s="216"/>
      <c r="H45" s="216"/>
      <c r="I45" s="219"/>
      <c r="J45" s="821"/>
      <c r="K45" s="821"/>
    </row>
    <row r="46" spans="1:11" ht="15.75" customHeight="1" x14ac:dyDescent="0.15">
      <c r="A46" s="222" t="s">
        <v>167</v>
      </c>
      <c r="B46" s="246"/>
      <c r="C46" s="247"/>
      <c r="D46" s="247"/>
      <c r="E46" s="247"/>
      <c r="F46" s="247"/>
      <c r="G46" s="247"/>
      <c r="H46" s="247"/>
      <c r="I46" s="221">
        <f>COUNTA(B46:H46)</f>
        <v>0</v>
      </c>
      <c r="J46" s="811">
        <f>SUM(COUNTIF(B46:H46,"D 10-17"))*(6.25)+(COUNTIF(B46:H46,"Y 10-17"))*(6.25)+(COUNTIF(B46:H46,"Y工場"))*(4.5)</f>
        <v>0</v>
      </c>
      <c r="K46" s="811"/>
    </row>
    <row r="47" spans="1:11" ht="15.75" customHeight="1" x14ac:dyDescent="0.15">
      <c r="A47" s="222" t="s">
        <v>169</v>
      </c>
      <c r="B47" s="245" t="s">
        <v>168</v>
      </c>
      <c r="C47" s="247"/>
      <c r="D47" s="247"/>
      <c r="E47" s="247"/>
      <c r="F47" s="247"/>
      <c r="G47" s="247"/>
      <c r="H47" s="247"/>
      <c r="I47" s="221">
        <f t="shared" ref="I47:I48" si="4">COUNTA(B47:H47)</f>
        <v>1</v>
      </c>
      <c r="J47" s="811">
        <f>SUM(COUNTIF(B47:H47,"D 10-17"))*(6.25)+(COUNTIF(B47:H47,"Y 10-17"))*(6.25)+(COUNTIF(B47:H47,"Y工場"))*(4.5)</f>
        <v>6.25</v>
      </c>
      <c r="K47" s="811"/>
    </row>
    <row r="48" spans="1:11" ht="15.75" customHeight="1" x14ac:dyDescent="0.15">
      <c r="A48" s="225" t="s">
        <v>186</v>
      </c>
      <c r="B48" s="243" t="s">
        <v>241</v>
      </c>
      <c r="C48" s="247"/>
      <c r="D48" s="247"/>
      <c r="E48" s="247"/>
      <c r="F48" s="247"/>
      <c r="G48" s="247"/>
      <c r="H48" s="247"/>
      <c r="I48" s="221">
        <f t="shared" si="4"/>
        <v>1</v>
      </c>
      <c r="J48" s="811">
        <f>SUM(COUNTIF(B48:H48,"D 10-17"))*(6.25)+(COUNTIF(B48:H48,"Y 10-17"))*(6.25)+(COUNTIF(B48:H48,"Y工場"))*(4.5)+(COUNTIF(B48:H48,"D 10-13"))*(3)</f>
        <v>3</v>
      </c>
      <c r="K48" s="811"/>
    </row>
    <row r="49" spans="1:11" ht="15.75" customHeight="1" x14ac:dyDescent="0.15">
      <c r="A49" s="225"/>
      <c r="B49" s="245"/>
      <c r="C49" s="247"/>
      <c r="D49" s="247"/>
      <c r="E49" s="247"/>
      <c r="F49" s="247"/>
      <c r="G49" s="247"/>
      <c r="H49" s="247"/>
      <c r="I49" s="221"/>
      <c r="J49" s="811"/>
      <c r="K49" s="811"/>
    </row>
    <row r="50" spans="1:11" ht="15.75" customHeight="1" x14ac:dyDescent="0.15">
      <c r="A50" s="193"/>
      <c r="B50" s="215"/>
      <c r="C50" s="215"/>
      <c r="D50" s="215"/>
      <c r="E50" s="215"/>
      <c r="F50" s="215"/>
      <c r="G50" s="215"/>
      <c r="H50" s="215"/>
      <c r="I50" s="219"/>
      <c r="J50" s="821"/>
      <c r="K50" s="821"/>
    </row>
    <row r="51" spans="1:11" ht="15.75" customHeight="1" x14ac:dyDescent="0.15">
      <c r="A51" s="220" t="s">
        <v>203</v>
      </c>
      <c r="B51" s="336" t="s">
        <v>242</v>
      </c>
      <c r="C51" s="223"/>
      <c r="D51" s="223"/>
      <c r="E51" s="223"/>
      <c r="F51" s="223"/>
      <c r="G51" s="223"/>
      <c r="H51" s="223"/>
      <c r="I51" s="227"/>
      <c r="J51" s="810"/>
      <c r="K51" s="810"/>
    </row>
    <row r="52" spans="1:11" ht="15.75" customHeight="1" x14ac:dyDescent="0.15">
      <c r="A52" s="224" t="s">
        <v>204</v>
      </c>
      <c r="B52" s="220"/>
      <c r="C52" s="223"/>
      <c r="D52" s="223"/>
      <c r="E52" s="223"/>
      <c r="F52" s="223"/>
      <c r="G52" s="223"/>
      <c r="H52" s="223"/>
      <c r="I52" s="221"/>
      <c r="J52" s="810"/>
      <c r="K52" s="810"/>
    </row>
    <row r="53" spans="1:11" x14ac:dyDescent="0.15">
      <c r="A53" s="230"/>
      <c r="B53" s="230"/>
      <c r="C53" s="230"/>
      <c r="D53" s="230"/>
      <c r="E53" s="231"/>
      <c r="F53" s="231"/>
      <c r="G53" s="232"/>
      <c r="H53" s="232"/>
      <c r="I53" s="230"/>
      <c r="J53" s="735" t="s">
        <v>290</v>
      </c>
      <c r="K53" s="735"/>
    </row>
    <row r="54" spans="1:11" s="1" customFormat="1" ht="17.25" customHeight="1" x14ac:dyDescent="0.15">
      <c r="A54" s="737" t="s">
        <v>143</v>
      </c>
      <c r="B54" s="738"/>
      <c r="C54" s="741" t="s">
        <v>162</v>
      </c>
      <c r="D54" s="742"/>
      <c r="E54" s="742"/>
      <c r="F54" s="742" t="s">
        <v>149</v>
      </c>
      <c r="G54" s="742"/>
      <c r="H54" s="743"/>
      <c r="I54" s="10"/>
      <c r="J54" s="736"/>
      <c r="K54" s="736"/>
    </row>
    <row r="55" spans="1:11" s="1" customFormat="1" ht="17.25" customHeight="1" x14ac:dyDescent="0.15">
      <c r="A55" s="739"/>
      <c r="B55" s="740"/>
      <c r="C55" s="744" t="s">
        <v>163</v>
      </c>
      <c r="D55" s="745"/>
      <c r="E55" s="745"/>
      <c r="F55" s="745" t="s">
        <v>164</v>
      </c>
      <c r="G55" s="745"/>
      <c r="H55" s="746"/>
      <c r="I55" s="210"/>
      <c r="J55" s="210"/>
      <c r="K55" s="210"/>
    </row>
  </sheetData>
  <mergeCells count="58">
    <mergeCell ref="J12:K12"/>
    <mergeCell ref="B1:G1"/>
    <mergeCell ref="H1:K1"/>
    <mergeCell ref="I3:I4"/>
    <mergeCell ref="J3:K4"/>
    <mergeCell ref="J5:K5"/>
    <mergeCell ref="J6:K6"/>
    <mergeCell ref="J7:K7"/>
    <mergeCell ref="J8:K8"/>
    <mergeCell ref="J9:K9"/>
    <mergeCell ref="J10:K10"/>
    <mergeCell ref="J11:K11"/>
    <mergeCell ref="I23:I24"/>
    <mergeCell ref="J23:K24"/>
    <mergeCell ref="I13:I14"/>
    <mergeCell ref="J13:K14"/>
    <mergeCell ref="J15:K15"/>
    <mergeCell ref="J16:K16"/>
    <mergeCell ref="J17:K17"/>
    <mergeCell ref="J18:K18"/>
    <mergeCell ref="J29:K29"/>
    <mergeCell ref="J19:K19"/>
    <mergeCell ref="J20:K20"/>
    <mergeCell ref="J21:K21"/>
    <mergeCell ref="J22:K22"/>
    <mergeCell ref="J25:K25"/>
    <mergeCell ref="J26:K26"/>
    <mergeCell ref="J27:K27"/>
    <mergeCell ref="J28:K28"/>
    <mergeCell ref="J41:K41"/>
    <mergeCell ref="J30:K30"/>
    <mergeCell ref="J31:K31"/>
    <mergeCell ref="J32:K32"/>
    <mergeCell ref="I33:I34"/>
    <mergeCell ref="J33:K34"/>
    <mergeCell ref="J35:K35"/>
    <mergeCell ref="J36:K36"/>
    <mergeCell ref="J37:K37"/>
    <mergeCell ref="J38:K38"/>
    <mergeCell ref="J39:K39"/>
    <mergeCell ref="J40:K40"/>
    <mergeCell ref="J53:K54"/>
    <mergeCell ref="J42:K42"/>
    <mergeCell ref="I43:I44"/>
    <mergeCell ref="J43:K44"/>
    <mergeCell ref="J45:K45"/>
    <mergeCell ref="J46:K46"/>
    <mergeCell ref="J47:K47"/>
    <mergeCell ref="J48:K48"/>
    <mergeCell ref="J49:K49"/>
    <mergeCell ref="J50:K50"/>
    <mergeCell ref="J51:K51"/>
    <mergeCell ref="J52:K52"/>
    <mergeCell ref="A54:B55"/>
    <mergeCell ref="C54:E54"/>
    <mergeCell ref="F54:H54"/>
    <mergeCell ref="C55:E55"/>
    <mergeCell ref="F55:H55"/>
  </mergeCells>
  <phoneticPr fontId="13"/>
  <pageMargins left="0.51181102362204722" right="0.51181102362204722" top="0.55118110236220474" bottom="0.55118110236220474" header="0.31496062992125984" footer="0.31496062992125984"/>
  <pageSetup paperSize="9" orientation="portrait" r:id="rId1"/>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968EB-00B3-4D01-B3F7-A27F7AC6F436}">
  <dimension ref="A1:K65"/>
  <sheetViews>
    <sheetView topLeftCell="A42" zoomScale="115" zoomScaleNormal="115" workbookViewId="0">
      <selection activeCell="N26" sqref="N26"/>
    </sheetView>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50" t="s">
        <v>59</v>
      </c>
      <c r="B1" s="753" t="s">
        <v>289</v>
      </c>
      <c r="C1" s="753"/>
      <c r="D1" s="753"/>
      <c r="E1" s="753"/>
      <c r="F1" s="753"/>
      <c r="G1" s="754"/>
      <c r="H1" s="755" t="s">
        <v>154</v>
      </c>
      <c r="I1" s="756"/>
      <c r="J1" s="756"/>
      <c r="K1" s="757"/>
    </row>
    <row r="2" spans="1:11" ht="9" customHeight="1" x14ac:dyDescent="0.15">
      <c r="A2" s="189"/>
    </row>
    <row r="3" spans="1:11" s="191" customFormat="1" ht="15" customHeight="1" x14ac:dyDescent="0.15">
      <c r="A3" s="153" t="s">
        <v>0</v>
      </c>
      <c r="B3" s="154">
        <v>45901</v>
      </c>
      <c r="C3" s="154">
        <v>45902</v>
      </c>
      <c r="D3" s="154">
        <v>45903</v>
      </c>
      <c r="E3" s="154">
        <v>45904</v>
      </c>
      <c r="F3" s="154">
        <v>45905</v>
      </c>
      <c r="G3" s="154">
        <v>45906</v>
      </c>
      <c r="H3" s="154">
        <v>45907</v>
      </c>
      <c r="I3" s="747" t="s">
        <v>1</v>
      </c>
      <c r="J3" s="749" t="s">
        <v>2</v>
      </c>
      <c r="K3" s="750"/>
    </row>
    <row r="4" spans="1:11" s="192" customFormat="1" ht="15" customHeight="1" x14ac:dyDescent="0.15">
      <c r="A4" s="155" t="s">
        <v>3</v>
      </c>
      <c r="B4" s="157" t="s">
        <v>4</v>
      </c>
      <c r="C4" s="157" t="s">
        <v>5</v>
      </c>
      <c r="D4" s="157" t="s">
        <v>6</v>
      </c>
      <c r="E4" s="157" t="s">
        <v>7</v>
      </c>
      <c r="F4" s="157" t="s">
        <v>8</v>
      </c>
      <c r="G4" s="157" t="s">
        <v>9</v>
      </c>
      <c r="H4" s="158" t="s">
        <v>10</v>
      </c>
      <c r="I4" s="748"/>
      <c r="J4" s="749"/>
      <c r="K4" s="750"/>
    </row>
    <row r="5" spans="1:11" s="151" customFormat="1" ht="13.5" customHeight="1" x14ac:dyDescent="0.15">
      <c r="A5" s="206" t="s">
        <v>131</v>
      </c>
      <c r="B5" s="195">
        <v>5</v>
      </c>
      <c r="C5" s="195"/>
      <c r="D5" s="195"/>
      <c r="E5" s="195">
        <v>6</v>
      </c>
      <c r="F5" s="195">
        <v>5</v>
      </c>
      <c r="G5" s="195">
        <v>2</v>
      </c>
      <c r="H5" s="195">
        <v>4</v>
      </c>
      <c r="I5" s="196"/>
      <c r="J5" s="751"/>
      <c r="K5" s="752"/>
    </row>
    <row r="6" spans="1:11" ht="13.5" customHeight="1" x14ac:dyDescent="0.15">
      <c r="A6" s="197" t="s">
        <v>155</v>
      </c>
      <c r="B6" s="239"/>
      <c r="C6" s="241"/>
      <c r="D6" s="241"/>
      <c r="E6" s="239" t="s">
        <v>25</v>
      </c>
      <c r="F6" s="16"/>
      <c r="G6" s="239" t="s">
        <v>157</v>
      </c>
      <c r="H6" s="239" t="s">
        <v>58</v>
      </c>
      <c r="I6" s="199">
        <f>COUNTA(B6:H6)</f>
        <v>3</v>
      </c>
      <c r="J6" s="733">
        <f>SUM(COUNTIF(B6:H6,"9-15"))*(5.5)+SUM(COUNTIF(B6:H6,"10-15"))*(4.5)+SUM(COUNTIF(B6:H6,"9-16"))*(6.25)+SUM(COUNTIF(B6:H6,"9:30-15"))*(5)+SUM(COUNTIF(B6:H6,"10-16"))*(5.5)+SUM(COUNTIF(B6:H6,"10-14"))*(4)</f>
        <v>17</v>
      </c>
      <c r="K6" s="734"/>
    </row>
    <row r="7" spans="1:11" ht="13.5" customHeight="1" x14ac:dyDescent="0.15">
      <c r="A7" s="197" t="s">
        <v>158</v>
      </c>
      <c r="B7" s="239" t="s">
        <v>25</v>
      </c>
      <c r="C7" s="241"/>
      <c r="D7" s="241"/>
      <c r="E7" s="239"/>
      <c r="F7" s="239"/>
      <c r="G7" s="239" t="s">
        <v>126</v>
      </c>
      <c r="H7" s="239" t="s">
        <v>233</v>
      </c>
      <c r="I7" s="200">
        <f>COUNTA(B7:H7)</f>
        <v>3</v>
      </c>
      <c r="J7" s="733">
        <f t="shared" ref="J7:J13" si="0">SUM(COUNTIF(B7:H7,"9-15"))*(5.5)+SUM(COUNTIF(B7:H7,"10-15"))*(4.5)+SUM(COUNTIF(B7:H7,"9-16"))*(6.25)+SUM(COUNTIF(B7:H7,"9:30-15"))*(5)+SUM(COUNTIF(B7:H7,"10-16"))*(5.5)+SUM(COUNTIF(B7:H7,"10-14"))*(4)</f>
        <v>15</v>
      </c>
      <c r="K7" s="734"/>
    </row>
    <row r="8" spans="1:11" ht="13.5" customHeight="1" x14ac:dyDescent="0.15">
      <c r="A8" s="197" t="s">
        <v>159</v>
      </c>
      <c r="B8" s="240" t="s">
        <v>135</v>
      </c>
      <c r="C8" s="241"/>
      <c r="D8" s="241"/>
      <c r="E8" s="240" t="s">
        <v>135</v>
      </c>
      <c r="F8" s="240" t="s">
        <v>135</v>
      </c>
      <c r="G8" s="239"/>
      <c r="H8" s="239"/>
      <c r="I8" s="200">
        <f>COUNTA(#REF!)</f>
        <v>1</v>
      </c>
      <c r="J8" s="733">
        <f t="shared" si="0"/>
        <v>16.5</v>
      </c>
      <c r="K8" s="734"/>
    </row>
    <row r="9" spans="1:11" ht="13.5" customHeight="1" x14ac:dyDescent="0.15">
      <c r="A9" s="197" t="s">
        <v>160</v>
      </c>
      <c r="B9" s="242" t="s">
        <v>176</v>
      </c>
      <c r="C9" s="241"/>
      <c r="D9" s="241"/>
      <c r="E9" s="242" t="s">
        <v>161</v>
      </c>
      <c r="F9" s="239" t="s">
        <v>25</v>
      </c>
      <c r="G9" s="242" t="s">
        <v>161</v>
      </c>
      <c r="H9" s="239"/>
      <c r="I9" s="200">
        <f>COUNTA(B9:H9)</f>
        <v>4</v>
      </c>
      <c r="J9" s="733">
        <f t="shared" si="0"/>
        <v>4.5</v>
      </c>
      <c r="K9" s="734"/>
    </row>
    <row r="10" spans="1:11" ht="13.5" customHeight="1" x14ac:dyDescent="0.15">
      <c r="A10" s="197" t="s">
        <v>15</v>
      </c>
      <c r="B10" s="239" t="s">
        <v>25</v>
      </c>
      <c r="C10" s="241"/>
      <c r="D10" s="241"/>
      <c r="E10" s="239" t="s">
        <v>25</v>
      </c>
      <c r="F10" s="239"/>
      <c r="G10" s="239"/>
      <c r="H10" s="239" t="s">
        <v>233</v>
      </c>
      <c r="I10" s="200">
        <f>COUNTA(B10:H10)</f>
        <v>3</v>
      </c>
      <c r="J10" s="733">
        <f t="shared" si="0"/>
        <v>14</v>
      </c>
      <c r="K10" s="734"/>
    </row>
    <row r="11" spans="1:11" ht="13.5" customHeight="1" x14ac:dyDescent="0.15">
      <c r="A11" s="88" t="s">
        <v>183</v>
      </c>
      <c r="B11" s="239"/>
      <c r="C11" s="241"/>
      <c r="D11" s="241"/>
      <c r="E11" s="239" t="s">
        <v>25</v>
      </c>
      <c r="F11" s="239" t="s">
        <v>25</v>
      </c>
      <c r="G11" s="239"/>
      <c r="H11" s="239" t="s">
        <v>233</v>
      </c>
      <c r="I11" s="200">
        <f>COUNTA(B11:H11)</f>
        <v>3</v>
      </c>
      <c r="J11" s="733">
        <f t="shared" si="0"/>
        <v>14</v>
      </c>
      <c r="K11" s="734"/>
    </row>
    <row r="12" spans="1:11" ht="13.5" customHeight="1" x14ac:dyDescent="0.15">
      <c r="A12" s="88" t="s">
        <v>199</v>
      </c>
      <c r="B12" s="239" t="s">
        <v>25</v>
      </c>
      <c r="C12" s="282"/>
      <c r="D12" s="198"/>
      <c r="E12" s="239" t="s">
        <v>25</v>
      </c>
      <c r="F12" s="239" t="s">
        <v>25</v>
      </c>
      <c r="G12" s="239"/>
      <c r="H12" s="239"/>
      <c r="I12" s="200">
        <f t="shared" ref="I12:I14" si="1">COUNTA(B12:H12)</f>
        <v>3</v>
      </c>
      <c r="J12" s="733">
        <f t="shared" si="0"/>
        <v>13.5</v>
      </c>
      <c r="K12" s="734"/>
    </row>
    <row r="13" spans="1:11" ht="13.5" customHeight="1" x14ac:dyDescent="0.15">
      <c r="A13" s="88" t="s">
        <v>222</v>
      </c>
      <c r="B13" s="239" t="s">
        <v>29</v>
      </c>
      <c r="C13" s="282"/>
      <c r="D13" s="198"/>
      <c r="E13" s="239" t="s">
        <v>29</v>
      </c>
      <c r="F13" s="239" t="s">
        <v>29</v>
      </c>
      <c r="G13" s="239"/>
      <c r="H13" s="239"/>
      <c r="I13" s="200">
        <f t="shared" si="1"/>
        <v>3</v>
      </c>
      <c r="J13" s="733">
        <f t="shared" si="0"/>
        <v>12</v>
      </c>
      <c r="K13" s="734"/>
    </row>
    <row r="14" spans="1:11" ht="13.5" customHeight="1" x14ac:dyDescent="0.15">
      <c r="A14" s="88" t="s">
        <v>258</v>
      </c>
      <c r="B14" s="239"/>
      <c r="C14" s="202"/>
      <c r="D14" s="202"/>
      <c r="E14" s="203"/>
      <c r="F14" s="239"/>
      <c r="G14" s="120"/>
      <c r="H14" s="120"/>
      <c r="I14" s="200">
        <f t="shared" si="1"/>
        <v>0</v>
      </c>
      <c r="J14" s="733">
        <f t="shared" ref="J14" si="2">SUM(COUNTIF(B14:H14,"9-15"))*(5.5)+SUM(COUNTIF(B14:H14,"10-15"))*(4.5)+SUM(COUNTIF(B14:H14,"9-16"))*(6.25)+SUM(COUNTIF(B14:H14,"9:30-15"))*(5)+SUM(COUNTIF(B14:H14,"10-16"))*(5.5)+SUM(COUNTIF(B14:H14,"10-14"))*(4)</f>
        <v>0</v>
      </c>
      <c r="K14" s="734"/>
    </row>
    <row r="15" spans="1:11" s="191" customFormat="1" ht="15" customHeight="1" x14ac:dyDescent="0.15">
      <c r="A15" s="175" t="s">
        <v>0</v>
      </c>
      <c r="B15" s="176">
        <v>45908</v>
      </c>
      <c r="C15" s="176">
        <v>45909</v>
      </c>
      <c r="D15" s="176">
        <v>45910</v>
      </c>
      <c r="E15" s="176">
        <v>45911</v>
      </c>
      <c r="F15" s="176">
        <v>45912</v>
      </c>
      <c r="G15" s="176">
        <v>45913</v>
      </c>
      <c r="H15" s="176">
        <v>45914</v>
      </c>
      <c r="I15" s="747" t="s">
        <v>1</v>
      </c>
      <c r="J15" s="749" t="s">
        <v>2</v>
      </c>
      <c r="K15" s="750"/>
    </row>
    <row r="16" spans="1:11" s="192" customFormat="1" ht="15" customHeight="1" x14ac:dyDescent="0.15">
      <c r="A16" s="155" t="s">
        <v>3</v>
      </c>
      <c r="B16" s="157" t="s">
        <v>4</v>
      </c>
      <c r="C16" s="157" t="s">
        <v>5</v>
      </c>
      <c r="D16" s="157" t="s">
        <v>6</v>
      </c>
      <c r="E16" s="157" t="s">
        <v>7</v>
      </c>
      <c r="F16" s="157" t="s">
        <v>8</v>
      </c>
      <c r="G16" s="157" t="s">
        <v>9</v>
      </c>
      <c r="H16" s="158" t="s">
        <v>10</v>
      </c>
      <c r="I16" s="748"/>
      <c r="J16" s="749"/>
      <c r="K16" s="750"/>
    </row>
    <row r="17" spans="1:11" s="151" customFormat="1" ht="13.5" customHeight="1" x14ac:dyDescent="0.15">
      <c r="A17" s="206" t="s">
        <v>142</v>
      </c>
      <c r="B17" s="195">
        <v>5</v>
      </c>
      <c r="C17" s="195"/>
      <c r="D17" s="195"/>
      <c r="E17" s="195">
        <v>6</v>
      </c>
      <c r="F17" s="195">
        <v>5</v>
      </c>
      <c r="G17" s="195">
        <v>2</v>
      </c>
      <c r="H17" s="195">
        <v>4</v>
      </c>
      <c r="I17" s="196"/>
      <c r="J17" s="751"/>
      <c r="K17" s="752"/>
    </row>
    <row r="18" spans="1:11" s="151" customFormat="1" ht="13.5" customHeight="1" x14ac:dyDescent="0.15">
      <c r="A18" s="197" t="s">
        <v>155</v>
      </c>
      <c r="B18" s="239"/>
      <c r="C18" s="241"/>
      <c r="D18" s="241"/>
      <c r="E18" s="239" t="s">
        <v>25</v>
      </c>
      <c r="F18" s="16"/>
      <c r="G18" s="239" t="s">
        <v>157</v>
      </c>
      <c r="H18" s="239" t="s">
        <v>58</v>
      </c>
      <c r="I18" s="200">
        <f t="shared" ref="I18:I26" si="3">COUNTA(B18:H18)</f>
        <v>3</v>
      </c>
      <c r="J18" s="733">
        <f t="shared" ref="J18:J26" si="4">SUM(COUNTIF(B18:H18,"9-15"))*(5.5)+SUM(COUNTIF(B18:H18,"10-15"))*(4.5)+SUM(COUNTIF(B18:H18,"9-16"))*(6.25)+SUM(COUNTIF(B18:H18,"9:30-15"))*(5)+SUM(COUNTIF(B18:H18,"10-16"))*(5.5)+SUM(COUNTIF(B18:H18,"10-14"))*(4)</f>
        <v>17</v>
      </c>
      <c r="K18" s="734"/>
    </row>
    <row r="19" spans="1:11" ht="13.5" customHeight="1" x14ac:dyDescent="0.15">
      <c r="A19" s="197" t="s">
        <v>158</v>
      </c>
      <c r="B19" s="239" t="s">
        <v>25</v>
      </c>
      <c r="C19" s="241"/>
      <c r="D19" s="241"/>
      <c r="E19" s="239"/>
      <c r="F19" s="239"/>
      <c r="G19" s="239" t="s">
        <v>126</v>
      </c>
      <c r="H19" s="239" t="s">
        <v>233</v>
      </c>
      <c r="I19" s="200">
        <f t="shared" si="3"/>
        <v>3</v>
      </c>
      <c r="J19" s="733">
        <f t="shared" si="4"/>
        <v>15</v>
      </c>
      <c r="K19" s="734"/>
    </row>
    <row r="20" spans="1:11" ht="13.5" customHeight="1" x14ac:dyDescent="0.15">
      <c r="A20" s="197" t="s">
        <v>159</v>
      </c>
      <c r="B20" s="240" t="s">
        <v>135</v>
      </c>
      <c r="C20" s="241"/>
      <c r="D20" s="241"/>
      <c r="E20" s="240" t="s">
        <v>135</v>
      </c>
      <c r="F20" s="240" t="s">
        <v>135</v>
      </c>
      <c r="G20" s="239"/>
      <c r="H20" s="239"/>
      <c r="I20" s="200">
        <f t="shared" si="3"/>
        <v>3</v>
      </c>
      <c r="J20" s="733">
        <f t="shared" si="4"/>
        <v>16.5</v>
      </c>
      <c r="K20" s="734"/>
    </row>
    <row r="21" spans="1:11" ht="13.5" customHeight="1" x14ac:dyDescent="0.15">
      <c r="A21" s="197" t="s">
        <v>160</v>
      </c>
      <c r="B21" s="242" t="s">
        <v>176</v>
      </c>
      <c r="C21" s="241"/>
      <c r="D21" s="241"/>
      <c r="E21" s="242" t="s">
        <v>161</v>
      </c>
      <c r="F21" s="239" t="s">
        <v>25</v>
      </c>
      <c r="G21" s="242" t="s">
        <v>161</v>
      </c>
      <c r="H21" s="239"/>
      <c r="I21" s="200">
        <f t="shared" si="3"/>
        <v>4</v>
      </c>
      <c r="J21" s="733">
        <f t="shared" si="4"/>
        <v>4.5</v>
      </c>
      <c r="K21" s="734"/>
    </row>
    <row r="22" spans="1:11" ht="13.5" customHeight="1" x14ac:dyDescent="0.15">
      <c r="A22" s="197" t="s">
        <v>15</v>
      </c>
      <c r="B22" s="239" t="s">
        <v>25</v>
      </c>
      <c r="C22" s="241"/>
      <c r="D22" s="241"/>
      <c r="E22" s="239" t="s">
        <v>25</v>
      </c>
      <c r="F22" s="239"/>
      <c r="G22" s="239"/>
      <c r="H22" s="239" t="s">
        <v>233</v>
      </c>
      <c r="I22" s="200">
        <f>COUNTA(B22:H22)</f>
        <v>3</v>
      </c>
      <c r="J22" s="733">
        <f t="shared" si="4"/>
        <v>14</v>
      </c>
      <c r="K22" s="734"/>
    </row>
    <row r="23" spans="1:11" ht="13.5" customHeight="1" x14ac:dyDescent="0.15">
      <c r="A23" s="88" t="s">
        <v>183</v>
      </c>
      <c r="B23" s="239"/>
      <c r="C23" s="241"/>
      <c r="D23" s="241"/>
      <c r="E23" s="239" t="s">
        <v>25</v>
      </c>
      <c r="F23" s="239" t="s">
        <v>25</v>
      </c>
      <c r="G23" s="239"/>
      <c r="H23" s="239" t="s">
        <v>233</v>
      </c>
      <c r="I23" s="200">
        <f t="shared" si="3"/>
        <v>3</v>
      </c>
      <c r="J23" s="733">
        <f t="shared" si="4"/>
        <v>14</v>
      </c>
      <c r="K23" s="734"/>
    </row>
    <row r="24" spans="1:11" ht="13.5" customHeight="1" x14ac:dyDescent="0.15">
      <c r="A24" s="88" t="s">
        <v>199</v>
      </c>
      <c r="B24" s="239" t="s">
        <v>25</v>
      </c>
      <c r="C24" s="282"/>
      <c r="D24" s="198"/>
      <c r="E24" s="239" t="s">
        <v>25</v>
      </c>
      <c r="F24" s="239" t="s">
        <v>25</v>
      </c>
      <c r="G24" s="239"/>
      <c r="H24" s="239"/>
      <c r="I24" s="200">
        <f t="shared" si="3"/>
        <v>3</v>
      </c>
      <c r="J24" s="733">
        <f t="shared" si="4"/>
        <v>13.5</v>
      </c>
      <c r="K24" s="734"/>
    </row>
    <row r="25" spans="1:11" ht="13.5" customHeight="1" x14ac:dyDescent="0.15">
      <c r="A25" s="88" t="s">
        <v>222</v>
      </c>
      <c r="B25" s="239" t="s">
        <v>29</v>
      </c>
      <c r="C25" s="282"/>
      <c r="D25" s="198"/>
      <c r="E25" s="239" t="s">
        <v>29</v>
      </c>
      <c r="F25" s="239" t="s">
        <v>29</v>
      </c>
      <c r="G25" s="239"/>
      <c r="H25" s="239"/>
      <c r="I25" s="200">
        <f t="shared" si="3"/>
        <v>3</v>
      </c>
      <c r="J25" s="733">
        <f t="shared" si="4"/>
        <v>12</v>
      </c>
      <c r="K25" s="734"/>
    </row>
    <row r="26" spans="1:11" ht="13.5" customHeight="1" x14ac:dyDescent="0.15">
      <c r="A26" s="88" t="s">
        <v>258</v>
      </c>
      <c r="B26" s="239"/>
      <c r="C26" s="202"/>
      <c r="D26" s="202"/>
      <c r="E26" s="203"/>
      <c r="F26" s="239"/>
      <c r="G26" s="120"/>
      <c r="H26" s="120"/>
      <c r="I26" s="200">
        <f t="shared" si="3"/>
        <v>0</v>
      </c>
      <c r="J26" s="733">
        <f t="shared" si="4"/>
        <v>0</v>
      </c>
      <c r="K26" s="734"/>
    </row>
    <row r="27" spans="1:11" s="191" customFormat="1" ht="15" customHeight="1" x14ac:dyDescent="0.15">
      <c r="A27" s="153" t="s">
        <v>0</v>
      </c>
      <c r="B27" s="183">
        <v>45915</v>
      </c>
      <c r="C27" s="183">
        <v>45916</v>
      </c>
      <c r="D27" s="183">
        <v>45917</v>
      </c>
      <c r="E27" s="183">
        <v>45918</v>
      </c>
      <c r="F27" s="183">
        <v>45919</v>
      </c>
      <c r="G27" s="183">
        <v>45920</v>
      </c>
      <c r="H27" s="183">
        <v>45921</v>
      </c>
      <c r="I27" s="747" t="s">
        <v>1</v>
      </c>
      <c r="J27" s="749" t="s">
        <v>2</v>
      </c>
      <c r="K27" s="750"/>
    </row>
    <row r="28" spans="1:11" s="192" customFormat="1" ht="15" customHeight="1" x14ac:dyDescent="0.15">
      <c r="A28" s="155" t="s">
        <v>3</v>
      </c>
      <c r="B28" s="353" t="s">
        <v>4</v>
      </c>
      <c r="C28" s="157" t="s">
        <v>5</v>
      </c>
      <c r="D28" s="157" t="s">
        <v>6</v>
      </c>
      <c r="E28" s="157" t="s">
        <v>7</v>
      </c>
      <c r="F28" s="157" t="s">
        <v>8</v>
      </c>
      <c r="G28" s="157" t="s">
        <v>9</v>
      </c>
      <c r="H28" s="158" t="s">
        <v>10</v>
      </c>
      <c r="I28" s="748"/>
      <c r="J28" s="749"/>
      <c r="K28" s="750"/>
    </row>
    <row r="29" spans="1:11" s="151" customFormat="1" ht="14.25" customHeight="1" x14ac:dyDescent="0.15">
      <c r="A29" s="206" t="s">
        <v>131</v>
      </c>
      <c r="B29" s="195">
        <v>5</v>
      </c>
      <c r="C29" s="195"/>
      <c r="D29" s="195"/>
      <c r="E29" s="195">
        <v>6</v>
      </c>
      <c r="F29" s="195">
        <v>5</v>
      </c>
      <c r="G29" s="195">
        <v>2</v>
      </c>
      <c r="H29" s="195">
        <v>4</v>
      </c>
      <c r="I29" s="196"/>
      <c r="J29" s="751"/>
      <c r="K29" s="752"/>
    </row>
    <row r="30" spans="1:11" ht="13.5" customHeight="1" x14ac:dyDescent="0.15">
      <c r="A30" s="204" t="s">
        <v>155</v>
      </c>
      <c r="B30" s="239"/>
      <c r="C30" s="241"/>
      <c r="D30" s="241"/>
      <c r="E30" s="239" t="s">
        <v>25</v>
      </c>
      <c r="F30" s="16"/>
      <c r="G30" s="239" t="s">
        <v>157</v>
      </c>
      <c r="H30" s="239" t="s">
        <v>58</v>
      </c>
      <c r="I30" s="199">
        <f>COUNTA(B30:H30)</f>
        <v>3</v>
      </c>
      <c r="J30" s="733">
        <f t="shared" ref="J30:J38" si="5">SUM(COUNTIF(B30:H30,"9-15"))*(5.5)+SUM(COUNTIF(B30:H30,"10-15"))*(4.5)+SUM(COUNTIF(B30:H30,"9-16"))*(6.25)+SUM(COUNTIF(B30:H30,"9:30-15"))*(5)+SUM(COUNTIF(B30:H30,"10-16"))*(5.5)+SUM(COUNTIF(B30:H30,"10-14"))*(4)</f>
        <v>17</v>
      </c>
      <c r="K30" s="734"/>
    </row>
    <row r="31" spans="1:11" ht="13.5" customHeight="1" x14ac:dyDescent="0.15">
      <c r="A31" s="204" t="s">
        <v>158</v>
      </c>
      <c r="B31" s="239" t="s">
        <v>25</v>
      </c>
      <c r="C31" s="241"/>
      <c r="D31" s="241"/>
      <c r="E31" s="239"/>
      <c r="F31" s="239"/>
      <c r="G31" s="239" t="s">
        <v>126</v>
      </c>
      <c r="H31" s="239" t="s">
        <v>233</v>
      </c>
      <c r="I31" s="200">
        <f t="shared" ref="I31:I38" si="6">COUNTA(B31:H31)</f>
        <v>3</v>
      </c>
      <c r="J31" s="733">
        <f t="shared" si="5"/>
        <v>15</v>
      </c>
      <c r="K31" s="734"/>
    </row>
    <row r="32" spans="1:11" ht="13.5" customHeight="1" x14ac:dyDescent="0.15">
      <c r="A32" s="204" t="s">
        <v>159</v>
      </c>
      <c r="B32" s="240" t="s">
        <v>135</v>
      </c>
      <c r="C32" s="241"/>
      <c r="D32" s="241"/>
      <c r="E32" s="240" t="s">
        <v>135</v>
      </c>
      <c r="F32" s="240" t="s">
        <v>135</v>
      </c>
      <c r="G32" s="239"/>
      <c r="H32" s="239"/>
      <c r="I32" s="200">
        <f t="shared" si="6"/>
        <v>3</v>
      </c>
      <c r="J32" s="733">
        <f t="shared" si="5"/>
        <v>16.5</v>
      </c>
      <c r="K32" s="734"/>
    </row>
    <row r="33" spans="1:11" ht="13.5" customHeight="1" x14ac:dyDescent="0.15">
      <c r="A33" s="204" t="s">
        <v>160</v>
      </c>
      <c r="B33" s="242" t="s">
        <v>176</v>
      </c>
      <c r="C33" s="241"/>
      <c r="D33" s="241"/>
      <c r="E33" s="242" t="s">
        <v>161</v>
      </c>
      <c r="F33" s="239" t="s">
        <v>25</v>
      </c>
      <c r="G33" s="242" t="s">
        <v>161</v>
      </c>
      <c r="H33" s="239"/>
      <c r="I33" s="200">
        <f t="shared" si="6"/>
        <v>4</v>
      </c>
      <c r="J33" s="733">
        <f t="shared" si="5"/>
        <v>4.5</v>
      </c>
      <c r="K33" s="734"/>
    </row>
    <row r="34" spans="1:11" ht="13.5" customHeight="1" x14ac:dyDescent="0.15">
      <c r="A34" s="204" t="s">
        <v>15</v>
      </c>
      <c r="B34" s="239" t="s">
        <v>25</v>
      </c>
      <c r="C34" s="241"/>
      <c r="D34" s="241"/>
      <c r="E34" s="239" t="s">
        <v>25</v>
      </c>
      <c r="F34" s="239"/>
      <c r="G34" s="239"/>
      <c r="H34" s="239" t="s">
        <v>233</v>
      </c>
      <c r="I34" s="200">
        <f t="shared" si="6"/>
        <v>3</v>
      </c>
      <c r="J34" s="733">
        <f t="shared" si="5"/>
        <v>14</v>
      </c>
      <c r="K34" s="734"/>
    </row>
    <row r="35" spans="1:11" ht="13.5" customHeight="1" x14ac:dyDescent="0.15">
      <c r="A35" s="88" t="s">
        <v>183</v>
      </c>
      <c r="B35" s="239"/>
      <c r="C35" s="241"/>
      <c r="D35" s="241"/>
      <c r="E35" s="239" t="s">
        <v>25</v>
      </c>
      <c r="F35" s="239" t="s">
        <v>25</v>
      </c>
      <c r="G35" s="239"/>
      <c r="H35" s="239" t="s">
        <v>233</v>
      </c>
      <c r="I35" s="200">
        <f t="shared" si="6"/>
        <v>3</v>
      </c>
      <c r="J35" s="733">
        <f t="shared" si="5"/>
        <v>14</v>
      </c>
      <c r="K35" s="734"/>
    </row>
    <row r="36" spans="1:11" ht="13.5" customHeight="1" x14ac:dyDescent="0.15">
      <c r="A36" s="88" t="s">
        <v>199</v>
      </c>
      <c r="B36" s="239" t="s">
        <v>25</v>
      </c>
      <c r="C36" s="282"/>
      <c r="D36" s="198"/>
      <c r="E36" s="239" t="s">
        <v>25</v>
      </c>
      <c r="F36" s="239" t="s">
        <v>25</v>
      </c>
      <c r="G36" s="239"/>
      <c r="H36" s="239"/>
      <c r="I36" s="200">
        <f t="shared" si="6"/>
        <v>3</v>
      </c>
      <c r="J36" s="733">
        <f t="shared" si="5"/>
        <v>13.5</v>
      </c>
      <c r="K36" s="734"/>
    </row>
    <row r="37" spans="1:11" ht="13.5" customHeight="1" x14ac:dyDescent="0.15">
      <c r="A37" s="88" t="s">
        <v>222</v>
      </c>
      <c r="B37" s="239" t="s">
        <v>29</v>
      </c>
      <c r="C37" s="282"/>
      <c r="D37" s="198"/>
      <c r="E37" s="239" t="s">
        <v>29</v>
      </c>
      <c r="F37" s="239" t="s">
        <v>29</v>
      </c>
      <c r="G37" s="239"/>
      <c r="H37" s="239"/>
      <c r="I37" s="200">
        <f t="shared" si="6"/>
        <v>3</v>
      </c>
      <c r="J37" s="733">
        <f t="shared" si="5"/>
        <v>12</v>
      </c>
      <c r="K37" s="734"/>
    </row>
    <row r="38" spans="1:11" ht="13.5" customHeight="1" x14ac:dyDescent="0.15">
      <c r="A38" s="88" t="s">
        <v>258</v>
      </c>
      <c r="B38" s="239"/>
      <c r="C38" s="202"/>
      <c r="D38" s="202"/>
      <c r="E38" s="203"/>
      <c r="F38" s="239"/>
      <c r="G38" s="120"/>
      <c r="H38" s="120"/>
      <c r="I38" s="200">
        <f t="shared" si="6"/>
        <v>0</v>
      </c>
      <c r="J38" s="733">
        <f t="shared" si="5"/>
        <v>0</v>
      </c>
      <c r="K38" s="734"/>
    </row>
    <row r="39" spans="1:11" s="191" customFormat="1" ht="15" customHeight="1" x14ac:dyDescent="0.15">
      <c r="A39" s="153" t="s">
        <v>0</v>
      </c>
      <c r="B39" s="183">
        <v>45922</v>
      </c>
      <c r="C39" s="183">
        <v>45923</v>
      </c>
      <c r="D39" s="183">
        <v>45924</v>
      </c>
      <c r="E39" s="183">
        <v>45925</v>
      </c>
      <c r="F39" s="183">
        <v>45926</v>
      </c>
      <c r="G39" s="183">
        <v>45927</v>
      </c>
      <c r="H39" s="183">
        <v>45928</v>
      </c>
      <c r="I39" s="747" t="s">
        <v>1</v>
      </c>
      <c r="J39" s="749" t="s">
        <v>2</v>
      </c>
      <c r="K39" s="750"/>
    </row>
    <row r="40" spans="1:11" s="192" customFormat="1" ht="15" customHeight="1" x14ac:dyDescent="0.15">
      <c r="A40" s="155" t="s">
        <v>3</v>
      </c>
      <c r="B40" s="157" t="s">
        <v>4</v>
      </c>
      <c r="C40" s="158" t="s">
        <v>5</v>
      </c>
      <c r="D40" s="157" t="s">
        <v>6</v>
      </c>
      <c r="E40" s="157" t="s">
        <v>7</v>
      </c>
      <c r="F40" s="157" t="s">
        <v>8</v>
      </c>
      <c r="G40" s="157" t="s">
        <v>9</v>
      </c>
      <c r="H40" s="158" t="s">
        <v>10</v>
      </c>
      <c r="I40" s="748"/>
      <c r="J40" s="749"/>
      <c r="K40" s="750"/>
    </row>
    <row r="41" spans="1:11" s="151" customFormat="1" ht="13.5" customHeight="1" x14ac:dyDescent="0.15">
      <c r="A41" s="206" t="s">
        <v>142</v>
      </c>
      <c r="B41" s="195">
        <v>5</v>
      </c>
      <c r="C41" s="195"/>
      <c r="D41" s="195"/>
      <c r="E41" s="195">
        <v>6</v>
      </c>
      <c r="F41" s="195">
        <v>5</v>
      </c>
      <c r="G41" s="195">
        <v>2</v>
      </c>
      <c r="H41" s="195">
        <v>4</v>
      </c>
      <c r="I41" s="196"/>
      <c r="J41" s="751"/>
      <c r="K41" s="752"/>
    </row>
    <row r="42" spans="1:11" ht="13.5" customHeight="1" x14ac:dyDescent="0.15">
      <c r="A42" s="204" t="s">
        <v>155</v>
      </c>
      <c r="B42" s="239"/>
      <c r="C42" s="241"/>
      <c r="D42" s="241"/>
      <c r="E42" s="239" t="s">
        <v>25</v>
      </c>
      <c r="F42" s="16"/>
      <c r="G42" s="239" t="s">
        <v>157</v>
      </c>
      <c r="H42" s="239" t="s">
        <v>58</v>
      </c>
      <c r="I42" s="199">
        <f>COUNTA(B42:H42)</f>
        <v>3</v>
      </c>
      <c r="J42" s="733">
        <f t="shared" ref="J42:J50" si="7">SUM(COUNTIF(B42:H42,"9-15"))*(5.5)+SUM(COUNTIF(B42:H42,"10-15"))*(4.5)+SUM(COUNTIF(B42:H42,"9-16"))*(6.25)+SUM(COUNTIF(B42:H42,"9:30-15"))*(5)+SUM(COUNTIF(B42:H42,"10-16"))*(5.5)+SUM(COUNTIF(B42:H42,"10-14"))*(4)</f>
        <v>17</v>
      </c>
      <c r="K42" s="734"/>
    </row>
    <row r="43" spans="1:11" s="151" customFormat="1" ht="13.5" customHeight="1" x14ac:dyDescent="0.15">
      <c r="A43" s="204" t="s">
        <v>158</v>
      </c>
      <c r="B43" s="239" t="s">
        <v>25</v>
      </c>
      <c r="C43" s="241"/>
      <c r="D43" s="241"/>
      <c r="E43" s="239"/>
      <c r="F43" s="239"/>
      <c r="G43" s="239" t="s">
        <v>126</v>
      </c>
      <c r="H43" s="239" t="s">
        <v>233</v>
      </c>
      <c r="I43" s="200">
        <f t="shared" ref="I43:I50" si="8">COUNTA(B43:H43)</f>
        <v>3</v>
      </c>
      <c r="J43" s="733">
        <f t="shared" si="7"/>
        <v>15</v>
      </c>
      <c r="K43" s="734"/>
    </row>
    <row r="44" spans="1:11" ht="13.5" customHeight="1" x14ac:dyDescent="0.15">
      <c r="A44" s="204" t="s">
        <v>159</v>
      </c>
      <c r="B44" s="240" t="s">
        <v>135</v>
      </c>
      <c r="C44" s="241"/>
      <c r="D44" s="241"/>
      <c r="E44" s="240" t="s">
        <v>135</v>
      </c>
      <c r="F44" s="240" t="s">
        <v>135</v>
      </c>
      <c r="G44" s="239"/>
      <c r="H44" s="239"/>
      <c r="I44" s="200">
        <f t="shared" si="8"/>
        <v>3</v>
      </c>
      <c r="J44" s="733">
        <f t="shared" si="7"/>
        <v>16.5</v>
      </c>
      <c r="K44" s="734"/>
    </row>
    <row r="45" spans="1:11" ht="13.5" customHeight="1" x14ac:dyDescent="0.15">
      <c r="A45" s="204" t="s">
        <v>160</v>
      </c>
      <c r="B45" s="242" t="s">
        <v>176</v>
      </c>
      <c r="C45" s="241"/>
      <c r="D45" s="241"/>
      <c r="E45" s="242" t="s">
        <v>161</v>
      </c>
      <c r="F45" s="239" t="s">
        <v>25</v>
      </c>
      <c r="G45" s="242" t="s">
        <v>161</v>
      </c>
      <c r="H45" s="239"/>
      <c r="I45" s="200">
        <f t="shared" si="8"/>
        <v>4</v>
      </c>
      <c r="J45" s="733">
        <f t="shared" si="7"/>
        <v>4.5</v>
      </c>
      <c r="K45" s="734"/>
    </row>
    <row r="46" spans="1:11" ht="13.5" customHeight="1" x14ac:dyDescent="0.15">
      <c r="A46" s="204" t="s">
        <v>15</v>
      </c>
      <c r="B46" s="239" t="s">
        <v>25</v>
      </c>
      <c r="C46" s="241"/>
      <c r="D46" s="241"/>
      <c r="E46" s="239" t="s">
        <v>25</v>
      </c>
      <c r="F46" s="239"/>
      <c r="G46" s="239"/>
      <c r="H46" s="239" t="s">
        <v>233</v>
      </c>
      <c r="I46" s="200">
        <f t="shared" si="8"/>
        <v>3</v>
      </c>
      <c r="J46" s="733">
        <f t="shared" si="7"/>
        <v>14</v>
      </c>
      <c r="K46" s="734"/>
    </row>
    <row r="47" spans="1:11" ht="13.5" customHeight="1" x14ac:dyDescent="0.15">
      <c r="A47" s="88" t="s">
        <v>183</v>
      </c>
      <c r="B47" s="239"/>
      <c r="C47" s="241"/>
      <c r="D47" s="241"/>
      <c r="E47" s="239" t="s">
        <v>25</v>
      </c>
      <c r="F47" s="239" t="s">
        <v>25</v>
      </c>
      <c r="G47" s="239"/>
      <c r="H47" s="239" t="s">
        <v>233</v>
      </c>
      <c r="I47" s="200">
        <f t="shared" si="8"/>
        <v>3</v>
      </c>
      <c r="J47" s="733">
        <f t="shared" si="7"/>
        <v>14</v>
      </c>
      <c r="K47" s="734"/>
    </row>
    <row r="48" spans="1:11" ht="13.5" customHeight="1" x14ac:dyDescent="0.15">
      <c r="A48" s="88" t="s">
        <v>199</v>
      </c>
      <c r="B48" s="239" t="s">
        <v>25</v>
      </c>
      <c r="C48" s="282"/>
      <c r="D48" s="198"/>
      <c r="E48" s="239" t="s">
        <v>25</v>
      </c>
      <c r="F48" s="239" t="s">
        <v>25</v>
      </c>
      <c r="G48" s="239"/>
      <c r="H48" s="239"/>
      <c r="I48" s="200">
        <f t="shared" si="8"/>
        <v>3</v>
      </c>
      <c r="J48" s="733">
        <f t="shared" si="7"/>
        <v>13.5</v>
      </c>
      <c r="K48" s="734"/>
    </row>
    <row r="49" spans="1:11" ht="13.5" customHeight="1" x14ac:dyDescent="0.15">
      <c r="A49" s="88" t="s">
        <v>222</v>
      </c>
      <c r="B49" s="239" t="s">
        <v>29</v>
      </c>
      <c r="C49" s="282"/>
      <c r="D49" s="198"/>
      <c r="E49" s="239" t="s">
        <v>29</v>
      </c>
      <c r="F49" s="239" t="s">
        <v>29</v>
      </c>
      <c r="G49" s="239"/>
      <c r="H49" s="239"/>
      <c r="I49" s="200">
        <f t="shared" si="8"/>
        <v>3</v>
      </c>
      <c r="J49" s="733">
        <f t="shared" si="7"/>
        <v>12</v>
      </c>
      <c r="K49" s="734"/>
    </row>
    <row r="50" spans="1:11" ht="13.5" customHeight="1" x14ac:dyDescent="0.15">
      <c r="A50" s="88" t="s">
        <v>258</v>
      </c>
      <c r="B50" s="239"/>
      <c r="C50" s="202"/>
      <c r="D50" s="202"/>
      <c r="E50" s="203"/>
      <c r="F50" s="239"/>
      <c r="G50" s="120"/>
      <c r="H50" s="120"/>
      <c r="I50" s="200">
        <f t="shared" si="8"/>
        <v>0</v>
      </c>
      <c r="J50" s="733">
        <f t="shared" si="7"/>
        <v>0</v>
      </c>
      <c r="K50" s="734"/>
    </row>
    <row r="51" spans="1:11" s="191" customFormat="1" ht="15" customHeight="1" x14ac:dyDescent="0.15">
      <c r="A51" s="175" t="s">
        <v>0</v>
      </c>
      <c r="B51" s="176">
        <v>45929</v>
      </c>
      <c r="C51" s="176">
        <v>45930</v>
      </c>
      <c r="D51" s="176"/>
      <c r="E51" s="176"/>
      <c r="F51" s="176"/>
      <c r="G51" s="176"/>
      <c r="H51" s="176"/>
      <c r="I51" s="747" t="s">
        <v>1</v>
      </c>
      <c r="J51" s="749" t="s">
        <v>2</v>
      </c>
      <c r="K51" s="750"/>
    </row>
    <row r="52" spans="1:11" s="192" customFormat="1" ht="15" customHeight="1" x14ac:dyDescent="0.15">
      <c r="A52" s="155" t="s">
        <v>3</v>
      </c>
      <c r="B52" s="157" t="s">
        <v>4</v>
      </c>
      <c r="C52" s="157" t="s">
        <v>5</v>
      </c>
      <c r="D52" s="157"/>
      <c r="E52" s="157"/>
      <c r="F52" s="157"/>
      <c r="G52" s="157"/>
      <c r="H52" s="157"/>
      <c r="I52" s="748"/>
      <c r="J52" s="749"/>
      <c r="K52" s="750"/>
    </row>
    <row r="53" spans="1:11" s="151" customFormat="1" ht="13.5" customHeight="1" x14ac:dyDescent="0.15">
      <c r="A53" s="193" t="s">
        <v>131</v>
      </c>
      <c r="B53" s="195">
        <v>5</v>
      </c>
      <c r="C53" s="195"/>
      <c r="D53" s="195"/>
      <c r="E53" s="195"/>
      <c r="F53" s="195"/>
      <c r="G53" s="195"/>
      <c r="H53" s="195"/>
      <c r="I53" s="196"/>
      <c r="J53" s="751"/>
      <c r="K53" s="752"/>
    </row>
    <row r="54" spans="1:11" ht="13.5" customHeight="1" x14ac:dyDescent="0.15">
      <c r="A54" s="204" t="s">
        <v>155</v>
      </c>
      <c r="B54" s="239"/>
      <c r="C54" s="241"/>
      <c r="D54" s="241"/>
      <c r="E54" s="241"/>
      <c r="F54" s="241"/>
      <c r="G54" s="241"/>
      <c r="H54" s="241"/>
      <c r="I54" s="199">
        <f>COUNTA(B54:H54)</f>
        <v>0</v>
      </c>
      <c r="J54" s="733">
        <f t="shared" ref="J54:J62" si="9">SUM(COUNTIF(B54:H54,"9-15"))*(5.5)+SUM(COUNTIF(B54:H54,"10-15"))*(4.5)+SUM(COUNTIF(B54:H54,"9-16"))*(6.25)+SUM(COUNTIF(B54:H54,"9:30-15"))*(5)+SUM(COUNTIF(B54:H54,"10-16"))*(5.5)+SUM(COUNTIF(B54:H54,"10-14"))*(4)</f>
        <v>0</v>
      </c>
      <c r="K54" s="734"/>
    </row>
    <row r="55" spans="1:11" ht="13.5" customHeight="1" x14ac:dyDescent="0.15">
      <c r="A55" s="204" t="s">
        <v>158</v>
      </c>
      <c r="B55" s="239" t="s">
        <v>25</v>
      </c>
      <c r="C55" s="241"/>
      <c r="D55" s="241"/>
      <c r="E55" s="241"/>
      <c r="F55" s="241"/>
      <c r="G55" s="241"/>
      <c r="H55" s="241"/>
      <c r="I55" s="200">
        <f t="shared" ref="I55:I58" si="10">COUNTA(B55:H55)</f>
        <v>1</v>
      </c>
      <c r="J55" s="733">
        <f t="shared" si="9"/>
        <v>4.5</v>
      </c>
      <c r="K55" s="734"/>
    </row>
    <row r="56" spans="1:11" ht="13.5" customHeight="1" x14ac:dyDescent="0.15">
      <c r="A56" s="204" t="s">
        <v>159</v>
      </c>
      <c r="B56" s="240" t="s">
        <v>135</v>
      </c>
      <c r="C56" s="241"/>
      <c r="D56" s="241"/>
      <c r="E56" s="241"/>
      <c r="F56" s="241"/>
      <c r="G56" s="241"/>
      <c r="H56" s="241"/>
      <c r="I56" s="200">
        <f t="shared" si="10"/>
        <v>1</v>
      </c>
      <c r="J56" s="733">
        <f t="shared" si="9"/>
        <v>5.5</v>
      </c>
      <c r="K56" s="734"/>
    </row>
    <row r="57" spans="1:11" ht="13.5" customHeight="1" x14ac:dyDescent="0.15">
      <c r="A57" s="204" t="s">
        <v>160</v>
      </c>
      <c r="B57" s="242" t="s">
        <v>176</v>
      </c>
      <c r="C57" s="241"/>
      <c r="D57" s="241"/>
      <c r="E57" s="241"/>
      <c r="F57" s="241"/>
      <c r="G57" s="241"/>
      <c r="H57" s="241"/>
      <c r="I57" s="200">
        <f t="shared" si="10"/>
        <v>1</v>
      </c>
      <c r="J57" s="733">
        <f t="shared" si="9"/>
        <v>0</v>
      </c>
      <c r="K57" s="734"/>
    </row>
    <row r="58" spans="1:11" ht="13.5" customHeight="1" x14ac:dyDescent="0.15">
      <c r="A58" s="204" t="s">
        <v>15</v>
      </c>
      <c r="B58" s="239" t="s">
        <v>25</v>
      </c>
      <c r="C58" s="241"/>
      <c r="D58" s="241"/>
      <c r="E58" s="241"/>
      <c r="F58" s="241"/>
      <c r="G58" s="241"/>
      <c r="H58" s="241"/>
      <c r="I58" s="200">
        <f t="shared" si="10"/>
        <v>1</v>
      </c>
      <c r="J58" s="733">
        <f t="shared" si="9"/>
        <v>4.5</v>
      </c>
      <c r="K58" s="734"/>
    </row>
    <row r="59" spans="1:11" ht="13.5" customHeight="1" x14ac:dyDescent="0.15">
      <c r="A59" s="88" t="s">
        <v>183</v>
      </c>
      <c r="B59" s="239"/>
      <c r="C59" s="241"/>
      <c r="D59" s="241"/>
      <c r="E59" s="241"/>
      <c r="F59" s="241"/>
      <c r="G59" s="241"/>
      <c r="H59" s="241"/>
      <c r="I59" s="200">
        <f>COUNTA(B59:H59)</f>
        <v>0</v>
      </c>
      <c r="J59" s="733">
        <f t="shared" si="9"/>
        <v>0</v>
      </c>
      <c r="K59" s="734"/>
    </row>
    <row r="60" spans="1:11" ht="13.5" customHeight="1" x14ac:dyDescent="0.15">
      <c r="A60" s="88" t="s">
        <v>199</v>
      </c>
      <c r="B60" s="239" t="s">
        <v>25</v>
      </c>
      <c r="C60" s="282"/>
      <c r="D60" s="198"/>
      <c r="E60" s="198"/>
      <c r="F60" s="198"/>
      <c r="G60" s="198"/>
      <c r="H60" s="198"/>
      <c r="I60" s="200">
        <f t="shared" ref="I60:I62" si="11">COUNTA(B60:H60)</f>
        <v>1</v>
      </c>
      <c r="J60" s="733">
        <f t="shared" si="9"/>
        <v>4.5</v>
      </c>
      <c r="K60" s="734"/>
    </row>
    <row r="61" spans="1:11" ht="13.5" customHeight="1" x14ac:dyDescent="0.15">
      <c r="A61" s="88" t="s">
        <v>222</v>
      </c>
      <c r="B61" s="239" t="s">
        <v>29</v>
      </c>
      <c r="C61" s="282"/>
      <c r="D61" s="198"/>
      <c r="E61" s="198"/>
      <c r="F61" s="198"/>
      <c r="G61" s="198"/>
      <c r="H61" s="198"/>
      <c r="I61" s="200">
        <f t="shared" si="11"/>
        <v>1</v>
      </c>
      <c r="J61" s="733">
        <f t="shared" si="9"/>
        <v>4</v>
      </c>
      <c r="K61" s="734"/>
    </row>
    <row r="62" spans="1:11" ht="13.5" customHeight="1" x14ac:dyDescent="0.15">
      <c r="A62" s="88" t="s">
        <v>258</v>
      </c>
      <c r="B62" s="239"/>
      <c r="C62" s="202"/>
      <c r="D62" s="202"/>
      <c r="E62" s="202"/>
      <c r="F62" s="202"/>
      <c r="G62" s="202"/>
      <c r="H62" s="202"/>
      <c r="I62" s="200">
        <f t="shared" si="11"/>
        <v>0</v>
      </c>
      <c r="J62" s="733">
        <f t="shared" si="9"/>
        <v>0</v>
      </c>
      <c r="K62" s="734"/>
    </row>
    <row r="63" spans="1:11" ht="7.5" customHeight="1" x14ac:dyDescent="0.15">
      <c r="A63" s="207"/>
      <c r="B63" s="208"/>
      <c r="C63" s="208"/>
      <c r="D63" s="208"/>
      <c r="E63" s="208"/>
      <c r="F63" s="208"/>
      <c r="G63" s="208"/>
      <c r="H63" s="208"/>
      <c r="I63" s="209"/>
      <c r="J63" s="735" t="s">
        <v>290</v>
      </c>
      <c r="K63" s="735"/>
    </row>
    <row r="64" spans="1:11" s="1" customFormat="1" ht="18" customHeight="1" x14ac:dyDescent="0.15">
      <c r="A64" s="737" t="s">
        <v>143</v>
      </c>
      <c r="B64" s="738"/>
      <c r="C64" s="741" t="s">
        <v>162</v>
      </c>
      <c r="D64" s="742"/>
      <c r="E64" s="742"/>
      <c r="F64" s="742" t="s">
        <v>149</v>
      </c>
      <c r="G64" s="742"/>
      <c r="H64" s="743"/>
      <c r="I64" s="10"/>
      <c r="J64" s="736"/>
      <c r="K64" s="736"/>
    </row>
    <row r="65" spans="1:11" s="1" customFormat="1" ht="18" customHeight="1" x14ac:dyDescent="0.15">
      <c r="A65" s="739"/>
      <c r="B65" s="740"/>
      <c r="C65" s="744" t="s">
        <v>163</v>
      </c>
      <c r="D65" s="745"/>
      <c r="E65" s="745"/>
      <c r="F65" s="745" t="s">
        <v>164</v>
      </c>
      <c r="G65" s="745"/>
      <c r="H65" s="746"/>
      <c r="I65" s="210"/>
      <c r="J65" s="210"/>
      <c r="K65" s="210"/>
    </row>
  </sheetData>
  <mergeCells count="68">
    <mergeCell ref="J12:K12"/>
    <mergeCell ref="J13:K13"/>
    <mergeCell ref="J14:K14"/>
    <mergeCell ref="J6:K6"/>
    <mergeCell ref="B1:G1"/>
    <mergeCell ref="H1:K1"/>
    <mergeCell ref="I3:I4"/>
    <mergeCell ref="J3:K4"/>
    <mergeCell ref="J5:K5"/>
    <mergeCell ref="J7:K7"/>
    <mergeCell ref="J8:K8"/>
    <mergeCell ref="J9:K9"/>
    <mergeCell ref="J10:K10"/>
    <mergeCell ref="J11:K11"/>
    <mergeCell ref="I15:I16"/>
    <mergeCell ref="J15:K16"/>
    <mergeCell ref="J17:K17"/>
    <mergeCell ref="J29:K29"/>
    <mergeCell ref="J19:K19"/>
    <mergeCell ref="J20:K20"/>
    <mergeCell ref="J21:K21"/>
    <mergeCell ref="J22:K22"/>
    <mergeCell ref="J23:K23"/>
    <mergeCell ref="J24:K24"/>
    <mergeCell ref="J18:K18"/>
    <mergeCell ref="J35:K35"/>
    <mergeCell ref="J25:K25"/>
    <mergeCell ref="J26:K26"/>
    <mergeCell ref="I27:I28"/>
    <mergeCell ref="J27:K28"/>
    <mergeCell ref="J30:K30"/>
    <mergeCell ref="J31:K31"/>
    <mergeCell ref="J32:K32"/>
    <mergeCell ref="J33:K33"/>
    <mergeCell ref="J34:K34"/>
    <mergeCell ref="J47:K47"/>
    <mergeCell ref="J36:K36"/>
    <mergeCell ref="J37:K37"/>
    <mergeCell ref="J38:K38"/>
    <mergeCell ref="I39:I40"/>
    <mergeCell ref="J39:K40"/>
    <mergeCell ref="J41:K41"/>
    <mergeCell ref="J42:K42"/>
    <mergeCell ref="J43:K43"/>
    <mergeCell ref="J44:K44"/>
    <mergeCell ref="J45:K45"/>
    <mergeCell ref="J46:K46"/>
    <mergeCell ref="J59:K59"/>
    <mergeCell ref="J48:K48"/>
    <mergeCell ref="J49:K49"/>
    <mergeCell ref="J50:K50"/>
    <mergeCell ref="I51:I52"/>
    <mergeCell ref="J51:K52"/>
    <mergeCell ref="J53:K53"/>
    <mergeCell ref="J54:K54"/>
    <mergeCell ref="J55:K55"/>
    <mergeCell ref="J56:K56"/>
    <mergeCell ref="J57:K57"/>
    <mergeCell ref="J58:K58"/>
    <mergeCell ref="J60:K60"/>
    <mergeCell ref="J61:K61"/>
    <mergeCell ref="J62:K62"/>
    <mergeCell ref="J63:K64"/>
    <mergeCell ref="A64:B65"/>
    <mergeCell ref="C64:E64"/>
    <mergeCell ref="F64:H64"/>
    <mergeCell ref="C65:E65"/>
    <mergeCell ref="F65:H65"/>
  </mergeCells>
  <phoneticPr fontId="13"/>
  <pageMargins left="0.51181102362204722" right="0.51181102362204722" top="0.15748031496062992" bottom="0.15748031496062992" header="0.31496062992125984" footer="0.31496062992125984"/>
  <pageSetup paperSize="9" orientation="portrait" r:id="rId1"/>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3EA3B-50EC-4FAA-8246-26904048DBF9}">
  <sheetPr>
    <pageSetUpPr fitToPage="1"/>
  </sheetPr>
  <dimension ref="A1:X57"/>
  <sheetViews>
    <sheetView zoomScale="85" zoomScaleNormal="85" workbookViewId="0">
      <selection activeCell="N26" sqref="N26"/>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289</v>
      </c>
      <c r="C1" s="683"/>
      <c r="D1" s="683"/>
      <c r="E1" s="683"/>
      <c r="F1" s="683"/>
      <c r="H1" s="767" t="s">
        <v>55</v>
      </c>
      <c r="I1" s="768"/>
      <c r="J1" s="769"/>
      <c r="K1" s="770"/>
    </row>
    <row r="2" spans="1:24" ht="18" customHeight="1" x14ac:dyDescent="0.15">
      <c r="A2" s="14"/>
      <c r="B2" s="764" t="s">
        <v>295</v>
      </c>
      <c r="C2" s="764"/>
      <c r="D2" s="764"/>
      <c r="E2" s="764"/>
      <c r="I2" s="14"/>
      <c r="J2" s="3"/>
      <c r="K2" s="4"/>
    </row>
    <row r="3" spans="1:24" ht="18" customHeight="1" x14ac:dyDescent="0.15">
      <c r="A3" s="2" t="s">
        <v>64</v>
      </c>
      <c r="B3" s="90">
        <v>45901</v>
      </c>
      <c r="C3" s="90">
        <v>45902</v>
      </c>
      <c r="D3" s="90">
        <v>45903</v>
      </c>
      <c r="E3" s="90">
        <v>45904</v>
      </c>
      <c r="F3" s="90">
        <v>45905</v>
      </c>
      <c r="G3" s="90">
        <v>45906</v>
      </c>
      <c r="H3" s="90">
        <v>45907</v>
      </c>
      <c r="I3" s="727" t="s">
        <v>1</v>
      </c>
      <c r="J3" s="717" t="s">
        <v>2</v>
      </c>
      <c r="K3" s="718"/>
    </row>
    <row r="4" spans="1:24" ht="18" customHeight="1" x14ac:dyDescent="0.15">
      <c r="A4" s="2" t="s">
        <v>3</v>
      </c>
      <c r="B4" s="2" t="s">
        <v>4</v>
      </c>
      <c r="C4" s="2" t="s">
        <v>5</v>
      </c>
      <c r="D4" s="21" t="s">
        <v>6</v>
      </c>
      <c r="E4" s="2" t="s">
        <v>7</v>
      </c>
      <c r="F4" s="2" t="s">
        <v>8</v>
      </c>
      <c r="G4" s="2" t="s">
        <v>9</v>
      </c>
      <c r="H4" s="24" t="s">
        <v>10</v>
      </c>
      <c r="I4" s="728"/>
      <c r="J4" s="719"/>
      <c r="K4" s="720"/>
    </row>
    <row r="5" spans="1:24" ht="18" customHeight="1" thickBot="1" x14ac:dyDescent="0.2">
      <c r="A5" s="104" t="s">
        <v>13</v>
      </c>
      <c r="B5" s="99"/>
      <c r="C5" s="105"/>
      <c r="D5" s="105"/>
      <c r="E5" s="99"/>
      <c r="F5" s="99"/>
      <c r="G5" s="99"/>
      <c r="H5" s="99"/>
      <c r="I5" s="100"/>
      <c r="J5" s="765"/>
      <c r="K5" s="766"/>
    </row>
    <row r="6" spans="1:24" ht="18" customHeight="1" x14ac:dyDescent="0.15">
      <c r="A6" s="771" t="s">
        <v>52</v>
      </c>
      <c r="B6" s="107"/>
      <c r="C6" s="351"/>
      <c r="D6" s="109"/>
      <c r="E6" s="107"/>
      <c r="F6" s="107"/>
      <c r="G6" s="110"/>
      <c r="H6" s="110"/>
      <c r="I6" s="775"/>
      <c r="J6" s="777"/>
      <c r="K6" s="778"/>
      <c r="N6" s="6"/>
      <c r="O6" s="6"/>
      <c r="P6" s="6"/>
      <c r="Q6" s="6"/>
      <c r="R6" s="6"/>
      <c r="S6" s="6"/>
      <c r="T6" s="6"/>
      <c r="U6" s="6"/>
      <c r="V6" s="6"/>
      <c r="W6" s="6"/>
      <c r="X6" s="6"/>
    </row>
    <row r="7" spans="1:24" ht="18" customHeight="1" thickBot="1" x14ac:dyDescent="0.2">
      <c r="A7" s="772"/>
      <c r="B7" s="122" t="s">
        <v>188</v>
      </c>
      <c r="C7" s="352"/>
      <c r="D7" s="113"/>
      <c r="E7" s="111"/>
      <c r="F7" s="111"/>
      <c r="G7" s="122" t="s">
        <v>122</v>
      </c>
      <c r="H7" s="111" t="s">
        <v>27</v>
      </c>
      <c r="I7" s="776"/>
      <c r="J7" s="779"/>
      <c r="K7" s="780"/>
      <c r="N7" s="6"/>
      <c r="O7" s="6"/>
      <c r="P7" s="6"/>
      <c r="Q7" s="6"/>
      <c r="R7" s="6"/>
      <c r="S7" s="6"/>
      <c r="T7" s="6"/>
      <c r="U7" s="6"/>
      <c r="V7" s="6"/>
      <c r="W7" s="6"/>
      <c r="X7" s="6"/>
    </row>
    <row r="8" spans="1:24" ht="18" customHeight="1" x14ac:dyDescent="0.15">
      <c r="A8" s="43" t="s">
        <v>53</v>
      </c>
      <c r="B8" s="29" t="s">
        <v>20</v>
      </c>
      <c r="C8" s="106"/>
      <c r="D8" s="106"/>
      <c r="E8" s="29" t="s">
        <v>20</v>
      </c>
      <c r="F8" s="29"/>
      <c r="G8" s="29" t="s">
        <v>20</v>
      </c>
      <c r="H8" s="29"/>
      <c r="I8" s="43">
        <f>COUNTIFS(B8:H8,"&lt;&gt;空",B8:H8,"&lt;&gt;休",B8:H8,"&lt;&gt;調",B8:H8,"&lt;&gt;",B8:H8,"&lt;&gt;調整休")</f>
        <v>3</v>
      </c>
      <c r="J8" s="781">
        <f>SUM(COUNTIF(B8:H8,"9-16"))*(6.25)+(COUNTIF(B8:H8,"9-15"))*(5.5)+(COUNTIF(B8:H8,"9-14"))*(4.5)+(COUNTIF(B8:H8,"16-19"))*(3)+(COUNTIF(B8:H8,"15-19"))*(4)+(COUNTIF(B8:H8,"14-19"))*(4.5)+(COUNTIF(B8:H8,"13-19"))*(5.5)+(COUNTIF(B8:H8,"12-19"))*(6.25)</f>
        <v>13.5</v>
      </c>
      <c r="K8" s="782"/>
      <c r="N8" s="6"/>
      <c r="O8" s="6"/>
      <c r="P8" s="6"/>
      <c r="Q8" s="6"/>
      <c r="R8" s="6"/>
      <c r="S8" s="6"/>
      <c r="T8" s="6"/>
      <c r="U8" s="6"/>
      <c r="V8" s="6"/>
      <c r="W8" s="6"/>
      <c r="X8" s="6"/>
    </row>
    <row r="9" spans="1:24" ht="18" customHeight="1" thickBot="1" x14ac:dyDescent="0.2">
      <c r="A9" s="5" t="s">
        <v>54</v>
      </c>
      <c r="B9" s="12" t="s">
        <v>21</v>
      </c>
      <c r="C9" s="45"/>
      <c r="D9" s="46"/>
      <c r="E9" s="12" t="s">
        <v>21</v>
      </c>
      <c r="F9" s="12" t="s">
        <v>20</v>
      </c>
      <c r="G9" s="12"/>
      <c r="H9" s="12"/>
      <c r="I9" s="5">
        <f>COUNTIFS(B9:H9,"&lt;&gt;空",B9:H9,"&lt;&gt;休",B9:H9,"&lt;&gt;調",B9:H9,"&lt;&gt;",B9:H9,"&lt;&gt;調整休")</f>
        <v>3</v>
      </c>
      <c r="J9" s="682">
        <f>SUM(COUNTIF(B9:H9,"9-16"))*(6.25)+(COUNTIF(B9:H9,"9-15"))*(5.5)+(COUNTIF(B9:H9,"9-14"))*(4.5)+(COUNTIF(B9:H9,"16-19"))*(3)+(COUNTIF(B9:H9,"15-19"))*(4)+(COUNTIF(B9:H9,"14-19"))*(4.5)+(COUNTIF(B9:H9,"13-19"))*(5.5)+(COUNTIF(B9:H9,"12-19"))*(6.25)</f>
        <v>13.5</v>
      </c>
      <c r="K9" s="692"/>
    </row>
    <row r="10" spans="1:24" ht="18" customHeight="1" x14ac:dyDescent="0.15">
      <c r="A10" s="771" t="s">
        <v>63</v>
      </c>
      <c r="B10" s="365" t="s">
        <v>293</v>
      </c>
      <c r="C10" s="141"/>
      <c r="D10" s="109"/>
      <c r="E10" s="107"/>
      <c r="F10" s="365" t="s">
        <v>292</v>
      </c>
      <c r="G10" s="365" t="s">
        <v>292</v>
      </c>
      <c r="H10" s="365" t="s">
        <v>294</v>
      </c>
      <c r="I10" s="775">
        <v>4</v>
      </c>
      <c r="J10" s="777"/>
      <c r="K10" s="778"/>
    </row>
    <row r="11" spans="1:24" ht="18" customHeight="1" thickBot="1" x14ac:dyDescent="0.2">
      <c r="A11" s="772"/>
      <c r="B11" s="364"/>
      <c r="C11" s="142"/>
      <c r="D11" s="113"/>
      <c r="E11" s="111"/>
      <c r="F11" s="111" t="s">
        <v>21</v>
      </c>
      <c r="G11" s="111" t="s">
        <v>21</v>
      </c>
      <c r="H11" s="111" t="s">
        <v>58</v>
      </c>
      <c r="I11" s="776"/>
      <c r="J11" s="779"/>
      <c r="K11" s="780"/>
    </row>
    <row r="12" spans="1:24" ht="18" customHeight="1" x14ac:dyDescent="0.15">
      <c r="A12" s="33" t="s">
        <v>0</v>
      </c>
      <c r="B12" s="90">
        <v>45908</v>
      </c>
      <c r="C12" s="90">
        <v>45909</v>
      </c>
      <c r="D12" s="90">
        <v>45910</v>
      </c>
      <c r="E12" s="90">
        <v>45911</v>
      </c>
      <c r="F12" s="90">
        <v>45912</v>
      </c>
      <c r="G12" s="90">
        <v>45913</v>
      </c>
      <c r="H12" s="90">
        <v>45914</v>
      </c>
      <c r="I12" s="7"/>
      <c r="J12" s="717" t="s">
        <v>2</v>
      </c>
      <c r="K12" s="718"/>
    </row>
    <row r="13" spans="1:24" ht="18" customHeight="1" x14ac:dyDescent="0.15">
      <c r="A13" s="22" t="s">
        <v>3</v>
      </c>
      <c r="B13" s="2" t="s">
        <v>4</v>
      </c>
      <c r="C13" s="2" t="s">
        <v>5</v>
      </c>
      <c r="D13" s="21" t="s">
        <v>6</v>
      </c>
      <c r="E13" s="2" t="s">
        <v>7</v>
      </c>
      <c r="F13" s="2" t="s">
        <v>8</v>
      </c>
      <c r="G13" s="2" t="s">
        <v>9</v>
      </c>
      <c r="H13" s="24" t="s">
        <v>10</v>
      </c>
      <c r="I13" s="8"/>
      <c r="J13" s="719"/>
      <c r="K13" s="720"/>
    </row>
    <row r="14" spans="1:24" ht="18" customHeight="1" thickBot="1" x14ac:dyDescent="0.2">
      <c r="A14" s="104" t="s">
        <v>12</v>
      </c>
      <c r="B14" s="99"/>
      <c r="C14" s="105"/>
      <c r="D14" s="105"/>
      <c r="E14" s="99"/>
      <c r="F14" s="972" t="s">
        <v>60</v>
      </c>
      <c r="G14" s="973"/>
      <c r="H14" s="974"/>
      <c r="I14" s="100"/>
      <c r="J14" s="765"/>
      <c r="K14" s="766"/>
    </row>
    <row r="15" spans="1:24" ht="20.45" customHeight="1" x14ac:dyDescent="0.15">
      <c r="A15" s="771" t="s">
        <v>52</v>
      </c>
      <c r="B15" s="107"/>
      <c r="C15" s="351"/>
      <c r="D15" s="109"/>
      <c r="E15" s="107"/>
      <c r="F15" s="107"/>
      <c r="G15" s="110"/>
      <c r="H15" s="110"/>
      <c r="I15" s="775"/>
      <c r="J15" s="777"/>
      <c r="K15" s="778"/>
    </row>
    <row r="16" spans="1:24" ht="20.45" customHeight="1" thickBot="1" x14ac:dyDescent="0.2">
      <c r="A16" s="772"/>
      <c r="B16" s="122" t="s">
        <v>188</v>
      </c>
      <c r="C16" s="352"/>
      <c r="D16" s="113"/>
      <c r="E16" s="111"/>
      <c r="F16" s="111"/>
      <c r="G16" s="122" t="s">
        <v>122</v>
      </c>
      <c r="H16" s="111" t="s">
        <v>27</v>
      </c>
      <c r="I16" s="776"/>
      <c r="J16" s="779"/>
      <c r="K16" s="780"/>
    </row>
    <row r="17" spans="1:11" ht="18" customHeight="1" x14ac:dyDescent="0.15">
      <c r="A17" s="43" t="s">
        <v>53</v>
      </c>
      <c r="B17" s="29" t="s">
        <v>20</v>
      </c>
      <c r="C17" s="106"/>
      <c r="D17" s="106"/>
      <c r="E17" s="29" t="s">
        <v>20</v>
      </c>
      <c r="F17" s="29"/>
      <c r="G17" s="29" t="s">
        <v>20</v>
      </c>
      <c r="H17" s="29"/>
      <c r="I17" s="43">
        <f t="shared" ref="I17:I18" si="0">COUNTIFS(B17:H17,"&lt;&gt;空",B17:H17,"&lt;&gt;休",B17:H17,"&lt;&gt;調",B17:H17,"&lt;&gt;",B17:H17,"&lt;&gt;調整休")</f>
        <v>3</v>
      </c>
      <c r="J17" s="781">
        <f>SUM(COUNTIF(B17:H17,"9-16"))*(6.25)+(COUNTIF(B17:H17,"9-15"))*(5.5)+(COUNTIF(B17:H17,"9-14"))*(4.5)+(COUNTIF(B17:H17,"16-19"))*(3)+(COUNTIF(B17:H17,"15-19"))*(4)+(COUNTIF(B17:H17,"14-19"))*(4.5)+(COUNTIF(B17:H17,"13-19"))*(5.5)+(COUNTIF(B17:H17,"12-19"))*(6.25)</f>
        <v>13.5</v>
      </c>
      <c r="K17" s="782"/>
    </row>
    <row r="18" spans="1:11" ht="18" customHeight="1" thickBot="1" x14ac:dyDescent="0.2">
      <c r="A18" s="5" t="s">
        <v>54</v>
      </c>
      <c r="B18" s="12" t="s">
        <v>21</v>
      </c>
      <c r="C18" s="45"/>
      <c r="D18" s="46"/>
      <c r="E18" s="12" t="s">
        <v>21</v>
      </c>
      <c r="F18" s="12" t="s">
        <v>20</v>
      </c>
      <c r="G18" s="12"/>
      <c r="H18" s="12"/>
      <c r="I18" s="5">
        <f t="shared" si="0"/>
        <v>3</v>
      </c>
      <c r="J18" s="682">
        <f>SUM(COUNTIF(B18:H18,"9-16"))*(6.25)+(COUNTIF(B18:H18,"9-15"))*(5.5)+(COUNTIF(B18:H18,"9-14"))*(4.5)+(COUNTIF(B18:H18,"16-19"))*(3)+(COUNTIF(B18:H18,"15-19"))*(4)+(COUNTIF(B18:H18,"14-19"))*(4.5)+(COUNTIF(B18:H18,"13-19"))*(5.5)+(COUNTIF(B18:H18,"12-19"))*(6.25)</f>
        <v>13.5</v>
      </c>
      <c r="K18" s="692"/>
    </row>
    <row r="19" spans="1:11" ht="18" customHeight="1" x14ac:dyDescent="0.15">
      <c r="A19" s="771" t="s">
        <v>63</v>
      </c>
      <c r="B19" s="365" t="s">
        <v>293</v>
      </c>
      <c r="C19" s="141"/>
      <c r="D19" s="109"/>
      <c r="E19" s="107"/>
      <c r="F19" s="365" t="s">
        <v>292</v>
      </c>
      <c r="G19" s="365" t="s">
        <v>292</v>
      </c>
      <c r="H19" s="365" t="s">
        <v>294</v>
      </c>
      <c r="I19" s="775">
        <v>4</v>
      </c>
      <c r="J19" s="777"/>
      <c r="K19" s="778"/>
    </row>
    <row r="20" spans="1:11" ht="18" customHeight="1" thickBot="1" x14ac:dyDescent="0.2">
      <c r="A20" s="772"/>
      <c r="B20" s="364"/>
      <c r="C20" s="142"/>
      <c r="D20" s="113"/>
      <c r="E20" s="111"/>
      <c r="F20" s="111" t="s">
        <v>21</v>
      </c>
      <c r="G20" s="111" t="s">
        <v>21</v>
      </c>
      <c r="H20" s="111" t="s">
        <v>58</v>
      </c>
      <c r="I20" s="776"/>
      <c r="J20" s="779"/>
      <c r="K20" s="780"/>
    </row>
    <row r="21" spans="1:11" ht="18" customHeight="1" x14ac:dyDescent="0.15">
      <c r="A21" s="22" t="s">
        <v>0</v>
      </c>
      <c r="B21" s="23">
        <v>45915</v>
      </c>
      <c r="C21" s="23">
        <v>45916</v>
      </c>
      <c r="D21" s="23">
        <v>45917</v>
      </c>
      <c r="E21" s="23">
        <v>45918</v>
      </c>
      <c r="F21" s="23">
        <v>45919</v>
      </c>
      <c r="G21" s="23">
        <v>45920</v>
      </c>
      <c r="H21" s="23">
        <v>45921</v>
      </c>
      <c r="I21" s="7"/>
      <c r="J21" s="717" t="s">
        <v>2</v>
      </c>
      <c r="K21" s="718"/>
    </row>
    <row r="22" spans="1:11" ht="18" customHeight="1" x14ac:dyDescent="0.15">
      <c r="A22" s="22" t="s">
        <v>3</v>
      </c>
      <c r="B22" s="24" t="s">
        <v>4</v>
      </c>
      <c r="C22" s="21" t="s">
        <v>5</v>
      </c>
      <c r="D22" s="21" t="s">
        <v>6</v>
      </c>
      <c r="E22" s="2" t="s">
        <v>7</v>
      </c>
      <c r="F22" s="2" t="s">
        <v>8</v>
      </c>
      <c r="G22" s="2" t="s">
        <v>9</v>
      </c>
      <c r="H22" s="24" t="s">
        <v>10</v>
      </c>
      <c r="I22" s="8"/>
      <c r="J22" s="719"/>
      <c r="K22" s="720"/>
    </row>
    <row r="23" spans="1:11" ht="18" customHeight="1" thickBot="1" x14ac:dyDescent="0.2">
      <c r="A23" s="104" t="s">
        <v>13</v>
      </c>
      <c r="B23" s="99"/>
      <c r="C23" s="105"/>
      <c r="D23" s="105"/>
      <c r="E23" s="99"/>
      <c r="F23" s="99"/>
      <c r="G23" s="99"/>
      <c r="H23" s="99"/>
      <c r="I23" s="100"/>
      <c r="J23" s="765"/>
      <c r="K23" s="766"/>
    </row>
    <row r="24" spans="1:11" ht="19.5" customHeight="1" x14ac:dyDescent="0.15">
      <c r="A24" s="771" t="s">
        <v>52</v>
      </c>
      <c r="B24" s="107"/>
      <c r="C24" s="351"/>
      <c r="D24" s="109"/>
      <c r="E24" s="107"/>
      <c r="F24" s="107"/>
      <c r="G24" s="110"/>
      <c r="H24" s="110"/>
      <c r="I24" s="775"/>
      <c r="J24" s="777"/>
      <c r="K24" s="778"/>
    </row>
    <row r="25" spans="1:11" ht="19.5" customHeight="1" thickBot="1" x14ac:dyDescent="0.2">
      <c r="A25" s="772"/>
      <c r="B25" s="122" t="s">
        <v>188</v>
      </c>
      <c r="C25" s="352"/>
      <c r="D25" s="113"/>
      <c r="E25" s="111"/>
      <c r="F25" s="111"/>
      <c r="G25" s="122" t="s">
        <v>122</v>
      </c>
      <c r="H25" s="111" t="s">
        <v>27</v>
      </c>
      <c r="I25" s="776"/>
      <c r="J25" s="779"/>
      <c r="K25" s="780"/>
    </row>
    <row r="26" spans="1:11" ht="18" customHeight="1" x14ac:dyDescent="0.15">
      <c r="A26" s="43" t="s">
        <v>53</v>
      </c>
      <c r="B26" s="29" t="s">
        <v>20</v>
      </c>
      <c r="C26" s="106"/>
      <c r="D26" s="106"/>
      <c r="E26" s="29" t="s">
        <v>20</v>
      </c>
      <c r="F26" s="29"/>
      <c r="G26" s="29" t="s">
        <v>20</v>
      </c>
      <c r="H26" s="29"/>
      <c r="I26" s="43">
        <f>COUNTIFS(B26:H26,"&lt;&gt;空",B26:H26,"&lt;&gt;休",B26:H26,"&lt;&gt;調",B26:H26,"&lt;&gt;",B26:H26,"&lt;&gt;調整休")</f>
        <v>3</v>
      </c>
      <c r="J26" s="781">
        <f>SUM(COUNTIF(B26:H26,"9-16"))*(6.25)+(COUNTIF(B26:H26,"9-15"))*(5.5)+(COUNTIF(B26:H26,"9-14"))*(4.5)+(COUNTIF(B26:H26,"16-19"))*(3)+(COUNTIF(B26:H26,"15-19"))*(4)+(COUNTIF(B26:H26,"14-19"))*(4.5)+(COUNTIF(B26:H26,"13-19"))*(5.5)+(COUNTIF(B26:H26,"12-19"))*(6.25)</f>
        <v>13.5</v>
      </c>
      <c r="K26" s="782"/>
    </row>
    <row r="27" spans="1:11" ht="18" customHeight="1" thickBot="1" x14ac:dyDescent="0.2">
      <c r="A27" s="5" t="s">
        <v>54</v>
      </c>
      <c r="B27" s="12" t="s">
        <v>21</v>
      </c>
      <c r="C27" s="45"/>
      <c r="D27" s="46"/>
      <c r="E27" s="12" t="s">
        <v>21</v>
      </c>
      <c r="F27" s="12" t="s">
        <v>20</v>
      </c>
      <c r="G27" s="12"/>
      <c r="H27" s="12"/>
      <c r="I27" s="5">
        <f>COUNTIFS(B27:H27,"&lt;&gt;空",B27:H27,"&lt;&gt;休",B27:H27,"&lt;&gt;調",B27:H27,"&lt;&gt;",B27:H27,"&lt;&gt;調整休")</f>
        <v>3</v>
      </c>
      <c r="J27" s="682">
        <f>SUM(COUNTIF(B27:H27,"9-16"))*(6.25)+(COUNTIF(B27:H27,"9-15"))*(5.5)+(COUNTIF(B27:H27,"9-14"))*(4.5)+(COUNTIF(B27:H27,"16-19"))*(3)+(COUNTIF(B27:H27,"15-19"))*(4)+(COUNTIF(B27:H27,"14-19"))*(4.5)+(COUNTIF(B27:H27,"13-19"))*(5.5)+(COUNTIF(B27:H27,"12-19"))*(6.25)</f>
        <v>13.5</v>
      </c>
      <c r="K27" s="692"/>
    </row>
    <row r="28" spans="1:11" ht="18" customHeight="1" x14ac:dyDescent="0.15">
      <c r="A28" s="771" t="s">
        <v>63</v>
      </c>
      <c r="B28" s="365" t="s">
        <v>293</v>
      </c>
      <c r="C28" s="141"/>
      <c r="D28" s="109"/>
      <c r="E28" s="107"/>
      <c r="F28" s="365" t="s">
        <v>292</v>
      </c>
      <c r="G28" s="365" t="s">
        <v>292</v>
      </c>
      <c r="H28" s="365" t="s">
        <v>294</v>
      </c>
      <c r="I28" s="775">
        <v>4</v>
      </c>
      <c r="J28" s="777"/>
      <c r="K28" s="778"/>
    </row>
    <row r="29" spans="1:11" ht="18" customHeight="1" thickBot="1" x14ac:dyDescent="0.2">
      <c r="A29" s="772"/>
      <c r="B29" s="364"/>
      <c r="C29" s="142"/>
      <c r="D29" s="113"/>
      <c r="E29" s="111"/>
      <c r="F29" s="111" t="s">
        <v>21</v>
      </c>
      <c r="G29" s="111" t="s">
        <v>21</v>
      </c>
      <c r="H29" s="111" t="s">
        <v>58</v>
      </c>
      <c r="I29" s="776"/>
      <c r="J29" s="779"/>
      <c r="K29" s="780"/>
    </row>
    <row r="30" spans="1:11" ht="18" customHeight="1" x14ac:dyDescent="0.15">
      <c r="A30" s="22" t="s">
        <v>0</v>
      </c>
      <c r="B30" s="90">
        <v>45922</v>
      </c>
      <c r="C30" s="90">
        <v>45923</v>
      </c>
      <c r="D30" s="90">
        <v>45924</v>
      </c>
      <c r="E30" s="90">
        <v>45925</v>
      </c>
      <c r="F30" s="90">
        <v>45926</v>
      </c>
      <c r="G30" s="90">
        <v>45927</v>
      </c>
      <c r="H30" s="90">
        <v>45928</v>
      </c>
      <c r="I30" s="7"/>
      <c r="J30" s="717" t="s">
        <v>2</v>
      </c>
      <c r="K30" s="718"/>
    </row>
    <row r="31" spans="1:11" ht="18" customHeight="1" x14ac:dyDescent="0.15">
      <c r="A31" s="22" t="s">
        <v>3</v>
      </c>
      <c r="B31" s="2" t="s">
        <v>4</v>
      </c>
      <c r="C31" s="376" t="s">
        <v>5</v>
      </c>
      <c r="D31" s="21" t="s">
        <v>6</v>
      </c>
      <c r="E31" s="2" t="s">
        <v>7</v>
      </c>
      <c r="F31" s="2" t="s">
        <v>8</v>
      </c>
      <c r="G31" s="2" t="s">
        <v>9</v>
      </c>
      <c r="H31" s="24" t="s">
        <v>10</v>
      </c>
      <c r="I31" s="8"/>
      <c r="J31" s="719"/>
      <c r="K31" s="720"/>
    </row>
    <row r="32" spans="1:11" ht="18" customHeight="1" thickBot="1" x14ac:dyDescent="0.2">
      <c r="A32" s="104" t="s">
        <v>13</v>
      </c>
      <c r="B32" s="99"/>
      <c r="C32" s="105"/>
      <c r="D32" s="105"/>
      <c r="E32" s="99"/>
      <c r="F32" s="99"/>
      <c r="G32" s="99"/>
      <c r="H32" s="99"/>
      <c r="I32" s="100"/>
      <c r="J32" s="765"/>
      <c r="K32" s="766"/>
    </row>
    <row r="33" spans="1:11" ht="20.45" customHeight="1" x14ac:dyDescent="0.15">
      <c r="A33" s="771" t="s">
        <v>52</v>
      </c>
      <c r="B33" s="107"/>
      <c r="C33" s="351"/>
      <c r="D33" s="109"/>
      <c r="E33" s="107"/>
      <c r="F33" s="107"/>
      <c r="G33" s="110"/>
      <c r="H33" s="110"/>
      <c r="I33" s="775"/>
      <c r="J33" s="777"/>
      <c r="K33" s="778"/>
    </row>
    <row r="34" spans="1:11" ht="20.45" customHeight="1" thickBot="1" x14ac:dyDescent="0.2">
      <c r="A34" s="772"/>
      <c r="B34" s="122" t="s">
        <v>188</v>
      </c>
      <c r="C34" s="352"/>
      <c r="D34" s="113"/>
      <c r="E34" s="111"/>
      <c r="F34" s="111"/>
      <c r="G34" s="122" t="s">
        <v>122</v>
      </c>
      <c r="H34" s="111" t="s">
        <v>27</v>
      </c>
      <c r="I34" s="776"/>
      <c r="J34" s="779"/>
      <c r="K34" s="780"/>
    </row>
    <row r="35" spans="1:11" ht="18" customHeight="1" x14ac:dyDescent="0.15">
      <c r="A35" s="43" t="s">
        <v>53</v>
      </c>
      <c r="B35" s="29" t="s">
        <v>20</v>
      </c>
      <c r="C35" s="106"/>
      <c r="D35" s="106"/>
      <c r="E35" s="29" t="s">
        <v>20</v>
      </c>
      <c r="F35" s="29"/>
      <c r="G35" s="29" t="s">
        <v>20</v>
      </c>
      <c r="H35" s="29"/>
      <c r="I35" s="43">
        <f>COUNTIFS(B35:H35,"&lt;&gt;空",B35:H35,"&lt;&gt;休",B35:H35,"&lt;&gt;調",B35:H35,"&lt;&gt;",B35:H35,"&lt;&gt;調整休")</f>
        <v>3</v>
      </c>
      <c r="J35" s="781">
        <f>SUM(COUNTIF(B35:H35,"9-16"))*(6.25)+(COUNTIF(B35:H35,"9-15"))*(5.5)+(COUNTIF(B35:H35,"9-14"))*(4.5)+(COUNTIF(B35:H35,"16-19"))*(3)+(COUNTIF(B35:H35,"15-19"))*(4)+(COUNTIF(B35:H35,"14-19"))*(4.5)+(COUNTIF(B35:H35,"13-19"))*(5.5)+(COUNTIF(B35:H35,"12-19"))*(6.25)</f>
        <v>13.5</v>
      </c>
      <c r="K35" s="782"/>
    </row>
    <row r="36" spans="1:11" ht="18" customHeight="1" thickBot="1" x14ac:dyDescent="0.2">
      <c r="A36" s="5" t="s">
        <v>54</v>
      </c>
      <c r="B36" s="12" t="s">
        <v>21</v>
      </c>
      <c r="C36" s="45"/>
      <c r="D36" s="46"/>
      <c r="E36" s="12" t="s">
        <v>21</v>
      </c>
      <c r="F36" s="12" t="s">
        <v>20</v>
      </c>
      <c r="G36" s="12"/>
      <c r="H36" s="12"/>
      <c r="I36" s="5">
        <f>COUNTIFS(B36:H36,"&lt;&gt;空",B36:H36,"&lt;&gt;休",B36:H36,"&lt;&gt;調",B36:H36,"&lt;&gt;",B36:H36,"&lt;&gt;調整休")</f>
        <v>3</v>
      </c>
      <c r="J36" s="682">
        <f>SUM(COUNTIF(B36:H36,"9-16"))*(6.25)+(COUNTIF(B36:H36,"9-15"))*(5.5)+(COUNTIF(B36:H36,"9-14"))*(4.5)+(COUNTIF(B36:H36,"16-19"))*(3)+(COUNTIF(B36:H36,"15-19"))*(4)+(COUNTIF(B36:H36,"14-19"))*(4.5)+(COUNTIF(B36:H36,"13-19"))*(5.5)+(COUNTIF(B36:H36,"12-19"))*(6.25)</f>
        <v>13.5</v>
      </c>
      <c r="K36" s="692"/>
    </row>
    <row r="37" spans="1:11" ht="18" customHeight="1" x14ac:dyDescent="0.15">
      <c r="A37" s="771" t="s">
        <v>63</v>
      </c>
      <c r="B37" s="365" t="s">
        <v>293</v>
      </c>
      <c r="C37" s="141"/>
      <c r="D37" s="109"/>
      <c r="E37" s="107"/>
      <c r="F37" s="365" t="s">
        <v>292</v>
      </c>
      <c r="G37" s="365" t="s">
        <v>292</v>
      </c>
      <c r="H37" s="365" t="s">
        <v>294</v>
      </c>
      <c r="I37" s="775">
        <v>4</v>
      </c>
      <c r="J37" s="777"/>
      <c r="K37" s="778"/>
    </row>
    <row r="38" spans="1:11" ht="18" customHeight="1" thickBot="1" x14ac:dyDescent="0.2">
      <c r="A38" s="772"/>
      <c r="B38" s="364"/>
      <c r="C38" s="142"/>
      <c r="D38" s="113"/>
      <c r="E38" s="111"/>
      <c r="F38" s="111" t="s">
        <v>21</v>
      </c>
      <c r="G38" s="111" t="s">
        <v>21</v>
      </c>
      <c r="H38" s="111" t="s">
        <v>58</v>
      </c>
      <c r="I38" s="776"/>
      <c r="J38" s="779"/>
      <c r="K38" s="780"/>
    </row>
    <row r="39" spans="1:11" ht="18" customHeight="1" x14ac:dyDescent="0.15">
      <c r="A39" s="22" t="s">
        <v>0</v>
      </c>
      <c r="B39" s="23">
        <v>45929</v>
      </c>
      <c r="C39" s="23">
        <v>45930</v>
      </c>
      <c r="D39" s="23"/>
      <c r="E39" s="23"/>
      <c r="F39" s="23"/>
      <c r="G39" s="23"/>
      <c r="H39" s="23"/>
      <c r="I39" s="7"/>
      <c r="J39" s="717" t="s">
        <v>2</v>
      </c>
      <c r="K39" s="718"/>
    </row>
    <row r="40" spans="1:11" ht="18" customHeight="1" x14ac:dyDescent="0.15">
      <c r="A40" s="22" t="s">
        <v>3</v>
      </c>
      <c r="B40" s="2" t="s">
        <v>4</v>
      </c>
      <c r="C40" s="316" t="s">
        <v>5</v>
      </c>
      <c r="D40" s="21"/>
      <c r="E40" s="21"/>
      <c r="F40" s="21"/>
      <c r="G40" s="21"/>
      <c r="H40" s="21"/>
      <c r="I40" s="8"/>
      <c r="J40" s="719"/>
      <c r="K40" s="720"/>
    </row>
    <row r="41" spans="1:11" ht="18" customHeight="1" thickBot="1" x14ac:dyDescent="0.2">
      <c r="A41" s="104" t="s">
        <v>12</v>
      </c>
      <c r="B41" s="99"/>
      <c r="C41" s="105"/>
      <c r="D41" s="105"/>
      <c r="E41" s="105"/>
      <c r="F41" s="105"/>
      <c r="G41" s="105"/>
      <c r="H41" s="105"/>
      <c r="I41" s="100"/>
      <c r="J41" s="785"/>
      <c r="K41" s="766"/>
    </row>
    <row r="42" spans="1:11" ht="19.5" customHeight="1" x14ac:dyDescent="0.15">
      <c r="A42" s="771" t="s">
        <v>52</v>
      </c>
      <c r="B42" s="107"/>
      <c r="C42" s="351"/>
      <c r="D42" s="109"/>
      <c r="E42" s="109"/>
      <c r="F42" s="109"/>
      <c r="G42" s="109"/>
      <c r="H42" s="109"/>
      <c r="I42" s="775"/>
      <c r="J42" s="777"/>
      <c r="K42" s="778"/>
    </row>
    <row r="43" spans="1:11" ht="19.5" customHeight="1" thickBot="1" x14ac:dyDescent="0.2">
      <c r="A43" s="772"/>
      <c r="B43" s="122" t="s">
        <v>188</v>
      </c>
      <c r="C43" s="352"/>
      <c r="D43" s="113"/>
      <c r="E43" s="113"/>
      <c r="F43" s="113"/>
      <c r="G43" s="113"/>
      <c r="H43" s="113"/>
      <c r="I43" s="776"/>
      <c r="J43" s="779"/>
      <c r="K43" s="780"/>
    </row>
    <row r="44" spans="1:11" ht="18" customHeight="1" x14ac:dyDescent="0.15">
      <c r="A44" s="43" t="s">
        <v>53</v>
      </c>
      <c r="B44" s="29" t="s">
        <v>20</v>
      </c>
      <c r="C44" s="106"/>
      <c r="D44" s="106"/>
      <c r="E44" s="106"/>
      <c r="F44" s="106"/>
      <c r="G44" s="106"/>
      <c r="H44" s="106"/>
      <c r="I44" s="43">
        <f>COUNTIFS(B44:H44,"&lt;&gt;空",B44:H44,"&lt;&gt;休",B44:H44,"&lt;&gt;調",B44:H44,"&lt;&gt;",B44:H44,"&lt;&gt;調整休")</f>
        <v>1</v>
      </c>
      <c r="J44" s="781">
        <f>SUM(COUNTIF(B44:H44,"9-16"))*(6.25)+(COUNTIF(B44:H44,"9-15"))*(5.5)+(COUNTIF(B44:H44,"9-14"))*(4.5)+(COUNTIF(B44:H44,"16-19"))*(3)+(COUNTIF(B44:H44,"15-19"))*(4)+(COUNTIF(B44:H44,"14-19"))*(4.5)+(COUNTIF(B44:H44,"13-19"))*(5.5)+(COUNTIF(B44:H44,"12-19"))*(6.25)</f>
        <v>4.5</v>
      </c>
      <c r="K44" s="782"/>
    </row>
    <row r="45" spans="1:11" ht="18" customHeight="1" thickBot="1" x14ac:dyDescent="0.2">
      <c r="A45" s="5" t="s">
        <v>54</v>
      </c>
      <c r="B45" s="12" t="s">
        <v>21</v>
      </c>
      <c r="C45" s="45"/>
      <c r="D45" s="46"/>
      <c r="E45" s="46"/>
      <c r="F45" s="46"/>
      <c r="G45" s="46"/>
      <c r="H45" s="46"/>
      <c r="I45" s="5">
        <f>COUNTIFS(B45:H45,"&lt;&gt;空",B45:H45,"&lt;&gt;休",B45:H45,"&lt;&gt;調",B45:H45,"&lt;&gt;",B45:H45,"&lt;&gt;調整休")</f>
        <v>1</v>
      </c>
      <c r="J45" s="682">
        <f>SUM(COUNTIF(B45:H45,"9-16"))*(6.25)+(COUNTIF(B45:H45,"9-15"))*(5.5)+(COUNTIF(B45:H45,"9-14"))*(4.5)+(COUNTIF(B45:H45,"16-19"))*(3)+(COUNTIF(B45:H45,"15-19"))*(4)+(COUNTIF(B45:H45,"14-19"))*(4.5)+(COUNTIF(B45:H45,"13-19"))*(5.5)+(COUNTIF(B45:H45,"12-19"))*(6.25)</f>
        <v>4.5</v>
      </c>
      <c r="K45" s="692"/>
    </row>
    <row r="46" spans="1:11" ht="18" customHeight="1" x14ac:dyDescent="0.15">
      <c r="A46" s="771" t="s">
        <v>63</v>
      </c>
      <c r="B46" s="365" t="s">
        <v>293</v>
      </c>
      <c r="C46" s="141"/>
      <c r="D46" s="109"/>
      <c r="E46" s="109"/>
      <c r="F46" s="109"/>
      <c r="G46" s="109"/>
      <c r="H46" s="109"/>
      <c r="I46" s="775">
        <v>4</v>
      </c>
      <c r="J46" s="777"/>
      <c r="K46" s="778"/>
    </row>
    <row r="47" spans="1:11" ht="18" customHeight="1" thickBot="1" x14ac:dyDescent="0.2">
      <c r="A47" s="772"/>
      <c r="B47" s="364"/>
      <c r="C47" s="142"/>
      <c r="D47" s="113"/>
      <c r="E47" s="113"/>
      <c r="F47" s="113"/>
      <c r="G47" s="113"/>
      <c r="H47" s="113"/>
      <c r="I47" s="776"/>
      <c r="J47" s="779"/>
      <c r="K47" s="780"/>
    </row>
    <row r="48" spans="1:11" ht="18" customHeight="1" x14ac:dyDescent="0.15">
      <c r="A48" s="41"/>
      <c r="B48" s="42"/>
      <c r="C48" s="42"/>
      <c r="D48" s="42"/>
      <c r="E48" s="42"/>
      <c r="F48" s="42"/>
      <c r="G48" s="42"/>
      <c r="H48" s="42"/>
      <c r="I48" s="881" t="s">
        <v>290</v>
      </c>
      <c r="J48" s="881"/>
      <c r="K48" s="881"/>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93</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70">
    <mergeCell ref="A6:A7"/>
    <mergeCell ref="I6:I7"/>
    <mergeCell ref="J6:K7"/>
    <mergeCell ref="B2:E2"/>
    <mergeCell ref="B1:F1"/>
    <mergeCell ref="H1:K1"/>
    <mergeCell ref="I3:I4"/>
    <mergeCell ref="J3:K4"/>
    <mergeCell ref="J5:K5"/>
    <mergeCell ref="J8:K8"/>
    <mergeCell ref="J9:K9"/>
    <mergeCell ref="J12:K13"/>
    <mergeCell ref="F14:H14"/>
    <mergeCell ref="J14:K14"/>
    <mergeCell ref="J21:K22"/>
    <mergeCell ref="J23:K23"/>
    <mergeCell ref="A24:A25"/>
    <mergeCell ref="I24:I25"/>
    <mergeCell ref="J24:K25"/>
    <mergeCell ref="J26:K26"/>
    <mergeCell ref="J27:K27"/>
    <mergeCell ref="J30:K31"/>
    <mergeCell ref="J32:K32"/>
    <mergeCell ref="A33:A34"/>
    <mergeCell ref="I33:I34"/>
    <mergeCell ref="J33:K34"/>
    <mergeCell ref="A28:A29"/>
    <mergeCell ref="I28:I29"/>
    <mergeCell ref="J28:K29"/>
    <mergeCell ref="J39:K40"/>
    <mergeCell ref="J41:K41"/>
    <mergeCell ref="A42:A43"/>
    <mergeCell ref="I42:I43"/>
    <mergeCell ref="J42:K43"/>
    <mergeCell ref="A54:B54"/>
    <mergeCell ref="C54:K54"/>
    <mergeCell ref="J44:K44"/>
    <mergeCell ref="J45:K45"/>
    <mergeCell ref="I48:K48"/>
    <mergeCell ref="A49:B49"/>
    <mergeCell ref="D49:E49"/>
    <mergeCell ref="A46:A47"/>
    <mergeCell ref="I46:I47"/>
    <mergeCell ref="J46:K47"/>
    <mergeCell ref="A50:B50"/>
    <mergeCell ref="C50:K50"/>
    <mergeCell ref="A51:B51"/>
    <mergeCell ref="C51:K51"/>
    <mergeCell ref="C52:K52"/>
    <mergeCell ref="A37:A38"/>
    <mergeCell ref="I37:I38"/>
    <mergeCell ref="J35:K35"/>
    <mergeCell ref="J36:K36"/>
    <mergeCell ref="J37:K38"/>
    <mergeCell ref="A55:B55"/>
    <mergeCell ref="A56:B56"/>
    <mergeCell ref="C56:K56"/>
    <mergeCell ref="A57:B57"/>
    <mergeCell ref="C57:K57"/>
    <mergeCell ref="A10:A11"/>
    <mergeCell ref="I10:I11"/>
    <mergeCell ref="J10:K11"/>
    <mergeCell ref="A19:A20"/>
    <mergeCell ref="I19:I20"/>
    <mergeCell ref="J19:K20"/>
    <mergeCell ref="A15:A16"/>
    <mergeCell ref="I15:I16"/>
    <mergeCell ref="J15:K16"/>
    <mergeCell ref="J17:K17"/>
    <mergeCell ref="J18:K18"/>
  </mergeCells>
  <phoneticPr fontId="13"/>
  <pageMargins left="0.59055118110236227" right="0.27559055118110237" top="0.31496062992125984" bottom="0.11811023622047245" header="0.51181102362204722" footer="0.51181102362204722"/>
  <pageSetup paperSize="9" scale="87"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DD8B350-D9A0-4397-9B62-97EC921CE3B0}">
          <x14:formula1>
            <xm:f>'F:\Users\clmiwa-three\Downloads\[《中村》新田・草加 エリア 仮シフト【12月16日～1月15日】.xlsx]参照データベース'!#REF!</xm:f>
          </x14:formula1>
          <xm:sqref>G1 C48:H48</xm:sqref>
        </x14:dataValidation>
      </x14:dataValidations>
    </ext>
  </extLst>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8AC70-3024-41B5-B500-CAA5AEBDAD2C}">
  <sheetPr>
    <pageSetUpPr fitToPage="1"/>
  </sheetPr>
  <dimension ref="A1:N52"/>
  <sheetViews>
    <sheetView zoomScale="90" zoomScaleNormal="90" workbookViewId="0">
      <selection activeCell="N26" sqref="N26"/>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289</v>
      </c>
      <c r="C1" s="683"/>
      <c r="D1" s="683"/>
      <c r="E1" s="683"/>
      <c r="F1" s="683"/>
      <c r="H1" s="847" t="s">
        <v>110</v>
      </c>
      <c r="I1" s="848"/>
      <c r="J1" s="849"/>
      <c r="K1" s="850"/>
    </row>
    <row r="2" spans="1:11" ht="9.9499999999999993" customHeight="1" x14ac:dyDescent="0.15">
      <c r="A2" s="14"/>
      <c r="I2" s="119"/>
      <c r="J2" s="3"/>
      <c r="K2" s="4"/>
    </row>
    <row r="3" spans="1:11" ht="19.5" customHeight="1" x14ac:dyDescent="0.15">
      <c r="A3" s="2" t="s">
        <v>64</v>
      </c>
      <c r="B3" s="90">
        <v>45901</v>
      </c>
      <c r="C3" s="90">
        <v>45902</v>
      </c>
      <c r="D3" s="90">
        <v>45903</v>
      </c>
      <c r="E3" s="90">
        <v>45904</v>
      </c>
      <c r="F3" s="90">
        <v>45905</v>
      </c>
      <c r="G3" s="90">
        <v>45906</v>
      </c>
      <c r="H3" s="90">
        <v>45907</v>
      </c>
      <c r="I3" s="851" t="s">
        <v>1</v>
      </c>
      <c r="J3" s="853" t="s">
        <v>2</v>
      </c>
      <c r="K3" s="853"/>
    </row>
    <row r="4" spans="1:11" ht="19.5" customHeight="1" x14ac:dyDescent="0.15">
      <c r="A4" s="2" t="s">
        <v>3</v>
      </c>
      <c r="B4" s="2" t="s">
        <v>4</v>
      </c>
      <c r="C4" s="2" t="s">
        <v>5</v>
      </c>
      <c r="D4" s="21" t="s">
        <v>6</v>
      </c>
      <c r="E4" s="2" t="s">
        <v>7</v>
      </c>
      <c r="F4" s="2" t="s">
        <v>8</v>
      </c>
      <c r="G4" s="2" t="s">
        <v>9</v>
      </c>
      <c r="H4" s="24" t="s">
        <v>10</v>
      </c>
      <c r="I4" s="852"/>
      <c r="J4" s="853"/>
      <c r="K4" s="853"/>
    </row>
    <row r="5" spans="1:11" ht="19.5" customHeight="1" x14ac:dyDescent="0.15">
      <c r="A5" s="17" t="s">
        <v>13</v>
      </c>
      <c r="B5" s="12"/>
      <c r="C5" s="2"/>
      <c r="D5" s="2"/>
      <c r="E5" s="12"/>
      <c r="F5" s="12"/>
      <c r="G5" s="12"/>
      <c r="H5" s="12"/>
      <c r="I5" s="5"/>
      <c r="J5" s="682"/>
      <c r="K5" s="692"/>
    </row>
    <row r="6" spans="1:11" ht="19.5" customHeight="1" x14ac:dyDescent="0.15">
      <c r="A6" s="20" t="s">
        <v>108</v>
      </c>
      <c r="B6" s="12" t="s">
        <v>20</v>
      </c>
      <c r="C6" s="26"/>
      <c r="D6" s="11"/>
      <c r="E6" s="12"/>
      <c r="F6" s="12" t="s">
        <v>20</v>
      </c>
      <c r="G6" s="12"/>
      <c r="H6" s="12" t="s">
        <v>20</v>
      </c>
      <c r="I6" s="5">
        <f>COUNTIFS(B6:H6,"&lt;&gt;空",B6:H6,"&lt;&gt;休",B6:H6,"&lt;&gt;調",B6:H6,"&lt;&gt;",B6:H6,"&lt;&gt;調整休")</f>
        <v>3</v>
      </c>
      <c r="J6" s="682">
        <f>SUM(COUNTIF(B6:H6,"9-19"))*(9)+(COUNTIF(B6:H6,"9-18"))*(8)+(COUNTIF(B6:H6,"9-17"))*(7.25)+(COUNTIF(B6:H6,"9-16"))*(6.25)+(COUNTIF(B6:H6,"9-15"))*(5.5)+(COUNTIF(B6:H6,"9-14"))*(4.5)+(COUNTIF(B6:H6,"9-13"))*(4)+(COUNTIF(B6:H6,"9-12"))*(3)+(COUNTIF(B6:H6,"9-11"))*(2)+(COUNTIF(B6:H6,"9:30-11:30,16-19"))*(5)+(COUNTIF(B6:H6,"15-19"))*(4)+(COUNTIF(B6:H6,"14-19"))*(4.5)+(COUNTIF(B6:H6,"13-19"))*(5.5)+(COUNTIF(B6:H6,"13-18"))*(4.5)+(COUNTIF(B6:H6,"13-17"))*(4)+(COUNTIF(B6:H6,"12-18"))*(5.5)+(COUNTIF(B6:H6,"13:30-19"))*(5)+(COUNTIF(B6:H6,"16-19"))*(3)+(COUNTIF(B6:H6,"11-18"))*(6.25)</f>
        <v>13.5</v>
      </c>
      <c r="K6" s="692"/>
    </row>
    <row r="7" spans="1:11" ht="19.5" customHeight="1" x14ac:dyDescent="0.15">
      <c r="A7" s="20" t="s">
        <v>127</v>
      </c>
      <c r="B7" s="12" t="s">
        <v>21</v>
      </c>
      <c r="C7" s="2"/>
      <c r="D7" s="11"/>
      <c r="E7" s="12" t="s">
        <v>21</v>
      </c>
      <c r="F7" s="12" t="s">
        <v>184</v>
      </c>
      <c r="G7" s="12"/>
      <c r="H7" s="12" t="s">
        <v>184</v>
      </c>
      <c r="I7" s="5">
        <f>COUNTIFS(B7:H7,"&lt;&gt;空",B7:H7,"&lt;&gt;休",B7:H7,"&lt;&gt;調",B7:H7,"&lt;&gt;",B7:H7,"&lt;&gt;調整休")</f>
        <v>4</v>
      </c>
      <c r="J7" s="682">
        <v>16.25</v>
      </c>
      <c r="K7" s="692"/>
    </row>
    <row r="8" spans="1:11" ht="19.5" customHeight="1" x14ac:dyDescent="0.15">
      <c r="A8" s="20" t="s">
        <v>240</v>
      </c>
      <c r="B8" s="12" t="s">
        <v>245</v>
      </c>
      <c r="C8" s="2"/>
      <c r="D8" s="11"/>
      <c r="E8" s="12" t="s">
        <v>245</v>
      </c>
      <c r="F8" s="12" t="s">
        <v>245</v>
      </c>
      <c r="G8" s="12" t="s">
        <v>245</v>
      </c>
      <c r="H8" s="12"/>
      <c r="I8" s="5">
        <f>COUNTIFS(B8:H8,"&lt;&gt;空",B8:H8,"&lt;&gt;休",B8:H8,"&lt;&gt;調",B8:H8,"&lt;&gt;",B8:H8,"&lt;&gt;調整休")</f>
        <v>4</v>
      </c>
      <c r="J8" s="682">
        <f>SUM(COUNTIF(B8:H8,"9-19"))*(9)+(COUNTIF(B8:H8,"9-18"))*(8)+(COUNTIF(B8:H8,"9-17"))*(7.25)+(COUNTIF(B8:H8,"9-16"))*(6.25)+(COUNTIF(B8:H8,"9-15"))*(5.5)+(COUNTIF(B8:H8,"9-14"))*(4.5)+(COUNTIF(B8:H8,"9-13"))*(4)+(COUNTIF(B8:H8,"9-12"))*(3)+(COUNTIF(B8:H8,"9-11"))*(2)+(COUNTIF(B8:H8,"9:30-11:30,16-19"))*(5)+(COUNTIF(B8:H8,"15-19"))*(4)+(COUNTIF(B8:H8,"14-19"))*(4.5)+(COUNTIF(B8:H8,"13-19"))*(5.5)+(COUNTIF(B8:H8,"13-18"))*(4.5)+(COUNTIF(B8:H8,"13-17"))*(4)+(COUNTIF(B8:H8,"12-18"))*(5.5)+(COUNTIF(B8:H8,"13:30-19"))*(5)+(COUNTIF(B8:H8,"16-19"))*(3)+(COUNTIF(B8:H8,"11-18"))*(6.25)+(COUNTIF(B8:H8,"10-15:30"))*(5)</f>
        <v>20</v>
      </c>
      <c r="K8" s="692"/>
    </row>
    <row r="9" spans="1:11" ht="19.5" customHeight="1" x14ac:dyDescent="0.15">
      <c r="A9" s="20" t="s">
        <v>109</v>
      </c>
      <c r="B9" s="12" t="s">
        <v>247</v>
      </c>
      <c r="C9" s="2"/>
      <c r="D9" s="11"/>
      <c r="E9" s="12" t="s">
        <v>247</v>
      </c>
      <c r="F9" s="16" t="s">
        <v>249</v>
      </c>
      <c r="G9" s="54" t="s">
        <v>83</v>
      </c>
      <c r="H9" s="12" t="s">
        <v>83</v>
      </c>
      <c r="I9" s="5"/>
      <c r="J9" s="682"/>
      <c r="K9" s="692"/>
    </row>
    <row r="10" spans="1:11" ht="19.5" customHeight="1" x14ac:dyDescent="0.15">
      <c r="A10" s="56" t="s">
        <v>66</v>
      </c>
      <c r="B10" s="12"/>
      <c r="C10" s="345"/>
      <c r="D10" s="345"/>
      <c r="E10" s="12"/>
      <c r="F10" s="16"/>
      <c r="G10" s="16"/>
      <c r="H10" s="16"/>
      <c r="I10" s="5"/>
      <c r="J10" s="682"/>
      <c r="K10" s="682"/>
    </row>
    <row r="11" spans="1:11" ht="19.5" customHeight="1" x14ac:dyDescent="0.15">
      <c r="A11" s="22" t="s">
        <v>0</v>
      </c>
      <c r="B11" s="90">
        <v>45908</v>
      </c>
      <c r="C11" s="90">
        <v>45909</v>
      </c>
      <c r="D11" s="90">
        <v>45910</v>
      </c>
      <c r="E11" s="90">
        <v>45911</v>
      </c>
      <c r="F11" s="90">
        <v>45912</v>
      </c>
      <c r="G11" s="90">
        <v>45913</v>
      </c>
      <c r="H11" s="90">
        <v>45914</v>
      </c>
      <c r="I11" s="851" t="s">
        <v>1</v>
      </c>
      <c r="J11" s="853" t="s">
        <v>2</v>
      </c>
      <c r="K11" s="853"/>
    </row>
    <row r="12" spans="1:11" ht="19.5" customHeight="1" x14ac:dyDescent="0.15">
      <c r="A12" s="22" t="s">
        <v>3</v>
      </c>
      <c r="B12" s="2" t="s">
        <v>4</v>
      </c>
      <c r="C12" s="2" t="s">
        <v>5</v>
      </c>
      <c r="D12" s="21" t="s">
        <v>6</v>
      </c>
      <c r="E12" s="2" t="s">
        <v>7</v>
      </c>
      <c r="F12" s="2" t="s">
        <v>8</v>
      </c>
      <c r="G12" s="2" t="s">
        <v>9</v>
      </c>
      <c r="H12" s="24" t="s">
        <v>10</v>
      </c>
      <c r="I12" s="852"/>
      <c r="J12" s="853"/>
      <c r="K12" s="853"/>
    </row>
    <row r="13" spans="1:11" ht="19.5" customHeight="1" x14ac:dyDescent="0.15">
      <c r="A13" s="17" t="s">
        <v>12</v>
      </c>
      <c r="B13" s="12"/>
      <c r="C13" s="2"/>
      <c r="D13" s="2"/>
      <c r="E13" s="12"/>
      <c r="F13" s="12"/>
      <c r="G13" s="12"/>
      <c r="H13" s="12"/>
      <c r="I13" s="5"/>
      <c r="J13" s="682"/>
      <c r="K13" s="692"/>
    </row>
    <row r="14" spans="1:11" ht="19.5" customHeight="1" x14ac:dyDescent="0.15">
      <c r="A14" s="20" t="s">
        <v>108</v>
      </c>
      <c r="B14" s="12" t="s">
        <v>20</v>
      </c>
      <c r="C14" s="26"/>
      <c r="D14" s="11"/>
      <c r="E14" s="12"/>
      <c r="F14" s="12" t="s">
        <v>20</v>
      </c>
      <c r="G14" s="12"/>
      <c r="H14" s="12" t="s">
        <v>20</v>
      </c>
      <c r="I14" s="5">
        <f>COUNTIFS(B14:H14,"&lt;&gt;空",B14:H14,"&lt;&gt;休",B14:H14,"&lt;&gt;調",B14:H14,"&lt;&gt;",B14:H14,"&lt;&gt;調整休")</f>
        <v>3</v>
      </c>
      <c r="J14" s="682">
        <v>6.5</v>
      </c>
      <c r="K14" s="692"/>
    </row>
    <row r="15" spans="1:11" ht="19.5" customHeight="1" x14ac:dyDescent="0.15">
      <c r="A15" s="20" t="s">
        <v>127</v>
      </c>
      <c r="B15" s="12" t="s">
        <v>21</v>
      </c>
      <c r="C15" s="2"/>
      <c r="D15" s="11"/>
      <c r="E15" s="12" t="s">
        <v>21</v>
      </c>
      <c r="F15" s="12" t="s">
        <v>184</v>
      </c>
      <c r="G15" s="12"/>
      <c r="H15" s="12" t="s">
        <v>184</v>
      </c>
      <c r="I15" s="5">
        <f>COUNTIFS(B15:H15,"&lt;&gt;空",B15:H15,"&lt;&gt;休",B15:H15,"&lt;&gt;調",B15:H15,"&lt;&gt;",B15:H15,"&lt;&gt;調整休")</f>
        <v>4</v>
      </c>
      <c r="J15" s="682">
        <v>20.75</v>
      </c>
      <c r="K15" s="692"/>
    </row>
    <row r="16" spans="1:11" ht="19.5" customHeight="1" x14ac:dyDescent="0.15">
      <c r="A16" s="20" t="s">
        <v>240</v>
      </c>
      <c r="B16" s="12" t="s">
        <v>245</v>
      </c>
      <c r="C16" s="2"/>
      <c r="D16" s="11"/>
      <c r="E16" s="12" t="s">
        <v>245</v>
      </c>
      <c r="F16" s="12" t="s">
        <v>245</v>
      </c>
      <c r="G16" s="12" t="s">
        <v>245</v>
      </c>
      <c r="H16" s="12"/>
      <c r="I16" s="5">
        <f>COUNTIFS(B16:H16,"&lt;&gt;空",B16:H16,"&lt;&gt;休",B16:H16,"&lt;&gt;調",B16:H16,"&lt;&gt;",B16:H16,"&lt;&gt;調整休")</f>
        <v>4</v>
      </c>
      <c r="J16" s="682">
        <f>SUM(COUNTIF(B16:H16,"9-19"))*(9)+(COUNTIF(B16:H16,"9-18"))*(8)+(COUNTIF(B16:H16,"9-17"))*(7.25)+(COUNTIF(B16:H16,"9-16"))*(6.25)+(COUNTIF(B16:H16,"9-15"))*(5.5)+(COUNTIF(B16:H16,"9-14"))*(4.5)+(COUNTIF(B16:H16,"9-13"))*(4)+(COUNTIF(B16:H16,"9-12"))*(3)+(COUNTIF(B16:H16,"9-11"))*(2)+(COUNTIF(B16:H16,"9:30-11:30,16-19"))*(5)+(COUNTIF(B16:H16,"15-19"))*(4)+(COUNTIF(B16:H16,"14-19"))*(4.5)+(COUNTIF(B16:H16,"13-19"))*(5.5)+(COUNTIF(B16:H16,"13-18"))*(4.5)+(COUNTIF(B16:H16,"13-17"))*(4)+(COUNTIF(B16:H16,"12-18"))*(5.5)+(COUNTIF(B16:H16,"13:30-19"))*(5)+(COUNTIF(B16:H16,"16-19"))*(3)+(COUNTIF(B16:H16,"11-18"))*(6.25)+(COUNTIF(B16:H16,"10-15:30"))*(5)</f>
        <v>20</v>
      </c>
      <c r="K16" s="692"/>
    </row>
    <row r="17" spans="1:11" ht="19.5" customHeight="1" x14ac:dyDescent="0.15">
      <c r="A17" s="20" t="s">
        <v>109</v>
      </c>
      <c r="B17" s="12" t="s">
        <v>247</v>
      </c>
      <c r="C17" s="2"/>
      <c r="D17" s="11"/>
      <c r="E17" s="12" t="s">
        <v>247</v>
      </c>
      <c r="F17" s="16" t="s">
        <v>249</v>
      </c>
      <c r="G17" s="54" t="s">
        <v>83</v>
      </c>
      <c r="H17" s="12" t="s">
        <v>83</v>
      </c>
      <c r="I17" s="5"/>
      <c r="J17" s="682"/>
      <c r="K17" s="692"/>
    </row>
    <row r="18" spans="1:11" ht="19.5" customHeight="1" x14ac:dyDescent="0.15">
      <c r="A18" s="56" t="s">
        <v>66</v>
      </c>
      <c r="B18" s="12"/>
      <c r="C18" s="345"/>
      <c r="D18" s="345"/>
      <c r="E18" s="12"/>
      <c r="F18" s="16"/>
      <c r="G18" s="16"/>
      <c r="H18" s="16"/>
      <c r="I18" s="5"/>
      <c r="J18" s="682"/>
      <c r="K18" s="682"/>
    </row>
    <row r="19" spans="1:11" ht="19.5" customHeight="1" x14ac:dyDescent="0.15">
      <c r="A19" s="22" t="s">
        <v>0</v>
      </c>
      <c r="B19" s="23">
        <v>45915</v>
      </c>
      <c r="C19" s="23">
        <v>45916</v>
      </c>
      <c r="D19" s="23">
        <v>45917</v>
      </c>
      <c r="E19" s="23">
        <v>45918</v>
      </c>
      <c r="F19" s="23">
        <v>45919</v>
      </c>
      <c r="G19" s="23">
        <v>45920</v>
      </c>
      <c r="H19" s="23">
        <v>45921</v>
      </c>
      <c r="I19" s="851" t="s">
        <v>1</v>
      </c>
      <c r="J19" s="853" t="s">
        <v>2</v>
      </c>
      <c r="K19" s="853"/>
    </row>
    <row r="20" spans="1:11" ht="19.5" customHeight="1" x14ac:dyDescent="0.15">
      <c r="A20" s="22" t="s">
        <v>3</v>
      </c>
      <c r="B20" s="24" t="s">
        <v>4</v>
      </c>
      <c r="C20" s="21" t="s">
        <v>5</v>
      </c>
      <c r="D20" s="21" t="s">
        <v>6</v>
      </c>
      <c r="E20" s="2" t="s">
        <v>7</v>
      </c>
      <c r="F20" s="2" t="s">
        <v>8</v>
      </c>
      <c r="G20" s="2" t="s">
        <v>9</v>
      </c>
      <c r="H20" s="24" t="s">
        <v>10</v>
      </c>
      <c r="I20" s="852"/>
      <c r="J20" s="853"/>
      <c r="K20" s="853"/>
    </row>
    <row r="21" spans="1:11" ht="17.100000000000001" customHeight="1" x14ac:dyDescent="0.15">
      <c r="A21" s="17" t="s">
        <v>13</v>
      </c>
      <c r="B21" s="12"/>
      <c r="C21" s="2"/>
      <c r="D21" s="2"/>
      <c r="E21" s="12"/>
      <c r="F21" s="967" t="s">
        <v>60</v>
      </c>
      <c r="G21" s="968"/>
      <c r="H21" s="969"/>
      <c r="I21" s="346"/>
      <c r="J21" s="692"/>
      <c r="K21" s="692"/>
    </row>
    <row r="22" spans="1:11" ht="19.5" customHeight="1" x14ac:dyDescent="0.15">
      <c r="A22" s="20" t="s">
        <v>108</v>
      </c>
      <c r="B22" s="12" t="s">
        <v>20</v>
      </c>
      <c r="C22" s="26"/>
      <c r="D22" s="11"/>
      <c r="E22" s="12"/>
      <c r="F22" s="12" t="s">
        <v>20</v>
      </c>
      <c r="G22" s="12"/>
      <c r="H22" s="12" t="s">
        <v>20</v>
      </c>
      <c r="I22" s="5">
        <f>COUNTIFS(B22:H22,"&lt;&gt;空",B22:H22,"&lt;&gt;休",B22:H22,"&lt;&gt;調",B22:H22,"&lt;&gt;",B22:H22,"&lt;&gt;調整休")</f>
        <v>3</v>
      </c>
      <c r="J22" s="682">
        <f>SUM(COUNTIF(B22:H22,"9-19"))*(9)+(COUNTIF(B22:H22,"9-18"))*(8)+(COUNTIF(B22:H22,"9-17"))*(7.25)+(COUNTIF(B22:H22,"9-16"))*(6.25)+(COUNTIF(B22:H22,"9-15"))*(5.5)+(COUNTIF(B22:H22,"9-14"))*(4.5)+(COUNTIF(B22:H22,"9-13"))*(4)+(COUNTIF(B22:H22,"9-12"))*(3)+(COUNTIF(B22:H22,"9-11"))*(2)+(COUNTIF(B22:H22,"9:30-11:30,16-19"))*(5)+(COUNTIF(B22:H22,"15-19"))*(4)+(COUNTIF(B22:H22,"14-19"))*(4.5)+(COUNTIF(B22:H22,"13-19"))*(5.5)+(COUNTIF(B22:H22,"13-18"))*(4.5)+(COUNTIF(B22:H22,"13-17"))*(4)+(COUNTIF(B22:H22,"12-18"))*(5.5)+(COUNTIF(B22:H22,"13:30-19"))*(5)+(COUNTIF(B22:H22,"16-19"))*(3)+(COUNTIF(B22:H22,"11-18"))*(6.25)</f>
        <v>13.5</v>
      </c>
      <c r="K22" s="692"/>
    </row>
    <row r="23" spans="1:11" ht="19.5" customHeight="1" x14ac:dyDescent="0.15">
      <c r="A23" s="20" t="s">
        <v>127</v>
      </c>
      <c r="B23" s="12" t="s">
        <v>21</v>
      </c>
      <c r="C23" s="2"/>
      <c r="D23" s="11"/>
      <c r="E23" s="12" t="s">
        <v>21</v>
      </c>
      <c r="F23" s="12" t="s">
        <v>184</v>
      </c>
      <c r="G23" s="12"/>
      <c r="H23" s="12" t="s">
        <v>184</v>
      </c>
      <c r="I23" s="5">
        <f>COUNTIFS(B23:H23,"&lt;&gt;空",B23:H23,"&lt;&gt;休",B23:H23,"&lt;&gt;調",B23:H23,"&lt;&gt;",B23:H23,"&lt;&gt;調整休")</f>
        <v>4</v>
      </c>
      <c r="J23" s="682">
        <v>28.5</v>
      </c>
      <c r="K23" s="692"/>
    </row>
    <row r="24" spans="1:11" ht="19.5" customHeight="1" x14ac:dyDescent="0.15">
      <c r="A24" s="20" t="s">
        <v>240</v>
      </c>
      <c r="B24" s="12" t="s">
        <v>245</v>
      </c>
      <c r="C24" s="2"/>
      <c r="D24" s="11"/>
      <c r="E24" s="12" t="s">
        <v>245</v>
      </c>
      <c r="F24" s="12" t="s">
        <v>245</v>
      </c>
      <c r="G24" s="12" t="s">
        <v>245</v>
      </c>
      <c r="H24" s="12"/>
      <c r="I24" s="5">
        <f>COUNTIFS(B24:H24,"&lt;&gt;空",B24:H24,"&lt;&gt;休",B24:H24,"&lt;&gt;調",B24:H24,"&lt;&gt;",B24:H24,"&lt;&gt;調整休")</f>
        <v>4</v>
      </c>
      <c r="J24" s="682">
        <f>SUM(COUNTIF(B24:H24,"9-19"))*(9)+(COUNTIF(B24:H24,"9-18"))*(8)+(COUNTIF(B24:H24,"9-17"))*(7.25)+(COUNTIF(B24:H24,"9-16"))*(6.25)+(COUNTIF(B24:H24,"9-15"))*(5.5)+(COUNTIF(B24:H24,"9-14"))*(4.5)+(COUNTIF(B24:H24,"9-13"))*(4)+(COUNTIF(B24:H24,"9-12"))*(3)+(COUNTIF(B24:H24,"9-11"))*(2)+(COUNTIF(B24:H24,"9:30-11:30,16-19"))*(5)+(COUNTIF(B24:H24,"15-19"))*(4)+(COUNTIF(B24:H24,"14-19"))*(4.5)+(COUNTIF(B24:H24,"13-19"))*(5.5)+(COUNTIF(B24:H24,"13-18"))*(4.5)+(COUNTIF(B24:H24,"13-17"))*(4)+(COUNTIF(B24:H24,"12-18"))*(5.5)+(COUNTIF(B24:H24,"13:30-19"))*(5)+(COUNTIF(B24:H24,"16-19"))*(3)+(COUNTIF(B24:H24,"11-18"))*(6.25)+(COUNTIF(B24:H24,"10-15:30"))*(5)</f>
        <v>20</v>
      </c>
      <c r="K24" s="692"/>
    </row>
    <row r="25" spans="1:11" ht="19.5" customHeight="1" x14ac:dyDescent="0.15">
      <c r="A25" s="20" t="s">
        <v>109</v>
      </c>
      <c r="B25" s="12" t="s">
        <v>247</v>
      </c>
      <c r="C25" s="2"/>
      <c r="D25" s="11"/>
      <c r="E25" s="12" t="s">
        <v>247</v>
      </c>
      <c r="F25" s="16" t="s">
        <v>249</v>
      </c>
      <c r="G25" s="54" t="s">
        <v>83</v>
      </c>
      <c r="H25" s="12" t="s">
        <v>83</v>
      </c>
      <c r="I25" s="5"/>
      <c r="J25" s="682"/>
      <c r="K25" s="692"/>
    </row>
    <row r="26" spans="1:11" ht="19.5" customHeight="1" x14ac:dyDescent="0.15">
      <c r="A26" s="56" t="s">
        <v>66</v>
      </c>
      <c r="B26" s="12"/>
      <c r="C26" s="345"/>
      <c r="D26" s="345"/>
      <c r="E26" s="12"/>
      <c r="F26" s="16"/>
      <c r="G26" s="16"/>
      <c r="H26" s="16"/>
      <c r="I26" s="5"/>
      <c r="J26" s="682"/>
      <c r="K26" s="682"/>
    </row>
    <row r="27" spans="1:11" ht="19.5" customHeight="1" x14ac:dyDescent="0.15">
      <c r="A27" s="22" t="s">
        <v>0</v>
      </c>
      <c r="B27" s="90">
        <v>45922</v>
      </c>
      <c r="C27" s="90">
        <v>45923</v>
      </c>
      <c r="D27" s="90">
        <v>45924</v>
      </c>
      <c r="E27" s="90">
        <v>45925</v>
      </c>
      <c r="F27" s="90">
        <v>45926</v>
      </c>
      <c r="G27" s="90">
        <v>45927</v>
      </c>
      <c r="H27" s="90">
        <v>45928</v>
      </c>
      <c r="I27" s="851" t="s">
        <v>1</v>
      </c>
      <c r="J27" s="853" t="s">
        <v>2</v>
      </c>
      <c r="K27" s="853"/>
    </row>
    <row r="28" spans="1:11" ht="19.5" customHeight="1" x14ac:dyDescent="0.15">
      <c r="A28" s="22" t="s">
        <v>3</v>
      </c>
      <c r="B28" s="2" t="s">
        <v>4</v>
      </c>
      <c r="C28" s="376" t="s">
        <v>5</v>
      </c>
      <c r="D28" s="21" t="s">
        <v>6</v>
      </c>
      <c r="E28" s="2" t="s">
        <v>7</v>
      </c>
      <c r="F28" s="2" t="s">
        <v>8</v>
      </c>
      <c r="G28" s="2" t="s">
        <v>9</v>
      </c>
      <c r="H28" s="24" t="s">
        <v>10</v>
      </c>
      <c r="I28" s="852"/>
      <c r="J28" s="853"/>
      <c r="K28" s="853"/>
    </row>
    <row r="29" spans="1:11" ht="19.5" customHeight="1" x14ac:dyDescent="0.15">
      <c r="A29" s="17" t="s">
        <v>12</v>
      </c>
      <c r="B29" s="12"/>
      <c r="C29" s="2"/>
      <c r="D29" s="2"/>
      <c r="E29" s="12"/>
      <c r="F29" s="12"/>
      <c r="G29" s="12"/>
      <c r="H29" s="12"/>
      <c r="I29" s="5"/>
      <c r="J29" s="682"/>
      <c r="K29" s="692"/>
    </row>
    <row r="30" spans="1:11" ht="19.5" customHeight="1" x14ac:dyDescent="0.15">
      <c r="A30" s="20" t="s">
        <v>108</v>
      </c>
      <c r="B30" s="12" t="s">
        <v>20</v>
      </c>
      <c r="C30" s="26"/>
      <c r="D30" s="11"/>
      <c r="E30" s="12"/>
      <c r="F30" s="12" t="s">
        <v>20</v>
      </c>
      <c r="G30" s="12"/>
      <c r="H30" s="12" t="s">
        <v>20</v>
      </c>
      <c r="I30" s="5">
        <f>COUNTIFS(B30:H30,"&lt;&gt;空",B30:H30,"&lt;&gt;休",B30:H30,"&lt;&gt;調",B30:H30,"&lt;&gt;",B30:H30,"&lt;&gt;調整休")</f>
        <v>3</v>
      </c>
      <c r="J30" s="682">
        <f>SUM(COUNTIF(B30:H30,"9-19"))*(9)+(COUNTIF(B30:H30,"9-18"))*(8)+(COUNTIF(B30:H30,"9-17"))*(7.25)+(COUNTIF(B30:H30,"9-16"))*(6.25)+(COUNTIF(B30:H30,"9-15"))*(5.5)+(COUNTIF(B30:H30,"9-14"))*(4.5)+(COUNTIF(B30:H30,"9-13"))*(4)+(COUNTIF(B30:H30,"9-12"))*(3)+(COUNTIF(B30:H30,"9-11"))*(2)+(COUNTIF(B30:H30,"9:30-11:30,16-19"))*(5)+(COUNTIF(B30:H30,"15-19"))*(4)+(COUNTIF(B30:H30,"14-19"))*(4.5)+(COUNTIF(B30:H30,"13-19"))*(5.5)+(COUNTIF(B30:H30,"13-18"))*(4.5)+(COUNTIF(B30:H30,"13-17"))*(4)+(COUNTIF(B30:H30,"12-18"))*(5.5)+(COUNTIF(B30:H30,"13:30-19"))*(5)+(COUNTIF(B30:H30,"16-19"))*(3)+(COUNTIF(B30:H30,"11-18"))*(6.25)</f>
        <v>13.5</v>
      </c>
      <c r="K30" s="692"/>
    </row>
    <row r="31" spans="1:11" ht="19.5" customHeight="1" x14ac:dyDescent="0.15">
      <c r="A31" s="20" t="s">
        <v>127</v>
      </c>
      <c r="B31" s="12" t="s">
        <v>21</v>
      </c>
      <c r="C31" s="2"/>
      <c r="D31" s="11"/>
      <c r="E31" s="12" t="s">
        <v>21</v>
      </c>
      <c r="F31" s="12" t="s">
        <v>184</v>
      </c>
      <c r="G31" s="12"/>
      <c r="H31" s="12" t="s">
        <v>184</v>
      </c>
      <c r="I31" s="5">
        <f>COUNTIFS(B31:H31,"&lt;&gt;空",B31:H31,"&lt;&gt;休",B31:H31,"&lt;&gt;調",B31:H31,"&lt;&gt;",B31:H31,"&lt;&gt;調整休")</f>
        <v>4</v>
      </c>
      <c r="J31" s="682">
        <v>22.25</v>
      </c>
      <c r="K31" s="692"/>
    </row>
    <row r="32" spans="1:11" ht="19.5" customHeight="1" x14ac:dyDescent="0.15">
      <c r="A32" s="20" t="s">
        <v>240</v>
      </c>
      <c r="B32" s="12" t="s">
        <v>245</v>
      </c>
      <c r="C32" s="2"/>
      <c r="D32" s="11"/>
      <c r="E32" s="12" t="s">
        <v>245</v>
      </c>
      <c r="F32" s="12" t="s">
        <v>245</v>
      </c>
      <c r="G32" s="12" t="s">
        <v>245</v>
      </c>
      <c r="H32" s="12"/>
      <c r="I32" s="5">
        <f>COUNTIFS(B32:H32,"&lt;&gt;空",B32:H32,"&lt;&gt;休",B32:H32,"&lt;&gt;調",B32:H32,"&lt;&gt;",B32:H32,"&lt;&gt;調整休")</f>
        <v>4</v>
      </c>
      <c r="J32" s="682">
        <f>SUM(COUNTIF(B32:H32,"9-19"))*(9)+(COUNTIF(B32:H32,"9-18"))*(8)+(COUNTIF(B32:H32,"9-17"))*(7.25)+(COUNTIF(B32:H32,"9-16"))*(6.25)+(COUNTIF(B32:H32,"9-15"))*(5.5)+(COUNTIF(B32:H32,"9-14"))*(4.5)+(COUNTIF(B32:H32,"9-13"))*(4)+(COUNTIF(B32:H32,"9-12"))*(3)+(COUNTIF(B32:H32,"9-11"))*(2)+(COUNTIF(B32:H32,"9:30-11:30,16-19"))*(5)+(COUNTIF(B32:H32,"15-19"))*(4)+(COUNTIF(B32:H32,"14-19"))*(4.5)+(COUNTIF(B32:H32,"13-19"))*(5.5)+(COUNTIF(B32:H32,"13-18"))*(4.5)+(COUNTIF(B32:H32,"13-17"))*(4)+(COUNTIF(B32:H32,"12-18"))*(5.5)+(COUNTIF(B32:H32,"13:30-19"))*(5)+(COUNTIF(B32:H32,"16-19"))*(3)+(COUNTIF(B32:H32,"11-18"))*(6.25)+(COUNTIF(B32:H32,"10-15:30"))*(5)</f>
        <v>20</v>
      </c>
      <c r="K32" s="692"/>
    </row>
    <row r="33" spans="1:14" ht="19.5" customHeight="1" x14ac:dyDescent="0.15">
      <c r="A33" s="20" t="s">
        <v>109</v>
      </c>
      <c r="B33" s="12" t="s">
        <v>247</v>
      </c>
      <c r="C33" s="2"/>
      <c r="D33" s="11"/>
      <c r="E33" s="12" t="s">
        <v>247</v>
      </c>
      <c r="F33" s="16" t="s">
        <v>249</v>
      </c>
      <c r="G33" s="54" t="s">
        <v>83</v>
      </c>
      <c r="H33" s="12" t="s">
        <v>83</v>
      </c>
      <c r="I33" s="5"/>
      <c r="J33" s="682"/>
      <c r="K33" s="692"/>
    </row>
    <row r="34" spans="1:14" ht="19.5" customHeight="1" x14ac:dyDescent="0.15">
      <c r="A34" s="56" t="s">
        <v>66</v>
      </c>
      <c r="B34" s="12"/>
      <c r="C34" s="345"/>
      <c r="D34" s="345"/>
      <c r="E34" s="12"/>
      <c r="F34" s="16"/>
      <c r="G34" s="16"/>
      <c r="H34" s="16"/>
      <c r="I34" s="5"/>
      <c r="J34" s="682"/>
      <c r="K34" s="682"/>
    </row>
    <row r="35" spans="1:14" ht="19.5" customHeight="1" x14ac:dyDescent="0.15">
      <c r="A35" s="22" t="s">
        <v>0</v>
      </c>
      <c r="B35" s="23">
        <v>45929</v>
      </c>
      <c r="C35" s="23">
        <v>45930</v>
      </c>
      <c r="D35" s="23"/>
      <c r="E35" s="23"/>
      <c r="F35" s="23"/>
      <c r="G35" s="23"/>
      <c r="H35" s="23"/>
      <c r="I35" s="851" t="s">
        <v>1</v>
      </c>
      <c r="J35" s="853" t="s">
        <v>2</v>
      </c>
      <c r="K35" s="853"/>
    </row>
    <row r="36" spans="1:14" ht="19.5" customHeight="1" x14ac:dyDescent="0.15">
      <c r="A36" s="22" t="s">
        <v>3</v>
      </c>
      <c r="B36" s="2" t="s">
        <v>4</v>
      </c>
      <c r="C36" s="316" t="s">
        <v>5</v>
      </c>
      <c r="D36" s="21"/>
      <c r="E36" s="2"/>
      <c r="F36" s="2"/>
      <c r="G36" s="2"/>
      <c r="H36" s="24"/>
      <c r="I36" s="852"/>
      <c r="J36" s="853"/>
      <c r="K36" s="853"/>
    </row>
    <row r="37" spans="1:14" ht="17.100000000000001" customHeight="1" x14ac:dyDescent="0.15">
      <c r="A37" s="17" t="s">
        <v>13</v>
      </c>
      <c r="B37" s="12"/>
      <c r="C37" s="2"/>
      <c r="D37" s="2"/>
      <c r="E37" s="2"/>
      <c r="F37" s="2"/>
      <c r="G37" s="2"/>
      <c r="H37" s="2"/>
      <c r="I37" s="346"/>
      <c r="J37" s="692"/>
      <c r="K37" s="692"/>
    </row>
    <row r="38" spans="1:14" ht="19.5" customHeight="1" x14ac:dyDescent="0.15">
      <c r="A38" s="20" t="s">
        <v>108</v>
      </c>
      <c r="B38" s="12" t="s">
        <v>20</v>
      </c>
      <c r="C38" s="26"/>
      <c r="D38" s="11"/>
      <c r="E38" s="11"/>
      <c r="F38" s="11"/>
      <c r="G38" s="11"/>
      <c r="H38" s="11"/>
      <c r="I38" s="5">
        <f>COUNTIFS(B38:H38,"&lt;&gt;空",B38:H38,"&lt;&gt;休",B38:H38,"&lt;&gt;調",B38:H38,"&lt;&gt;",B38:H38,"&lt;&gt;調整休")</f>
        <v>1</v>
      </c>
      <c r="J38" s="682">
        <f>SUM(COUNTIF(B38:H38,"9-19"))*(9)+(COUNTIF(B38:H38,"9-18"))*(8)+(COUNTIF(B38:H38,"9-17"))*(7.25)+(COUNTIF(B38:H38,"9-16"))*(6.25)+(COUNTIF(B38:H38,"9-15"))*(5.5)+(COUNTIF(B38:H38,"9-14"))*(4.5)+(COUNTIF(B38:H38,"9-13"))*(4)+(COUNTIF(B38:H38,"9-12"))*(3)+(COUNTIF(B38:H38,"9-11"))*(2)+(COUNTIF(B38:H38,"9:30-11:30,16-19"))*(5)+(COUNTIF(B38:H38,"15-19"))*(4)+(COUNTIF(B38:H38,"14-19"))*(4.5)+(COUNTIF(B38:H38,"13-19"))*(5.5)+(COUNTIF(B38:H38,"13-18"))*(4.5)+(COUNTIF(B38:H38,"13-17"))*(4)+(COUNTIF(B38:H38,"12-18"))*(5.5)+(COUNTIF(B38:H38,"13:30-19"))*(5)+(COUNTIF(B38:H38,"16-19"))*(3)+(COUNTIF(B38:H38,"11-18"))*(6.25)</f>
        <v>4.5</v>
      </c>
      <c r="K38" s="692"/>
    </row>
    <row r="39" spans="1:14" ht="19.5" customHeight="1" x14ac:dyDescent="0.15">
      <c r="A39" s="20" t="s">
        <v>127</v>
      </c>
      <c r="B39" s="12" t="s">
        <v>21</v>
      </c>
      <c r="C39" s="2"/>
      <c r="D39" s="11"/>
      <c r="E39" s="11"/>
      <c r="F39" s="11"/>
      <c r="G39" s="11"/>
      <c r="H39" s="11"/>
      <c r="I39" s="5">
        <f>COUNTIFS(B39:H39,"&lt;&gt;空",B39:H39,"&lt;&gt;休",B39:H39,"&lt;&gt;調",B39:H39,"&lt;&gt;",B39:H39,"&lt;&gt;調整休")</f>
        <v>1</v>
      </c>
      <c r="J39" s="682">
        <f>SUM(COUNTIF(B39:H39,"9-19"))*(9)+(COUNTIF(B39:H39,"9-18"))*(8)+(COUNTIF(B39:H39,"9-17"))*(7.25)+(COUNTIF(B39:H39,"9-16"))*(6.25)+(COUNTIF(B39:H39,"9-15"))*(5.5)+(COUNTIF(B39:H39,"9-14"))*(4.5)+(COUNTIF(B39:H39,"9-13"))*(4)+(COUNTIF(B39:H39,"9-12"))*(3)+(COUNTIF(B39:H39,"9-11"))*(2)+(COUNTIF(B39:H39,"9:30-11:30,16-19"))*(5)+(COUNTIF(B39:H39,"15-19"))*(4)+(COUNTIF(B39:H39,"14-19"))*(4.5)+(COUNTIF(B39:H39,"13-19"))*(5.5)+(COUNTIF(B39:H39,"13-18"))*(4.5)+(COUNTIF(B39:H39,"13-17"))*(4)+(COUNTIF(B39:H39,"12-18"))*(5.5)+(COUNTIF(B39:H39,"13:30-19"))*(5)+(COUNTIF(B39:H39,"16-19"))*(3)+(COUNTIF(B39:H39,"11-18"))*(6.25)</f>
        <v>4.5</v>
      </c>
      <c r="K39" s="692"/>
    </row>
    <row r="40" spans="1:14" ht="19.5" customHeight="1" x14ac:dyDescent="0.15">
      <c r="A40" s="20" t="s">
        <v>240</v>
      </c>
      <c r="B40" s="12" t="s">
        <v>245</v>
      </c>
      <c r="C40" s="2"/>
      <c r="D40" s="11"/>
      <c r="E40" s="11"/>
      <c r="F40" s="11"/>
      <c r="G40" s="11"/>
      <c r="H40" s="11"/>
      <c r="I40" s="5">
        <f>COUNTIFS(B40:H40,"&lt;&gt;空",B40:H40,"&lt;&gt;休",B40:H40,"&lt;&gt;調",B40:H40,"&lt;&gt;",B40:H40,"&lt;&gt;調整休")</f>
        <v>1</v>
      </c>
      <c r="J40" s="682">
        <f>SUM(COUNTIF(B40:H40,"9-19"))*(9)+(COUNTIF(B40:H40,"9-18"))*(8)+(COUNTIF(B40:H40,"9-17"))*(7.25)+(COUNTIF(B40:H40,"9-16"))*(6.25)+(COUNTIF(B40:H40,"9-15"))*(5.5)+(COUNTIF(B40:H40,"9-14"))*(4.5)+(COUNTIF(B40:H40,"9-13"))*(4)+(COUNTIF(B40:H40,"9-12"))*(3)+(COUNTIF(B40:H40,"9-11"))*(2)+(COUNTIF(B40:H40,"9:30-11:30,16-19"))*(5)+(COUNTIF(B40:H40,"15-19"))*(4)+(COUNTIF(B40:H40,"14-19"))*(4.5)+(COUNTIF(B40:H40,"13-19"))*(5.5)+(COUNTIF(B40:H40,"13-18"))*(4.5)+(COUNTIF(B40:H40,"13-17"))*(4)+(COUNTIF(B40:H40,"12-18"))*(5.5)+(COUNTIF(B40:H40,"13:30-19"))*(5)+(COUNTIF(B40:H40,"16-19"))*(3)+(COUNTIF(B40:H40,"11-18"))*(6.25)+(COUNTIF(B40:H40,"10-15:30"))*(5)</f>
        <v>5</v>
      </c>
      <c r="K40" s="692"/>
    </row>
    <row r="41" spans="1:14" ht="19.5" customHeight="1" x14ac:dyDescent="0.15">
      <c r="A41" s="20" t="s">
        <v>109</v>
      </c>
      <c r="B41" s="12" t="s">
        <v>247</v>
      </c>
      <c r="C41" s="2"/>
      <c r="D41" s="11"/>
      <c r="E41" s="11"/>
      <c r="F41" s="11"/>
      <c r="G41" s="11"/>
      <c r="H41" s="11"/>
      <c r="I41" s="5"/>
      <c r="J41" s="682"/>
      <c r="K41" s="692"/>
    </row>
    <row r="42" spans="1:14" ht="19.5" customHeight="1" x14ac:dyDescent="0.15">
      <c r="A42" s="56" t="s">
        <v>66</v>
      </c>
      <c r="B42" s="12"/>
      <c r="C42" s="345"/>
      <c r="D42" s="345"/>
      <c r="E42" s="345"/>
      <c r="F42" s="345"/>
      <c r="G42" s="345"/>
      <c r="H42" s="345"/>
      <c r="I42" s="5"/>
      <c r="J42" s="682"/>
      <c r="K42" s="682"/>
    </row>
    <row r="43" spans="1:14" ht="19.5" customHeight="1" x14ac:dyDescent="0.15">
      <c r="A43" s="41"/>
      <c r="B43" s="42"/>
      <c r="C43" s="42"/>
      <c r="D43" s="42"/>
      <c r="E43" s="42"/>
      <c r="F43" s="42"/>
      <c r="G43" s="42"/>
      <c r="H43" s="42"/>
      <c r="I43" s="881" t="s">
        <v>290</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8">
    <mergeCell ref="I11:I12"/>
    <mergeCell ref="J11:K12"/>
    <mergeCell ref="B1:F1"/>
    <mergeCell ref="H1:K1"/>
    <mergeCell ref="I3:I4"/>
    <mergeCell ref="J3:K4"/>
    <mergeCell ref="J5:K5"/>
    <mergeCell ref="J6:K6"/>
    <mergeCell ref="J18:K18"/>
    <mergeCell ref="J7:K7"/>
    <mergeCell ref="J8:K8"/>
    <mergeCell ref="J9:K9"/>
    <mergeCell ref="J10:K10"/>
    <mergeCell ref="J13:K13"/>
    <mergeCell ref="J14:K14"/>
    <mergeCell ref="J15:K15"/>
    <mergeCell ref="J16:K16"/>
    <mergeCell ref="J17:K17"/>
    <mergeCell ref="I27:I28"/>
    <mergeCell ref="J27:K28"/>
    <mergeCell ref="I19:I20"/>
    <mergeCell ref="J19:K20"/>
    <mergeCell ref="J21:K21"/>
    <mergeCell ref="J22:K22"/>
    <mergeCell ref="J34:K34"/>
    <mergeCell ref="J23:K23"/>
    <mergeCell ref="J24:K24"/>
    <mergeCell ref="J25:K25"/>
    <mergeCell ref="J26:K26"/>
    <mergeCell ref="J29:K29"/>
    <mergeCell ref="J30:K30"/>
    <mergeCell ref="J31:K31"/>
    <mergeCell ref="J32:K32"/>
    <mergeCell ref="J33:K33"/>
    <mergeCell ref="A45:B45"/>
    <mergeCell ref="C45:K45"/>
    <mergeCell ref="I35:I36"/>
    <mergeCell ref="J35:K36"/>
    <mergeCell ref="J37:K37"/>
    <mergeCell ref="J38:K38"/>
    <mergeCell ref="J39:K39"/>
    <mergeCell ref="J40:K40"/>
    <mergeCell ref="A51:B51"/>
    <mergeCell ref="C51:K51"/>
    <mergeCell ref="A52:B52"/>
    <mergeCell ref="C52:K52"/>
    <mergeCell ref="F21:H21"/>
    <mergeCell ref="A46:B46"/>
    <mergeCell ref="C46:K46"/>
    <mergeCell ref="C47:K47"/>
    <mergeCell ref="A49:B49"/>
    <mergeCell ref="C49:K49"/>
    <mergeCell ref="A50:B50"/>
    <mergeCell ref="J41:K41"/>
    <mergeCell ref="J42:K42"/>
    <mergeCell ref="I43:K43"/>
    <mergeCell ref="A44:B44"/>
    <mergeCell ref="D44:E44"/>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68ACDB6-8544-477B-BD0B-6DA90B0DAF11}">
          <x14:formula1>
            <xm:f>'F:\Users\clmiwa-three\Downloads\[《中村》新田・草加 エリア 仮シフト【12月16日～1月15日】.xlsx]参照データベース'!#REF!</xm:f>
          </x14:formula1>
          <xm:sqref>G1 C10:D10 C26:D26 C18:D18 C34:D34 C42:H43</xm:sqref>
        </x14:dataValidation>
      </x14:dataValidations>
    </ext>
  </extLst>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D132C-B694-47D4-823F-8A7ECE419317}">
  <sheetPr>
    <pageSetUpPr fitToPage="1"/>
  </sheetPr>
  <dimension ref="A1:N62"/>
  <sheetViews>
    <sheetView zoomScale="90" zoomScaleNormal="90" workbookViewId="0">
      <selection activeCell="N26" sqref="N26"/>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289</v>
      </c>
      <c r="C1" s="683"/>
      <c r="D1" s="683"/>
      <c r="E1" s="683"/>
      <c r="F1" s="683"/>
      <c r="H1" s="729" t="s">
        <v>111</v>
      </c>
      <c r="I1" s="730"/>
      <c r="J1" s="731"/>
      <c r="K1" s="732"/>
    </row>
    <row r="2" spans="1:11" ht="9.9499999999999993" customHeight="1" x14ac:dyDescent="0.15">
      <c r="A2" s="14"/>
      <c r="I2" s="14"/>
      <c r="J2" s="3"/>
      <c r="K2" s="4"/>
    </row>
    <row r="3" spans="1:11" ht="15" customHeight="1" x14ac:dyDescent="0.15">
      <c r="A3" s="2" t="s">
        <v>64</v>
      </c>
      <c r="B3" s="90">
        <v>45901</v>
      </c>
      <c r="C3" s="90">
        <v>45902</v>
      </c>
      <c r="D3" s="90">
        <v>45903</v>
      </c>
      <c r="E3" s="90">
        <v>45904</v>
      </c>
      <c r="F3" s="90">
        <v>45905</v>
      </c>
      <c r="G3" s="90">
        <v>45906</v>
      </c>
      <c r="H3" s="90">
        <v>45907</v>
      </c>
      <c r="I3" s="727" t="s">
        <v>1</v>
      </c>
      <c r="J3" s="717" t="s">
        <v>2</v>
      </c>
      <c r="K3" s="718"/>
    </row>
    <row r="4" spans="1:11" ht="15" customHeight="1" x14ac:dyDescent="0.15">
      <c r="A4" s="2" t="s">
        <v>3</v>
      </c>
      <c r="B4" s="2" t="s">
        <v>4</v>
      </c>
      <c r="C4" s="2" t="s">
        <v>5</v>
      </c>
      <c r="D4" s="21" t="s">
        <v>6</v>
      </c>
      <c r="E4" s="2" t="s">
        <v>7</v>
      </c>
      <c r="F4" s="2" t="s">
        <v>8</v>
      </c>
      <c r="G4" s="2" t="s">
        <v>9</v>
      </c>
      <c r="H4" s="24" t="s">
        <v>10</v>
      </c>
      <c r="I4" s="728"/>
      <c r="J4" s="719"/>
      <c r="K4" s="720"/>
    </row>
    <row r="5" spans="1:11" ht="15" customHeight="1" x14ac:dyDescent="0.15">
      <c r="A5" s="17" t="s">
        <v>13</v>
      </c>
      <c r="B5" s="12"/>
      <c r="C5" s="2"/>
      <c r="D5" s="2"/>
      <c r="E5" s="12"/>
      <c r="F5" s="12"/>
      <c r="G5" s="12"/>
      <c r="H5" s="12"/>
      <c r="I5" s="5"/>
      <c r="J5" s="682"/>
      <c r="K5" s="692"/>
    </row>
    <row r="6" spans="1:11" ht="15" customHeight="1" x14ac:dyDescent="0.15">
      <c r="A6" s="20" t="s">
        <v>112</v>
      </c>
      <c r="B6" s="12" t="s">
        <v>20</v>
      </c>
      <c r="C6" s="26"/>
      <c r="D6" s="32"/>
      <c r="E6" s="54" t="s">
        <v>67</v>
      </c>
      <c r="F6" s="118" t="s">
        <v>179</v>
      </c>
      <c r="G6" s="54" t="s">
        <v>67</v>
      </c>
      <c r="H6" s="54"/>
      <c r="I6" s="5">
        <f>COUNTIFS(B6:H6,"&lt;&gt;空",B6:H6,"&lt;&gt;休",B6:H6,"&lt;&gt;調",B6:H6,"&lt;&gt;",B6:H6,"&lt;&gt;調整休")</f>
        <v>4</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COUNTIF(B6:H6,"13-16"))*(3)+(COUNTIF(B6:H6,"工場9:30-15"))*(5)+(COUNTIF(B6:H6,"工場9-15"))*(5.5)+(COUNTIF(B6:H6,"Y10-・店15-"))*(6.25)</f>
        <v>19</v>
      </c>
      <c r="K6" s="692"/>
    </row>
    <row r="7" spans="1:11" ht="15" customHeight="1" x14ac:dyDescent="0.15">
      <c r="A7" s="20" t="s">
        <v>113</v>
      </c>
      <c r="B7" s="12" t="s">
        <v>21</v>
      </c>
      <c r="C7" s="2"/>
      <c r="D7" s="32"/>
      <c r="E7" s="12" t="s">
        <v>21</v>
      </c>
      <c r="F7" s="12" t="s">
        <v>20</v>
      </c>
      <c r="G7" s="54"/>
      <c r="H7" s="12"/>
      <c r="I7" s="5">
        <f>COUNTIFS(B7:H7,"&lt;&gt;空",B7:H7,"&lt;&gt;休",B7:H7,"&lt;&gt;調",B7:H7,"&lt;&gt;",B7:H7,"&lt;&gt;調整休")</f>
        <v>3</v>
      </c>
      <c r="J7" s="682">
        <v>12.5</v>
      </c>
      <c r="K7" s="692"/>
    </row>
    <row r="8" spans="1:11" ht="15" customHeight="1" x14ac:dyDescent="0.15">
      <c r="A8" s="20" t="s">
        <v>114</v>
      </c>
      <c r="B8" s="12"/>
      <c r="C8" s="2"/>
      <c r="D8" s="32"/>
      <c r="E8" s="16"/>
      <c r="F8" s="54" t="s">
        <v>77</v>
      </c>
      <c r="G8" s="54"/>
      <c r="H8" s="116" t="s">
        <v>116</v>
      </c>
      <c r="I8" s="5">
        <f>COUNTIFS(B8:H8,"&lt;&gt;空",B8:H8,"&lt;&gt;休",B8:H8,"&lt;&gt;調",B8:H8,"&lt;&gt;",B8:H8,"&lt;&gt;調整休")</f>
        <v>2</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COUNTIF(B8:H8,"12:30-17:30"))*(4.5)</f>
        <v>8.5</v>
      </c>
      <c r="K8" s="692"/>
    </row>
    <row r="9" spans="1:11" ht="15" customHeight="1" x14ac:dyDescent="0.15">
      <c r="A9" s="20" t="s">
        <v>115</v>
      </c>
      <c r="B9" s="12" t="s">
        <v>21</v>
      </c>
      <c r="C9" s="38"/>
      <c r="D9" s="38"/>
      <c r="E9" s="12"/>
      <c r="F9" s="40"/>
      <c r="G9" s="12" t="s">
        <v>21</v>
      </c>
      <c r="H9" s="12" t="s">
        <v>21</v>
      </c>
      <c r="I9" s="5">
        <f t="shared" ref="I9:I11" si="0">COUNTIFS(B9:H9,"&lt;&gt;空",B9:H9,"&lt;&gt;休",B9:H9,"&lt;&gt;調",B9:H9,"&lt;&gt;",B9:H9,"&lt;&gt;調整休")</f>
        <v>3</v>
      </c>
      <c r="J9" s="682">
        <f t="shared" ref="J9:J10" si="1">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13:30-19"))*(5)+(COUNTIF(B9:H9,"14-17"))*(4)+(COUNTIF(B9:H9,"16-19"))*(4)+(COUNTIF(B9:H9,"13-16"))*(3)</f>
        <v>13.5</v>
      </c>
      <c r="K9" s="692"/>
    </row>
    <row r="10" spans="1:11" ht="15" customHeight="1" x14ac:dyDescent="0.15">
      <c r="A10" s="20" t="s">
        <v>128</v>
      </c>
      <c r="B10" s="12" t="s">
        <v>20</v>
      </c>
      <c r="C10" s="38"/>
      <c r="D10" s="38"/>
      <c r="E10" s="29"/>
      <c r="F10" s="12" t="s">
        <v>20</v>
      </c>
      <c r="G10" s="12"/>
      <c r="H10" s="12" t="s">
        <v>20</v>
      </c>
      <c r="I10" s="5">
        <f t="shared" si="0"/>
        <v>3</v>
      </c>
      <c r="J10" s="682">
        <f t="shared" si="1"/>
        <v>13.5</v>
      </c>
      <c r="K10" s="692"/>
    </row>
    <row r="11" spans="1:11" ht="15" customHeight="1" x14ac:dyDescent="0.15">
      <c r="A11" s="20" t="s">
        <v>202</v>
      </c>
      <c r="B11" s="12" t="s">
        <v>20</v>
      </c>
      <c r="C11" s="38"/>
      <c r="D11" s="38"/>
      <c r="E11" s="29"/>
      <c r="F11" s="29"/>
      <c r="G11" s="12" t="s">
        <v>20</v>
      </c>
      <c r="H11" s="12" t="s">
        <v>20</v>
      </c>
      <c r="I11" s="5">
        <f t="shared" si="0"/>
        <v>3</v>
      </c>
      <c r="J11" s="682">
        <f>SUM(COUNTIF(B11:H11,"9-14:30"))*(5)+(COUNTIF(B11:H11,"9-20"))*(10)+(COUNTIF(B11:H11,"9-19"))*(9)+(COUNTIF(B11:H11,"9-18"))*(8)+(COUNTIF(B11:H11,"9-17"))*(7.25)+(COUNTIF(B11:H11,"9-16"))*(6.25)+(COUNTIF(B11:H11,"9-15"))*(5.5)+(COUNTIF(B11:H11,"9-14"))*(4.5)+(COUNTIF(B11:H11,"9-13,17-20"))*(7)+(COUNTIF(B11:H11,"9-13"))*(4)+(COUNTIF(B11:H11,"9-12,18-20"))*(5)+(COUNTIF(B11:H11,"9-12,16-20"))*(7)+(COUNTIF(B11:H11,"9-12,16-19"))*(6)+(COUNTIF(B11:H11,"9-13,16-20"))*(6)+(COUNTIF(B11:H11,"9-12"))*(3)+(COUNTIF(B11:H11,"9-11:30"))*(2.5)+(COUNTIF(B11:H11,"9-11,16-19"))*(5)+(COUNTIF(B11:H11,"9-11"))*(2)+(COUNTIF(B11:H11,"9:30-11:30,16-19"))*(5)+(COUNTIF(B11:H11,"19-20"))*(1)+(COUNTIF(B11:H11,"17-20"))*(3)+(COUNTIF(B11:H11,"16-20"))*(4)+(COUNTIF(B11:H11,"15-20"))*(4.5)+(COUNTIF(B11:H11,"15-19"))*(4)+(COUNTIF(B11:H11,"14-20"))*(5.5)+(COUNTIF(B11:H11,"14-19"))*(4.5)+(COUNTIF(B11:H11,"14:30-20"))*(5)+(COUNTIF(B11:H11,"13-20"))*(6.25)+(COUNTIF(B11:H11,"13-19"))*(5.5)+(COUNTIF(B11:H11,"13-18"))*(4.5)+(COUNTIF(B11:H11,"13-17"))*(4)+(COUNTIF(B11:H11,"12-20"))*(7.25)+(COUNTIF(B11:H11,"10-20"))*(9)+(COUNTIF(B11:H11,"10-15"))*(4.5)+(COUNTIF(B11:H11,"12-18"))*(5.5)+(COUNTIF(B11:H11,"10-12,14-19"))*(6.5)+(COUNTIF(B11:H11,"10-14"))*(4)+(COUNTIF(B11:H11,"13:30-19"))*(5)+(COUNTIF(B11:H11,"14-17"))*(4)+(COUNTIF(B11:H11,"16-19"))*(3)+(COUNTIF(B11:H11,"13-16"))*(3)</f>
        <v>13.5</v>
      </c>
      <c r="K11" s="692"/>
    </row>
    <row r="12" spans="1:11" ht="15" customHeight="1" x14ac:dyDescent="0.15">
      <c r="A12" s="56" t="s">
        <v>66</v>
      </c>
      <c r="B12" s="117"/>
      <c r="C12" s="38"/>
      <c r="D12" s="38"/>
      <c r="E12" s="117"/>
      <c r="F12" s="258" t="s">
        <v>182</v>
      </c>
      <c r="G12" s="117"/>
      <c r="H12" s="117"/>
      <c r="I12" s="27"/>
      <c r="J12" s="48"/>
      <c r="K12" s="102"/>
    </row>
    <row r="13" spans="1:11" ht="15" customHeight="1" x14ac:dyDescent="0.15">
      <c r="A13" s="33" t="s">
        <v>0</v>
      </c>
      <c r="B13" s="90">
        <v>45908</v>
      </c>
      <c r="C13" s="90">
        <v>45909</v>
      </c>
      <c r="D13" s="90">
        <v>45910</v>
      </c>
      <c r="E13" s="90">
        <v>45911</v>
      </c>
      <c r="F13" s="90">
        <v>45912</v>
      </c>
      <c r="G13" s="90">
        <v>45913</v>
      </c>
      <c r="H13" s="90">
        <v>45914</v>
      </c>
      <c r="I13" s="7"/>
      <c r="J13" s="717" t="s">
        <v>2</v>
      </c>
      <c r="K13" s="718"/>
    </row>
    <row r="14" spans="1:11" ht="15" customHeight="1" x14ac:dyDescent="0.15">
      <c r="A14" s="22" t="s">
        <v>3</v>
      </c>
      <c r="B14" s="2" t="s">
        <v>4</v>
      </c>
      <c r="C14" s="2" t="s">
        <v>5</v>
      </c>
      <c r="D14" s="21" t="s">
        <v>6</v>
      </c>
      <c r="E14" s="2" t="s">
        <v>7</v>
      </c>
      <c r="F14" s="2" t="s">
        <v>8</v>
      </c>
      <c r="G14" s="2" t="s">
        <v>9</v>
      </c>
      <c r="H14" s="24" t="s">
        <v>10</v>
      </c>
      <c r="I14" s="8"/>
      <c r="J14" s="719"/>
      <c r="K14" s="720"/>
    </row>
    <row r="15" spans="1:11" ht="15" customHeight="1" x14ac:dyDescent="0.15">
      <c r="A15" s="17" t="s">
        <v>12</v>
      </c>
      <c r="B15" s="12"/>
      <c r="C15" s="2"/>
      <c r="D15" s="2"/>
      <c r="E15" s="12"/>
      <c r="F15" s="12"/>
      <c r="G15" s="12"/>
      <c r="H15" s="12"/>
      <c r="I15" s="5"/>
      <c r="J15" s="682"/>
      <c r="K15" s="692"/>
    </row>
    <row r="16" spans="1:11" ht="15" customHeight="1" x14ac:dyDescent="0.15">
      <c r="A16" s="19" t="s">
        <v>112</v>
      </c>
      <c r="B16" s="12" t="s">
        <v>20</v>
      </c>
      <c r="C16" s="26"/>
      <c r="D16" s="32"/>
      <c r="E16" s="54" t="s">
        <v>67</v>
      </c>
      <c r="F16" s="118" t="s">
        <v>179</v>
      </c>
      <c r="G16" s="54" t="s">
        <v>67</v>
      </c>
      <c r="H16" s="54"/>
      <c r="I16" s="5">
        <f>COUNTIFS(B16:H16,"&lt;&gt;空",B16:H16,"&lt;&gt;休",B16:H16,"&lt;&gt;調",B16:H16,"&lt;&gt;",B16:H16,"&lt;&gt;調整休")</f>
        <v>4</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(4)+(COUNTIF(B16:H16,"16-19"))*(4)+(COUNTIF(B16:H16,"13-16"))*(3)+(COUNTIF(B16:H16,"工場9:30-15"))*(5)+(COUNTIF(B16:H16,"工場9-15"))*(5.5)+(COUNTIF(B16:H16,"Y10-・店15-"))*(6.25)</f>
        <v>19</v>
      </c>
      <c r="K16" s="692"/>
    </row>
    <row r="17" spans="1:11" ht="15" customHeight="1" x14ac:dyDescent="0.15">
      <c r="A17" s="20" t="s">
        <v>113</v>
      </c>
      <c r="B17" s="12" t="s">
        <v>21</v>
      </c>
      <c r="C17" s="2"/>
      <c r="D17" s="32"/>
      <c r="E17" s="12" t="s">
        <v>21</v>
      </c>
      <c r="F17" s="12" t="s">
        <v>20</v>
      </c>
      <c r="G17" s="54"/>
      <c r="H17" s="12"/>
      <c r="I17" s="5">
        <f>COUNTIFS(B17:H17,"&lt;&gt;空",B17:H17,"&lt;&gt;休",B17:H17,"&lt;&gt;調",B17:H17,"&lt;&gt;",B17:H17,"&lt;&gt;調整休")</f>
        <v>3</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13:30-19"))*(5)+(COUNTIF(B17:H17,"14-17"))*(4)+(COUNTIF(B17:H17,"16-19"))*(4)+(COUNTIF(B17:H17,"13-16"))*(3)+(COUNTIF(B17:H17,"12-16"))*(4)</f>
        <v>13.5</v>
      </c>
      <c r="K17" s="692"/>
    </row>
    <row r="18" spans="1:11" ht="15" customHeight="1" x14ac:dyDescent="0.15">
      <c r="A18" s="20" t="s">
        <v>114</v>
      </c>
      <c r="B18" s="12"/>
      <c r="C18" s="2"/>
      <c r="D18" s="32"/>
      <c r="E18" s="16"/>
      <c r="F18" s="54" t="s">
        <v>77</v>
      </c>
      <c r="G18" s="54"/>
      <c r="H18" s="116" t="s">
        <v>116</v>
      </c>
      <c r="I18" s="5">
        <f>COUNTIFS(B18:H18,"&lt;&gt;空",B18:H18,"&lt;&gt;休",B18:H18,"&lt;&gt;調",B18:H18,"&lt;&gt;",B18:H18,"&lt;&gt;調整休")</f>
        <v>2</v>
      </c>
      <c r="J18" s="682">
        <f>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13:30-19"))*(5)+(COUNTIF(B18:H18,"14-17"))*(4)+(COUNTIF(B18:H18,"16-19"))*(4)+(COUNTIF(B18:H18,"13-16"))*(3)+(COUNTIF(B18:H18,"12:30-17:30"))*(4.5)</f>
        <v>8.5</v>
      </c>
      <c r="K18" s="692"/>
    </row>
    <row r="19" spans="1:11" ht="15" customHeight="1" x14ac:dyDescent="0.15">
      <c r="A19" s="20" t="s">
        <v>115</v>
      </c>
      <c r="B19" s="12" t="s">
        <v>21</v>
      </c>
      <c r="C19" s="38"/>
      <c r="D19" s="38"/>
      <c r="E19" s="12"/>
      <c r="F19" s="40"/>
      <c r="G19" s="12" t="s">
        <v>21</v>
      </c>
      <c r="H19" s="12" t="s">
        <v>21</v>
      </c>
      <c r="I19" s="5">
        <f t="shared" ref="I19:I21" si="2">COUNTIFS(B19:H19,"&lt;&gt;空",B19:H19,"&lt;&gt;休",B19:H19,"&lt;&gt;調",B19:H19,"&lt;&gt;",B19:H19,"&lt;&gt;調整休")</f>
        <v>3</v>
      </c>
      <c r="J19" s="682">
        <f t="shared" ref="J19:J20" si="3">SUM(COUNTIF(B19:H19,"9-14:30"))*(5)+(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13:30-19"))*(5)+(COUNTIF(B19:H19,"14-17"))*(4)+(COUNTIF(B19:H19,"16-19"))*(4)+(COUNTIF(B19:H19,"13-16"))*(3)</f>
        <v>13.5</v>
      </c>
      <c r="K19" s="692"/>
    </row>
    <row r="20" spans="1:11" ht="15" customHeight="1" x14ac:dyDescent="0.15">
      <c r="A20" s="47" t="s">
        <v>128</v>
      </c>
      <c r="B20" s="12" t="s">
        <v>20</v>
      </c>
      <c r="C20" s="38"/>
      <c r="D20" s="38"/>
      <c r="E20" s="29"/>
      <c r="F20" s="12" t="s">
        <v>20</v>
      </c>
      <c r="G20" s="12"/>
      <c r="H20" s="12" t="s">
        <v>20</v>
      </c>
      <c r="I20" s="5">
        <f t="shared" si="2"/>
        <v>3</v>
      </c>
      <c r="J20" s="682">
        <f t="shared" si="3"/>
        <v>13.5</v>
      </c>
      <c r="K20" s="692"/>
    </row>
    <row r="21" spans="1:11" ht="15" customHeight="1" x14ac:dyDescent="0.15">
      <c r="A21" s="47" t="s">
        <v>202</v>
      </c>
      <c r="B21" s="12" t="s">
        <v>20</v>
      </c>
      <c r="C21" s="38"/>
      <c r="D21" s="38"/>
      <c r="E21" s="29"/>
      <c r="F21" s="29"/>
      <c r="G21" s="12" t="s">
        <v>20</v>
      </c>
      <c r="H21" s="12" t="s">
        <v>20</v>
      </c>
      <c r="I21" s="5">
        <f t="shared" si="2"/>
        <v>3</v>
      </c>
      <c r="J21" s="682">
        <f>SUM(COUNTIF(B21:H21,"9-14:30"))*(5)+(COUNTIF(B21:H21,"9-20"))*(10)+(COUNTIF(B21:H21,"9-19"))*(9)+(COUNTIF(B21:H21,"9-18"))*(8)+(COUNTIF(B21:H21,"9-17"))*(7.25)+(COUNTIF(B21:H21,"9-16"))*(6.25)+(COUNTIF(B21:H21,"9-15"))*(5.5)+(COUNTIF(B21:H21,"9-14"))*(4.5)+(COUNTIF(B21:H21,"9-13,17-20"))*(7)+(COUNTIF(B21:H21,"9-13"))*(4)+(COUNTIF(B21:H21,"9-12,18-20"))*(5)+(COUNTIF(B21:H21,"9-12,16-20"))*(7)+(COUNTIF(B21:H21,"9-12,16-19"))*(6)+(COUNTIF(B21:H21,"9-13,16-20"))*(6)+(COUNTIF(B21:H21,"9-12"))*(3)+(COUNTIF(B21:H21,"9-11:30"))*(2.5)+(COUNTIF(B21:H21,"9-11,16-19"))*(5)+(COUNTIF(B21:H21,"9-11"))*(2)+(COUNTIF(B21:H21,"9:30-11:30,16-19"))*(5)+(COUNTIF(B21:H21,"19-20"))*(1)+(COUNTIF(B21:H21,"17-20"))*(3)+(COUNTIF(B21:H21,"16-20"))*(4)+(COUNTIF(B21:H21,"15-20"))*(4.5)+(COUNTIF(B21:H21,"15-19"))*(4)+(COUNTIF(B21:H21,"14-20"))*(5.5)+(COUNTIF(B21:H21,"14-19"))*(4.5)+(COUNTIF(B21:H21,"14:30-20"))*(5)+(COUNTIF(B21:H21,"13-20"))*(6.25)+(COUNTIF(B21:H21,"13-19"))*(5.5)+(COUNTIF(B21:H21,"13-18"))*(4.5)+(COUNTIF(B21:H21,"13-17"))*(4)+(COUNTIF(B21:H21,"12-20"))*(7.25)+(COUNTIF(B21:H21,"10-20"))*(9)+(COUNTIF(B21:H21,"10-15"))*(4.5)+(COUNTIF(B21:H21,"12-18"))*(5.5)+(COUNTIF(B21:H21,"10-12,14-19"))*(6.5)+(COUNTIF(B21:H21,"10-14"))*(4)+(COUNTIF(B21:H21,"13:30-19"))*(5)+(COUNTIF(B21:H21,"14-17"))*(4)+(COUNTIF(B21:H21,"16-19"))*(3)+(COUNTIF(B21:H21,"13-16"))*(3)</f>
        <v>13.5</v>
      </c>
      <c r="K21" s="692"/>
    </row>
    <row r="22" spans="1:11" ht="15" customHeight="1" x14ac:dyDescent="0.15">
      <c r="A22" s="114" t="s">
        <v>66</v>
      </c>
      <c r="B22" s="117"/>
      <c r="C22" s="38"/>
      <c r="D22" s="38"/>
      <c r="E22" s="117"/>
      <c r="F22" s="258" t="s">
        <v>182</v>
      </c>
      <c r="G22" s="117"/>
      <c r="H22" s="117"/>
      <c r="I22" s="27"/>
      <c r="J22" s="48"/>
      <c r="K22" s="102"/>
    </row>
    <row r="23" spans="1:11" ht="15" customHeight="1" x14ac:dyDescent="0.15">
      <c r="A23" s="22" t="s">
        <v>0</v>
      </c>
      <c r="B23" s="23">
        <v>45915</v>
      </c>
      <c r="C23" s="23">
        <v>45916</v>
      </c>
      <c r="D23" s="23">
        <v>45917</v>
      </c>
      <c r="E23" s="23">
        <v>45918</v>
      </c>
      <c r="F23" s="23">
        <v>45919</v>
      </c>
      <c r="G23" s="23">
        <v>45920</v>
      </c>
      <c r="H23" s="23">
        <v>45921</v>
      </c>
      <c r="I23" s="7"/>
      <c r="J23" s="717" t="s">
        <v>2</v>
      </c>
      <c r="K23" s="718"/>
    </row>
    <row r="24" spans="1:11" ht="15" customHeight="1" x14ac:dyDescent="0.15">
      <c r="A24" s="22" t="s">
        <v>3</v>
      </c>
      <c r="B24" s="24" t="s">
        <v>4</v>
      </c>
      <c r="C24" s="21" t="s">
        <v>5</v>
      </c>
      <c r="D24" s="21" t="s">
        <v>6</v>
      </c>
      <c r="E24" s="2" t="s">
        <v>7</v>
      </c>
      <c r="F24" s="2" t="s">
        <v>8</v>
      </c>
      <c r="G24" s="2" t="s">
        <v>9</v>
      </c>
      <c r="H24" s="24" t="s">
        <v>10</v>
      </c>
      <c r="I24" s="8"/>
      <c r="J24" s="719"/>
      <c r="K24" s="720"/>
    </row>
    <row r="25" spans="1:11" ht="15" customHeight="1" x14ac:dyDescent="0.15">
      <c r="A25" s="17" t="s">
        <v>13</v>
      </c>
      <c r="B25" s="12"/>
      <c r="C25" s="2"/>
      <c r="D25" s="2"/>
      <c r="E25" s="12"/>
      <c r="F25" s="967" t="s">
        <v>60</v>
      </c>
      <c r="G25" s="968"/>
      <c r="H25" s="969"/>
      <c r="I25" s="51"/>
      <c r="J25" s="721"/>
      <c r="K25" s="722"/>
    </row>
    <row r="26" spans="1:11" ht="15" customHeight="1" x14ac:dyDescent="0.15">
      <c r="A26" s="19" t="s">
        <v>112</v>
      </c>
      <c r="B26" s="12" t="s">
        <v>20</v>
      </c>
      <c r="C26" s="26"/>
      <c r="D26" s="32"/>
      <c r="E26" s="54" t="s">
        <v>67</v>
      </c>
      <c r="F26" s="118" t="s">
        <v>179</v>
      </c>
      <c r="G26" s="54" t="s">
        <v>67</v>
      </c>
      <c r="H26" s="54"/>
      <c r="I26" s="5">
        <f>COUNTIFS(B26:H26,"&lt;&gt;空",B26:H26,"&lt;&gt;休",B26:H26,"&lt;&gt;調",B26:H26,"&lt;&gt;",B26:H26,"&lt;&gt;調整休")</f>
        <v>4</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13:30-19"))*(5)+(COUNTIF(B26:H26,"14-17"))*(4)+(COUNTIF(B26:H26,"16-19"))*(4)+(COUNTIF(B26:H26,"13-16"))*(3)+(COUNTIF(B26:H26,"工場9:30-15"))*(5)+(COUNTIF(B26:H26,"工場9-15"))*(5.5)+(COUNTIF(B26:H26,"Y10-・店15-"))*(6.25)</f>
        <v>19</v>
      </c>
      <c r="K26" s="692"/>
    </row>
    <row r="27" spans="1:11" ht="15" customHeight="1" x14ac:dyDescent="0.15">
      <c r="A27" s="20" t="s">
        <v>113</v>
      </c>
      <c r="B27" s="12" t="s">
        <v>21</v>
      </c>
      <c r="C27" s="2"/>
      <c r="D27" s="32"/>
      <c r="E27" s="12" t="s">
        <v>21</v>
      </c>
      <c r="F27" s="12" t="s">
        <v>20</v>
      </c>
      <c r="G27" s="54"/>
      <c r="H27" s="12"/>
      <c r="I27" s="5">
        <f>COUNTIFS(B27:H27,"&lt;&gt;空",B27:H27,"&lt;&gt;休",B27:H27,"&lt;&gt;調",B27:H27,"&lt;&gt;",B27:H27,"&lt;&gt;調整休")</f>
        <v>3</v>
      </c>
      <c r="J27" s="682">
        <f>SUM(COUNTIF(B27:H27,"9-14:30"))*(5)+(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COUNTIF(B27:H27,"13:30-19"))*(5)+(COUNTIF(B27:H27,"14-17"))*(4)+(COUNTIF(B27:H27,"16-19"))*(4)+(COUNTIF(B27:H27,"13-16"))*(3)+(COUNTIF(B27:H27,"12-16"))*(4)</f>
        <v>13.5</v>
      </c>
      <c r="K27" s="692"/>
    </row>
    <row r="28" spans="1:11" ht="15" customHeight="1" x14ac:dyDescent="0.15">
      <c r="A28" s="20" t="s">
        <v>114</v>
      </c>
      <c r="B28" s="12"/>
      <c r="C28" s="2"/>
      <c r="D28" s="32"/>
      <c r="E28" s="16"/>
      <c r="F28" s="54" t="s">
        <v>77</v>
      </c>
      <c r="G28" s="54"/>
      <c r="H28" s="116" t="s">
        <v>116</v>
      </c>
      <c r="I28" s="5">
        <f>COUNTIFS(B28:H28,"&lt;&gt;空",B28:H28,"&lt;&gt;休",B28:H28,"&lt;&gt;調",B28:H28,"&lt;&gt;",B28:H28,"&lt;&gt;調整休")</f>
        <v>2</v>
      </c>
      <c r="J28" s="682">
        <f>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COUNTIF(B28:H28,"12:30-17:30"))*(4.5)</f>
        <v>8.5</v>
      </c>
      <c r="K28" s="692"/>
    </row>
    <row r="29" spans="1:11" ht="15" customHeight="1" x14ac:dyDescent="0.15">
      <c r="A29" s="20" t="s">
        <v>115</v>
      </c>
      <c r="B29" s="12" t="s">
        <v>21</v>
      </c>
      <c r="C29" s="38"/>
      <c r="D29" s="38"/>
      <c r="E29" s="12"/>
      <c r="F29" s="40"/>
      <c r="G29" s="12" t="s">
        <v>21</v>
      </c>
      <c r="H29" s="12" t="s">
        <v>21</v>
      </c>
      <c r="I29" s="5">
        <f t="shared" ref="I29:I31" si="4">COUNTIFS(B29:H29,"&lt;&gt;空",B29:H29,"&lt;&gt;休",B29:H29,"&lt;&gt;調",B29:H29,"&lt;&gt;",B29:H29,"&lt;&gt;調整休")</f>
        <v>3</v>
      </c>
      <c r="J29" s="682">
        <f t="shared" ref="J29:J30" si="5">SUM(COUNTIF(B29:H29,"9-14:30"))*(5)+(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13:30-19"))*(5)+(COUNTIF(B29:H29,"14-17"))*(4)+(COUNTIF(B29:H29,"16-19"))*(4)+(COUNTIF(B29:H29,"13-16"))*(3)</f>
        <v>13.5</v>
      </c>
      <c r="K29" s="692"/>
    </row>
    <row r="30" spans="1:11" ht="15" customHeight="1" x14ac:dyDescent="0.15">
      <c r="A30" s="47" t="s">
        <v>128</v>
      </c>
      <c r="B30" s="12" t="s">
        <v>20</v>
      </c>
      <c r="C30" s="38"/>
      <c r="D30" s="38"/>
      <c r="E30" s="29"/>
      <c r="F30" s="12" t="s">
        <v>20</v>
      </c>
      <c r="G30" s="12"/>
      <c r="H30" s="12" t="s">
        <v>20</v>
      </c>
      <c r="I30" s="5">
        <f t="shared" si="4"/>
        <v>3</v>
      </c>
      <c r="J30" s="682">
        <f t="shared" si="5"/>
        <v>13.5</v>
      </c>
      <c r="K30" s="692"/>
    </row>
    <row r="31" spans="1:11" ht="15" customHeight="1" x14ac:dyDescent="0.15">
      <c r="A31" s="47" t="s">
        <v>202</v>
      </c>
      <c r="B31" s="12" t="s">
        <v>20</v>
      </c>
      <c r="C31" s="38"/>
      <c r="D31" s="38"/>
      <c r="E31" s="29"/>
      <c r="F31" s="29"/>
      <c r="G31" s="12" t="s">
        <v>20</v>
      </c>
      <c r="H31" s="12" t="s">
        <v>20</v>
      </c>
      <c r="I31" s="5">
        <f t="shared" si="4"/>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(3)+(COUNTIF(B31:H31,"13-16"))*(3)</f>
        <v>13.5</v>
      </c>
      <c r="K31" s="692"/>
    </row>
    <row r="32" spans="1:11" ht="15" customHeight="1" x14ac:dyDescent="0.15">
      <c r="A32" s="114" t="s">
        <v>66</v>
      </c>
      <c r="B32" s="117"/>
      <c r="C32" s="38"/>
      <c r="D32" s="38"/>
      <c r="E32" s="117"/>
      <c r="F32" s="258" t="s">
        <v>182</v>
      </c>
      <c r="G32" s="117"/>
      <c r="H32" s="117"/>
      <c r="I32" s="27"/>
      <c r="J32" s="48"/>
      <c r="K32" s="102"/>
    </row>
    <row r="33" spans="1:11" ht="15" customHeight="1" x14ac:dyDescent="0.15">
      <c r="A33" s="22" t="s">
        <v>0</v>
      </c>
      <c r="B33" s="90">
        <v>45922</v>
      </c>
      <c r="C33" s="90">
        <v>45923</v>
      </c>
      <c r="D33" s="90">
        <v>45924</v>
      </c>
      <c r="E33" s="90">
        <v>45925</v>
      </c>
      <c r="F33" s="90">
        <v>45926</v>
      </c>
      <c r="G33" s="90">
        <v>45927</v>
      </c>
      <c r="H33" s="90">
        <v>45928</v>
      </c>
      <c r="I33" s="7"/>
      <c r="J33" s="717" t="s">
        <v>2</v>
      </c>
      <c r="K33" s="718"/>
    </row>
    <row r="34" spans="1:11" ht="15" customHeight="1" x14ac:dyDescent="0.15">
      <c r="A34" s="22" t="s">
        <v>3</v>
      </c>
      <c r="B34" s="2" t="s">
        <v>4</v>
      </c>
      <c r="C34" s="376" t="s">
        <v>5</v>
      </c>
      <c r="D34" s="21" t="s">
        <v>6</v>
      </c>
      <c r="E34" s="2" t="s">
        <v>7</v>
      </c>
      <c r="F34" s="2" t="s">
        <v>8</v>
      </c>
      <c r="G34" s="2" t="s">
        <v>9</v>
      </c>
      <c r="H34" s="24" t="s">
        <v>10</v>
      </c>
      <c r="I34" s="8"/>
      <c r="J34" s="719"/>
      <c r="K34" s="720"/>
    </row>
    <row r="35" spans="1:11" ht="15" customHeight="1" x14ac:dyDescent="0.15">
      <c r="A35" s="17" t="s">
        <v>12</v>
      </c>
      <c r="B35" s="12"/>
      <c r="C35" s="2"/>
      <c r="D35" s="2"/>
      <c r="E35" s="12"/>
      <c r="F35" s="12"/>
      <c r="G35" s="12"/>
      <c r="H35" s="12"/>
      <c r="I35" s="5"/>
      <c r="J35" s="682"/>
      <c r="K35" s="692"/>
    </row>
    <row r="36" spans="1:11" ht="15" customHeight="1" x14ac:dyDescent="0.15">
      <c r="A36" s="20" t="s">
        <v>112</v>
      </c>
      <c r="B36" s="12" t="s">
        <v>20</v>
      </c>
      <c r="C36" s="26"/>
      <c r="D36" s="32"/>
      <c r="E36" s="54" t="s">
        <v>67</v>
      </c>
      <c r="F36" s="118" t="s">
        <v>179</v>
      </c>
      <c r="G36" s="54" t="s">
        <v>67</v>
      </c>
      <c r="H36" s="54"/>
      <c r="I36" s="5">
        <f>COUNTIFS(B36:H36,"&lt;&gt;空",B36:H36,"&lt;&gt;休",B36:H36,"&lt;&gt;調",B36:H36,"&lt;&gt;",B36:H36,"&lt;&gt;調整休")</f>
        <v>4</v>
      </c>
      <c r="J36" s="682">
        <f>SUM(COUNTIF(B36:H36,"9-14:30"))*(5)+(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13:30-19"))*(5)+(COUNTIF(B36:H36,"14-17"))*(4)+(COUNTIF(B36:H36,"16-19"))*(4)+(COUNTIF(B36:H36,"13-16"))*(3)+(COUNTIF(B36:H36,"工場9:30-15"))*(5)+(COUNTIF(B36:H36,"工場9-15"))*(5.5)+(COUNTIF(B36:H36,"Y10-・店15-"))*(6.25)</f>
        <v>19</v>
      </c>
      <c r="K36" s="692"/>
    </row>
    <row r="37" spans="1:11" ht="15" customHeight="1" x14ac:dyDescent="0.15">
      <c r="A37" s="20" t="s">
        <v>113</v>
      </c>
      <c r="B37" s="12" t="s">
        <v>21</v>
      </c>
      <c r="C37" s="2"/>
      <c r="D37" s="32"/>
      <c r="E37" s="12" t="s">
        <v>21</v>
      </c>
      <c r="F37" s="12" t="s">
        <v>20</v>
      </c>
      <c r="G37" s="54"/>
      <c r="H37" s="12"/>
      <c r="I37" s="5">
        <f>COUNTIFS(B37:H37,"&lt;&gt;空",B37:H37,"&lt;&gt;休",B37:H37,"&lt;&gt;調",B37:H37,"&lt;&gt;",B37:H37,"&lt;&gt;調整休")</f>
        <v>3</v>
      </c>
      <c r="J37" s="682">
        <v>12.5</v>
      </c>
      <c r="K37" s="692"/>
    </row>
    <row r="38" spans="1:11" ht="15" customHeight="1" x14ac:dyDescent="0.15">
      <c r="A38" s="20" t="s">
        <v>114</v>
      </c>
      <c r="B38" s="12"/>
      <c r="C38" s="2"/>
      <c r="D38" s="32"/>
      <c r="E38" s="16"/>
      <c r="F38" s="54" t="s">
        <v>77</v>
      </c>
      <c r="G38" s="54"/>
      <c r="H38" s="116" t="s">
        <v>116</v>
      </c>
      <c r="I38" s="5">
        <f>COUNTIFS(B38:H38,"&lt;&gt;空",B38:H38,"&lt;&gt;休",B38:H38,"&lt;&gt;調",B38:H38,"&lt;&gt;",B38:H38,"&lt;&gt;調整休")</f>
        <v>2</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COUNTIF(B38:H38,"13-16"))*(3)+(COUNTIF(B38:H38,"12:30-17:30"))*(4.5)</f>
        <v>8.5</v>
      </c>
      <c r="K38" s="692"/>
    </row>
    <row r="39" spans="1:11" ht="15" customHeight="1" x14ac:dyDescent="0.15">
      <c r="A39" s="20" t="s">
        <v>115</v>
      </c>
      <c r="B39" s="12" t="s">
        <v>21</v>
      </c>
      <c r="C39" s="38"/>
      <c r="D39" s="38"/>
      <c r="E39" s="12"/>
      <c r="F39" s="40"/>
      <c r="G39" s="12" t="s">
        <v>21</v>
      </c>
      <c r="H39" s="12" t="s">
        <v>21</v>
      </c>
      <c r="I39" s="5">
        <f t="shared" ref="I39:I41" si="6">COUNTIFS(B39:H39,"&lt;&gt;空",B39:H39,"&lt;&gt;休",B39:H39,"&lt;&gt;調",B39:H39,"&lt;&gt;",B39:H39,"&lt;&gt;調整休")</f>
        <v>3</v>
      </c>
      <c r="J39" s="682">
        <f t="shared" ref="J39:J40" si="7">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COUNTIF(B39:H39,"13-16"))*(3)</f>
        <v>13.5</v>
      </c>
      <c r="K39" s="692"/>
    </row>
    <row r="40" spans="1:11" ht="15" customHeight="1" x14ac:dyDescent="0.15">
      <c r="A40" s="47" t="s">
        <v>128</v>
      </c>
      <c r="B40" s="12" t="s">
        <v>20</v>
      </c>
      <c r="C40" s="38"/>
      <c r="D40" s="38"/>
      <c r="E40" s="29"/>
      <c r="F40" s="12" t="s">
        <v>20</v>
      </c>
      <c r="G40" s="12"/>
      <c r="H40" s="12" t="s">
        <v>20</v>
      </c>
      <c r="I40" s="5">
        <f t="shared" si="6"/>
        <v>3</v>
      </c>
      <c r="J40" s="682">
        <f t="shared" si="7"/>
        <v>13.5</v>
      </c>
      <c r="K40" s="692"/>
    </row>
    <row r="41" spans="1:11" ht="15" customHeight="1" x14ac:dyDescent="0.15">
      <c r="A41" s="47" t="s">
        <v>202</v>
      </c>
      <c r="B41" s="12" t="s">
        <v>20</v>
      </c>
      <c r="C41" s="38"/>
      <c r="D41" s="38"/>
      <c r="E41" s="29"/>
      <c r="F41" s="29"/>
      <c r="G41" s="12" t="s">
        <v>20</v>
      </c>
      <c r="H41" s="12" t="s">
        <v>20</v>
      </c>
      <c r="I41" s="5">
        <f t="shared" si="6"/>
        <v>3</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13:30-19"))*(5)+(COUNTIF(B41:H41,"14-17"))*(4)+(COUNTIF(B41:H41,"16-19"))*(3)+(COUNTIF(B41:H41,"13-16"))*(3)</f>
        <v>13.5</v>
      </c>
      <c r="K41" s="692"/>
    </row>
    <row r="42" spans="1:11" ht="15" customHeight="1" x14ac:dyDescent="0.15">
      <c r="A42" s="114" t="s">
        <v>66</v>
      </c>
      <c r="B42" s="117"/>
      <c r="C42" s="38"/>
      <c r="D42" s="38"/>
      <c r="E42" s="117"/>
      <c r="F42" s="258" t="s">
        <v>182</v>
      </c>
      <c r="G42" s="117"/>
      <c r="H42" s="117"/>
      <c r="I42" s="27"/>
      <c r="J42" s="48"/>
      <c r="K42" s="102"/>
    </row>
    <row r="43" spans="1:11" ht="15" customHeight="1" x14ac:dyDescent="0.15">
      <c r="A43" s="22" t="s">
        <v>0</v>
      </c>
      <c r="B43" s="23">
        <v>45929</v>
      </c>
      <c r="C43" s="23">
        <v>45930</v>
      </c>
      <c r="D43" s="23"/>
      <c r="E43" s="23"/>
      <c r="F43" s="23"/>
      <c r="G43" s="23"/>
      <c r="H43" s="23"/>
      <c r="I43" s="7"/>
      <c r="J43" s="717" t="s">
        <v>2</v>
      </c>
      <c r="K43" s="718"/>
    </row>
    <row r="44" spans="1:11" ht="15" customHeight="1" x14ac:dyDescent="0.15">
      <c r="A44" s="22" t="s">
        <v>3</v>
      </c>
      <c r="B44" s="2" t="s">
        <v>4</v>
      </c>
      <c r="C44" s="316" t="s">
        <v>5</v>
      </c>
      <c r="D44" s="21"/>
      <c r="E44" s="21"/>
      <c r="F44" s="21"/>
      <c r="G44" s="21"/>
      <c r="H44" s="21"/>
      <c r="I44" s="8"/>
      <c r="J44" s="719"/>
      <c r="K44" s="720"/>
    </row>
    <row r="45" spans="1:11" ht="15" customHeight="1" x14ac:dyDescent="0.15">
      <c r="A45" s="17" t="s">
        <v>13</v>
      </c>
      <c r="B45" s="12"/>
      <c r="C45" s="2"/>
      <c r="D45" s="2"/>
      <c r="E45" s="2"/>
      <c r="F45" s="2"/>
      <c r="G45" s="2"/>
      <c r="H45" s="2"/>
      <c r="I45" s="51"/>
      <c r="J45" s="721"/>
      <c r="K45" s="722"/>
    </row>
    <row r="46" spans="1:11" ht="15" customHeight="1" x14ac:dyDescent="0.15">
      <c r="A46" s="19" t="s">
        <v>112</v>
      </c>
      <c r="B46" s="12" t="s">
        <v>20</v>
      </c>
      <c r="C46" s="26"/>
      <c r="D46" s="32"/>
      <c r="E46" s="32"/>
      <c r="F46" s="32"/>
      <c r="G46" s="32"/>
      <c r="H46" s="32"/>
      <c r="I46" s="5">
        <f>COUNTIFS(B46:H46,"&lt;&gt;空",B46:H46,"&lt;&gt;休",B46:H46,"&lt;&gt;調",B46:H46,"&lt;&gt;",B46:H46,"&lt;&gt;調整休")</f>
        <v>1</v>
      </c>
      <c r="J46" s="682">
        <f>SUM(COUNTIF(B46:H46,"9-14:30"))*(5)+(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13:30-19"))*(5)+(COUNTIF(B46:H46,"14-17"))*(4)+(COUNTIF(B46:H46,"16-19"))*(4)+(COUNTIF(B46:H46,"13-16"))*(3)+(COUNTIF(B46:H46,"工場9:30-15"))*(5)+(COUNTIF(B46:H46,"工場9-15"))*(5.5)+(COUNTIF(B46:H46,"Y10-・店15-"))*(6.25)</f>
        <v>4.5</v>
      </c>
      <c r="K46" s="692"/>
    </row>
    <row r="47" spans="1:11" ht="15" customHeight="1" x14ac:dyDescent="0.15">
      <c r="A47" s="20" t="s">
        <v>113</v>
      </c>
      <c r="B47" s="12" t="s">
        <v>21</v>
      </c>
      <c r="C47" s="2"/>
      <c r="D47" s="32"/>
      <c r="E47" s="32"/>
      <c r="F47" s="32"/>
      <c r="G47" s="32"/>
      <c r="H47" s="32"/>
      <c r="I47" s="5">
        <f>COUNTIFS(B47:H47,"&lt;&gt;空",B47:H47,"&lt;&gt;休",B47:H47,"&lt;&gt;調",B47:H47,"&lt;&gt;",B47:H47,"&lt;&gt;調整休")</f>
        <v>1</v>
      </c>
      <c r="J47" s="682">
        <f t="shared" ref="J47:J50" si="8">SUM(COUNTIF(B47:H47,"9-14:30"))*(5)+(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COUNTIF(B47:H47,"13:30-19"))*(5)+(COUNTIF(B47:H47,"14-17"))*(4)+(COUNTIF(B47:H47,"16-19"))*(4)+(COUNTIF(B47:H47,"13-16"))*(3)</f>
        <v>4.5</v>
      </c>
      <c r="K47" s="692"/>
    </row>
    <row r="48" spans="1:11" ht="15" customHeight="1" x14ac:dyDescent="0.15">
      <c r="A48" s="20" t="s">
        <v>114</v>
      </c>
      <c r="B48" s="12"/>
      <c r="C48" s="2"/>
      <c r="D48" s="32"/>
      <c r="E48" s="32"/>
      <c r="F48" s="32"/>
      <c r="G48" s="32"/>
      <c r="H48" s="32"/>
      <c r="I48" s="5">
        <f>COUNTIFS(B48:H48,"&lt;&gt;空",B48:H48,"&lt;&gt;休",B48:H48,"&lt;&gt;調",B48:H48,"&lt;&gt;",B48:H48,"&lt;&gt;調整休")</f>
        <v>0</v>
      </c>
      <c r="J48" s="682">
        <f>SUM(COUNTIF(B48:H48,"9-14:30"))*(5)+(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COUNTIF(B48:H48,"13:30-19"))*(5)+(COUNTIF(B48:H48,"14-17"))*(4)+(COUNTIF(B48:H48,"16-19"))*(4)+(COUNTIF(B48:H48,"13-16"))*(3)+(COUNTIF(B48:H48,"12:30-17:30"))*(4.5)</f>
        <v>0</v>
      </c>
      <c r="K48" s="692"/>
    </row>
    <row r="49" spans="1:14" ht="15" customHeight="1" x14ac:dyDescent="0.15">
      <c r="A49" s="20" t="s">
        <v>115</v>
      </c>
      <c r="B49" s="12" t="s">
        <v>21</v>
      </c>
      <c r="C49" s="38"/>
      <c r="D49" s="38"/>
      <c r="E49" s="38"/>
      <c r="F49" s="38"/>
      <c r="G49" s="38"/>
      <c r="H49" s="38"/>
      <c r="I49" s="5">
        <f t="shared" ref="I49:I51" si="9">COUNTIFS(B49:H49,"&lt;&gt;空",B49:H49,"&lt;&gt;休",B49:H49,"&lt;&gt;調",B49:H49,"&lt;&gt;",B49:H49,"&lt;&gt;調整休")</f>
        <v>1</v>
      </c>
      <c r="J49" s="682">
        <f t="shared" si="8"/>
        <v>4.5</v>
      </c>
      <c r="K49" s="692"/>
    </row>
    <row r="50" spans="1:14" ht="15" customHeight="1" x14ac:dyDescent="0.15">
      <c r="A50" s="47" t="s">
        <v>128</v>
      </c>
      <c r="B50" s="12" t="s">
        <v>20</v>
      </c>
      <c r="C50" s="38"/>
      <c r="D50" s="38"/>
      <c r="E50" s="38"/>
      <c r="F50" s="38"/>
      <c r="G50" s="38"/>
      <c r="H50" s="38"/>
      <c r="I50" s="5">
        <f t="shared" si="9"/>
        <v>1</v>
      </c>
      <c r="J50" s="682">
        <f t="shared" si="8"/>
        <v>4.5</v>
      </c>
      <c r="K50" s="692"/>
    </row>
    <row r="51" spans="1:14" ht="15" customHeight="1" x14ac:dyDescent="0.15">
      <c r="A51" s="47" t="s">
        <v>202</v>
      </c>
      <c r="B51" s="12" t="s">
        <v>20</v>
      </c>
      <c r="C51" s="38"/>
      <c r="D51" s="38"/>
      <c r="E51" s="38"/>
      <c r="F51" s="38"/>
      <c r="G51" s="38"/>
      <c r="H51" s="38"/>
      <c r="I51" s="5">
        <f t="shared" si="9"/>
        <v>1</v>
      </c>
      <c r="J51" s="682">
        <f>SUM(COUNTIF(B51:H51,"9-14:30"))*(5)+(COUNTIF(B51:H51,"9-20"))*(10)+(COUNTIF(B51:H51,"9-19"))*(9)+(COUNTIF(B51:H51,"9-18"))*(8)+(COUNTIF(B51:H51,"9-17"))*(7.25)+(COUNTIF(B51:H51,"9-16"))*(6.25)+(COUNTIF(B51:H51,"9-15"))*(5.5)+(COUNTIF(B51:H51,"9-14"))*(4.5)+(COUNTIF(B51:H51,"9-13,17-20"))*(7)+(COUNTIF(B51:H51,"9-13"))*(4)+(COUNTIF(B51:H51,"9-12,18-20"))*(5)+(COUNTIF(B51:H51,"9-12,16-20"))*(7)+(COUNTIF(B51:H51,"9-12,16-19"))*(6)+(COUNTIF(B51:H51,"9-13,16-20"))*(6)+(COUNTIF(B51:H51,"9-12"))*(3)+(COUNTIF(B51:H51,"9-11:30"))*(2.5)+(COUNTIF(B51:H51,"9-11,16-19"))*(5)+(COUNTIF(B51:H51,"9-11"))*(2)+(COUNTIF(B51:H51,"9:30-11:30,16-19"))*(5)+(COUNTIF(B51:H51,"19-20"))*(1)+(COUNTIF(B51:H51,"17-20"))*(3)+(COUNTIF(B51:H51,"16-20"))*(4)+(COUNTIF(B51:H51,"15-20"))*(4.5)+(COUNTIF(B51:H51,"15-19"))*(4)+(COUNTIF(B51:H51,"14-20"))*(5.5)+(COUNTIF(B51:H51,"14-19"))*(4.5)+(COUNTIF(B51:H51,"14:30-20"))*(5)+(COUNTIF(B51:H51,"13-20"))*(6.25)+(COUNTIF(B51:H51,"13-19"))*(5.5)+(COUNTIF(B51:H51,"13-18"))*(4.5)+(COUNTIF(B51:H51,"13-17"))*(4)+(COUNTIF(B51:H51,"12-20"))*(7.25)+(COUNTIF(B51:H51,"10-20"))*(9)+(COUNTIF(B51:H51,"10-15"))*(4.5)+(COUNTIF(B51:H51,"12-18"))*(5.5)+(COUNTIF(B51:H51,"10-12,14-19"))*(6.5)+(COUNTIF(B51:H51,"10-14"))*(4)+(COUNTIF(B51:H51,"13:30-19"))*(5)+(COUNTIF(B51:H51,"14-17"))*(4)+(COUNTIF(B51:H51,"16-19"))*(3)+(COUNTIF(B51:H51,"13-16"))*(3)</f>
        <v>4.5</v>
      </c>
      <c r="K51" s="692"/>
    </row>
    <row r="52" spans="1:14" ht="15" customHeight="1" x14ac:dyDescent="0.15">
      <c r="A52" s="114" t="s">
        <v>66</v>
      </c>
      <c r="B52" s="117"/>
      <c r="C52" s="38"/>
      <c r="D52" s="38"/>
      <c r="E52" s="38"/>
      <c r="F52" s="38"/>
      <c r="G52" s="38"/>
      <c r="H52" s="38"/>
      <c r="I52" s="115"/>
      <c r="J52" s="91"/>
      <c r="K52" s="92"/>
    </row>
    <row r="53" spans="1:14" ht="12" customHeight="1" x14ac:dyDescent="0.15">
      <c r="A53" s="41"/>
      <c r="B53" s="42"/>
      <c r="C53" s="42"/>
      <c r="D53" s="42"/>
      <c r="E53" s="42"/>
      <c r="F53" s="42"/>
      <c r="G53" s="42"/>
      <c r="H53" s="42"/>
      <c r="I53" s="881" t="s">
        <v>290</v>
      </c>
      <c r="J53" s="881"/>
      <c r="K53" s="881"/>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59">
    <mergeCell ref="J13:K14"/>
    <mergeCell ref="B1:F1"/>
    <mergeCell ref="H1:K1"/>
    <mergeCell ref="I3:I4"/>
    <mergeCell ref="J3:K4"/>
    <mergeCell ref="J5:K5"/>
    <mergeCell ref="J6:K6"/>
    <mergeCell ref="J7:K7"/>
    <mergeCell ref="J8:K8"/>
    <mergeCell ref="J9:K9"/>
    <mergeCell ref="J10:K10"/>
    <mergeCell ref="J11:K11"/>
    <mergeCell ref="J21:K21"/>
    <mergeCell ref="J23:K24"/>
    <mergeCell ref="J25:K25"/>
    <mergeCell ref="J26:K26"/>
    <mergeCell ref="J15:K15"/>
    <mergeCell ref="J16:K16"/>
    <mergeCell ref="J17:K17"/>
    <mergeCell ref="J18:K18"/>
    <mergeCell ref="J19:K19"/>
    <mergeCell ref="J20:K20"/>
    <mergeCell ref="J40:K40"/>
    <mergeCell ref="J27:K27"/>
    <mergeCell ref="J28:K28"/>
    <mergeCell ref="J29:K29"/>
    <mergeCell ref="J30:K30"/>
    <mergeCell ref="J31:K31"/>
    <mergeCell ref="J33:K34"/>
    <mergeCell ref="C57:K57"/>
    <mergeCell ref="A59:B59"/>
    <mergeCell ref="C59:K59"/>
    <mergeCell ref="J49:K49"/>
    <mergeCell ref="J50:K50"/>
    <mergeCell ref="J51:K51"/>
    <mergeCell ref="I53:K53"/>
    <mergeCell ref="A54:B54"/>
    <mergeCell ref="D54:E54"/>
    <mergeCell ref="F25:H25"/>
    <mergeCell ref="A55:B55"/>
    <mergeCell ref="C55:K55"/>
    <mergeCell ref="A56:B56"/>
    <mergeCell ref="C56:K56"/>
    <mergeCell ref="J41:K41"/>
    <mergeCell ref="J43:K44"/>
    <mergeCell ref="J45:K45"/>
    <mergeCell ref="J46:K46"/>
    <mergeCell ref="J47:K47"/>
    <mergeCell ref="J48:K48"/>
    <mergeCell ref="J35:K35"/>
    <mergeCell ref="J36:K36"/>
    <mergeCell ref="J37:K37"/>
    <mergeCell ref="J38:K38"/>
    <mergeCell ref="J39:K39"/>
    <mergeCell ref="A60:B60"/>
    <mergeCell ref="A61:B61"/>
    <mergeCell ref="C61:K61"/>
    <mergeCell ref="A62:B62"/>
    <mergeCell ref="C62:K62"/>
  </mergeCells>
  <phoneticPr fontId="13"/>
  <pageMargins left="0.39370078740157483" right="0.27559055118110237" top="0.31496062992125984" bottom="0.11811023622047245" header="0.51181102362204722" footer="0.51181102362204722"/>
  <pageSetup paperSize="9" scale="95"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16546DB-29E7-4ABB-A0E3-B9BF51A97A3C}">
          <x14:formula1>
            <xm:f>'F:\Users\clmiwa-three\Downloads\[《中村》新田・草加 エリア 仮シフト【12月16日～1月15日】.xlsx]参照データベース'!#REF!</xm:f>
          </x14:formula1>
          <xm:sqref>G1 C9:D12 C19:D22 C39:D42 C49:H53 C29:D32</xm:sqref>
        </x14:dataValidation>
      </x14:dataValidations>
    </ext>
  </extLst>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EBBAC-E132-4951-952C-F789CB59F436}">
  <sheetPr>
    <pageSetUpPr fitToPage="1"/>
  </sheetPr>
  <dimension ref="A1:Q62"/>
  <sheetViews>
    <sheetView zoomScale="96" zoomScaleNormal="96" workbookViewId="0">
      <selection activeCell="N26" sqref="N26"/>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50" t="s">
        <v>59</v>
      </c>
      <c r="B1" s="683" t="s">
        <v>289</v>
      </c>
      <c r="C1" s="683"/>
      <c r="D1" s="683"/>
      <c r="E1" s="683"/>
      <c r="F1" s="683"/>
      <c r="H1" s="792" t="s">
        <v>50</v>
      </c>
      <c r="I1" s="793"/>
      <c r="J1" s="793"/>
      <c r="K1" s="794"/>
    </row>
    <row r="2" spans="1:17" ht="8.4499999999999993" customHeight="1" x14ac:dyDescent="0.15">
      <c r="A2" s="14"/>
      <c r="I2" s="14"/>
      <c r="J2" s="3"/>
      <c r="K2" s="4"/>
    </row>
    <row r="3" spans="1:17" ht="16.5" customHeight="1" x14ac:dyDescent="0.15">
      <c r="A3" s="2" t="s">
        <v>64</v>
      </c>
      <c r="B3" s="90">
        <v>45901</v>
      </c>
      <c r="C3" s="90">
        <v>45902</v>
      </c>
      <c r="D3" s="90">
        <v>45903</v>
      </c>
      <c r="E3" s="90">
        <v>45904</v>
      </c>
      <c r="F3" s="90">
        <v>45905</v>
      </c>
      <c r="G3" s="90">
        <v>45906</v>
      </c>
      <c r="H3" s="90">
        <v>45907</v>
      </c>
      <c r="I3" s="727" t="s">
        <v>1</v>
      </c>
      <c r="J3" s="717" t="s">
        <v>2</v>
      </c>
      <c r="K3" s="718"/>
    </row>
    <row r="4" spans="1:17" ht="16.5" customHeight="1" x14ac:dyDescent="0.15">
      <c r="A4" s="2" t="s">
        <v>3</v>
      </c>
      <c r="B4" s="2" t="s">
        <v>4</v>
      </c>
      <c r="C4" s="2" t="s">
        <v>5</v>
      </c>
      <c r="D4" s="21" t="s">
        <v>6</v>
      </c>
      <c r="E4" s="2" t="s">
        <v>7</v>
      </c>
      <c r="F4" s="2" t="s">
        <v>8</v>
      </c>
      <c r="G4" s="2" t="s">
        <v>9</v>
      </c>
      <c r="H4" s="24" t="s">
        <v>10</v>
      </c>
      <c r="I4" s="728"/>
      <c r="J4" s="719"/>
      <c r="K4" s="720"/>
    </row>
    <row r="5" spans="1:17" ht="18" customHeight="1" x14ac:dyDescent="0.15">
      <c r="A5" s="17" t="s">
        <v>13</v>
      </c>
      <c r="B5" s="12"/>
      <c r="C5" s="2"/>
      <c r="D5" s="2"/>
      <c r="E5" s="12"/>
      <c r="F5" s="12"/>
      <c r="G5" s="12"/>
      <c r="H5" s="12"/>
      <c r="I5" s="5"/>
      <c r="J5" s="682"/>
      <c r="K5" s="692"/>
    </row>
    <row r="6" spans="1:17" ht="18" customHeight="1" x14ac:dyDescent="0.15">
      <c r="A6" s="5" t="s">
        <v>14</v>
      </c>
      <c r="B6" s="12"/>
      <c r="C6" s="127"/>
      <c r="D6" s="32"/>
      <c r="E6" s="12" t="s">
        <v>21</v>
      </c>
      <c r="F6" s="12" t="s">
        <v>21</v>
      </c>
      <c r="G6" s="16" t="s">
        <v>221</v>
      </c>
      <c r="H6" s="12" t="s">
        <v>21</v>
      </c>
      <c r="I6" s="5">
        <f t="shared" ref="I6:I10" si="0">COUNTIFS(B6:H6,"&lt;&gt;空",B6:H6,"&lt;&gt;休",B6:H6,"&lt;&gt;調",B6:H6,"&lt;&gt;",B6:H6,"&lt;&gt;調整休")</f>
        <v>4</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20</v>
      </c>
      <c r="K6" s="759"/>
    </row>
    <row r="7" spans="1:17" ht="18" customHeight="1" x14ac:dyDescent="0.15">
      <c r="A7" s="20" t="s">
        <v>100</v>
      </c>
      <c r="B7" s="12" t="s">
        <v>20</v>
      </c>
      <c r="C7" s="350"/>
      <c r="D7" s="36"/>
      <c r="E7" s="12"/>
      <c r="F7" s="12" t="s">
        <v>20</v>
      </c>
      <c r="G7" s="12" t="s">
        <v>20</v>
      </c>
      <c r="H7" s="12" t="s">
        <v>20</v>
      </c>
      <c r="I7" s="5">
        <f t="shared" si="0"/>
        <v>4</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18</v>
      </c>
      <c r="K7" s="759"/>
    </row>
    <row r="8" spans="1:17" ht="18" customHeight="1" x14ac:dyDescent="0.15">
      <c r="A8" s="20" t="s">
        <v>178</v>
      </c>
      <c r="B8" s="12" t="s">
        <v>68</v>
      </c>
      <c r="C8" s="45"/>
      <c r="D8" s="46"/>
      <c r="E8" s="16"/>
      <c r="F8" s="12" t="s">
        <v>68</v>
      </c>
      <c r="G8" s="12"/>
      <c r="H8" s="12" t="s">
        <v>21</v>
      </c>
      <c r="I8" s="5">
        <f t="shared" si="0"/>
        <v>3</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f>
        <v>12.5</v>
      </c>
      <c r="K8" s="759"/>
    </row>
    <row r="9" spans="1:17" ht="18" customHeight="1" x14ac:dyDescent="0.15">
      <c r="A9" s="20" t="s">
        <v>237</v>
      </c>
      <c r="B9" s="12" t="s">
        <v>21</v>
      </c>
      <c r="C9" s="45"/>
      <c r="D9" s="46"/>
      <c r="E9" s="12" t="s">
        <v>21</v>
      </c>
      <c r="F9" s="12" t="s">
        <v>21</v>
      </c>
      <c r="G9" s="12"/>
      <c r="H9" s="12" t="s">
        <v>21</v>
      </c>
      <c r="I9" s="5">
        <f t="shared" si="0"/>
        <v>4</v>
      </c>
      <c r="J9" s="758">
        <f>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18</v>
      </c>
      <c r="K9" s="759"/>
    </row>
    <row r="10" spans="1:17" ht="18" customHeight="1" x14ac:dyDescent="0.15">
      <c r="A10" s="20" t="s">
        <v>267</v>
      </c>
      <c r="B10" s="16"/>
      <c r="C10" s="45"/>
      <c r="D10" s="46"/>
      <c r="E10" s="16"/>
      <c r="F10" s="12"/>
      <c r="G10" s="12" t="s">
        <v>184</v>
      </c>
      <c r="H10" s="12" t="s">
        <v>184</v>
      </c>
      <c r="I10" s="5">
        <f t="shared" si="0"/>
        <v>2</v>
      </c>
      <c r="J10" s="758">
        <f>SUM(COUNTIF(B10:H10,"9-11,15-19"))*(6)+(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11-19"))*(7)</f>
        <v>14</v>
      </c>
      <c r="K10" s="759"/>
      <c r="Q10" s="349"/>
    </row>
    <row r="11" spans="1:17" ht="19.5" customHeight="1" x14ac:dyDescent="0.15">
      <c r="A11" s="31" t="s">
        <v>66</v>
      </c>
      <c r="B11" s="16" t="s">
        <v>125</v>
      </c>
      <c r="C11" s="45"/>
      <c r="D11" s="46"/>
      <c r="E11" s="16" t="s">
        <v>82</v>
      </c>
      <c r="F11" s="12"/>
      <c r="G11" s="12"/>
      <c r="H11" s="16"/>
      <c r="I11" s="5"/>
      <c r="J11" s="758"/>
      <c r="K11" s="759"/>
    </row>
    <row r="12" spans="1:17" ht="18" customHeight="1" x14ac:dyDescent="0.15">
      <c r="A12" s="31" t="s">
        <v>66</v>
      </c>
      <c r="B12" s="16" t="s">
        <v>102</v>
      </c>
      <c r="C12" s="45"/>
      <c r="D12" s="46"/>
      <c r="E12" s="16" t="s">
        <v>125</v>
      </c>
      <c r="F12" s="16"/>
      <c r="G12" s="16" t="s">
        <v>120</v>
      </c>
      <c r="H12" s="16"/>
      <c r="I12" s="5"/>
      <c r="J12" s="682"/>
      <c r="K12" s="692"/>
    </row>
    <row r="13" spans="1:17" ht="16.5" customHeight="1" x14ac:dyDescent="0.15">
      <c r="A13" s="33" t="s">
        <v>0</v>
      </c>
      <c r="B13" s="90">
        <v>45908</v>
      </c>
      <c r="C13" s="90">
        <v>45909</v>
      </c>
      <c r="D13" s="90">
        <v>45910</v>
      </c>
      <c r="E13" s="90">
        <v>45911</v>
      </c>
      <c r="F13" s="90">
        <v>45912</v>
      </c>
      <c r="G13" s="90">
        <v>45913</v>
      </c>
      <c r="H13" s="90">
        <v>45914</v>
      </c>
      <c r="I13" s="727" t="s">
        <v>1</v>
      </c>
      <c r="J13" s="717" t="s">
        <v>2</v>
      </c>
      <c r="K13" s="718"/>
    </row>
    <row r="14" spans="1:17" ht="16.5" customHeight="1" x14ac:dyDescent="0.15">
      <c r="A14" s="22" t="s">
        <v>3</v>
      </c>
      <c r="B14" s="2" t="s">
        <v>4</v>
      </c>
      <c r="C14" s="2" t="s">
        <v>5</v>
      </c>
      <c r="D14" s="21" t="s">
        <v>6</v>
      </c>
      <c r="E14" s="2" t="s">
        <v>7</v>
      </c>
      <c r="F14" s="2" t="s">
        <v>8</v>
      </c>
      <c r="G14" s="2" t="s">
        <v>9</v>
      </c>
      <c r="H14" s="24" t="s">
        <v>10</v>
      </c>
      <c r="I14" s="728"/>
      <c r="J14" s="719"/>
      <c r="K14" s="720"/>
    </row>
    <row r="15" spans="1:17" ht="18" customHeight="1" x14ac:dyDescent="0.15">
      <c r="A15" s="17" t="s">
        <v>12</v>
      </c>
      <c r="B15" s="12"/>
      <c r="C15" s="2"/>
      <c r="D15" s="2"/>
      <c r="E15" s="12"/>
      <c r="F15" s="967" t="s">
        <v>60</v>
      </c>
      <c r="G15" s="968"/>
      <c r="H15" s="969"/>
      <c r="I15" s="5"/>
      <c r="J15" s="682"/>
      <c r="K15" s="692"/>
    </row>
    <row r="16" spans="1:17" ht="18" customHeight="1" x14ac:dyDescent="0.15">
      <c r="A16" s="5" t="s">
        <v>14</v>
      </c>
      <c r="B16" s="12"/>
      <c r="C16" s="127"/>
      <c r="D16" s="32"/>
      <c r="E16" s="12" t="s">
        <v>21</v>
      </c>
      <c r="F16" s="12" t="s">
        <v>21</v>
      </c>
      <c r="G16" s="16" t="s">
        <v>221</v>
      </c>
      <c r="H16" s="12" t="s">
        <v>21</v>
      </c>
      <c r="I16" s="5">
        <f t="shared" ref="I16:I20" si="2">COUNTIFS(B16:H16,"&lt;&gt;空",B16:H16,"&lt;&gt;休",B16:H16,"&lt;&gt;調",B16:H16,"&lt;&gt;",B16:H16,"&lt;&gt;調整休")</f>
        <v>4</v>
      </c>
      <c r="J16" s="758">
        <v>30.5</v>
      </c>
      <c r="K16" s="759"/>
    </row>
    <row r="17" spans="1:11" ht="18" customHeight="1" x14ac:dyDescent="0.15">
      <c r="A17" s="20" t="s">
        <v>100</v>
      </c>
      <c r="B17" s="12" t="s">
        <v>20</v>
      </c>
      <c r="C17" s="350"/>
      <c r="D17" s="36"/>
      <c r="E17" s="12"/>
      <c r="F17" s="12" t="s">
        <v>20</v>
      </c>
      <c r="G17" s="12" t="s">
        <v>20</v>
      </c>
      <c r="H17" s="12" t="s">
        <v>20</v>
      </c>
      <c r="I17" s="5">
        <f t="shared" si="2"/>
        <v>4</v>
      </c>
      <c r="J17" s="758">
        <f t="shared" ref="J17" si="3">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f>
        <v>18</v>
      </c>
      <c r="K17" s="759"/>
    </row>
    <row r="18" spans="1:11" ht="18" customHeight="1" x14ac:dyDescent="0.15">
      <c r="A18" s="20" t="s">
        <v>178</v>
      </c>
      <c r="B18" s="12" t="s">
        <v>68</v>
      </c>
      <c r="C18" s="45"/>
      <c r="D18" s="46"/>
      <c r="E18" s="16"/>
      <c r="F18" s="12" t="s">
        <v>68</v>
      </c>
      <c r="G18" s="12"/>
      <c r="H18" s="12" t="s">
        <v>21</v>
      </c>
      <c r="I18" s="5">
        <f t="shared" si="2"/>
        <v>3</v>
      </c>
      <c r="J18" s="758">
        <f>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f>
        <v>12.5</v>
      </c>
      <c r="K18" s="759"/>
    </row>
    <row r="19" spans="1:11" ht="18" customHeight="1" x14ac:dyDescent="0.15">
      <c r="A19" s="20" t="s">
        <v>237</v>
      </c>
      <c r="B19" s="12" t="s">
        <v>21</v>
      </c>
      <c r="C19" s="45"/>
      <c r="D19" s="46"/>
      <c r="E19" s="12" t="s">
        <v>21</v>
      </c>
      <c r="F19" s="12" t="s">
        <v>21</v>
      </c>
      <c r="G19" s="12"/>
      <c r="H19" s="12" t="s">
        <v>21</v>
      </c>
      <c r="I19" s="5">
        <f t="shared" si="2"/>
        <v>4</v>
      </c>
      <c r="J19" s="758">
        <f>SUM(COUNTIF(B19:H19,"9-11,15-19"))*(6)+(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11-19"))*(7)</f>
        <v>18</v>
      </c>
      <c r="K19" s="759"/>
    </row>
    <row r="20" spans="1:11" ht="18" customHeight="1" x14ac:dyDescent="0.15">
      <c r="A20" s="20" t="s">
        <v>267</v>
      </c>
      <c r="B20" s="16"/>
      <c r="C20" s="45"/>
      <c r="D20" s="46"/>
      <c r="E20" s="16"/>
      <c r="F20" s="12"/>
      <c r="G20" s="12" t="s">
        <v>184</v>
      </c>
      <c r="H20" s="12" t="s">
        <v>184</v>
      </c>
      <c r="I20" s="5">
        <f t="shared" si="2"/>
        <v>2</v>
      </c>
      <c r="J20" s="758">
        <f>SUM(COUNTIF(B20:H20,"9-11,15-19"))*(6)+(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11-19"))*(7)</f>
        <v>14</v>
      </c>
      <c r="K20" s="759"/>
    </row>
    <row r="21" spans="1:11" ht="18" customHeight="1" x14ac:dyDescent="0.15">
      <c r="A21" s="31" t="s">
        <v>66</v>
      </c>
      <c r="B21" s="16" t="s">
        <v>125</v>
      </c>
      <c r="C21" s="45"/>
      <c r="D21" s="46"/>
      <c r="E21" s="16" t="s">
        <v>82</v>
      </c>
      <c r="F21" s="12"/>
      <c r="G21" s="12"/>
      <c r="H21" s="16"/>
      <c r="I21" s="5"/>
      <c r="J21" s="758"/>
      <c r="K21" s="759"/>
    </row>
    <row r="22" spans="1:11" ht="18" customHeight="1" x14ac:dyDescent="0.15">
      <c r="A22" s="31" t="s">
        <v>66</v>
      </c>
      <c r="B22" s="16" t="s">
        <v>102</v>
      </c>
      <c r="C22" s="45"/>
      <c r="D22" s="46"/>
      <c r="E22" s="16" t="s">
        <v>125</v>
      </c>
      <c r="F22" s="16"/>
      <c r="G22" s="16" t="s">
        <v>120</v>
      </c>
      <c r="H22" s="16"/>
      <c r="I22" s="5"/>
      <c r="J22" s="682"/>
      <c r="K22" s="692"/>
    </row>
    <row r="23" spans="1:11" ht="16.5" customHeight="1" x14ac:dyDescent="0.15">
      <c r="A23" s="22" t="s">
        <v>0</v>
      </c>
      <c r="B23" s="23">
        <v>45915</v>
      </c>
      <c r="C23" s="23">
        <v>45916</v>
      </c>
      <c r="D23" s="23">
        <v>45917</v>
      </c>
      <c r="E23" s="23">
        <v>45918</v>
      </c>
      <c r="F23" s="23">
        <v>45919</v>
      </c>
      <c r="G23" s="23">
        <v>45920</v>
      </c>
      <c r="H23" s="23">
        <v>45921</v>
      </c>
      <c r="I23" s="727" t="s">
        <v>1</v>
      </c>
      <c r="J23" s="717" t="s">
        <v>2</v>
      </c>
      <c r="K23" s="718"/>
    </row>
    <row r="24" spans="1:11" ht="16.5" customHeight="1" x14ac:dyDescent="0.15">
      <c r="A24" s="22" t="s">
        <v>3</v>
      </c>
      <c r="B24" s="24" t="s">
        <v>4</v>
      </c>
      <c r="C24" s="21" t="s">
        <v>5</v>
      </c>
      <c r="D24" s="21" t="s">
        <v>6</v>
      </c>
      <c r="E24" s="2" t="s">
        <v>7</v>
      </c>
      <c r="F24" s="2" t="s">
        <v>8</v>
      </c>
      <c r="G24" s="2" t="s">
        <v>9</v>
      </c>
      <c r="H24" s="24" t="s">
        <v>10</v>
      </c>
      <c r="I24" s="728"/>
      <c r="J24" s="719"/>
      <c r="K24" s="720"/>
    </row>
    <row r="25" spans="1:11" ht="18" customHeight="1" x14ac:dyDescent="0.15">
      <c r="A25" s="17" t="s">
        <v>13</v>
      </c>
      <c r="B25" s="12"/>
      <c r="C25" s="2"/>
      <c r="D25" s="2"/>
      <c r="E25" s="12"/>
      <c r="F25" s="12"/>
      <c r="G25" s="12"/>
      <c r="H25" s="12"/>
      <c r="I25" s="5"/>
      <c r="J25" s="693"/>
      <c r="K25" s="692"/>
    </row>
    <row r="26" spans="1:11" ht="18" customHeight="1" x14ac:dyDescent="0.15">
      <c r="A26" s="5" t="s">
        <v>14</v>
      </c>
      <c r="B26" s="12"/>
      <c r="C26" s="127"/>
      <c r="D26" s="32"/>
      <c r="E26" s="12" t="s">
        <v>21</v>
      </c>
      <c r="F26" s="12" t="s">
        <v>21</v>
      </c>
      <c r="G26" s="16" t="s">
        <v>221</v>
      </c>
      <c r="H26" s="12" t="s">
        <v>21</v>
      </c>
      <c r="I26" s="5">
        <f t="shared" ref="I26:I30" si="4">COUNTIFS(B26:H26,"&lt;&gt;空",B26:H26,"&lt;&gt;休",B26:H26,"&lt;&gt;調",B26:H26,"&lt;&gt;",B26:H26,"&lt;&gt;調整休")</f>
        <v>4</v>
      </c>
      <c r="J26" s="758">
        <f>SUM(COUNTIF(B26:H26,"9-11,15-19"))*(6)+(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9-11・14-19"))*(6.5)</f>
        <v>20</v>
      </c>
      <c r="K26" s="759"/>
    </row>
    <row r="27" spans="1:11" ht="18" customHeight="1" x14ac:dyDescent="0.15">
      <c r="A27" s="20" t="s">
        <v>100</v>
      </c>
      <c r="B27" s="12" t="s">
        <v>20</v>
      </c>
      <c r="C27" s="350"/>
      <c r="D27" s="36"/>
      <c r="E27" s="12"/>
      <c r="F27" s="12" t="s">
        <v>20</v>
      </c>
      <c r="G27" s="12" t="s">
        <v>20</v>
      </c>
      <c r="H27" s="12" t="s">
        <v>20</v>
      </c>
      <c r="I27" s="5">
        <f t="shared" si="4"/>
        <v>4</v>
      </c>
      <c r="J27" s="758">
        <f t="shared" ref="J27" si="5">SUM(COUNTIF(B27:H27,"9-11,15-19"))*(6)+(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f>
        <v>18</v>
      </c>
      <c r="K27" s="759"/>
    </row>
    <row r="28" spans="1:11" ht="18" customHeight="1" x14ac:dyDescent="0.15">
      <c r="A28" s="20" t="s">
        <v>178</v>
      </c>
      <c r="B28" s="12" t="s">
        <v>68</v>
      </c>
      <c r="C28" s="45"/>
      <c r="D28" s="46"/>
      <c r="E28" s="16"/>
      <c r="F28" s="12" t="s">
        <v>68</v>
      </c>
      <c r="G28" s="12"/>
      <c r="H28" s="12" t="s">
        <v>21</v>
      </c>
      <c r="I28" s="5">
        <f t="shared" si="4"/>
        <v>3</v>
      </c>
      <c r="J28" s="758">
        <f>SUM(COUNTIF(B28:H28,"9-11,15-19"))*(6)+(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f>
        <v>12.5</v>
      </c>
      <c r="K28" s="759"/>
    </row>
    <row r="29" spans="1:11" ht="18" customHeight="1" x14ac:dyDescent="0.15">
      <c r="A29" s="20" t="s">
        <v>237</v>
      </c>
      <c r="B29" s="12" t="s">
        <v>21</v>
      </c>
      <c r="C29" s="45"/>
      <c r="D29" s="46"/>
      <c r="E29" s="12" t="s">
        <v>21</v>
      </c>
      <c r="F29" s="12" t="s">
        <v>21</v>
      </c>
      <c r="G29" s="12"/>
      <c r="H29" s="12" t="s">
        <v>21</v>
      </c>
      <c r="I29" s="5">
        <f t="shared" si="4"/>
        <v>4</v>
      </c>
      <c r="J29" s="758">
        <f>SUM(COUNTIF(B29:H29,"9-11,15-19"))*(6)+(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11-19"))*(7)</f>
        <v>18</v>
      </c>
      <c r="K29" s="759"/>
    </row>
    <row r="30" spans="1:11" ht="18" customHeight="1" x14ac:dyDescent="0.15">
      <c r="A30" s="20" t="s">
        <v>267</v>
      </c>
      <c r="B30" s="16"/>
      <c r="C30" s="45"/>
      <c r="D30" s="46"/>
      <c r="E30" s="16"/>
      <c r="F30" s="12"/>
      <c r="G30" s="12" t="s">
        <v>184</v>
      </c>
      <c r="H30" s="12" t="s">
        <v>184</v>
      </c>
      <c r="I30" s="5">
        <f t="shared" si="4"/>
        <v>2</v>
      </c>
      <c r="J30" s="758">
        <f>SUM(COUNTIF(B30:H30,"9-11,15-19"))*(6)+(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11-19"))*(7)</f>
        <v>14</v>
      </c>
      <c r="K30" s="759"/>
    </row>
    <row r="31" spans="1:11" ht="18" customHeight="1" x14ac:dyDescent="0.15">
      <c r="A31" s="31" t="s">
        <v>66</v>
      </c>
      <c r="B31" s="16" t="s">
        <v>125</v>
      </c>
      <c r="C31" s="45"/>
      <c r="D31" s="46"/>
      <c r="E31" s="16" t="s">
        <v>82</v>
      </c>
      <c r="F31" s="12"/>
      <c r="G31" s="12"/>
      <c r="H31" s="16"/>
      <c r="I31" s="5"/>
      <c r="J31" s="758"/>
      <c r="K31" s="759"/>
    </row>
    <row r="32" spans="1:11" ht="18" customHeight="1" x14ac:dyDescent="0.15">
      <c r="A32" s="31" t="s">
        <v>66</v>
      </c>
      <c r="B32" s="16" t="s">
        <v>102</v>
      </c>
      <c r="C32" s="45"/>
      <c r="D32" s="46"/>
      <c r="E32" s="16" t="s">
        <v>125</v>
      </c>
      <c r="F32" s="16"/>
      <c r="G32" s="16" t="s">
        <v>120</v>
      </c>
      <c r="H32" s="16"/>
      <c r="I32" s="5"/>
      <c r="J32" s="682"/>
      <c r="K32" s="692"/>
    </row>
    <row r="33" spans="1:11" ht="16.5" customHeight="1" x14ac:dyDescent="0.15">
      <c r="A33" s="22" t="s">
        <v>0</v>
      </c>
      <c r="B33" s="90">
        <v>45922</v>
      </c>
      <c r="C33" s="90">
        <v>45923</v>
      </c>
      <c r="D33" s="90">
        <v>45924</v>
      </c>
      <c r="E33" s="90">
        <v>45925</v>
      </c>
      <c r="F33" s="90">
        <v>45926</v>
      </c>
      <c r="G33" s="90">
        <v>45927</v>
      </c>
      <c r="H33" s="90">
        <v>45928</v>
      </c>
      <c r="I33" s="727" t="s">
        <v>1</v>
      </c>
      <c r="J33" s="717" t="s">
        <v>2</v>
      </c>
      <c r="K33" s="718"/>
    </row>
    <row r="34" spans="1:11" ht="16.5" customHeight="1" x14ac:dyDescent="0.15">
      <c r="A34" s="22" t="s">
        <v>3</v>
      </c>
      <c r="B34" s="2" t="s">
        <v>4</v>
      </c>
      <c r="C34" s="376" t="s">
        <v>5</v>
      </c>
      <c r="D34" s="21" t="s">
        <v>6</v>
      </c>
      <c r="E34" s="2" t="s">
        <v>7</v>
      </c>
      <c r="F34" s="2" t="s">
        <v>8</v>
      </c>
      <c r="G34" s="2" t="s">
        <v>9</v>
      </c>
      <c r="H34" s="24" t="s">
        <v>10</v>
      </c>
      <c r="I34" s="728"/>
      <c r="J34" s="719"/>
      <c r="K34" s="720"/>
    </row>
    <row r="35" spans="1:11" ht="18" customHeight="1" x14ac:dyDescent="0.15">
      <c r="A35" s="17" t="s">
        <v>12</v>
      </c>
      <c r="B35" s="12"/>
      <c r="C35" s="2"/>
      <c r="D35" s="2"/>
      <c r="E35" s="12"/>
      <c r="F35" s="12"/>
      <c r="G35" s="12"/>
      <c r="H35" s="12"/>
      <c r="I35" s="5"/>
      <c r="J35" s="682"/>
      <c r="K35" s="692"/>
    </row>
    <row r="36" spans="1:11" ht="18" customHeight="1" x14ac:dyDescent="0.15">
      <c r="A36" s="5" t="s">
        <v>14</v>
      </c>
      <c r="B36" s="12"/>
      <c r="C36" s="127"/>
      <c r="D36" s="32"/>
      <c r="E36" s="12" t="s">
        <v>21</v>
      </c>
      <c r="F36" s="12" t="s">
        <v>21</v>
      </c>
      <c r="G36" s="16" t="s">
        <v>221</v>
      </c>
      <c r="H36" s="12" t="s">
        <v>21</v>
      </c>
      <c r="I36" s="5">
        <f t="shared" ref="I36:I40" si="6">COUNTIFS(B36:H36,"&lt;&gt;空",B36:H36,"&lt;&gt;休",B36:H36,"&lt;&gt;調",B36:H36,"&lt;&gt;",B36:H36,"&lt;&gt;調整休")</f>
        <v>4</v>
      </c>
      <c r="J36" s="758">
        <f>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9-11・14-19"))*(6.5)</f>
        <v>20</v>
      </c>
      <c r="K36" s="759"/>
    </row>
    <row r="37" spans="1:11" ht="18" customHeight="1" x14ac:dyDescent="0.15">
      <c r="A37" s="20" t="s">
        <v>100</v>
      </c>
      <c r="B37" s="12" t="s">
        <v>20</v>
      </c>
      <c r="C37" s="350"/>
      <c r="D37" s="36"/>
      <c r="E37" s="12"/>
      <c r="F37" s="12" t="s">
        <v>20</v>
      </c>
      <c r="G37" s="12" t="s">
        <v>20</v>
      </c>
      <c r="H37" s="12" t="s">
        <v>20</v>
      </c>
      <c r="I37" s="5">
        <f t="shared" si="6"/>
        <v>4</v>
      </c>
      <c r="J37" s="758">
        <f t="shared" ref="J37" si="7">SUM(COUNTIF(B37:H37,"9-11,15-19"))*(6)+(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f>
        <v>18</v>
      </c>
      <c r="K37" s="759"/>
    </row>
    <row r="38" spans="1:11" ht="18" customHeight="1" x14ac:dyDescent="0.15">
      <c r="A38" s="20" t="s">
        <v>178</v>
      </c>
      <c r="B38" s="12" t="s">
        <v>68</v>
      </c>
      <c r="C38" s="45"/>
      <c r="D38" s="46"/>
      <c r="E38" s="16"/>
      <c r="F38" s="12" t="s">
        <v>68</v>
      </c>
      <c r="G38" s="12"/>
      <c r="H38" s="12" t="s">
        <v>21</v>
      </c>
      <c r="I38" s="5">
        <f t="shared" si="6"/>
        <v>3</v>
      </c>
      <c r="J38" s="758">
        <f>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f>
        <v>12.5</v>
      </c>
      <c r="K38" s="759"/>
    </row>
    <row r="39" spans="1:11" ht="18" customHeight="1" x14ac:dyDescent="0.15">
      <c r="A39" s="20" t="s">
        <v>237</v>
      </c>
      <c r="B39" s="12" t="s">
        <v>21</v>
      </c>
      <c r="C39" s="45"/>
      <c r="D39" s="46"/>
      <c r="E39" s="12" t="s">
        <v>21</v>
      </c>
      <c r="F39" s="12" t="s">
        <v>21</v>
      </c>
      <c r="G39" s="12"/>
      <c r="H39" s="12" t="s">
        <v>21</v>
      </c>
      <c r="I39" s="5">
        <f t="shared" si="6"/>
        <v>4</v>
      </c>
      <c r="J39" s="758">
        <f>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11-19"))*(7)</f>
        <v>18</v>
      </c>
      <c r="K39" s="759"/>
    </row>
    <row r="40" spans="1:11" ht="18" customHeight="1" x14ac:dyDescent="0.15">
      <c r="A40" s="20" t="s">
        <v>267</v>
      </c>
      <c r="B40" s="16"/>
      <c r="C40" s="45"/>
      <c r="D40" s="46"/>
      <c r="E40" s="16"/>
      <c r="F40" s="12"/>
      <c r="G40" s="12" t="s">
        <v>184</v>
      </c>
      <c r="H40" s="12" t="s">
        <v>184</v>
      </c>
      <c r="I40" s="5">
        <f t="shared" si="6"/>
        <v>2</v>
      </c>
      <c r="J40" s="758">
        <f>SUM(COUNTIF(B40:H40,"9-11,15-19"))*(6)+(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11-19"))*(7)</f>
        <v>14</v>
      </c>
      <c r="K40" s="759"/>
    </row>
    <row r="41" spans="1:11" ht="18" customHeight="1" x14ac:dyDescent="0.15">
      <c r="A41" s="31" t="s">
        <v>66</v>
      </c>
      <c r="B41" s="16" t="s">
        <v>125</v>
      </c>
      <c r="C41" s="45"/>
      <c r="D41" s="46"/>
      <c r="E41" s="16" t="s">
        <v>82</v>
      </c>
      <c r="F41" s="12"/>
      <c r="G41" s="12"/>
      <c r="H41" s="16"/>
      <c r="I41" s="5"/>
      <c r="J41" s="758"/>
      <c r="K41" s="759"/>
    </row>
    <row r="42" spans="1:11" ht="18" customHeight="1" x14ac:dyDescent="0.15">
      <c r="A42" s="31" t="s">
        <v>66</v>
      </c>
      <c r="B42" s="16" t="s">
        <v>102</v>
      </c>
      <c r="C42" s="45"/>
      <c r="D42" s="46"/>
      <c r="E42" s="16" t="s">
        <v>125</v>
      </c>
      <c r="F42" s="16"/>
      <c r="G42" s="16" t="s">
        <v>120</v>
      </c>
      <c r="H42" s="16"/>
      <c r="I42" s="5"/>
      <c r="J42" s="682"/>
      <c r="K42" s="692"/>
    </row>
    <row r="43" spans="1:11" ht="16.5" customHeight="1" x14ac:dyDescent="0.15">
      <c r="A43" s="22" t="s">
        <v>0</v>
      </c>
      <c r="B43" s="23">
        <v>45929</v>
      </c>
      <c r="C43" s="23">
        <v>45930</v>
      </c>
      <c r="D43" s="23"/>
      <c r="E43" s="23"/>
      <c r="F43" s="23"/>
      <c r="G43" s="23"/>
      <c r="H43" s="23"/>
      <c r="I43" s="727" t="s">
        <v>1</v>
      </c>
      <c r="J43" s="717" t="s">
        <v>2</v>
      </c>
      <c r="K43" s="718"/>
    </row>
    <row r="44" spans="1:11" ht="16.5" customHeight="1" x14ac:dyDescent="0.15">
      <c r="A44" s="22" t="s">
        <v>3</v>
      </c>
      <c r="B44" s="2" t="s">
        <v>4</v>
      </c>
      <c r="C44" s="316" t="s">
        <v>5</v>
      </c>
      <c r="D44" s="21"/>
      <c r="E44" s="21"/>
      <c r="F44" s="21"/>
      <c r="G44" s="21"/>
      <c r="H44" s="21"/>
      <c r="I44" s="728"/>
      <c r="J44" s="719"/>
      <c r="K44" s="720"/>
    </row>
    <row r="45" spans="1:11" ht="18" customHeight="1" x14ac:dyDescent="0.15">
      <c r="A45" s="17" t="s">
        <v>13</v>
      </c>
      <c r="B45" s="12"/>
      <c r="C45" s="2"/>
      <c r="D45" s="2"/>
      <c r="E45" s="2"/>
      <c r="F45" s="2"/>
      <c r="G45" s="2"/>
      <c r="H45" s="2"/>
      <c r="I45" s="5"/>
      <c r="J45" s="693"/>
      <c r="K45" s="692"/>
    </row>
    <row r="46" spans="1:11" ht="18" customHeight="1" x14ac:dyDescent="0.15">
      <c r="A46" s="5" t="s">
        <v>14</v>
      </c>
      <c r="B46" s="12"/>
      <c r="C46" s="127"/>
      <c r="D46" s="32"/>
      <c r="E46" s="32"/>
      <c r="F46" s="32"/>
      <c r="G46" s="32"/>
      <c r="H46" s="32"/>
      <c r="I46" s="5">
        <f t="shared" ref="I46:I50" si="8">COUNTIFS(B46:H46,"&lt;&gt;空",B46:H46,"&lt;&gt;休",B46:H46,"&lt;&gt;調",B46:H46,"&lt;&gt;",B46:H46,"&lt;&gt;調整休")</f>
        <v>0</v>
      </c>
      <c r="J46" s="758">
        <f>SUM(COUNTIF(B46:H46,"9-11,15-19"))*(6)+(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9-11・14-19"))*(6.5)</f>
        <v>0</v>
      </c>
      <c r="K46" s="759"/>
    </row>
    <row r="47" spans="1:11" ht="18" customHeight="1" x14ac:dyDescent="0.15">
      <c r="A47" s="20" t="s">
        <v>100</v>
      </c>
      <c r="B47" s="12" t="s">
        <v>20</v>
      </c>
      <c r="C47" s="350"/>
      <c r="D47" s="36"/>
      <c r="E47" s="36"/>
      <c r="F47" s="36"/>
      <c r="G47" s="36"/>
      <c r="H47" s="36"/>
      <c r="I47" s="5">
        <f t="shared" si="8"/>
        <v>1</v>
      </c>
      <c r="J47" s="758">
        <f t="shared" ref="J47" si="9">SUM(COUNTIF(B47:H47,"9-11,15-19"))*(6)+(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f>
        <v>4.5</v>
      </c>
      <c r="K47" s="759"/>
    </row>
    <row r="48" spans="1:11" ht="18" customHeight="1" x14ac:dyDescent="0.15">
      <c r="A48" s="20" t="s">
        <v>178</v>
      </c>
      <c r="B48" s="12" t="s">
        <v>68</v>
      </c>
      <c r="C48" s="45"/>
      <c r="D48" s="46"/>
      <c r="E48" s="46"/>
      <c r="F48" s="46"/>
      <c r="G48" s="46"/>
      <c r="H48" s="46"/>
      <c r="I48" s="5">
        <f t="shared" si="8"/>
        <v>1</v>
      </c>
      <c r="J48" s="758">
        <f>SUM(COUNTIF(B48:H48,"9-11,15-19"))*(6)+(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f>
        <v>4</v>
      </c>
      <c r="K48" s="759"/>
    </row>
    <row r="49" spans="1:14" ht="18" customHeight="1" x14ac:dyDescent="0.15">
      <c r="A49" s="20" t="s">
        <v>237</v>
      </c>
      <c r="B49" s="12" t="s">
        <v>21</v>
      </c>
      <c r="C49" s="45"/>
      <c r="D49" s="46"/>
      <c r="E49" s="46"/>
      <c r="F49" s="46"/>
      <c r="G49" s="46"/>
      <c r="H49" s="46"/>
      <c r="I49" s="5">
        <f t="shared" si="8"/>
        <v>1</v>
      </c>
      <c r="J49" s="758">
        <f>SUM(COUNTIF(B49:H49,"9-11,15-19"))*(6)+(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COUNTIF(B49:H49,"11-19"))*(7)</f>
        <v>4.5</v>
      </c>
      <c r="K49" s="759"/>
    </row>
    <row r="50" spans="1:14" ht="18" customHeight="1" x14ac:dyDescent="0.15">
      <c r="A50" s="20" t="s">
        <v>267</v>
      </c>
      <c r="B50" s="16"/>
      <c r="C50" s="45"/>
      <c r="D50" s="46"/>
      <c r="E50" s="46"/>
      <c r="F50" s="46"/>
      <c r="G50" s="46"/>
      <c r="H50" s="46"/>
      <c r="I50" s="5">
        <f t="shared" si="8"/>
        <v>0</v>
      </c>
      <c r="J50" s="758">
        <f>SUM(COUNTIF(B50:H50,"9-11,15-19"))*(6)+(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11-19"))*(7)</f>
        <v>0</v>
      </c>
      <c r="K50" s="759"/>
    </row>
    <row r="51" spans="1:14" ht="18" customHeight="1" x14ac:dyDescent="0.15">
      <c r="A51" s="31" t="s">
        <v>66</v>
      </c>
      <c r="B51" s="16" t="s">
        <v>125</v>
      </c>
      <c r="C51" s="45"/>
      <c r="D51" s="46"/>
      <c r="E51" s="46"/>
      <c r="F51" s="46"/>
      <c r="G51" s="46"/>
      <c r="H51" s="46"/>
      <c r="I51" s="5"/>
      <c r="J51" s="758"/>
      <c r="K51" s="759"/>
    </row>
    <row r="52" spans="1:14" ht="18" customHeight="1" x14ac:dyDescent="0.15">
      <c r="A52" s="31" t="s">
        <v>66</v>
      </c>
      <c r="B52" s="16" t="s">
        <v>102</v>
      </c>
      <c r="C52" s="45"/>
      <c r="D52" s="46"/>
      <c r="E52" s="46"/>
      <c r="F52" s="46"/>
      <c r="G52" s="46"/>
      <c r="H52" s="46"/>
      <c r="I52" s="5"/>
      <c r="J52" s="682"/>
      <c r="K52" s="692"/>
    </row>
    <row r="53" spans="1:14" ht="16.5" customHeight="1" x14ac:dyDescent="0.15">
      <c r="A53" s="41"/>
      <c r="B53" s="42"/>
      <c r="C53" s="42"/>
      <c r="D53" s="42"/>
      <c r="E53" s="42"/>
      <c r="F53" s="42"/>
      <c r="G53" s="42"/>
      <c r="H53" s="42"/>
      <c r="I53" s="881" t="s">
        <v>290</v>
      </c>
      <c r="J53" s="881"/>
      <c r="K53" s="881"/>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68">
    <mergeCell ref="J12:K12"/>
    <mergeCell ref="B1:F1"/>
    <mergeCell ref="H1:K1"/>
    <mergeCell ref="I3:I4"/>
    <mergeCell ref="J3:K4"/>
    <mergeCell ref="J5:K5"/>
    <mergeCell ref="J6:K6"/>
    <mergeCell ref="J7:K7"/>
    <mergeCell ref="J8:K8"/>
    <mergeCell ref="J9:K9"/>
    <mergeCell ref="J10:K10"/>
    <mergeCell ref="J11:K11"/>
    <mergeCell ref="I23:I24"/>
    <mergeCell ref="J23:K24"/>
    <mergeCell ref="I13:I14"/>
    <mergeCell ref="J13:K14"/>
    <mergeCell ref="F15:H15"/>
    <mergeCell ref="J15:K15"/>
    <mergeCell ref="J16:K16"/>
    <mergeCell ref="J17:K17"/>
    <mergeCell ref="J18:K18"/>
    <mergeCell ref="J19:K19"/>
    <mergeCell ref="J20:K20"/>
    <mergeCell ref="J21:K21"/>
    <mergeCell ref="J22:K22"/>
    <mergeCell ref="J25:K25"/>
    <mergeCell ref="J26:K26"/>
    <mergeCell ref="J27:K27"/>
    <mergeCell ref="J28:K28"/>
    <mergeCell ref="J29:K29"/>
    <mergeCell ref="J41:K41"/>
    <mergeCell ref="J30:K30"/>
    <mergeCell ref="J31:K31"/>
    <mergeCell ref="J32:K32"/>
    <mergeCell ref="I33:I34"/>
    <mergeCell ref="J33:K34"/>
    <mergeCell ref="J35:K35"/>
    <mergeCell ref="J36:K36"/>
    <mergeCell ref="J37:K37"/>
    <mergeCell ref="J38:K38"/>
    <mergeCell ref="J39:K39"/>
    <mergeCell ref="J40:K40"/>
    <mergeCell ref="I53:K53"/>
    <mergeCell ref="J42:K42"/>
    <mergeCell ref="I43:I44"/>
    <mergeCell ref="J43:K44"/>
    <mergeCell ref="J45:K45"/>
    <mergeCell ref="J46:K46"/>
    <mergeCell ref="J47:K47"/>
    <mergeCell ref="J48:K48"/>
    <mergeCell ref="J49:K49"/>
    <mergeCell ref="J50:K50"/>
    <mergeCell ref="J51:K51"/>
    <mergeCell ref="J52:K52"/>
    <mergeCell ref="A54:B54"/>
    <mergeCell ref="D54:E54"/>
    <mergeCell ref="A55:B55"/>
    <mergeCell ref="C55:K55"/>
    <mergeCell ref="A56:B56"/>
    <mergeCell ref="C56:K56"/>
    <mergeCell ref="A62:B62"/>
    <mergeCell ref="C62:K62"/>
    <mergeCell ref="C57:K57"/>
    <mergeCell ref="A59:B59"/>
    <mergeCell ref="C59:K59"/>
    <mergeCell ref="A60:B60"/>
    <mergeCell ref="A61:B61"/>
    <mergeCell ref="C61:K61"/>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EBD7071-2889-4C34-87B4-CE8C5B2EC154}">
          <x14:formula1>
            <xm:f>'F:\Users\clmiwa-three\Downloads\[《中村》新田・草加 エリア 仮シフト【12月16日～1月15日】.xlsx]参照データベース'!#REF!</xm:f>
          </x14:formula1>
          <xm:sqref>G1 C53:H53</xm:sqref>
        </x14:dataValidation>
      </x14:dataValidations>
    </ext>
  </extLst>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58EF9-7D7D-44FD-8C6B-D74852F418C5}">
  <sheetPr>
    <pageSetUpPr fitToPage="1"/>
  </sheetPr>
  <dimension ref="A1:X52"/>
  <sheetViews>
    <sheetView zoomScaleNormal="100" workbookViewId="0">
      <selection activeCell="N26" sqref="N26"/>
    </sheetView>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50" t="s">
        <v>59</v>
      </c>
      <c r="B1" s="683" t="s">
        <v>289</v>
      </c>
      <c r="C1" s="683"/>
      <c r="D1" s="683"/>
      <c r="E1" s="683"/>
      <c r="F1" s="683"/>
      <c r="H1" s="803" t="s">
        <v>42</v>
      </c>
      <c r="I1" s="804"/>
      <c r="J1" s="805"/>
      <c r="K1" s="806"/>
    </row>
    <row r="2" spans="1:24" ht="17.100000000000001" customHeight="1" x14ac:dyDescent="0.15">
      <c r="A2" s="14"/>
      <c r="I2" s="14"/>
      <c r="J2" s="3"/>
      <c r="K2" s="4"/>
    </row>
    <row r="3" spans="1:24" ht="17.100000000000001" customHeight="1" x14ac:dyDescent="0.15">
      <c r="A3" s="2" t="s">
        <v>64</v>
      </c>
      <c r="B3" s="90">
        <v>45901</v>
      </c>
      <c r="C3" s="90">
        <v>45902</v>
      </c>
      <c r="D3" s="90">
        <v>45903</v>
      </c>
      <c r="E3" s="90">
        <v>45904</v>
      </c>
      <c r="F3" s="90">
        <v>45905</v>
      </c>
      <c r="G3" s="90">
        <v>45906</v>
      </c>
      <c r="H3" s="90">
        <v>45907</v>
      </c>
      <c r="I3" s="807" t="s">
        <v>1</v>
      </c>
      <c r="J3" s="799" t="s">
        <v>2</v>
      </c>
      <c r="K3" s="800"/>
    </row>
    <row r="4" spans="1:24" ht="17.100000000000001" customHeight="1" x14ac:dyDescent="0.15">
      <c r="A4" s="2" t="s">
        <v>3</v>
      </c>
      <c r="B4" s="2" t="s">
        <v>4</v>
      </c>
      <c r="C4" s="2" t="s">
        <v>5</v>
      </c>
      <c r="D4" s="21" t="s">
        <v>6</v>
      </c>
      <c r="E4" s="2" t="s">
        <v>7</v>
      </c>
      <c r="F4" s="2" t="s">
        <v>8</v>
      </c>
      <c r="G4" s="2" t="s">
        <v>9</v>
      </c>
      <c r="H4" s="24" t="s">
        <v>10</v>
      </c>
      <c r="I4" s="808"/>
      <c r="J4" s="801"/>
      <c r="K4" s="802"/>
    </row>
    <row r="5" spans="1:24" ht="15.75" customHeight="1" x14ac:dyDescent="0.15">
      <c r="A5" s="126" t="s">
        <v>13</v>
      </c>
      <c r="B5" s="12"/>
      <c r="C5" s="127"/>
      <c r="D5" s="128"/>
      <c r="E5" s="12"/>
      <c r="F5" s="691" t="s">
        <v>60</v>
      </c>
      <c r="G5" s="691"/>
      <c r="H5" s="691"/>
      <c r="I5" s="5"/>
      <c r="J5" s="682"/>
      <c r="K5" s="692"/>
    </row>
    <row r="6" spans="1:24" ht="17.100000000000001" customHeight="1" x14ac:dyDescent="0.15">
      <c r="A6" s="937" t="s">
        <v>16</v>
      </c>
      <c r="B6" s="12" t="s">
        <v>20</v>
      </c>
      <c r="C6" s="127"/>
      <c r="D6" s="32"/>
      <c r="E6" s="16" t="s">
        <v>275</v>
      </c>
      <c r="F6" s="16" t="s">
        <v>274</v>
      </c>
      <c r="G6" s="54" t="s">
        <v>20</v>
      </c>
      <c r="H6" s="12"/>
      <c r="I6" s="766">
        <f t="shared" ref="I6" si="0">COUNTIFS(B6:H6,"&lt;&gt;空",B6:H6,"&lt;&gt;休",B6:H6,"&lt;&gt;調",B6:H6,"&lt;&gt;",B6:H6,"&lt;&gt;調整休")</f>
        <v>4</v>
      </c>
      <c r="J6" s="934">
        <v>14.25</v>
      </c>
      <c r="K6" s="935"/>
      <c r="N6" s="6"/>
      <c r="O6" s="6"/>
      <c r="P6" s="6"/>
      <c r="Q6" s="6"/>
      <c r="R6" s="6"/>
      <c r="S6" s="6"/>
      <c r="T6" s="6"/>
      <c r="U6" s="6"/>
      <c r="V6" s="6"/>
      <c r="W6" s="6"/>
      <c r="X6" s="6"/>
    </row>
    <row r="7" spans="1:24" ht="17.100000000000001" customHeight="1" x14ac:dyDescent="0.15">
      <c r="A7" s="938"/>
      <c r="B7" s="93"/>
      <c r="C7" s="21"/>
      <c r="D7" s="32"/>
      <c r="E7" s="12" t="s">
        <v>21</v>
      </c>
      <c r="F7" s="12" t="s">
        <v>21</v>
      </c>
      <c r="G7" s="54"/>
      <c r="H7" s="12"/>
      <c r="I7" s="782"/>
      <c r="J7" s="795"/>
      <c r="K7" s="796"/>
      <c r="N7" s="6"/>
      <c r="O7" s="6"/>
      <c r="P7" s="6"/>
      <c r="Q7" s="6"/>
      <c r="R7" s="6"/>
      <c r="S7" s="6"/>
      <c r="T7" s="6"/>
      <c r="U7" s="6"/>
      <c r="V7" s="6"/>
      <c r="W7" s="6"/>
      <c r="X7" s="6"/>
    </row>
    <row r="8" spans="1:24" ht="17.100000000000001" customHeight="1" x14ac:dyDescent="0.15">
      <c r="A8" s="20" t="s">
        <v>17</v>
      </c>
      <c r="B8" s="12" t="s">
        <v>21</v>
      </c>
      <c r="C8" s="21"/>
      <c r="D8" s="32"/>
      <c r="E8" s="54" t="s">
        <v>20</v>
      </c>
      <c r="F8" s="54" t="s">
        <v>20</v>
      </c>
      <c r="G8" s="54"/>
      <c r="H8" s="12" t="s">
        <v>20</v>
      </c>
      <c r="I8" s="5">
        <f t="shared" ref="I8:I9" si="1">COUNTIFS(B8:H8,"&lt;&gt;空",B8:H8,"&lt;&gt;休",B8:H8,"&lt;&gt;調",B8:H8,"&lt;&gt;",B8:H8,"&lt;&gt;調整休")</f>
        <v>4</v>
      </c>
      <c r="J8" s="758">
        <f t="shared" ref="J8:J9" si="2">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18</v>
      </c>
      <c r="K8" s="759"/>
    </row>
    <row r="9" spans="1:24" ht="17.100000000000001" customHeight="1" x14ac:dyDescent="0.15">
      <c r="A9" s="20" t="s">
        <v>18</v>
      </c>
      <c r="B9" s="12"/>
      <c r="C9" s="21"/>
      <c r="D9" s="32"/>
      <c r="E9" s="12"/>
      <c r="F9" s="54"/>
      <c r="G9" s="54" t="s">
        <v>21</v>
      </c>
      <c r="H9" s="12" t="s">
        <v>21</v>
      </c>
      <c r="I9" s="5">
        <f t="shared" si="1"/>
        <v>2</v>
      </c>
      <c r="J9" s="758">
        <f t="shared" si="2"/>
        <v>9</v>
      </c>
      <c r="K9" s="759"/>
    </row>
    <row r="10" spans="1:24" ht="17.100000000000001" customHeight="1" x14ac:dyDescent="0.15">
      <c r="A10" s="44"/>
      <c r="B10" s="29"/>
      <c r="C10" s="106"/>
      <c r="D10" s="36"/>
      <c r="E10" s="12"/>
      <c r="F10" s="16"/>
      <c r="G10" s="16"/>
      <c r="H10" s="40"/>
      <c r="I10" s="5"/>
      <c r="J10" s="758"/>
      <c r="K10" s="759"/>
    </row>
    <row r="11" spans="1:24" ht="17.100000000000001" customHeight="1" x14ac:dyDescent="0.15">
      <c r="A11" s="33" t="s">
        <v>0</v>
      </c>
      <c r="B11" s="90">
        <v>45908</v>
      </c>
      <c r="C11" s="90">
        <v>45909</v>
      </c>
      <c r="D11" s="90">
        <v>45910</v>
      </c>
      <c r="E11" s="90">
        <v>45911</v>
      </c>
      <c r="F11" s="90">
        <v>45912</v>
      </c>
      <c r="G11" s="90">
        <v>45913</v>
      </c>
      <c r="H11" s="90">
        <v>45914</v>
      </c>
      <c r="I11" s="131"/>
      <c r="J11" s="799" t="s">
        <v>2</v>
      </c>
      <c r="K11" s="800"/>
    </row>
    <row r="12" spans="1:24" ht="17.100000000000001" customHeight="1" x14ac:dyDescent="0.15">
      <c r="A12" s="22" t="s">
        <v>3</v>
      </c>
      <c r="B12" s="2" t="s">
        <v>4</v>
      </c>
      <c r="C12" s="2" t="s">
        <v>5</v>
      </c>
      <c r="D12" s="21" t="s">
        <v>6</v>
      </c>
      <c r="E12" s="2" t="s">
        <v>7</v>
      </c>
      <c r="F12" s="2" t="s">
        <v>8</v>
      </c>
      <c r="G12" s="2" t="s">
        <v>9</v>
      </c>
      <c r="H12" s="24" t="s">
        <v>10</v>
      </c>
      <c r="I12" s="133"/>
      <c r="J12" s="801"/>
      <c r="K12" s="802"/>
    </row>
    <row r="13" spans="1:24" ht="17.100000000000001" customHeight="1" x14ac:dyDescent="0.15">
      <c r="A13" s="126" t="s">
        <v>12</v>
      </c>
      <c r="B13" s="12"/>
      <c r="C13" s="127"/>
      <c r="D13" s="128"/>
      <c r="E13" s="12"/>
      <c r="F13" s="12"/>
      <c r="G13" s="12"/>
      <c r="H13" s="12"/>
      <c r="I13" s="5"/>
      <c r="J13" s="693"/>
      <c r="K13" s="692"/>
    </row>
    <row r="14" spans="1:24" ht="17.100000000000001" customHeight="1" x14ac:dyDescent="0.15">
      <c r="A14" s="937" t="s">
        <v>16</v>
      </c>
      <c r="B14" s="12" t="s">
        <v>20</v>
      </c>
      <c r="C14" s="127"/>
      <c r="D14" s="32"/>
      <c r="E14" s="16" t="s">
        <v>275</v>
      </c>
      <c r="F14" s="16" t="s">
        <v>274</v>
      </c>
      <c r="G14" s="12" t="s">
        <v>21</v>
      </c>
      <c r="H14" s="12"/>
      <c r="I14" s="766">
        <f t="shared" ref="I14" si="3">COUNTIFS(B14:H14,"&lt;&gt;空",B14:H14,"&lt;&gt;休",B14:H14,"&lt;&gt;調",B14:H14,"&lt;&gt;",B14:H14,"&lt;&gt;調整休")</f>
        <v>4</v>
      </c>
      <c r="J14" s="934">
        <v>25.75</v>
      </c>
      <c r="K14" s="935"/>
    </row>
    <row r="15" spans="1:24" ht="17.100000000000001" customHeight="1" x14ac:dyDescent="0.15">
      <c r="A15" s="938"/>
      <c r="B15" s="93"/>
      <c r="C15" s="21"/>
      <c r="D15" s="32"/>
      <c r="E15" s="12" t="s">
        <v>21</v>
      </c>
      <c r="F15" s="12" t="s">
        <v>21</v>
      </c>
      <c r="G15" s="12"/>
      <c r="H15" s="12"/>
      <c r="I15" s="782"/>
      <c r="J15" s="795"/>
      <c r="K15" s="796"/>
    </row>
    <row r="16" spans="1:24" ht="17.100000000000001" customHeight="1" x14ac:dyDescent="0.15">
      <c r="A16" s="20" t="s">
        <v>17</v>
      </c>
      <c r="B16" s="12" t="s">
        <v>21</v>
      </c>
      <c r="C16" s="21"/>
      <c r="D16" s="32"/>
      <c r="E16" s="54" t="s">
        <v>20</v>
      </c>
      <c r="F16" s="54" t="s">
        <v>20</v>
      </c>
      <c r="G16" s="12"/>
      <c r="H16" s="12" t="s">
        <v>20</v>
      </c>
      <c r="I16" s="5">
        <f t="shared" ref="I16:I17" si="4">COUNTIFS(B16:H16,"&lt;&gt;空",B16:H16,"&lt;&gt;休",B16:H16,"&lt;&gt;調",B16:H16,"&lt;&gt;",B16:H16,"&lt;&gt;調整休")</f>
        <v>4</v>
      </c>
      <c r="J16" s="758">
        <f t="shared" ref="J16" si="5">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18</v>
      </c>
      <c r="K16" s="759"/>
    </row>
    <row r="17" spans="1:11" ht="17.100000000000001" customHeight="1" x14ac:dyDescent="0.15">
      <c r="A17" s="20" t="s">
        <v>18</v>
      </c>
      <c r="B17" s="12"/>
      <c r="C17" s="21"/>
      <c r="D17" s="32"/>
      <c r="E17" s="12"/>
      <c r="F17" s="54"/>
      <c r="G17" s="12" t="s">
        <v>20</v>
      </c>
      <c r="H17" s="12" t="s">
        <v>21</v>
      </c>
      <c r="I17" s="5">
        <f t="shared" si="4"/>
        <v>2</v>
      </c>
      <c r="J17" s="758">
        <f t="shared" ref="J17" si="6">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10-15"))*(4.5)</f>
        <v>9</v>
      </c>
      <c r="K17" s="759"/>
    </row>
    <row r="18" spans="1:11" ht="17.100000000000001" customHeight="1" x14ac:dyDescent="0.15">
      <c r="A18" s="44"/>
      <c r="B18" s="29"/>
      <c r="C18" s="106"/>
      <c r="D18" s="36"/>
      <c r="E18" s="12"/>
      <c r="F18" s="16"/>
      <c r="G18" s="16"/>
      <c r="H18" s="40"/>
      <c r="I18" s="5"/>
      <c r="J18" s="758"/>
      <c r="K18" s="759"/>
    </row>
    <row r="19" spans="1:11" ht="17.100000000000001" customHeight="1" x14ac:dyDescent="0.15">
      <c r="A19" s="22" t="s">
        <v>0</v>
      </c>
      <c r="B19" s="23">
        <v>45915</v>
      </c>
      <c r="C19" s="23">
        <v>45916</v>
      </c>
      <c r="D19" s="23">
        <v>45917</v>
      </c>
      <c r="E19" s="23">
        <v>45918</v>
      </c>
      <c r="F19" s="23">
        <v>45919</v>
      </c>
      <c r="G19" s="23">
        <v>45920</v>
      </c>
      <c r="H19" s="23">
        <v>45921</v>
      </c>
      <c r="I19" s="131"/>
      <c r="J19" s="799" t="s">
        <v>2</v>
      </c>
      <c r="K19" s="800"/>
    </row>
    <row r="20" spans="1:11" ht="17.100000000000001" customHeight="1" x14ac:dyDescent="0.15">
      <c r="A20" s="22" t="s">
        <v>3</v>
      </c>
      <c r="B20" s="24" t="s">
        <v>4</v>
      </c>
      <c r="C20" s="21" t="s">
        <v>5</v>
      </c>
      <c r="D20" s="21" t="s">
        <v>6</v>
      </c>
      <c r="E20" s="2" t="s">
        <v>7</v>
      </c>
      <c r="F20" s="2" t="s">
        <v>8</v>
      </c>
      <c r="G20" s="2" t="s">
        <v>9</v>
      </c>
      <c r="H20" s="24" t="s">
        <v>10</v>
      </c>
      <c r="I20" s="133"/>
      <c r="J20" s="801"/>
      <c r="K20" s="802"/>
    </row>
    <row r="21" spans="1:11" ht="17.100000000000001" customHeight="1" x14ac:dyDescent="0.15">
      <c r="A21" s="126" t="s">
        <v>13</v>
      </c>
      <c r="B21" s="12"/>
      <c r="C21" s="127"/>
      <c r="D21" s="128"/>
      <c r="E21" s="12"/>
      <c r="F21" s="12"/>
      <c r="G21" s="12"/>
      <c r="H21" s="12"/>
      <c r="I21" s="5"/>
      <c r="J21" s="682"/>
      <c r="K21" s="692"/>
    </row>
    <row r="22" spans="1:11" ht="17.100000000000001" customHeight="1" x14ac:dyDescent="0.15">
      <c r="A22" s="937" t="s">
        <v>16</v>
      </c>
      <c r="B22" s="12" t="s">
        <v>20</v>
      </c>
      <c r="C22" s="127"/>
      <c r="D22" s="32"/>
      <c r="E22" s="16" t="s">
        <v>275</v>
      </c>
      <c r="F22" s="16" t="s">
        <v>274</v>
      </c>
      <c r="G22" s="54" t="s">
        <v>20</v>
      </c>
      <c r="H22" s="12"/>
      <c r="I22" s="766">
        <f t="shared" ref="I22" si="7">COUNTIFS(B22:H22,"&lt;&gt;空",B22:H22,"&lt;&gt;休",B22:H22,"&lt;&gt;調",B22:H22,"&lt;&gt;",B22:H22,"&lt;&gt;調整休")</f>
        <v>4</v>
      </c>
      <c r="J22" s="934">
        <v>18.75</v>
      </c>
      <c r="K22" s="935"/>
    </row>
    <row r="23" spans="1:11" ht="17.100000000000001" customHeight="1" x14ac:dyDescent="0.15">
      <c r="A23" s="938"/>
      <c r="B23" s="93"/>
      <c r="C23" s="21"/>
      <c r="D23" s="32"/>
      <c r="E23" s="12" t="s">
        <v>21</v>
      </c>
      <c r="F23" s="12" t="s">
        <v>21</v>
      </c>
      <c r="G23" s="54"/>
      <c r="H23" s="12"/>
      <c r="I23" s="782"/>
      <c r="J23" s="795"/>
      <c r="K23" s="796"/>
    </row>
    <row r="24" spans="1:11" ht="17.100000000000001" customHeight="1" x14ac:dyDescent="0.15">
      <c r="A24" s="20" t="s">
        <v>17</v>
      </c>
      <c r="B24" s="12" t="s">
        <v>21</v>
      </c>
      <c r="C24" s="21"/>
      <c r="D24" s="32"/>
      <c r="E24" s="54" t="s">
        <v>20</v>
      </c>
      <c r="F24" s="54" t="s">
        <v>20</v>
      </c>
      <c r="G24" s="54"/>
      <c r="H24" s="12" t="s">
        <v>20</v>
      </c>
      <c r="I24" s="5">
        <f t="shared" ref="I24:I25" si="8">COUNTIFS(B24:H24,"&lt;&gt;空",B24:H24,"&lt;&gt;休",B24:H24,"&lt;&gt;調",B24:H24,"&lt;&gt;",B24:H24,"&lt;&gt;調整休")</f>
        <v>4</v>
      </c>
      <c r="J24" s="758">
        <f t="shared" ref="J24:J25" si="9">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18</v>
      </c>
      <c r="K24" s="759"/>
    </row>
    <row r="25" spans="1:11" ht="17.100000000000001" customHeight="1" x14ac:dyDescent="0.15">
      <c r="A25" s="20" t="s">
        <v>18</v>
      </c>
      <c r="B25" s="12"/>
      <c r="C25" s="21"/>
      <c r="D25" s="32"/>
      <c r="E25" s="12"/>
      <c r="F25" s="54"/>
      <c r="G25" s="54" t="s">
        <v>21</v>
      </c>
      <c r="H25" s="12" t="s">
        <v>21</v>
      </c>
      <c r="I25" s="5">
        <f t="shared" si="8"/>
        <v>2</v>
      </c>
      <c r="J25" s="758">
        <f t="shared" si="9"/>
        <v>9</v>
      </c>
      <c r="K25" s="759"/>
    </row>
    <row r="26" spans="1:11" ht="17.100000000000001" customHeight="1" x14ac:dyDescent="0.15">
      <c r="A26" s="44"/>
      <c r="B26" s="29"/>
      <c r="C26" s="106"/>
      <c r="D26" s="36"/>
      <c r="E26" s="12"/>
      <c r="F26" s="16"/>
      <c r="G26" s="16"/>
      <c r="H26" s="40"/>
      <c r="I26" s="5"/>
      <c r="J26" s="758"/>
      <c r="K26" s="759"/>
    </row>
    <row r="27" spans="1:11" ht="17.100000000000001" customHeight="1" x14ac:dyDescent="0.15">
      <c r="A27" s="22" t="s">
        <v>0</v>
      </c>
      <c r="B27" s="90">
        <v>45922</v>
      </c>
      <c r="C27" s="90">
        <v>45923</v>
      </c>
      <c r="D27" s="90">
        <v>45924</v>
      </c>
      <c r="E27" s="90">
        <v>45925</v>
      </c>
      <c r="F27" s="90">
        <v>45926</v>
      </c>
      <c r="G27" s="90">
        <v>45927</v>
      </c>
      <c r="H27" s="90">
        <v>45928</v>
      </c>
      <c r="I27" s="131"/>
      <c r="J27" s="799" t="s">
        <v>2</v>
      </c>
      <c r="K27" s="800"/>
    </row>
    <row r="28" spans="1:11" ht="17.100000000000001" customHeight="1" x14ac:dyDescent="0.15">
      <c r="A28" s="22" t="s">
        <v>3</v>
      </c>
      <c r="B28" s="2" t="s">
        <v>4</v>
      </c>
      <c r="C28" s="376" t="s">
        <v>5</v>
      </c>
      <c r="D28" s="21" t="s">
        <v>6</v>
      </c>
      <c r="E28" s="2" t="s">
        <v>7</v>
      </c>
      <c r="F28" s="2" t="s">
        <v>8</v>
      </c>
      <c r="G28" s="2" t="s">
        <v>9</v>
      </c>
      <c r="H28" s="24" t="s">
        <v>10</v>
      </c>
      <c r="I28" s="133"/>
      <c r="J28" s="801"/>
      <c r="K28" s="802"/>
    </row>
    <row r="29" spans="1:11" ht="17.100000000000001" customHeight="1" x14ac:dyDescent="0.15">
      <c r="A29" s="126" t="s">
        <v>12</v>
      </c>
      <c r="B29" s="12"/>
      <c r="C29" s="127"/>
      <c r="D29" s="128"/>
      <c r="E29" s="12"/>
      <c r="F29" s="12"/>
      <c r="G29" s="12"/>
      <c r="H29" s="12"/>
      <c r="I29" s="5"/>
      <c r="J29" s="693"/>
      <c r="K29" s="692"/>
    </row>
    <row r="30" spans="1:11" ht="17.100000000000001" customHeight="1" x14ac:dyDescent="0.15">
      <c r="A30" s="937" t="s">
        <v>16</v>
      </c>
      <c r="B30" s="12" t="s">
        <v>20</v>
      </c>
      <c r="C30" s="127"/>
      <c r="D30" s="32"/>
      <c r="E30" s="16" t="s">
        <v>275</v>
      </c>
      <c r="F30" s="16" t="s">
        <v>274</v>
      </c>
      <c r="G30" s="12" t="s">
        <v>21</v>
      </c>
      <c r="H30" s="12"/>
      <c r="I30" s="766">
        <f t="shared" ref="I30" si="10">COUNTIFS(B30:H30,"&lt;&gt;空",B30:H30,"&lt;&gt;休",B30:H30,"&lt;&gt;調",B30:H30,"&lt;&gt;",B30:H30,"&lt;&gt;調整休")</f>
        <v>4</v>
      </c>
      <c r="J30" s="934">
        <v>14.25</v>
      </c>
      <c r="K30" s="935"/>
    </row>
    <row r="31" spans="1:11" ht="17.100000000000001" customHeight="1" x14ac:dyDescent="0.15">
      <c r="A31" s="938"/>
      <c r="B31" s="93"/>
      <c r="C31" s="21"/>
      <c r="D31" s="32"/>
      <c r="E31" s="12" t="s">
        <v>21</v>
      </c>
      <c r="F31" s="12" t="s">
        <v>21</v>
      </c>
      <c r="G31" s="12"/>
      <c r="H31" s="12"/>
      <c r="I31" s="782"/>
      <c r="J31" s="795"/>
      <c r="K31" s="796"/>
    </row>
    <row r="32" spans="1:11" ht="17.100000000000001" customHeight="1" x14ac:dyDescent="0.15">
      <c r="A32" s="20" t="s">
        <v>17</v>
      </c>
      <c r="B32" s="12" t="s">
        <v>21</v>
      </c>
      <c r="C32" s="21"/>
      <c r="D32" s="32"/>
      <c r="E32" s="54" t="s">
        <v>20</v>
      </c>
      <c r="F32" s="54" t="s">
        <v>20</v>
      </c>
      <c r="G32" s="12"/>
      <c r="H32" s="12" t="s">
        <v>20</v>
      </c>
      <c r="I32" s="5">
        <f t="shared" ref="I32:I33" si="11">COUNTIFS(B32:H32,"&lt;&gt;空",B32:H32,"&lt;&gt;休",B32:H32,"&lt;&gt;調",B32:H32,"&lt;&gt;",B32:H32,"&lt;&gt;調整休")</f>
        <v>4</v>
      </c>
      <c r="J32" s="758">
        <f t="shared" ref="J32" si="12">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18</v>
      </c>
      <c r="K32" s="759"/>
    </row>
    <row r="33" spans="1:14" ht="17.100000000000001" customHeight="1" x14ac:dyDescent="0.15">
      <c r="A33" s="20" t="s">
        <v>18</v>
      </c>
      <c r="B33" s="12"/>
      <c r="C33" s="21"/>
      <c r="D33" s="32"/>
      <c r="E33" s="12"/>
      <c r="F33" s="54"/>
      <c r="G33" s="12" t="s">
        <v>20</v>
      </c>
      <c r="H33" s="12" t="s">
        <v>21</v>
      </c>
      <c r="I33" s="5">
        <f t="shared" si="11"/>
        <v>2</v>
      </c>
      <c r="J33" s="758">
        <f t="shared" ref="J33" si="13">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10-15"))*(4.5)</f>
        <v>9</v>
      </c>
      <c r="K33" s="759"/>
    </row>
    <row r="34" spans="1:14" ht="17.100000000000001" customHeight="1" x14ac:dyDescent="0.15">
      <c r="A34" s="44"/>
      <c r="B34" s="29"/>
      <c r="C34" s="106"/>
      <c r="D34" s="36"/>
      <c r="E34" s="12"/>
      <c r="F34" s="16"/>
      <c r="G34" s="16"/>
      <c r="H34" s="40"/>
      <c r="I34" s="5"/>
      <c r="J34" s="758"/>
      <c r="K34" s="759"/>
    </row>
    <row r="35" spans="1:14" ht="17.100000000000001" customHeight="1" x14ac:dyDescent="0.15">
      <c r="A35" s="22" t="s">
        <v>0</v>
      </c>
      <c r="B35" s="23">
        <v>45929</v>
      </c>
      <c r="C35" s="23">
        <v>45930</v>
      </c>
      <c r="D35" s="23"/>
      <c r="E35" s="23"/>
      <c r="F35" s="23"/>
      <c r="G35" s="23"/>
      <c r="H35" s="23"/>
      <c r="I35" s="131"/>
      <c r="J35" s="799" t="s">
        <v>2</v>
      </c>
      <c r="K35" s="800"/>
    </row>
    <row r="36" spans="1:14" ht="17.100000000000001" customHeight="1" x14ac:dyDescent="0.15">
      <c r="A36" s="22" t="s">
        <v>3</v>
      </c>
      <c r="B36" s="2" t="s">
        <v>4</v>
      </c>
      <c r="C36" s="316" t="s">
        <v>5</v>
      </c>
      <c r="D36" s="21"/>
      <c r="E36" s="2"/>
      <c r="F36" s="2"/>
      <c r="G36" s="2"/>
      <c r="H36" s="24"/>
      <c r="I36" s="133"/>
      <c r="J36" s="801"/>
      <c r="K36" s="802"/>
    </row>
    <row r="37" spans="1:14" ht="17.100000000000001" customHeight="1" x14ac:dyDescent="0.15">
      <c r="A37" s="126" t="s">
        <v>12</v>
      </c>
      <c r="B37" s="12"/>
      <c r="C37" s="21"/>
      <c r="D37" s="21"/>
      <c r="E37" s="21"/>
      <c r="F37" s="21"/>
      <c r="G37" s="21"/>
      <c r="H37" s="21"/>
      <c r="I37" s="5"/>
      <c r="J37" s="693"/>
      <c r="K37" s="692"/>
    </row>
    <row r="38" spans="1:14" ht="17.100000000000001" customHeight="1" x14ac:dyDescent="0.15">
      <c r="A38" s="937" t="s">
        <v>16</v>
      </c>
      <c r="B38" s="12" t="s">
        <v>20</v>
      </c>
      <c r="C38" s="127"/>
      <c r="D38" s="32"/>
      <c r="E38" s="32"/>
      <c r="F38" s="32"/>
      <c r="G38" s="32"/>
      <c r="H38" s="32"/>
      <c r="I38" s="766">
        <f t="shared" ref="I38" si="14">COUNTIFS(B38:H38,"&lt;&gt;空",B38:H38,"&lt;&gt;休",B38:H38,"&lt;&gt;調",B38:H38,"&lt;&gt;",B38:H38,"&lt;&gt;調整休")</f>
        <v>1</v>
      </c>
      <c r="J38" s="934">
        <v>9.75</v>
      </c>
      <c r="K38" s="935"/>
    </row>
    <row r="39" spans="1:14" ht="17.100000000000001" customHeight="1" x14ac:dyDescent="0.15">
      <c r="A39" s="938"/>
      <c r="B39" s="93"/>
      <c r="C39" s="21"/>
      <c r="D39" s="32"/>
      <c r="E39" s="32"/>
      <c r="F39" s="32"/>
      <c r="G39" s="32"/>
      <c r="H39" s="32"/>
      <c r="I39" s="782"/>
      <c r="J39" s="795"/>
      <c r="K39" s="796"/>
    </row>
    <row r="40" spans="1:14" ht="17.100000000000001" customHeight="1" x14ac:dyDescent="0.15">
      <c r="A40" s="20" t="s">
        <v>17</v>
      </c>
      <c r="B40" s="12" t="s">
        <v>21</v>
      </c>
      <c r="C40" s="21"/>
      <c r="D40" s="32"/>
      <c r="E40" s="32"/>
      <c r="F40" s="32"/>
      <c r="G40" s="32"/>
      <c r="H40" s="32"/>
      <c r="I40" s="5">
        <f t="shared" ref="I40:I41" si="15">COUNTIFS(B40:H40,"&lt;&gt;空",B40:H40,"&lt;&gt;休",B40:H40,"&lt;&gt;調",B40:H40,"&lt;&gt;",B40:H40,"&lt;&gt;調整休")</f>
        <v>1</v>
      </c>
      <c r="J40" s="758">
        <v>9</v>
      </c>
      <c r="K40" s="759"/>
    </row>
    <row r="41" spans="1:14" ht="17.100000000000001" customHeight="1" x14ac:dyDescent="0.15">
      <c r="A41" s="20" t="s">
        <v>18</v>
      </c>
      <c r="B41" s="12"/>
      <c r="C41" s="21"/>
      <c r="D41" s="32"/>
      <c r="E41" s="32"/>
      <c r="F41" s="32"/>
      <c r="G41" s="32"/>
      <c r="H41" s="32"/>
      <c r="I41" s="5">
        <f t="shared" si="15"/>
        <v>0</v>
      </c>
      <c r="J41" s="758">
        <f t="shared" ref="J41" si="16">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10-15"))*(4.5)</f>
        <v>0</v>
      </c>
      <c r="K41" s="759"/>
    </row>
    <row r="42" spans="1:14" ht="17.100000000000001" customHeight="1" x14ac:dyDescent="0.15">
      <c r="A42" s="44"/>
      <c r="B42" s="29"/>
      <c r="C42" s="106"/>
      <c r="D42" s="36"/>
      <c r="E42" s="36"/>
      <c r="F42" s="36"/>
      <c r="G42" s="36"/>
      <c r="H42" s="36"/>
      <c r="I42" s="5"/>
      <c r="J42" s="758"/>
      <c r="K42" s="759"/>
    </row>
    <row r="43" spans="1:14" ht="17.100000000000001" customHeight="1" x14ac:dyDescent="0.15">
      <c r="A43" s="41"/>
      <c r="B43" s="42"/>
      <c r="C43" s="42"/>
      <c r="D43" s="42"/>
      <c r="E43" s="42"/>
      <c r="F43" s="42"/>
      <c r="G43" s="42"/>
      <c r="H43" s="42"/>
      <c r="I43" s="881" t="s">
        <v>290</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59">
    <mergeCell ref="B1:F1"/>
    <mergeCell ref="H1:K1"/>
    <mergeCell ref="I3:I4"/>
    <mergeCell ref="J3:K4"/>
    <mergeCell ref="F5:H5"/>
    <mergeCell ref="J5:K5"/>
    <mergeCell ref="J16:K16"/>
    <mergeCell ref="A6:A7"/>
    <mergeCell ref="I6:I7"/>
    <mergeCell ref="J6:K7"/>
    <mergeCell ref="J8:K8"/>
    <mergeCell ref="J9:K9"/>
    <mergeCell ref="J10:K10"/>
    <mergeCell ref="J11:K12"/>
    <mergeCell ref="J13:K13"/>
    <mergeCell ref="A14:A15"/>
    <mergeCell ref="I14:I15"/>
    <mergeCell ref="J14:K15"/>
    <mergeCell ref="J17:K17"/>
    <mergeCell ref="J18:K18"/>
    <mergeCell ref="J19:K20"/>
    <mergeCell ref="J21:K21"/>
    <mergeCell ref="A22:A23"/>
    <mergeCell ref="I22:I23"/>
    <mergeCell ref="J22:K23"/>
    <mergeCell ref="A38:A39"/>
    <mergeCell ref="I38:I39"/>
    <mergeCell ref="J38:K39"/>
    <mergeCell ref="J24:K24"/>
    <mergeCell ref="J25:K25"/>
    <mergeCell ref="J26:K26"/>
    <mergeCell ref="J27:K28"/>
    <mergeCell ref="J29:K29"/>
    <mergeCell ref="A30:A31"/>
    <mergeCell ref="I30:I31"/>
    <mergeCell ref="J30:K31"/>
    <mergeCell ref="J32:K32"/>
    <mergeCell ref="J33:K33"/>
    <mergeCell ref="J34:K34"/>
    <mergeCell ref="J35:K36"/>
    <mergeCell ref="J37:K37"/>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A93BE-540B-4B36-86B4-928080DF18AF}">
  <sheetPr>
    <pageSetUpPr fitToPage="1"/>
  </sheetPr>
  <dimension ref="A1:N67"/>
  <sheetViews>
    <sheetView zoomScaleNormal="100" workbookViewId="0">
      <selection activeCell="N26" sqref="N26"/>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50" t="s">
        <v>59</v>
      </c>
      <c r="B1" s="683" t="s">
        <v>289</v>
      </c>
      <c r="C1" s="683"/>
      <c r="D1" s="683"/>
      <c r="E1" s="683"/>
      <c r="F1" s="683"/>
      <c r="H1" s="684" t="s">
        <v>43</v>
      </c>
      <c r="I1" s="685"/>
      <c r="J1" s="686"/>
      <c r="K1" s="687"/>
    </row>
    <row r="2" spans="1:11" ht="8.4499999999999993" customHeight="1" x14ac:dyDescent="0.15">
      <c r="A2" s="14"/>
      <c r="I2" s="14"/>
      <c r="J2" s="3"/>
      <c r="K2" s="4"/>
    </row>
    <row r="3" spans="1:11" ht="14.45" customHeight="1" x14ac:dyDescent="0.15">
      <c r="A3" s="2" t="s">
        <v>64</v>
      </c>
      <c r="B3" s="90">
        <v>45901</v>
      </c>
      <c r="C3" s="90">
        <v>45902</v>
      </c>
      <c r="D3" s="90">
        <v>45903</v>
      </c>
      <c r="E3" s="90">
        <v>45904</v>
      </c>
      <c r="F3" s="90">
        <v>45905</v>
      </c>
      <c r="G3" s="90">
        <v>45906</v>
      </c>
      <c r="H3" s="90">
        <v>45907</v>
      </c>
      <c r="I3" s="688" t="s">
        <v>1</v>
      </c>
      <c r="J3" s="690" t="s">
        <v>2</v>
      </c>
      <c r="K3" s="690"/>
    </row>
    <row r="4" spans="1:11" ht="14.45" customHeight="1" x14ac:dyDescent="0.15">
      <c r="A4" s="2" t="s">
        <v>3</v>
      </c>
      <c r="B4" s="2" t="s">
        <v>4</v>
      </c>
      <c r="C4" s="2" t="s">
        <v>5</v>
      </c>
      <c r="D4" s="21" t="s">
        <v>6</v>
      </c>
      <c r="E4" s="2" t="s">
        <v>7</v>
      </c>
      <c r="F4" s="2" t="s">
        <v>8</v>
      </c>
      <c r="G4" s="2" t="s">
        <v>9</v>
      </c>
      <c r="H4" s="24" t="s">
        <v>10</v>
      </c>
      <c r="I4" s="689"/>
      <c r="J4" s="690"/>
      <c r="K4" s="690"/>
    </row>
    <row r="5" spans="1:11" ht="14.45" customHeight="1" x14ac:dyDescent="0.15">
      <c r="A5" s="126" t="s">
        <v>13</v>
      </c>
      <c r="B5" s="21"/>
      <c r="C5" s="21"/>
      <c r="D5" s="21"/>
      <c r="E5" s="21"/>
      <c r="F5" s="691" t="s">
        <v>60</v>
      </c>
      <c r="G5" s="691"/>
      <c r="H5" s="691"/>
      <c r="I5" s="5"/>
      <c r="J5" s="682"/>
      <c r="K5" s="692"/>
    </row>
    <row r="6" spans="1:11" ht="14.45" customHeight="1" x14ac:dyDescent="0.15">
      <c r="A6" s="20" t="s">
        <v>37</v>
      </c>
      <c r="B6" s="12" t="s">
        <v>21</v>
      </c>
      <c r="C6" s="21"/>
      <c r="D6" s="11"/>
      <c r="E6" s="12" t="s">
        <v>21</v>
      </c>
      <c r="F6" s="12"/>
      <c r="G6" s="16" t="s">
        <v>40</v>
      </c>
      <c r="H6" s="12"/>
      <c r="I6" s="5">
        <f t="shared" ref="I6:I13" si="0">COUNTIFS(B6:H6,"&lt;&gt;空",B6:H6,"&lt;&gt;休",B6:H6,"&lt;&gt;調",B6:H6,"&lt;&gt;",B6:H6,"&lt;&gt;調整休")</f>
        <v>3</v>
      </c>
      <c r="J6" s="682">
        <f t="shared" ref="J6:J8"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15</v>
      </c>
      <c r="K6" s="682"/>
    </row>
    <row r="7" spans="1:11" ht="14.45" customHeight="1" x14ac:dyDescent="0.15">
      <c r="A7" s="20" t="s">
        <v>19</v>
      </c>
      <c r="B7" s="12" t="s">
        <v>20</v>
      </c>
      <c r="C7" s="21"/>
      <c r="D7" s="11"/>
      <c r="E7" s="12" t="s">
        <v>20</v>
      </c>
      <c r="F7" s="12"/>
      <c r="G7" s="12" t="s">
        <v>22</v>
      </c>
      <c r="H7" s="12" t="s">
        <v>21</v>
      </c>
      <c r="I7" s="5">
        <f t="shared" si="0"/>
        <v>4</v>
      </c>
      <c r="J7" s="682">
        <f t="shared" si="1"/>
        <v>19</v>
      </c>
      <c r="K7" s="682"/>
    </row>
    <row r="8" spans="1:11" ht="14.45" customHeight="1" x14ac:dyDescent="0.15">
      <c r="A8" s="20" t="s">
        <v>26</v>
      </c>
      <c r="B8" s="12"/>
      <c r="C8" s="21"/>
      <c r="D8" s="11"/>
      <c r="E8" s="12" t="s">
        <v>20</v>
      </c>
      <c r="F8" s="12"/>
      <c r="G8" s="12"/>
      <c r="H8" s="12" t="s">
        <v>51</v>
      </c>
      <c r="I8" s="5">
        <f t="shared" si="0"/>
        <v>2</v>
      </c>
      <c r="J8" s="682">
        <f t="shared" si="1"/>
        <v>10</v>
      </c>
      <c r="K8" s="682"/>
    </row>
    <row r="9" spans="1:11" ht="14.45" customHeight="1" x14ac:dyDescent="0.15">
      <c r="A9" s="20" t="s">
        <v>62</v>
      </c>
      <c r="B9" s="12" t="s">
        <v>20</v>
      </c>
      <c r="C9" s="21"/>
      <c r="D9" s="32"/>
      <c r="E9" s="93" t="s">
        <v>84</v>
      </c>
      <c r="F9" s="12" t="s">
        <v>20</v>
      </c>
      <c r="G9" s="12" t="s">
        <v>27</v>
      </c>
      <c r="H9" s="12"/>
      <c r="I9" s="5">
        <f t="shared" si="0"/>
        <v>4</v>
      </c>
      <c r="J9" s="682">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16.5</v>
      </c>
      <c r="K9" s="682"/>
    </row>
    <row r="10" spans="1:11" ht="14.45" customHeight="1" x14ac:dyDescent="0.15">
      <c r="A10" s="20" t="s">
        <v>124</v>
      </c>
      <c r="B10" s="93" t="s">
        <v>84</v>
      </c>
      <c r="C10" s="11"/>
      <c r="D10" s="11"/>
      <c r="E10" s="93" t="s">
        <v>84</v>
      </c>
      <c r="F10" s="12" t="s">
        <v>20</v>
      </c>
      <c r="G10" s="12" t="s">
        <v>21</v>
      </c>
      <c r="H10" s="12" t="s">
        <v>20</v>
      </c>
      <c r="I10" s="5">
        <f t="shared" si="0"/>
        <v>5</v>
      </c>
      <c r="J10" s="682">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22.5</v>
      </c>
      <c r="K10" s="682"/>
    </row>
    <row r="11" spans="1:11" ht="14.45" customHeight="1" x14ac:dyDescent="0.15">
      <c r="A11" s="20" t="s">
        <v>225</v>
      </c>
      <c r="B11" s="12" t="s">
        <v>21</v>
      </c>
      <c r="C11" s="32"/>
      <c r="D11" s="32"/>
      <c r="E11" s="12"/>
      <c r="F11" s="12" t="s">
        <v>21</v>
      </c>
      <c r="G11" s="12"/>
      <c r="H11" s="12" t="s">
        <v>20</v>
      </c>
      <c r="I11" s="5">
        <f t="shared" si="0"/>
        <v>3</v>
      </c>
      <c r="J11" s="682">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13.5</v>
      </c>
      <c r="K11" s="682"/>
    </row>
    <row r="12" spans="1:11" ht="14.45" customHeight="1" x14ac:dyDescent="0.15">
      <c r="A12" s="20" t="s">
        <v>291</v>
      </c>
      <c r="B12" s="12"/>
      <c r="C12" s="32"/>
      <c r="D12" s="32"/>
      <c r="E12" s="12" t="s">
        <v>20</v>
      </c>
      <c r="F12" s="12"/>
      <c r="G12" s="12" t="s">
        <v>20</v>
      </c>
      <c r="H12" s="12" t="s">
        <v>20</v>
      </c>
      <c r="I12" s="5">
        <f t="shared" si="0"/>
        <v>3</v>
      </c>
      <c r="J12" s="682">
        <f>SUM(COUNTIF(B12:H12,"9-11,15-19"))*(6)+(COUNTIF(B12:H12,"9-12,16-19"))*(6)+(COUNTIF(B12:H12,"9-13,17-19"))*(6)+(COUNTIF(B12:H12,"9-19"))*(9)+(COUNTIF(B12:H12,"9-17"))*(7.25)+(COUNTIF(B12:H12,"9-16"))*(6.25)+(COUNTIF(B12:H12,"9-15"))*(5.5)+(COUNTIF(B12:H12,"9-14"))*(4.5)+(COUNTIF(B12:H12,"9-13"))*(4)+(COUNTIF(B12:H12,"9-12"))*(3)+(COUNTIF(B12:H12,"9-11:30"))*(2.5)+(COUNTIF(B12:H12,"13-19"))*(5.5)+(COUNTIF(B12:H12,"14-19"))*(4.5)+(COUNTIF(B12:H12,"15-19"))*(4)+(COUNTIF(B12:H12,"16-19"))*(3)+(COUNTIF(B12:H12,"16:30-19"))*(2.5)+(COUNTIF(B12:H12,"10-14"))*(4)+(COUNTIF(B12:H12,"草加9-14"))*(4.5)+(COUNTIF(B12:H12,"新田9-14"))*(4.5)+(COUNTIF(B12:H12,"新田14-19"))*(4.5)</f>
        <v>13.5</v>
      </c>
      <c r="K12" s="682"/>
    </row>
    <row r="13" spans="1:11" ht="14.45" customHeight="1" x14ac:dyDescent="0.15">
      <c r="A13" s="20" t="s">
        <v>38</v>
      </c>
      <c r="B13" s="12" t="s">
        <v>21</v>
      </c>
      <c r="C13" s="11"/>
      <c r="D13" s="11"/>
      <c r="E13" s="12"/>
      <c r="F13" s="12" t="s">
        <v>21</v>
      </c>
      <c r="G13" s="103" t="s">
        <v>56</v>
      </c>
      <c r="H13" s="103" t="s">
        <v>56</v>
      </c>
      <c r="I13" s="5">
        <f t="shared" si="0"/>
        <v>4</v>
      </c>
      <c r="J13" s="682">
        <f>SUM(COUNTIF(B13:H13,"9-11,15-19"))*(6)+(COUNTIF(B13:H13,"9-12,16-19"))*(6)+(COUNTIF(B13:H13,"9-13,17-19"))*(6)+(COUNTIF(B13:H13,"9-19"))*(9)+(COUNTIF(B13:H13,"9-17"))*(7.25)+(COUNTIF(B13:H13,"9-16"))*(6.25)+(COUNTIF(B13:H13,"9-15"))*(5.5)+(COUNTIF(B13:H13,"9-14"))*(4.5)+(COUNTIF(B13:H13,"9-13"))*(4)+(COUNTIF(B13:H13,"9-12"))*(3)+(COUNTIF(B13:H13,"9-11:30"))*(2.5)+(COUNTIF(B13:H13,"13-19"))*(5.5)+(COUNTIF(B13:H13,"14-19"))*(4.5)+(COUNTIF(B13:H13,"15-19"))*(4)+(COUNTIF(B13:H13,"16-19"))*(3)+(COUNTIF(B13:H13,"16:30-19"))*(2.5)+(COUNTIF(B13:H13,"10-14"))*(4)+(COUNTIF(B13:H13,"草加9-14"))*(4.5)+(COUNTIF(B13:H13,"新田9-14"))*(4.5)+(COUNTIF(B13:H13,"新田14-19"))*(4.5)</f>
        <v>18</v>
      </c>
      <c r="K13" s="682"/>
    </row>
    <row r="14" spans="1:11" ht="14.45" customHeight="1" x14ac:dyDescent="0.15">
      <c r="A14" s="22" t="s">
        <v>0</v>
      </c>
      <c r="B14" s="90">
        <v>45908</v>
      </c>
      <c r="C14" s="90">
        <v>45909</v>
      </c>
      <c r="D14" s="90">
        <v>45910</v>
      </c>
      <c r="E14" s="90">
        <v>45911</v>
      </c>
      <c r="F14" s="90">
        <v>45912</v>
      </c>
      <c r="G14" s="90">
        <v>45913</v>
      </c>
      <c r="H14" s="90">
        <v>45914</v>
      </c>
      <c r="I14" s="688" t="s">
        <v>1</v>
      </c>
      <c r="J14" s="690" t="s">
        <v>2</v>
      </c>
      <c r="K14" s="690"/>
    </row>
    <row r="15" spans="1:11" ht="14.45" customHeight="1" x14ac:dyDescent="0.15">
      <c r="A15" s="22" t="s">
        <v>3</v>
      </c>
      <c r="B15" s="2" t="s">
        <v>4</v>
      </c>
      <c r="C15" s="2" t="s">
        <v>5</v>
      </c>
      <c r="D15" s="21" t="s">
        <v>6</v>
      </c>
      <c r="E15" s="2" t="s">
        <v>7</v>
      </c>
      <c r="F15" s="2" t="s">
        <v>8</v>
      </c>
      <c r="G15" s="2" t="s">
        <v>9</v>
      </c>
      <c r="H15" s="24" t="s">
        <v>10</v>
      </c>
      <c r="I15" s="689"/>
      <c r="J15" s="690"/>
      <c r="K15" s="690"/>
    </row>
    <row r="16" spans="1:11" ht="14.45" customHeight="1" x14ac:dyDescent="0.15">
      <c r="A16" s="126" t="s">
        <v>12</v>
      </c>
      <c r="B16" s="12"/>
      <c r="C16" s="21"/>
      <c r="D16" s="21"/>
      <c r="E16" s="12"/>
      <c r="F16" s="12"/>
      <c r="G16" s="12"/>
      <c r="H16" s="12"/>
      <c r="I16" s="5"/>
      <c r="J16" s="682"/>
      <c r="K16" s="692"/>
    </row>
    <row r="17" spans="1:11" ht="14.45" customHeight="1" x14ac:dyDescent="0.15">
      <c r="A17" s="20" t="s">
        <v>37</v>
      </c>
      <c r="B17" s="12" t="s">
        <v>21</v>
      </c>
      <c r="C17" s="21"/>
      <c r="D17" s="11"/>
      <c r="E17" s="12" t="s">
        <v>21</v>
      </c>
      <c r="F17" s="12"/>
      <c r="G17" s="16" t="s">
        <v>40</v>
      </c>
      <c r="H17" s="12" t="s">
        <v>20</v>
      </c>
      <c r="I17" s="5">
        <f t="shared" ref="I17:I20" si="2">COUNTIFS(B17:H17,"&lt;&gt;空",B17:H17,"&lt;&gt;休",B17:H17,"&lt;&gt;調",B17:H17,"&lt;&gt;",B17:H17,"&lt;&gt;調整休")</f>
        <v>4</v>
      </c>
      <c r="J17" s="682">
        <f t="shared" ref="J17:J19" si="3">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草加9-14"))*(4.5)+(COUNTIF(B17:H17,"新田9-14"))*(4.5)+(COUNTIF(B17:H17,"新田14-19"))*(4.5)</f>
        <v>19.5</v>
      </c>
      <c r="K17" s="682"/>
    </row>
    <row r="18" spans="1:11" ht="14.45" customHeight="1" x14ac:dyDescent="0.15">
      <c r="A18" s="20" t="s">
        <v>19</v>
      </c>
      <c r="B18" s="12"/>
      <c r="C18" s="21"/>
      <c r="D18" s="11"/>
      <c r="E18" s="12" t="s">
        <v>20</v>
      </c>
      <c r="F18" s="12"/>
      <c r="G18" s="12" t="s">
        <v>22</v>
      </c>
      <c r="H18" s="12" t="s">
        <v>21</v>
      </c>
      <c r="I18" s="5">
        <f t="shared" si="2"/>
        <v>3</v>
      </c>
      <c r="J18" s="682">
        <v>21.25</v>
      </c>
      <c r="K18" s="682"/>
    </row>
    <row r="19" spans="1:11" ht="14.45" customHeight="1" x14ac:dyDescent="0.15">
      <c r="A19" s="20" t="s">
        <v>26</v>
      </c>
      <c r="B19" s="12" t="s">
        <v>20</v>
      </c>
      <c r="C19" s="21"/>
      <c r="D19" s="11"/>
      <c r="E19" s="12" t="s">
        <v>20</v>
      </c>
      <c r="F19" s="12"/>
      <c r="G19" s="12"/>
      <c r="H19" s="12" t="s">
        <v>51</v>
      </c>
      <c r="I19" s="5">
        <f t="shared" si="2"/>
        <v>3</v>
      </c>
      <c r="J19" s="682">
        <f t="shared" si="3"/>
        <v>14.5</v>
      </c>
      <c r="K19" s="682"/>
    </row>
    <row r="20" spans="1:11" ht="14.45" customHeight="1" x14ac:dyDescent="0.15">
      <c r="A20" s="20" t="s">
        <v>62</v>
      </c>
      <c r="B20" s="12" t="s">
        <v>20</v>
      </c>
      <c r="C20" s="21"/>
      <c r="D20" s="32"/>
      <c r="E20" s="93" t="s">
        <v>84</v>
      </c>
      <c r="F20" s="12" t="s">
        <v>20</v>
      </c>
      <c r="G20" s="12" t="s">
        <v>27</v>
      </c>
      <c r="H20" s="12"/>
      <c r="I20" s="5">
        <f t="shared" si="2"/>
        <v>4</v>
      </c>
      <c r="J20" s="682">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草加9-14"))*(4.5)+(COUNTIF(B20:H20,"新田9-14"))*(4.5)+(COUNTIF(B20:H20,"新田14-19"))*(4.5)</f>
        <v>16.5</v>
      </c>
      <c r="K20" s="682"/>
    </row>
    <row r="21" spans="1:11" ht="14.45" customHeight="1" x14ac:dyDescent="0.15">
      <c r="A21" s="20" t="s">
        <v>124</v>
      </c>
      <c r="B21" s="93" t="s">
        <v>84</v>
      </c>
      <c r="C21" s="11"/>
      <c r="D21" s="11"/>
      <c r="E21" s="93" t="s">
        <v>84</v>
      </c>
      <c r="F21" s="12" t="s">
        <v>20</v>
      </c>
      <c r="G21" s="12" t="s">
        <v>21</v>
      </c>
      <c r="H21" s="12" t="s">
        <v>20</v>
      </c>
      <c r="I21" s="5">
        <f>COUNTIFS(B21:H21,"&lt;&gt;空",B21:H21,"&lt;&gt;休",B21:H21,"&lt;&gt;調",B21:H21,"&lt;&gt;",B21:H21,"&lt;&gt;調整休")</f>
        <v>5</v>
      </c>
      <c r="J21" s="682">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22.5</v>
      </c>
      <c r="K21" s="682"/>
    </row>
    <row r="22" spans="1:11" ht="14.45" customHeight="1" x14ac:dyDescent="0.15">
      <c r="A22" s="20" t="s">
        <v>225</v>
      </c>
      <c r="B22" s="12" t="s">
        <v>21</v>
      </c>
      <c r="C22" s="32"/>
      <c r="D22" s="32"/>
      <c r="E22" s="12"/>
      <c r="F22" s="12" t="s">
        <v>21</v>
      </c>
      <c r="G22" s="12"/>
      <c r="H22" s="12" t="s">
        <v>20</v>
      </c>
      <c r="I22" s="5">
        <f t="shared" ref="I22:I24" si="4">COUNTIFS(B22:H22,"&lt;&gt;空",B22:H22,"&lt;&gt;休",B22:H22,"&lt;&gt;調",B22:H22,"&lt;&gt;",B22:H22,"&lt;&gt;調整休")</f>
        <v>3</v>
      </c>
      <c r="J22" s="682">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草加9-14"))*(4.5)+(COUNTIF(B22:H22,"新田9-14"))*(4.5)+(COUNTIF(B22:H22,"新田14-19"))*(4.5)</f>
        <v>13.5</v>
      </c>
      <c r="K22" s="682"/>
    </row>
    <row r="23" spans="1:11" ht="14.45" customHeight="1" x14ac:dyDescent="0.15">
      <c r="A23" s="20" t="s">
        <v>291</v>
      </c>
      <c r="B23" s="12"/>
      <c r="C23" s="32"/>
      <c r="D23" s="32"/>
      <c r="E23" s="12" t="s">
        <v>20</v>
      </c>
      <c r="F23" s="12"/>
      <c r="G23" s="12" t="s">
        <v>20</v>
      </c>
      <c r="H23" s="12" t="s">
        <v>20</v>
      </c>
      <c r="I23" s="5">
        <f t="shared" si="4"/>
        <v>3</v>
      </c>
      <c r="J23" s="682">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草加9-14"))*(4.5)+(COUNTIF(B23:H23,"新田9-14"))*(4.5)+(COUNTIF(B23:H23,"新田14-19"))*(4.5)</f>
        <v>13.5</v>
      </c>
      <c r="K23" s="682"/>
    </row>
    <row r="24" spans="1:11" ht="14.45" customHeight="1" x14ac:dyDescent="0.15">
      <c r="A24" s="20" t="s">
        <v>38</v>
      </c>
      <c r="B24" s="12" t="s">
        <v>20</v>
      </c>
      <c r="C24" s="11"/>
      <c r="D24" s="11"/>
      <c r="E24" s="12"/>
      <c r="F24" s="12" t="s">
        <v>21</v>
      </c>
      <c r="G24" s="103" t="s">
        <v>57</v>
      </c>
      <c r="H24" s="103" t="s">
        <v>56</v>
      </c>
      <c r="I24" s="5">
        <f t="shared" si="4"/>
        <v>4</v>
      </c>
      <c r="J24" s="682">
        <f>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草加9-14"))*(4.5)+(COUNTIF(B24:H24,"新田9-14"))*(4.5)+(COUNTIF(B24:H24,"新田14-19"))*(4.5)</f>
        <v>18</v>
      </c>
      <c r="K24" s="682"/>
    </row>
    <row r="25" spans="1:11" ht="14.45" customHeight="1" x14ac:dyDescent="0.15">
      <c r="A25" s="22" t="s">
        <v>0</v>
      </c>
      <c r="B25" s="23">
        <v>45915</v>
      </c>
      <c r="C25" s="23">
        <v>45916</v>
      </c>
      <c r="D25" s="23">
        <v>45917</v>
      </c>
      <c r="E25" s="23">
        <v>45918</v>
      </c>
      <c r="F25" s="23">
        <v>45919</v>
      </c>
      <c r="G25" s="23">
        <v>45920</v>
      </c>
      <c r="H25" s="23">
        <v>45921</v>
      </c>
      <c r="I25" s="688" t="s">
        <v>1</v>
      </c>
      <c r="J25" s="690" t="s">
        <v>2</v>
      </c>
      <c r="K25" s="690"/>
    </row>
    <row r="26" spans="1:11" ht="14.45" customHeight="1" x14ac:dyDescent="0.15">
      <c r="A26" s="22" t="s">
        <v>3</v>
      </c>
      <c r="B26" s="24" t="s">
        <v>4</v>
      </c>
      <c r="C26" s="21" t="s">
        <v>5</v>
      </c>
      <c r="D26" s="21" t="s">
        <v>6</v>
      </c>
      <c r="E26" s="2" t="s">
        <v>7</v>
      </c>
      <c r="F26" s="2" t="s">
        <v>8</v>
      </c>
      <c r="G26" s="2" t="s">
        <v>9</v>
      </c>
      <c r="H26" s="24" t="s">
        <v>10</v>
      </c>
      <c r="I26" s="689"/>
      <c r="J26" s="690"/>
      <c r="K26" s="690"/>
    </row>
    <row r="27" spans="1:11" ht="14.45" customHeight="1" x14ac:dyDescent="0.15">
      <c r="A27" s="126" t="s">
        <v>13</v>
      </c>
      <c r="B27" s="12"/>
      <c r="C27" s="21"/>
      <c r="D27" s="21"/>
      <c r="E27" s="12"/>
      <c r="F27" s="12"/>
      <c r="G27" s="12"/>
      <c r="H27" s="12"/>
      <c r="I27" s="5"/>
      <c r="J27" s="693"/>
      <c r="K27" s="692"/>
    </row>
    <row r="28" spans="1:11" ht="14.45" customHeight="1" x14ac:dyDescent="0.15">
      <c r="A28" s="20" t="s">
        <v>37</v>
      </c>
      <c r="B28" s="12" t="s">
        <v>21</v>
      </c>
      <c r="C28" s="21"/>
      <c r="D28" s="11"/>
      <c r="E28" s="12" t="s">
        <v>21</v>
      </c>
      <c r="F28" s="12"/>
      <c r="G28" s="16" t="s">
        <v>40</v>
      </c>
      <c r="H28" s="12"/>
      <c r="I28" s="5">
        <f t="shared" ref="I28:I35" si="5">COUNTIFS(B28:H28,"&lt;&gt;空",B28:H28,"&lt;&gt;休",B28:H28,"&lt;&gt;調",B28:H28,"&lt;&gt;",B28:H28,"&lt;&gt;調整休")</f>
        <v>3</v>
      </c>
      <c r="J28" s="682">
        <f t="shared" ref="J28:J30" si="6">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草加9-14"))*(4.5)+(COUNTIF(B28:H28,"新田9-14"))*(4.5)+(COUNTIF(B28:H28,"新田14-19"))*(4.5)</f>
        <v>15</v>
      </c>
      <c r="K28" s="682"/>
    </row>
    <row r="29" spans="1:11" ht="14.45" customHeight="1" x14ac:dyDescent="0.15">
      <c r="A29" s="20" t="s">
        <v>19</v>
      </c>
      <c r="B29" s="12" t="s">
        <v>20</v>
      </c>
      <c r="C29" s="21"/>
      <c r="D29" s="11"/>
      <c r="E29" s="12" t="s">
        <v>20</v>
      </c>
      <c r="F29" s="12"/>
      <c r="G29" s="12" t="s">
        <v>22</v>
      </c>
      <c r="H29" s="12" t="s">
        <v>21</v>
      </c>
      <c r="I29" s="5">
        <f t="shared" si="5"/>
        <v>4</v>
      </c>
      <c r="J29" s="682">
        <f t="shared" si="6"/>
        <v>19</v>
      </c>
      <c r="K29" s="682"/>
    </row>
    <row r="30" spans="1:11" ht="14.45" customHeight="1" x14ac:dyDescent="0.15">
      <c r="A30" s="20" t="s">
        <v>26</v>
      </c>
      <c r="B30" s="12"/>
      <c r="C30" s="21"/>
      <c r="D30" s="11"/>
      <c r="E30" s="12" t="s">
        <v>20</v>
      </c>
      <c r="F30" s="12"/>
      <c r="G30" s="12"/>
      <c r="H30" s="12" t="s">
        <v>51</v>
      </c>
      <c r="I30" s="5">
        <f t="shared" si="5"/>
        <v>2</v>
      </c>
      <c r="J30" s="682">
        <f t="shared" si="6"/>
        <v>10</v>
      </c>
      <c r="K30" s="682"/>
    </row>
    <row r="31" spans="1:11" ht="14.45" customHeight="1" x14ac:dyDescent="0.15">
      <c r="A31" s="20" t="s">
        <v>62</v>
      </c>
      <c r="B31" s="12" t="s">
        <v>20</v>
      </c>
      <c r="C31" s="21"/>
      <c r="D31" s="32"/>
      <c r="E31" s="93" t="s">
        <v>84</v>
      </c>
      <c r="F31" s="12" t="s">
        <v>20</v>
      </c>
      <c r="G31" s="12" t="s">
        <v>27</v>
      </c>
      <c r="H31" s="12"/>
      <c r="I31" s="5">
        <f t="shared" si="5"/>
        <v>4</v>
      </c>
      <c r="J31" s="682">
        <f>SUM(COUNTIF(B31:H31,"9-11,15-19"))*(6)+(COUNTIF(B31:H31,"9-12,16-19"))*(6)+(COUNTIF(B31:H31,"9-13,17-19"))*(6)+(COUNTIF(B31:H31,"9-19"))*(9)+(COUNTIF(B31:H31,"9-17"))*(7.25)+(COUNTIF(B31:H31,"9-16"))*(6.25)+(COUNTIF(B31:H31,"9-15"))*(5.5)+(COUNTIF(B31:H31,"9-14"))*(4.5)+(COUNTIF(B31:H31,"9-13"))*(4)+(COUNTIF(B31:H31,"9-12"))*(3)+(COUNTIF(B31:H31,"9-11:30"))*(2.5)+(COUNTIF(B31:H31,"13-19"))*(5.5)+(COUNTIF(B31:H31,"14-19"))*(4.5)+(COUNTIF(B31:H31,"15-19"))*(4)+(COUNTIF(B31:H31,"16-19"))*(3)+(COUNTIF(B31:H31,"16:30-19"))*(2.5)+(COUNTIF(B31:H31,"10-14"))*(4)+(COUNTIF(B31:H31,"草加9-14"))*(4.5)+(COUNTIF(B31:H31,"新田9-14"))*(4.5)+(COUNTIF(B31:H31,"新田14-19"))*(4.5)</f>
        <v>16.5</v>
      </c>
      <c r="K31" s="682"/>
    </row>
    <row r="32" spans="1:11" ht="14.45" customHeight="1" x14ac:dyDescent="0.15">
      <c r="A32" s="20" t="s">
        <v>124</v>
      </c>
      <c r="B32" s="93" t="s">
        <v>84</v>
      </c>
      <c r="C32" s="11"/>
      <c r="D32" s="11"/>
      <c r="E32" s="93" t="s">
        <v>84</v>
      </c>
      <c r="F32" s="12" t="s">
        <v>20</v>
      </c>
      <c r="G32" s="12" t="s">
        <v>21</v>
      </c>
      <c r="H32" s="12" t="s">
        <v>20</v>
      </c>
      <c r="I32" s="5">
        <f t="shared" si="5"/>
        <v>5</v>
      </c>
      <c r="J32" s="682">
        <f>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草加9-14"))*(4.5)+(COUNTIF(B32:H32,"新田9-14"))*(4.5)+(COUNTIF(B32:H32,"新田14-19"))*(4.5)</f>
        <v>22.5</v>
      </c>
      <c r="K32" s="682"/>
    </row>
    <row r="33" spans="1:11" ht="14.45" customHeight="1" x14ac:dyDescent="0.15">
      <c r="A33" s="20" t="s">
        <v>225</v>
      </c>
      <c r="B33" s="12" t="s">
        <v>21</v>
      </c>
      <c r="C33" s="32"/>
      <c r="D33" s="32"/>
      <c r="E33" s="12"/>
      <c r="F33" s="12" t="s">
        <v>21</v>
      </c>
      <c r="G33" s="12"/>
      <c r="H33" s="12" t="s">
        <v>20</v>
      </c>
      <c r="I33" s="5">
        <f t="shared" si="5"/>
        <v>3</v>
      </c>
      <c r="J33" s="682">
        <f>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草加9-14"))*(4.5)+(COUNTIF(B33:H33,"新田9-14"))*(4.5)+(COUNTIF(B33:H33,"新田14-19"))*(4.5)</f>
        <v>13.5</v>
      </c>
      <c r="K33" s="682"/>
    </row>
    <row r="34" spans="1:11" ht="14.45" customHeight="1" x14ac:dyDescent="0.15">
      <c r="A34" s="20" t="s">
        <v>291</v>
      </c>
      <c r="B34" s="12"/>
      <c r="C34" s="32"/>
      <c r="D34" s="32"/>
      <c r="E34" s="12" t="s">
        <v>20</v>
      </c>
      <c r="F34" s="12"/>
      <c r="G34" s="12" t="s">
        <v>20</v>
      </c>
      <c r="H34" s="12" t="s">
        <v>20</v>
      </c>
      <c r="I34" s="5">
        <f t="shared" si="5"/>
        <v>3</v>
      </c>
      <c r="J34" s="682">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草加9-14"))*(4.5)+(COUNTIF(B34:H34,"新田9-14"))*(4.5)+(COUNTIF(B34:H34,"新田14-19"))*(4.5)</f>
        <v>13.5</v>
      </c>
      <c r="K34" s="682"/>
    </row>
    <row r="35" spans="1:11" ht="14.45" customHeight="1" x14ac:dyDescent="0.15">
      <c r="A35" s="20" t="s">
        <v>38</v>
      </c>
      <c r="B35" s="12" t="s">
        <v>21</v>
      </c>
      <c r="C35" s="11"/>
      <c r="D35" s="11"/>
      <c r="E35" s="12"/>
      <c r="F35" s="12" t="s">
        <v>21</v>
      </c>
      <c r="G35" s="103" t="s">
        <v>56</v>
      </c>
      <c r="H35" s="103" t="s">
        <v>56</v>
      </c>
      <c r="I35" s="5">
        <f t="shared" si="5"/>
        <v>4</v>
      </c>
      <c r="J35" s="682">
        <f>SUM(COUNTIF(B35:H35,"9-11,15-19"))*(6)+(COUNTIF(B35:H35,"9-12,16-19"))*(6)+(COUNTIF(B35:H35,"9-13,17-19"))*(6)+(COUNTIF(B35:H35,"9-19"))*(9)+(COUNTIF(B35:H35,"9-17"))*(7.25)+(COUNTIF(B35:H35,"9-16"))*(6.25)+(COUNTIF(B35:H35,"9-15"))*(5.5)+(COUNTIF(B35:H35,"9-14"))*(4.5)+(COUNTIF(B35:H35,"9-13"))*(4)+(COUNTIF(B35:H35,"9-12"))*(3)+(COUNTIF(B35:H35,"9-11:30"))*(2.5)+(COUNTIF(B35:H35,"13-19"))*(5.5)+(COUNTIF(B35:H35,"14-19"))*(4.5)+(COUNTIF(B35:H35,"15-19"))*(4)+(COUNTIF(B35:H35,"16-19"))*(3)+(COUNTIF(B35:H35,"16:30-19"))*(2.5)+(COUNTIF(B35:H35,"10-14"))*(4)+(COUNTIF(B35:H35,"草加9-14"))*(4.5)+(COUNTIF(B35:H35,"新田9-14"))*(4.5)+(COUNTIF(B35:H35,"新田14-19"))*(4.5)</f>
        <v>18</v>
      </c>
      <c r="K35" s="682"/>
    </row>
    <row r="36" spans="1:11" ht="14.45" customHeight="1" x14ac:dyDescent="0.15">
      <c r="A36" s="22" t="s">
        <v>0</v>
      </c>
      <c r="B36" s="90">
        <v>45922</v>
      </c>
      <c r="C36" s="90">
        <v>45923</v>
      </c>
      <c r="D36" s="90">
        <v>45924</v>
      </c>
      <c r="E36" s="90">
        <v>45925</v>
      </c>
      <c r="F36" s="90">
        <v>45926</v>
      </c>
      <c r="G36" s="90">
        <v>45927</v>
      </c>
      <c r="H36" s="90">
        <v>45928</v>
      </c>
      <c r="I36" s="688" t="s">
        <v>1</v>
      </c>
      <c r="J36" s="690" t="s">
        <v>2</v>
      </c>
      <c r="K36" s="690"/>
    </row>
    <row r="37" spans="1:11" ht="14.45" customHeight="1" x14ac:dyDescent="0.15">
      <c r="A37" s="22" t="s">
        <v>3</v>
      </c>
      <c r="B37" s="2" t="s">
        <v>4</v>
      </c>
      <c r="C37" s="376" t="s">
        <v>5</v>
      </c>
      <c r="D37" s="21" t="s">
        <v>6</v>
      </c>
      <c r="E37" s="2" t="s">
        <v>7</v>
      </c>
      <c r="F37" s="2" t="s">
        <v>8</v>
      </c>
      <c r="G37" s="2" t="s">
        <v>9</v>
      </c>
      <c r="H37" s="24" t="s">
        <v>10</v>
      </c>
      <c r="I37" s="689"/>
      <c r="J37" s="690"/>
      <c r="K37" s="690"/>
    </row>
    <row r="38" spans="1:11" ht="14.45" customHeight="1" x14ac:dyDescent="0.15">
      <c r="A38" s="126" t="s">
        <v>12</v>
      </c>
      <c r="B38" s="12"/>
      <c r="C38" s="21"/>
      <c r="D38" s="21"/>
      <c r="E38" s="12"/>
      <c r="F38" s="12"/>
      <c r="G38" s="12"/>
      <c r="H38" s="12"/>
      <c r="I38" s="5"/>
      <c r="J38" s="682"/>
      <c r="K38" s="692"/>
    </row>
    <row r="39" spans="1:11" ht="14.45" customHeight="1" x14ac:dyDescent="0.15">
      <c r="A39" s="20" t="s">
        <v>37</v>
      </c>
      <c r="B39" s="12" t="s">
        <v>21</v>
      </c>
      <c r="C39" s="21"/>
      <c r="D39" s="11"/>
      <c r="E39" s="12" t="s">
        <v>21</v>
      </c>
      <c r="F39" s="12"/>
      <c r="G39" s="16" t="s">
        <v>40</v>
      </c>
      <c r="H39" s="12" t="s">
        <v>20</v>
      </c>
      <c r="I39" s="5">
        <f t="shared" ref="I39:I42" si="7">COUNTIFS(B39:H39,"&lt;&gt;空",B39:H39,"&lt;&gt;休",B39:H39,"&lt;&gt;調",B39:H39,"&lt;&gt;",B39:H39,"&lt;&gt;調整休")</f>
        <v>4</v>
      </c>
      <c r="J39" s="682">
        <f t="shared" ref="J39:J41" si="8">SUM(COUNTIF(B39:H39,"9-11,15-19"))*(6)+(COUNTIF(B39:H39,"9-12,16-19"))*(6)+(COUNTIF(B39:H39,"9-13,17-19"))*(6)+(COUNTIF(B39:H39,"9-19"))*(9)+(COUNTIF(B39:H39,"9-17"))*(7.25)+(COUNTIF(B39:H39,"9-16"))*(6.25)+(COUNTIF(B39:H39,"9-15"))*(5.5)+(COUNTIF(B39:H39,"9-14"))*(4.5)+(COUNTIF(B39:H39,"9-13"))*(4)+(COUNTIF(B39:H39,"9-12"))*(3)+(COUNTIF(B39:H39,"9-11:30"))*(2.5)+(COUNTIF(B39:H39,"13-19"))*(5.5)+(COUNTIF(B39:H39,"14-19"))*(4.5)+(COUNTIF(B39:H39,"15-19"))*(4)+(COUNTIF(B39:H39,"16-19"))*(3)+(COUNTIF(B39:H39,"16:30-19"))*(2.5)+(COUNTIF(B39:H39,"10-14"))*(4)+(COUNTIF(B39:H39,"草加9-14"))*(4.5)+(COUNTIF(B39:H39,"新田9-14"))*(4.5)+(COUNTIF(B39:H39,"新田14-19"))*(4.5)</f>
        <v>19.5</v>
      </c>
      <c r="K39" s="682"/>
    </row>
    <row r="40" spans="1:11" ht="14.45" customHeight="1" x14ac:dyDescent="0.15">
      <c r="A40" s="20" t="s">
        <v>19</v>
      </c>
      <c r="B40" s="12"/>
      <c r="C40" s="21"/>
      <c r="D40" s="11"/>
      <c r="E40" s="12" t="s">
        <v>20</v>
      </c>
      <c r="F40" s="12"/>
      <c r="G40" s="12" t="s">
        <v>22</v>
      </c>
      <c r="H40" s="12" t="s">
        <v>21</v>
      </c>
      <c r="I40" s="5">
        <f t="shared" si="7"/>
        <v>3</v>
      </c>
      <c r="J40" s="682">
        <f t="shared" si="8"/>
        <v>14.5</v>
      </c>
      <c r="K40" s="682"/>
    </row>
    <row r="41" spans="1:11" ht="14.45" customHeight="1" x14ac:dyDescent="0.15">
      <c r="A41" s="20" t="s">
        <v>26</v>
      </c>
      <c r="B41" s="12" t="s">
        <v>20</v>
      </c>
      <c r="C41" s="21"/>
      <c r="D41" s="11"/>
      <c r="E41" s="12" t="s">
        <v>20</v>
      </c>
      <c r="F41" s="12"/>
      <c r="G41" s="12"/>
      <c r="H41" s="12" t="s">
        <v>51</v>
      </c>
      <c r="I41" s="5">
        <f t="shared" si="7"/>
        <v>3</v>
      </c>
      <c r="J41" s="682">
        <f t="shared" si="8"/>
        <v>14.5</v>
      </c>
      <c r="K41" s="682"/>
    </row>
    <row r="42" spans="1:11" ht="14.45" customHeight="1" x14ac:dyDescent="0.15">
      <c r="A42" s="20" t="s">
        <v>62</v>
      </c>
      <c r="B42" s="12" t="s">
        <v>20</v>
      </c>
      <c r="C42" s="21"/>
      <c r="D42" s="32"/>
      <c r="E42" s="93" t="s">
        <v>84</v>
      </c>
      <c r="F42" s="12" t="s">
        <v>20</v>
      </c>
      <c r="G42" s="12" t="s">
        <v>27</v>
      </c>
      <c r="H42" s="12"/>
      <c r="I42" s="5">
        <f t="shared" si="7"/>
        <v>4</v>
      </c>
      <c r="J42" s="682">
        <f>SUM(COUNTIF(B42:H42,"9-11,15-19"))*(6)+(COUNTIF(B42:H42,"9-12,16-19"))*(6)+(COUNTIF(B42:H42,"9-13,17-19"))*(6)+(COUNTIF(B42:H42,"9-19"))*(9)+(COUNTIF(B42:H42,"9-17"))*(7.25)+(COUNTIF(B42:H42,"9-16"))*(6.25)+(COUNTIF(B42:H42,"9-15"))*(5.5)+(COUNTIF(B42:H42,"9-14"))*(4.5)+(COUNTIF(B42:H42,"9-13"))*(4)+(COUNTIF(B42:H42,"9-12"))*(3)+(COUNTIF(B42:H42,"9-11:30"))*(2.5)+(COUNTIF(B42:H42,"13-19"))*(5.5)+(COUNTIF(B42:H42,"14-19"))*(4.5)+(COUNTIF(B42:H42,"15-19"))*(4)+(COUNTIF(B42:H42,"16-19"))*(3)+(COUNTIF(B42:H42,"16:30-19"))*(2.5)+(COUNTIF(B42:H42,"10-14"))*(4)+(COUNTIF(B42:H42,"草加9-14"))*(4.5)+(COUNTIF(B42:H42,"新田9-14"))*(4.5)+(COUNTIF(B42:H42,"新田14-19"))*(4.5)</f>
        <v>16.5</v>
      </c>
      <c r="K42" s="682"/>
    </row>
    <row r="43" spans="1:11" ht="14.45" customHeight="1" x14ac:dyDescent="0.15">
      <c r="A43" s="20" t="s">
        <v>124</v>
      </c>
      <c r="B43" s="93" t="s">
        <v>84</v>
      </c>
      <c r="C43" s="11"/>
      <c r="D43" s="11"/>
      <c r="E43" s="93" t="s">
        <v>84</v>
      </c>
      <c r="F43" s="12" t="s">
        <v>20</v>
      </c>
      <c r="G43" s="12" t="s">
        <v>21</v>
      </c>
      <c r="H43" s="12" t="s">
        <v>20</v>
      </c>
      <c r="I43" s="5">
        <f>COUNTIFS(B43:H43,"&lt;&gt;空",B43:H43,"&lt;&gt;休",B43:H43,"&lt;&gt;調",B43:H43,"&lt;&gt;",B43:H43,"&lt;&gt;調整休")</f>
        <v>5</v>
      </c>
      <c r="J43" s="682">
        <f>SUM(COUNTIF(B43:H43,"9-11,15-19"))*(6)+(COUNTIF(B43:H43,"9-12,16-19"))*(6)+(COUNTIF(B43:H43,"9-13,17-19"))*(6)+(COUNTIF(B43:H43,"9-19"))*(9)+(COUNTIF(B43:H43,"9-17"))*(7.25)+(COUNTIF(B43:H43,"9-16"))*(6.25)+(COUNTIF(B43:H43,"9-15"))*(5.5)+(COUNTIF(B43:H43,"9-14"))*(4.5)+(COUNTIF(B43:H43,"9-13"))*(4)+(COUNTIF(B43:H43,"9-12"))*(3)+(COUNTIF(B43:H43,"9-11:30"))*(2.5)+(COUNTIF(B43:H43,"13-19"))*(5.5)+(COUNTIF(B43:H43,"14-19"))*(4.5)+(COUNTIF(B43:H43,"15-19"))*(4)+(COUNTIF(B43:H43,"16-19"))*(3)+(COUNTIF(B43:H43,"16:30-19"))*(2.5)+(COUNTIF(B43:H43,"10-14"))*(4)+(COUNTIF(B43:H43,"草加9-14"))*(4.5)+(COUNTIF(B43:H43,"新田9-14"))*(4.5)+(COUNTIF(B43:H43,"新田14-19"))*(4.5)</f>
        <v>22.5</v>
      </c>
      <c r="K43" s="682"/>
    </row>
    <row r="44" spans="1:11" ht="14.45" customHeight="1" x14ac:dyDescent="0.15">
      <c r="A44" s="20" t="s">
        <v>225</v>
      </c>
      <c r="B44" s="12" t="s">
        <v>21</v>
      </c>
      <c r="C44" s="32"/>
      <c r="D44" s="32"/>
      <c r="E44" s="12"/>
      <c r="F44" s="12" t="s">
        <v>21</v>
      </c>
      <c r="G44" s="12"/>
      <c r="H44" s="12" t="s">
        <v>20</v>
      </c>
      <c r="I44" s="5">
        <f t="shared" ref="I44:I46" si="9">COUNTIFS(B44:H44,"&lt;&gt;空",B44:H44,"&lt;&gt;休",B44:H44,"&lt;&gt;調",B44:H44,"&lt;&gt;",B44:H44,"&lt;&gt;調整休")</f>
        <v>3</v>
      </c>
      <c r="J44" s="682">
        <f>SUM(COUNTIF(B44:H44,"9-11,15-19"))*(6)+(COUNTIF(B44:H44,"9-12,16-19"))*(6)+(COUNTIF(B44:H44,"9-13,17-19"))*(6)+(COUNTIF(B44:H44,"9-19"))*(9)+(COUNTIF(B44:H44,"9-17"))*(7.25)+(COUNTIF(B44:H44,"9-16"))*(6.25)+(COUNTIF(B44:H44,"9-15"))*(5.5)+(COUNTIF(B44:H44,"9-14"))*(4.5)+(COUNTIF(B44:H44,"9-13"))*(4)+(COUNTIF(B44:H44,"9-12"))*(3)+(COUNTIF(B44:H44,"9-11:30"))*(2.5)+(COUNTIF(B44:H44,"13-19"))*(5.5)+(COUNTIF(B44:H44,"14-19"))*(4.5)+(COUNTIF(B44:H44,"15-19"))*(4)+(COUNTIF(B44:H44,"16-19"))*(3)+(COUNTIF(B44:H44,"16:30-19"))*(2.5)+(COUNTIF(B44:H44,"10-14"))*(4)+(COUNTIF(B44:H44,"草加9-14"))*(4.5)+(COUNTIF(B44:H44,"新田9-14"))*(4.5)+(COUNTIF(B44:H44,"新田14-19"))*(4.5)</f>
        <v>13.5</v>
      </c>
      <c r="K44" s="682"/>
    </row>
    <row r="45" spans="1:11" ht="14.45" customHeight="1" x14ac:dyDescent="0.15">
      <c r="A45" s="20" t="s">
        <v>291</v>
      </c>
      <c r="B45" s="12"/>
      <c r="C45" s="32"/>
      <c r="D45" s="32"/>
      <c r="E45" s="12" t="s">
        <v>20</v>
      </c>
      <c r="F45" s="12"/>
      <c r="G45" s="12" t="s">
        <v>20</v>
      </c>
      <c r="H45" s="12" t="s">
        <v>20</v>
      </c>
      <c r="I45" s="5">
        <f t="shared" si="9"/>
        <v>3</v>
      </c>
      <c r="J45" s="682">
        <f>SUM(COUNTIF(B45:H45,"9-11,15-19"))*(6)+(COUNTIF(B45:H45,"9-12,16-19"))*(6)+(COUNTIF(B45:H45,"9-13,17-19"))*(6)+(COUNTIF(B45:H45,"9-19"))*(9)+(COUNTIF(B45:H45,"9-17"))*(7.25)+(COUNTIF(B45:H45,"9-16"))*(6.25)+(COUNTIF(B45:H45,"9-15"))*(5.5)+(COUNTIF(B45:H45,"9-14"))*(4.5)+(COUNTIF(B45:H45,"9-13"))*(4)+(COUNTIF(B45:H45,"9-12"))*(3)+(COUNTIF(B45:H45,"9-11:30"))*(2.5)+(COUNTIF(B45:H45,"13-19"))*(5.5)+(COUNTIF(B45:H45,"14-19"))*(4.5)+(COUNTIF(B45:H45,"15-19"))*(4)+(COUNTIF(B45:H45,"16-19"))*(3)+(COUNTIF(B45:H45,"16:30-19"))*(2.5)+(COUNTIF(B45:H45,"10-14"))*(4)+(COUNTIF(B45:H45,"草加9-14"))*(4.5)+(COUNTIF(B45:H45,"新田9-14"))*(4.5)+(COUNTIF(B45:H45,"新田14-19"))*(4.5)</f>
        <v>13.5</v>
      </c>
      <c r="K45" s="682"/>
    </row>
    <row r="46" spans="1:11" ht="14.45" customHeight="1" x14ac:dyDescent="0.15">
      <c r="A46" s="20" t="s">
        <v>38</v>
      </c>
      <c r="B46" s="12" t="s">
        <v>20</v>
      </c>
      <c r="C46" s="11"/>
      <c r="D46" s="11"/>
      <c r="E46" s="12"/>
      <c r="F46" s="12" t="s">
        <v>21</v>
      </c>
      <c r="G46" s="103" t="s">
        <v>57</v>
      </c>
      <c r="H46" s="103" t="s">
        <v>56</v>
      </c>
      <c r="I46" s="5">
        <f t="shared" si="9"/>
        <v>4</v>
      </c>
      <c r="J46" s="682">
        <f>SUM(COUNTIF(B46:H46,"9-11,15-19"))*(6)+(COUNTIF(B46:H46,"9-12,16-19"))*(6)+(COUNTIF(B46:H46,"9-13,17-19"))*(6)+(COUNTIF(B46:H46,"9-19"))*(9)+(COUNTIF(B46:H46,"9-17"))*(7.25)+(COUNTIF(B46:H46,"9-16"))*(6.25)+(COUNTIF(B46:H46,"9-15"))*(5.5)+(COUNTIF(B46:H46,"9-14"))*(4.5)+(COUNTIF(B46:H46,"9-13"))*(4)+(COUNTIF(B46:H46,"9-12"))*(3)+(COUNTIF(B46:H46,"9-11:30"))*(2.5)+(COUNTIF(B46:H46,"13-19"))*(5.5)+(COUNTIF(B46:H46,"14-19"))*(4.5)+(COUNTIF(B46:H46,"15-19"))*(4)+(COUNTIF(B46:H46,"16-19"))*(3)+(COUNTIF(B46:H46,"16:30-19"))*(2.5)+(COUNTIF(B46:H46,"10-14"))*(4)+(COUNTIF(B46:H46,"草加9-14"))*(4.5)+(COUNTIF(B46:H46,"新田9-14"))*(4.5)+(COUNTIF(B46:H46,"新田14-19"))*(4.5)</f>
        <v>18</v>
      </c>
      <c r="K46" s="682"/>
    </row>
    <row r="47" spans="1:11" ht="14.45" customHeight="1" x14ac:dyDescent="0.15">
      <c r="A47" s="22" t="s">
        <v>0</v>
      </c>
      <c r="B47" s="23">
        <v>45929</v>
      </c>
      <c r="C47" s="23">
        <v>45930</v>
      </c>
      <c r="D47" s="23"/>
      <c r="E47" s="23"/>
      <c r="F47" s="23"/>
      <c r="G47" s="23"/>
      <c r="H47" s="23"/>
      <c r="I47" s="688" t="s">
        <v>1</v>
      </c>
      <c r="J47" s="690" t="s">
        <v>2</v>
      </c>
      <c r="K47" s="690"/>
    </row>
    <row r="48" spans="1:11" ht="14.45" customHeight="1" x14ac:dyDescent="0.15">
      <c r="A48" s="22" t="s">
        <v>3</v>
      </c>
      <c r="B48" s="2" t="s">
        <v>4</v>
      </c>
      <c r="C48" s="316" t="s">
        <v>5</v>
      </c>
      <c r="D48" s="21"/>
      <c r="E48" s="2"/>
      <c r="F48" s="2"/>
      <c r="G48" s="2"/>
      <c r="H48" s="24"/>
      <c r="I48" s="689"/>
      <c r="J48" s="690"/>
      <c r="K48" s="690"/>
    </row>
    <row r="49" spans="1:14" ht="14.45" customHeight="1" x14ac:dyDescent="0.15">
      <c r="A49" s="126" t="s">
        <v>13</v>
      </c>
      <c r="B49" s="12"/>
      <c r="C49" s="21"/>
      <c r="D49" s="21"/>
      <c r="E49" s="21"/>
      <c r="F49" s="21"/>
      <c r="G49" s="21"/>
      <c r="H49" s="21"/>
      <c r="I49" s="5"/>
      <c r="J49" s="693"/>
      <c r="K49" s="692"/>
    </row>
    <row r="50" spans="1:14" ht="14.45" customHeight="1" x14ac:dyDescent="0.15">
      <c r="A50" s="20" t="s">
        <v>37</v>
      </c>
      <c r="B50" s="12" t="s">
        <v>21</v>
      </c>
      <c r="C50" s="21"/>
      <c r="D50" s="11"/>
      <c r="E50" s="11"/>
      <c r="F50" s="11"/>
      <c r="G50" s="11"/>
      <c r="H50" s="11"/>
      <c r="I50" s="5">
        <f t="shared" ref="I50:I57" si="10">COUNTIFS(B50:H50,"&lt;&gt;空",B50:H50,"&lt;&gt;休",B50:H50,"&lt;&gt;調",B50:H50,"&lt;&gt;",B50:H50,"&lt;&gt;調整休")</f>
        <v>1</v>
      </c>
      <c r="J50" s="682">
        <f t="shared" ref="J50:J52" si="11">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COUNTIF(B50:H50,"草加9-14"))*(4.5)+(COUNTIF(B50:H50,"新田9-14"))*(4.5)+(COUNTIF(B50:H50,"新田14-19"))*(4.5)</f>
        <v>4.5</v>
      </c>
      <c r="K50" s="682"/>
    </row>
    <row r="51" spans="1:14" ht="14.45" customHeight="1" x14ac:dyDescent="0.15">
      <c r="A51" s="20" t="s">
        <v>19</v>
      </c>
      <c r="B51" s="12" t="s">
        <v>20</v>
      </c>
      <c r="C51" s="21"/>
      <c r="D51" s="11"/>
      <c r="E51" s="11"/>
      <c r="F51" s="11"/>
      <c r="G51" s="11"/>
      <c r="H51" s="11"/>
      <c r="I51" s="5">
        <f t="shared" si="10"/>
        <v>1</v>
      </c>
      <c r="J51" s="682">
        <f t="shared" si="11"/>
        <v>4.5</v>
      </c>
      <c r="K51" s="682"/>
    </row>
    <row r="52" spans="1:14" ht="14.45" customHeight="1" x14ac:dyDescent="0.15">
      <c r="A52" s="20" t="s">
        <v>26</v>
      </c>
      <c r="B52" s="12"/>
      <c r="C52" s="21"/>
      <c r="D52" s="11"/>
      <c r="E52" s="11"/>
      <c r="F52" s="11"/>
      <c r="G52" s="11"/>
      <c r="H52" s="11"/>
      <c r="I52" s="5">
        <f t="shared" si="10"/>
        <v>0</v>
      </c>
      <c r="J52" s="682">
        <f t="shared" si="11"/>
        <v>0</v>
      </c>
      <c r="K52" s="682"/>
    </row>
    <row r="53" spans="1:14" ht="14.45" customHeight="1" x14ac:dyDescent="0.15">
      <c r="A53" s="20" t="s">
        <v>62</v>
      </c>
      <c r="B53" s="12" t="s">
        <v>20</v>
      </c>
      <c r="C53" s="21"/>
      <c r="D53" s="32"/>
      <c r="E53" s="32"/>
      <c r="F53" s="32"/>
      <c r="G53" s="32"/>
      <c r="H53" s="32"/>
      <c r="I53" s="5">
        <f t="shared" si="10"/>
        <v>1</v>
      </c>
      <c r="J53" s="682">
        <f>SUM(COUNTIF(B53:H53,"9-11,15-19"))*(6)+(COUNTIF(B53:H53,"9-12,16-19"))*(6)+(COUNTIF(B53:H53,"9-13,17-19"))*(6)+(COUNTIF(B53:H53,"9-19"))*(9)+(COUNTIF(B53:H53,"9-17"))*(7.25)+(COUNTIF(B53:H53,"9-16"))*(6.25)+(COUNTIF(B53:H53,"9-15"))*(5.5)+(COUNTIF(B53:H53,"9-14"))*(4.5)+(COUNTIF(B53:H53,"9-13"))*(4)+(COUNTIF(B53:H53,"9-12"))*(3)+(COUNTIF(B53:H53,"9-11:30"))*(2.5)+(COUNTIF(B53:H53,"13-19"))*(5.5)+(COUNTIF(B53:H53,"14-19"))*(4.5)+(COUNTIF(B53:H53,"15-19"))*(4)+(COUNTIF(B53:H53,"16-19"))*(3)+(COUNTIF(B53:H53,"16:30-19"))*(2.5)+(COUNTIF(B53:H53,"10-14"))*(4)+(COUNTIF(B53:H53,"草加9-14"))*(4.5)+(COUNTIF(B53:H53,"新田9-14"))*(4.5)+(COUNTIF(B53:H53,"新田14-19"))*(4.5)</f>
        <v>4.5</v>
      </c>
      <c r="K53" s="682"/>
    </row>
    <row r="54" spans="1:14" ht="14.45" customHeight="1" x14ac:dyDescent="0.15">
      <c r="A54" s="20" t="s">
        <v>124</v>
      </c>
      <c r="B54" s="93" t="s">
        <v>84</v>
      </c>
      <c r="C54" s="11"/>
      <c r="D54" s="11"/>
      <c r="E54" s="11"/>
      <c r="F54" s="11"/>
      <c r="G54" s="11"/>
      <c r="H54" s="11"/>
      <c r="I54" s="5">
        <f t="shared" si="10"/>
        <v>1</v>
      </c>
      <c r="J54" s="682">
        <f>SUM(COUNTIF(B54:H54,"9-11,15-19"))*(6)+(COUNTIF(B54:H54,"9-12,16-19"))*(6)+(COUNTIF(B54:H54,"9-13,17-19"))*(6)+(COUNTIF(B54:H54,"9-19"))*(9)+(COUNTIF(B54:H54,"9-17"))*(7.25)+(COUNTIF(B54:H54,"9-16"))*(6.25)+(COUNTIF(B54:H54,"9-15"))*(5.5)+(COUNTIF(B54:H54,"9-14"))*(4.5)+(COUNTIF(B54:H54,"9-13"))*(4)+(COUNTIF(B54:H54,"9-12"))*(3)+(COUNTIF(B54:H54,"9-11:30"))*(2.5)+(COUNTIF(B54:H54,"13-19"))*(5.5)+(COUNTIF(B54:H54,"14-19"))*(4.5)+(COUNTIF(B54:H54,"15-19"))*(4)+(COUNTIF(B54:H54,"16-19"))*(3)+(COUNTIF(B54:H54,"16:30-19"))*(2.5)+(COUNTIF(B54:H54,"10-14"))*(4)+(COUNTIF(B54:H54,"草加9-14"))*(4.5)+(COUNTIF(B54:H54,"新田9-14"))*(4.5)+(COUNTIF(B54:H54,"新田14-19"))*(4.5)</f>
        <v>4.5</v>
      </c>
      <c r="K54" s="682"/>
    </row>
    <row r="55" spans="1:14" ht="14.45" customHeight="1" x14ac:dyDescent="0.15">
      <c r="A55" s="20" t="s">
        <v>225</v>
      </c>
      <c r="B55" s="12" t="s">
        <v>21</v>
      </c>
      <c r="C55" s="32"/>
      <c r="D55" s="32"/>
      <c r="E55" s="32"/>
      <c r="F55" s="32"/>
      <c r="G55" s="32"/>
      <c r="H55" s="32"/>
      <c r="I55" s="5">
        <f t="shared" si="10"/>
        <v>1</v>
      </c>
      <c r="J55" s="682">
        <f>SUM(COUNTIF(B55:H55,"9-11,15-19"))*(6)+(COUNTIF(B55:H55,"9-12,16-19"))*(6)+(COUNTIF(B55:H55,"9-13,17-19"))*(6)+(COUNTIF(B55:H55,"9-19"))*(9)+(COUNTIF(B55:H55,"9-17"))*(7.25)+(COUNTIF(B55:H55,"9-16"))*(6.25)+(COUNTIF(B55:H55,"9-15"))*(5.5)+(COUNTIF(B55:H55,"9-14"))*(4.5)+(COUNTIF(B55:H55,"9-13"))*(4)+(COUNTIF(B55:H55,"9-12"))*(3)+(COUNTIF(B55:H55,"9-11:30"))*(2.5)+(COUNTIF(B55:H55,"13-19"))*(5.5)+(COUNTIF(B55:H55,"14-19"))*(4.5)+(COUNTIF(B55:H55,"15-19"))*(4)+(COUNTIF(B55:H55,"16-19"))*(3)+(COUNTIF(B55:H55,"16:30-19"))*(2.5)+(COUNTIF(B55:H55,"10-14"))*(4)+(COUNTIF(B55:H55,"草加9-14"))*(4.5)+(COUNTIF(B55:H55,"新田9-14"))*(4.5)+(COUNTIF(B55:H55,"新田14-19"))*(4.5)</f>
        <v>4.5</v>
      </c>
      <c r="K55" s="682"/>
    </row>
    <row r="56" spans="1:14" ht="14.45" customHeight="1" x14ac:dyDescent="0.15">
      <c r="A56" s="20" t="s">
        <v>291</v>
      </c>
      <c r="B56" s="12"/>
      <c r="C56" s="32"/>
      <c r="D56" s="32"/>
      <c r="E56" s="32"/>
      <c r="F56" s="32"/>
      <c r="G56" s="32"/>
      <c r="H56" s="32"/>
      <c r="I56" s="5">
        <f t="shared" si="10"/>
        <v>0</v>
      </c>
      <c r="J56" s="682">
        <f>SUM(COUNTIF(B56:H56,"9-11,15-19"))*(6)+(COUNTIF(B56:H56,"9-12,16-19"))*(6)+(COUNTIF(B56:H56,"9-13,17-19"))*(6)+(COUNTIF(B56:H56,"9-19"))*(9)+(COUNTIF(B56:H56,"9-17"))*(7.25)+(COUNTIF(B56:H56,"9-16"))*(6.25)+(COUNTIF(B56:H56,"9-15"))*(5.5)+(COUNTIF(B56:H56,"9-14"))*(4.5)+(COUNTIF(B56:H56,"9-13"))*(4)+(COUNTIF(B56:H56,"9-12"))*(3)+(COUNTIF(B56:H56,"9-11:30"))*(2.5)+(COUNTIF(B56:H56,"13-19"))*(5.5)+(COUNTIF(B56:H56,"14-19"))*(4.5)+(COUNTIF(B56:H56,"15-19"))*(4)+(COUNTIF(B56:H56,"16-19"))*(3)+(COUNTIF(B56:H56,"16:30-19"))*(2.5)+(COUNTIF(B56:H56,"10-14"))*(4)+(COUNTIF(B56:H56,"草加9-14"))*(4.5)+(COUNTIF(B56:H56,"新田9-14"))*(4.5)+(COUNTIF(B56:H56,"新田14-19"))*(4.5)</f>
        <v>0</v>
      </c>
      <c r="K56" s="682"/>
    </row>
    <row r="57" spans="1:14" ht="14.45" customHeight="1" x14ac:dyDescent="0.15">
      <c r="A57" s="20" t="s">
        <v>38</v>
      </c>
      <c r="B57" s="12" t="s">
        <v>21</v>
      </c>
      <c r="C57" s="11"/>
      <c r="D57" s="11"/>
      <c r="E57" s="11"/>
      <c r="F57" s="11"/>
      <c r="G57" s="11"/>
      <c r="H57" s="11"/>
      <c r="I57" s="5">
        <f t="shared" si="10"/>
        <v>1</v>
      </c>
      <c r="J57" s="682">
        <f>SUM(COUNTIF(B57:H57,"9-11,15-19"))*(6)+(COUNTIF(B57:H57,"9-12,16-19"))*(6)+(COUNTIF(B57:H57,"9-13,17-19"))*(6)+(COUNTIF(B57:H57,"9-19"))*(9)+(COUNTIF(B57:H57,"9-17"))*(7.25)+(COUNTIF(B57:H57,"9-16"))*(6.25)+(COUNTIF(B57:H57,"9-15"))*(5.5)+(COUNTIF(B57:H57,"9-14"))*(4.5)+(COUNTIF(B57:H57,"9-13"))*(4)+(COUNTIF(B57:H57,"9-12"))*(3)+(COUNTIF(B57:H57,"9-11:30"))*(2.5)+(COUNTIF(B57:H57,"13-19"))*(5.5)+(COUNTIF(B57:H57,"14-19"))*(4.5)+(COUNTIF(B57:H57,"15-19"))*(4)+(COUNTIF(B57:H57,"16-19"))*(3)+(COUNTIF(B57:H57,"16:30-19"))*(2.5)+(COUNTIF(B57:H57,"10-14"))*(4)+(COUNTIF(B57:H57,"草加9-14"))*(4.5)+(COUNTIF(B57:H57,"新田9-14"))*(4.5)+(COUNTIF(B57:H57,"新田14-19"))*(4.5)</f>
        <v>4.5</v>
      </c>
      <c r="K57" s="682"/>
    </row>
    <row r="58" spans="1:14" ht="14.45" customHeight="1" x14ac:dyDescent="0.15">
      <c r="A58" s="41"/>
      <c r="B58" s="42"/>
      <c r="C58" s="42"/>
      <c r="D58" s="42"/>
      <c r="E58" s="42"/>
      <c r="F58" s="42"/>
      <c r="G58" s="42"/>
      <c r="H58" s="42"/>
      <c r="I58" s="881" t="s">
        <v>290</v>
      </c>
      <c r="J58" s="881"/>
      <c r="K58" s="881"/>
    </row>
    <row r="59" spans="1:14" ht="14.45" customHeight="1" x14ac:dyDescent="0.15">
      <c r="A59" s="699" t="s">
        <v>36</v>
      </c>
      <c r="B59" s="700"/>
      <c r="C59" s="13"/>
      <c r="D59" s="701" t="s">
        <v>31</v>
      </c>
      <c r="E59" s="701"/>
      <c r="H59" s="10"/>
      <c r="I59" s="10"/>
      <c r="M59" s="14"/>
      <c r="N59" s="15"/>
    </row>
    <row r="60" spans="1:14" ht="14.45" customHeight="1" x14ac:dyDescent="0.15">
      <c r="A60" s="702" t="s">
        <v>85</v>
      </c>
      <c r="B60" s="703"/>
      <c r="C60" s="704" t="s">
        <v>89</v>
      </c>
      <c r="D60" s="705"/>
      <c r="E60" s="705"/>
      <c r="F60" s="705"/>
      <c r="G60" s="705"/>
      <c r="H60" s="705"/>
      <c r="I60" s="705"/>
      <c r="J60" s="705"/>
      <c r="K60" s="705"/>
      <c r="M60" s="14"/>
      <c r="N60" s="15"/>
    </row>
    <row r="61" spans="1:14" ht="14.45" customHeight="1" x14ac:dyDescent="0.15">
      <c r="A61" s="702" t="s">
        <v>86</v>
      </c>
      <c r="B61" s="703"/>
      <c r="C61" s="704" t="s">
        <v>90</v>
      </c>
      <c r="D61" s="705"/>
      <c r="E61" s="705"/>
      <c r="F61" s="705"/>
      <c r="G61" s="705"/>
      <c r="H61" s="705"/>
      <c r="I61" s="705"/>
      <c r="J61" s="705"/>
      <c r="K61" s="705"/>
    </row>
    <row r="62" spans="1:14" ht="14.45" customHeight="1" x14ac:dyDescent="0.15">
      <c r="A62" s="95" t="s">
        <v>87</v>
      </c>
      <c r="B62" s="96"/>
      <c r="C62" s="696" t="s">
        <v>30</v>
      </c>
      <c r="D62" s="697"/>
      <c r="E62" s="697"/>
      <c r="F62" s="697"/>
      <c r="G62" s="697"/>
      <c r="H62" s="697"/>
      <c r="I62" s="697"/>
      <c r="J62" s="697"/>
      <c r="K62" s="697"/>
    </row>
    <row r="63" spans="1:14" ht="14.45" customHeight="1" x14ac:dyDescent="0.15">
      <c r="A63" s="95" t="s">
        <v>88</v>
      </c>
      <c r="B63" s="96"/>
      <c r="C63" s="97" t="s">
        <v>32</v>
      </c>
      <c r="D63" s="98"/>
      <c r="E63" s="98"/>
      <c r="F63" s="98"/>
      <c r="G63" s="98"/>
      <c r="H63" s="98"/>
      <c r="I63" s="98"/>
      <c r="J63" s="98"/>
      <c r="K63" s="98"/>
    </row>
    <row r="64" spans="1:14" ht="14.45" customHeight="1" x14ac:dyDescent="0.15">
      <c r="A64" s="694"/>
      <c r="B64" s="695"/>
      <c r="C64" s="696" t="s">
        <v>91</v>
      </c>
      <c r="D64" s="697"/>
      <c r="E64" s="697"/>
      <c r="F64" s="697"/>
      <c r="G64" s="697"/>
      <c r="H64" s="697"/>
      <c r="I64" s="697"/>
      <c r="J64" s="697"/>
      <c r="K64" s="697"/>
    </row>
    <row r="65" spans="1:11" ht="14.45" customHeight="1" x14ac:dyDescent="0.15">
      <c r="A65" s="876"/>
      <c r="B65" s="876"/>
      <c r="C65" s="98" t="s">
        <v>35</v>
      </c>
      <c r="D65" s="98"/>
      <c r="E65" s="98"/>
      <c r="F65" s="98"/>
      <c r="G65" s="98"/>
      <c r="H65" s="98"/>
      <c r="I65" s="98"/>
      <c r="J65" s="98"/>
      <c r="K65" s="98"/>
    </row>
    <row r="66" spans="1:11" ht="14.45" customHeight="1" x14ac:dyDescent="0.15">
      <c r="A66" s="875"/>
      <c r="B66" s="875"/>
      <c r="C66" s="697" t="s">
        <v>104</v>
      </c>
      <c r="D66" s="697"/>
      <c r="E66" s="697"/>
      <c r="F66" s="697"/>
      <c r="G66" s="697"/>
      <c r="H66" s="697"/>
      <c r="I66" s="697"/>
      <c r="J66" s="697"/>
      <c r="K66" s="697"/>
    </row>
    <row r="67" spans="1:11" ht="14.45" customHeight="1" x14ac:dyDescent="0.15">
      <c r="A67" s="875"/>
      <c r="B67" s="875"/>
      <c r="C67" s="697" t="s">
        <v>106</v>
      </c>
      <c r="D67" s="697"/>
      <c r="E67" s="697"/>
      <c r="F67" s="697"/>
      <c r="G67" s="697"/>
      <c r="H67" s="697"/>
      <c r="I67" s="697"/>
      <c r="J67" s="697"/>
      <c r="K67" s="697"/>
    </row>
  </sheetData>
  <mergeCells count="73">
    <mergeCell ref="J11:K11"/>
    <mergeCell ref="B1:F1"/>
    <mergeCell ref="H1:K1"/>
    <mergeCell ref="I3:I4"/>
    <mergeCell ref="J3:K4"/>
    <mergeCell ref="F5:H5"/>
    <mergeCell ref="J5:K5"/>
    <mergeCell ref="J6:K6"/>
    <mergeCell ref="J7:K7"/>
    <mergeCell ref="J8:K8"/>
    <mergeCell ref="J9:K9"/>
    <mergeCell ref="J10:K10"/>
    <mergeCell ref="J22:K22"/>
    <mergeCell ref="J12:K12"/>
    <mergeCell ref="J13:K13"/>
    <mergeCell ref="I14:I15"/>
    <mergeCell ref="J14:K15"/>
    <mergeCell ref="J16:K16"/>
    <mergeCell ref="J17:K17"/>
    <mergeCell ref="J18:K18"/>
    <mergeCell ref="J19:K19"/>
    <mergeCell ref="J20:K20"/>
    <mergeCell ref="J21:K21"/>
    <mergeCell ref="J33:K33"/>
    <mergeCell ref="J23:K23"/>
    <mergeCell ref="J24:K24"/>
    <mergeCell ref="I25:I26"/>
    <mergeCell ref="J25:K26"/>
    <mergeCell ref="J27:K27"/>
    <mergeCell ref="J28:K28"/>
    <mergeCell ref="J29:K29"/>
    <mergeCell ref="J30:K30"/>
    <mergeCell ref="J31:K31"/>
    <mergeCell ref="J32:K32"/>
    <mergeCell ref="J44:K44"/>
    <mergeCell ref="J34:K34"/>
    <mergeCell ref="J35:K35"/>
    <mergeCell ref="I36:I37"/>
    <mergeCell ref="J36:K37"/>
    <mergeCell ref="J38:K38"/>
    <mergeCell ref="J39:K39"/>
    <mergeCell ref="J40:K40"/>
    <mergeCell ref="J41:K41"/>
    <mergeCell ref="J42:K42"/>
    <mergeCell ref="J43:K43"/>
    <mergeCell ref="J55:K55"/>
    <mergeCell ref="J45:K45"/>
    <mergeCell ref="J46:K46"/>
    <mergeCell ref="I47:I48"/>
    <mergeCell ref="J47:K48"/>
    <mergeCell ref="J49:K49"/>
    <mergeCell ref="J50:K50"/>
    <mergeCell ref="J51:K51"/>
    <mergeCell ref="J52:K52"/>
    <mergeCell ref="J53:K53"/>
    <mergeCell ref="J54:K54"/>
    <mergeCell ref="A64:B64"/>
    <mergeCell ref="C64:K64"/>
    <mergeCell ref="J56:K56"/>
    <mergeCell ref="J57:K57"/>
    <mergeCell ref="I58:K58"/>
    <mergeCell ref="A59:B59"/>
    <mergeCell ref="D59:E59"/>
    <mergeCell ref="A60:B60"/>
    <mergeCell ref="C60:K60"/>
    <mergeCell ref="A61:B61"/>
    <mergeCell ref="C61:K61"/>
    <mergeCell ref="C62:K62"/>
    <mergeCell ref="A65:B65"/>
    <mergeCell ref="A66:B66"/>
    <mergeCell ref="C66:K66"/>
    <mergeCell ref="A67:B67"/>
    <mergeCell ref="C67:K67"/>
  </mergeCells>
  <phoneticPr fontId="13"/>
  <pageMargins left="0.59055118110236227" right="0.27559055118110237" top="0.31496062992125984" bottom="0.11811023622047245" header="0.51181102362204722" footer="0.51181102362204722"/>
  <pageSetup paperSize="9" scale="92" orientation="portrait" r:id="rId1"/>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0B95D-8F8E-4B32-BB74-1AEBAB9DCD65}">
  <sheetPr>
    <tabColor theme="7" tint="0.59999389629810485"/>
    <pageSetUpPr fitToPage="1"/>
  </sheetPr>
  <dimension ref="A1:X47"/>
  <sheetViews>
    <sheetView topLeftCell="A16" zoomScale="85" zoomScaleNormal="85" workbookViewId="0">
      <selection activeCell="O30" sqref="O30"/>
    </sheetView>
  </sheetViews>
  <sheetFormatPr defaultColWidth="9" defaultRowHeight="20.100000000000001" customHeight="1" x14ac:dyDescent="0.15"/>
  <cols>
    <col min="1" max="1" width="11.875" customWidth="1"/>
    <col min="2" max="8" width="10.25" style="123" customWidth="1"/>
    <col min="9" max="9" width="7.625" customWidth="1"/>
    <col min="11" max="11" width="3.125" customWidth="1"/>
  </cols>
  <sheetData>
    <row r="1" spans="1:24" ht="20.100000000000001" customHeight="1" thickBot="1" x14ac:dyDescent="0.2">
      <c r="A1" s="60" t="s">
        <v>69</v>
      </c>
      <c r="B1" s="683" t="s">
        <v>254</v>
      </c>
      <c r="C1" s="683"/>
      <c r="D1" s="683"/>
      <c r="E1" s="683"/>
      <c r="F1" s="683"/>
      <c r="H1" s="916" t="s">
        <v>103</v>
      </c>
      <c r="I1" s="917"/>
      <c r="J1" s="918"/>
      <c r="K1" s="919"/>
    </row>
    <row r="2" spans="1:24" ht="20.100000000000001" customHeight="1" x14ac:dyDescent="0.15">
      <c r="A2" s="123"/>
      <c r="I2" s="123"/>
      <c r="J2" s="124"/>
      <c r="K2" s="125"/>
    </row>
    <row r="3" spans="1:24" ht="20.100000000000001" customHeight="1" x14ac:dyDescent="0.15">
      <c r="A3" s="21" t="s">
        <v>64</v>
      </c>
      <c r="B3" s="90"/>
      <c r="C3" s="90"/>
      <c r="D3" s="90"/>
      <c r="E3" s="90"/>
      <c r="F3" s="90">
        <v>45870</v>
      </c>
      <c r="G3" s="90">
        <v>45871</v>
      </c>
      <c r="H3" s="90">
        <v>45872</v>
      </c>
      <c r="I3" s="807" t="s">
        <v>1</v>
      </c>
      <c r="J3" s="906" t="s">
        <v>2</v>
      </c>
      <c r="K3" s="907"/>
    </row>
    <row r="4" spans="1:24" ht="20.100000000000001" customHeight="1" x14ac:dyDescent="0.15">
      <c r="A4" s="21" t="s">
        <v>3</v>
      </c>
      <c r="B4" s="2"/>
      <c r="C4" s="2"/>
      <c r="D4" s="2"/>
      <c r="E4" s="2"/>
      <c r="F4" s="2" t="s">
        <v>8</v>
      </c>
      <c r="G4" s="2" t="s">
        <v>9</v>
      </c>
      <c r="H4" s="24" t="s">
        <v>10</v>
      </c>
      <c r="I4" s="808"/>
      <c r="J4" s="908"/>
      <c r="K4" s="909"/>
    </row>
    <row r="5" spans="1:24" ht="20.100000000000001" customHeight="1" x14ac:dyDescent="0.15">
      <c r="A5" s="126" t="s">
        <v>12</v>
      </c>
      <c r="B5" s="128"/>
      <c r="C5" s="128"/>
      <c r="D5" s="128"/>
      <c r="E5" s="12"/>
      <c r="F5" s="12"/>
      <c r="G5" s="12"/>
      <c r="H5" s="12"/>
      <c r="I5" s="129"/>
      <c r="J5" s="914"/>
      <c r="K5" s="915"/>
    </row>
    <row r="6" spans="1:24" ht="20.100000000000001" customHeight="1" x14ac:dyDescent="0.15">
      <c r="A6" s="20" t="s">
        <v>24</v>
      </c>
      <c r="B6" s="128"/>
      <c r="C6" s="128"/>
      <c r="D6" s="32"/>
      <c r="E6" s="18"/>
      <c r="F6" s="12"/>
      <c r="G6" s="12"/>
      <c r="H6" s="12" t="s">
        <v>25</v>
      </c>
      <c r="I6" s="129">
        <f>COUNTIFS(B6:H6,"&lt;&gt;空",B6:H6,"&lt;&gt;休",B6:H6,"&lt;&gt;調",B6:H6,"&lt;&gt;",B6:H6,"&lt;&gt;調整休")</f>
        <v>1</v>
      </c>
      <c r="J6" s="904">
        <f>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10-15"))*(4.5)</f>
        <v>4.5</v>
      </c>
      <c r="K6" s="905"/>
      <c r="N6" s="6"/>
      <c r="O6" s="6"/>
      <c r="P6" s="6"/>
      <c r="Q6" s="6"/>
      <c r="R6" s="6"/>
      <c r="S6" s="6"/>
      <c r="T6" s="6"/>
      <c r="U6" s="6"/>
      <c r="V6" s="6"/>
      <c r="W6" s="6"/>
      <c r="X6" s="6"/>
    </row>
    <row r="7" spans="1:24" ht="20.100000000000001" customHeight="1" x14ac:dyDescent="0.15">
      <c r="A7" s="20" t="s">
        <v>15</v>
      </c>
      <c r="B7" s="63"/>
      <c r="C7" s="63"/>
      <c r="D7" s="32"/>
      <c r="E7" s="12" t="s">
        <v>25</v>
      </c>
      <c r="F7" s="18"/>
      <c r="G7" s="12" t="s">
        <v>25</v>
      </c>
      <c r="H7" s="18"/>
      <c r="I7" s="129">
        <f>COUNTIFS(B7:H7,"&lt;&gt;空",B7:H7,"&lt;&gt;休",B7:H7,"&lt;&gt;調",B7:H7,"&lt;&gt;",B7:H7,"&lt;&gt;調整休")</f>
        <v>2</v>
      </c>
      <c r="J7" s="904">
        <f>SUM(COUNTIF(B7:H7,"9-11,15-19"))*(6)+(COUNTIF(B7:H7,"9-12,16-19"))*(6)+(COUNTIF(B7:H7,"9-13,17-19"))*(6)+(COUNTIF(B7:H7,"9-19"))*(9)+(COUNTIF(B7:H7,"9-17"))*(7.25)+(COUNTIF(B7:H7,"9-16"))*(6.25)+(COUNTIF(B7:H7,"9-15"))*(5.5)+(COUNTIF(B7:H7,"9-14"))*(4.5)+(COUNTIF(B7:H7,"9-13"))*(4)+(COUNTIF(B7:H7,"9-12"))*(3)+(COUNTIF(B7:H7,"9-11:30"))*(2.5)+(COUNTIF(B7:H7,"13-19"))*(5.5)+(COUNTIF(B7:H7,"14-19"))*(4.5)+(COUNTIF(B7:H7,"15-19"))*(4)+(COUNTIF(B7:H7,"16-19"))*(3)+(COUNTIF(B7:H7,"16:30-19"))*(2.5)+(COUNTIF(B7:H7,"10-14"))*(4)+(COUNTIF(B7:H7,"10-15"))*(4.5)</f>
        <v>9</v>
      </c>
      <c r="K7" s="905"/>
      <c r="N7" s="6"/>
      <c r="O7" s="6"/>
      <c r="P7" s="6"/>
      <c r="Q7" s="6"/>
      <c r="R7" s="6"/>
      <c r="S7" s="6"/>
      <c r="T7" s="6"/>
      <c r="U7" s="6"/>
      <c r="V7" s="6"/>
      <c r="W7" s="6"/>
      <c r="X7" s="6"/>
    </row>
    <row r="8" spans="1:24" ht="20.100000000000001" customHeight="1" x14ac:dyDescent="0.15">
      <c r="A8" s="20" t="s">
        <v>28</v>
      </c>
      <c r="B8" s="63"/>
      <c r="C8" s="63"/>
      <c r="D8" s="32"/>
      <c r="E8" s="12" t="s">
        <v>20</v>
      </c>
      <c r="F8" s="12" t="s">
        <v>20</v>
      </c>
      <c r="G8" s="12"/>
      <c r="H8" s="12"/>
      <c r="I8" s="129">
        <f>COUNTIFS(B8:H8,"&lt;&gt;空",B8:H8,"&lt;&gt;休",B8:H8,"&lt;&gt;調",B8:H8,"&lt;&gt;",B8:H8,"&lt;&gt;調整休")</f>
        <v>2</v>
      </c>
      <c r="J8" s="904">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9</v>
      </c>
      <c r="K8" s="905"/>
    </row>
    <row r="9" spans="1:24" ht="20.100000000000001" customHeight="1" x14ac:dyDescent="0.15">
      <c r="A9" s="20"/>
      <c r="B9" s="63"/>
      <c r="C9" s="63"/>
      <c r="D9" s="32"/>
      <c r="E9" s="12"/>
      <c r="F9" s="12"/>
      <c r="G9" s="40"/>
      <c r="H9" s="12"/>
      <c r="I9" s="129">
        <f>COUNTIFS(B9:H9,"&lt;&gt;空",B9:H9,"&lt;&gt;休",B9:H9,"&lt;&gt;調",B9:H9,"&lt;&gt;",B9:H9,"&lt;&gt;調整休")</f>
        <v>0</v>
      </c>
      <c r="J9" s="904">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10-15"))*(4.5)</f>
        <v>0</v>
      </c>
      <c r="K9" s="905"/>
    </row>
    <row r="10" spans="1:24" ht="20.100000000000001" customHeight="1" x14ac:dyDescent="0.15">
      <c r="A10" s="130" t="s">
        <v>0</v>
      </c>
      <c r="B10" s="90">
        <v>45873</v>
      </c>
      <c r="C10" s="90">
        <v>45874</v>
      </c>
      <c r="D10" s="90">
        <v>45875</v>
      </c>
      <c r="E10" s="90">
        <v>45876</v>
      </c>
      <c r="F10" s="90">
        <v>45877</v>
      </c>
      <c r="G10" s="90">
        <v>45878</v>
      </c>
      <c r="H10" s="90">
        <v>45879</v>
      </c>
      <c r="I10" s="131"/>
      <c r="J10" s="906" t="s">
        <v>2</v>
      </c>
      <c r="K10" s="907"/>
    </row>
    <row r="11" spans="1:24" ht="20.100000000000001" customHeight="1" x14ac:dyDescent="0.15">
      <c r="A11" s="132" t="s">
        <v>3</v>
      </c>
      <c r="B11" s="2" t="s">
        <v>4</v>
      </c>
      <c r="C11" s="2" t="s">
        <v>5</v>
      </c>
      <c r="D11" s="21" t="s">
        <v>6</v>
      </c>
      <c r="E11" s="2" t="s">
        <v>7</v>
      </c>
      <c r="F11" s="2" t="s">
        <v>8</v>
      </c>
      <c r="G11" s="2" t="s">
        <v>9</v>
      </c>
      <c r="H11" s="24" t="s">
        <v>10</v>
      </c>
      <c r="I11" s="133"/>
      <c r="J11" s="908"/>
      <c r="K11" s="909"/>
    </row>
    <row r="12" spans="1:24" ht="20.100000000000001" customHeight="1" x14ac:dyDescent="0.15">
      <c r="A12" s="126" t="s">
        <v>13</v>
      </c>
      <c r="B12" s="12"/>
      <c r="C12" s="21"/>
      <c r="D12" s="21"/>
      <c r="E12" s="12"/>
      <c r="F12" s="12"/>
      <c r="G12" s="12"/>
      <c r="H12" s="12"/>
      <c r="I12" s="129"/>
      <c r="J12" s="914"/>
      <c r="K12" s="915"/>
    </row>
    <row r="13" spans="1:24" ht="20.100000000000001" customHeight="1" x14ac:dyDescent="0.15">
      <c r="A13" s="20" t="s">
        <v>24</v>
      </c>
      <c r="B13" s="12"/>
      <c r="C13" s="127"/>
      <c r="D13" s="32"/>
      <c r="E13" s="18"/>
      <c r="F13" s="12"/>
      <c r="G13" s="12"/>
      <c r="H13" s="12" t="s">
        <v>25</v>
      </c>
      <c r="I13" s="129">
        <f>COUNTIFS(B13:H13,"&lt;&gt;空",B13:H13,"&lt;&gt;休",B13:H13,"&lt;&gt;調",B13:H13,"&lt;&gt;",B13:H13,"&lt;&gt;調整休")</f>
        <v>1</v>
      </c>
      <c r="J13" s="904" t="s">
        <v>81</v>
      </c>
      <c r="K13" s="905"/>
    </row>
    <row r="14" spans="1:24" ht="20.100000000000001" customHeight="1" x14ac:dyDescent="0.15">
      <c r="A14" s="20" t="s">
        <v>15</v>
      </c>
      <c r="B14" s="12" t="s">
        <v>25</v>
      </c>
      <c r="C14" s="21"/>
      <c r="D14" s="32"/>
      <c r="E14" s="12" t="s">
        <v>25</v>
      </c>
      <c r="F14" s="18"/>
      <c r="G14" s="12" t="s">
        <v>25</v>
      </c>
      <c r="H14" s="18"/>
      <c r="I14" s="129">
        <f>COUNTIFS(B14:H14,"&lt;&gt;空",B14:H14,"&lt;&gt;休",B14:H14,"&lt;&gt;調",B14:H14,"&lt;&gt;",B14:H14,"&lt;&gt;調整休")</f>
        <v>3</v>
      </c>
      <c r="J14" s="904" t="s">
        <v>81</v>
      </c>
      <c r="K14" s="905"/>
    </row>
    <row r="15" spans="1:24" ht="20.100000000000001" customHeight="1" x14ac:dyDescent="0.15">
      <c r="A15" s="20" t="s">
        <v>28</v>
      </c>
      <c r="B15" s="12" t="s">
        <v>20</v>
      </c>
      <c r="C15" s="21"/>
      <c r="D15" s="32"/>
      <c r="E15" s="12" t="s">
        <v>20</v>
      </c>
      <c r="F15" s="12" t="s">
        <v>23</v>
      </c>
      <c r="G15" s="12"/>
      <c r="H15" s="12"/>
      <c r="I15" s="129">
        <f>COUNTIFS(B15:H15,"&lt;&gt;空",B15:H15,"&lt;&gt;休",B15:H15,"&lt;&gt;調",B15:H15,"&lt;&gt;",B15:H15,"&lt;&gt;調整休")</f>
        <v>3</v>
      </c>
      <c r="J15" s="904">
        <f>SUM(COUNTIF(B15:H15,"9-11,15-19"))*(6)+(COUNTIF(B15:H15,"9-12,16-19"))*(6)+(COUNTIF(B15:H15,"9-13,17-19"))*(6)+(COUNTIF(B15:H15,"9-19"))*(9)+(COUNTIF(B15:H15,"9-17"))*(7.25)+(COUNTIF(B15:H15,"9-16"))*(6.25)+(COUNTIF(B15:H15,"9-15"))*(5.5)+(COUNTIF(B15:H15,"9-14"))*(4.5)+(COUNTIF(B15:H15,"9-13"))*(4)+(COUNTIF(B15:H15,"9-12"))*(3)+(COUNTIF(B15:H15,"9-11:30"))*(2.5)+(COUNTIF(B15:H15,"13-19"))*(5.5)+(COUNTIF(B15:H15,"14-19"))*(4.5)+(COUNTIF(B15:H15,"15-19"))*(4)+(COUNTIF(B15:H15,"16-19"))*(3)+(COUNTIF(B15:H15,"16:30-19"))*(2.5)+(COUNTIF(B15:H15,"10-14"))*(4)+(COUNTIF(B15:H15,"10-15"))*(4.5)</f>
        <v>13</v>
      </c>
      <c r="K15" s="905"/>
    </row>
    <row r="16" spans="1:24" ht="20.100000000000001" customHeight="1" x14ac:dyDescent="0.15">
      <c r="A16" s="20"/>
      <c r="B16" s="12"/>
      <c r="C16" s="106"/>
      <c r="D16" s="36"/>
      <c r="E16" s="12"/>
      <c r="F16" s="12"/>
      <c r="G16" s="40"/>
      <c r="H16" s="12"/>
      <c r="I16" s="129">
        <f>COUNTIFS(B16:H16,"&lt;&gt;空",B16:H16,"&lt;&gt;休",B16:H16,"&lt;&gt;調",B16:H16,"&lt;&gt;",B16:H16,"&lt;&gt;調整休")</f>
        <v>0</v>
      </c>
      <c r="J16" s="904">
        <f>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0</v>
      </c>
      <c r="K16" s="905"/>
    </row>
    <row r="17" spans="1:11" ht="20.100000000000001" customHeight="1" x14ac:dyDescent="0.15">
      <c r="A17" s="130" t="s">
        <v>0</v>
      </c>
      <c r="B17" s="23">
        <v>45880</v>
      </c>
      <c r="C17" s="23">
        <v>45881</v>
      </c>
      <c r="D17" s="23">
        <v>45882</v>
      </c>
      <c r="E17" s="23">
        <v>45883</v>
      </c>
      <c r="F17" s="23">
        <v>45884</v>
      </c>
      <c r="G17" s="23">
        <v>45885</v>
      </c>
      <c r="H17" s="23">
        <v>45886</v>
      </c>
      <c r="I17" s="131"/>
      <c r="J17" s="906" t="s">
        <v>2</v>
      </c>
      <c r="K17" s="907"/>
    </row>
    <row r="18" spans="1:11" ht="20.100000000000001" customHeight="1" x14ac:dyDescent="0.15">
      <c r="A18" s="134" t="s">
        <v>3</v>
      </c>
      <c r="B18" s="24" t="s">
        <v>4</v>
      </c>
      <c r="C18" s="21" t="s">
        <v>5</v>
      </c>
      <c r="D18" s="21" t="s">
        <v>6</v>
      </c>
      <c r="E18" s="2" t="s">
        <v>7</v>
      </c>
      <c r="F18" s="2" t="s">
        <v>8</v>
      </c>
      <c r="G18" s="2" t="s">
        <v>9</v>
      </c>
      <c r="H18" s="24" t="s">
        <v>10</v>
      </c>
      <c r="I18" s="133"/>
      <c r="J18" s="908"/>
      <c r="K18" s="909"/>
    </row>
    <row r="19" spans="1:11" ht="20.100000000000001" customHeight="1" x14ac:dyDescent="0.15">
      <c r="A19" s="126" t="s">
        <v>12</v>
      </c>
      <c r="B19" s="12"/>
      <c r="C19" s="21"/>
      <c r="D19" s="21"/>
      <c r="E19" s="12"/>
      <c r="F19" s="12"/>
      <c r="G19" s="12"/>
      <c r="H19" s="12"/>
      <c r="I19" s="129"/>
      <c r="J19" s="838"/>
      <c r="K19" s="915"/>
    </row>
    <row r="20" spans="1:11" ht="20.100000000000001" customHeight="1" x14ac:dyDescent="0.15">
      <c r="A20" s="20" t="s">
        <v>24</v>
      </c>
      <c r="B20" s="12"/>
      <c r="C20" s="127"/>
      <c r="D20" s="32"/>
      <c r="E20" s="18"/>
      <c r="F20" s="12"/>
      <c r="G20" s="12"/>
      <c r="H20" s="12" t="s">
        <v>25</v>
      </c>
      <c r="I20" s="129">
        <f>COUNTIFS(B20:H20,"&lt;&gt;空",B20:H20,"&lt;&gt;休",B20:H20,"&lt;&gt;調",B20:H20,"&lt;&gt;",B20:H20,"&lt;&gt;調整休")</f>
        <v>1</v>
      </c>
      <c r="J20" s="904">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10-15"))*(4.5)</f>
        <v>4.5</v>
      </c>
      <c r="K20" s="905"/>
    </row>
    <row r="21" spans="1:11" ht="20.100000000000001" customHeight="1" x14ac:dyDescent="0.15">
      <c r="A21" s="20" t="s">
        <v>15</v>
      </c>
      <c r="B21" s="12" t="s">
        <v>25</v>
      </c>
      <c r="C21" s="21"/>
      <c r="D21" s="32"/>
      <c r="E21" s="12" t="s">
        <v>25</v>
      </c>
      <c r="F21" s="18"/>
      <c r="G21" s="12" t="s">
        <v>25</v>
      </c>
      <c r="H21" s="18"/>
      <c r="I21" s="129">
        <f>COUNTIFS(B21:H21,"&lt;&gt;空",B21:H21,"&lt;&gt;休",B21:H21,"&lt;&gt;調",B21:H21,"&lt;&gt;",B21:H21,"&lt;&gt;調整休")</f>
        <v>3</v>
      </c>
      <c r="J21" s="904">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10-15"))*(4.5)</f>
        <v>13.5</v>
      </c>
      <c r="K21" s="905"/>
    </row>
    <row r="22" spans="1:11" ht="20.100000000000001" customHeight="1" x14ac:dyDescent="0.15">
      <c r="A22" s="20" t="s">
        <v>28</v>
      </c>
      <c r="B22" s="12" t="s">
        <v>20</v>
      </c>
      <c r="C22" s="21"/>
      <c r="D22" s="32"/>
      <c r="E22" s="12" t="s">
        <v>20</v>
      </c>
      <c r="F22" s="12" t="s">
        <v>20</v>
      </c>
      <c r="G22" s="12"/>
      <c r="H22" s="12"/>
      <c r="I22" s="129">
        <f>COUNTIFS(B22:H22,"&lt;&gt;空",B22:H22,"&lt;&gt;休",B22:H22,"&lt;&gt;調",B22:H22,"&lt;&gt;",B22:H22,"&lt;&gt;調整休")</f>
        <v>3</v>
      </c>
      <c r="J22" s="904">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10-15"))*(4.5)</f>
        <v>13.5</v>
      </c>
      <c r="K22" s="905"/>
    </row>
    <row r="23" spans="1:11" ht="20.100000000000001" customHeight="1" x14ac:dyDescent="0.15">
      <c r="A23" s="20"/>
      <c r="B23" s="12"/>
      <c r="C23" s="106"/>
      <c r="D23" s="36"/>
      <c r="E23" s="12"/>
      <c r="F23" s="12"/>
      <c r="G23" s="40"/>
      <c r="H23" s="12"/>
      <c r="I23" s="129">
        <f>COUNTIFS(B23:H23,"&lt;&gt;空",B23:H23,"&lt;&gt;休",B23:H23,"&lt;&gt;調",B23:H23,"&lt;&gt;",B23:H23,"&lt;&gt;調整休")</f>
        <v>0</v>
      </c>
      <c r="J23" s="904">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10-15"))*(4.5)</f>
        <v>0</v>
      </c>
      <c r="K23" s="905"/>
    </row>
    <row r="24" spans="1:11" ht="20.100000000000001" customHeight="1" x14ac:dyDescent="0.15">
      <c r="A24" s="130" t="s">
        <v>0</v>
      </c>
      <c r="B24" s="90">
        <v>45887</v>
      </c>
      <c r="C24" s="90">
        <v>45888</v>
      </c>
      <c r="D24" s="90">
        <v>45889</v>
      </c>
      <c r="E24" s="90">
        <v>45890</v>
      </c>
      <c r="F24" s="90">
        <v>45891</v>
      </c>
      <c r="G24" s="90">
        <v>45892</v>
      </c>
      <c r="H24" s="90">
        <v>45893</v>
      </c>
      <c r="I24" s="131"/>
      <c r="J24" s="906" t="s">
        <v>2</v>
      </c>
      <c r="K24" s="907"/>
    </row>
    <row r="25" spans="1:11" ht="20.100000000000001" customHeight="1" x14ac:dyDescent="0.15">
      <c r="A25" s="132" t="s">
        <v>3</v>
      </c>
      <c r="B25" s="2" t="s">
        <v>4</v>
      </c>
      <c r="C25" s="21" t="s">
        <v>5</v>
      </c>
      <c r="D25" s="21" t="s">
        <v>6</v>
      </c>
      <c r="E25" s="2" t="s">
        <v>7</v>
      </c>
      <c r="F25" s="2" t="s">
        <v>8</v>
      </c>
      <c r="G25" s="2" t="s">
        <v>9</v>
      </c>
      <c r="H25" s="24" t="s">
        <v>10</v>
      </c>
      <c r="I25" s="133"/>
      <c r="J25" s="908"/>
      <c r="K25" s="909"/>
    </row>
    <row r="26" spans="1:11" ht="20.100000000000001" customHeight="1" x14ac:dyDescent="0.15">
      <c r="A26" s="126" t="s">
        <v>13</v>
      </c>
      <c r="B26" s="12"/>
      <c r="C26" s="127"/>
      <c r="D26" s="128"/>
      <c r="E26" s="52"/>
      <c r="F26" s="12"/>
      <c r="G26" s="12"/>
      <c r="H26" s="12"/>
      <c r="I26" s="129"/>
      <c r="J26" s="910"/>
      <c r="K26" s="911"/>
    </row>
    <row r="27" spans="1:11" ht="20.100000000000001" customHeight="1" x14ac:dyDescent="0.15">
      <c r="A27" s="20" t="s">
        <v>24</v>
      </c>
      <c r="B27" s="12"/>
      <c r="C27" s="127"/>
      <c r="D27" s="32"/>
      <c r="E27" s="18"/>
      <c r="F27" s="12"/>
      <c r="G27" s="12"/>
      <c r="H27" s="12" t="s">
        <v>25</v>
      </c>
      <c r="I27" s="129">
        <f>COUNTIFS(B27:H27,"&lt;&gt;空",B27:H27,"&lt;&gt;休",B27:H27,"&lt;&gt;調",B27:H27,"&lt;&gt;",B27:H27,"&lt;&gt;調整休")</f>
        <v>1</v>
      </c>
      <c r="J27" s="904">
        <f>SUM(COUNTIF(B27:H27,"9-11,15-19"))*(6)+(COUNTIF(B27:H27,"9-12,16-19"))*(6)+(COUNTIF(B27:H27,"9-13,17-19"))*(6)+(COUNTIF(B27:H27,"9-19"))*(9)+(COUNTIF(B27:H27,"9-17"))*(7.25)+(COUNTIF(B27:H27,"9-16"))*(6.25)+(COUNTIF(B27:H27,"9-15"))*(5.5)+(COUNTIF(B27:H27,"9-14"))*(4.5)+(COUNTIF(B27:H27,"9-13"))*(4)+(COUNTIF(B27:H27,"9-12"))*(3)+(COUNTIF(B27:H27,"9-11:30"))*(2.5)+(COUNTIF(B27:H27,"13-19"))*(5.5)+(COUNTIF(B27:H27,"14-19"))*(4.5)+(COUNTIF(B27:H27,"15-19"))*(4)+(COUNTIF(B27:H27,"16-19"))*(3)+(COUNTIF(B27:H27,"16:30-19"))*(2.5)+(COUNTIF(B27:H27,"10-14"))*(4)+(COUNTIF(B27:H27,"10-15"))*(4.5)</f>
        <v>4.5</v>
      </c>
      <c r="K27" s="905"/>
    </row>
    <row r="28" spans="1:11" ht="20.100000000000001" customHeight="1" x14ac:dyDescent="0.15">
      <c r="A28" s="20" t="s">
        <v>15</v>
      </c>
      <c r="B28" s="12" t="s">
        <v>25</v>
      </c>
      <c r="C28" s="21"/>
      <c r="D28" s="32"/>
      <c r="E28" s="12" t="s">
        <v>25</v>
      </c>
      <c r="F28" s="18"/>
      <c r="G28" s="12" t="s">
        <v>25</v>
      </c>
      <c r="H28" s="18"/>
      <c r="I28" s="129">
        <f>COUNTIFS(B28:H28,"&lt;&gt;空",B28:H28,"&lt;&gt;休",B28:H28,"&lt;&gt;調",B28:H28,"&lt;&gt;",B28:H28,"&lt;&gt;調整休")</f>
        <v>3</v>
      </c>
      <c r="J28" s="904">
        <f>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10-15"))*(4.5)</f>
        <v>13.5</v>
      </c>
      <c r="K28" s="905"/>
    </row>
    <row r="29" spans="1:11" ht="20.100000000000001" customHeight="1" x14ac:dyDescent="0.15">
      <c r="A29" s="20" t="s">
        <v>28</v>
      </c>
      <c r="B29" s="12" t="s">
        <v>20</v>
      </c>
      <c r="C29" s="21"/>
      <c r="D29" s="32"/>
      <c r="E29" s="12" t="s">
        <v>20</v>
      </c>
      <c r="F29" s="12" t="s">
        <v>20</v>
      </c>
      <c r="G29" s="12"/>
      <c r="H29" s="12"/>
      <c r="I29" s="129">
        <f>COUNTIFS(B29:H29,"&lt;&gt;空",B29:H29,"&lt;&gt;休",B29:H29,"&lt;&gt;調",B29:H29,"&lt;&gt;",B29:H29,"&lt;&gt;調整休")</f>
        <v>3</v>
      </c>
      <c r="J29" s="904">
        <f>SUM(COUNTIF(B29:H29,"9-11,15-19"))*(6)+(COUNTIF(B29:H29,"9-12,16-19"))*(6)+(COUNTIF(B29:H29,"9-13,17-19"))*(6)+(COUNTIF(B29:H29,"9-19"))*(9)+(COUNTIF(B29:H29,"9-17"))*(7.25)+(COUNTIF(B29:H29,"9-16"))*(6.25)+(COUNTIF(B29:H29,"9-15"))*(5.5)+(COUNTIF(B29:H29,"9-14"))*(4.5)+(COUNTIF(B29:H29,"9-13"))*(4)+(COUNTIF(B29:H29,"9-12"))*(3)+(COUNTIF(B29:H29,"9-11:30"))*(2.5)+(COUNTIF(B29:H29,"13-19"))*(5.5)+(COUNTIF(B29:H29,"14-19"))*(4.5)+(COUNTIF(B29:H29,"15-19"))*(4)+(COUNTIF(B29:H29,"16-19"))*(3)+(COUNTIF(B29:H29,"16:30-19"))*(2.5)+(COUNTIF(B29:H29,"10-14"))*(4)+(COUNTIF(B29:H29,"10-15"))*(4.5)</f>
        <v>13.5</v>
      </c>
      <c r="K29" s="905"/>
    </row>
    <row r="30" spans="1:11" ht="20.100000000000001" customHeight="1" x14ac:dyDescent="0.15">
      <c r="A30" s="20"/>
      <c r="B30" s="12"/>
      <c r="C30" s="106"/>
      <c r="D30" s="36"/>
      <c r="E30" s="12"/>
      <c r="F30" s="12"/>
      <c r="G30" s="40"/>
      <c r="H30" s="12"/>
      <c r="I30" s="129">
        <f>COUNTIFS(B30:H30,"&lt;&gt;空",B30:H30,"&lt;&gt;休",B30:H30,"&lt;&gt;調",B30:H30,"&lt;&gt;",B30:H30,"&lt;&gt;調整休")</f>
        <v>0</v>
      </c>
      <c r="J30" s="904">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10-15"))*(4.5)</f>
        <v>0</v>
      </c>
      <c r="K30" s="905"/>
    </row>
    <row r="31" spans="1:11" ht="20.100000000000001" customHeight="1" x14ac:dyDescent="0.15">
      <c r="A31" s="130" t="s">
        <v>0</v>
      </c>
      <c r="B31" s="23">
        <v>45894</v>
      </c>
      <c r="C31" s="23">
        <v>45895</v>
      </c>
      <c r="D31" s="23">
        <v>45896</v>
      </c>
      <c r="E31" s="23">
        <v>45897</v>
      </c>
      <c r="F31" s="23">
        <v>45898</v>
      </c>
      <c r="G31" s="23">
        <v>45899</v>
      </c>
      <c r="H31" s="23">
        <v>45900</v>
      </c>
      <c r="I31" s="131"/>
      <c r="J31" s="906" t="s">
        <v>2</v>
      </c>
      <c r="K31" s="907"/>
    </row>
    <row r="32" spans="1:11" ht="20.100000000000001" customHeight="1" x14ac:dyDescent="0.15">
      <c r="A32" s="134" t="s">
        <v>3</v>
      </c>
      <c r="B32" s="2" t="s">
        <v>4</v>
      </c>
      <c r="C32" s="316" t="s">
        <v>5</v>
      </c>
      <c r="D32" s="21" t="s">
        <v>6</v>
      </c>
      <c r="E32" s="2" t="s">
        <v>7</v>
      </c>
      <c r="F32" s="2" t="s">
        <v>8</v>
      </c>
      <c r="G32" s="2" t="s">
        <v>9</v>
      </c>
      <c r="H32" s="24" t="s">
        <v>10</v>
      </c>
      <c r="I32" s="133"/>
      <c r="J32" s="908"/>
      <c r="K32" s="909"/>
    </row>
    <row r="33" spans="1:14" ht="20.100000000000001" customHeight="1" x14ac:dyDescent="0.15">
      <c r="A33" s="126" t="s">
        <v>12</v>
      </c>
      <c r="B33" s="52"/>
      <c r="C33" s="127"/>
      <c r="D33" s="128"/>
      <c r="E33" s="52"/>
      <c r="F33" s="12"/>
      <c r="G33" s="12"/>
      <c r="H33" s="12"/>
      <c r="I33" s="9"/>
      <c r="J33" s="912"/>
      <c r="K33" s="913"/>
    </row>
    <row r="34" spans="1:14" ht="20.100000000000001" customHeight="1" x14ac:dyDescent="0.15">
      <c r="A34" s="20" t="s">
        <v>24</v>
      </c>
      <c r="B34" s="12"/>
      <c r="C34" s="127"/>
      <c r="D34" s="32"/>
      <c r="E34" s="18"/>
      <c r="F34" s="12"/>
      <c r="G34" s="12"/>
      <c r="H34" s="12" t="s">
        <v>25</v>
      </c>
      <c r="I34" s="129">
        <f>COUNTIFS(B34:H34,"&lt;&gt;空",B34:H34,"&lt;&gt;休",B34:H34,"&lt;&gt;調",B34:H34,"&lt;&gt;",B34:H34,"&lt;&gt;調整休")</f>
        <v>1</v>
      </c>
      <c r="J34" s="904">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10-15"))*(4.5)</f>
        <v>4.5</v>
      </c>
      <c r="K34" s="905"/>
    </row>
    <row r="35" spans="1:14" ht="20.100000000000001" customHeight="1" x14ac:dyDescent="0.15">
      <c r="A35" s="20" t="s">
        <v>15</v>
      </c>
      <c r="B35" s="12" t="s">
        <v>25</v>
      </c>
      <c r="C35" s="21"/>
      <c r="D35" s="32"/>
      <c r="E35" s="12" t="s">
        <v>25</v>
      </c>
      <c r="F35" s="18"/>
      <c r="G35" s="12" t="s">
        <v>25</v>
      </c>
      <c r="H35" s="18"/>
      <c r="I35" s="129">
        <f>COUNTIFS(B35:H35,"&lt;&gt;空",B35:H35,"&lt;&gt;休",B35:H35,"&lt;&gt;調",B35:H35,"&lt;&gt;",B35:H35,"&lt;&gt;調整休")</f>
        <v>3</v>
      </c>
      <c r="J35" s="904">
        <f>SUM(COUNTIF(B35:H35,"9-11,15-19"))*(6)+(COUNTIF(B35:H35,"9-12,16-19"))*(6)+(COUNTIF(B35:H35,"9-13,17-19"))*(6)+(COUNTIF(B35:H35,"9-19"))*(9)+(COUNTIF(B35:H35,"9-17"))*(7.25)+(COUNTIF(B35:H35,"9-16"))*(6.25)+(COUNTIF(B35:H35,"9-15"))*(5.5)+(COUNTIF(B35:H35,"9-14"))*(4.5)+(COUNTIF(B35:H35,"9-13"))*(4)+(COUNTIF(B35:H35,"9-12"))*(3)+(COUNTIF(B35:H35,"9-11:30"))*(2.5)+(COUNTIF(B35:H35,"13-19"))*(5.5)+(COUNTIF(B35:H35,"14-19"))*(4.5)+(COUNTIF(B35:H35,"15-19"))*(4)+(COUNTIF(B35:H35,"16-19"))*(3)+(COUNTIF(B35:H35,"16:30-19"))*(2.5)+(COUNTIF(B35:H35,"10-14"))*(4)+(COUNTIF(B35:H35,"10-15"))*(4.5)</f>
        <v>13.5</v>
      </c>
      <c r="K35" s="905"/>
    </row>
    <row r="36" spans="1:14" ht="20.100000000000001" customHeight="1" x14ac:dyDescent="0.15">
      <c r="A36" s="20" t="s">
        <v>28</v>
      </c>
      <c r="B36" s="12" t="s">
        <v>20</v>
      </c>
      <c r="C36" s="21"/>
      <c r="D36" s="32"/>
      <c r="E36" s="12" t="s">
        <v>20</v>
      </c>
      <c r="F36" s="59"/>
      <c r="G36" s="12"/>
      <c r="H36" s="12"/>
      <c r="I36" s="129">
        <f>COUNTIFS(B36:H36,"&lt;&gt;空",B36:H36,"&lt;&gt;休",B36:H36,"&lt;&gt;調",B36:H36,"&lt;&gt;",B36:H36,"&lt;&gt;調整休")</f>
        <v>2</v>
      </c>
      <c r="J36" s="904">
        <f>SUM(COUNTIF(B36:H36,"9-11,15-19"))*(6)+(COUNTIF(B36:H36,"9-12,16-19"))*(6)+(COUNTIF(B36:H36,"9-13,17-19"))*(6)+(COUNTIF(B36:H36,"9-19"))*(9)+(COUNTIF(B36:H36,"9-17"))*(7.25)+(COUNTIF(B36:H36,"9-16"))*(6.25)+(COUNTIF(B36:H36,"9-15"))*(5.5)+(COUNTIF(B36:H36,"9-14"))*(4.5)+(COUNTIF(B36:H36,"9-13"))*(4)+(COUNTIF(B36:H36,"9-12"))*(3)+(COUNTIF(B36:H36,"9-11:30"))*(2.5)+(COUNTIF(B36:H36,"13-19"))*(5.5)+(COUNTIF(B36:H36,"14-19"))*(4.5)+(COUNTIF(B36:H36,"15-19"))*(4)+(COUNTIF(B36:H36,"16-19"))*(3)+(COUNTIF(B36:H36,"16:30-19"))*(2.5)+(COUNTIF(B36:H36,"10-14"))*(4)+(COUNTIF(B36:H36,"10-15"))*(4.5)</f>
        <v>9</v>
      </c>
      <c r="K36" s="905"/>
    </row>
    <row r="37" spans="1:14" ht="20.100000000000001" customHeight="1" x14ac:dyDescent="0.15">
      <c r="A37" s="20"/>
      <c r="B37" s="12"/>
      <c r="C37" s="106"/>
      <c r="D37" s="36"/>
      <c r="E37" s="12"/>
      <c r="F37" s="12"/>
      <c r="G37" s="40"/>
      <c r="H37" s="12"/>
      <c r="I37" s="129">
        <f>COUNTIFS(B37:H37,"&lt;&gt;空",B37:H37,"&lt;&gt;休",B37:H37,"&lt;&gt;調",B37:H37,"&lt;&gt;",B37:H37,"&lt;&gt;調整休")</f>
        <v>0</v>
      </c>
      <c r="J37" s="904">
        <f>SUM(COUNTIF(B37:H37,"9-11,15-19"))*(6)+(COUNTIF(B37:H37,"9-12,16-19"))*(6)+(COUNTIF(B37:H37,"9-13,17-19"))*(6)+(COUNTIF(B37:H37,"9-19"))*(9)+(COUNTIF(B37:H37,"9-17"))*(7.25)+(COUNTIF(B37:H37,"9-16"))*(6.25)+(COUNTIF(B37:H37,"9-15"))*(5.5)+(COUNTIF(B37:H37,"9-14"))*(4.5)+(COUNTIF(B37:H37,"9-13"))*(4)+(COUNTIF(B37:H37,"9-12"))*(3)+(COUNTIF(B37:H37,"9-11:30"))*(2.5)+(COUNTIF(B37:H37,"13-19"))*(5.5)+(COUNTIF(B37:H37,"14-19"))*(4.5)+(COUNTIF(B37:H37,"15-19"))*(4)+(COUNTIF(B37:H37,"16-19"))*(3)+(COUNTIF(B37:H37,"16:30-19"))*(2.5)+(COUNTIF(B37:H37,"10-14"))*(4)+(COUNTIF(B37:H37,"10-15"))*(4.5)</f>
        <v>0</v>
      </c>
      <c r="K37" s="905"/>
      <c r="M37" s="10"/>
      <c r="N37" s="10"/>
    </row>
    <row r="38" spans="1:14" ht="20.100000000000001" customHeight="1" x14ac:dyDescent="0.15">
      <c r="A38" s="41"/>
      <c r="B38" s="42"/>
      <c r="C38" s="42"/>
      <c r="D38" s="42"/>
      <c r="E38" s="42"/>
      <c r="F38" s="42"/>
      <c r="G38" s="42"/>
      <c r="H38" s="42"/>
      <c r="I38" s="959" t="s">
        <v>288</v>
      </c>
      <c r="J38" s="959"/>
      <c r="K38" s="959"/>
    </row>
    <row r="39" spans="1:14" ht="20.100000000000001" customHeight="1" x14ac:dyDescent="0.15">
      <c r="A39" s="699" t="s">
        <v>36</v>
      </c>
      <c r="B39" s="700"/>
      <c r="C39" s="13"/>
      <c r="D39" s="897" t="s">
        <v>31</v>
      </c>
      <c r="E39" s="897"/>
      <c r="H39" s="10"/>
      <c r="I39" s="10"/>
      <c r="M39" s="123"/>
      <c r="N39" s="135"/>
    </row>
    <row r="40" spans="1:14" ht="20.100000000000001" customHeight="1" x14ac:dyDescent="0.15">
      <c r="A40" s="702" t="s">
        <v>85</v>
      </c>
      <c r="B40" s="703"/>
      <c r="C40" s="903" t="s">
        <v>34</v>
      </c>
      <c r="D40" s="899"/>
      <c r="E40" s="899"/>
      <c r="F40" s="899"/>
      <c r="G40" s="899"/>
      <c r="H40" s="899"/>
      <c r="I40" s="899"/>
      <c r="J40" s="899"/>
      <c r="K40" s="899"/>
      <c r="M40" s="123"/>
      <c r="N40" s="135"/>
    </row>
    <row r="41" spans="1:14" ht="20.100000000000001" customHeight="1" x14ac:dyDescent="0.15">
      <c r="A41" s="702" t="s">
        <v>86</v>
      </c>
      <c r="B41" s="703"/>
      <c r="C41" s="903" t="s">
        <v>30</v>
      </c>
      <c r="D41" s="899"/>
      <c r="E41" s="899"/>
      <c r="F41" s="899"/>
      <c r="G41" s="899"/>
      <c r="H41" s="899"/>
      <c r="I41" s="899"/>
      <c r="J41" s="899"/>
      <c r="K41" s="899"/>
    </row>
    <row r="42" spans="1:14" ht="20.100000000000001" customHeight="1" x14ac:dyDescent="0.15">
      <c r="A42" s="95" t="s">
        <v>87</v>
      </c>
      <c r="B42" s="96"/>
      <c r="C42" s="34" t="s">
        <v>32</v>
      </c>
      <c r="D42" s="35"/>
      <c r="E42" s="35"/>
      <c r="F42" s="35"/>
      <c r="G42" s="35"/>
      <c r="H42" s="35"/>
      <c r="I42" s="35"/>
      <c r="J42" s="35"/>
      <c r="K42" s="35"/>
    </row>
    <row r="43" spans="1:14" ht="20.100000000000001" customHeight="1" x14ac:dyDescent="0.15">
      <c r="A43" s="95" t="s">
        <v>88</v>
      </c>
      <c r="B43" s="96"/>
      <c r="C43" s="903" t="s">
        <v>65</v>
      </c>
      <c r="D43" s="899"/>
      <c r="E43" s="899"/>
      <c r="F43" s="899"/>
      <c r="G43" s="899"/>
      <c r="H43" s="899"/>
      <c r="I43" s="899"/>
      <c r="J43" s="899"/>
      <c r="K43" s="899"/>
    </row>
    <row r="44" spans="1:14" ht="20.100000000000001" customHeight="1" x14ac:dyDescent="0.15">
      <c r="A44" s="694"/>
      <c r="B44" s="695"/>
      <c r="C44" s="903" t="s">
        <v>33</v>
      </c>
      <c r="D44" s="899"/>
      <c r="E44" s="899"/>
      <c r="F44" s="899"/>
      <c r="G44" s="899"/>
      <c r="H44" s="899"/>
      <c r="I44" s="899"/>
      <c r="J44" s="899"/>
      <c r="K44" s="899"/>
    </row>
    <row r="45" spans="1:14" ht="20.100000000000001" customHeight="1" x14ac:dyDescent="0.15">
      <c r="A45" s="896"/>
      <c r="B45" s="896"/>
      <c r="C45" s="35" t="s">
        <v>35</v>
      </c>
      <c r="D45" s="35"/>
      <c r="E45" s="35"/>
      <c r="F45" s="35"/>
      <c r="G45" s="35"/>
      <c r="H45" s="35"/>
      <c r="I45" s="35"/>
      <c r="J45" s="35"/>
      <c r="K45" s="35"/>
    </row>
    <row r="46" spans="1:14" ht="20.100000000000001" customHeight="1" x14ac:dyDescent="0.15">
      <c r="A46" s="898"/>
      <c r="B46" s="898"/>
      <c r="C46" s="899" t="s">
        <v>104</v>
      </c>
      <c r="D46" s="899"/>
      <c r="E46" s="899"/>
      <c r="F46" s="899"/>
      <c r="G46" s="899"/>
      <c r="H46" s="899"/>
      <c r="I46" s="899"/>
      <c r="J46" s="899"/>
      <c r="K46" s="899"/>
    </row>
    <row r="47" spans="1:14" ht="20.100000000000001" customHeight="1" x14ac:dyDescent="0.15">
      <c r="A47" s="898"/>
      <c r="B47" s="898"/>
      <c r="C47" s="899" t="s">
        <v>105</v>
      </c>
      <c r="D47" s="899"/>
      <c r="E47" s="899"/>
      <c r="F47" s="899"/>
      <c r="G47" s="899"/>
      <c r="H47" s="899"/>
      <c r="I47" s="899"/>
      <c r="J47" s="899"/>
      <c r="K47" s="899"/>
    </row>
  </sheetData>
  <mergeCells count="48">
    <mergeCell ref="J6:K6"/>
    <mergeCell ref="B1:F1"/>
    <mergeCell ref="H1:K1"/>
    <mergeCell ref="I3:I4"/>
    <mergeCell ref="J3:K4"/>
    <mergeCell ref="J5:K5"/>
    <mergeCell ref="J20:K20"/>
    <mergeCell ref="J7:K7"/>
    <mergeCell ref="J8:K8"/>
    <mergeCell ref="J9:K9"/>
    <mergeCell ref="J10:K11"/>
    <mergeCell ref="J12:K12"/>
    <mergeCell ref="J13:K13"/>
    <mergeCell ref="J14:K14"/>
    <mergeCell ref="J15:K15"/>
    <mergeCell ref="J16:K16"/>
    <mergeCell ref="J17:K18"/>
    <mergeCell ref="J19:K19"/>
    <mergeCell ref="J34:K34"/>
    <mergeCell ref="J21:K21"/>
    <mergeCell ref="J22:K22"/>
    <mergeCell ref="J23:K23"/>
    <mergeCell ref="J24:K25"/>
    <mergeCell ref="J26:K26"/>
    <mergeCell ref="J27:K27"/>
    <mergeCell ref="J28:K28"/>
    <mergeCell ref="J29:K29"/>
    <mergeCell ref="J30:K30"/>
    <mergeCell ref="J31:K32"/>
    <mergeCell ref="J33:K33"/>
    <mergeCell ref="A44:B44"/>
    <mergeCell ref="C44:K44"/>
    <mergeCell ref="J35:K35"/>
    <mergeCell ref="J36:K36"/>
    <mergeCell ref="J37:K37"/>
    <mergeCell ref="I38:K38"/>
    <mergeCell ref="A39:B39"/>
    <mergeCell ref="D39:E39"/>
    <mergeCell ref="A40:B40"/>
    <mergeCell ref="C40:K40"/>
    <mergeCell ref="A41:B41"/>
    <mergeCell ref="C41:K41"/>
    <mergeCell ref="C43:K43"/>
    <mergeCell ref="A45:B45"/>
    <mergeCell ref="A46:B46"/>
    <mergeCell ref="C46:K46"/>
    <mergeCell ref="A47:B47"/>
    <mergeCell ref="C47:K47"/>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0C69C58-DB5E-4A40-8A4E-718BF8EEDEB4}">
          <x14:formula1>
            <xm:f>'F:\Users\clmiwa-three\Downloads\[《中村》新田・草加 エリア 仮シフト【12月16日～1月15日】.xlsx]参照データベース'!#REF!</xm:f>
          </x14:formula1>
          <xm:sqref>G1 D38:H38 D37 C23:D23 C30:D30 E26 B33 C16:D16 C37:C38 E33 B9:D9</xm:sqref>
        </x14:dataValidation>
      </x14:dataValidations>
    </ext>
  </extLst>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E8E1E-E1A6-47BB-B242-A14F8A0B0B26}">
  <sheetPr>
    <tabColor theme="7" tint="0.59999389629810485"/>
    <pageSetUpPr fitToPage="1"/>
  </sheetPr>
  <dimension ref="A1:N52"/>
  <sheetViews>
    <sheetView zoomScale="90" zoomScaleNormal="90" workbookViewId="0">
      <selection activeCell="C5" sqref="C5"/>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254</v>
      </c>
      <c r="C1" s="683"/>
      <c r="D1" s="683"/>
      <c r="E1" s="683"/>
      <c r="F1" s="683"/>
      <c r="H1" s="867" t="s">
        <v>45</v>
      </c>
      <c r="I1" s="868"/>
      <c r="J1" s="869"/>
      <c r="K1" s="870"/>
    </row>
    <row r="2" spans="1:11" ht="9.9499999999999993" customHeight="1" x14ac:dyDescent="0.15">
      <c r="A2" s="14"/>
      <c r="I2" s="14"/>
      <c r="J2" s="3"/>
      <c r="K2" s="4"/>
    </row>
    <row r="3" spans="1:11" ht="19.5" customHeight="1" x14ac:dyDescent="0.15">
      <c r="A3" s="2" t="s">
        <v>64</v>
      </c>
      <c r="B3" s="90"/>
      <c r="C3" s="90"/>
      <c r="D3" s="90"/>
      <c r="E3" s="90"/>
      <c r="F3" s="90">
        <v>45870</v>
      </c>
      <c r="G3" s="90">
        <v>45871</v>
      </c>
      <c r="H3" s="90">
        <v>45872</v>
      </c>
      <c r="I3" s="727" t="s">
        <v>1</v>
      </c>
      <c r="J3" s="717" t="s">
        <v>2</v>
      </c>
      <c r="K3" s="718"/>
    </row>
    <row r="4" spans="1:11" ht="19.5" customHeight="1" x14ac:dyDescent="0.15">
      <c r="A4" s="2" t="s">
        <v>3</v>
      </c>
      <c r="B4" s="2"/>
      <c r="C4" s="2"/>
      <c r="D4" s="2"/>
      <c r="E4" s="2"/>
      <c r="F4" s="2" t="s">
        <v>8</v>
      </c>
      <c r="G4" s="2" t="s">
        <v>9</v>
      </c>
      <c r="H4" s="24" t="s">
        <v>10</v>
      </c>
      <c r="I4" s="728"/>
      <c r="J4" s="719"/>
      <c r="K4" s="720"/>
    </row>
    <row r="5" spans="1:11" ht="19.5" customHeight="1" x14ac:dyDescent="0.15">
      <c r="A5" s="17" t="s">
        <v>12</v>
      </c>
      <c r="B5" s="21"/>
      <c r="C5" s="21"/>
      <c r="D5" s="21"/>
      <c r="E5" s="21"/>
      <c r="F5" s="12"/>
      <c r="G5" s="12"/>
      <c r="H5" s="12"/>
      <c r="I5" s="5"/>
      <c r="J5" s="682"/>
      <c r="K5" s="692"/>
    </row>
    <row r="6" spans="1:11" ht="19.5" customHeight="1" x14ac:dyDescent="0.15">
      <c r="A6" s="19" t="s">
        <v>61</v>
      </c>
      <c r="B6" s="127"/>
      <c r="C6" s="127"/>
      <c r="D6" s="32"/>
      <c r="E6" s="127"/>
      <c r="F6" s="54" t="s">
        <v>20</v>
      </c>
      <c r="G6" s="54" t="s">
        <v>21</v>
      </c>
      <c r="H6" s="54"/>
      <c r="I6" s="5">
        <f>COUNTIFS(B6:H6,"&lt;&gt;空",B6:H6,"&lt;&gt;休",B6:H6,"&lt;&gt;調",B6:H6,"&lt;&gt;",B6:H6,"&lt;&gt;調整休")</f>
        <v>2</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f>
        <v>9</v>
      </c>
      <c r="K6" s="692"/>
    </row>
    <row r="7" spans="1:11" ht="19.5" customHeight="1" x14ac:dyDescent="0.15">
      <c r="A7" s="20" t="s">
        <v>44</v>
      </c>
      <c r="B7" s="21"/>
      <c r="C7" s="21"/>
      <c r="D7" s="32"/>
      <c r="E7" s="21"/>
      <c r="F7" s="54" t="s">
        <v>21</v>
      </c>
      <c r="G7" s="54" t="s">
        <v>20</v>
      </c>
      <c r="H7" s="54" t="s">
        <v>58</v>
      </c>
      <c r="I7" s="5">
        <f>COUNTIFS(B7:H7,"&lt;&gt;空",B7:H7,"&lt;&gt;休",B7:H7,"&lt;&gt;調",B7:H7,"&lt;&gt;",B7:H7,"&lt;&gt;調整休")</f>
        <v>3</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f>
        <v>15.25</v>
      </c>
      <c r="K7" s="692"/>
    </row>
    <row r="8" spans="1:11" ht="19.5" customHeight="1" x14ac:dyDescent="0.15">
      <c r="A8" s="19" t="s">
        <v>71</v>
      </c>
      <c r="B8" s="21"/>
      <c r="C8" s="21"/>
      <c r="D8" s="32"/>
      <c r="E8" s="21"/>
      <c r="F8" s="54"/>
      <c r="G8" s="54"/>
      <c r="H8" s="12" t="s">
        <v>27</v>
      </c>
      <c r="I8" s="5">
        <f>COUNTIFS(B8:H8,"&lt;&gt;空",B8:H8,"&lt;&gt;休",B8:H8,"&lt;&gt;調",B8:H8,"&lt;&gt;",B8:H8,"&lt;&gt;調整休")</f>
        <v>1</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(3)+(COUNTIF(B8:H8,"16-19"))*(3)</f>
        <v>3</v>
      </c>
      <c r="K8" s="692"/>
    </row>
    <row r="9" spans="1:11" ht="19.5" customHeight="1" x14ac:dyDescent="0.15">
      <c r="A9" s="56" t="s">
        <v>66</v>
      </c>
      <c r="B9" s="21"/>
      <c r="C9" s="21"/>
      <c r="D9" s="32"/>
      <c r="E9" s="21"/>
      <c r="F9" s="54"/>
      <c r="G9" s="54"/>
      <c r="H9" s="57"/>
      <c r="I9" s="5"/>
      <c r="J9" s="682"/>
      <c r="K9" s="692"/>
    </row>
    <row r="10" spans="1:11" ht="19.5" customHeight="1" x14ac:dyDescent="0.15">
      <c r="A10" s="44"/>
      <c r="B10" s="106"/>
      <c r="C10" s="106"/>
      <c r="D10" s="106"/>
      <c r="E10" s="106"/>
      <c r="F10" s="40"/>
      <c r="G10" s="12"/>
      <c r="H10" s="40"/>
      <c r="I10" s="5"/>
      <c r="J10" s="758"/>
      <c r="K10" s="759"/>
    </row>
    <row r="11" spans="1:11" ht="19.5" customHeight="1" x14ac:dyDescent="0.15">
      <c r="A11" s="33" t="s">
        <v>0</v>
      </c>
      <c r="B11" s="90">
        <v>45873</v>
      </c>
      <c r="C11" s="90">
        <v>45874</v>
      </c>
      <c r="D11" s="90">
        <v>45875</v>
      </c>
      <c r="E11" s="90">
        <v>45876</v>
      </c>
      <c r="F11" s="90">
        <v>45877</v>
      </c>
      <c r="G11" s="90">
        <v>45878</v>
      </c>
      <c r="H11" s="90">
        <v>45879</v>
      </c>
      <c r="I11" s="7"/>
      <c r="J11" s="717" t="s">
        <v>2</v>
      </c>
      <c r="K11" s="718"/>
    </row>
    <row r="12" spans="1:11" ht="19.5" customHeight="1" x14ac:dyDescent="0.15">
      <c r="A12" s="22" t="s">
        <v>3</v>
      </c>
      <c r="B12" s="2" t="s">
        <v>4</v>
      </c>
      <c r="C12" s="2" t="s">
        <v>5</v>
      </c>
      <c r="D12" s="21" t="s">
        <v>6</v>
      </c>
      <c r="E12" s="2" t="s">
        <v>7</v>
      </c>
      <c r="F12" s="2" t="s">
        <v>8</v>
      </c>
      <c r="G12" s="2" t="s">
        <v>9</v>
      </c>
      <c r="H12" s="24" t="s">
        <v>10</v>
      </c>
      <c r="I12" s="8"/>
      <c r="J12" s="719"/>
      <c r="K12" s="720"/>
    </row>
    <row r="13" spans="1:11" ht="19.5" customHeight="1" x14ac:dyDescent="0.15">
      <c r="A13" s="17" t="s">
        <v>13</v>
      </c>
      <c r="B13" s="12"/>
      <c r="C13" s="21"/>
      <c r="D13" s="21"/>
      <c r="E13" s="12"/>
      <c r="F13" s="12"/>
      <c r="G13" s="12"/>
      <c r="H13" s="12"/>
      <c r="I13" s="5"/>
      <c r="J13" s="682"/>
      <c r="K13" s="692"/>
    </row>
    <row r="14" spans="1:11" ht="19.5" customHeight="1" x14ac:dyDescent="0.15">
      <c r="A14" s="19" t="s">
        <v>61</v>
      </c>
      <c r="B14" s="12" t="s">
        <v>58</v>
      </c>
      <c r="C14" s="127"/>
      <c r="D14" s="32"/>
      <c r="E14" s="54"/>
      <c r="F14" s="54" t="s">
        <v>21</v>
      </c>
      <c r="G14" s="54" t="s">
        <v>21</v>
      </c>
      <c r="H14" s="54" t="s">
        <v>58</v>
      </c>
      <c r="I14" s="5">
        <f t="shared" ref="I14:I16" si="0">COUNTIFS(B14:H14,"&lt;&gt;空",B14:H14,"&lt;&gt;休",B14:H14,"&lt;&gt;調",B14:H14,"&lt;&gt;",B14:H14,"&lt;&gt;調整休")</f>
        <v>4</v>
      </c>
      <c r="J14" s="682">
        <v>27.5</v>
      </c>
      <c r="K14" s="692"/>
    </row>
    <row r="15" spans="1:11" ht="19.5" customHeight="1" x14ac:dyDescent="0.15">
      <c r="A15" s="20" t="s">
        <v>44</v>
      </c>
      <c r="B15" s="16"/>
      <c r="C15" s="21"/>
      <c r="D15" s="32"/>
      <c r="E15" s="54" t="s">
        <v>22</v>
      </c>
      <c r="F15" s="54" t="s">
        <v>20</v>
      </c>
      <c r="G15" s="54" t="s">
        <v>20</v>
      </c>
      <c r="H15" s="54"/>
      <c r="I15" s="5">
        <f t="shared" si="0"/>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13:30-19"))*(5)+(COUNTIF(B15:H15,"14-17"))*(4)+(COUNTIF(B15:H15,"16-19"))*(4)</f>
        <v>14.5</v>
      </c>
      <c r="K15" s="692"/>
    </row>
    <row r="16" spans="1:11" ht="19.5" customHeight="1" x14ac:dyDescent="0.15">
      <c r="A16" s="19" t="s">
        <v>71</v>
      </c>
      <c r="B16" s="12" t="s">
        <v>27</v>
      </c>
      <c r="C16" s="21"/>
      <c r="D16" s="32"/>
      <c r="E16" s="12" t="s">
        <v>68</v>
      </c>
      <c r="F16" s="54"/>
      <c r="G16" s="54"/>
      <c r="H16" s="12" t="s">
        <v>27</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(3)+(COUNTIF(B16:H16,"16-19"))*(3)</f>
        <v>10</v>
      </c>
      <c r="K16" s="692"/>
    </row>
    <row r="17" spans="1:11" ht="19.5" customHeight="1" x14ac:dyDescent="0.15">
      <c r="A17" s="56" t="s">
        <v>66</v>
      </c>
      <c r="B17" s="16"/>
      <c r="C17" s="21"/>
      <c r="D17" s="32"/>
      <c r="E17" s="16"/>
      <c r="F17" s="54"/>
      <c r="G17" s="54"/>
      <c r="H17" s="57"/>
      <c r="I17" s="5"/>
      <c r="J17" s="682"/>
      <c r="K17" s="692"/>
    </row>
    <row r="18" spans="1:11" ht="19.5" customHeight="1" x14ac:dyDescent="0.15">
      <c r="A18" s="44"/>
      <c r="B18" s="12"/>
      <c r="C18" s="106"/>
      <c r="D18" s="106"/>
      <c r="E18" s="12"/>
      <c r="F18" s="40"/>
      <c r="G18" s="12"/>
      <c r="H18" s="40"/>
      <c r="I18" s="5"/>
      <c r="J18" s="758"/>
      <c r="K18" s="759"/>
    </row>
    <row r="19" spans="1:11" ht="19.5" customHeight="1" x14ac:dyDescent="0.15">
      <c r="A19" s="22" t="s">
        <v>0</v>
      </c>
      <c r="B19" s="23">
        <v>45880</v>
      </c>
      <c r="C19" s="23">
        <v>45881</v>
      </c>
      <c r="D19" s="23">
        <v>45882</v>
      </c>
      <c r="E19" s="23">
        <v>45883</v>
      </c>
      <c r="F19" s="23">
        <v>45884</v>
      </c>
      <c r="G19" s="23">
        <v>45885</v>
      </c>
      <c r="H19" s="23">
        <v>45886</v>
      </c>
      <c r="I19" s="7"/>
      <c r="J19" s="717" t="s">
        <v>2</v>
      </c>
      <c r="K19" s="718"/>
    </row>
    <row r="20" spans="1:11" ht="19.5" customHeight="1" x14ac:dyDescent="0.15">
      <c r="A20" s="22" t="s">
        <v>3</v>
      </c>
      <c r="B20" s="24" t="s">
        <v>4</v>
      </c>
      <c r="C20" s="21" t="s">
        <v>5</v>
      </c>
      <c r="D20" s="21" t="s">
        <v>6</v>
      </c>
      <c r="E20" s="2" t="s">
        <v>7</v>
      </c>
      <c r="F20" s="2" t="s">
        <v>8</v>
      </c>
      <c r="G20" s="2" t="s">
        <v>9</v>
      </c>
      <c r="H20" s="24" t="s">
        <v>10</v>
      </c>
      <c r="I20" s="8"/>
      <c r="J20" s="719"/>
      <c r="K20" s="720"/>
    </row>
    <row r="21" spans="1:11" ht="17.100000000000001" customHeight="1" x14ac:dyDescent="0.15">
      <c r="A21" s="17" t="s">
        <v>12</v>
      </c>
      <c r="B21" s="1024" t="s">
        <v>256</v>
      </c>
      <c r="C21" s="1025"/>
      <c r="D21" s="1025"/>
      <c r="E21" s="1025"/>
      <c r="F21" s="1026"/>
      <c r="G21" s="12"/>
      <c r="H21" s="12"/>
      <c r="I21" s="51"/>
      <c r="J21" s="721"/>
      <c r="K21" s="722"/>
    </row>
    <row r="22" spans="1:11" ht="19.5" customHeight="1" x14ac:dyDescent="0.15">
      <c r="A22" s="19" t="s">
        <v>61</v>
      </c>
      <c r="B22" s="318"/>
      <c r="C22" s="318"/>
      <c r="D22" s="36"/>
      <c r="E22" s="318"/>
      <c r="F22" s="318"/>
      <c r="G22" s="54" t="s">
        <v>21</v>
      </c>
      <c r="H22" s="54"/>
      <c r="I22" s="5">
        <f t="shared" ref="I22:I24" si="1">COUNTIFS(B22:H22,"&lt;&gt;空",B22:H22,"&lt;&gt;休",B22:H22,"&lt;&gt;調",B22:H22,"&lt;&gt;",B22:H22,"&lt;&gt;調整休")</f>
        <v>1</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(4)</f>
        <v>4.5</v>
      </c>
      <c r="K22" s="692"/>
    </row>
    <row r="23" spans="1:11" ht="19.5" customHeight="1" x14ac:dyDescent="0.15">
      <c r="A23" s="20" t="s">
        <v>44</v>
      </c>
      <c r="B23" s="21"/>
      <c r="C23" s="21"/>
      <c r="D23" s="32"/>
      <c r="E23" s="21"/>
      <c r="F23" s="21"/>
      <c r="G23" s="54" t="s">
        <v>20</v>
      </c>
      <c r="H23" s="54" t="s">
        <v>58</v>
      </c>
      <c r="I23" s="5">
        <f t="shared" si="1"/>
        <v>2</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(4)</f>
        <v>10.75</v>
      </c>
      <c r="K23" s="692"/>
    </row>
    <row r="24" spans="1:11" ht="19.5" customHeight="1" x14ac:dyDescent="0.15">
      <c r="A24" s="19" t="s">
        <v>71</v>
      </c>
      <c r="B24" s="21"/>
      <c r="C24" s="21"/>
      <c r="D24" s="32"/>
      <c r="E24" s="21"/>
      <c r="F24" s="21"/>
      <c r="G24" s="54"/>
      <c r="H24" s="12" t="s">
        <v>27</v>
      </c>
      <c r="I24" s="5">
        <f t="shared" si="1"/>
        <v>1</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13:30-19"))*(5)+(COUNTIF(B24:H24,"14-17"))*(3)+(COUNTIF(B24:H24,"16-19"))*(3)</f>
        <v>3</v>
      </c>
      <c r="K24" s="692"/>
    </row>
    <row r="25" spans="1:11" ht="19.5" customHeight="1" x14ac:dyDescent="0.15">
      <c r="A25" s="56" t="s">
        <v>66</v>
      </c>
      <c r="B25" s="21"/>
      <c r="C25" s="21"/>
      <c r="D25" s="32"/>
      <c r="E25" s="21"/>
      <c r="F25" s="21"/>
      <c r="G25" s="54"/>
      <c r="H25" s="57"/>
      <c r="I25" s="5"/>
      <c r="J25" s="682"/>
      <c r="K25" s="692"/>
    </row>
    <row r="26" spans="1:11" ht="19.5" customHeight="1" x14ac:dyDescent="0.15">
      <c r="A26" s="44"/>
      <c r="B26" s="106"/>
      <c r="C26" s="106"/>
      <c r="D26" s="106"/>
      <c r="E26" s="106"/>
      <c r="F26" s="106"/>
      <c r="G26" s="12"/>
      <c r="H26" s="40"/>
      <c r="I26" s="5"/>
      <c r="J26" s="758"/>
      <c r="K26" s="759"/>
    </row>
    <row r="27" spans="1:11" ht="19.5" customHeight="1" x14ac:dyDescent="0.15">
      <c r="A27" s="22" t="s">
        <v>0</v>
      </c>
      <c r="B27" s="90">
        <v>45887</v>
      </c>
      <c r="C27" s="90">
        <v>45888</v>
      </c>
      <c r="D27" s="90">
        <v>45889</v>
      </c>
      <c r="E27" s="90">
        <v>45890</v>
      </c>
      <c r="F27" s="90">
        <v>45891</v>
      </c>
      <c r="G27" s="90">
        <v>45892</v>
      </c>
      <c r="H27" s="90">
        <v>45893</v>
      </c>
      <c r="I27" s="7"/>
      <c r="J27" s="717" t="s">
        <v>2</v>
      </c>
      <c r="K27" s="718"/>
    </row>
    <row r="28" spans="1:11" ht="19.5" customHeight="1" x14ac:dyDescent="0.15">
      <c r="A28" s="22" t="s">
        <v>3</v>
      </c>
      <c r="B28" s="2" t="s">
        <v>4</v>
      </c>
      <c r="C28" s="21" t="s">
        <v>5</v>
      </c>
      <c r="D28" s="21" t="s">
        <v>6</v>
      </c>
      <c r="E28" s="2" t="s">
        <v>7</v>
      </c>
      <c r="F28" s="2" t="s">
        <v>8</v>
      </c>
      <c r="G28" s="2" t="s">
        <v>9</v>
      </c>
      <c r="H28" s="24" t="s">
        <v>10</v>
      </c>
      <c r="I28" s="8"/>
      <c r="J28" s="719"/>
      <c r="K28" s="720"/>
    </row>
    <row r="29" spans="1:11" ht="19.5" customHeight="1" x14ac:dyDescent="0.15">
      <c r="A29" s="17" t="s">
        <v>13</v>
      </c>
      <c r="B29" s="12"/>
      <c r="C29" s="21"/>
      <c r="D29" s="21"/>
      <c r="E29" s="12"/>
      <c r="F29" s="967" t="s">
        <v>60</v>
      </c>
      <c r="G29" s="968"/>
      <c r="H29" s="969"/>
      <c r="I29" s="5"/>
      <c r="J29" s="682"/>
      <c r="K29" s="692"/>
    </row>
    <row r="30" spans="1:11" ht="19.5" customHeight="1" x14ac:dyDescent="0.15">
      <c r="A30" s="19" t="s">
        <v>61</v>
      </c>
      <c r="B30" s="12" t="s">
        <v>58</v>
      </c>
      <c r="C30" s="127"/>
      <c r="D30" s="32"/>
      <c r="E30" s="54"/>
      <c r="F30" s="54" t="s">
        <v>21</v>
      </c>
      <c r="G30" s="54" t="s">
        <v>20</v>
      </c>
      <c r="H30" s="54" t="s">
        <v>58</v>
      </c>
      <c r="I30" s="5">
        <f t="shared" ref="I30:I32" si="2">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f>
        <v>21.5</v>
      </c>
      <c r="K30" s="692"/>
    </row>
    <row r="31" spans="1:11" ht="19.5" customHeight="1" x14ac:dyDescent="0.15">
      <c r="A31" s="20" t="s">
        <v>44</v>
      </c>
      <c r="B31" s="16"/>
      <c r="C31" s="21"/>
      <c r="D31" s="32"/>
      <c r="E31" s="54" t="s">
        <v>22</v>
      </c>
      <c r="F31" s="54" t="s">
        <v>20</v>
      </c>
      <c r="G31" s="54" t="s">
        <v>21</v>
      </c>
      <c r="H31" s="54"/>
      <c r="I31" s="5">
        <f t="shared" si="2"/>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f>
        <v>14.5</v>
      </c>
      <c r="K31" s="692"/>
    </row>
    <row r="32" spans="1:11" ht="19.5" customHeight="1" x14ac:dyDescent="0.15">
      <c r="A32" s="19" t="s">
        <v>71</v>
      </c>
      <c r="B32" s="12" t="s">
        <v>27</v>
      </c>
      <c r="C32" s="21"/>
      <c r="D32" s="32"/>
      <c r="E32" s="12" t="s">
        <v>68</v>
      </c>
      <c r="F32" s="54"/>
      <c r="G32" s="54"/>
      <c r="H32" s="12" t="s">
        <v>27</v>
      </c>
      <c r="I32" s="5">
        <f t="shared" si="2"/>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13:30-19"))*(5)+(COUNTIF(B32:H32,"14-17"))*(3)+(COUNTIF(B32:H32,"16-19"))*(3)</f>
        <v>10</v>
      </c>
      <c r="K32" s="692"/>
    </row>
    <row r="33" spans="1:14" ht="19.5" customHeight="1" x14ac:dyDescent="0.15">
      <c r="A33" s="56" t="s">
        <v>66</v>
      </c>
      <c r="B33" s="16"/>
      <c r="C33" s="21"/>
      <c r="D33" s="32"/>
      <c r="E33" s="16"/>
      <c r="F33" s="54"/>
      <c r="G33" s="54"/>
      <c r="H33" s="57"/>
      <c r="I33" s="5"/>
      <c r="J33" s="682"/>
      <c r="K33" s="692"/>
    </row>
    <row r="34" spans="1:14" ht="19.5" customHeight="1" x14ac:dyDescent="0.15">
      <c r="A34" s="44"/>
      <c r="B34" s="12"/>
      <c r="C34" s="106"/>
      <c r="D34" s="106"/>
      <c r="E34" s="12"/>
      <c r="F34" s="40"/>
      <c r="G34" s="12"/>
      <c r="H34" s="40"/>
      <c r="I34" s="5"/>
      <c r="J34" s="758"/>
      <c r="K34" s="759"/>
    </row>
    <row r="35" spans="1:14" ht="19.5" customHeight="1" x14ac:dyDescent="0.15">
      <c r="A35" s="22" t="s">
        <v>0</v>
      </c>
      <c r="B35" s="23">
        <v>45894</v>
      </c>
      <c r="C35" s="23">
        <v>45895</v>
      </c>
      <c r="D35" s="23">
        <v>45896</v>
      </c>
      <c r="E35" s="23">
        <v>45897</v>
      </c>
      <c r="F35" s="23">
        <v>45898</v>
      </c>
      <c r="G35" s="23">
        <v>45899</v>
      </c>
      <c r="H35" s="23">
        <v>45900</v>
      </c>
      <c r="I35" s="7"/>
      <c r="J35" s="717" t="s">
        <v>2</v>
      </c>
      <c r="K35" s="718"/>
    </row>
    <row r="36" spans="1:14" ht="19.5" customHeight="1" x14ac:dyDescent="0.15">
      <c r="A36" s="22" t="s">
        <v>3</v>
      </c>
      <c r="B36" s="2" t="s">
        <v>4</v>
      </c>
      <c r="C36" s="316" t="s">
        <v>5</v>
      </c>
      <c r="D36" s="21" t="s">
        <v>6</v>
      </c>
      <c r="E36" s="2" t="s">
        <v>7</v>
      </c>
      <c r="F36" s="2" t="s">
        <v>8</v>
      </c>
      <c r="G36" s="2" t="s">
        <v>9</v>
      </c>
      <c r="H36" s="24" t="s">
        <v>10</v>
      </c>
      <c r="I36" s="8"/>
      <c r="J36" s="719"/>
      <c r="K36" s="720"/>
    </row>
    <row r="37" spans="1:14" ht="17.100000000000001" customHeight="1" x14ac:dyDescent="0.15">
      <c r="A37" s="17" t="s">
        <v>12</v>
      </c>
      <c r="B37" s="12"/>
      <c r="C37" s="21"/>
      <c r="D37" s="21"/>
      <c r="E37" s="12"/>
      <c r="F37" s="12"/>
      <c r="G37" s="12"/>
      <c r="H37" s="12"/>
      <c r="I37" s="51"/>
      <c r="J37" s="27"/>
      <c r="K37" s="49"/>
    </row>
    <row r="38" spans="1:14" ht="19.5" customHeight="1" x14ac:dyDescent="0.15">
      <c r="A38" s="19" t="s">
        <v>61</v>
      </c>
      <c r="B38" s="12"/>
      <c r="C38" s="127"/>
      <c r="D38" s="32"/>
      <c r="E38" s="54" t="s">
        <v>22</v>
      </c>
      <c r="F38" s="54" t="s">
        <v>20</v>
      </c>
      <c r="G38" s="54" t="s">
        <v>21</v>
      </c>
      <c r="H38" s="54"/>
      <c r="I38" s="5">
        <f t="shared" ref="I38:I40" si="3">COUNTIFS(B38:H38,"&lt;&gt;空",B38:H38,"&lt;&gt;休",B38:H38,"&lt;&gt;調",B38:H38,"&lt;&gt;",B38:H38,"&lt;&gt;調整休")</f>
        <v>3</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f>
        <v>14.5</v>
      </c>
      <c r="K38" s="692"/>
    </row>
    <row r="39" spans="1:14" ht="19.5" customHeight="1" x14ac:dyDescent="0.15">
      <c r="A39" s="20" t="s">
        <v>44</v>
      </c>
      <c r="B39" s="54" t="s">
        <v>58</v>
      </c>
      <c r="C39" s="21"/>
      <c r="D39" s="32"/>
      <c r="E39" s="54"/>
      <c r="F39" s="54" t="s">
        <v>21</v>
      </c>
      <c r="G39" s="54" t="s">
        <v>20</v>
      </c>
      <c r="H39" s="54" t="s">
        <v>58</v>
      </c>
      <c r="I39" s="5">
        <f t="shared" si="3"/>
        <v>4</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f>
        <v>21.5</v>
      </c>
      <c r="K39" s="692"/>
    </row>
    <row r="40" spans="1:14" ht="19.5" customHeight="1" x14ac:dyDescent="0.15">
      <c r="A40" s="19" t="s">
        <v>71</v>
      </c>
      <c r="B40" s="12" t="s">
        <v>27</v>
      </c>
      <c r="C40" s="21"/>
      <c r="D40" s="32"/>
      <c r="E40" s="12" t="s">
        <v>68</v>
      </c>
      <c r="F40" s="54"/>
      <c r="G40" s="54"/>
      <c r="H40" s="12" t="s">
        <v>27</v>
      </c>
      <c r="I40" s="5">
        <f t="shared" si="3"/>
        <v>3</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(3)+(COUNTIF(B40:H40,"16-19"))*(3)</f>
        <v>10</v>
      </c>
      <c r="K40" s="692"/>
    </row>
    <row r="41" spans="1:14" ht="19.5" customHeight="1" x14ac:dyDescent="0.15">
      <c r="A41" s="56" t="s">
        <v>66</v>
      </c>
      <c r="B41" s="16"/>
      <c r="C41" s="21"/>
      <c r="D41" s="32"/>
      <c r="E41" s="16"/>
      <c r="F41" s="54"/>
      <c r="G41" s="54"/>
      <c r="H41" s="57"/>
      <c r="I41" s="5"/>
      <c r="J41" s="682"/>
      <c r="K41" s="692"/>
    </row>
    <row r="42" spans="1:14" ht="19.5" customHeight="1" x14ac:dyDescent="0.15">
      <c r="A42" s="44"/>
      <c r="B42" s="12"/>
      <c r="C42" s="106"/>
      <c r="D42" s="106"/>
      <c r="E42" s="12"/>
      <c r="F42" s="40"/>
      <c r="G42" s="12"/>
      <c r="H42" s="40"/>
      <c r="I42" s="5"/>
      <c r="J42" s="758"/>
      <c r="K42" s="759"/>
    </row>
    <row r="43" spans="1:14" ht="19.5" customHeight="1" x14ac:dyDescent="0.15">
      <c r="A43" s="41"/>
      <c r="B43" s="42"/>
      <c r="C43" s="42"/>
      <c r="D43" s="42"/>
      <c r="E43" s="42"/>
      <c r="F43" s="42"/>
      <c r="G43" s="42"/>
      <c r="H43" s="42"/>
      <c r="I43" s="881" t="s">
        <v>260</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4">
    <mergeCell ref="J13:K13"/>
    <mergeCell ref="B1:F1"/>
    <mergeCell ref="H1:K1"/>
    <mergeCell ref="I3:I4"/>
    <mergeCell ref="J3:K4"/>
    <mergeCell ref="J5:K5"/>
    <mergeCell ref="J6:K6"/>
    <mergeCell ref="J7:K7"/>
    <mergeCell ref="J8:K8"/>
    <mergeCell ref="J9:K9"/>
    <mergeCell ref="J10:K10"/>
    <mergeCell ref="J11:K12"/>
    <mergeCell ref="J25:K25"/>
    <mergeCell ref="J14:K14"/>
    <mergeCell ref="J15:K15"/>
    <mergeCell ref="J16:K16"/>
    <mergeCell ref="J17:K17"/>
    <mergeCell ref="J18:K18"/>
    <mergeCell ref="J19:K20"/>
    <mergeCell ref="B21:F21"/>
    <mergeCell ref="J21:K21"/>
    <mergeCell ref="J22:K22"/>
    <mergeCell ref="J23:K23"/>
    <mergeCell ref="J24:K24"/>
    <mergeCell ref="J39:K39"/>
    <mergeCell ref="J26:K26"/>
    <mergeCell ref="J27:K28"/>
    <mergeCell ref="F29:H29"/>
    <mergeCell ref="J29:K29"/>
    <mergeCell ref="J30:K30"/>
    <mergeCell ref="J31:K31"/>
    <mergeCell ref="J32:K32"/>
    <mergeCell ref="J33:K33"/>
    <mergeCell ref="J34:K34"/>
    <mergeCell ref="J35:K36"/>
    <mergeCell ref="J38:K38"/>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87C4BEA-AC6C-4936-8C9C-9D9AE5B8CF33}">
          <x14:formula1>
            <xm:f>'F:\Users\clmiwa-three\Downloads\[《中村》新田・草加 エリア 仮シフト【12月16日～1月15日】.xlsx]参照データベース'!#REF!</xm:f>
          </x14:formula1>
          <xm:sqref>G1 C43:H43</xm:sqref>
        </x14:dataValidation>
      </x14:dataValidations>
    </ext>
  </extLst>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41B0A-E2A8-4B73-9DC7-22B7FA28223C}">
  <sheetPr>
    <tabColor theme="7" tint="0.59999389629810485"/>
    <pageSetUpPr fitToPage="1"/>
  </sheetPr>
  <dimension ref="A1:N67"/>
  <sheetViews>
    <sheetView zoomScaleNormal="100" workbookViewId="0">
      <selection activeCell="N49" sqref="N49"/>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60" t="s">
        <v>69</v>
      </c>
      <c r="B1" s="683" t="s">
        <v>254</v>
      </c>
      <c r="C1" s="683"/>
      <c r="D1" s="683"/>
      <c r="E1" s="683"/>
      <c r="F1" s="683"/>
      <c r="H1" s="684" t="s">
        <v>43</v>
      </c>
      <c r="I1" s="685"/>
      <c r="J1" s="686"/>
      <c r="K1" s="687"/>
    </row>
    <row r="2" spans="1:11" ht="8.4499999999999993" customHeight="1" x14ac:dyDescent="0.15">
      <c r="A2" s="14"/>
      <c r="I2" s="14"/>
      <c r="J2" s="3"/>
      <c r="K2" s="4"/>
    </row>
    <row r="3" spans="1:11" ht="14.45" customHeight="1" x14ac:dyDescent="0.15">
      <c r="A3" s="2" t="s">
        <v>64</v>
      </c>
      <c r="B3" s="90"/>
      <c r="C3" s="90"/>
      <c r="D3" s="90"/>
      <c r="E3" s="90"/>
      <c r="F3" s="90">
        <v>45870</v>
      </c>
      <c r="G3" s="90">
        <v>45871</v>
      </c>
      <c r="H3" s="90">
        <v>45872</v>
      </c>
      <c r="I3" s="688" t="s">
        <v>1</v>
      </c>
      <c r="J3" s="690" t="s">
        <v>2</v>
      </c>
      <c r="K3" s="690"/>
    </row>
    <row r="4" spans="1:11" ht="14.45" customHeight="1" x14ac:dyDescent="0.15">
      <c r="A4" s="2" t="s">
        <v>3</v>
      </c>
      <c r="B4" s="2"/>
      <c r="C4" s="2"/>
      <c r="D4" s="2"/>
      <c r="E4" s="2"/>
      <c r="F4" s="2" t="s">
        <v>8</v>
      </c>
      <c r="G4" s="2" t="s">
        <v>9</v>
      </c>
      <c r="H4" s="24" t="s">
        <v>10</v>
      </c>
      <c r="I4" s="689"/>
      <c r="J4" s="690"/>
      <c r="K4" s="690"/>
    </row>
    <row r="5" spans="1:11" ht="14.45" customHeight="1" x14ac:dyDescent="0.15">
      <c r="A5" s="126" t="s">
        <v>12</v>
      </c>
      <c r="B5" s="21"/>
      <c r="C5" s="21"/>
      <c r="D5" s="21"/>
      <c r="E5" s="21"/>
      <c r="F5" s="691" t="s">
        <v>60</v>
      </c>
      <c r="G5" s="691"/>
      <c r="H5" s="691"/>
      <c r="I5" s="5"/>
      <c r="J5" s="682"/>
      <c r="K5" s="692"/>
    </row>
    <row r="6" spans="1:11" ht="14.45" customHeight="1" x14ac:dyDescent="0.15">
      <c r="A6" s="20" t="s">
        <v>37</v>
      </c>
      <c r="B6" s="21"/>
      <c r="C6" s="21"/>
      <c r="D6" s="21"/>
      <c r="E6" s="21"/>
      <c r="F6" s="12"/>
      <c r="G6" s="12" t="s">
        <v>21</v>
      </c>
      <c r="H6" s="12" t="s">
        <v>20</v>
      </c>
      <c r="I6" s="5">
        <f t="shared" ref="I6:I13" si="0">COUNTIFS(B6:H6,"&lt;&gt;空",B6:H6,"&lt;&gt;休",B6:H6,"&lt;&gt;調",B6:H6,"&lt;&gt;",B6:H6,"&lt;&gt;調整休")</f>
        <v>2</v>
      </c>
      <c r="J6" s="682">
        <f t="shared" ref="J6:J8"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9</v>
      </c>
      <c r="K6" s="682"/>
    </row>
    <row r="7" spans="1:11" ht="14.45" customHeight="1" x14ac:dyDescent="0.15">
      <c r="A7" s="20" t="s">
        <v>19</v>
      </c>
      <c r="B7" s="21"/>
      <c r="C7" s="21"/>
      <c r="D7" s="21"/>
      <c r="E7" s="21"/>
      <c r="F7" s="12"/>
      <c r="G7" s="12" t="s">
        <v>20</v>
      </c>
      <c r="H7" s="12" t="s">
        <v>21</v>
      </c>
      <c r="I7" s="5">
        <f t="shared" si="0"/>
        <v>2</v>
      </c>
      <c r="J7" s="682">
        <f t="shared" si="1"/>
        <v>9</v>
      </c>
      <c r="K7" s="682"/>
    </row>
    <row r="8" spans="1:11" ht="14.45" customHeight="1" x14ac:dyDescent="0.15">
      <c r="A8" s="20" t="s">
        <v>26</v>
      </c>
      <c r="B8" s="21"/>
      <c r="C8" s="21"/>
      <c r="D8" s="21"/>
      <c r="E8" s="21"/>
      <c r="F8" s="12"/>
      <c r="G8" s="12"/>
      <c r="H8" s="12" t="s">
        <v>21</v>
      </c>
      <c r="I8" s="5">
        <f t="shared" si="0"/>
        <v>1</v>
      </c>
      <c r="J8" s="682">
        <f t="shared" si="1"/>
        <v>4.5</v>
      </c>
      <c r="K8" s="682"/>
    </row>
    <row r="9" spans="1:11" ht="14.45" customHeight="1" x14ac:dyDescent="0.15">
      <c r="A9" s="20" t="s">
        <v>62</v>
      </c>
      <c r="B9" s="21"/>
      <c r="C9" s="21"/>
      <c r="D9" s="21"/>
      <c r="E9" s="21"/>
      <c r="F9" s="12" t="s">
        <v>20</v>
      </c>
      <c r="G9" s="12" t="s">
        <v>27</v>
      </c>
      <c r="H9" s="12"/>
      <c r="I9" s="5">
        <f t="shared" si="0"/>
        <v>2</v>
      </c>
      <c r="J9" s="682">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7.5</v>
      </c>
      <c r="K9" s="682"/>
    </row>
    <row r="10" spans="1:11" ht="14.45" customHeight="1" x14ac:dyDescent="0.15">
      <c r="A10" s="20" t="s">
        <v>124</v>
      </c>
      <c r="B10" s="11"/>
      <c r="C10" s="11"/>
      <c r="D10" s="11"/>
      <c r="E10" s="11"/>
      <c r="F10" s="12" t="s">
        <v>20</v>
      </c>
      <c r="G10" s="12" t="s">
        <v>20</v>
      </c>
      <c r="H10" s="12" t="s">
        <v>20</v>
      </c>
      <c r="I10" s="5">
        <f t="shared" si="0"/>
        <v>3</v>
      </c>
      <c r="J10" s="682">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13.5</v>
      </c>
      <c r="K10" s="682"/>
    </row>
    <row r="11" spans="1:11" ht="14.45" customHeight="1" x14ac:dyDescent="0.15">
      <c r="A11" s="20" t="s">
        <v>225</v>
      </c>
      <c r="B11" s="11"/>
      <c r="C11" s="11"/>
      <c r="D11" s="11"/>
      <c r="E11" s="11"/>
      <c r="F11" s="12" t="s">
        <v>21</v>
      </c>
      <c r="G11" s="12"/>
      <c r="H11" s="59"/>
      <c r="I11" s="5">
        <f t="shared" si="0"/>
        <v>1</v>
      </c>
      <c r="J11" s="682">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4.5</v>
      </c>
      <c r="K11" s="682"/>
    </row>
    <row r="12" spans="1:11" ht="14.45" customHeight="1" x14ac:dyDescent="0.15">
      <c r="A12" s="20" t="s">
        <v>200</v>
      </c>
      <c r="B12" s="11"/>
      <c r="C12" s="11"/>
      <c r="D12" s="11"/>
      <c r="E12" s="11"/>
      <c r="F12" s="12"/>
      <c r="G12" s="12" t="s">
        <v>20</v>
      </c>
      <c r="H12" s="12" t="s">
        <v>20</v>
      </c>
      <c r="I12" s="5">
        <f t="shared" si="0"/>
        <v>2</v>
      </c>
      <c r="J12" s="682">
        <f>SUM(COUNTIF(B12:H12,"9-11,15-19"))*(6)+(COUNTIF(B12:H12,"9-12,16-19"))*(6)+(COUNTIF(B12:H12,"9-13,17-19"))*(6)+(COUNTIF(B12:H12,"9-19"))*(9)+(COUNTIF(B12:H12,"9-17"))*(7.25)+(COUNTIF(B12:H12,"9-16"))*(6.25)+(COUNTIF(B12:H12,"9-15"))*(5.5)+(COUNTIF(B12:H12,"9-14"))*(4.5)+(COUNTIF(B12:H12,"9-13"))*(4)+(COUNTIF(B12:H12,"9-12"))*(3)+(COUNTIF(B12:H12,"9-11:30"))*(2.5)+(COUNTIF(B12:H12,"13-19"))*(5.5)+(COUNTIF(B12:H12,"14-19"))*(4.5)+(COUNTIF(B12:H12,"15-19"))*(4)+(COUNTIF(B12:H12,"16-19"))*(3)+(COUNTIF(B12:H12,"16:30-19"))*(2.5)+(COUNTIF(B12:H12,"10-14"))*(4)+(COUNTIF(B12:H12,"草加9-14"))*(4.5)+(COUNTIF(B12:H12,"新田9-14"))*(4.5)+(COUNTIF(B12:H12,"新田14-19"))*(4.5)</f>
        <v>9</v>
      </c>
      <c r="K12" s="682"/>
    </row>
    <row r="13" spans="1:11" ht="14.45" customHeight="1" x14ac:dyDescent="0.15">
      <c r="A13" s="20" t="s">
        <v>38</v>
      </c>
      <c r="B13" s="11"/>
      <c r="C13" s="11"/>
      <c r="D13" s="11"/>
      <c r="E13" s="11"/>
      <c r="F13" s="12" t="s">
        <v>21</v>
      </c>
      <c r="G13" s="103" t="s">
        <v>57</v>
      </c>
      <c r="H13" s="103" t="s">
        <v>56</v>
      </c>
      <c r="I13" s="5">
        <f t="shared" si="0"/>
        <v>3</v>
      </c>
      <c r="J13" s="682">
        <f>SUM(COUNTIF(B13:H13,"9-11,15-19"))*(6)+(COUNTIF(B13:H13,"9-12,16-19"))*(6)+(COUNTIF(B13:H13,"9-13,17-19"))*(6)+(COUNTIF(B13:H13,"9-19"))*(9)+(COUNTIF(B13:H13,"9-17"))*(7.25)+(COUNTIF(B13:H13,"9-16"))*(6.25)+(COUNTIF(B13:H13,"9-15"))*(5.5)+(COUNTIF(B13:H13,"9-14"))*(4.5)+(COUNTIF(B13:H13,"9-13"))*(4)+(COUNTIF(B13:H13,"9-12"))*(3)+(COUNTIF(B13:H13,"9-11:30"))*(2.5)+(COUNTIF(B13:H13,"13-19"))*(5.5)+(COUNTIF(B13:H13,"14-19"))*(4.5)+(COUNTIF(B13:H13,"15-19"))*(4)+(COUNTIF(B13:H13,"16-19"))*(3)+(COUNTIF(B13:H13,"16:30-19"))*(2.5)+(COUNTIF(B13:H13,"10-14"))*(4)+(COUNTIF(B13:H13,"草加9-14"))*(4.5)+(COUNTIF(B13:H13,"新田9-14"))*(4.5)+(COUNTIF(B13:H13,"新田14-19"))*(4.5)</f>
        <v>13.5</v>
      </c>
      <c r="K13" s="682"/>
    </row>
    <row r="14" spans="1:11" ht="14.45" customHeight="1" x14ac:dyDescent="0.15">
      <c r="A14" s="22" t="s">
        <v>0</v>
      </c>
      <c r="B14" s="90">
        <v>45873</v>
      </c>
      <c r="C14" s="90">
        <v>45874</v>
      </c>
      <c r="D14" s="90">
        <v>45875</v>
      </c>
      <c r="E14" s="90">
        <v>45876</v>
      </c>
      <c r="F14" s="90">
        <v>45877</v>
      </c>
      <c r="G14" s="90">
        <v>45878</v>
      </c>
      <c r="H14" s="90">
        <v>45879</v>
      </c>
      <c r="I14" s="688" t="s">
        <v>1</v>
      </c>
      <c r="J14" s="690" t="s">
        <v>2</v>
      </c>
      <c r="K14" s="690"/>
    </row>
    <row r="15" spans="1:11" ht="14.45" customHeight="1" x14ac:dyDescent="0.15">
      <c r="A15" s="22" t="s">
        <v>3</v>
      </c>
      <c r="B15" s="2" t="s">
        <v>4</v>
      </c>
      <c r="C15" s="2" t="s">
        <v>5</v>
      </c>
      <c r="D15" s="21" t="s">
        <v>6</v>
      </c>
      <c r="E15" s="2" t="s">
        <v>7</v>
      </c>
      <c r="F15" s="2" t="s">
        <v>8</v>
      </c>
      <c r="G15" s="2" t="s">
        <v>9</v>
      </c>
      <c r="H15" s="24" t="s">
        <v>10</v>
      </c>
      <c r="I15" s="689"/>
      <c r="J15" s="690"/>
      <c r="K15" s="690"/>
    </row>
    <row r="16" spans="1:11" ht="14.45" customHeight="1" x14ac:dyDescent="0.15">
      <c r="A16" s="126" t="s">
        <v>13</v>
      </c>
      <c r="B16" s="12"/>
      <c r="C16" s="21"/>
      <c r="D16" s="21"/>
      <c r="E16" s="12"/>
      <c r="F16" s="12"/>
      <c r="G16" s="12"/>
      <c r="H16" s="12"/>
      <c r="I16" s="5"/>
      <c r="J16" s="682"/>
      <c r="K16" s="692"/>
    </row>
    <row r="17" spans="1:11" ht="14.45" customHeight="1" x14ac:dyDescent="0.15">
      <c r="A17" s="20" t="s">
        <v>37</v>
      </c>
      <c r="B17" s="12" t="s">
        <v>21</v>
      </c>
      <c r="C17" s="21"/>
      <c r="D17" s="11"/>
      <c r="E17" s="12" t="s">
        <v>21</v>
      </c>
      <c r="F17" s="12"/>
      <c r="G17" s="16" t="s">
        <v>41</v>
      </c>
      <c r="H17" s="12"/>
      <c r="I17" s="5">
        <f t="shared" ref="I17:I20" si="2">COUNTIFS(B17:H17,"&lt;&gt;空",B17:H17,"&lt;&gt;休",B17:H17,"&lt;&gt;調",B17:H17,"&lt;&gt;",B17:H17,"&lt;&gt;調整休")</f>
        <v>3</v>
      </c>
      <c r="J17" s="682">
        <f t="shared" ref="J17:J19" si="3">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草加9-14"))*(4.5)+(COUNTIF(B17:H17,"新田9-14"))*(4.5)+(COUNTIF(B17:H17,"新田14-19"))*(4.5)</f>
        <v>15</v>
      </c>
      <c r="K17" s="682"/>
    </row>
    <row r="18" spans="1:11" ht="14.45" customHeight="1" x14ac:dyDescent="0.15">
      <c r="A18" s="20" t="s">
        <v>19</v>
      </c>
      <c r="B18" s="12" t="s">
        <v>20</v>
      </c>
      <c r="C18" s="21"/>
      <c r="D18" s="11"/>
      <c r="E18" s="348" t="s">
        <v>57</v>
      </c>
      <c r="F18" s="12"/>
      <c r="G18" s="12" t="s">
        <v>22</v>
      </c>
      <c r="H18" s="12" t="s">
        <v>21</v>
      </c>
      <c r="I18" s="5">
        <f t="shared" si="2"/>
        <v>4</v>
      </c>
      <c r="J18" s="682">
        <v>18.75</v>
      </c>
      <c r="K18" s="682"/>
    </row>
    <row r="19" spans="1:11" ht="14.45" customHeight="1" x14ac:dyDescent="0.15">
      <c r="A19" s="20" t="s">
        <v>26</v>
      </c>
      <c r="B19" s="12"/>
      <c r="C19" s="21"/>
      <c r="D19" s="11"/>
      <c r="E19" s="12" t="s">
        <v>20</v>
      </c>
      <c r="F19" s="12"/>
      <c r="G19" s="12"/>
      <c r="H19" s="12" t="s">
        <v>51</v>
      </c>
      <c r="I19" s="5">
        <f t="shared" si="2"/>
        <v>2</v>
      </c>
      <c r="J19" s="682">
        <f t="shared" si="3"/>
        <v>10</v>
      </c>
      <c r="K19" s="682"/>
    </row>
    <row r="20" spans="1:11" ht="14.45" customHeight="1" x14ac:dyDescent="0.15">
      <c r="A20" s="20" t="s">
        <v>62</v>
      </c>
      <c r="B20" s="59"/>
      <c r="C20" s="21"/>
      <c r="D20" s="32"/>
      <c r="E20" s="93" t="s">
        <v>84</v>
      </c>
      <c r="F20" s="12" t="s">
        <v>20</v>
      </c>
      <c r="G20" s="59"/>
      <c r="H20" s="12"/>
      <c r="I20" s="5">
        <f t="shared" si="2"/>
        <v>2</v>
      </c>
      <c r="J20" s="682">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草加9-14"))*(4.5)+(COUNTIF(B20:H20,"新田9-14"))*(4.5)+(COUNTIF(B20:H20,"新田14-19"))*(4.5)</f>
        <v>9</v>
      </c>
      <c r="K20" s="682"/>
    </row>
    <row r="21" spans="1:11" ht="14.45" customHeight="1" x14ac:dyDescent="0.15">
      <c r="A21" s="20" t="s">
        <v>124</v>
      </c>
      <c r="B21" s="12" t="s">
        <v>20</v>
      </c>
      <c r="C21" s="11"/>
      <c r="D21" s="11"/>
      <c r="E21" s="93" t="s">
        <v>84</v>
      </c>
      <c r="F21" s="12" t="s">
        <v>20</v>
      </c>
      <c r="G21" s="12" t="s">
        <v>21</v>
      </c>
      <c r="H21" s="59"/>
      <c r="I21" s="5">
        <f>COUNTIFS(B21:H21,"&lt;&gt;空",B21:H21,"&lt;&gt;休",B21:H21,"&lt;&gt;調",B21:H21,"&lt;&gt;",B21:H21,"&lt;&gt;調整休")</f>
        <v>4</v>
      </c>
      <c r="J21" s="682">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18</v>
      </c>
      <c r="K21" s="682"/>
    </row>
    <row r="22" spans="1:11" ht="14.45" customHeight="1" x14ac:dyDescent="0.15">
      <c r="A22" s="20" t="s">
        <v>225</v>
      </c>
      <c r="B22" s="12" t="s">
        <v>21</v>
      </c>
      <c r="C22" s="32"/>
      <c r="D22" s="32"/>
      <c r="E22" s="12" t="s">
        <v>21</v>
      </c>
      <c r="F22" s="12" t="s">
        <v>21</v>
      </c>
      <c r="G22" s="12"/>
      <c r="H22" s="12" t="s">
        <v>20</v>
      </c>
      <c r="I22" s="5">
        <f t="shared" ref="I22:I24" si="4">COUNTIFS(B22:H22,"&lt;&gt;空",B22:H22,"&lt;&gt;休",B22:H22,"&lt;&gt;調",B22:H22,"&lt;&gt;",B22:H22,"&lt;&gt;調整休")</f>
        <v>4</v>
      </c>
      <c r="J22" s="682">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草加9-14"))*(4.5)+(COUNTIF(B22:H22,"新田9-14"))*(4.5)+(COUNTIF(B22:H22,"新田14-19"))*(4.5)</f>
        <v>18</v>
      </c>
      <c r="K22" s="682"/>
    </row>
    <row r="23" spans="1:11" ht="14.45" customHeight="1" x14ac:dyDescent="0.15">
      <c r="A23" s="20" t="s">
        <v>200</v>
      </c>
      <c r="B23" s="12"/>
      <c r="C23" s="32"/>
      <c r="D23" s="32"/>
      <c r="E23" s="12" t="s">
        <v>20</v>
      </c>
      <c r="F23" s="12"/>
      <c r="G23" s="12" t="s">
        <v>20</v>
      </c>
      <c r="H23" s="12" t="s">
        <v>20</v>
      </c>
      <c r="I23" s="5">
        <f t="shared" si="4"/>
        <v>3</v>
      </c>
      <c r="J23" s="682">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草加9-14"))*(4.5)+(COUNTIF(B23:H23,"新田9-14"))*(4.5)+(COUNTIF(B23:H23,"新田14-19"))*(4.5)</f>
        <v>13.5</v>
      </c>
      <c r="K23" s="682"/>
    </row>
    <row r="24" spans="1:11" ht="14.45" customHeight="1" x14ac:dyDescent="0.15">
      <c r="A24" s="20" t="s">
        <v>38</v>
      </c>
      <c r="B24" s="103" t="s">
        <v>56</v>
      </c>
      <c r="C24" s="11"/>
      <c r="D24" s="11"/>
      <c r="E24" s="12"/>
      <c r="F24" s="12" t="s">
        <v>21</v>
      </c>
      <c r="G24" s="103" t="s">
        <v>56</v>
      </c>
      <c r="H24" s="103" t="s">
        <v>56</v>
      </c>
      <c r="I24" s="5">
        <f t="shared" si="4"/>
        <v>4</v>
      </c>
      <c r="J24" s="682">
        <f>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草加9-14"))*(4.5)+(COUNTIF(B24:H24,"新田9-14"))*(4.5)+(COUNTIF(B24:H24,"新田14-19"))*(4.5)</f>
        <v>18</v>
      </c>
      <c r="K24" s="682"/>
    </row>
    <row r="25" spans="1:11" ht="14.45" customHeight="1" x14ac:dyDescent="0.15">
      <c r="A25" s="22" t="s">
        <v>0</v>
      </c>
      <c r="B25" s="23">
        <v>45880</v>
      </c>
      <c r="C25" s="23">
        <v>45881</v>
      </c>
      <c r="D25" s="23">
        <v>45882</v>
      </c>
      <c r="E25" s="23">
        <v>45883</v>
      </c>
      <c r="F25" s="23">
        <v>45884</v>
      </c>
      <c r="G25" s="23">
        <v>45885</v>
      </c>
      <c r="H25" s="23">
        <v>45886</v>
      </c>
      <c r="I25" s="688" t="s">
        <v>1</v>
      </c>
      <c r="J25" s="690" t="s">
        <v>2</v>
      </c>
      <c r="K25" s="690"/>
    </row>
    <row r="26" spans="1:11" ht="14.45" customHeight="1" x14ac:dyDescent="0.15">
      <c r="A26" s="22" t="s">
        <v>3</v>
      </c>
      <c r="B26" s="24" t="s">
        <v>4</v>
      </c>
      <c r="C26" s="21" t="s">
        <v>5</v>
      </c>
      <c r="D26" s="21" t="s">
        <v>6</v>
      </c>
      <c r="E26" s="2" t="s">
        <v>7</v>
      </c>
      <c r="F26" s="2" t="s">
        <v>8</v>
      </c>
      <c r="G26" s="2" t="s">
        <v>9</v>
      </c>
      <c r="H26" s="24" t="s">
        <v>10</v>
      </c>
      <c r="I26" s="689"/>
      <c r="J26" s="690"/>
      <c r="K26" s="690"/>
    </row>
    <row r="27" spans="1:11" ht="14.45" customHeight="1" x14ac:dyDescent="0.15">
      <c r="A27" s="126" t="s">
        <v>12</v>
      </c>
      <c r="B27" s="1024" t="s">
        <v>256</v>
      </c>
      <c r="C27" s="1025"/>
      <c r="D27" s="1025"/>
      <c r="E27" s="1025"/>
      <c r="F27" s="1026"/>
      <c r="G27" s="12"/>
      <c r="H27" s="12"/>
      <c r="I27" s="5"/>
      <c r="J27" s="693"/>
      <c r="K27" s="692"/>
    </row>
    <row r="28" spans="1:11" ht="14.45" customHeight="1" x14ac:dyDescent="0.15">
      <c r="A28" s="20" t="s">
        <v>37</v>
      </c>
      <c r="B28" s="21"/>
      <c r="C28" s="21"/>
      <c r="D28" s="21"/>
      <c r="E28" s="21"/>
      <c r="F28" s="21"/>
      <c r="G28" s="16" t="s">
        <v>74</v>
      </c>
      <c r="H28" s="12" t="s">
        <v>20</v>
      </c>
      <c r="I28" s="5">
        <f t="shared" ref="I28:I35" si="5">COUNTIFS(B28:H28,"&lt;&gt;空",B28:H28,"&lt;&gt;休",B28:H28,"&lt;&gt;調",B28:H28,"&lt;&gt;",B28:H28,"&lt;&gt;調整休")</f>
        <v>2</v>
      </c>
      <c r="J28" s="682">
        <f t="shared" ref="J28:J30" si="6">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草加9-14"))*(4.5)+(COUNTIF(B28:H28,"新田9-14"))*(4.5)+(COUNTIF(B28:H28,"新田14-19"))*(4.5)</f>
        <v>10.5</v>
      </c>
      <c r="K28" s="682"/>
    </row>
    <row r="29" spans="1:11" ht="14.45" customHeight="1" x14ac:dyDescent="0.15">
      <c r="A29" s="20" t="s">
        <v>19</v>
      </c>
      <c r="B29" s="21"/>
      <c r="C29" s="21"/>
      <c r="D29" s="21"/>
      <c r="E29" s="21"/>
      <c r="F29" s="21"/>
      <c r="G29" s="59"/>
      <c r="H29" s="12" t="s">
        <v>21</v>
      </c>
      <c r="I29" s="5">
        <f t="shared" si="5"/>
        <v>1</v>
      </c>
      <c r="J29" s="682">
        <f t="shared" si="6"/>
        <v>4.5</v>
      </c>
      <c r="K29" s="682"/>
    </row>
    <row r="30" spans="1:11" ht="14.45" customHeight="1" x14ac:dyDescent="0.15">
      <c r="A30" s="20" t="s">
        <v>26</v>
      </c>
      <c r="B30" s="21"/>
      <c r="C30" s="21"/>
      <c r="D30" s="21"/>
      <c r="E30" s="21"/>
      <c r="F30" s="21"/>
      <c r="G30" s="12"/>
      <c r="H30" s="12" t="s">
        <v>51</v>
      </c>
      <c r="I30" s="5">
        <f t="shared" si="5"/>
        <v>1</v>
      </c>
      <c r="J30" s="682">
        <f t="shared" si="6"/>
        <v>5.5</v>
      </c>
      <c r="K30" s="682"/>
    </row>
    <row r="31" spans="1:11" ht="14.45" customHeight="1" x14ac:dyDescent="0.15">
      <c r="A31" s="20" t="s">
        <v>62</v>
      </c>
      <c r="B31" s="21"/>
      <c r="C31" s="21"/>
      <c r="D31" s="21"/>
      <c r="E31" s="21"/>
      <c r="F31" s="21"/>
      <c r="G31" s="59"/>
      <c r="H31" s="12"/>
      <c r="I31" s="5">
        <f t="shared" si="5"/>
        <v>0</v>
      </c>
      <c r="J31" s="682">
        <f>SUM(COUNTIF(B31:H31,"9-11,15-19"))*(6)+(COUNTIF(B31:H31,"9-12,16-19"))*(6)+(COUNTIF(B31:H31,"9-13,17-19"))*(6)+(COUNTIF(B31:H31,"9-19"))*(9)+(COUNTIF(B31:H31,"9-17"))*(7.25)+(COUNTIF(B31:H31,"9-16"))*(6.25)+(COUNTIF(B31:H31,"9-15"))*(5.5)+(COUNTIF(B31:H31,"9-14"))*(4.5)+(COUNTIF(B31:H31,"9-13"))*(4)+(COUNTIF(B31:H31,"9-12"))*(3)+(COUNTIF(B31:H31,"9-11:30"))*(2.5)+(COUNTIF(B31:H31,"13-19"))*(5.5)+(COUNTIF(B31:H31,"14-19"))*(4.5)+(COUNTIF(B31:H31,"15-19"))*(4)+(COUNTIF(B31:H31,"16-19"))*(3)+(COUNTIF(B31:H31,"16:30-19"))*(2.5)+(COUNTIF(B31:H31,"10-14"))*(4)+(COUNTIF(B31:H31,"草加9-14"))*(4.5)+(COUNTIF(B31:H31,"新田9-14"))*(4.5)+(COUNTIF(B31:H31,"新田14-19"))*(4.5)</f>
        <v>0</v>
      </c>
      <c r="K31" s="682"/>
    </row>
    <row r="32" spans="1:11" ht="14.45" customHeight="1" x14ac:dyDescent="0.15">
      <c r="A32" s="20" t="s">
        <v>124</v>
      </c>
      <c r="B32" s="11"/>
      <c r="C32" s="11"/>
      <c r="D32" s="11"/>
      <c r="E32" s="11"/>
      <c r="F32" s="11"/>
      <c r="G32" s="12" t="s">
        <v>51</v>
      </c>
      <c r="H32" s="93" t="s">
        <v>84</v>
      </c>
      <c r="I32" s="5">
        <f t="shared" si="5"/>
        <v>2</v>
      </c>
      <c r="J32" s="682">
        <f>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草加9-14"))*(4.5)+(COUNTIF(B32:H32,"新田9-14"))*(4.5)+(COUNTIF(B32:H32,"新田14-19"))*(4.5)</f>
        <v>10</v>
      </c>
      <c r="K32" s="682"/>
    </row>
    <row r="33" spans="1:11" ht="14.45" customHeight="1" x14ac:dyDescent="0.15">
      <c r="A33" s="20" t="s">
        <v>225</v>
      </c>
      <c r="B33" s="32"/>
      <c r="C33" s="32"/>
      <c r="D33" s="32"/>
      <c r="E33" s="32"/>
      <c r="F33" s="32"/>
      <c r="G33" s="12"/>
      <c r="H33" s="12" t="s">
        <v>20</v>
      </c>
      <c r="I33" s="5">
        <f t="shared" si="5"/>
        <v>1</v>
      </c>
      <c r="J33" s="682">
        <f>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草加9-14"))*(4.5)+(COUNTIF(B33:H33,"新田9-14"))*(4.5)+(COUNTIF(B33:H33,"新田14-19"))*(4.5)</f>
        <v>4.5</v>
      </c>
      <c r="K33" s="682"/>
    </row>
    <row r="34" spans="1:11" ht="14.45" customHeight="1" x14ac:dyDescent="0.15">
      <c r="A34" s="20" t="s">
        <v>200</v>
      </c>
      <c r="B34" s="32"/>
      <c r="C34" s="32"/>
      <c r="D34" s="32"/>
      <c r="E34" s="32"/>
      <c r="F34" s="32"/>
      <c r="G34" s="12" t="s">
        <v>20</v>
      </c>
      <c r="H34" s="12" t="s">
        <v>20</v>
      </c>
      <c r="I34" s="5">
        <f t="shared" si="5"/>
        <v>2</v>
      </c>
      <c r="J34" s="682">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草加9-14"))*(4.5)+(COUNTIF(B34:H34,"新田9-14"))*(4.5)+(COUNTIF(B34:H34,"新田14-19"))*(4.5)</f>
        <v>9</v>
      </c>
      <c r="K34" s="682"/>
    </row>
    <row r="35" spans="1:11" ht="14.45" customHeight="1" x14ac:dyDescent="0.15">
      <c r="A35" s="20" t="s">
        <v>38</v>
      </c>
      <c r="B35" s="11"/>
      <c r="C35" s="11"/>
      <c r="D35" s="11"/>
      <c r="E35" s="11"/>
      <c r="F35" s="11"/>
      <c r="G35" s="103" t="s">
        <v>57</v>
      </c>
      <c r="H35" s="103" t="s">
        <v>56</v>
      </c>
      <c r="I35" s="5">
        <f t="shared" si="5"/>
        <v>2</v>
      </c>
      <c r="J35" s="682">
        <f>SUM(COUNTIF(B35:H35,"9-11,15-19"))*(6)+(COUNTIF(B35:H35,"9-12,16-19"))*(6)+(COUNTIF(B35:H35,"9-13,17-19"))*(6)+(COUNTIF(B35:H35,"9-19"))*(9)+(COUNTIF(B35:H35,"9-17"))*(7.25)+(COUNTIF(B35:H35,"9-16"))*(6.25)+(COUNTIF(B35:H35,"9-15"))*(5.5)+(COUNTIF(B35:H35,"9-14"))*(4.5)+(COUNTIF(B35:H35,"9-13"))*(4)+(COUNTIF(B35:H35,"9-12"))*(3)+(COUNTIF(B35:H35,"9-11:30"))*(2.5)+(COUNTIF(B35:H35,"13-19"))*(5.5)+(COUNTIF(B35:H35,"14-19"))*(4.5)+(COUNTIF(B35:H35,"15-19"))*(4)+(COUNTIF(B35:H35,"16-19"))*(3)+(COUNTIF(B35:H35,"16:30-19"))*(2.5)+(COUNTIF(B35:H35,"10-14"))*(4)+(COUNTIF(B35:H35,"草加9-14"))*(4.5)+(COUNTIF(B35:H35,"新田9-14"))*(4.5)+(COUNTIF(B35:H35,"新田14-19"))*(4.5)</f>
        <v>9</v>
      </c>
      <c r="K35" s="682"/>
    </row>
    <row r="36" spans="1:11" ht="14.45" customHeight="1" x14ac:dyDescent="0.15">
      <c r="A36" s="22" t="s">
        <v>0</v>
      </c>
      <c r="B36" s="90">
        <v>45887</v>
      </c>
      <c r="C36" s="90">
        <v>45888</v>
      </c>
      <c r="D36" s="90">
        <v>45889</v>
      </c>
      <c r="E36" s="90">
        <v>45890</v>
      </c>
      <c r="F36" s="90">
        <v>45891</v>
      </c>
      <c r="G36" s="90">
        <v>45892</v>
      </c>
      <c r="H36" s="90">
        <v>45893</v>
      </c>
      <c r="I36" s="688" t="s">
        <v>1</v>
      </c>
      <c r="J36" s="690" t="s">
        <v>2</v>
      </c>
      <c r="K36" s="690"/>
    </row>
    <row r="37" spans="1:11" ht="14.45" customHeight="1" x14ac:dyDescent="0.15">
      <c r="A37" s="22" t="s">
        <v>3</v>
      </c>
      <c r="B37" s="2" t="s">
        <v>4</v>
      </c>
      <c r="C37" s="21" t="s">
        <v>5</v>
      </c>
      <c r="D37" s="21" t="s">
        <v>6</v>
      </c>
      <c r="E37" s="2" t="s">
        <v>7</v>
      </c>
      <c r="F37" s="2" t="s">
        <v>8</v>
      </c>
      <c r="G37" s="2" t="s">
        <v>9</v>
      </c>
      <c r="H37" s="24" t="s">
        <v>10</v>
      </c>
      <c r="I37" s="689"/>
      <c r="J37" s="690"/>
      <c r="K37" s="690"/>
    </row>
    <row r="38" spans="1:11" ht="14.45" customHeight="1" x14ac:dyDescent="0.15">
      <c r="A38" s="126" t="s">
        <v>13</v>
      </c>
      <c r="B38" s="12"/>
      <c r="C38" s="21"/>
      <c r="D38" s="21"/>
      <c r="E38" s="12"/>
      <c r="F38" s="12"/>
      <c r="G38" s="12"/>
      <c r="H38" s="12"/>
      <c r="I38" s="5"/>
      <c r="J38" s="682"/>
      <c r="K38" s="692"/>
    </row>
    <row r="39" spans="1:11" ht="14.45" customHeight="1" x14ac:dyDescent="0.15">
      <c r="A39" s="20" t="s">
        <v>37</v>
      </c>
      <c r="B39" s="12" t="s">
        <v>21</v>
      </c>
      <c r="C39" s="21"/>
      <c r="D39" s="11"/>
      <c r="E39" s="12" t="s">
        <v>21</v>
      </c>
      <c r="F39" s="12"/>
      <c r="G39" s="12" t="s">
        <v>22</v>
      </c>
      <c r="H39" s="12"/>
      <c r="I39" s="5">
        <f t="shared" ref="I39:I42" si="7">COUNTIFS(B39:H39,"&lt;&gt;空",B39:H39,"&lt;&gt;休",B39:H39,"&lt;&gt;調",B39:H39,"&lt;&gt;",B39:H39,"&lt;&gt;調整休")</f>
        <v>3</v>
      </c>
      <c r="J39" s="682">
        <f t="shared" ref="J39:J41" si="8">SUM(COUNTIF(B39:H39,"9-11,15-19"))*(6)+(COUNTIF(B39:H39,"9-12,16-19"))*(6)+(COUNTIF(B39:H39,"9-13,17-19"))*(6)+(COUNTIF(B39:H39,"9-19"))*(9)+(COUNTIF(B39:H39,"9-17"))*(7.25)+(COUNTIF(B39:H39,"9-16"))*(6.25)+(COUNTIF(B39:H39,"9-15"))*(5.5)+(COUNTIF(B39:H39,"9-14"))*(4.5)+(COUNTIF(B39:H39,"9-13"))*(4)+(COUNTIF(B39:H39,"9-12"))*(3)+(COUNTIF(B39:H39,"9-11:30"))*(2.5)+(COUNTIF(B39:H39,"13-19"))*(5.5)+(COUNTIF(B39:H39,"14-19"))*(4.5)+(COUNTIF(B39:H39,"15-19"))*(4)+(COUNTIF(B39:H39,"16-19"))*(3)+(COUNTIF(B39:H39,"16:30-19"))*(2.5)+(COUNTIF(B39:H39,"10-14"))*(4)+(COUNTIF(B39:H39,"草加9-14"))*(4.5)+(COUNTIF(B39:H39,"新田9-14"))*(4.5)+(COUNTIF(B39:H39,"新田14-19"))*(4.5)</f>
        <v>14.5</v>
      </c>
      <c r="K39" s="682"/>
    </row>
    <row r="40" spans="1:11" ht="14.45" customHeight="1" x14ac:dyDescent="0.15">
      <c r="A40" s="20" t="s">
        <v>19</v>
      </c>
      <c r="B40" s="12" t="s">
        <v>20</v>
      </c>
      <c r="C40" s="21"/>
      <c r="D40" s="11"/>
      <c r="E40" s="12" t="s">
        <v>20</v>
      </c>
      <c r="F40" s="12"/>
      <c r="G40" s="12" t="s">
        <v>20</v>
      </c>
      <c r="H40" s="12" t="s">
        <v>21</v>
      </c>
      <c r="I40" s="5">
        <f t="shared" si="7"/>
        <v>4</v>
      </c>
      <c r="J40" s="682">
        <f t="shared" si="8"/>
        <v>18</v>
      </c>
      <c r="K40" s="682"/>
    </row>
    <row r="41" spans="1:11" ht="14.45" customHeight="1" x14ac:dyDescent="0.15">
      <c r="A41" s="20" t="s">
        <v>26</v>
      </c>
      <c r="B41" s="12"/>
      <c r="C41" s="21"/>
      <c r="D41" s="11"/>
      <c r="E41" s="12" t="s">
        <v>20</v>
      </c>
      <c r="F41" s="12"/>
      <c r="G41" s="12"/>
      <c r="H41" s="12" t="s">
        <v>51</v>
      </c>
      <c r="I41" s="5">
        <f t="shared" si="7"/>
        <v>2</v>
      </c>
      <c r="J41" s="682">
        <f t="shared" si="8"/>
        <v>10</v>
      </c>
      <c r="K41" s="682"/>
    </row>
    <row r="42" spans="1:11" ht="14.45" customHeight="1" x14ac:dyDescent="0.15">
      <c r="A42" s="20" t="s">
        <v>62</v>
      </c>
      <c r="B42" s="12" t="s">
        <v>20</v>
      </c>
      <c r="C42" s="21"/>
      <c r="D42" s="32"/>
      <c r="E42" s="59"/>
      <c r="F42" s="12" t="s">
        <v>20</v>
      </c>
      <c r="G42" s="12" t="s">
        <v>27</v>
      </c>
      <c r="H42" s="12"/>
      <c r="I42" s="5">
        <f t="shared" si="7"/>
        <v>3</v>
      </c>
      <c r="J42" s="682">
        <f>SUM(COUNTIF(B42:H42,"9-11,15-19"))*(6)+(COUNTIF(B42:H42,"9-12,16-19"))*(6)+(COUNTIF(B42:H42,"9-13,17-19"))*(6)+(COUNTIF(B42:H42,"9-19"))*(9)+(COUNTIF(B42:H42,"9-17"))*(7.25)+(COUNTIF(B42:H42,"9-16"))*(6.25)+(COUNTIF(B42:H42,"9-15"))*(5.5)+(COUNTIF(B42:H42,"9-14"))*(4.5)+(COUNTIF(B42:H42,"9-13"))*(4)+(COUNTIF(B42:H42,"9-12"))*(3)+(COUNTIF(B42:H42,"9-11:30"))*(2.5)+(COUNTIF(B42:H42,"13-19"))*(5.5)+(COUNTIF(B42:H42,"14-19"))*(4.5)+(COUNTIF(B42:H42,"15-19"))*(4)+(COUNTIF(B42:H42,"16-19"))*(3)+(COUNTIF(B42:H42,"16:30-19"))*(2.5)+(COUNTIF(B42:H42,"10-14"))*(4)+(COUNTIF(B42:H42,"草加9-14"))*(4.5)+(COUNTIF(B42:H42,"新田9-14"))*(4.5)+(COUNTIF(B42:H42,"新田14-19"))*(4.5)</f>
        <v>12</v>
      </c>
      <c r="K42" s="682"/>
    </row>
    <row r="43" spans="1:11" ht="14.45" customHeight="1" x14ac:dyDescent="0.15">
      <c r="A43" s="20" t="s">
        <v>124</v>
      </c>
      <c r="B43" s="93" t="s">
        <v>84</v>
      </c>
      <c r="C43" s="11"/>
      <c r="D43" s="11"/>
      <c r="E43" s="93" t="s">
        <v>84</v>
      </c>
      <c r="F43" s="12" t="s">
        <v>20</v>
      </c>
      <c r="G43" s="12" t="s">
        <v>21</v>
      </c>
      <c r="H43" s="93" t="s">
        <v>84</v>
      </c>
      <c r="I43" s="5">
        <f>COUNTIFS(B43:H43,"&lt;&gt;空",B43:H43,"&lt;&gt;休",B43:H43,"&lt;&gt;調",B43:H43,"&lt;&gt;",B43:H43,"&lt;&gt;調整休")</f>
        <v>5</v>
      </c>
      <c r="J43" s="682">
        <f>SUM(COUNTIF(B43:H43,"9-11,15-19"))*(6)+(COUNTIF(B43:H43,"9-12,16-19"))*(6)+(COUNTIF(B43:H43,"9-13,17-19"))*(6)+(COUNTIF(B43:H43,"9-19"))*(9)+(COUNTIF(B43:H43,"9-17"))*(7.25)+(COUNTIF(B43:H43,"9-16"))*(6.25)+(COUNTIF(B43:H43,"9-15"))*(5.5)+(COUNTIF(B43:H43,"9-14"))*(4.5)+(COUNTIF(B43:H43,"9-13"))*(4)+(COUNTIF(B43:H43,"9-12"))*(3)+(COUNTIF(B43:H43,"9-11:30"))*(2.5)+(COUNTIF(B43:H43,"13-19"))*(5.5)+(COUNTIF(B43:H43,"14-19"))*(4.5)+(COUNTIF(B43:H43,"15-19"))*(4)+(COUNTIF(B43:H43,"16-19"))*(3)+(COUNTIF(B43:H43,"16:30-19"))*(2.5)+(COUNTIF(B43:H43,"10-14"))*(4)+(COUNTIF(B43:H43,"草加9-14"))*(4.5)+(COUNTIF(B43:H43,"新田9-14"))*(4.5)+(COUNTIF(B43:H43,"新田14-19"))*(4.5)</f>
        <v>22.5</v>
      </c>
      <c r="K43" s="682"/>
    </row>
    <row r="44" spans="1:11" ht="14.45" customHeight="1" x14ac:dyDescent="0.15">
      <c r="A44" s="20" t="s">
        <v>225</v>
      </c>
      <c r="B44" s="12" t="s">
        <v>21</v>
      </c>
      <c r="C44" s="32"/>
      <c r="D44" s="32"/>
      <c r="E44" s="12"/>
      <c r="F44" s="12" t="s">
        <v>21</v>
      </c>
      <c r="G44" s="12"/>
      <c r="H44" s="12" t="s">
        <v>20</v>
      </c>
      <c r="I44" s="5">
        <f t="shared" ref="I44:I46" si="9">COUNTIFS(B44:H44,"&lt;&gt;空",B44:H44,"&lt;&gt;休",B44:H44,"&lt;&gt;調",B44:H44,"&lt;&gt;",B44:H44,"&lt;&gt;調整休")</f>
        <v>3</v>
      </c>
      <c r="J44" s="682">
        <f>SUM(COUNTIF(B44:H44,"9-11,15-19"))*(6)+(COUNTIF(B44:H44,"9-12,16-19"))*(6)+(COUNTIF(B44:H44,"9-13,17-19"))*(6)+(COUNTIF(B44:H44,"9-19"))*(9)+(COUNTIF(B44:H44,"9-17"))*(7.25)+(COUNTIF(B44:H44,"9-16"))*(6.25)+(COUNTIF(B44:H44,"9-15"))*(5.5)+(COUNTIF(B44:H44,"9-14"))*(4.5)+(COUNTIF(B44:H44,"9-13"))*(4)+(COUNTIF(B44:H44,"9-12"))*(3)+(COUNTIF(B44:H44,"9-11:30"))*(2.5)+(COUNTIF(B44:H44,"13-19"))*(5.5)+(COUNTIF(B44:H44,"14-19"))*(4.5)+(COUNTIF(B44:H44,"15-19"))*(4)+(COUNTIF(B44:H44,"16-19"))*(3)+(COUNTIF(B44:H44,"16:30-19"))*(2.5)+(COUNTIF(B44:H44,"10-14"))*(4)+(COUNTIF(B44:H44,"草加9-14"))*(4.5)+(COUNTIF(B44:H44,"新田9-14"))*(4.5)+(COUNTIF(B44:H44,"新田14-19"))*(4.5)</f>
        <v>13.5</v>
      </c>
      <c r="K44" s="682"/>
    </row>
    <row r="45" spans="1:11" ht="14.45" customHeight="1" x14ac:dyDescent="0.15">
      <c r="A45" s="20" t="s">
        <v>200</v>
      </c>
      <c r="B45" s="12"/>
      <c r="C45" s="32"/>
      <c r="D45" s="32"/>
      <c r="E45" s="12" t="s">
        <v>20</v>
      </c>
      <c r="F45" s="12"/>
      <c r="G45" s="12" t="s">
        <v>20</v>
      </c>
      <c r="H45" s="12" t="s">
        <v>20</v>
      </c>
      <c r="I45" s="5">
        <f t="shared" si="9"/>
        <v>3</v>
      </c>
      <c r="J45" s="682">
        <f>SUM(COUNTIF(B45:H45,"9-11,15-19"))*(6)+(COUNTIF(B45:H45,"9-12,16-19"))*(6)+(COUNTIF(B45:H45,"9-13,17-19"))*(6)+(COUNTIF(B45:H45,"9-19"))*(9)+(COUNTIF(B45:H45,"9-17"))*(7.25)+(COUNTIF(B45:H45,"9-16"))*(6.25)+(COUNTIF(B45:H45,"9-15"))*(5.5)+(COUNTIF(B45:H45,"9-14"))*(4.5)+(COUNTIF(B45:H45,"9-13"))*(4)+(COUNTIF(B45:H45,"9-12"))*(3)+(COUNTIF(B45:H45,"9-11:30"))*(2.5)+(COUNTIF(B45:H45,"13-19"))*(5.5)+(COUNTIF(B45:H45,"14-19"))*(4.5)+(COUNTIF(B45:H45,"15-19"))*(4)+(COUNTIF(B45:H45,"16-19"))*(3)+(COUNTIF(B45:H45,"16:30-19"))*(2.5)+(COUNTIF(B45:H45,"10-14"))*(4)+(COUNTIF(B45:H45,"草加9-14"))*(4.5)+(COUNTIF(B45:H45,"新田9-14"))*(4.5)+(COUNTIF(B45:H45,"新田14-19"))*(4.5)</f>
        <v>13.5</v>
      </c>
      <c r="K45" s="682"/>
    </row>
    <row r="46" spans="1:11" ht="14.45" customHeight="1" x14ac:dyDescent="0.15">
      <c r="A46" s="20" t="s">
        <v>38</v>
      </c>
      <c r="B46" s="12" t="s">
        <v>21</v>
      </c>
      <c r="C46" s="11"/>
      <c r="D46" s="11"/>
      <c r="E46" s="12"/>
      <c r="F46" s="12" t="s">
        <v>21</v>
      </c>
      <c r="G46" s="103" t="s">
        <v>57</v>
      </c>
      <c r="H46" s="103" t="s">
        <v>56</v>
      </c>
      <c r="I46" s="5">
        <f t="shared" si="9"/>
        <v>4</v>
      </c>
      <c r="J46" s="682">
        <f>SUM(COUNTIF(B46:H46,"9-11,15-19"))*(6)+(COUNTIF(B46:H46,"9-12,16-19"))*(6)+(COUNTIF(B46:H46,"9-13,17-19"))*(6)+(COUNTIF(B46:H46,"9-19"))*(9)+(COUNTIF(B46:H46,"9-17"))*(7.25)+(COUNTIF(B46:H46,"9-16"))*(6.25)+(COUNTIF(B46:H46,"9-15"))*(5.5)+(COUNTIF(B46:H46,"9-14"))*(4.5)+(COUNTIF(B46:H46,"9-13"))*(4)+(COUNTIF(B46:H46,"9-12"))*(3)+(COUNTIF(B46:H46,"9-11:30"))*(2.5)+(COUNTIF(B46:H46,"13-19"))*(5.5)+(COUNTIF(B46:H46,"14-19"))*(4.5)+(COUNTIF(B46:H46,"15-19"))*(4)+(COUNTIF(B46:H46,"16-19"))*(3)+(COUNTIF(B46:H46,"16:30-19"))*(2.5)+(COUNTIF(B46:H46,"10-14"))*(4)+(COUNTIF(B46:H46,"草加9-14"))*(4.5)+(COUNTIF(B46:H46,"新田9-14"))*(4.5)+(COUNTIF(B46:H46,"新田14-19"))*(4.5)</f>
        <v>18</v>
      </c>
      <c r="K46" s="682"/>
    </row>
    <row r="47" spans="1:11" ht="14.45" customHeight="1" x14ac:dyDescent="0.15">
      <c r="A47" s="22" t="s">
        <v>0</v>
      </c>
      <c r="B47" s="23">
        <v>45894</v>
      </c>
      <c r="C47" s="23">
        <v>45895</v>
      </c>
      <c r="D47" s="23">
        <v>45896</v>
      </c>
      <c r="E47" s="23">
        <v>45897</v>
      </c>
      <c r="F47" s="23">
        <v>45898</v>
      </c>
      <c r="G47" s="23">
        <v>45899</v>
      </c>
      <c r="H47" s="23">
        <v>45900</v>
      </c>
      <c r="I47" s="688" t="s">
        <v>1</v>
      </c>
      <c r="J47" s="690" t="s">
        <v>2</v>
      </c>
      <c r="K47" s="690"/>
    </row>
    <row r="48" spans="1:11" ht="14.45" customHeight="1" x14ac:dyDescent="0.15">
      <c r="A48" s="22" t="s">
        <v>3</v>
      </c>
      <c r="B48" s="2" t="s">
        <v>4</v>
      </c>
      <c r="C48" s="316" t="s">
        <v>5</v>
      </c>
      <c r="D48" s="21" t="s">
        <v>6</v>
      </c>
      <c r="E48" s="2" t="s">
        <v>7</v>
      </c>
      <c r="F48" s="2" t="s">
        <v>8</v>
      </c>
      <c r="G48" s="2" t="s">
        <v>9</v>
      </c>
      <c r="H48" s="24" t="s">
        <v>10</v>
      </c>
      <c r="I48" s="689"/>
      <c r="J48" s="690"/>
      <c r="K48" s="690"/>
    </row>
    <row r="49" spans="1:14" ht="14.45" customHeight="1" x14ac:dyDescent="0.15">
      <c r="A49" s="126" t="s">
        <v>12</v>
      </c>
      <c r="B49" s="12"/>
      <c r="C49" s="21"/>
      <c r="D49" s="21"/>
      <c r="E49" s="12"/>
      <c r="F49" s="12"/>
      <c r="G49" s="12"/>
      <c r="H49" s="12"/>
      <c r="I49" s="5"/>
      <c r="J49" s="693"/>
      <c r="K49" s="692"/>
    </row>
    <row r="50" spans="1:14" ht="14.45" customHeight="1" x14ac:dyDescent="0.15">
      <c r="A50" s="20" t="s">
        <v>37</v>
      </c>
      <c r="B50" s="12" t="s">
        <v>21</v>
      </c>
      <c r="C50" s="21"/>
      <c r="D50" s="11"/>
      <c r="E50" s="12" t="s">
        <v>21</v>
      </c>
      <c r="F50" s="12"/>
      <c r="G50" s="12" t="s">
        <v>21</v>
      </c>
      <c r="H50" s="12" t="s">
        <v>20</v>
      </c>
      <c r="I50" s="5">
        <f t="shared" ref="I50:I57" si="10">COUNTIFS(B50:H50,"&lt;&gt;空",B50:H50,"&lt;&gt;休",B50:H50,"&lt;&gt;調",B50:H50,"&lt;&gt;",B50:H50,"&lt;&gt;調整休")</f>
        <v>4</v>
      </c>
      <c r="J50" s="682">
        <f t="shared" ref="J50:J52" si="11">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COUNTIF(B50:H50,"草加9-14"))*(4.5)+(COUNTIF(B50:H50,"新田9-14"))*(4.5)+(COUNTIF(B50:H50,"新田14-19"))*(4.5)</f>
        <v>18</v>
      </c>
      <c r="K50" s="682"/>
    </row>
    <row r="51" spans="1:14" ht="14.45" customHeight="1" x14ac:dyDescent="0.15">
      <c r="A51" s="20" t="s">
        <v>19</v>
      </c>
      <c r="B51" s="12"/>
      <c r="C51" s="21"/>
      <c r="D51" s="11"/>
      <c r="E51" s="12" t="s">
        <v>20</v>
      </c>
      <c r="F51" s="12"/>
      <c r="G51" s="12" t="s">
        <v>20</v>
      </c>
      <c r="H51" s="12" t="s">
        <v>21</v>
      </c>
      <c r="I51" s="5">
        <f t="shared" si="10"/>
        <v>3</v>
      </c>
      <c r="J51" s="682">
        <f t="shared" si="11"/>
        <v>13.5</v>
      </c>
      <c r="K51" s="682"/>
    </row>
    <row r="52" spans="1:14" ht="14.45" customHeight="1" x14ac:dyDescent="0.15">
      <c r="A52" s="20" t="s">
        <v>26</v>
      </c>
      <c r="B52" s="12" t="s">
        <v>20</v>
      </c>
      <c r="C52" s="21"/>
      <c r="D52" s="11"/>
      <c r="E52" s="12" t="s">
        <v>20</v>
      </c>
      <c r="F52" s="12"/>
      <c r="G52" s="12"/>
      <c r="H52" s="12" t="s">
        <v>51</v>
      </c>
      <c r="I52" s="5">
        <f t="shared" si="10"/>
        <v>3</v>
      </c>
      <c r="J52" s="682">
        <f t="shared" si="11"/>
        <v>14.5</v>
      </c>
      <c r="K52" s="682"/>
    </row>
    <row r="53" spans="1:14" ht="14.45" customHeight="1" x14ac:dyDescent="0.15">
      <c r="A53" s="20" t="s">
        <v>62</v>
      </c>
      <c r="B53" s="12" t="s">
        <v>20</v>
      </c>
      <c r="C53" s="21"/>
      <c r="D53" s="32"/>
      <c r="E53" s="93" t="s">
        <v>84</v>
      </c>
      <c r="F53" s="12" t="s">
        <v>20</v>
      </c>
      <c r="G53" s="12" t="s">
        <v>27</v>
      </c>
      <c r="H53" s="12"/>
      <c r="I53" s="5">
        <f t="shared" si="10"/>
        <v>4</v>
      </c>
      <c r="J53" s="682">
        <f>SUM(COUNTIF(B53:H53,"9-11,15-19"))*(6)+(COUNTIF(B53:H53,"9-12,16-19"))*(6)+(COUNTIF(B53:H53,"9-13,17-19"))*(6)+(COUNTIF(B53:H53,"9-19"))*(9)+(COUNTIF(B53:H53,"9-17"))*(7.25)+(COUNTIF(B53:H53,"9-16"))*(6.25)+(COUNTIF(B53:H53,"9-15"))*(5.5)+(COUNTIF(B53:H53,"9-14"))*(4.5)+(COUNTIF(B53:H53,"9-13"))*(4)+(COUNTIF(B53:H53,"9-12"))*(3)+(COUNTIF(B53:H53,"9-11:30"))*(2.5)+(COUNTIF(B53:H53,"13-19"))*(5.5)+(COUNTIF(B53:H53,"14-19"))*(4.5)+(COUNTIF(B53:H53,"15-19"))*(4)+(COUNTIF(B53:H53,"16-19"))*(3)+(COUNTIF(B53:H53,"16:30-19"))*(2.5)+(COUNTIF(B53:H53,"10-14"))*(4)+(COUNTIF(B53:H53,"草加9-14"))*(4.5)+(COUNTIF(B53:H53,"新田9-14"))*(4.5)+(COUNTIF(B53:H53,"新田14-19"))*(4.5)</f>
        <v>16.5</v>
      </c>
      <c r="K53" s="682"/>
    </row>
    <row r="54" spans="1:14" ht="14.45" customHeight="1" x14ac:dyDescent="0.15">
      <c r="A54" s="20" t="s">
        <v>124</v>
      </c>
      <c r="B54" s="93" t="s">
        <v>84</v>
      </c>
      <c r="C54" s="11"/>
      <c r="D54" s="11"/>
      <c r="E54" s="93" t="s">
        <v>84</v>
      </c>
      <c r="F54" s="12" t="s">
        <v>20</v>
      </c>
      <c r="G54" s="12" t="s">
        <v>20</v>
      </c>
      <c r="H54" s="93" t="s">
        <v>84</v>
      </c>
      <c r="I54" s="5">
        <f t="shared" si="10"/>
        <v>5</v>
      </c>
      <c r="J54" s="682">
        <f>SUM(COUNTIF(B54:H54,"9-11,15-19"))*(6)+(COUNTIF(B54:H54,"9-12,16-19"))*(6)+(COUNTIF(B54:H54,"9-13,17-19"))*(6)+(COUNTIF(B54:H54,"9-19"))*(9)+(COUNTIF(B54:H54,"9-17"))*(7.25)+(COUNTIF(B54:H54,"9-16"))*(6.25)+(COUNTIF(B54:H54,"9-15"))*(5.5)+(COUNTIF(B54:H54,"9-14"))*(4.5)+(COUNTIF(B54:H54,"9-13"))*(4)+(COUNTIF(B54:H54,"9-12"))*(3)+(COUNTIF(B54:H54,"9-11:30"))*(2.5)+(COUNTIF(B54:H54,"13-19"))*(5.5)+(COUNTIF(B54:H54,"14-19"))*(4.5)+(COUNTIF(B54:H54,"15-19"))*(4)+(COUNTIF(B54:H54,"16-19"))*(3)+(COUNTIF(B54:H54,"16:30-19"))*(2.5)+(COUNTIF(B54:H54,"10-14"))*(4)+(COUNTIF(B54:H54,"草加9-14"))*(4.5)+(COUNTIF(B54:H54,"新田9-14"))*(4.5)+(COUNTIF(B54:H54,"新田14-19"))*(4.5)</f>
        <v>22.5</v>
      </c>
      <c r="K54" s="682"/>
    </row>
    <row r="55" spans="1:14" ht="14.45" customHeight="1" x14ac:dyDescent="0.15">
      <c r="A55" s="20" t="s">
        <v>225</v>
      </c>
      <c r="B55" s="12" t="s">
        <v>21</v>
      </c>
      <c r="C55" s="32"/>
      <c r="D55" s="32"/>
      <c r="E55" s="12"/>
      <c r="F55" s="12" t="s">
        <v>21</v>
      </c>
      <c r="G55" s="12"/>
      <c r="H55" s="12" t="s">
        <v>20</v>
      </c>
      <c r="I55" s="5">
        <f t="shared" si="10"/>
        <v>3</v>
      </c>
      <c r="J55" s="682">
        <f>SUM(COUNTIF(B55:H55,"9-11,15-19"))*(6)+(COUNTIF(B55:H55,"9-12,16-19"))*(6)+(COUNTIF(B55:H55,"9-13,17-19"))*(6)+(COUNTIF(B55:H55,"9-19"))*(9)+(COUNTIF(B55:H55,"9-17"))*(7.25)+(COUNTIF(B55:H55,"9-16"))*(6.25)+(COUNTIF(B55:H55,"9-15"))*(5.5)+(COUNTIF(B55:H55,"9-14"))*(4.5)+(COUNTIF(B55:H55,"9-13"))*(4)+(COUNTIF(B55:H55,"9-12"))*(3)+(COUNTIF(B55:H55,"9-11:30"))*(2.5)+(COUNTIF(B55:H55,"13-19"))*(5.5)+(COUNTIF(B55:H55,"14-19"))*(4.5)+(COUNTIF(B55:H55,"15-19"))*(4)+(COUNTIF(B55:H55,"16-19"))*(3)+(COUNTIF(B55:H55,"16:30-19"))*(2.5)+(COUNTIF(B55:H55,"10-14"))*(4)+(COUNTIF(B55:H55,"草加9-14"))*(4.5)+(COUNTIF(B55:H55,"新田9-14"))*(4.5)+(COUNTIF(B55:H55,"新田14-19"))*(4.5)</f>
        <v>13.5</v>
      </c>
      <c r="K55" s="682"/>
    </row>
    <row r="56" spans="1:14" ht="14.45" customHeight="1" x14ac:dyDescent="0.15">
      <c r="A56" s="20" t="s">
        <v>200</v>
      </c>
      <c r="B56" s="12"/>
      <c r="C56" s="32"/>
      <c r="D56" s="32"/>
      <c r="E56" s="12" t="s">
        <v>20</v>
      </c>
      <c r="F56" s="12"/>
      <c r="G56" s="12" t="s">
        <v>20</v>
      </c>
      <c r="H56" s="12" t="s">
        <v>20</v>
      </c>
      <c r="I56" s="5">
        <f t="shared" si="10"/>
        <v>3</v>
      </c>
      <c r="J56" s="682">
        <f>SUM(COUNTIF(B56:H56,"9-11,15-19"))*(6)+(COUNTIF(B56:H56,"9-12,16-19"))*(6)+(COUNTIF(B56:H56,"9-13,17-19"))*(6)+(COUNTIF(B56:H56,"9-19"))*(9)+(COUNTIF(B56:H56,"9-17"))*(7.25)+(COUNTIF(B56:H56,"9-16"))*(6.25)+(COUNTIF(B56:H56,"9-15"))*(5.5)+(COUNTIF(B56:H56,"9-14"))*(4.5)+(COUNTIF(B56:H56,"9-13"))*(4)+(COUNTIF(B56:H56,"9-12"))*(3)+(COUNTIF(B56:H56,"9-11:30"))*(2.5)+(COUNTIF(B56:H56,"13-19"))*(5.5)+(COUNTIF(B56:H56,"14-19"))*(4.5)+(COUNTIF(B56:H56,"15-19"))*(4)+(COUNTIF(B56:H56,"16-19"))*(3)+(COUNTIF(B56:H56,"16:30-19"))*(2.5)+(COUNTIF(B56:H56,"10-14"))*(4)+(COUNTIF(B56:H56,"草加9-14"))*(4.5)+(COUNTIF(B56:H56,"新田9-14"))*(4.5)+(COUNTIF(B56:H56,"新田14-19"))*(4.5)</f>
        <v>13.5</v>
      </c>
      <c r="K56" s="682"/>
    </row>
    <row r="57" spans="1:14" ht="14.45" customHeight="1" x14ac:dyDescent="0.15">
      <c r="A57" s="20" t="s">
        <v>38</v>
      </c>
      <c r="B57" s="12" t="s">
        <v>20</v>
      </c>
      <c r="C57" s="11"/>
      <c r="D57" s="11"/>
      <c r="E57" s="12"/>
      <c r="F57" s="12" t="s">
        <v>21</v>
      </c>
      <c r="G57" s="103" t="s">
        <v>56</v>
      </c>
      <c r="H57" s="103" t="s">
        <v>56</v>
      </c>
      <c r="I57" s="5">
        <f t="shared" si="10"/>
        <v>4</v>
      </c>
      <c r="J57" s="682">
        <f>SUM(COUNTIF(B57:H57,"9-11,15-19"))*(6)+(COUNTIF(B57:H57,"9-12,16-19"))*(6)+(COUNTIF(B57:H57,"9-13,17-19"))*(6)+(COUNTIF(B57:H57,"9-19"))*(9)+(COUNTIF(B57:H57,"9-17"))*(7.25)+(COUNTIF(B57:H57,"9-16"))*(6.25)+(COUNTIF(B57:H57,"9-15"))*(5.5)+(COUNTIF(B57:H57,"9-14"))*(4.5)+(COUNTIF(B57:H57,"9-13"))*(4)+(COUNTIF(B57:H57,"9-12"))*(3)+(COUNTIF(B57:H57,"9-11:30"))*(2.5)+(COUNTIF(B57:H57,"13-19"))*(5.5)+(COUNTIF(B57:H57,"14-19"))*(4.5)+(COUNTIF(B57:H57,"15-19"))*(4)+(COUNTIF(B57:H57,"16-19"))*(3)+(COUNTIF(B57:H57,"16:30-19"))*(2.5)+(COUNTIF(B57:H57,"10-14"))*(4)+(COUNTIF(B57:H57,"草加9-14"))*(4.5)+(COUNTIF(B57:H57,"新田9-14"))*(4.5)+(COUNTIF(B57:H57,"新田14-19"))*(4.5)</f>
        <v>18</v>
      </c>
      <c r="K57" s="682"/>
    </row>
    <row r="58" spans="1:14" ht="14.45" customHeight="1" x14ac:dyDescent="0.15">
      <c r="A58" s="41"/>
      <c r="B58" s="42"/>
      <c r="C58" s="42"/>
      <c r="D58" s="42"/>
      <c r="E58" s="42"/>
      <c r="F58" s="42"/>
      <c r="G58" s="42"/>
      <c r="H58" s="42"/>
      <c r="I58" s="881" t="s">
        <v>260</v>
      </c>
      <c r="J58" s="881"/>
      <c r="K58" s="881"/>
    </row>
    <row r="59" spans="1:14" ht="14.45" customHeight="1" x14ac:dyDescent="0.15">
      <c r="A59" s="699" t="s">
        <v>36</v>
      </c>
      <c r="B59" s="700"/>
      <c r="C59" s="13"/>
      <c r="D59" s="701" t="s">
        <v>31</v>
      </c>
      <c r="E59" s="701"/>
      <c r="H59" s="10"/>
      <c r="I59" s="10"/>
      <c r="M59" s="14"/>
      <c r="N59" s="15"/>
    </row>
    <row r="60" spans="1:14" ht="14.45" customHeight="1" x14ac:dyDescent="0.15">
      <c r="A60" s="702" t="s">
        <v>85</v>
      </c>
      <c r="B60" s="703"/>
      <c r="C60" s="704" t="s">
        <v>89</v>
      </c>
      <c r="D60" s="705"/>
      <c r="E60" s="705"/>
      <c r="F60" s="705"/>
      <c r="G60" s="705"/>
      <c r="H60" s="705"/>
      <c r="I60" s="705"/>
      <c r="J60" s="705"/>
      <c r="K60" s="705"/>
      <c r="M60" s="14"/>
      <c r="N60" s="15"/>
    </row>
    <row r="61" spans="1:14" ht="14.45" customHeight="1" x14ac:dyDescent="0.15">
      <c r="A61" s="702" t="s">
        <v>86</v>
      </c>
      <c r="B61" s="703"/>
      <c r="C61" s="704" t="s">
        <v>90</v>
      </c>
      <c r="D61" s="705"/>
      <c r="E61" s="705"/>
      <c r="F61" s="705"/>
      <c r="G61" s="705"/>
      <c r="H61" s="705"/>
      <c r="I61" s="705"/>
      <c r="J61" s="705"/>
      <c r="K61" s="705"/>
    </row>
    <row r="62" spans="1:14" ht="14.45" customHeight="1" x14ac:dyDescent="0.15">
      <c r="A62" s="95" t="s">
        <v>87</v>
      </c>
      <c r="B62" s="96"/>
      <c r="C62" s="696" t="s">
        <v>30</v>
      </c>
      <c r="D62" s="697"/>
      <c r="E62" s="697"/>
      <c r="F62" s="697"/>
      <c r="G62" s="697"/>
      <c r="H62" s="697"/>
      <c r="I62" s="697"/>
      <c r="J62" s="697"/>
      <c r="K62" s="697"/>
    </row>
    <row r="63" spans="1:14" ht="14.45" customHeight="1" x14ac:dyDescent="0.15">
      <c r="A63" s="95" t="s">
        <v>88</v>
      </c>
      <c r="B63" s="96"/>
      <c r="C63" s="97" t="s">
        <v>32</v>
      </c>
      <c r="D63" s="98"/>
      <c r="E63" s="98"/>
      <c r="F63" s="98"/>
      <c r="G63" s="98"/>
      <c r="H63" s="98"/>
      <c r="I63" s="98"/>
      <c r="J63" s="98"/>
      <c r="K63" s="98"/>
    </row>
    <row r="64" spans="1:14" ht="14.45" customHeight="1" x14ac:dyDescent="0.15">
      <c r="A64" s="694"/>
      <c r="B64" s="695"/>
      <c r="C64" s="696" t="s">
        <v>91</v>
      </c>
      <c r="D64" s="697"/>
      <c r="E64" s="697"/>
      <c r="F64" s="697"/>
      <c r="G64" s="697"/>
      <c r="H64" s="697"/>
      <c r="I64" s="697"/>
      <c r="J64" s="697"/>
      <c r="K64" s="697"/>
    </row>
    <row r="65" spans="1:11" ht="14.45" customHeight="1" x14ac:dyDescent="0.15">
      <c r="A65" s="876"/>
      <c r="B65" s="876"/>
      <c r="C65" s="98" t="s">
        <v>35</v>
      </c>
      <c r="D65" s="98"/>
      <c r="E65" s="98"/>
      <c r="F65" s="98"/>
      <c r="G65" s="98"/>
      <c r="H65" s="98"/>
      <c r="I65" s="98"/>
      <c r="J65" s="98"/>
      <c r="K65" s="98"/>
    </row>
    <row r="66" spans="1:11" ht="14.45" customHeight="1" x14ac:dyDescent="0.15">
      <c r="A66" s="875"/>
      <c r="B66" s="875"/>
      <c r="C66" s="697" t="s">
        <v>104</v>
      </c>
      <c r="D66" s="697"/>
      <c r="E66" s="697"/>
      <c r="F66" s="697"/>
      <c r="G66" s="697"/>
      <c r="H66" s="697"/>
      <c r="I66" s="697"/>
      <c r="J66" s="697"/>
      <c r="K66" s="697"/>
    </row>
    <row r="67" spans="1:11" ht="14.45" customHeight="1" x14ac:dyDescent="0.15">
      <c r="A67" s="875"/>
      <c r="B67" s="875"/>
      <c r="C67" s="697" t="s">
        <v>106</v>
      </c>
      <c r="D67" s="697"/>
      <c r="E67" s="697"/>
      <c r="F67" s="697"/>
      <c r="G67" s="697"/>
      <c r="H67" s="697"/>
      <c r="I67" s="697"/>
      <c r="J67" s="697"/>
      <c r="K67" s="697"/>
    </row>
  </sheetData>
  <mergeCells count="74">
    <mergeCell ref="J11:K11"/>
    <mergeCell ref="B1:F1"/>
    <mergeCell ref="H1:K1"/>
    <mergeCell ref="I3:I4"/>
    <mergeCell ref="J3:K4"/>
    <mergeCell ref="F5:H5"/>
    <mergeCell ref="J5:K5"/>
    <mergeCell ref="J6:K6"/>
    <mergeCell ref="J7:K7"/>
    <mergeCell ref="J8:K8"/>
    <mergeCell ref="J9:K9"/>
    <mergeCell ref="J10:K10"/>
    <mergeCell ref="J12:K12"/>
    <mergeCell ref="J13:K13"/>
    <mergeCell ref="I14:I15"/>
    <mergeCell ref="J14:K15"/>
    <mergeCell ref="J16:K16"/>
    <mergeCell ref="B27:F27"/>
    <mergeCell ref="J27:K27"/>
    <mergeCell ref="J17:K17"/>
    <mergeCell ref="J18:K18"/>
    <mergeCell ref="J19:K19"/>
    <mergeCell ref="J20:K20"/>
    <mergeCell ref="J21:K21"/>
    <mergeCell ref="J22:K22"/>
    <mergeCell ref="J33:K33"/>
    <mergeCell ref="J23:K23"/>
    <mergeCell ref="J24:K24"/>
    <mergeCell ref="I25:I26"/>
    <mergeCell ref="J25:K26"/>
    <mergeCell ref="J28:K28"/>
    <mergeCell ref="J29:K29"/>
    <mergeCell ref="J30:K30"/>
    <mergeCell ref="J31:K31"/>
    <mergeCell ref="J32:K32"/>
    <mergeCell ref="J44:K44"/>
    <mergeCell ref="J34:K34"/>
    <mergeCell ref="J35:K35"/>
    <mergeCell ref="I36:I37"/>
    <mergeCell ref="J36:K37"/>
    <mergeCell ref="J38:K38"/>
    <mergeCell ref="J39:K39"/>
    <mergeCell ref="J40:K40"/>
    <mergeCell ref="J41:K41"/>
    <mergeCell ref="J42:K42"/>
    <mergeCell ref="J43:K43"/>
    <mergeCell ref="J55:K55"/>
    <mergeCell ref="J45:K45"/>
    <mergeCell ref="J46:K46"/>
    <mergeCell ref="I47:I48"/>
    <mergeCell ref="J47:K48"/>
    <mergeCell ref="J49:K49"/>
    <mergeCell ref="J50:K50"/>
    <mergeCell ref="J51:K51"/>
    <mergeCell ref="J52:K52"/>
    <mergeCell ref="J53:K53"/>
    <mergeCell ref="J54:K54"/>
    <mergeCell ref="A64:B64"/>
    <mergeCell ref="C64:K64"/>
    <mergeCell ref="J56:K56"/>
    <mergeCell ref="J57:K57"/>
    <mergeCell ref="I58:K58"/>
    <mergeCell ref="A59:B59"/>
    <mergeCell ref="D59:E59"/>
    <mergeCell ref="A60:B60"/>
    <mergeCell ref="C60:K60"/>
    <mergeCell ref="A61:B61"/>
    <mergeCell ref="C61:K61"/>
    <mergeCell ref="C62:K62"/>
    <mergeCell ref="A65:B65"/>
    <mergeCell ref="A66:B66"/>
    <mergeCell ref="C66:K66"/>
    <mergeCell ref="A67:B67"/>
    <mergeCell ref="C67:K67"/>
  </mergeCells>
  <phoneticPr fontId="13"/>
  <pageMargins left="0.59055118110236227" right="0.27559055118110237" top="0.31496062992125984" bottom="0.11811023622047245" header="0.51181102362204722" footer="0.51181102362204722"/>
  <pageSetup paperSize="9" scale="92" orientation="portrait" r:id="rId1"/>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901CD-383A-4294-B182-33F81B50D87C}">
  <sheetPr>
    <tabColor theme="7" tint="0.59999389629810485"/>
    <pageSetUpPr fitToPage="1"/>
  </sheetPr>
  <dimension ref="A1:X52"/>
  <sheetViews>
    <sheetView zoomScaleNormal="100" workbookViewId="0">
      <selection activeCell="N24" sqref="N24"/>
    </sheetView>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60" t="s">
        <v>69</v>
      </c>
      <c r="B1" s="683" t="s">
        <v>254</v>
      </c>
      <c r="C1" s="683"/>
      <c r="D1" s="683"/>
      <c r="E1" s="683"/>
      <c r="F1" s="683"/>
      <c r="H1" s="803" t="s">
        <v>42</v>
      </c>
      <c r="I1" s="804"/>
      <c r="J1" s="805"/>
      <c r="K1" s="806"/>
    </row>
    <row r="2" spans="1:24" ht="17.100000000000001" customHeight="1" x14ac:dyDescent="0.15">
      <c r="A2" s="14"/>
      <c r="I2" s="14"/>
      <c r="J2" s="3"/>
      <c r="K2" s="4"/>
    </row>
    <row r="3" spans="1:24" ht="17.100000000000001" customHeight="1" x14ac:dyDescent="0.15">
      <c r="A3" s="2" t="s">
        <v>64</v>
      </c>
      <c r="B3" s="90"/>
      <c r="C3" s="90"/>
      <c r="D3" s="90"/>
      <c r="E3" s="90"/>
      <c r="F3" s="90">
        <v>45870</v>
      </c>
      <c r="G3" s="90">
        <v>45871</v>
      </c>
      <c r="H3" s="90">
        <v>45872</v>
      </c>
      <c r="I3" s="807" t="s">
        <v>1</v>
      </c>
      <c r="J3" s="799" t="s">
        <v>2</v>
      </c>
      <c r="K3" s="800"/>
    </row>
    <row r="4" spans="1:24" ht="17.100000000000001" customHeight="1" x14ac:dyDescent="0.15">
      <c r="A4" s="2" t="s">
        <v>3</v>
      </c>
      <c r="B4" s="2"/>
      <c r="C4" s="2"/>
      <c r="D4" s="2"/>
      <c r="E4" s="2"/>
      <c r="F4" s="2" t="s">
        <v>8</v>
      </c>
      <c r="G4" s="2" t="s">
        <v>9</v>
      </c>
      <c r="H4" s="24" t="s">
        <v>10</v>
      </c>
      <c r="I4" s="808"/>
      <c r="J4" s="801"/>
      <c r="K4" s="802"/>
    </row>
    <row r="5" spans="1:24" ht="15.75" customHeight="1" x14ac:dyDescent="0.15">
      <c r="A5" s="126" t="s">
        <v>12</v>
      </c>
      <c r="B5" s="21"/>
      <c r="C5" s="21"/>
      <c r="D5" s="21"/>
      <c r="E5" s="21"/>
      <c r="F5" s="691" t="s">
        <v>60</v>
      </c>
      <c r="G5" s="691"/>
      <c r="H5" s="691"/>
      <c r="I5" s="5"/>
      <c r="J5" s="682"/>
      <c r="K5" s="692"/>
    </row>
    <row r="6" spans="1:24" ht="17.100000000000001" customHeight="1" x14ac:dyDescent="0.15">
      <c r="A6" s="937" t="s">
        <v>16</v>
      </c>
      <c r="B6" s="127"/>
      <c r="C6" s="127"/>
      <c r="D6" s="32"/>
      <c r="E6" s="32"/>
      <c r="F6" s="16" t="s">
        <v>275</v>
      </c>
      <c r="G6" s="12" t="s">
        <v>21</v>
      </c>
      <c r="H6" s="12"/>
      <c r="I6" s="766">
        <f t="shared" ref="I6" si="0">COUNTIFS(B6:H6,"&lt;&gt;空",B6:H6,"&lt;&gt;休",B6:H6,"&lt;&gt;調",B6:H6,"&lt;&gt;",B6:H6,"&lt;&gt;調整休")</f>
        <v>2</v>
      </c>
      <c r="J6" s="934">
        <v>9</v>
      </c>
      <c r="K6" s="935"/>
      <c r="N6" s="6"/>
      <c r="O6" s="6"/>
      <c r="P6" s="6"/>
      <c r="Q6" s="6"/>
      <c r="R6" s="6"/>
      <c r="S6" s="6"/>
      <c r="T6" s="6"/>
      <c r="U6" s="6"/>
      <c r="V6" s="6"/>
      <c r="W6" s="6"/>
      <c r="X6" s="6"/>
    </row>
    <row r="7" spans="1:24" ht="17.100000000000001" customHeight="1" x14ac:dyDescent="0.15">
      <c r="A7" s="938"/>
      <c r="B7" s="21"/>
      <c r="C7" s="21"/>
      <c r="D7" s="32"/>
      <c r="E7" s="32"/>
      <c r="F7" s="12" t="s">
        <v>21</v>
      </c>
      <c r="G7" s="12"/>
      <c r="H7" s="12"/>
      <c r="I7" s="782"/>
      <c r="J7" s="795"/>
      <c r="K7" s="796"/>
      <c r="N7" s="6"/>
      <c r="O7" s="6"/>
      <c r="P7" s="6"/>
      <c r="Q7" s="6"/>
      <c r="R7" s="6"/>
      <c r="S7" s="6"/>
      <c r="T7" s="6"/>
      <c r="U7" s="6"/>
      <c r="V7" s="6"/>
      <c r="W7" s="6"/>
      <c r="X7" s="6"/>
    </row>
    <row r="8" spans="1:24" ht="17.100000000000001" customHeight="1" x14ac:dyDescent="0.15">
      <c r="A8" s="20" t="s">
        <v>17</v>
      </c>
      <c r="B8" s="21"/>
      <c r="C8" s="21"/>
      <c r="D8" s="32"/>
      <c r="E8" s="32"/>
      <c r="F8" s="54" t="s">
        <v>20</v>
      </c>
      <c r="G8" s="12"/>
      <c r="H8" s="12" t="s">
        <v>20</v>
      </c>
      <c r="I8" s="5">
        <f t="shared" ref="I8:I9" si="1">COUNTIFS(B8:H8,"&lt;&gt;空",B8:H8,"&lt;&gt;休",B8:H8,"&lt;&gt;調",B8:H8,"&lt;&gt;",B8:H8,"&lt;&gt;調整休")</f>
        <v>2</v>
      </c>
      <c r="J8" s="758">
        <f t="shared" ref="J8:J9" si="2">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9</v>
      </c>
      <c r="K8" s="759"/>
    </row>
    <row r="9" spans="1:24" ht="17.100000000000001" customHeight="1" x14ac:dyDescent="0.15">
      <c r="A9" s="20" t="s">
        <v>18</v>
      </c>
      <c r="B9" s="21"/>
      <c r="C9" s="21"/>
      <c r="D9" s="32"/>
      <c r="E9" s="32"/>
      <c r="F9" s="54"/>
      <c r="G9" s="12" t="s">
        <v>20</v>
      </c>
      <c r="H9" s="12" t="s">
        <v>21</v>
      </c>
      <c r="I9" s="5">
        <f t="shared" si="1"/>
        <v>2</v>
      </c>
      <c r="J9" s="758">
        <f t="shared" si="2"/>
        <v>9</v>
      </c>
      <c r="K9" s="759"/>
    </row>
    <row r="10" spans="1:24" ht="17.100000000000001" customHeight="1" x14ac:dyDescent="0.15">
      <c r="A10" s="44"/>
      <c r="B10" s="106"/>
      <c r="C10" s="106"/>
      <c r="D10" s="36"/>
      <c r="E10" s="36"/>
      <c r="F10" s="16"/>
      <c r="G10" s="16"/>
      <c r="H10" s="40"/>
      <c r="I10" s="5"/>
      <c r="J10" s="758"/>
      <c r="K10" s="759"/>
    </row>
    <row r="11" spans="1:24" ht="17.100000000000001" customHeight="1" x14ac:dyDescent="0.15">
      <c r="A11" s="33" t="s">
        <v>0</v>
      </c>
      <c r="B11" s="90">
        <v>45873</v>
      </c>
      <c r="C11" s="90">
        <v>45874</v>
      </c>
      <c r="D11" s="90">
        <v>45875</v>
      </c>
      <c r="E11" s="90">
        <v>45876</v>
      </c>
      <c r="F11" s="90">
        <v>45877</v>
      </c>
      <c r="G11" s="90">
        <v>45878</v>
      </c>
      <c r="H11" s="90">
        <v>45879</v>
      </c>
      <c r="I11" s="131"/>
      <c r="J11" s="799" t="s">
        <v>2</v>
      </c>
      <c r="K11" s="800"/>
    </row>
    <row r="12" spans="1:24" ht="17.100000000000001" customHeight="1" x14ac:dyDescent="0.15">
      <c r="A12" s="22" t="s">
        <v>3</v>
      </c>
      <c r="B12" s="2" t="s">
        <v>4</v>
      </c>
      <c r="C12" s="2" t="s">
        <v>5</v>
      </c>
      <c r="D12" s="21" t="s">
        <v>6</v>
      </c>
      <c r="E12" s="2" t="s">
        <v>7</v>
      </c>
      <c r="F12" s="2" t="s">
        <v>8</v>
      </c>
      <c r="G12" s="2" t="s">
        <v>9</v>
      </c>
      <c r="H12" s="24" t="s">
        <v>10</v>
      </c>
      <c r="I12" s="133"/>
      <c r="J12" s="801"/>
      <c r="K12" s="802"/>
    </row>
    <row r="13" spans="1:24" ht="17.100000000000001" customHeight="1" x14ac:dyDescent="0.15">
      <c r="A13" s="126" t="s">
        <v>13</v>
      </c>
      <c r="B13" s="12"/>
      <c r="C13" s="127"/>
      <c r="D13" s="128"/>
      <c r="E13" s="12"/>
      <c r="F13" s="12"/>
      <c r="G13" s="12"/>
      <c r="H13" s="12"/>
      <c r="I13" s="5"/>
      <c r="J13" s="693"/>
      <c r="K13" s="692"/>
    </row>
    <row r="14" spans="1:24" ht="17.100000000000001" customHeight="1" x14ac:dyDescent="0.15">
      <c r="A14" s="937" t="s">
        <v>16</v>
      </c>
      <c r="B14" s="12" t="s">
        <v>20</v>
      </c>
      <c r="C14" s="127"/>
      <c r="D14" s="32"/>
      <c r="E14" s="16" t="s">
        <v>274</v>
      </c>
      <c r="F14" s="16" t="s">
        <v>275</v>
      </c>
      <c r="G14" s="54" t="s">
        <v>20</v>
      </c>
      <c r="H14" s="12"/>
      <c r="I14" s="766">
        <f t="shared" ref="I14" si="3">COUNTIFS(B14:H14,"&lt;&gt;空",B14:H14,"&lt;&gt;休",B14:H14,"&lt;&gt;調",B14:H14,"&lt;&gt;",B14:H14,"&lt;&gt;調整休")</f>
        <v>4</v>
      </c>
      <c r="J14" s="934">
        <v>18</v>
      </c>
      <c r="K14" s="935"/>
    </row>
    <row r="15" spans="1:24" ht="17.100000000000001" customHeight="1" x14ac:dyDescent="0.15">
      <c r="A15" s="938"/>
      <c r="B15" s="93"/>
      <c r="C15" s="21"/>
      <c r="D15" s="32"/>
      <c r="E15" s="12" t="s">
        <v>21</v>
      </c>
      <c r="F15" s="12" t="s">
        <v>21</v>
      </c>
      <c r="G15" s="54"/>
      <c r="H15" s="12"/>
      <c r="I15" s="782"/>
      <c r="J15" s="795"/>
      <c r="K15" s="796"/>
    </row>
    <row r="16" spans="1:24" ht="17.100000000000001" customHeight="1" x14ac:dyDescent="0.15">
      <c r="A16" s="20" t="s">
        <v>17</v>
      </c>
      <c r="B16" s="59"/>
      <c r="C16" s="21"/>
      <c r="D16" s="32"/>
      <c r="E16" s="58"/>
      <c r="F16" s="54" t="s">
        <v>20</v>
      </c>
      <c r="G16" s="54"/>
      <c r="H16" s="12" t="s">
        <v>20</v>
      </c>
      <c r="I16" s="5">
        <f t="shared" ref="I16:I17" si="4">COUNTIFS(B16:H16,"&lt;&gt;空",B16:H16,"&lt;&gt;休",B16:H16,"&lt;&gt;調",B16:H16,"&lt;&gt;",B16:H16,"&lt;&gt;調整休")</f>
        <v>2</v>
      </c>
      <c r="J16" s="758">
        <f t="shared" ref="J16" si="5">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9</v>
      </c>
      <c r="K16" s="759"/>
    </row>
    <row r="17" spans="1:11" ht="17.100000000000001" customHeight="1" x14ac:dyDescent="0.15">
      <c r="A17" s="20" t="s">
        <v>18</v>
      </c>
      <c r="B17" s="12" t="s">
        <v>21</v>
      </c>
      <c r="C17" s="21"/>
      <c r="D17" s="32"/>
      <c r="E17" s="12"/>
      <c r="F17" s="54"/>
      <c r="G17" s="54" t="s">
        <v>21</v>
      </c>
      <c r="H17" s="12" t="s">
        <v>21</v>
      </c>
      <c r="I17" s="5">
        <f t="shared" si="4"/>
        <v>3</v>
      </c>
      <c r="J17" s="758">
        <f t="shared" ref="J17" si="6">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10-15"))*(4.5)</f>
        <v>13.5</v>
      </c>
      <c r="K17" s="759"/>
    </row>
    <row r="18" spans="1:11" ht="17.100000000000001" customHeight="1" x14ac:dyDescent="0.15">
      <c r="A18" s="44"/>
      <c r="B18" s="29"/>
      <c r="C18" s="106"/>
      <c r="D18" s="36"/>
      <c r="E18" s="16" t="s">
        <v>264</v>
      </c>
      <c r="F18" s="16"/>
      <c r="G18" s="16"/>
      <c r="H18" s="40"/>
      <c r="I18" s="5"/>
      <c r="J18" s="758"/>
      <c r="K18" s="759"/>
    </row>
    <row r="19" spans="1:11" ht="17.100000000000001" customHeight="1" x14ac:dyDescent="0.15">
      <c r="A19" s="22" t="s">
        <v>0</v>
      </c>
      <c r="B19" s="23">
        <v>45880</v>
      </c>
      <c r="C19" s="23">
        <v>45881</v>
      </c>
      <c r="D19" s="23">
        <v>45882</v>
      </c>
      <c r="E19" s="23">
        <v>45883</v>
      </c>
      <c r="F19" s="23">
        <v>45884</v>
      </c>
      <c r="G19" s="23">
        <v>45885</v>
      </c>
      <c r="H19" s="23">
        <v>45886</v>
      </c>
      <c r="I19" s="131"/>
      <c r="J19" s="799" t="s">
        <v>2</v>
      </c>
      <c r="K19" s="800"/>
    </row>
    <row r="20" spans="1:11" ht="17.100000000000001" customHeight="1" x14ac:dyDescent="0.15">
      <c r="A20" s="22" t="s">
        <v>3</v>
      </c>
      <c r="B20" s="24" t="s">
        <v>4</v>
      </c>
      <c r="C20" s="21" t="s">
        <v>5</v>
      </c>
      <c r="D20" s="21" t="s">
        <v>6</v>
      </c>
      <c r="E20" s="2" t="s">
        <v>7</v>
      </c>
      <c r="F20" s="2" t="s">
        <v>8</v>
      </c>
      <c r="G20" s="2" t="s">
        <v>9</v>
      </c>
      <c r="H20" s="24" t="s">
        <v>10</v>
      </c>
      <c r="I20" s="133"/>
      <c r="J20" s="801"/>
      <c r="K20" s="802"/>
    </row>
    <row r="21" spans="1:11" ht="17.100000000000001" customHeight="1" x14ac:dyDescent="0.15">
      <c r="A21" s="126" t="s">
        <v>12</v>
      </c>
      <c r="B21" s="1024" t="s">
        <v>256</v>
      </c>
      <c r="C21" s="1025"/>
      <c r="D21" s="1025"/>
      <c r="E21" s="1025"/>
      <c r="F21" s="1026"/>
      <c r="G21" s="12"/>
      <c r="H21" s="12"/>
      <c r="I21" s="5"/>
      <c r="J21" s="682"/>
      <c r="K21" s="692"/>
    </row>
    <row r="22" spans="1:11" ht="17.100000000000001" customHeight="1" x14ac:dyDescent="0.15">
      <c r="A22" s="937" t="s">
        <v>16</v>
      </c>
      <c r="B22" s="127"/>
      <c r="C22" s="127"/>
      <c r="D22" s="32"/>
      <c r="E22" s="127"/>
      <c r="F22" s="127"/>
      <c r="G22" s="58"/>
      <c r="H22" s="12"/>
      <c r="I22" s="766">
        <f t="shared" ref="I22" si="7">COUNTIFS(B22:H22,"&lt;&gt;空",B22:H22,"&lt;&gt;休",B22:H22,"&lt;&gt;調",B22:H22,"&lt;&gt;",B22:H22,"&lt;&gt;調整休")</f>
        <v>0</v>
      </c>
      <c r="J22" s="934">
        <v>0</v>
      </c>
      <c r="K22" s="935"/>
    </row>
    <row r="23" spans="1:11" ht="17.100000000000001" customHeight="1" x14ac:dyDescent="0.15">
      <c r="A23" s="938"/>
      <c r="B23" s="21"/>
      <c r="C23" s="21"/>
      <c r="D23" s="32"/>
      <c r="E23" s="21"/>
      <c r="F23" s="21"/>
      <c r="G23" s="12"/>
      <c r="H23" s="12"/>
      <c r="I23" s="782"/>
      <c r="J23" s="795"/>
      <c r="K23" s="796"/>
    </row>
    <row r="24" spans="1:11" ht="17.100000000000001" customHeight="1" x14ac:dyDescent="0.15">
      <c r="A24" s="20" t="s">
        <v>17</v>
      </c>
      <c r="B24" s="21"/>
      <c r="C24" s="21"/>
      <c r="D24" s="32"/>
      <c r="E24" s="21"/>
      <c r="F24" s="21"/>
      <c r="G24" s="12" t="s">
        <v>21</v>
      </c>
      <c r="H24" s="12" t="s">
        <v>20</v>
      </c>
      <c r="I24" s="5">
        <f t="shared" ref="I24:I25" si="8">COUNTIFS(B24:H24,"&lt;&gt;空",B24:H24,"&lt;&gt;休",B24:H24,"&lt;&gt;調",B24:H24,"&lt;&gt;",B24:H24,"&lt;&gt;調整休")</f>
        <v>2</v>
      </c>
      <c r="J24" s="758">
        <f t="shared" ref="J24:J25" si="9">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9</v>
      </c>
      <c r="K24" s="759"/>
    </row>
    <row r="25" spans="1:11" ht="17.100000000000001" customHeight="1" x14ac:dyDescent="0.15">
      <c r="A25" s="20" t="s">
        <v>18</v>
      </c>
      <c r="B25" s="21"/>
      <c r="C25" s="21"/>
      <c r="D25" s="32"/>
      <c r="E25" s="21"/>
      <c r="F25" s="21"/>
      <c r="G25" s="12" t="s">
        <v>20</v>
      </c>
      <c r="H25" s="12" t="s">
        <v>21</v>
      </c>
      <c r="I25" s="5">
        <f t="shared" si="8"/>
        <v>2</v>
      </c>
      <c r="J25" s="758">
        <f t="shared" si="9"/>
        <v>9</v>
      </c>
      <c r="K25" s="759"/>
    </row>
    <row r="26" spans="1:11" ht="17.100000000000001" customHeight="1" x14ac:dyDescent="0.15">
      <c r="A26" s="44"/>
      <c r="B26" s="106"/>
      <c r="C26" s="106"/>
      <c r="D26" s="36"/>
      <c r="E26" s="106"/>
      <c r="F26" s="106"/>
      <c r="G26" s="16"/>
      <c r="H26" s="40"/>
      <c r="I26" s="5"/>
      <c r="J26" s="758"/>
      <c r="K26" s="759"/>
    </row>
    <row r="27" spans="1:11" ht="17.100000000000001" customHeight="1" x14ac:dyDescent="0.15">
      <c r="A27" s="22" t="s">
        <v>0</v>
      </c>
      <c r="B27" s="90">
        <v>45887</v>
      </c>
      <c r="C27" s="90">
        <v>45888</v>
      </c>
      <c r="D27" s="90">
        <v>45889</v>
      </c>
      <c r="E27" s="90">
        <v>45890</v>
      </c>
      <c r="F27" s="90">
        <v>45891</v>
      </c>
      <c r="G27" s="90">
        <v>45892</v>
      </c>
      <c r="H27" s="90">
        <v>45893</v>
      </c>
      <c r="I27" s="131"/>
      <c r="J27" s="799" t="s">
        <v>2</v>
      </c>
      <c r="K27" s="800"/>
    </row>
    <row r="28" spans="1:11" ht="17.100000000000001" customHeight="1" x14ac:dyDescent="0.15">
      <c r="A28" s="22" t="s">
        <v>3</v>
      </c>
      <c r="B28" s="2" t="s">
        <v>4</v>
      </c>
      <c r="C28" s="21" t="s">
        <v>5</v>
      </c>
      <c r="D28" s="21" t="s">
        <v>6</v>
      </c>
      <c r="E28" s="2" t="s">
        <v>7</v>
      </c>
      <c r="F28" s="2" t="s">
        <v>8</v>
      </c>
      <c r="G28" s="2" t="s">
        <v>9</v>
      </c>
      <c r="H28" s="24" t="s">
        <v>10</v>
      </c>
      <c r="I28" s="133"/>
      <c r="J28" s="801"/>
      <c r="K28" s="802"/>
    </row>
    <row r="29" spans="1:11" ht="17.100000000000001" customHeight="1" x14ac:dyDescent="0.15">
      <c r="A29" s="126" t="s">
        <v>13</v>
      </c>
      <c r="B29" s="12"/>
      <c r="C29" s="127"/>
      <c r="D29" s="128"/>
      <c r="E29" s="12"/>
      <c r="F29" s="12"/>
      <c r="G29" s="12"/>
      <c r="H29" s="12"/>
      <c r="I29" s="5"/>
      <c r="J29" s="693"/>
      <c r="K29" s="692"/>
    </row>
    <row r="30" spans="1:11" ht="17.100000000000001" customHeight="1" x14ac:dyDescent="0.15">
      <c r="A30" s="937" t="s">
        <v>16</v>
      </c>
      <c r="B30" s="12" t="s">
        <v>20</v>
      </c>
      <c r="C30" s="127"/>
      <c r="D30" s="32"/>
      <c r="E30" s="16" t="s">
        <v>274</v>
      </c>
      <c r="F30" s="16" t="s">
        <v>275</v>
      </c>
      <c r="G30" s="12" t="s">
        <v>21</v>
      </c>
      <c r="H30" s="12"/>
      <c r="I30" s="766">
        <f t="shared" ref="I30" si="10">COUNTIFS(B30:H30,"&lt;&gt;空",B30:H30,"&lt;&gt;休",B30:H30,"&lt;&gt;調",B30:H30,"&lt;&gt;",B30:H30,"&lt;&gt;調整休")</f>
        <v>4</v>
      </c>
      <c r="J30" s="934">
        <v>18</v>
      </c>
      <c r="K30" s="935"/>
    </row>
    <row r="31" spans="1:11" ht="17.100000000000001" customHeight="1" x14ac:dyDescent="0.15">
      <c r="A31" s="938"/>
      <c r="B31" s="93"/>
      <c r="C31" s="21"/>
      <c r="D31" s="32"/>
      <c r="E31" s="12" t="s">
        <v>21</v>
      </c>
      <c r="F31" s="12" t="s">
        <v>21</v>
      </c>
      <c r="G31" s="54"/>
      <c r="H31" s="12"/>
      <c r="I31" s="782"/>
      <c r="J31" s="795"/>
      <c r="K31" s="796"/>
    </row>
    <row r="32" spans="1:11" ht="17.100000000000001" customHeight="1" x14ac:dyDescent="0.15">
      <c r="A32" s="20" t="s">
        <v>17</v>
      </c>
      <c r="B32" s="12" t="s">
        <v>21</v>
      </c>
      <c r="C32" s="21"/>
      <c r="D32" s="32"/>
      <c r="E32" s="54" t="s">
        <v>20</v>
      </c>
      <c r="F32" s="54" t="s">
        <v>20</v>
      </c>
      <c r="G32" s="54"/>
      <c r="H32" s="12" t="s">
        <v>20</v>
      </c>
      <c r="I32" s="5">
        <f t="shared" ref="I32:I33" si="11">COUNTIFS(B32:H32,"&lt;&gt;空",B32:H32,"&lt;&gt;休",B32:H32,"&lt;&gt;調",B32:H32,"&lt;&gt;",B32:H32,"&lt;&gt;調整休")</f>
        <v>4</v>
      </c>
      <c r="J32" s="758">
        <f t="shared" ref="J32" si="12">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18</v>
      </c>
      <c r="K32" s="759"/>
    </row>
    <row r="33" spans="1:14" ht="17.100000000000001" customHeight="1" x14ac:dyDescent="0.15">
      <c r="A33" s="20" t="s">
        <v>18</v>
      </c>
      <c r="B33" s="12"/>
      <c r="C33" s="21"/>
      <c r="D33" s="32"/>
      <c r="E33" s="12"/>
      <c r="F33" s="54"/>
      <c r="G33" s="54" t="s">
        <v>20</v>
      </c>
      <c r="H33" s="12" t="s">
        <v>21</v>
      </c>
      <c r="I33" s="5">
        <f t="shared" si="11"/>
        <v>2</v>
      </c>
      <c r="J33" s="758">
        <f t="shared" ref="J33" si="13">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10-15"))*(4.5)</f>
        <v>9</v>
      </c>
      <c r="K33" s="759"/>
    </row>
    <row r="34" spans="1:14" ht="17.100000000000001" customHeight="1" x14ac:dyDescent="0.15">
      <c r="A34" s="44"/>
      <c r="B34" s="29"/>
      <c r="C34" s="106"/>
      <c r="D34" s="36"/>
      <c r="E34" s="12"/>
      <c r="F34" s="16"/>
      <c r="G34" s="16"/>
      <c r="H34" s="40"/>
      <c r="I34" s="5"/>
      <c r="J34" s="758"/>
      <c r="K34" s="759"/>
    </row>
    <row r="35" spans="1:14" ht="17.100000000000001" customHeight="1" x14ac:dyDescent="0.15">
      <c r="A35" s="22" t="s">
        <v>0</v>
      </c>
      <c r="B35" s="23">
        <v>45894</v>
      </c>
      <c r="C35" s="23">
        <v>45895</v>
      </c>
      <c r="D35" s="23">
        <v>45896</v>
      </c>
      <c r="E35" s="23">
        <v>45897</v>
      </c>
      <c r="F35" s="23">
        <v>45898</v>
      </c>
      <c r="G35" s="23">
        <v>45899</v>
      </c>
      <c r="H35" s="23">
        <v>45900</v>
      </c>
      <c r="I35" s="131"/>
      <c r="J35" s="799" t="s">
        <v>2</v>
      </c>
      <c r="K35" s="800"/>
    </row>
    <row r="36" spans="1:14" ht="17.100000000000001" customHeight="1" x14ac:dyDescent="0.15">
      <c r="A36" s="22" t="s">
        <v>3</v>
      </c>
      <c r="B36" s="2" t="s">
        <v>4</v>
      </c>
      <c r="C36" s="316" t="s">
        <v>5</v>
      </c>
      <c r="D36" s="21" t="s">
        <v>6</v>
      </c>
      <c r="E36" s="2" t="s">
        <v>7</v>
      </c>
      <c r="F36" s="2" t="s">
        <v>8</v>
      </c>
      <c r="G36" s="2" t="s">
        <v>9</v>
      </c>
      <c r="H36" s="24" t="s">
        <v>10</v>
      </c>
      <c r="I36" s="133"/>
      <c r="J36" s="801"/>
      <c r="K36" s="802"/>
    </row>
    <row r="37" spans="1:14" ht="17.100000000000001" customHeight="1" x14ac:dyDescent="0.15">
      <c r="A37" s="126" t="s">
        <v>12</v>
      </c>
      <c r="B37" s="12"/>
      <c r="C37" s="21"/>
      <c r="D37" s="21"/>
      <c r="E37" s="12"/>
      <c r="F37" s="12"/>
      <c r="G37" s="12"/>
      <c r="H37" s="12"/>
      <c r="I37" s="5"/>
      <c r="J37" s="693"/>
      <c r="K37" s="692"/>
    </row>
    <row r="38" spans="1:14" ht="17.100000000000001" customHeight="1" x14ac:dyDescent="0.15">
      <c r="A38" s="937" t="s">
        <v>16</v>
      </c>
      <c r="B38" s="12" t="s">
        <v>20</v>
      </c>
      <c r="C38" s="127"/>
      <c r="D38" s="32"/>
      <c r="E38" s="16" t="s">
        <v>274</v>
      </c>
      <c r="F38" s="16" t="s">
        <v>275</v>
      </c>
      <c r="G38" s="12" t="s">
        <v>20</v>
      </c>
      <c r="H38" s="12"/>
      <c r="I38" s="766">
        <f t="shared" ref="I38" si="14">COUNTIFS(B38:H38,"&lt;&gt;空",B38:H38,"&lt;&gt;休",B38:H38,"&lt;&gt;調",B38:H38,"&lt;&gt;",B38:H38,"&lt;&gt;調整休")</f>
        <v>4</v>
      </c>
      <c r="J38" s="934">
        <v>18</v>
      </c>
      <c r="K38" s="935"/>
    </row>
    <row r="39" spans="1:14" ht="17.100000000000001" customHeight="1" x14ac:dyDescent="0.15">
      <c r="A39" s="938"/>
      <c r="B39" s="93"/>
      <c r="C39" s="21"/>
      <c r="D39" s="32"/>
      <c r="E39" s="12" t="s">
        <v>21</v>
      </c>
      <c r="F39" s="12" t="s">
        <v>21</v>
      </c>
      <c r="G39" s="12"/>
      <c r="H39" s="12"/>
      <c r="I39" s="782"/>
      <c r="J39" s="795"/>
      <c r="K39" s="796"/>
    </row>
    <row r="40" spans="1:14" ht="17.100000000000001" customHeight="1" x14ac:dyDescent="0.15">
      <c r="A40" s="20" t="s">
        <v>17</v>
      </c>
      <c r="B40" s="12" t="s">
        <v>21</v>
      </c>
      <c r="C40" s="21"/>
      <c r="D40" s="32"/>
      <c r="E40" s="54" t="s">
        <v>20</v>
      </c>
      <c r="F40" s="54" t="s">
        <v>20</v>
      </c>
      <c r="G40" s="12"/>
      <c r="H40" s="12" t="s">
        <v>20</v>
      </c>
      <c r="I40" s="5">
        <f t="shared" ref="I40:I41" si="15">COUNTIFS(B40:H40,"&lt;&gt;空",B40:H40,"&lt;&gt;休",B40:H40,"&lt;&gt;調",B40:H40,"&lt;&gt;",B40:H40,"&lt;&gt;調整休")</f>
        <v>4</v>
      </c>
      <c r="J40" s="758">
        <v>9</v>
      </c>
      <c r="K40" s="759"/>
    </row>
    <row r="41" spans="1:14" ht="17.100000000000001" customHeight="1" x14ac:dyDescent="0.15">
      <c r="A41" s="20" t="s">
        <v>18</v>
      </c>
      <c r="B41" s="12"/>
      <c r="C41" s="21"/>
      <c r="D41" s="32"/>
      <c r="E41" s="12"/>
      <c r="F41" s="54"/>
      <c r="G41" s="54" t="s">
        <v>21</v>
      </c>
      <c r="H41" s="12" t="s">
        <v>21</v>
      </c>
      <c r="I41" s="5">
        <f t="shared" si="15"/>
        <v>2</v>
      </c>
      <c r="J41" s="758">
        <f t="shared" ref="J41" si="16">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10-15"))*(4.5)</f>
        <v>9</v>
      </c>
      <c r="K41" s="759"/>
    </row>
    <row r="42" spans="1:14" ht="17.100000000000001" customHeight="1" x14ac:dyDescent="0.15">
      <c r="A42" s="44"/>
      <c r="B42" s="29"/>
      <c r="C42" s="106"/>
      <c r="D42" s="36"/>
      <c r="E42" s="12"/>
      <c r="F42" s="16"/>
      <c r="G42" s="16"/>
      <c r="H42" s="40"/>
      <c r="I42" s="5"/>
      <c r="J42" s="758"/>
      <c r="K42" s="759"/>
    </row>
    <row r="43" spans="1:14" ht="17.100000000000001" customHeight="1" x14ac:dyDescent="0.15">
      <c r="A43" s="41"/>
      <c r="B43" s="42"/>
      <c r="C43" s="42"/>
      <c r="D43" s="42"/>
      <c r="E43" s="42"/>
      <c r="F43" s="42"/>
      <c r="G43" s="42"/>
      <c r="H43" s="42"/>
      <c r="I43" s="881" t="s">
        <v>260</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60">
    <mergeCell ref="J10:K10"/>
    <mergeCell ref="B1:F1"/>
    <mergeCell ref="H1:K1"/>
    <mergeCell ref="I3:I4"/>
    <mergeCell ref="J3:K4"/>
    <mergeCell ref="F5:H5"/>
    <mergeCell ref="J5:K5"/>
    <mergeCell ref="A6:A7"/>
    <mergeCell ref="I6:I7"/>
    <mergeCell ref="J6:K7"/>
    <mergeCell ref="J8:K8"/>
    <mergeCell ref="J9:K9"/>
    <mergeCell ref="A22:A23"/>
    <mergeCell ref="I22:I23"/>
    <mergeCell ref="J22:K23"/>
    <mergeCell ref="J11:K12"/>
    <mergeCell ref="J13:K13"/>
    <mergeCell ref="A14:A15"/>
    <mergeCell ref="I14:I15"/>
    <mergeCell ref="J14:K15"/>
    <mergeCell ref="J16:K16"/>
    <mergeCell ref="J17:K17"/>
    <mergeCell ref="J18:K18"/>
    <mergeCell ref="J19:K20"/>
    <mergeCell ref="B21:F21"/>
    <mergeCell ref="J21:K21"/>
    <mergeCell ref="A38:A39"/>
    <mergeCell ref="I38:I39"/>
    <mergeCell ref="J38:K39"/>
    <mergeCell ref="J24:K24"/>
    <mergeCell ref="J25:K25"/>
    <mergeCell ref="J26:K26"/>
    <mergeCell ref="J27:K28"/>
    <mergeCell ref="J29:K29"/>
    <mergeCell ref="A30:A31"/>
    <mergeCell ref="I30:I31"/>
    <mergeCell ref="J30:K31"/>
    <mergeCell ref="J32:K32"/>
    <mergeCell ref="J33:K33"/>
    <mergeCell ref="J34:K34"/>
    <mergeCell ref="J35:K36"/>
    <mergeCell ref="J37:K37"/>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42BBD-353F-4296-82A5-14B6FF567F75}">
  <sheetPr>
    <tabColor theme="7" tint="0.59999389629810485"/>
    <pageSetUpPr fitToPage="1"/>
  </sheetPr>
  <dimension ref="A1:N62"/>
  <sheetViews>
    <sheetView zoomScale="96" zoomScaleNormal="96" workbookViewId="0">
      <selection activeCell="H10" sqref="H10:K10"/>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6.5" customHeight="1" thickBot="1" x14ac:dyDescent="0.2">
      <c r="A1" s="60" t="s">
        <v>69</v>
      </c>
      <c r="B1" s="683" t="s">
        <v>254</v>
      </c>
      <c r="C1" s="683"/>
      <c r="D1" s="683"/>
      <c r="E1" s="683"/>
      <c r="F1" s="683"/>
      <c r="H1" s="792" t="s">
        <v>50</v>
      </c>
      <c r="I1" s="793"/>
      <c r="J1" s="793"/>
      <c r="K1" s="794"/>
    </row>
    <row r="2" spans="1:11" ht="8.4499999999999993" customHeight="1" x14ac:dyDescent="0.15">
      <c r="A2" s="14"/>
      <c r="I2" s="14"/>
      <c r="J2" s="3"/>
      <c r="K2" s="4"/>
    </row>
    <row r="3" spans="1:11" ht="16.5" customHeight="1" x14ac:dyDescent="0.15">
      <c r="A3" s="2" t="s">
        <v>64</v>
      </c>
      <c r="B3" s="90"/>
      <c r="C3" s="90"/>
      <c r="D3" s="90"/>
      <c r="E3" s="90"/>
      <c r="F3" s="90">
        <v>45870</v>
      </c>
      <c r="G3" s="90">
        <v>45871</v>
      </c>
      <c r="H3" s="90">
        <v>45872</v>
      </c>
      <c r="I3" s="727" t="s">
        <v>1</v>
      </c>
      <c r="J3" s="717" t="s">
        <v>2</v>
      </c>
      <c r="K3" s="718"/>
    </row>
    <row r="4" spans="1:11" ht="16.5" customHeight="1" x14ac:dyDescent="0.15">
      <c r="A4" s="2" t="s">
        <v>3</v>
      </c>
      <c r="B4" s="2"/>
      <c r="C4" s="2"/>
      <c r="D4" s="2"/>
      <c r="E4" s="2"/>
      <c r="F4" s="2" t="s">
        <v>8</v>
      </c>
      <c r="G4" s="2" t="s">
        <v>9</v>
      </c>
      <c r="H4" s="24" t="s">
        <v>10</v>
      </c>
      <c r="I4" s="728"/>
      <c r="J4" s="719"/>
      <c r="K4" s="720"/>
    </row>
    <row r="5" spans="1:11" ht="18" customHeight="1" x14ac:dyDescent="0.15">
      <c r="A5" s="17" t="s">
        <v>12</v>
      </c>
      <c r="B5" s="62"/>
      <c r="C5" s="62"/>
      <c r="D5" s="2"/>
      <c r="E5" s="2"/>
      <c r="F5" s="12"/>
      <c r="G5" s="12"/>
      <c r="H5" s="12"/>
      <c r="I5" s="5"/>
      <c r="J5" s="682"/>
      <c r="K5" s="692"/>
    </row>
    <row r="6" spans="1:11" ht="18" customHeight="1" x14ac:dyDescent="0.15">
      <c r="A6" s="5" t="s">
        <v>14</v>
      </c>
      <c r="B6" s="127"/>
      <c r="C6" s="127"/>
      <c r="D6" s="32"/>
      <c r="E6" s="32"/>
      <c r="F6" s="59"/>
      <c r="G6" s="59"/>
      <c r="H6" s="59"/>
      <c r="I6" s="5">
        <f t="shared" ref="I6:I10" si="0">COUNTIFS(B6:H6,"&lt;&gt;空",B6:H6,"&lt;&gt;休",B6:H6,"&lt;&gt;調",B6:H6,"&lt;&gt;",B6:H6,"&lt;&gt;調整休")</f>
        <v>0</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0</v>
      </c>
      <c r="K6" s="759"/>
    </row>
    <row r="7" spans="1:11" ht="18" customHeight="1" x14ac:dyDescent="0.15">
      <c r="A7" s="20" t="s">
        <v>100</v>
      </c>
      <c r="B7" s="350"/>
      <c r="C7" s="350"/>
      <c r="D7" s="36"/>
      <c r="E7" s="36"/>
      <c r="F7" s="12" t="s">
        <v>58</v>
      </c>
      <c r="G7" s="12" t="s">
        <v>58</v>
      </c>
      <c r="H7" s="12" t="s">
        <v>58</v>
      </c>
      <c r="I7" s="5">
        <f t="shared" si="0"/>
        <v>3</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18.75</v>
      </c>
      <c r="K7" s="759"/>
    </row>
    <row r="8" spans="1:11" ht="18" customHeight="1" x14ac:dyDescent="0.15">
      <c r="A8" s="20" t="s">
        <v>178</v>
      </c>
      <c r="B8" s="45"/>
      <c r="C8" s="45"/>
      <c r="D8" s="46"/>
      <c r="E8" s="46"/>
      <c r="F8" s="12" t="s">
        <v>21</v>
      </c>
      <c r="G8" s="12"/>
      <c r="H8" s="12" t="s">
        <v>21</v>
      </c>
      <c r="I8" s="5">
        <f t="shared" si="0"/>
        <v>2</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f>
        <v>9</v>
      </c>
      <c r="K8" s="759"/>
    </row>
    <row r="9" spans="1:11" ht="18" customHeight="1" x14ac:dyDescent="0.15">
      <c r="A9" s="20" t="s">
        <v>237</v>
      </c>
      <c r="B9" s="45"/>
      <c r="C9" s="45"/>
      <c r="D9" s="46"/>
      <c r="E9" s="46"/>
      <c r="F9" s="12" t="s">
        <v>21</v>
      </c>
      <c r="G9" s="12"/>
      <c r="H9" s="12" t="s">
        <v>21</v>
      </c>
      <c r="I9" s="5">
        <f t="shared" si="0"/>
        <v>2</v>
      </c>
      <c r="J9" s="758">
        <f>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9</v>
      </c>
      <c r="K9" s="759"/>
    </row>
    <row r="10" spans="1:11" ht="18" customHeight="1" x14ac:dyDescent="0.15">
      <c r="A10" s="20" t="s">
        <v>267</v>
      </c>
      <c r="B10" s="45"/>
      <c r="C10" s="45"/>
      <c r="D10" s="46"/>
      <c r="E10" s="46"/>
      <c r="F10" s="12"/>
      <c r="G10" s="59"/>
      <c r="H10" s="12" t="s">
        <v>184</v>
      </c>
      <c r="I10" s="5">
        <f t="shared" si="0"/>
        <v>1</v>
      </c>
      <c r="J10" s="758">
        <f>SUM(COUNTIF(B10:H10,"9-11,15-19"))*(6)+(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11-19"))*(7)</f>
        <v>7</v>
      </c>
      <c r="K10" s="759"/>
    </row>
    <row r="11" spans="1:11" ht="19.5" customHeight="1" x14ac:dyDescent="0.15">
      <c r="A11" s="31" t="s">
        <v>66</v>
      </c>
      <c r="B11" s="45"/>
      <c r="C11" s="45"/>
      <c r="D11" s="46"/>
      <c r="E11" s="46"/>
      <c r="F11" s="16" t="s">
        <v>268</v>
      </c>
      <c r="G11" s="16" t="s">
        <v>268</v>
      </c>
      <c r="H11" s="16"/>
      <c r="I11" s="5"/>
      <c r="J11" s="758"/>
      <c r="K11" s="759"/>
    </row>
    <row r="12" spans="1:11" ht="18" customHeight="1" x14ac:dyDescent="0.15">
      <c r="A12" s="31" t="s">
        <v>66</v>
      </c>
      <c r="B12" s="45"/>
      <c r="C12" s="45"/>
      <c r="D12" s="46"/>
      <c r="E12" s="46"/>
      <c r="F12" s="16" t="s">
        <v>270</v>
      </c>
      <c r="G12" s="16" t="s">
        <v>270</v>
      </c>
      <c r="H12" s="16" t="s">
        <v>270</v>
      </c>
      <c r="I12" s="5"/>
      <c r="J12" s="682"/>
      <c r="K12" s="692"/>
    </row>
    <row r="13" spans="1:11" ht="16.5" customHeight="1" x14ac:dyDescent="0.15">
      <c r="A13" s="33" t="s">
        <v>0</v>
      </c>
      <c r="B13" s="90">
        <v>45873</v>
      </c>
      <c r="C13" s="90">
        <v>45874</v>
      </c>
      <c r="D13" s="90">
        <v>45875</v>
      </c>
      <c r="E13" s="90">
        <v>45876</v>
      </c>
      <c r="F13" s="90">
        <v>45877</v>
      </c>
      <c r="G13" s="90">
        <v>45878</v>
      </c>
      <c r="H13" s="90">
        <v>45879</v>
      </c>
      <c r="I13" s="727" t="s">
        <v>1</v>
      </c>
      <c r="J13" s="717" t="s">
        <v>2</v>
      </c>
      <c r="K13" s="718"/>
    </row>
    <row r="14" spans="1:11" ht="16.5" customHeight="1" x14ac:dyDescent="0.15">
      <c r="A14" s="22" t="s">
        <v>3</v>
      </c>
      <c r="B14" s="2" t="s">
        <v>4</v>
      </c>
      <c r="C14" s="2" t="s">
        <v>5</v>
      </c>
      <c r="D14" s="21" t="s">
        <v>6</v>
      </c>
      <c r="E14" s="2" t="s">
        <v>7</v>
      </c>
      <c r="F14" s="2" t="s">
        <v>8</v>
      </c>
      <c r="G14" s="2" t="s">
        <v>9</v>
      </c>
      <c r="H14" s="24" t="s">
        <v>10</v>
      </c>
      <c r="I14" s="728"/>
      <c r="J14" s="719"/>
      <c r="K14" s="720"/>
    </row>
    <row r="15" spans="1:11" ht="18" customHeight="1" x14ac:dyDescent="0.15">
      <c r="A15" s="17" t="s">
        <v>13</v>
      </c>
      <c r="B15" s="12"/>
      <c r="C15" s="2"/>
      <c r="D15" s="2"/>
      <c r="E15" s="12"/>
      <c r="F15" s="967" t="s">
        <v>60</v>
      </c>
      <c r="G15" s="968"/>
      <c r="H15" s="969"/>
      <c r="I15" s="5"/>
      <c r="J15" s="682"/>
      <c r="K15" s="692"/>
    </row>
    <row r="16" spans="1:11" ht="18" customHeight="1" x14ac:dyDescent="0.15">
      <c r="A16" s="5" t="s">
        <v>14</v>
      </c>
      <c r="B16" s="12" t="s">
        <v>21</v>
      </c>
      <c r="C16" s="127"/>
      <c r="D16" s="32"/>
      <c r="E16" s="12" t="s">
        <v>21</v>
      </c>
      <c r="F16" s="12" t="s">
        <v>21</v>
      </c>
      <c r="G16" s="16" t="s">
        <v>221</v>
      </c>
      <c r="H16" s="12" t="s">
        <v>83</v>
      </c>
      <c r="I16" s="5">
        <f t="shared" ref="I16:I20" si="2">COUNTIFS(B16:H16,"&lt;&gt;空",B16:H16,"&lt;&gt;休",B16:H16,"&lt;&gt;調",B16:H16,"&lt;&gt;",B16:H16,"&lt;&gt;調整休")</f>
        <v>5</v>
      </c>
      <c r="J16" s="758">
        <v>29</v>
      </c>
      <c r="K16" s="759"/>
    </row>
    <row r="17" spans="1:11" ht="18" customHeight="1" x14ac:dyDescent="0.15">
      <c r="A17" s="20" t="s">
        <v>100</v>
      </c>
      <c r="B17" s="12" t="s">
        <v>20</v>
      </c>
      <c r="C17" s="350"/>
      <c r="D17" s="36"/>
      <c r="E17" s="12"/>
      <c r="F17" s="12" t="s">
        <v>22</v>
      </c>
      <c r="G17" s="12" t="s">
        <v>58</v>
      </c>
      <c r="H17" s="12" t="s">
        <v>20</v>
      </c>
      <c r="I17" s="5">
        <f t="shared" si="2"/>
        <v>4</v>
      </c>
      <c r="J17" s="758">
        <f t="shared" ref="J17" si="3">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f>
        <v>20.75</v>
      </c>
      <c r="K17" s="759"/>
    </row>
    <row r="18" spans="1:11" ht="18" customHeight="1" x14ac:dyDescent="0.15">
      <c r="A18" s="20" t="s">
        <v>178</v>
      </c>
      <c r="B18" s="12" t="s">
        <v>21</v>
      </c>
      <c r="C18" s="45"/>
      <c r="D18" s="46"/>
      <c r="E18" s="12" t="s">
        <v>21</v>
      </c>
      <c r="F18" s="59"/>
      <c r="G18" s="12"/>
      <c r="H18" s="12" t="s">
        <v>21</v>
      </c>
      <c r="I18" s="5">
        <f t="shared" si="2"/>
        <v>3</v>
      </c>
      <c r="J18" s="758">
        <f>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f>
        <v>13.5</v>
      </c>
      <c r="K18" s="759"/>
    </row>
    <row r="19" spans="1:11" ht="18" customHeight="1" x14ac:dyDescent="0.15">
      <c r="A19" s="20" t="s">
        <v>237</v>
      </c>
      <c r="B19" s="12" t="s">
        <v>21</v>
      </c>
      <c r="C19" s="45"/>
      <c r="D19" s="46"/>
      <c r="E19" s="12" t="s">
        <v>21</v>
      </c>
      <c r="F19" s="12" t="s">
        <v>21</v>
      </c>
      <c r="G19" s="12"/>
      <c r="H19" s="12" t="s">
        <v>21</v>
      </c>
      <c r="I19" s="5">
        <f t="shared" si="2"/>
        <v>4</v>
      </c>
      <c r="J19" s="758">
        <f>SUM(COUNTIF(B19:H19,"9-11,15-19"))*(6)+(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11-19"))*(7)</f>
        <v>18</v>
      </c>
      <c r="K19" s="759"/>
    </row>
    <row r="20" spans="1:11" ht="18" customHeight="1" x14ac:dyDescent="0.15">
      <c r="A20" s="20" t="s">
        <v>267</v>
      </c>
      <c r="B20" s="12" t="s">
        <v>184</v>
      </c>
      <c r="C20" s="45"/>
      <c r="D20" s="46"/>
      <c r="E20" s="16"/>
      <c r="F20" s="12"/>
      <c r="G20" s="12" t="s">
        <v>184</v>
      </c>
      <c r="H20" s="12" t="s">
        <v>184</v>
      </c>
      <c r="I20" s="5">
        <f t="shared" si="2"/>
        <v>3</v>
      </c>
      <c r="J20" s="758">
        <f>SUM(COUNTIF(B20:H20,"9-11,15-19"))*(6)+(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11-19"))*(7)</f>
        <v>21</v>
      </c>
      <c r="K20" s="759"/>
    </row>
    <row r="21" spans="1:11" ht="18" customHeight="1" x14ac:dyDescent="0.15">
      <c r="A21" s="31" t="s">
        <v>66</v>
      </c>
      <c r="B21" s="16" t="s">
        <v>265</v>
      </c>
      <c r="C21" s="45"/>
      <c r="D21" s="46"/>
      <c r="E21" s="16" t="s">
        <v>82</v>
      </c>
      <c r="F21" s="16" t="s">
        <v>268</v>
      </c>
      <c r="G21" s="16" t="s">
        <v>268</v>
      </c>
      <c r="H21" s="16" t="s">
        <v>277</v>
      </c>
      <c r="I21" s="5"/>
      <c r="J21" s="758"/>
      <c r="K21" s="759"/>
    </row>
    <row r="22" spans="1:11" ht="18" customHeight="1" x14ac:dyDescent="0.15">
      <c r="A22" s="31" t="s">
        <v>66</v>
      </c>
      <c r="B22" s="16"/>
      <c r="C22" s="45"/>
      <c r="D22" s="46"/>
      <c r="E22" s="16" t="s">
        <v>125</v>
      </c>
      <c r="F22" s="16"/>
      <c r="G22" s="16" t="s">
        <v>120</v>
      </c>
      <c r="H22" s="16"/>
      <c r="I22" s="5"/>
      <c r="J22" s="682"/>
      <c r="K22" s="692"/>
    </row>
    <row r="23" spans="1:11" ht="16.5" customHeight="1" x14ac:dyDescent="0.15">
      <c r="A23" s="22" t="s">
        <v>0</v>
      </c>
      <c r="B23" s="23">
        <v>45880</v>
      </c>
      <c r="C23" s="23">
        <v>45881</v>
      </c>
      <c r="D23" s="23">
        <v>45882</v>
      </c>
      <c r="E23" s="23">
        <v>45883</v>
      </c>
      <c r="F23" s="23">
        <v>45884</v>
      </c>
      <c r="G23" s="23">
        <v>45885</v>
      </c>
      <c r="H23" s="23">
        <v>45886</v>
      </c>
      <c r="I23" s="727" t="s">
        <v>1</v>
      </c>
      <c r="J23" s="717" t="s">
        <v>2</v>
      </c>
      <c r="K23" s="718"/>
    </row>
    <row r="24" spans="1:11" ht="16.5" customHeight="1" x14ac:dyDescent="0.15">
      <c r="A24" s="22" t="s">
        <v>3</v>
      </c>
      <c r="B24" s="24" t="s">
        <v>4</v>
      </c>
      <c r="C24" s="21" t="s">
        <v>5</v>
      </c>
      <c r="D24" s="21" t="s">
        <v>6</v>
      </c>
      <c r="E24" s="2" t="s">
        <v>7</v>
      </c>
      <c r="F24" s="2" t="s">
        <v>8</v>
      </c>
      <c r="G24" s="2" t="s">
        <v>9</v>
      </c>
      <c r="H24" s="24" t="s">
        <v>10</v>
      </c>
      <c r="I24" s="728"/>
      <c r="J24" s="719"/>
      <c r="K24" s="720"/>
    </row>
    <row r="25" spans="1:11" ht="18" customHeight="1" x14ac:dyDescent="0.15">
      <c r="A25" s="17" t="s">
        <v>12</v>
      </c>
      <c r="B25" s="1024" t="s">
        <v>256</v>
      </c>
      <c r="C25" s="1025"/>
      <c r="D25" s="1025"/>
      <c r="E25" s="1025"/>
      <c r="F25" s="1026"/>
      <c r="G25" s="12"/>
      <c r="H25" s="12"/>
      <c r="I25" s="5"/>
      <c r="J25" s="693"/>
      <c r="K25" s="692"/>
    </row>
    <row r="26" spans="1:11" ht="18" customHeight="1" x14ac:dyDescent="0.15">
      <c r="A26" s="5" t="s">
        <v>14</v>
      </c>
      <c r="B26" s="127"/>
      <c r="C26" s="127"/>
      <c r="D26" s="127"/>
      <c r="E26" s="127"/>
      <c r="F26" s="127"/>
      <c r="G26" s="16" t="s">
        <v>221</v>
      </c>
      <c r="H26" s="12" t="s">
        <v>21</v>
      </c>
      <c r="I26" s="5">
        <f t="shared" ref="I26:I30" si="4">COUNTIFS(B26:H26,"&lt;&gt;空",B26:H26,"&lt;&gt;休",B26:H26,"&lt;&gt;調",B26:H26,"&lt;&gt;",B26:H26,"&lt;&gt;調整休")</f>
        <v>2</v>
      </c>
      <c r="J26" s="758">
        <f>SUM(COUNTIF(B26:H26,"9-11,15-19"))*(6)+(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9-11・14-19"))*(6.5)</f>
        <v>11</v>
      </c>
      <c r="K26" s="759"/>
    </row>
    <row r="27" spans="1:11" ht="18" customHeight="1" x14ac:dyDescent="0.15">
      <c r="A27" s="20" t="s">
        <v>100</v>
      </c>
      <c r="B27" s="350"/>
      <c r="C27" s="350"/>
      <c r="D27" s="350"/>
      <c r="E27" s="350"/>
      <c r="F27" s="350"/>
      <c r="G27" s="12" t="s">
        <v>20</v>
      </c>
      <c r="H27" s="12" t="s">
        <v>20</v>
      </c>
      <c r="I27" s="5">
        <f t="shared" si="4"/>
        <v>2</v>
      </c>
      <c r="J27" s="758">
        <f t="shared" ref="J27" si="5">SUM(COUNTIF(B27:H27,"9-11,15-19"))*(6)+(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f>
        <v>9</v>
      </c>
      <c r="K27" s="759"/>
    </row>
    <row r="28" spans="1:11" ht="18" customHeight="1" x14ac:dyDescent="0.15">
      <c r="A28" s="20" t="s">
        <v>178</v>
      </c>
      <c r="B28" s="45"/>
      <c r="C28" s="45"/>
      <c r="D28" s="45"/>
      <c r="E28" s="45"/>
      <c r="F28" s="45"/>
      <c r="G28" s="12"/>
      <c r="H28" s="12"/>
      <c r="I28" s="5">
        <f t="shared" si="4"/>
        <v>0</v>
      </c>
      <c r="J28" s="758">
        <f>SUM(COUNTIF(B28:H28,"9-11,15-19"))*(6)+(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f>
        <v>0</v>
      </c>
      <c r="K28" s="759"/>
    </row>
    <row r="29" spans="1:11" ht="18" customHeight="1" x14ac:dyDescent="0.15">
      <c r="A29" s="20" t="s">
        <v>237</v>
      </c>
      <c r="B29" s="45"/>
      <c r="C29" s="45"/>
      <c r="D29" s="45"/>
      <c r="E29" s="45"/>
      <c r="F29" s="45"/>
      <c r="G29" s="12"/>
      <c r="H29" s="12" t="s">
        <v>21</v>
      </c>
      <c r="I29" s="5">
        <f t="shared" si="4"/>
        <v>1</v>
      </c>
      <c r="J29" s="758">
        <f>SUM(COUNTIF(B29:H29,"9-11,15-19"))*(6)+(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11-19"))*(7)</f>
        <v>4.5</v>
      </c>
      <c r="K29" s="759"/>
    </row>
    <row r="30" spans="1:11" ht="18" customHeight="1" x14ac:dyDescent="0.15">
      <c r="A30" s="20" t="s">
        <v>267</v>
      </c>
      <c r="B30" s="45"/>
      <c r="C30" s="45"/>
      <c r="D30" s="45"/>
      <c r="E30" s="45"/>
      <c r="F30" s="45"/>
      <c r="G30" s="12" t="s">
        <v>184</v>
      </c>
      <c r="H30" s="12" t="s">
        <v>184</v>
      </c>
      <c r="I30" s="5">
        <f t="shared" si="4"/>
        <v>2</v>
      </c>
      <c r="J30" s="758">
        <f>SUM(COUNTIF(B30:H30,"9-11,15-19"))*(6)+(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11-19"))*(7)</f>
        <v>14</v>
      </c>
      <c r="K30" s="759"/>
    </row>
    <row r="31" spans="1:11" ht="18" customHeight="1" x14ac:dyDescent="0.15">
      <c r="A31" s="31" t="s">
        <v>66</v>
      </c>
      <c r="B31" s="45"/>
      <c r="C31" s="45"/>
      <c r="D31" s="45"/>
      <c r="E31" s="45"/>
      <c r="F31" s="45"/>
      <c r="G31" s="16" t="s">
        <v>268</v>
      </c>
      <c r="H31" s="16" t="s">
        <v>125</v>
      </c>
      <c r="I31" s="5"/>
      <c r="J31" s="758"/>
      <c r="K31" s="759"/>
    </row>
    <row r="32" spans="1:11" ht="18" customHeight="1" x14ac:dyDescent="0.15">
      <c r="A32" s="31" t="s">
        <v>66</v>
      </c>
      <c r="B32" s="45"/>
      <c r="C32" s="45"/>
      <c r="D32" s="45"/>
      <c r="E32" s="45"/>
      <c r="F32" s="45"/>
      <c r="G32" s="16" t="s">
        <v>120</v>
      </c>
      <c r="H32" s="16"/>
      <c r="I32" s="5"/>
      <c r="J32" s="682"/>
      <c r="K32" s="692"/>
    </row>
    <row r="33" spans="1:11" ht="16.5" customHeight="1" x14ac:dyDescent="0.15">
      <c r="A33" s="22" t="s">
        <v>0</v>
      </c>
      <c r="B33" s="90">
        <v>45887</v>
      </c>
      <c r="C33" s="90">
        <v>45888</v>
      </c>
      <c r="D33" s="90">
        <v>45889</v>
      </c>
      <c r="E33" s="90">
        <v>45890</v>
      </c>
      <c r="F33" s="90">
        <v>45891</v>
      </c>
      <c r="G33" s="90">
        <v>45892</v>
      </c>
      <c r="H33" s="90">
        <v>45893</v>
      </c>
      <c r="I33" s="727" t="s">
        <v>1</v>
      </c>
      <c r="J33" s="717" t="s">
        <v>2</v>
      </c>
      <c r="K33" s="718"/>
    </row>
    <row r="34" spans="1:11" ht="16.5" customHeight="1" x14ac:dyDescent="0.15">
      <c r="A34" s="22" t="s">
        <v>3</v>
      </c>
      <c r="B34" s="2" t="s">
        <v>4</v>
      </c>
      <c r="C34" s="21" t="s">
        <v>5</v>
      </c>
      <c r="D34" s="21" t="s">
        <v>6</v>
      </c>
      <c r="E34" s="2" t="s">
        <v>7</v>
      </c>
      <c r="F34" s="2" t="s">
        <v>8</v>
      </c>
      <c r="G34" s="2" t="s">
        <v>9</v>
      </c>
      <c r="H34" s="24" t="s">
        <v>10</v>
      </c>
      <c r="I34" s="728"/>
      <c r="J34" s="719"/>
      <c r="K34" s="720"/>
    </row>
    <row r="35" spans="1:11" ht="18" customHeight="1" x14ac:dyDescent="0.15">
      <c r="A35" s="17" t="s">
        <v>13</v>
      </c>
      <c r="B35" s="12"/>
      <c r="C35" s="2"/>
      <c r="D35" s="2"/>
      <c r="E35" s="12"/>
      <c r="F35" s="12"/>
      <c r="G35" s="12"/>
      <c r="H35" s="12"/>
      <c r="I35" s="5"/>
      <c r="J35" s="682"/>
      <c r="K35" s="692"/>
    </row>
    <row r="36" spans="1:11" ht="18" customHeight="1" x14ac:dyDescent="0.15">
      <c r="A36" s="5" t="s">
        <v>14</v>
      </c>
      <c r="B36" s="12" t="s">
        <v>21</v>
      </c>
      <c r="C36" s="127"/>
      <c r="D36" s="32"/>
      <c r="E36" s="12" t="s">
        <v>278</v>
      </c>
      <c r="F36" s="12" t="s">
        <v>21</v>
      </c>
      <c r="G36" s="16" t="s">
        <v>221</v>
      </c>
      <c r="H36" s="59"/>
      <c r="I36" s="5">
        <f t="shared" ref="I36:I39" si="6">COUNTIFS(B36:H36,"&lt;&gt;空",B36:H36,"&lt;&gt;休",B36:H36,"&lt;&gt;調",B36:H36,"&lt;&gt;",B36:H36,"&lt;&gt;調整休")</f>
        <v>4</v>
      </c>
      <c r="J36" s="758">
        <f>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9-11・14-19"))*(6.5)</f>
        <v>15.5</v>
      </c>
      <c r="K36" s="759"/>
    </row>
    <row r="37" spans="1:11" ht="18" customHeight="1" x14ac:dyDescent="0.15">
      <c r="A37" s="20" t="s">
        <v>100</v>
      </c>
      <c r="B37" s="12" t="s">
        <v>20</v>
      </c>
      <c r="C37" s="350"/>
      <c r="D37" s="36"/>
      <c r="E37" s="12"/>
      <c r="F37" s="12" t="s">
        <v>22</v>
      </c>
      <c r="G37" s="12" t="s">
        <v>20</v>
      </c>
      <c r="H37" s="12" t="s">
        <v>22</v>
      </c>
      <c r="I37" s="5">
        <f t="shared" si="6"/>
        <v>4</v>
      </c>
      <c r="J37" s="758">
        <f t="shared" ref="J37" si="7">SUM(COUNTIF(B37:H37,"9-11,15-19"))*(6)+(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f>
        <v>20</v>
      </c>
      <c r="K37" s="759"/>
    </row>
    <row r="38" spans="1:11" ht="18" customHeight="1" x14ac:dyDescent="0.15">
      <c r="A38" s="20" t="s">
        <v>178</v>
      </c>
      <c r="B38" s="12"/>
      <c r="C38" s="45"/>
      <c r="D38" s="46"/>
      <c r="E38" s="16"/>
      <c r="F38" s="12"/>
      <c r="G38" s="12"/>
      <c r="H38" s="12"/>
      <c r="I38" s="5">
        <f t="shared" si="6"/>
        <v>0</v>
      </c>
      <c r="J38" s="758">
        <f>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f>
        <v>0</v>
      </c>
      <c r="K38" s="759"/>
    </row>
    <row r="39" spans="1:11" ht="18" customHeight="1" x14ac:dyDescent="0.15">
      <c r="A39" s="20" t="s">
        <v>237</v>
      </c>
      <c r="B39" s="12" t="s">
        <v>21</v>
      </c>
      <c r="C39" s="45"/>
      <c r="D39" s="46"/>
      <c r="E39" s="12" t="s">
        <v>21</v>
      </c>
      <c r="F39" s="12" t="s">
        <v>21</v>
      </c>
      <c r="G39" s="12"/>
      <c r="H39" s="12" t="s">
        <v>21</v>
      </c>
      <c r="I39" s="5">
        <f t="shared" si="6"/>
        <v>4</v>
      </c>
      <c r="J39" s="758">
        <f>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11-19"))*(7)</f>
        <v>18</v>
      </c>
      <c r="K39" s="759"/>
    </row>
    <row r="40" spans="1:11" ht="18" customHeight="1" x14ac:dyDescent="0.15">
      <c r="A40" s="20" t="s">
        <v>267</v>
      </c>
      <c r="B40" s="16"/>
      <c r="C40" s="45"/>
      <c r="D40" s="46"/>
      <c r="E40" s="16"/>
      <c r="F40" s="12" t="s">
        <v>184</v>
      </c>
      <c r="G40" s="12" t="s">
        <v>184</v>
      </c>
      <c r="H40" s="59"/>
      <c r="I40" s="5">
        <f t="shared" ref="I40" si="8">COUNTIFS(B40:H40,"&lt;&gt;空",B40:H40,"&lt;&gt;休",B40:H40,"&lt;&gt;調",B40:H40,"&lt;&gt;",B40:H40,"&lt;&gt;調整休")</f>
        <v>2</v>
      </c>
      <c r="J40" s="758">
        <f>SUM(COUNTIF(B40:H40,"9-11,15-19"))*(6)+(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11-19"))*(7)</f>
        <v>14</v>
      </c>
      <c r="K40" s="759"/>
    </row>
    <row r="41" spans="1:11" ht="18" customHeight="1" x14ac:dyDescent="0.15">
      <c r="A41" s="31" t="s">
        <v>66</v>
      </c>
      <c r="B41" s="16" t="s">
        <v>125</v>
      </c>
      <c r="C41" s="45"/>
      <c r="D41" s="46"/>
      <c r="E41" s="16"/>
      <c r="F41" s="16" t="s">
        <v>268</v>
      </c>
      <c r="G41" s="16" t="s">
        <v>268</v>
      </c>
      <c r="H41" s="16" t="s">
        <v>125</v>
      </c>
      <c r="I41" s="5"/>
      <c r="J41" s="758"/>
      <c r="K41" s="759"/>
    </row>
    <row r="42" spans="1:11" ht="18" customHeight="1" x14ac:dyDescent="0.15">
      <c r="A42" s="31" t="s">
        <v>66</v>
      </c>
      <c r="B42" s="16"/>
      <c r="C42" s="45"/>
      <c r="D42" s="46"/>
      <c r="E42" s="16" t="s">
        <v>125</v>
      </c>
      <c r="F42" s="16"/>
      <c r="G42" s="16" t="s">
        <v>120</v>
      </c>
      <c r="H42" s="16" t="s">
        <v>272</v>
      </c>
      <c r="I42" s="5"/>
      <c r="J42" s="682"/>
      <c r="K42" s="692"/>
    </row>
    <row r="43" spans="1:11" ht="16.5" customHeight="1" x14ac:dyDescent="0.15">
      <c r="A43" s="22" t="s">
        <v>0</v>
      </c>
      <c r="B43" s="23">
        <v>45894</v>
      </c>
      <c r="C43" s="23">
        <v>45895</v>
      </c>
      <c r="D43" s="23">
        <v>45896</v>
      </c>
      <c r="E43" s="23">
        <v>45897</v>
      </c>
      <c r="F43" s="23">
        <v>45898</v>
      </c>
      <c r="G43" s="23">
        <v>45899</v>
      </c>
      <c r="H43" s="23">
        <v>45900</v>
      </c>
      <c r="I43" s="727" t="s">
        <v>1</v>
      </c>
      <c r="J43" s="717" t="s">
        <v>2</v>
      </c>
      <c r="K43" s="718"/>
    </row>
    <row r="44" spans="1:11" ht="16.5" customHeight="1" x14ac:dyDescent="0.15">
      <c r="A44" s="22" t="s">
        <v>3</v>
      </c>
      <c r="B44" s="2" t="s">
        <v>4</v>
      </c>
      <c r="C44" s="316" t="s">
        <v>5</v>
      </c>
      <c r="D44" s="21" t="s">
        <v>6</v>
      </c>
      <c r="E44" s="2" t="s">
        <v>7</v>
      </c>
      <c r="F44" s="2" t="s">
        <v>8</v>
      </c>
      <c r="G44" s="2" t="s">
        <v>9</v>
      </c>
      <c r="H44" s="24" t="s">
        <v>10</v>
      </c>
      <c r="I44" s="728"/>
      <c r="J44" s="719"/>
      <c r="K44" s="720"/>
    </row>
    <row r="45" spans="1:11" ht="18" customHeight="1" x14ac:dyDescent="0.15">
      <c r="A45" s="17" t="s">
        <v>12</v>
      </c>
      <c r="B45" s="12"/>
      <c r="C45" s="2"/>
      <c r="D45" s="2"/>
      <c r="E45" s="12"/>
      <c r="F45" s="12"/>
      <c r="G45" s="12"/>
      <c r="H45" s="12"/>
      <c r="I45" s="5"/>
      <c r="J45" s="693"/>
      <c r="K45" s="692"/>
    </row>
    <row r="46" spans="1:11" ht="18" customHeight="1" x14ac:dyDescent="0.15">
      <c r="A46" s="5" t="s">
        <v>14</v>
      </c>
      <c r="B46" s="87"/>
      <c r="C46" s="127"/>
      <c r="D46" s="32"/>
      <c r="E46" s="12" t="s">
        <v>21</v>
      </c>
      <c r="F46" s="12" t="s">
        <v>51</v>
      </c>
      <c r="G46" s="16" t="s">
        <v>221</v>
      </c>
      <c r="H46" s="12" t="s">
        <v>21</v>
      </c>
      <c r="I46" s="5">
        <f t="shared" ref="I46:I50" si="9">COUNTIFS(B46:H46,"&lt;&gt;空",B46:H46,"&lt;&gt;休",B46:H46,"&lt;&gt;調",B46:H46,"&lt;&gt;",B46:H46,"&lt;&gt;調整休")</f>
        <v>4</v>
      </c>
      <c r="J46" s="758">
        <f>SUM(COUNTIF(B46:H46,"9-11,15-19"))*(6)+(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9-11・14-19"))*(6.5)</f>
        <v>21</v>
      </c>
      <c r="K46" s="759"/>
    </row>
    <row r="47" spans="1:11" ht="18" customHeight="1" x14ac:dyDescent="0.15">
      <c r="A47" s="20" t="s">
        <v>100</v>
      </c>
      <c r="B47" s="12" t="s">
        <v>20</v>
      </c>
      <c r="C47" s="350"/>
      <c r="D47" s="36"/>
      <c r="E47" s="12"/>
      <c r="F47" s="59"/>
      <c r="G47" s="12" t="s">
        <v>20</v>
      </c>
      <c r="H47" s="12" t="s">
        <v>20</v>
      </c>
      <c r="I47" s="5">
        <f t="shared" si="9"/>
        <v>3</v>
      </c>
      <c r="J47" s="758">
        <f t="shared" ref="J47" si="10">SUM(COUNTIF(B47:H47,"9-11,15-19"))*(6)+(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f>
        <v>13.5</v>
      </c>
      <c r="K47" s="759"/>
    </row>
    <row r="48" spans="1:11" ht="18" customHeight="1" x14ac:dyDescent="0.15">
      <c r="A48" s="20" t="s">
        <v>178</v>
      </c>
      <c r="B48" s="12"/>
      <c r="C48" s="45"/>
      <c r="D48" s="46"/>
      <c r="E48" s="16"/>
      <c r="F48" s="12"/>
      <c r="G48" s="12"/>
      <c r="H48" s="12"/>
      <c r="I48" s="5">
        <f t="shared" si="9"/>
        <v>0</v>
      </c>
      <c r="J48" s="758">
        <f>SUM(COUNTIF(B48:H48,"9-11,15-19"))*(6)+(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f>
        <v>0</v>
      </c>
      <c r="K48" s="759"/>
    </row>
    <row r="49" spans="1:14" ht="18" customHeight="1" x14ac:dyDescent="0.15">
      <c r="A49" s="20" t="s">
        <v>237</v>
      </c>
      <c r="B49" s="12" t="s">
        <v>21</v>
      </c>
      <c r="C49" s="45"/>
      <c r="D49" s="46"/>
      <c r="E49" s="12" t="s">
        <v>21</v>
      </c>
      <c r="F49" s="12" t="s">
        <v>21</v>
      </c>
      <c r="G49" s="12"/>
      <c r="H49" s="12" t="s">
        <v>21</v>
      </c>
      <c r="I49" s="5">
        <f t="shared" si="9"/>
        <v>4</v>
      </c>
      <c r="J49" s="758">
        <f>SUM(COUNTIF(B49:H49,"9-11,15-19"))*(6)+(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COUNTIF(B49:H49,"11-19"))*(7)</f>
        <v>18</v>
      </c>
      <c r="K49" s="759"/>
    </row>
    <row r="50" spans="1:14" ht="18" customHeight="1" x14ac:dyDescent="0.15">
      <c r="A50" s="20" t="s">
        <v>267</v>
      </c>
      <c r="B50" s="16"/>
      <c r="C50" s="45"/>
      <c r="D50" s="46"/>
      <c r="E50" s="16"/>
      <c r="F50" s="12" t="s">
        <v>184</v>
      </c>
      <c r="G50" s="12" t="s">
        <v>184</v>
      </c>
      <c r="H50" s="59"/>
      <c r="I50" s="5">
        <f t="shared" si="9"/>
        <v>2</v>
      </c>
      <c r="J50" s="758">
        <f>SUM(COUNTIF(B50:H50,"9-11,15-19"))*(6)+(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11-19"))*(7)</f>
        <v>14</v>
      </c>
      <c r="K50" s="759"/>
    </row>
    <row r="51" spans="1:14" ht="18" customHeight="1" x14ac:dyDescent="0.15">
      <c r="A51" s="31" t="s">
        <v>66</v>
      </c>
      <c r="B51" s="16" t="s">
        <v>125</v>
      </c>
      <c r="C51" s="45"/>
      <c r="D51" s="46"/>
      <c r="E51" s="16" t="s">
        <v>82</v>
      </c>
      <c r="F51" s="16" t="s">
        <v>268</v>
      </c>
      <c r="G51" s="16" t="s">
        <v>268</v>
      </c>
      <c r="H51" s="16" t="s">
        <v>125</v>
      </c>
      <c r="I51" s="5"/>
      <c r="J51" s="758"/>
      <c r="K51" s="759"/>
    </row>
    <row r="52" spans="1:14" ht="18" customHeight="1" x14ac:dyDescent="0.15">
      <c r="A52" s="31" t="s">
        <v>66</v>
      </c>
      <c r="B52" s="16" t="s">
        <v>263</v>
      </c>
      <c r="C52" s="45"/>
      <c r="D52" s="46"/>
      <c r="E52" s="16" t="s">
        <v>125</v>
      </c>
      <c r="F52" s="16"/>
      <c r="G52" s="16" t="s">
        <v>120</v>
      </c>
      <c r="H52" s="16"/>
      <c r="I52" s="5"/>
      <c r="J52" s="682"/>
      <c r="K52" s="692"/>
    </row>
    <row r="53" spans="1:14" ht="16.5" customHeight="1" x14ac:dyDescent="0.15">
      <c r="A53" s="41"/>
      <c r="B53" s="42"/>
      <c r="C53" s="42"/>
      <c r="D53" s="42"/>
      <c r="E53" s="42"/>
      <c r="F53" s="42"/>
      <c r="G53" s="42"/>
      <c r="H53" s="42"/>
      <c r="I53" s="881" t="s">
        <v>288</v>
      </c>
      <c r="J53" s="881"/>
      <c r="K53" s="881"/>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69">
    <mergeCell ref="J6:K6"/>
    <mergeCell ref="B1:F1"/>
    <mergeCell ref="H1:K1"/>
    <mergeCell ref="I3:I4"/>
    <mergeCell ref="J3:K4"/>
    <mergeCell ref="J5:K5"/>
    <mergeCell ref="J7:K7"/>
    <mergeCell ref="J8:K8"/>
    <mergeCell ref="J9:K9"/>
    <mergeCell ref="J11:K11"/>
    <mergeCell ref="J12:K12"/>
    <mergeCell ref="J10:K10"/>
    <mergeCell ref="F15:H15"/>
    <mergeCell ref="J15:K15"/>
    <mergeCell ref="J16:K16"/>
    <mergeCell ref="J17:K17"/>
    <mergeCell ref="J18:K18"/>
    <mergeCell ref="I23:I24"/>
    <mergeCell ref="J23:K24"/>
    <mergeCell ref="I13:I14"/>
    <mergeCell ref="J13:K14"/>
    <mergeCell ref="J19:K19"/>
    <mergeCell ref="J20:K20"/>
    <mergeCell ref="J21:K21"/>
    <mergeCell ref="J22:K22"/>
    <mergeCell ref="I43:I44"/>
    <mergeCell ref="J43:K44"/>
    <mergeCell ref="J41:K41"/>
    <mergeCell ref="J42:K42"/>
    <mergeCell ref="B25:F25"/>
    <mergeCell ref="J25:K25"/>
    <mergeCell ref="J26:K26"/>
    <mergeCell ref="J27:K27"/>
    <mergeCell ref="J28:K28"/>
    <mergeCell ref="J29:K29"/>
    <mergeCell ref="J30:K30"/>
    <mergeCell ref="J31:K31"/>
    <mergeCell ref="J32:K32"/>
    <mergeCell ref="I33:I34"/>
    <mergeCell ref="J33:K34"/>
    <mergeCell ref="J36:K36"/>
    <mergeCell ref="J37:K37"/>
    <mergeCell ref="J35:K35"/>
    <mergeCell ref="J45:K45"/>
    <mergeCell ref="J46:K46"/>
    <mergeCell ref="J38:K38"/>
    <mergeCell ref="J39:K39"/>
    <mergeCell ref="J40:K40"/>
    <mergeCell ref="J49:K49"/>
    <mergeCell ref="J47:K47"/>
    <mergeCell ref="A62:B62"/>
    <mergeCell ref="C62:K62"/>
    <mergeCell ref="C57:K57"/>
    <mergeCell ref="A59:B59"/>
    <mergeCell ref="C59:K59"/>
    <mergeCell ref="A60:B60"/>
    <mergeCell ref="A61:B61"/>
    <mergeCell ref="C61:K61"/>
    <mergeCell ref="A56:B56"/>
    <mergeCell ref="C56:K56"/>
    <mergeCell ref="J48:K48"/>
    <mergeCell ref="J50:K50"/>
    <mergeCell ref="A55:B55"/>
    <mergeCell ref="C55:K55"/>
    <mergeCell ref="J51:K51"/>
    <mergeCell ref="J52:K52"/>
    <mergeCell ref="I53:K53"/>
    <mergeCell ref="A54:B54"/>
    <mergeCell ref="D54:E54"/>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DE5D072-301A-442E-8C34-E94CA0F1C28F}">
          <x14:formula1>
            <xm:f>'F:\Users\clmiwa-three\Downloads\[《中村》新田・草加 エリア 仮シフト【12月16日～1月15日】.xlsx]参照データベース'!#REF!</xm:f>
          </x14:formula1>
          <xm:sqref>G1 C53:H53</xm:sqref>
        </x14:dataValidation>
      </x14:dataValidations>
    </ext>
  </extLst>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04342-E72C-4B29-A09D-303587C5CCFB}">
  <sheetPr>
    <tabColor theme="7" tint="0.59999389629810485"/>
    <pageSetUpPr fitToPage="1"/>
  </sheetPr>
  <dimension ref="A1:X57"/>
  <sheetViews>
    <sheetView zoomScale="85" zoomScaleNormal="85" workbookViewId="0">
      <selection activeCell="G10" sqref="G10"/>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254</v>
      </c>
      <c r="C1" s="683"/>
      <c r="D1" s="683"/>
      <c r="E1" s="683"/>
      <c r="F1" s="683"/>
      <c r="H1" s="767" t="s">
        <v>55</v>
      </c>
      <c r="I1" s="768"/>
      <c r="J1" s="769"/>
      <c r="K1" s="770"/>
    </row>
    <row r="2" spans="1:24" ht="18" customHeight="1" x14ac:dyDescent="0.15">
      <c r="A2" s="14"/>
      <c r="I2" s="14"/>
      <c r="J2" s="3"/>
      <c r="K2" s="4"/>
    </row>
    <row r="3" spans="1:24" ht="18" customHeight="1" x14ac:dyDescent="0.15">
      <c r="A3" s="2" t="s">
        <v>64</v>
      </c>
      <c r="B3" s="90"/>
      <c r="C3" s="90"/>
      <c r="D3" s="90"/>
      <c r="E3" s="90"/>
      <c r="F3" s="90">
        <v>45870</v>
      </c>
      <c r="G3" s="90">
        <v>45871</v>
      </c>
      <c r="H3" s="90">
        <v>45872</v>
      </c>
      <c r="I3" s="727" t="s">
        <v>1</v>
      </c>
      <c r="J3" s="717" t="s">
        <v>2</v>
      </c>
      <c r="K3" s="718"/>
    </row>
    <row r="4" spans="1:24" ht="18" customHeight="1" x14ac:dyDescent="0.15">
      <c r="A4" s="2" t="s">
        <v>3</v>
      </c>
      <c r="B4" s="2"/>
      <c r="C4" s="2"/>
      <c r="D4" s="2"/>
      <c r="E4" s="2"/>
      <c r="F4" s="2" t="s">
        <v>8</v>
      </c>
      <c r="G4" s="2" t="s">
        <v>9</v>
      </c>
      <c r="H4" s="24" t="s">
        <v>10</v>
      </c>
      <c r="I4" s="728"/>
      <c r="J4" s="719"/>
      <c r="K4" s="720"/>
    </row>
    <row r="5" spans="1:24" ht="18" customHeight="1" thickBot="1" x14ac:dyDescent="0.2">
      <c r="A5" s="104" t="s">
        <v>12</v>
      </c>
      <c r="B5" s="140"/>
      <c r="C5" s="140"/>
      <c r="D5" s="105"/>
      <c r="E5" s="105"/>
      <c r="F5" s="99"/>
      <c r="G5" s="99"/>
      <c r="H5" s="99"/>
      <c r="I5" s="100"/>
      <c r="J5" s="765"/>
      <c r="K5" s="766"/>
    </row>
    <row r="6" spans="1:24" ht="18" customHeight="1" x14ac:dyDescent="0.15">
      <c r="A6" s="771" t="s">
        <v>52</v>
      </c>
      <c r="B6" s="141"/>
      <c r="C6" s="141"/>
      <c r="D6" s="109"/>
      <c r="E6" s="109"/>
      <c r="F6" s="107"/>
      <c r="G6" s="110"/>
      <c r="H6" s="110"/>
      <c r="I6" s="775"/>
      <c r="J6" s="777"/>
      <c r="K6" s="778"/>
      <c r="N6" s="6"/>
      <c r="O6" s="6"/>
      <c r="P6" s="6"/>
      <c r="Q6" s="6"/>
      <c r="R6" s="6"/>
      <c r="S6" s="6"/>
      <c r="T6" s="6"/>
      <c r="U6" s="6"/>
      <c r="V6" s="6"/>
      <c r="W6" s="6"/>
      <c r="X6" s="6"/>
    </row>
    <row r="7" spans="1:24" ht="18" customHeight="1" thickBot="1" x14ac:dyDescent="0.2">
      <c r="A7" s="772"/>
      <c r="B7" s="142"/>
      <c r="C7" s="142"/>
      <c r="D7" s="113"/>
      <c r="E7" s="113"/>
      <c r="F7" s="122" t="s">
        <v>271</v>
      </c>
      <c r="G7" s="122" t="s">
        <v>271</v>
      </c>
      <c r="H7" s="122" t="s">
        <v>271</v>
      </c>
      <c r="I7" s="776"/>
      <c r="J7" s="779"/>
      <c r="K7" s="780"/>
      <c r="N7" s="6"/>
      <c r="O7" s="6"/>
      <c r="P7" s="6"/>
      <c r="Q7" s="6"/>
      <c r="R7" s="6"/>
      <c r="S7" s="6"/>
      <c r="T7" s="6"/>
      <c r="U7" s="6"/>
      <c r="V7" s="6"/>
      <c r="W7" s="6"/>
      <c r="X7" s="6"/>
    </row>
    <row r="8" spans="1:24" ht="18" customHeight="1" x14ac:dyDescent="0.15">
      <c r="A8" s="43" t="s">
        <v>53</v>
      </c>
      <c r="B8" s="36"/>
      <c r="C8" s="36"/>
      <c r="D8" s="106"/>
      <c r="E8" s="106"/>
      <c r="F8" s="29"/>
      <c r="G8" s="29" t="s">
        <v>20</v>
      </c>
      <c r="H8" s="29"/>
      <c r="I8" s="43">
        <f>COUNTIFS(B8:H8,"&lt;&gt;空",B8:H8,"&lt;&gt;休",B8:H8,"&lt;&gt;調",B8:H8,"&lt;&gt;",B8:H8,"&lt;&gt;調整休")</f>
        <v>1</v>
      </c>
      <c r="J8" s="781">
        <f>SUM(COUNTIF(B8:H8,"9-16"))*(6.25)+(COUNTIF(B8:H8,"9-15"))*(5.5)+(COUNTIF(B8:H8,"9-14"))*(4.5)+(COUNTIF(B8:H8,"16-19"))*(3)+(COUNTIF(B8:H8,"15-19"))*(4)+(COUNTIF(B8:H8,"14-19"))*(4.5)+(COUNTIF(B8:H8,"13-19"))*(5.5)+(COUNTIF(B8:H8,"12-19"))*(6.25)</f>
        <v>4.5</v>
      </c>
      <c r="K8" s="782"/>
      <c r="N8" s="6"/>
      <c r="O8" s="6"/>
      <c r="P8" s="6"/>
      <c r="Q8" s="6"/>
      <c r="R8" s="6"/>
      <c r="S8" s="6"/>
      <c r="T8" s="6"/>
      <c r="U8" s="6"/>
      <c r="V8" s="6"/>
      <c r="W8" s="6"/>
      <c r="X8" s="6"/>
    </row>
    <row r="9" spans="1:24" ht="18" customHeight="1" thickBot="1" x14ac:dyDescent="0.2">
      <c r="A9" s="5" t="s">
        <v>54</v>
      </c>
      <c r="B9" s="77"/>
      <c r="C9" s="77"/>
      <c r="D9" s="46"/>
      <c r="E9" s="46"/>
      <c r="F9" s="12" t="s">
        <v>20</v>
      </c>
      <c r="G9" s="12"/>
      <c r="H9" s="12"/>
      <c r="I9" s="5">
        <f>COUNTIFS(B9:H9,"&lt;&gt;空",B9:H9,"&lt;&gt;休",B9:H9,"&lt;&gt;調",B9:H9,"&lt;&gt;",B9:H9,"&lt;&gt;調整休")</f>
        <v>1</v>
      </c>
      <c r="J9" s="682">
        <f>SUM(COUNTIF(B9:H9,"9-16"))*(6.25)+(COUNTIF(B9:H9,"9-15"))*(5.5)+(COUNTIF(B9:H9,"9-14"))*(4.5)+(COUNTIF(B9:H9,"16-19"))*(3)+(COUNTIF(B9:H9,"15-19"))*(4)+(COUNTIF(B9:H9,"14-19"))*(4.5)+(COUNTIF(B9:H9,"13-19"))*(5.5)+(COUNTIF(B9:H9,"12-19"))*(6.25)</f>
        <v>4.5</v>
      </c>
      <c r="K9" s="692"/>
    </row>
    <row r="10" spans="1:24" ht="18" customHeight="1" x14ac:dyDescent="0.15">
      <c r="A10" s="771" t="s">
        <v>63</v>
      </c>
      <c r="B10" s="141"/>
      <c r="C10" s="141"/>
      <c r="D10" s="109"/>
      <c r="E10" s="141"/>
      <c r="F10" s="365" t="s">
        <v>269</v>
      </c>
      <c r="G10" s="365" t="s">
        <v>269</v>
      </c>
      <c r="H10" s="110"/>
      <c r="I10" s="775" t="s">
        <v>287</v>
      </c>
      <c r="J10" s="777"/>
      <c r="K10" s="778"/>
    </row>
    <row r="11" spans="1:24" ht="18" customHeight="1" thickBot="1" x14ac:dyDescent="0.2">
      <c r="A11" s="772"/>
      <c r="B11" s="142"/>
      <c r="C11" s="142"/>
      <c r="D11" s="113"/>
      <c r="E11" s="142"/>
      <c r="F11" s="111" t="s">
        <v>21</v>
      </c>
      <c r="G11" s="111" t="s">
        <v>21</v>
      </c>
      <c r="H11" s="111" t="s">
        <v>83</v>
      </c>
      <c r="I11" s="776"/>
      <c r="J11" s="779"/>
      <c r="K11" s="780"/>
    </row>
    <row r="12" spans="1:24" ht="18" customHeight="1" x14ac:dyDescent="0.15">
      <c r="A12" s="33" t="s">
        <v>0</v>
      </c>
      <c r="B12" s="90">
        <v>45873</v>
      </c>
      <c r="C12" s="90">
        <v>45874</v>
      </c>
      <c r="D12" s="90">
        <v>45875</v>
      </c>
      <c r="E12" s="90">
        <v>45876</v>
      </c>
      <c r="F12" s="90">
        <v>45877</v>
      </c>
      <c r="G12" s="90">
        <v>45878</v>
      </c>
      <c r="H12" s="90">
        <v>45879</v>
      </c>
      <c r="I12" s="7"/>
      <c r="J12" s="717" t="s">
        <v>2</v>
      </c>
      <c r="K12" s="718"/>
    </row>
    <row r="13" spans="1:24" ht="18" customHeight="1" x14ac:dyDescent="0.15">
      <c r="A13" s="22" t="s">
        <v>3</v>
      </c>
      <c r="B13" s="2" t="s">
        <v>4</v>
      </c>
      <c r="C13" s="2" t="s">
        <v>5</v>
      </c>
      <c r="D13" s="21" t="s">
        <v>6</v>
      </c>
      <c r="E13" s="2" t="s">
        <v>7</v>
      </c>
      <c r="F13" s="2" t="s">
        <v>8</v>
      </c>
      <c r="G13" s="2" t="s">
        <v>9</v>
      </c>
      <c r="H13" s="24" t="s">
        <v>10</v>
      </c>
      <c r="I13" s="8"/>
      <c r="J13" s="719"/>
      <c r="K13" s="720"/>
    </row>
    <row r="14" spans="1:24" ht="18" customHeight="1" thickBot="1" x14ac:dyDescent="0.2">
      <c r="A14" s="104" t="s">
        <v>13</v>
      </c>
      <c r="B14" s="99"/>
      <c r="C14" s="105"/>
      <c r="D14" s="105"/>
      <c r="E14" s="99"/>
      <c r="F14" s="972" t="s">
        <v>60</v>
      </c>
      <c r="G14" s="973"/>
      <c r="H14" s="974"/>
      <c r="I14" s="100"/>
      <c r="J14" s="765"/>
      <c r="K14" s="766"/>
    </row>
    <row r="15" spans="1:24" ht="20.45" customHeight="1" x14ac:dyDescent="0.15">
      <c r="A15" s="771" t="s">
        <v>52</v>
      </c>
      <c r="B15" s="107"/>
      <c r="C15" s="351"/>
      <c r="D15" s="109"/>
      <c r="E15" s="107"/>
      <c r="F15" s="107"/>
      <c r="G15" s="110"/>
      <c r="H15" s="110"/>
      <c r="I15" s="775"/>
      <c r="J15" s="777"/>
      <c r="K15" s="778"/>
    </row>
    <row r="16" spans="1:24" ht="20.45" customHeight="1" thickBot="1" x14ac:dyDescent="0.2">
      <c r="A16" s="772"/>
      <c r="B16" s="122"/>
      <c r="C16" s="352"/>
      <c r="D16" s="113"/>
      <c r="E16" s="111"/>
      <c r="F16" s="111"/>
      <c r="G16" s="122" t="s">
        <v>122</v>
      </c>
      <c r="H16" s="111"/>
      <c r="I16" s="776"/>
      <c r="J16" s="779"/>
      <c r="K16" s="780"/>
    </row>
    <row r="17" spans="1:11" ht="18" customHeight="1" x14ac:dyDescent="0.15">
      <c r="A17" s="43" t="s">
        <v>53</v>
      </c>
      <c r="B17" s="29" t="s">
        <v>20</v>
      </c>
      <c r="C17" s="106"/>
      <c r="D17" s="106"/>
      <c r="E17" s="29" t="s">
        <v>20</v>
      </c>
      <c r="F17" s="29"/>
      <c r="G17" s="29" t="s">
        <v>20</v>
      </c>
      <c r="H17" s="29"/>
      <c r="I17" s="43">
        <f t="shared" ref="I17:I18" si="0">COUNTIFS(B17:H17,"&lt;&gt;空",B17:H17,"&lt;&gt;休",B17:H17,"&lt;&gt;調",B17:H17,"&lt;&gt;",B17:H17,"&lt;&gt;調整休")</f>
        <v>3</v>
      </c>
      <c r="J17" s="781">
        <f>SUM(COUNTIF(B17:H17,"9-16"))*(6.25)+(COUNTIF(B17:H17,"9-15"))*(5.5)+(COUNTIF(B17:H17,"9-14"))*(4.5)+(COUNTIF(B17:H17,"16-19"))*(3)+(COUNTIF(B17:H17,"15-19"))*(4)+(COUNTIF(B17:H17,"14-19"))*(4.5)+(COUNTIF(B17:H17,"13-19"))*(5.5)+(COUNTIF(B17:H17,"12-19"))*(6.25)</f>
        <v>13.5</v>
      </c>
      <c r="K17" s="782"/>
    </row>
    <row r="18" spans="1:11" ht="18" customHeight="1" thickBot="1" x14ac:dyDescent="0.2">
      <c r="A18" s="100" t="s">
        <v>54</v>
      </c>
      <c r="B18" s="99" t="s">
        <v>21</v>
      </c>
      <c r="C18" s="358"/>
      <c r="D18" s="359"/>
      <c r="E18" s="99" t="s">
        <v>21</v>
      </c>
      <c r="F18" s="99" t="s">
        <v>20</v>
      </c>
      <c r="G18" s="99"/>
      <c r="H18" s="99" t="s">
        <v>21</v>
      </c>
      <c r="I18" s="100">
        <f t="shared" si="0"/>
        <v>4</v>
      </c>
      <c r="J18" s="765">
        <f>SUM(COUNTIF(B18:H18,"9-16"))*(6.25)+(COUNTIF(B18:H18,"9-15"))*(5.5)+(COUNTIF(B18:H18,"9-14"))*(4.5)+(COUNTIF(B18:H18,"16-19"))*(3)+(COUNTIF(B18:H18,"15-19"))*(4)+(COUNTIF(B18:H18,"14-19"))*(4.5)+(COUNTIF(B18:H18,"13-19"))*(5.5)+(COUNTIF(B18:H18,"12-19"))*(6.25)</f>
        <v>18</v>
      </c>
      <c r="K18" s="766"/>
    </row>
    <row r="19" spans="1:11" ht="18" customHeight="1" x14ac:dyDescent="0.15">
      <c r="A19" s="771" t="s">
        <v>63</v>
      </c>
      <c r="B19" s="365" t="s">
        <v>266</v>
      </c>
      <c r="C19" s="141"/>
      <c r="D19" s="109"/>
      <c r="E19" s="107"/>
      <c r="F19" s="365" t="s">
        <v>269</v>
      </c>
      <c r="G19" s="365" t="s">
        <v>269</v>
      </c>
      <c r="H19" s="363"/>
      <c r="I19" s="775">
        <v>4</v>
      </c>
      <c r="J19" s="777"/>
      <c r="K19" s="778"/>
    </row>
    <row r="20" spans="1:11" ht="18" customHeight="1" thickBot="1" x14ac:dyDescent="0.2">
      <c r="A20" s="772"/>
      <c r="B20" s="364"/>
      <c r="C20" s="142"/>
      <c r="D20" s="113"/>
      <c r="E20" s="111"/>
      <c r="F20" s="111" t="s">
        <v>21</v>
      </c>
      <c r="G20" s="111" t="s">
        <v>21</v>
      </c>
      <c r="H20" s="111" t="s">
        <v>58</v>
      </c>
      <c r="I20" s="776"/>
      <c r="J20" s="779"/>
      <c r="K20" s="780"/>
    </row>
    <row r="21" spans="1:11" ht="18" customHeight="1" x14ac:dyDescent="0.15">
      <c r="A21" s="33" t="s">
        <v>0</v>
      </c>
      <c r="B21" s="28">
        <v>45880</v>
      </c>
      <c r="C21" s="28">
        <v>45881</v>
      </c>
      <c r="D21" s="28">
        <v>45882</v>
      </c>
      <c r="E21" s="28">
        <v>45883</v>
      </c>
      <c r="F21" s="28">
        <v>45884</v>
      </c>
      <c r="G21" s="28">
        <v>45885</v>
      </c>
      <c r="H21" s="28">
        <v>45886</v>
      </c>
      <c r="I21" s="360"/>
      <c r="J21" s="783" t="s">
        <v>2</v>
      </c>
      <c r="K21" s="784"/>
    </row>
    <row r="22" spans="1:11" ht="18" customHeight="1" x14ac:dyDescent="0.15">
      <c r="A22" s="22" t="s">
        <v>3</v>
      </c>
      <c r="B22" s="24" t="s">
        <v>4</v>
      </c>
      <c r="C22" s="21" t="s">
        <v>5</v>
      </c>
      <c r="D22" s="21" t="s">
        <v>6</v>
      </c>
      <c r="E22" s="2" t="s">
        <v>7</v>
      </c>
      <c r="F22" s="2" t="s">
        <v>8</v>
      </c>
      <c r="G22" s="2" t="s">
        <v>9</v>
      </c>
      <c r="H22" s="24" t="s">
        <v>10</v>
      </c>
      <c r="I22" s="8"/>
      <c r="J22" s="719"/>
      <c r="K22" s="720"/>
    </row>
    <row r="23" spans="1:11" ht="18" customHeight="1" thickBot="1" x14ac:dyDescent="0.2">
      <c r="A23" s="104" t="s">
        <v>12</v>
      </c>
      <c r="B23" s="1027" t="s">
        <v>256</v>
      </c>
      <c r="C23" s="1028"/>
      <c r="D23" s="1028"/>
      <c r="E23" s="1028"/>
      <c r="F23" s="1029"/>
      <c r="G23" s="99"/>
      <c r="H23" s="99"/>
      <c r="I23" s="100"/>
      <c r="J23" s="785"/>
      <c r="K23" s="766"/>
    </row>
    <row r="24" spans="1:11" ht="19.5" customHeight="1" x14ac:dyDescent="0.15">
      <c r="A24" s="771" t="s">
        <v>52</v>
      </c>
      <c r="B24" s="30"/>
      <c r="C24" s="30"/>
      <c r="D24" s="30"/>
      <c r="E24" s="30"/>
      <c r="F24" s="30"/>
      <c r="G24" s="110"/>
      <c r="H24" s="110"/>
      <c r="I24" s="775"/>
      <c r="J24" s="777"/>
      <c r="K24" s="778"/>
    </row>
    <row r="25" spans="1:11" ht="19.5" customHeight="1" thickBot="1" x14ac:dyDescent="0.2">
      <c r="A25" s="772"/>
      <c r="B25" s="352"/>
      <c r="C25" s="352"/>
      <c r="D25" s="113"/>
      <c r="E25" s="352"/>
      <c r="F25" s="352"/>
      <c r="G25" s="122" t="s">
        <v>122</v>
      </c>
      <c r="H25" s="111" t="s">
        <v>27</v>
      </c>
      <c r="I25" s="776"/>
      <c r="J25" s="779"/>
      <c r="K25" s="780"/>
    </row>
    <row r="26" spans="1:11" ht="18" customHeight="1" x14ac:dyDescent="0.15">
      <c r="A26" s="43" t="s">
        <v>53</v>
      </c>
      <c r="B26" s="106"/>
      <c r="C26" s="106"/>
      <c r="D26" s="106"/>
      <c r="E26" s="106"/>
      <c r="F26" s="106"/>
      <c r="G26" s="29" t="s">
        <v>20</v>
      </c>
      <c r="H26" s="29"/>
      <c r="I26" s="43">
        <f t="shared" ref="I26:I27" si="1">COUNTIFS(B26:H26,"&lt;&gt;空",B26:H26,"&lt;&gt;休",B26:H26,"&lt;&gt;調",B26:H26,"&lt;&gt;",B26:H26,"&lt;&gt;調整休")</f>
        <v>1</v>
      </c>
      <c r="J26" s="781">
        <f>SUM(COUNTIF(B26:H26,"9-16"))*(6.25)+(COUNTIF(B26:H26,"9-15"))*(5.5)+(COUNTIF(B26:H26,"9-14"))*(4.5)+(COUNTIF(B26:H26,"16-19"))*(3)+(COUNTIF(B26:H26,"15-19"))*(4)+(COUNTIF(B26:H26,"14-19"))*(4.5)+(COUNTIF(B26:H26,"13-19"))*(5.5)+(COUNTIF(B26:H26,"12-19"))*(6.25)</f>
        <v>4.5</v>
      </c>
      <c r="K26" s="782"/>
    </row>
    <row r="27" spans="1:11" ht="18" customHeight="1" thickBot="1" x14ac:dyDescent="0.2">
      <c r="A27" s="5" t="s">
        <v>54</v>
      </c>
      <c r="B27" s="45"/>
      <c r="C27" s="45"/>
      <c r="D27" s="46"/>
      <c r="E27" s="45"/>
      <c r="F27" s="45"/>
      <c r="G27" s="12"/>
      <c r="H27" s="12"/>
      <c r="I27" s="5">
        <f t="shared" si="1"/>
        <v>0</v>
      </c>
      <c r="J27" s="682">
        <f>SUM(COUNTIF(B27:H27,"9-16"))*(6.25)+(COUNTIF(B27:H27,"9-15"))*(5.5)+(COUNTIF(B27:H27,"9-14"))*(4.5)+(COUNTIF(B27:H27,"16-19"))*(3)+(COUNTIF(B27:H27,"15-19"))*(4)+(COUNTIF(B27:H27,"14-19"))*(4.5)+(COUNTIF(B27:H27,"13-19"))*(5.5)+(COUNTIF(B27:H27,"12-19"))*(6.25)+(COUNTIF(B27:H27,"9-12"))*(3)</f>
        <v>0</v>
      </c>
      <c r="K27" s="692"/>
    </row>
    <row r="28" spans="1:11" ht="18" customHeight="1" x14ac:dyDescent="0.15">
      <c r="A28" s="771" t="s">
        <v>63</v>
      </c>
      <c r="B28" s="30"/>
      <c r="C28" s="30"/>
      <c r="D28" s="30"/>
      <c r="E28" s="30"/>
      <c r="F28" s="30"/>
      <c r="G28" s="365" t="s">
        <v>269</v>
      </c>
      <c r="H28" s="110"/>
      <c r="I28" s="775">
        <v>2</v>
      </c>
      <c r="J28" s="777"/>
      <c r="K28" s="778"/>
    </row>
    <row r="29" spans="1:11" ht="18" customHeight="1" thickBot="1" x14ac:dyDescent="0.2">
      <c r="A29" s="772"/>
      <c r="B29" s="352"/>
      <c r="C29" s="352"/>
      <c r="D29" s="113"/>
      <c r="E29" s="352"/>
      <c r="F29" s="352"/>
      <c r="G29" s="111" t="s">
        <v>21</v>
      </c>
      <c r="H29" s="111" t="s">
        <v>58</v>
      </c>
      <c r="I29" s="776"/>
      <c r="J29" s="779"/>
      <c r="K29" s="780"/>
    </row>
    <row r="30" spans="1:11" ht="18" customHeight="1" x14ac:dyDescent="0.15">
      <c r="A30" s="22" t="s">
        <v>0</v>
      </c>
      <c r="B30" s="90">
        <v>45887</v>
      </c>
      <c r="C30" s="90">
        <v>45888</v>
      </c>
      <c r="D30" s="90">
        <v>45889</v>
      </c>
      <c r="E30" s="90">
        <v>45890</v>
      </c>
      <c r="F30" s="90">
        <v>45891</v>
      </c>
      <c r="G30" s="90">
        <v>45892</v>
      </c>
      <c r="H30" s="90">
        <v>45893</v>
      </c>
      <c r="I30" s="7"/>
      <c r="J30" s="717" t="s">
        <v>2</v>
      </c>
      <c r="K30" s="718"/>
    </row>
    <row r="31" spans="1:11" ht="18" customHeight="1" x14ac:dyDescent="0.15">
      <c r="A31" s="22" t="s">
        <v>3</v>
      </c>
      <c r="B31" s="2" t="s">
        <v>4</v>
      </c>
      <c r="C31" s="21" t="s">
        <v>5</v>
      </c>
      <c r="D31" s="21" t="s">
        <v>6</v>
      </c>
      <c r="E31" s="2" t="s">
        <v>7</v>
      </c>
      <c r="F31" s="2" t="s">
        <v>8</v>
      </c>
      <c r="G31" s="2" t="s">
        <v>9</v>
      </c>
      <c r="H31" s="24" t="s">
        <v>10</v>
      </c>
      <c r="I31" s="8"/>
      <c r="J31" s="719"/>
      <c r="K31" s="720"/>
    </row>
    <row r="32" spans="1:11" ht="18" customHeight="1" thickBot="1" x14ac:dyDescent="0.2">
      <c r="A32" s="104" t="s">
        <v>13</v>
      </c>
      <c r="B32" s="99"/>
      <c r="C32" s="105"/>
      <c r="D32" s="105"/>
      <c r="E32" s="99"/>
      <c r="F32" s="99"/>
      <c r="G32" s="99"/>
      <c r="H32" s="99"/>
      <c r="I32" s="100"/>
      <c r="J32" s="765"/>
      <c r="K32" s="766"/>
    </row>
    <row r="33" spans="1:11" ht="20.45" customHeight="1" x14ac:dyDescent="0.15">
      <c r="A33" s="771" t="s">
        <v>52</v>
      </c>
      <c r="B33" s="107"/>
      <c r="C33" s="351"/>
      <c r="D33" s="109"/>
      <c r="E33" s="107"/>
      <c r="F33" s="107"/>
      <c r="G33" s="110"/>
      <c r="H33" s="110"/>
      <c r="I33" s="775"/>
      <c r="J33" s="777"/>
      <c r="K33" s="778"/>
    </row>
    <row r="34" spans="1:11" ht="20.45" customHeight="1" thickBot="1" x14ac:dyDescent="0.2">
      <c r="A34" s="772"/>
      <c r="B34" s="122"/>
      <c r="C34" s="352"/>
      <c r="D34" s="113"/>
      <c r="E34" s="111"/>
      <c r="F34" s="111"/>
      <c r="G34" s="122" t="s">
        <v>122</v>
      </c>
      <c r="H34" s="122" t="s">
        <v>273</v>
      </c>
      <c r="I34" s="776"/>
      <c r="J34" s="779"/>
      <c r="K34" s="780"/>
    </row>
    <row r="35" spans="1:11" ht="18" customHeight="1" x14ac:dyDescent="0.15">
      <c r="A35" s="43" t="s">
        <v>53</v>
      </c>
      <c r="B35" s="29" t="s">
        <v>20</v>
      </c>
      <c r="C35" s="106"/>
      <c r="D35" s="106"/>
      <c r="E35" s="29" t="s">
        <v>20</v>
      </c>
      <c r="F35" s="29"/>
      <c r="G35" s="29" t="s">
        <v>20</v>
      </c>
      <c r="H35" s="29"/>
      <c r="I35" s="43">
        <f t="shared" ref="I35:I36" si="2">COUNTIFS(B35:H35,"&lt;&gt;空",B35:H35,"&lt;&gt;休",B35:H35,"&lt;&gt;調",B35:H35,"&lt;&gt;",B35:H35,"&lt;&gt;調整休")</f>
        <v>3</v>
      </c>
      <c r="J35" s="781">
        <f>SUM(COUNTIF(B35:H35,"9-16"))*(6.25)+(COUNTIF(B35:H35,"9-15"))*(5.5)+(COUNTIF(B35:H35,"9-14"))*(4.5)+(COUNTIF(B35:H35,"16-19"))*(3)+(COUNTIF(B35:H35,"15-19"))*(4)+(COUNTIF(B35:H35,"14-19"))*(4.5)+(COUNTIF(B35:H35,"13-19"))*(5.5)+(COUNTIF(B35:H35,"12-19"))*(6.25)</f>
        <v>13.5</v>
      </c>
      <c r="K35" s="782"/>
    </row>
    <row r="36" spans="1:11" ht="18" customHeight="1" thickBot="1" x14ac:dyDescent="0.2">
      <c r="A36" s="5" t="s">
        <v>54</v>
      </c>
      <c r="B36" s="12" t="s">
        <v>21</v>
      </c>
      <c r="C36" s="45"/>
      <c r="D36" s="46"/>
      <c r="E36" s="12" t="s">
        <v>21</v>
      </c>
      <c r="F36" s="12" t="s">
        <v>20</v>
      </c>
      <c r="G36" s="12"/>
      <c r="H36" s="12"/>
      <c r="I36" s="5">
        <f t="shared" si="2"/>
        <v>3</v>
      </c>
      <c r="J36" s="682">
        <f>SUM(COUNTIF(B36:H36,"9-16"))*(6.25)+(COUNTIF(B36:H36,"9-15"))*(5.5)+(COUNTIF(B36:H36,"9-14"))*(4.5)+(COUNTIF(B36:H36,"16-19"))*(3)+(COUNTIF(B36:H36,"15-19"))*(4)+(COUNTIF(B36:H36,"14-19"))*(4.5)+(COUNTIF(B36:H36,"13-19"))*(5.5)+(COUNTIF(B36:H36,"12-19"))*(6.25)</f>
        <v>13.5</v>
      </c>
      <c r="K36" s="692"/>
    </row>
    <row r="37" spans="1:11" ht="18" customHeight="1" x14ac:dyDescent="0.15">
      <c r="A37" s="771" t="s">
        <v>63</v>
      </c>
      <c r="B37" s="361"/>
      <c r="C37" s="141"/>
      <c r="D37" s="109"/>
      <c r="E37" s="107"/>
      <c r="F37" s="365" t="s">
        <v>269</v>
      </c>
      <c r="G37" s="365" t="s">
        <v>269</v>
      </c>
      <c r="H37" s="110"/>
      <c r="I37" s="775" t="s">
        <v>287</v>
      </c>
      <c r="J37" s="777"/>
      <c r="K37" s="778"/>
    </row>
    <row r="38" spans="1:11" ht="18" customHeight="1" thickBot="1" x14ac:dyDescent="0.2">
      <c r="A38" s="772"/>
      <c r="B38" s="362"/>
      <c r="C38" s="142"/>
      <c r="D38" s="113"/>
      <c r="E38" s="111"/>
      <c r="F38" s="111" t="s">
        <v>21</v>
      </c>
      <c r="G38" s="111" t="s">
        <v>21</v>
      </c>
      <c r="H38" s="111" t="s">
        <v>83</v>
      </c>
      <c r="I38" s="776"/>
      <c r="J38" s="779"/>
      <c r="K38" s="780"/>
    </row>
    <row r="39" spans="1:11" ht="18" customHeight="1" x14ac:dyDescent="0.15">
      <c r="A39" s="22" t="s">
        <v>0</v>
      </c>
      <c r="B39" s="23">
        <v>45894</v>
      </c>
      <c r="C39" s="23">
        <v>45895</v>
      </c>
      <c r="D39" s="23">
        <v>45896</v>
      </c>
      <c r="E39" s="23">
        <v>45897</v>
      </c>
      <c r="F39" s="23">
        <v>45898</v>
      </c>
      <c r="G39" s="23">
        <v>45899</v>
      </c>
      <c r="H39" s="23">
        <v>45900</v>
      </c>
      <c r="I39" s="7"/>
      <c r="J39" s="717" t="s">
        <v>2</v>
      </c>
      <c r="K39" s="718"/>
    </row>
    <row r="40" spans="1:11" ht="18" customHeight="1" x14ac:dyDescent="0.15">
      <c r="A40" s="22" t="s">
        <v>3</v>
      </c>
      <c r="B40" s="2" t="s">
        <v>4</v>
      </c>
      <c r="C40" s="316" t="s">
        <v>5</v>
      </c>
      <c r="D40" s="21" t="s">
        <v>6</v>
      </c>
      <c r="E40" s="2" t="s">
        <v>7</v>
      </c>
      <c r="F40" s="2" t="s">
        <v>8</v>
      </c>
      <c r="G40" s="2" t="s">
        <v>9</v>
      </c>
      <c r="H40" s="24" t="s">
        <v>10</v>
      </c>
      <c r="I40" s="8"/>
      <c r="J40" s="719"/>
      <c r="K40" s="720"/>
    </row>
    <row r="41" spans="1:11" ht="18" customHeight="1" thickBot="1" x14ac:dyDescent="0.2">
      <c r="A41" s="104" t="s">
        <v>12</v>
      </c>
      <c r="B41" s="99"/>
      <c r="C41" s="105"/>
      <c r="D41" s="105"/>
      <c r="E41" s="99"/>
      <c r="F41" s="99"/>
      <c r="G41" s="99"/>
      <c r="H41" s="99"/>
      <c r="I41" s="100"/>
      <c r="J41" s="785"/>
      <c r="K41" s="766"/>
    </row>
    <row r="42" spans="1:11" ht="19.5" customHeight="1" x14ac:dyDescent="0.15">
      <c r="A42" s="771" t="s">
        <v>52</v>
      </c>
      <c r="B42" s="107"/>
      <c r="C42" s="351"/>
      <c r="D42" s="109"/>
      <c r="E42" s="107"/>
      <c r="F42" s="107"/>
      <c r="G42" s="110"/>
      <c r="H42" s="110"/>
      <c r="I42" s="775"/>
      <c r="J42" s="777"/>
      <c r="K42" s="778"/>
    </row>
    <row r="43" spans="1:11" ht="19.5" customHeight="1" thickBot="1" x14ac:dyDescent="0.2">
      <c r="A43" s="772"/>
      <c r="B43" s="122"/>
      <c r="C43" s="352"/>
      <c r="D43" s="113"/>
      <c r="E43" s="111"/>
      <c r="F43" s="111"/>
      <c r="G43" s="122" t="s">
        <v>122</v>
      </c>
      <c r="H43" s="111" t="s">
        <v>27</v>
      </c>
      <c r="I43" s="776"/>
      <c r="J43" s="779"/>
      <c r="K43" s="780"/>
    </row>
    <row r="44" spans="1:11" ht="18" customHeight="1" x14ac:dyDescent="0.15">
      <c r="A44" s="43" t="s">
        <v>53</v>
      </c>
      <c r="B44" s="29" t="s">
        <v>20</v>
      </c>
      <c r="C44" s="106"/>
      <c r="D44" s="106"/>
      <c r="E44" s="29" t="s">
        <v>22</v>
      </c>
      <c r="F44" s="29"/>
      <c r="G44" s="29" t="s">
        <v>20</v>
      </c>
      <c r="H44" s="29"/>
      <c r="I44" s="43">
        <f>COUNTIFS(B44:H44,"&lt;&gt;空",B44:H44,"&lt;&gt;休",B44:H44,"&lt;&gt;調",B44:H44,"&lt;&gt;",B44:H44,"&lt;&gt;調整休")</f>
        <v>3</v>
      </c>
      <c r="J44" s="781">
        <f>SUM(COUNTIF(B44:H44,"9-16"))*(6.25)+(COUNTIF(B44:H44,"9-15"))*(5.5)+(COUNTIF(B44:H44,"9-14"))*(4.5)+(COUNTIF(B44:H44,"16-19"))*(3)+(COUNTIF(B44:H44,"15-19"))*(4)+(COUNTIF(B44:H44,"14-19"))*(4.5)+(COUNTIF(B44:H44,"13-19"))*(5.5)+(COUNTIF(B44:H44,"12-19"))*(6.25)</f>
        <v>14.5</v>
      </c>
      <c r="K44" s="782"/>
    </row>
    <row r="45" spans="1:11" ht="18" customHeight="1" thickBot="1" x14ac:dyDescent="0.2">
      <c r="A45" s="5" t="s">
        <v>54</v>
      </c>
      <c r="B45" s="12" t="s">
        <v>21</v>
      </c>
      <c r="C45" s="45"/>
      <c r="D45" s="46"/>
      <c r="E45" s="12" t="s">
        <v>68</v>
      </c>
      <c r="F45" s="12" t="s">
        <v>20</v>
      </c>
      <c r="G45" s="12"/>
      <c r="H45" s="12"/>
      <c r="I45" s="5">
        <f>COUNTIFS(B45:H45,"&lt;&gt;空",B45:H45,"&lt;&gt;休",B45:H45,"&lt;&gt;調",B45:H45,"&lt;&gt;",B45:H45,"&lt;&gt;調整休")</f>
        <v>3</v>
      </c>
      <c r="J45" s="682">
        <f>SUM(COUNTIF(B45:H45,"9-16"))*(6.25)+(COUNTIF(B45:H45,"9-15"))*(5.5)+(COUNTIF(B45:H45,"9-14"))*(4.5)+(COUNTIF(B45:H45,"16-19"))*(3)+(COUNTIF(B45:H45,"15-19"))*(4)+(COUNTIF(B45:H45,"14-19"))*(4.5)+(COUNTIF(B45:H45,"13-19"))*(5.5)+(COUNTIF(B45:H45,"12-19"))*(6.25)</f>
        <v>13</v>
      </c>
      <c r="K45" s="692"/>
    </row>
    <row r="46" spans="1:11" ht="18" customHeight="1" x14ac:dyDescent="0.15">
      <c r="A46" s="771" t="s">
        <v>63</v>
      </c>
      <c r="B46" s="107"/>
      <c r="C46" s="141"/>
      <c r="D46" s="109"/>
      <c r="E46" s="107"/>
      <c r="F46" s="365" t="s">
        <v>269</v>
      </c>
      <c r="G46" s="365" t="s">
        <v>269</v>
      </c>
      <c r="H46" s="110"/>
      <c r="I46" s="775">
        <v>4</v>
      </c>
      <c r="J46" s="777"/>
      <c r="K46" s="778"/>
    </row>
    <row r="47" spans="1:11" ht="18" customHeight="1" thickBot="1" x14ac:dyDescent="0.2">
      <c r="A47" s="772"/>
      <c r="B47" s="122" t="s">
        <v>188</v>
      </c>
      <c r="C47" s="142"/>
      <c r="D47" s="113"/>
      <c r="E47" s="111"/>
      <c r="F47" s="111" t="s">
        <v>21</v>
      </c>
      <c r="G47" s="111" t="s">
        <v>21</v>
      </c>
      <c r="H47" s="111" t="s">
        <v>58</v>
      </c>
      <c r="I47" s="776"/>
      <c r="J47" s="779"/>
      <c r="K47" s="780"/>
    </row>
    <row r="48" spans="1:11" ht="18" customHeight="1" x14ac:dyDescent="0.15">
      <c r="A48" s="41"/>
      <c r="B48" s="42"/>
      <c r="C48" s="42"/>
      <c r="D48" s="42"/>
      <c r="E48" s="42"/>
      <c r="F48" s="42"/>
      <c r="G48" s="42"/>
      <c r="H48" s="42"/>
      <c r="I48" s="881" t="s">
        <v>260</v>
      </c>
      <c r="J48" s="881"/>
      <c r="K48" s="881"/>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93</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70">
    <mergeCell ref="A6:A7"/>
    <mergeCell ref="I6:I7"/>
    <mergeCell ref="J6:K7"/>
    <mergeCell ref="B1:F1"/>
    <mergeCell ref="H1:K1"/>
    <mergeCell ref="I3:I4"/>
    <mergeCell ref="J3:K4"/>
    <mergeCell ref="J5:K5"/>
    <mergeCell ref="J8:K8"/>
    <mergeCell ref="J9:K9"/>
    <mergeCell ref="J12:K13"/>
    <mergeCell ref="F14:H14"/>
    <mergeCell ref="J14:K14"/>
    <mergeCell ref="J21:K22"/>
    <mergeCell ref="B23:F23"/>
    <mergeCell ref="J23:K23"/>
    <mergeCell ref="A24:A25"/>
    <mergeCell ref="I24:I25"/>
    <mergeCell ref="J24:K25"/>
    <mergeCell ref="J26:K26"/>
    <mergeCell ref="J27:K27"/>
    <mergeCell ref="J30:K31"/>
    <mergeCell ref="J32:K32"/>
    <mergeCell ref="A33:A34"/>
    <mergeCell ref="I33:I34"/>
    <mergeCell ref="J33:K34"/>
    <mergeCell ref="A28:A29"/>
    <mergeCell ref="I28:I29"/>
    <mergeCell ref="J28:K29"/>
    <mergeCell ref="J45:K45"/>
    <mergeCell ref="I48:K48"/>
    <mergeCell ref="A49:B49"/>
    <mergeCell ref="D49:E49"/>
    <mergeCell ref="A50:B50"/>
    <mergeCell ref="C50:K50"/>
    <mergeCell ref="A46:A47"/>
    <mergeCell ref="I46:I47"/>
    <mergeCell ref="J46:K47"/>
    <mergeCell ref="A57:B57"/>
    <mergeCell ref="C57:K57"/>
    <mergeCell ref="A10:A11"/>
    <mergeCell ref="I10:I11"/>
    <mergeCell ref="J10:K11"/>
    <mergeCell ref="A19:A20"/>
    <mergeCell ref="I19:I20"/>
    <mergeCell ref="A15:A16"/>
    <mergeCell ref="I15:I16"/>
    <mergeCell ref="J15:K16"/>
    <mergeCell ref="J17:K17"/>
    <mergeCell ref="J18:K18"/>
    <mergeCell ref="J19:K20"/>
    <mergeCell ref="A54:B54"/>
    <mergeCell ref="C54:K54"/>
    <mergeCell ref="J44:K44"/>
    <mergeCell ref="A55:B55"/>
    <mergeCell ref="A56:B56"/>
    <mergeCell ref="C56:K56"/>
    <mergeCell ref="A51:B51"/>
    <mergeCell ref="C51:K51"/>
    <mergeCell ref="C52:K52"/>
    <mergeCell ref="J35:K35"/>
    <mergeCell ref="J36:K36"/>
    <mergeCell ref="J39:K40"/>
    <mergeCell ref="J41:K41"/>
    <mergeCell ref="A42:A43"/>
    <mergeCell ref="I42:I43"/>
    <mergeCell ref="J42:K43"/>
    <mergeCell ref="A37:A38"/>
    <mergeCell ref="I37:I38"/>
    <mergeCell ref="J37:K38"/>
  </mergeCells>
  <phoneticPr fontId="13"/>
  <pageMargins left="0.59055118110236227" right="0.27559055118110237" top="0.31496062992125984" bottom="0.11811023622047245" header="0.51181102362204722" footer="0.51181102362204722"/>
  <pageSetup paperSize="9" scale="87"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6DE638D-44AB-40DA-97E3-3DBB017DE005}">
          <x14:formula1>
            <xm:f>'F:\Users\clmiwa-three\Downloads\[《中村》新田・草加 エリア 仮シフト【12月16日～1月15日】.xlsx]参照データベース'!#REF!</xm:f>
          </x14:formula1>
          <xm:sqref>G1 C48:H48</xm:sqref>
        </x14:dataValidation>
      </x14:dataValidations>
    </ext>
  </extLst>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C949C-0796-4EC9-9E1B-1208F04E8566}">
  <sheetPr>
    <tabColor theme="7" tint="0.59999389629810485"/>
  </sheetPr>
  <dimension ref="A1:K49"/>
  <sheetViews>
    <sheetView zoomScaleNormal="100" workbookViewId="0">
      <selection activeCell="N7" sqref="N7"/>
    </sheetView>
  </sheetViews>
  <sheetFormatPr defaultColWidth="9" defaultRowHeight="16.5" customHeight="1" x14ac:dyDescent="0.15"/>
  <cols>
    <col min="1" max="1" width="11.5" style="1" customWidth="1"/>
    <col min="2" max="8" width="9.625" style="14" customWidth="1"/>
    <col min="9" max="9" width="7.625" style="1" customWidth="1"/>
    <col min="10" max="10" width="8.375" style="1" customWidth="1"/>
    <col min="11" max="11" width="2.375" style="1" customWidth="1"/>
    <col min="12" max="16384" width="9" style="1"/>
  </cols>
  <sheetData>
    <row r="1" spans="1:11" ht="16.5" customHeight="1" thickBot="1" x14ac:dyDescent="0.2">
      <c r="A1" s="60" t="s">
        <v>69</v>
      </c>
      <c r="B1" s="683" t="s">
        <v>254</v>
      </c>
      <c r="C1" s="683"/>
      <c r="D1" s="683"/>
      <c r="E1" s="683"/>
      <c r="F1" s="683"/>
      <c r="H1" s="760" t="s">
        <v>190</v>
      </c>
      <c r="I1" s="761"/>
      <c r="J1" s="761"/>
      <c r="K1" s="762"/>
    </row>
    <row r="2" spans="1:11" ht="8.4499999999999993" customHeight="1" x14ac:dyDescent="0.15">
      <c r="A2" s="14"/>
      <c r="I2" s="14"/>
      <c r="J2" s="3"/>
      <c r="K2" s="4"/>
    </row>
    <row r="3" spans="1:11" ht="16.5" customHeight="1" x14ac:dyDescent="0.15">
      <c r="A3" s="2" t="s">
        <v>64</v>
      </c>
      <c r="B3" s="90"/>
      <c r="C3" s="90"/>
      <c r="D3" s="90"/>
      <c r="E3" s="90"/>
      <c r="F3" s="90">
        <v>45870</v>
      </c>
      <c r="G3" s="90">
        <v>45871</v>
      </c>
      <c r="H3" s="90">
        <v>45872</v>
      </c>
      <c r="I3" s="727" t="s">
        <v>1</v>
      </c>
      <c r="J3" s="717" t="s">
        <v>2</v>
      </c>
      <c r="K3" s="718"/>
    </row>
    <row r="4" spans="1:11" ht="16.5" customHeight="1" x14ac:dyDescent="0.15">
      <c r="A4" s="2" t="s">
        <v>3</v>
      </c>
      <c r="B4" s="2"/>
      <c r="C4" s="2"/>
      <c r="D4" s="2"/>
      <c r="E4" s="2"/>
      <c r="F4" s="2" t="s">
        <v>8</v>
      </c>
      <c r="G4" s="2" t="s">
        <v>9</v>
      </c>
      <c r="H4" s="24" t="s">
        <v>10</v>
      </c>
      <c r="I4" s="728"/>
      <c r="J4" s="719"/>
      <c r="K4" s="720"/>
    </row>
    <row r="5" spans="1:11" ht="18" customHeight="1" x14ac:dyDescent="0.15">
      <c r="A5" s="17" t="s">
        <v>12</v>
      </c>
      <c r="B5" s="32"/>
      <c r="C5" s="32"/>
      <c r="D5" s="11"/>
      <c r="E5" s="11"/>
      <c r="F5" s="12"/>
      <c r="G5" s="12"/>
      <c r="H5" s="12"/>
      <c r="I5" s="5"/>
      <c r="J5" s="682"/>
      <c r="K5" s="692"/>
    </row>
    <row r="6" spans="1:11" ht="20.25" customHeight="1" x14ac:dyDescent="0.15">
      <c r="A6" s="314" t="s">
        <v>191</v>
      </c>
      <c r="B6" s="305"/>
      <c r="C6" s="305"/>
      <c r="D6" s="317"/>
      <c r="E6" s="317"/>
      <c r="F6" s="355" t="s">
        <v>262</v>
      </c>
      <c r="G6" s="306"/>
      <c r="H6" s="306"/>
      <c r="I6" s="5">
        <f t="shared" ref="I6:I9" si="0">COUNTIFS(B6:H6,"&lt;&gt;空",B6:H6,"&lt;&gt;休",B6:H6,"&lt;&gt;調",B6:H6,"&lt;&gt;",B6:H6,"&lt;&gt;調整休")</f>
        <v>1</v>
      </c>
      <c r="J6" s="758">
        <f t="shared" ref="J6" si="1">SUM(COUNTIF(B6:H6,"9-14"))*(5)+(COUNTIF(B6:H6,"14-19"))*(5)+(COUNTIF(B6:H6,"9-14・17-19"))*(7)</f>
        <v>0</v>
      </c>
      <c r="K6" s="759"/>
    </row>
    <row r="7" spans="1:11" ht="20.25" customHeight="1" x14ac:dyDescent="0.15">
      <c r="A7" s="314" t="s">
        <v>192</v>
      </c>
      <c r="B7" s="305"/>
      <c r="C7" s="305"/>
      <c r="D7" s="317"/>
      <c r="E7" s="317"/>
      <c r="F7" s="356"/>
      <c r="G7" s="306"/>
      <c r="H7" s="355" t="s">
        <v>21</v>
      </c>
      <c r="I7" s="5">
        <f t="shared" si="0"/>
        <v>1</v>
      </c>
      <c r="J7" s="758">
        <f t="shared" ref="J7:J8" si="2">SUM(COUNTIF(B7:H7,"9-14"))*(5)+(COUNTIF(B7:H7,"14-19"))*(5)+(COUNTIF(B7:H7,"9-14・17-19"))*(7)</f>
        <v>5</v>
      </c>
      <c r="K7" s="759"/>
    </row>
    <row r="8" spans="1:11" ht="20.25" customHeight="1" x14ac:dyDescent="0.15">
      <c r="A8" s="314" t="s">
        <v>193</v>
      </c>
      <c r="B8" s="305"/>
      <c r="C8" s="305"/>
      <c r="D8" s="317"/>
      <c r="E8" s="317"/>
      <c r="F8" s="355"/>
      <c r="G8" s="16" t="s">
        <v>201</v>
      </c>
      <c r="H8" s="355" t="s">
        <v>20</v>
      </c>
      <c r="I8" s="5">
        <f t="shared" si="0"/>
        <v>2</v>
      </c>
      <c r="J8" s="758">
        <f t="shared" si="2"/>
        <v>12</v>
      </c>
      <c r="K8" s="759"/>
    </row>
    <row r="9" spans="1:11" ht="20.25" customHeight="1" x14ac:dyDescent="0.15">
      <c r="A9" s="314" t="s">
        <v>95</v>
      </c>
      <c r="B9" s="305"/>
      <c r="C9" s="305"/>
      <c r="D9" s="317"/>
      <c r="E9" s="317"/>
      <c r="F9" s="355" t="s">
        <v>75</v>
      </c>
      <c r="G9" s="355" t="s">
        <v>189</v>
      </c>
      <c r="H9" s="355" t="s">
        <v>68</v>
      </c>
      <c r="I9" s="5">
        <f t="shared" si="0"/>
        <v>3</v>
      </c>
      <c r="J9" s="758">
        <f>SUM(COUNTIF(B9:H9,"9-14"))*(5)+(COUNTIF(B9:H9,"14-19"))*(5)+(COUNTIF(B9:H9,"9-14・17-19"))*(7)+(COUNTIF(B9:H9,"15-19"))*(4)+(COUNTIF(B9:H9,"14-18"))*(4)+(COUNTIF(B9:H9,"16-19"))*(3)</f>
        <v>8</v>
      </c>
      <c r="K9" s="759"/>
    </row>
    <row r="10" spans="1:11" ht="20.25" customHeight="1" x14ac:dyDescent="0.15">
      <c r="A10" s="31" t="s">
        <v>66</v>
      </c>
      <c r="B10" s="305"/>
      <c r="C10" s="305"/>
      <c r="D10" s="317"/>
      <c r="E10" s="317"/>
      <c r="F10" s="306"/>
      <c r="G10" s="306"/>
      <c r="H10" s="306"/>
      <c r="I10" s="5"/>
      <c r="J10" s="682"/>
      <c r="K10" s="692"/>
    </row>
    <row r="11" spans="1:11" ht="16.5" customHeight="1" x14ac:dyDescent="0.15">
      <c r="A11" s="33" t="s">
        <v>0</v>
      </c>
      <c r="B11" s="90">
        <v>45873</v>
      </c>
      <c r="C11" s="90">
        <v>45874</v>
      </c>
      <c r="D11" s="90">
        <v>45875</v>
      </c>
      <c r="E11" s="90">
        <v>45876</v>
      </c>
      <c r="F11" s="90">
        <v>45877</v>
      </c>
      <c r="G11" s="90">
        <v>45878</v>
      </c>
      <c r="H11" s="90">
        <v>45879</v>
      </c>
      <c r="I11" s="727" t="s">
        <v>1</v>
      </c>
      <c r="J11" s="717" t="s">
        <v>2</v>
      </c>
      <c r="K11" s="718"/>
    </row>
    <row r="12" spans="1:11" ht="16.5" customHeight="1" x14ac:dyDescent="0.15">
      <c r="A12" s="22" t="s">
        <v>3</v>
      </c>
      <c r="B12" s="2" t="s">
        <v>4</v>
      </c>
      <c r="C12" s="2" t="s">
        <v>5</v>
      </c>
      <c r="D12" s="21" t="s">
        <v>6</v>
      </c>
      <c r="E12" s="2" t="s">
        <v>7</v>
      </c>
      <c r="F12" s="2" t="s">
        <v>8</v>
      </c>
      <c r="G12" s="2" t="s">
        <v>9</v>
      </c>
      <c r="H12" s="24" t="s">
        <v>10</v>
      </c>
      <c r="I12" s="728"/>
      <c r="J12" s="719"/>
      <c r="K12" s="720"/>
    </row>
    <row r="13" spans="1:11" ht="18" customHeight="1" x14ac:dyDescent="0.15">
      <c r="A13" s="17" t="s">
        <v>13</v>
      </c>
      <c r="B13" s="12"/>
      <c r="C13" s="11"/>
      <c r="D13" s="11"/>
      <c r="E13" s="12"/>
      <c r="F13" s="12"/>
      <c r="G13" s="12"/>
      <c r="H13" s="12"/>
      <c r="I13" s="5"/>
      <c r="J13" s="682"/>
      <c r="K13" s="692"/>
    </row>
    <row r="14" spans="1:11" ht="20.25" customHeight="1" x14ac:dyDescent="0.15">
      <c r="A14" s="314" t="s">
        <v>191</v>
      </c>
      <c r="B14" s="355" t="s">
        <v>20</v>
      </c>
      <c r="C14" s="357"/>
      <c r="D14" s="357"/>
      <c r="E14" s="355" t="s">
        <v>20</v>
      </c>
      <c r="F14" s="355" t="s">
        <v>20</v>
      </c>
      <c r="G14" s="306"/>
      <c r="H14" s="355" t="s">
        <v>20</v>
      </c>
      <c r="I14" s="5">
        <f t="shared" ref="I14:I17" si="3">COUNTIFS(B14:H14,"&lt;&gt;空",B14:H14,"&lt;&gt;休",B14:H14,"&lt;&gt;調",B14:H14,"&lt;&gt;",B14:H14,"&lt;&gt;調整休")</f>
        <v>4</v>
      </c>
      <c r="J14" s="758">
        <f t="shared" ref="J14:J16" si="4">SUM(COUNTIF(B14:H14,"9-14"))*(5)+(COUNTIF(B14:H14,"14-19"))*(5)+(COUNTIF(B14:H14,"9-14・17-19"))*(7)</f>
        <v>20</v>
      </c>
      <c r="K14" s="759"/>
    </row>
    <row r="15" spans="1:11" ht="20.25" customHeight="1" x14ac:dyDescent="0.15">
      <c r="A15" s="314" t="s">
        <v>192</v>
      </c>
      <c r="B15" s="355" t="s">
        <v>21</v>
      </c>
      <c r="C15" s="357"/>
      <c r="D15" s="357"/>
      <c r="E15" s="355"/>
      <c r="F15" s="355" t="s">
        <v>21</v>
      </c>
      <c r="G15" s="306"/>
      <c r="H15" s="355" t="s">
        <v>21</v>
      </c>
      <c r="I15" s="5">
        <f t="shared" si="3"/>
        <v>3</v>
      </c>
      <c r="J15" s="758">
        <f t="shared" si="4"/>
        <v>15</v>
      </c>
      <c r="K15" s="759"/>
    </row>
    <row r="16" spans="1:11" ht="20.25" customHeight="1" x14ac:dyDescent="0.15">
      <c r="A16" s="314" t="s">
        <v>193</v>
      </c>
      <c r="B16" s="355"/>
      <c r="C16" s="357"/>
      <c r="D16" s="357"/>
      <c r="E16" s="355" t="s">
        <v>21</v>
      </c>
      <c r="F16" s="355"/>
      <c r="G16" s="16" t="s">
        <v>201</v>
      </c>
      <c r="H16" s="355"/>
      <c r="I16" s="5">
        <f t="shared" si="3"/>
        <v>2</v>
      </c>
      <c r="J16" s="758">
        <f t="shared" si="4"/>
        <v>12</v>
      </c>
      <c r="K16" s="759"/>
    </row>
    <row r="17" spans="1:11" ht="20.25" customHeight="1" x14ac:dyDescent="0.15">
      <c r="A17" s="314" t="s">
        <v>95</v>
      </c>
      <c r="B17" s="355"/>
      <c r="C17" s="357"/>
      <c r="D17" s="357"/>
      <c r="E17" s="355"/>
      <c r="F17" s="355" t="s">
        <v>68</v>
      </c>
      <c r="G17" s="355" t="s">
        <v>189</v>
      </c>
      <c r="H17" s="355" t="s">
        <v>68</v>
      </c>
      <c r="I17" s="5">
        <f t="shared" si="3"/>
        <v>3</v>
      </c>
      <c r="J17" s="758">
        <f>SUM(COUNTIF(B17:H17,"9-14"))*(5)+(COUNTIF(B17:H17,"14-19"))*(5)+(COUNTIF(B17:H17,"9-14・17-19"))*(7)+(COUNTIF(B17:H17,"15-19"))*(4)+(COUNTIF(B17:H17,"14-18"))*(4)</f>
        <v>12</v>
      </c>
      <c r="K17" s="759"/>
    </row>
    <row r="18" spans="1:11" ht="20.25" customHeight="1" x14ac:dyDescent="0.15">
      <c r="A18" s="31" t="s">
        <v>66</v>
      </c>
      <c r="B18" s="355"/>
      <c r="C18" s="357"/>
      <c r="D18" s="357"/>
      <c r="E18" s="355"/>
      <c r="F18" s="355"/>
      <c r="G18" s="306"/>
      <c r="H18" s="306"/>
      <c r="I18" s="5"/>
      <c r="J18" s="682"/>
      <c r="K18" s="692"/>
    </row>
    <row r="19" spans="1:11" ht="16.5" customHeight="1" x14ac:dyDescent="0.15">
      <c r="A19" s="22" t="s">
        <v>0</v>
      </c>
      <c r="B19" s="23">
        <v>45880</v>
      </c>
      <c r="C19" s="23">
        <v>45881</v>
      </c>
      <c r="D19" s="23">
        <v>45882</v>
      </c>
      <c r="E19" s="23">
        <v>45883</v>
      </c>
      <c r="F19" s="23">
        <v>45884</v>
      </c>
      <c r="G19" s="23">
        <v>45885</v>
      </c>
      <c r="H19" s="23">
        <v>45886</v>
      </c>
      <c r="I19" s="727" t="s">
        <v>1</v>
      </c>
      <c r="J19" s="717" t="s">
        <v>2</v>
      </c>
      <c r="K19" s="718"/>
    </row>
    <row r="20" spans="1:11" ht="16.5" customHeight="1" x14ac:dyDescent="0.15">
      <c r="A20" s="22" t="s">
        <v>3</v>
      </c>
      <c r="B20" s="24" t="s">
        <v>4</v>
      </c>
      <c r="C20" s="21" t="s">
        <v>5</v>
      </c>
      <c r="D20" s="21" t="s">
        <v>6</v>
      </c>
      <c r="E20" s="2" t="s">
        <v>7</v>
      </c>
      <c r="F20" s="2" t="s">
        <v>8</v>
      </c>
      <c r="G20" s="2" t="s">
        <v>9</v>
      </c>
      <c r="H20" s="24" t="s">
        <v>10</v>
      </c>
      <c r="I20" s="728"/>
      <c r="J20" s="719"/>
      <c r="K20" s="720"/>
    </row>
    <row r="21" spans="1:11" ht="18" customHeight="1" x14ac:dyDescent="0.15">
      <c r="A21" s="17" t="s">
        <v>12</v>
      </c>
      <c r="B21" s="1024" t="s">
        <v>256</v>
      </c>
      <c r="C21" s="1025"/>
      <c r="D21" s="1025"/>
      <c r="E21" s="1025"/>
      <c r="F21" s="1026"/>
      <c r="G21" s="12"/>
      <c r="H21" s="12"/>
      <c r="I21" s="5"/>
      <c r="J21" s="693"/>
      <c r="K21" s="692"/>
    </row>
    <row r="22" spans="1:11" ht="20.25" customHeight="1" x14ac:dyDescent="0.15">
      <c r="A22" s="314" t="s">
        <v>191</v>
      </c>
      <c r="B22" s="317"/>
      <c r="C22" s="317"/>
      <c r="D22" s="317"/>
      <c r="E22" s="317"/>
      <c r="F22" s="317"/>
      <c r="G22" s="306"/>
      <c r="H22" s="306"/>
      <c r="I22" s="5">
        <f t="shared" ref="I22:I25" si="5">COUNTIFS(B22:H22,"&lt;&gt;空",B22:H22,"&lt;&gt;休",B22:H22,"&lt;&gt;調",B22:H22,"&lt;&gt;",B22:H22,"&lt;&gt;調整休")</f>
        <v>0</v>
      </c>
      <c r="J22" s="758">
        <f t="shared" ref="J22:J24" si="6">SUM(COUNTIF(B22:H22,"9-14"))*(5)+(COUNTIF(B22:H22,"14-19"))*(5)+(COUNTIF(B22:H22,"9-14・17-19"))*(7)</f>
        <v>0</v>
      </c>
      <c r="K22" s="759"/>
    </row>
    <row r="23" spans="1:11" ht="20.25" customHeight="1" x14ac:dyDescent="0.15">
      <c r="A23" s="314" t="s">
        <v>192</v>
      </c>
      <c r="B23" s="317"/>
      <c r="C23" s="317"/>
      <c r="D23" s="317"/>
      <c r="E23" s="317"/>
      <c r="F23" s="317"/>
      <c r="G23" s="306"/>
      <c r="H23" s="355" t="s">
        <v>21</v>
      </c>
      <c r="I23" s="5">
        <f t="shared" si="5"/>
        <v>1</v>
      </c>
      <c r="J23" s="758">
        <f t="shared" si="6"/>
        <v>5</v>
      </c>
      <c r="K23" s="759"/>
    </row>
    <row r="24" spans="1:11" ht="20.25" customHeight="1" x14ac:dyDescent="0.15">
      <c r="A24" s="314" t="s">
        <v>193</v>
      </c>
      <c r="B24" s="317"/>
      <c r="C24" s="317"/>
      <c r="D24" s="317"/>
      <c r="E24" s="317"/>
      <c r="F24" s="317"/>
      <c r="G24" s="16" t="s">
        <v>201</v>
      </c>
      <c r="H24" s="355" t="s">
        <v>20</v>
      </c>
      <c r="I24" s="5">
        <f t="shared" si="5"/>
        <v>2</v>
      </c>
      <c r="J24" s="758">
        <f t="shared" si="6"/>
        <v>12</v>
      </c>
      <c r="K24" s="759"/>
    </row>
    <row r="25" spans="1:11" ht="20.25" customHeight="1" x14ac:dyDescent="0.15">
      <c r="A25" s="314" t="s">
        <v>95</v>
      </c>
      <c r="B25" s="317"/>
      <c r="C25" s="317"/>
      <c r="D25" s="317"/>
      <c r="E25" s="317"/>
      <c r="F25" s="317"/>
      <c r="G25" s="355" t="s">
        <v>189</v>
      </c>
      <c r="H25" s="355" t="s">
        <v>68</v>
      </c>
      <c r="I25" s="5">
        <f t="shared" si="5"/>
        <v>2</v>
      </c>
      <c r="J25" s="758">
        <f>SUM(COUNTIF(B25:H25,"9-14"))*(5)+(COUNTIF(B25:H25,"14-19"))*(5)+(COUNTIF(B25:H25,"9-14・17-19"))*(7)+(COUNTIF(B25:H25,"15-19"))*(4)+(COUNTIF(B25:H25,"14-18"))*(4)</f>
        <v>8</v>
      </c>
      <c r="K25" s="759"/>
    </row>
    <row r="26" spans="1:11" ht="20.25" customHeight="1" x14ac:dyDescent="0.15">
      <c r="A26" s="31" t="s">
        <v>66</v>
      </c>
      <c r="B26" s="317"/>
      <c r="C26" s="317"/>
      <c r="D26" s="317"/>
      <c r="E26" s="317"/>
      <c r="F26" s="317"/>
      <c r="G26" s="306"/>
      <c r="H26" s="306"/>
      <c r="I26" s="5"/>
      <c r="J26" s="682"/>
      <c r="K26" s="692"/>
    </row>
    <row r="27" spans="1:11" ht="16.5" customHeight="1" x14ac:dyDescent="0.15">
      <c r="A27" s="22" t="s">
        <v>0</v>
      </c>
      <c r="B27" s="90">
        <v>45887</v>
      </c>
      <c r="C27" s="90">
        <v>45888</v>
      </c>
      <c r="D27" s="90">
        <v>45889</v>
      </c>
      <c r="E27" s="90">
        <v>45890</v>
      </c>
      <c r="F27" s="90">
        <v>45891</v>
      </c>
      <c r="G27" s="90">
        <v>45892</v>
      </c>
      <c r="H27" s="90">
        <v>45893</v>
      </c>
      <c r="I27" s="727" t="s">
        <v>1</v>
      </c>
      <c r="J27" s="717" t="s">
        <v>2</v>
      </c>
      <c r="K27" s="718"/>
    </row>
    <row r="28" spans="1:11" ht="16.5" customHeight="1" x14ac:dyDescent="0.15">
      <c r="A28" s="22" t="s">
        <v>3</v>
      </c>
      <c r="B28" s="2" t="s">
        <v>4</v>
      </c>
      <c r="C28" s="21" t="s">
        <v>5</v>
      </c>
      <c r="D28" s="21" t="s">
        <v>6</v>
      </c>
      <c r="E28" s="2" t="s">
        <v>7</v>
      </c>
      <c r="F28" s="2" t="s">
        <v>8</v>
      </c>
      <c r="G28" s="2" t="s">
        <v>9</v>
      </c>
      <c r="H28" s="24" t="s">
        <v>10</v>
      </c>
      <c r="I28" s="728"/>
      <c r="J28" s="719"/>
      <c r="K28" s="720"/>
    </row>
    <row r="29" spans="1:11" ht="18" customHeight="1" x14ac:dyDescent="0.15">
      <c r="A29" s="17" t="s">
        <v>13</v>
      </c>
      <c r="B29" s="12"/>
      <c r="C29" s="11"/>
      <c r="D29" s="11"/>
      <c r="E29" s="12"/>
      <c r="F29" s="12"/>
      <c r="G29" s="12"/>
      <c r="H29" s="12"/>
      <c r="I29" s="5"/>
      <c r="J29" s="682"/>
      <c r="K29" s="692"/>
    </row>
    <row r="30" spans="1:11" ht="20.25" customHeight="1" x14ac:dyDescent="0.15">
      <c r="A30" s="314" t="s">
        <v>191</v>
      </c>
      <c r="B30" s="355" t="s">
        <v>20</v>
      </c>
      <c r="C30" s="357"/>
      <c r="D30" s="357"/>
      <c r="E30" s="355" t="s">
        <v>20</v>
      </c>
      <c r="F30" s="355" t="s">
        <v>20</v>
      </c>
      <c r="G30" s="306"/>
      <c r="H30" s="355" t="s">
        <v>20</v>
      </c>
      <c r="I30" s="5">
        <f t="shared" ref="I30:I33" si="7">COUNTIFS(B30:H30,"&lt;&gt;空",B30:H30,"&lt;&gt;休",B30:H30,"&lt;&gt;調",B30:H30,"&lt;&gt;",B30:H30,"&lt;&gt;調整休")</f>
        <v>4</v>
      </c>
      <c r="J30" s="758">
        <f t="shared" ref="J30:J32" si="8">SUM(COUNTIF(B30:H30,"9-14"))*(5)+(COUNTIF(B30:H30,"14-19"))*(5)+(COUNTIF(B30:H30,"9-14・17-19"))*(7)</f>
        <v>20</v>
      </c>
      <c r="K30" s="759"/>
    </row>
    <row r="31" spans="1:11" ht="20.25" customHeight="1" x14ac:dyDescent="0.15">
      <c r="A31" s="314" t="s">
        <v>192</v>
      </c>
      <c r="B31" s="355" t="s">
        <v>21</v>
      </c>
      <c r="C31" s="357"/>
      <c r="D31" s="357"/>
      <c r="E31" s="355"/>
      <c r="F31" s="355" t="s">
        <v>21</v>
      </c>
      <c r="G31" s="306"/>
      <c r="H31" s="355" t="s">
        <v>21</v>
      </c>
      <c r="I31" s="5">
        <f t="shared" si="7"/>
        <v>3</v>
      </c>
      <c r="J31" s="758">
        <f t="shared" si="8"/>
        <v>15</v>
      </c>
      <c r="K31" s="759"/>
    </row>
    <row r="32" spans="1:11" ht="20.25" customHeight="1" x14ac:dyDescent="0.15">
      <c r="A32" s="314" t="s">
        <v>193</v>
      </c>
      <c r="B32" s="355"/>
      <c r="C32" s="357"/>
      <c r="D32" s="357"/>
      <c r="E32" s="355" t="s">
        <v>21</v>
      </c>
      <c r="F32" s="355"/>
      <c r="G32" s="16" t="s">
        <v>201</v>
      </c>
      <c r="H32" s="355"/>
      <c r="I32" s="5">
        <f t="shared" si="7"/>
        <v>2</v>
      </c>
      <c r="J32" s="758">
        <f t="shared" si="8"/>
        <v>12</v>
      </c>
      <c r="K32" s="759"/>
    </row>
    <row r="33" spans="1:11" ht="20.25" customHeight="1" x14ac:dyDescent="0.15">
      <c r="A33" s="314" t="s">
        <v>95</v>
      </c>
      <c r="B33" s="355"/>
      <c r="C33" s="357"/>
      <c r="D33" s="357"/>
      <c r="E33" s="355"/>
      <c r="F33" s="355" t="s">
        <v>68</v>
      </c>
      <c r="G33" s="355" t="s">
        <v>189</v>
      </c>
      <c r="H33" s="355" t="s">
        <v>68</v>
      </c>
      <c r="I33" s="5">
        <f t="shared" si="7"/>
        <v>3</v>
      </c>
      <c r="J33" s="758">
        <f>SUM(COUNTIF(B33:H33,"9-14"))*(5)+(COUNTIF(B33:H33,"14-19"))*(5)+(COUNTIF(B33:H33,"9-14・17-19"))*(7)+(COUNTIF(B33:H33,"15-19"))*(4)+(COUNTIF(B33:H33,"14-18"))*(4)</f>
        <v>12</v>
      </c>
      <c r="K33" s="759"/>
    </row>
    <row r="34" spans="1:11" ht="20.25" customHeight="1" x14ac:dyDescent="0.15">
      <c r="A34" s="31" t="s">
        <v>66</v>
      </c>
      <c r="B34" s="306"/>
      <c r="C34" s="317"/>
      <c r="D34" s="317"/>
      <c r="E34" s="306"/>
      <c r="F34" s="306"/>
      <c r="G34" s="306"/>
      <c r="H34" s="306"/>
      <c r="I34" s="5"/>
      <c r="J34" s="682"/>
      <c r="K34" s="692"/>
    </row>
    <row r="35" spans="1:11" ht="16.5" customHeight="1" x14ac:dyDescent="0.15">
      <c r="A35" s="22">
        <v>5</v>
      </c>
      <c r="B35" s="23">
        <v>45894</v>
      </c>
      <c r="C35" s="23">
        <v>45895</v>
      </c>
      <c r="D35" s="23">
        <v>45896</v>
      </c>
      <c r="E35" s="23">
        <v>45897</v>
      </c>
      <c r="F35" s="23">
        <v>45898</v>
      </c>
      <c r="G35" s="23">
        <v>45899</v>
      </c>
      <c r="H35" s="23">
        <v>45900</v>
      </c>
      <c r="I35" s="727" t="s">
        <v>1</v>
      </c>
      <c r="J35" s="717" t="s">
        <v>2</v>
      </c>
      <c r="K35" s="718"/>
    </row>
    <row r="36" spans="1:11" ht="16.5" customHeight="1" x14ac:dyDescent="0.15">
      <c r="A36" s="22" t="s">
        <v>3</v>
      </c>
      <c r="B36" s="2" t="s">
        <v>4</v>
      </c>
      <c r="C36" s="316" t="s">
        <v>5</v>
      </c>
      <c r="D36" s="21" t="s">
        <v>6</v>
      </c>
      <c r="E36" s="2" t="s">
        <v>7</v>
      </c>
      <c r="F36" s="2" t="s">
        <v>8</v>
      </c>
      <c r="G36" s="2" t="s">
        <v>9</v>
      </c>
      <c r="H36" s="24" t="s">
        <v>10</v>
      </c>
      <c r="I36" s="728"/>
      <c r="J36" s="719"/>
      <c r="K36" s="720"/>
    </row>
    <row r="37" spans="1:11" ht="18" customHeight="1" x14ac:dyDescent="0.15">
      <c r="A37" s="17" t="s">
        <v>12</v>
      </c>
      <c r="B37" s="12"/>
      <c r="C37" s="11"/>
      <c r="D37" s="11"/>
      <c r="E37" s="12"/>
      <c r="F37" s="12"/>
      <c r="G37" s="12"/>
      <c r="H37" s="12"/>
      <c r="I37" s="5"/>
      <c r="J37" s="693"/>
      <c r="K37" s="692"/>
    </row>
    <row r="38" spans="1:11" ht="20.25" customHeight="1" x14ac:dyDescent="0.15">
      <c r="A38" s="314" t="s">
        <v>191</v>
      </c>
      <c r="B38" s="355" t="s">
        <v>20</v>
      </c>
      <c r="C38" s="357"/>
      <c r="D38" s="357"/>
      <c r="E38" s="355" t="s">
        <v>20</v>
      </c>
      <c r="F38" s="355" t="s">
        <v>20</v>
      </c>
      <c r="G38" s="306"/>
      <c r="H38" s="306"/>
      <c r="I38" s="5">
        <f t="shared" ref="I38:I41" si="9">COUNTIFS(B38:H38,"&lt;&gt;空",B38:H38,"&lt;&gt;休",B38:H38,"&lt;&gt;調",B38:H38,"&lt;&gt;",B38:H38,"&lt;&gt;調整休")</f>
        <v>3</v>
      </c>
      <c r="J38" s="758">
        <f t="shared" ref="J38:J40" si="10">SUM(COUNTIF(B38:H38,"9-14"))*(5)+(COUNTIF(B38:H38,"14-19"))*(5)+(COUNTIF(B38:H38,"9-14・17-19"))*(7)</f>
        <v>15</v>
      </c>
      <c r="K38" s="759"/>
    </row>
    <row r="39" spans="1:11" ht="20.25" customHeight="1" x14ac:dyDescent="0.15">
      <c r="A39" s="314" t="s">
        <v>192</v>
      </c>
      <c r="B39" s="355" t="s">
        <v>21</v>
      </c>
      <c r="C39" s="357"/>
      <c r="D39" s="357"/>
      <c r="E39" s="355"/>
      <c r="F39" s="355" t="s">
        <v>21</v>
      </c>
      <c r="G39" s="306"/>
      <c r="H39" s="355" t="s">
        <v>21</v>
      </c>
      <c r="I39" s="5">
        <f t="shared" si="9"/>
        <v>3</v>
      </c>
      <c r="J39" s="758">
        <f t="shared" si="10"/>
        <v>15</v>
      </c>
      <c r="K39" s="759"/>
    </row>
    <row r="40" spans="1:11" ht="20.25" customHeight="1" x14ac:dyDescent="0.15">
      <c r="A40" s="314" t="s">
        <v>193</v>
      </c>
      <c r="B40" s="355"/>
      <c r="C40" s="357"/>
      <c r="D40" s="357"/>
      <c r="E40" s="355" t="s">
        <v>21</v>
      </c>
      <c r="F40" s="355"/>
      <c r="G40" s="16" t="s">
        <v>201</v>
      </c>
      <c r="H40" s="356"/>
      <c r="I40" s="5">
        <f t="shared" si="9"/>
        <v>2</v>
      </c>
      <c r="J40" s="758">
        <f t="shared" si="10"/>
        <v>12</v>
      </c>
      <c r="K40" s="759"/>
    </row>
    <row r="41" spans="1:11" ht="20.25" customHeight="1" x14ac:dyDescent="0.15">
      <c r="A41" s="314" t="s">
        <v>95</v>
      </c>
      <c r="B41" s="355"/>
      <c r="C41" s="357"/>
      <c r="D41" s="357"/>
      <c r="E41" s="355"/>
      <c r="F41" s="355" t="s">
        <v>68</v>
      </c>
      <c r="G41" s="355" t="s">
        <v>189</v>
      </c>
      <c r="H41" s="355" t="s">
        <v>20</v>
      </c>
      <c r="I41" s="5">
        <f t="shared" si="9"/>
        <v>3</v>
      </c>
      <c r="J41" s="758">
        <f>SUM(COUNTIF(B41:H41,"9-14"))*(5)+(COUNTIF(B41:H41,"14-19"))*(5)+(COUNTIF(B41:H41,"9-14・17-19"))*(7)+(COUNTIF(B41:H41,"15-19"))*(4)+(COUNTIF(B41:H41,"14-18"))*(4)</f>
        <v>13</v>
      </c>
      <c r="K41" s="759"/>
    </row>
    <row r="42" spans="1:11" ht="20.25" customHeight="1" x14ac:dyDescent="0.15">
      <c r="A42" s="31" t="s">
        <v>66</v>
      </c>
      <c r="B42" s="355"/>
      <c r="C42" s="357"/>
      <c r="D42" s="357"/>
      <c r="E42" s="355"/>
      <c r="F42" s="355"/>
      <c r="G42" s="306"/>
      <c r="H42" s="306"/>
      <c r="I42" s="5"/>
      <c r="J42" s="682"/>
      <c r="K42" s="692"/>
    </row>
    <row r="43" spans="1:11" ht="9.75" customHeight="1" x14ac:dyDescent="0.15">
      <c r="A43" s="41"/>
      <c r="B43" s="42"/>
      <c r="C43" s="42"/>
      <c r="D43" s="42"/>
      <c r="E43" s="42"/>
      <c r="F43" s="42"/>
      <c r="G43" s="42"/>
      <c r="H43" s="42"/>
      <c r="I43" s="881" t="s">
        <v>260</v>
      </c>
      <c r="J43" s="881"/>
      <c r="K43" s="881"/>
    </row>
    <row r="44" spans="1:11" ht="14.45" customHeight="1" x14ac:dyDescent="0.15">
      <c r="A44" s="963" t="s">
        <v>36</v>
      </c>
      <c r="B44" s="964"/>
      <c r="C44" s="13"/>
      <c r="D44" s="701" t="s">
        <v>31</v>
      </c>
      <c r="E44" s="701"/>
      <c r="H44" s="10"/>
      <c r="I44" s="10"/>
    </row>
    <row r="45" spans="1:11" ht="14.45" customHeight="1" x14ac:dyDescent="0.15">
      <c r="A45" s="965"/>
      <c r="B45" s="966"/>
      <c r="C45" s="704" t="s">
        <v>89</v>
      </c>
      <c r="D45" s="705"/>
      <c r="E45" s="705"/>
      <c r="F45" s="705"/>
      <c r="G45" s="705"/>
      <c r="H45" s="705"/>
      <c r="I45" s="705"/>
      <c r="J45" s="705"/>
      <c r="K45" s="705"/>
    </row>
    <row r="46" spans="1:11" ht="14.45" customHeight="1" x14ac:dyDescent="0.15">
      <c r="A46" s="702" t="s">
        <v>194</v>
      </c>
      <c r="B46" s="703"/>
      <c r="C46" s="704" t="s">
        <v>90</v>
      </c>
      <c r="D46" s="705"/>
      <c r="E46" s="705"/>
      <c r="F46" s="705"/>
      <c r="G46" s="705"/>
      <c r="H46" s="705"/>
      <c r="I46" s="705"/>
      <c r="J46" s="705"/>
      <c r="K46" s="705"/>
    </row>
    <row r="47" spans="1:11" ht="14.45" customHeight="1" x14ac:dyDescent="0.15">
      <c r="A47" s="95" t="s">
        <v>87</v>
      </c>
      <c r="B47" s="96"/>
      <c r="C47" s="696" t="s">
        <v>30</v>
      </c>
      <c r="D47" s="697"/>
      <c r="E47" s="697"/>
      <c r="F47" s="697"/>
      <c r="G47" s="697"/>
      <c r="H47" s="697"/>
      <c r="I47" s="697"/>
      <c r="J47" s="697"/>
      <c r="K47" s="697"/>
    </row>
    <row r="48" spans="1:11" ht="14.45" customHeight="1" x14ac:dyDescent="0.15">
      <c r="A48" s="95" t="s">
        <v>88</v>
      </c>
      <c r="B48" s="96"/>
      <c r="C48" s="696" t="s">
        <v>91</v>
      </c>
      <c r="D48" s="697"/>
      <c r="E48" s="697"/>
      <c r="F48" s="697"/>
      <c r="G48" s="697"/>
      <c r="H48" s="697"/>
      <c r="I48" s="697"/>
      <c r="J48" s="697"/>
      <c r="K48" s="697"/>
    </row>
    <row r="49" spans="1:11" ht="14.45" customHeight="1" x14ac:dyDescent="0.15">
      <c r="A49" s="694"/>
      <c r="B49" s="695"/>
      <c r="C49" s="697" t="s">
        <v>92</v>
      </c>
      <c r="D49" s="697"/>
      <c r="E49" s="697"/>
      <c r="F49" s="697"/>
      <c r="G49" s="697"/>
      <c r="H49" s="697"/>
      <c r="I49" s="697"/>
      <c r="J49" s="697"/>
      <c r="K49" s="697"/>
    </row>
  </sheetData>
  <mergeCells count="53">
    <mergeCell ref="J6:K6"/>
    <mergeCell ref="B1:F1"/>
    <mergeCell ref="H1:K1"/>
    <mergeCell ref="I3:I4"/>
    <mergeCell ref="J3:K4"/>
    <mergeCell ref="J5:K5"/>
    <mergeCell ref="J7:K7"/>
    <mergeCell ref="J8:K8"/>
    <mergeCell ref="J9:K9"/>
    <mergeCell ref="J10:K10"/>
    <mergeCell ref="I11:I12"/>
    <mergeCell ref="J11:K12"/>
    <mergeCell ref="J23:K23"/>
    <mergeCell ref="J13:K13"/>
    <mergeCell ref="J14:K14"/>
    <mergeCell ref="J15:K15"/>
    <mergeCell ref="J16:K16"/>
    <mergeCell ref="J17:K17"/>
    <mergeCell ref="J18:K18"/>
    <mergeCell ref="I19:I20"/>
    <mergeCell ref="J19:K20"/>
    <mergeCell ref="B21:F21"/>
    <mergeCell ref="J21:K21"/>
    <mergeCell ref="J22:K22"/>
    <mergeCell ref="I35:I36"/>
    <mergeCell ref="J35:K36"/>
    <mergeCell ref="J24:K24"/>
    <mergeCell ref="J25:K25"/>
    <mergeCell ref="J26:K26"/>
    <mergeCell ref="I27:I28"/>
    <mergeCell ref="J27:K28"/>
    <mergeCell ref="J29:K29"/>
    <mergeCell ref="J42:K42"/>
    <mergeCell ref="J30:K30"/>
    <mergeCell ref="J31:K31"/>
    <mergeCell ref="J32:K32"/>
    <mergeCell ref="J33:K33"/>
    <mergeCell ref="J34:K34"/>
    <mergeCell ref="J37:K37"/>
    <mergeCell ref="J38:K38"/>
    <mergeCell ref="J39:K39"/>
    <mergeCell ref="J40:K40"/>
    <mergeCell ref="J41:K41"/>
    <mergeCell ref="C47:K47"/>
    <mergeCell ref="C48:K48"/>
    <mergeCell ref="A49:B49"/>
    <mergeCell ref="C49:K49"/>
    <mergeCell ref="I43:K43"/>
    <mergeCell ref="A44:B45"/>
    <mergeCell ref="D44:E44"/>
    <mergeCell ref="C45:K45"/>
    <mergeCell ref="A46:B46"/>
    <mergeCell ref="C46:K46"/>
  </mergeCells>
  <phoneticPr fontId="13"/>
  <pageMargins left="0.39370078740157483" right="0.27559055118110237" top="0.31496062992125984" bottom="0.11811023622047245" header="0.51181102362204722" footer="0.51181102362204722"/>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14D125D-B536-4BBC-80B2-4C27FCCC6AE4}">
          <x14:formula1>
            <xm:f>'F:\Users\clmiwa-three\Downloads\[《中村》新田・草加 エリア 仮シフト【12月16日～1月15日】.xlsx]参照データベース'!#REF!</xm:f>
          </x14:formula1>
          <xm:sqref>G1 C43:H43</xm:sqref>
        </x14:dataValidation>
      </x14:dataValidations>
    </ext>
  </extLst>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C36CD-926E-4309-B4B8-9C0C9F95506C}">
  <sheetPr>
    <tabColor theme="7" tint="0.59999389629810485"/>
    <pageSetUpPr fitToPage="1"/>
  </sheetPr>
  <dimension ref="A1:X52"/>
  <sheetViews>
    <sheetView zoomScale="90" zoomScaleNormal="90" workbookViewId="0">
      <selection activeCell="M26" sqref="M26"/>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254</v>
      </c>
      <c r="C1" s="683"/>
      <c r="D1" s="683"/>
      <c r="E1" s="683"/>
      <c r="F1" s="683"/>
      <c r="H1" s="723" t="s">
        <v>49</v>
      </c>
      <c r="I1" s="724"/>
      <c r="J1" s="725"/>
      <c r="K1" s="726"/>
    </row>
    <row r="2" spans="1:24" ht="18" customHeight="1" x14ac:dyDescent="0.15">
      <c r="A2" s="14"/>
      <c r="I2" s="14"/>
      <c r="J2" s="3"/>
      <c r="K2" s="4"/>
    </row>
    <row r="3" spans="1:24" ht="18" customHeight="1" x14ac:dyDescent="0.15">
      <c r="A3" s="2" t="s">
        <v>64</v>
      </c>
      <c r="B3" s="90"/>
      <c r="C3" s="90"/>
      <c r="D3" s="90"/>
      <c r="E3" s="90"/>
      <c r="F3" s="90">
        <v>45870</v>
      </c>
      <c r="G3" s="90">
        <v>45871</v>
      </c>
      <c r="H3" s="90">
        <v>45872</v>
      </c>
      <c r="I3" s="727" t="s">
        <v>1</v>
      </c>
      <c r="J3" s="717" t="s">
        <v>2</v>
      </c>
      <c r="K3" s="718"/>
    </row>
    <row r="4" spans="1:24" ht="18" customHeight="1" x14ac:dyDescent="0.15">
      <c r="A4" s="2" t="s">
        <v>3</v>
      </c>
      <c r="B4" s="2"/>
      <c r="C4" s="2"/>
      <c r="D4" s="2"/>
      <c r="E4" s="2"/>
      <c r="F4" s="2" t="s">
        <v>8</v>
      </c>
      <c r="G4" s="2" t="s">
        <v>9</v>
      </c>
      <c r="H4" s="24" t="s">
        <v>10</v>
      </c>
      <c r="I4" s="728"/>
      <c r="J4" s="719"/>
      <c r="K4" s="720"/>
    </row>
    <row r="5" spans="1:24" ht="18" customHeight="1" x14ac:dyDescent="0.15">
      <c r="A5" s="17" t="s">
        <v>12</v>
      </c>
      <c r="B5" s="26"/>
      <c r="C5" s="26"/>
      <c r="D5" s="37"/>
      <c r="E5" s="37"/>
      <c r="F5" s="12"/>
      <c r="G5" s="12"/>
      <c r="H5" s="12"/>
      <c r="I5" s="5"/>
      <c r="J5" s="682"/>
      <c r="K5" s="692"/>
    </row>
    <row r="6" spans="1:24" ht="18" customHeight="1" x14ac:dyDescent="0.15">
      <c r="A6" s="5" t="s">
        <v>73</v>
      </c>
      <c r="B6" s="26"/>
      <c r="C6" s="26"/>
      <c r="D6" s="32"/>
      <c r="E6" s="32"/>
      <c r="F6" s="12" t="s">
        <v>21</v>
      </c>
      <c r="G6" s="12" t="s">
        <v>20</v>
      </c>
      <c r="H6" s="12" t="s">
        <v>41</v>
      </c>
      <c r="I6" s="5">
        <f>COUNTIFS(B6:H6,"&lt;&gt;空",B6:H6,"&lt;&gt;休",B6:H6,"&lt;&gt;調",B6:H6,"&lt;&gt;",B6:H6,"&lt;&gt;調整休")</f>
        <v>3</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16-19"))*(3)</f>
        <v>15</v>
      </c>
      <c r="K6" s="692"/>
      <c r="N6" s="6"/>
      <c r="O6" s="6"/>
      <c r="P6" s="6"/>
      <c r="Q6" s="6"/>
      <c r="R6" s="6"/>
      <c r="S6" s="6"/>
      <c r="T6" s="6"/>
      <c r="U6" s="6"/>
      <c r="V6" s="6"/>
      <c r="W6" s="6"/>
      <c r="X6" s="6"/>
    </row>
    <row r="7" spans="1:24" ht="18" customHeight="1" x14ac:dyDescent="0.15">
      <c r="A7" s="5" t="s">
        <v>46</v>
      </c>
      <c r="B7" s="2"/>
      <c r="C7" s="2"/>
      <c r="D7" s="32"/>
      <c r="E7" s="32"/>
      <c r="F7" s="18"/>
      <c r="G7" s="12" t="s">
        <v>21</v>
      </c>
      <c r="H7" s="12"/>
      <c r="I7" s="5">
        <f>COUNTIFS(B7:H7,"&lt;&gt;空",B7:H7,"&lt;&gt;休",B7:H7,"&lt;&gt;調",B7:H7,"&lt;&gt;",B7:H7,"&lt;&gt;調整休")</f>
        <v>1</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4.5</v>
      </c>
      <c r="K7" s="692"/>
      <c r="N7" s="6"/>
      <c r="O7" s="6"/>
      <c r="P7" s="6"/>
      <c r="Q7" s="6"/>
      <c r="R7" s="6"/>
      <c r="S7" s="6"/>
      <c r="T7" s="6"/>
      <c r="U7" s="6"/>
      <c r="V7" s="6"/>
      <c r="W7" s="6"/>
      <c r="X7" s="6"/>
    </row>
    <row r="8" spans="1:24" ht="18" customHeight="1" x14ac:dyDescent="0.15">
      <c r="A8" s="5" t="s">
        <v>47</v>
      </c>
      <c r="B8" s="2"/>
      <c r="C8" s="2"/>
      <c r="D8" s="32"/>
      <c r="E8" s="32"/>
      <c r="F8" s="12" t="s">
        <v>20</v>
      </c>
      <c r="G8" s="12"/>
      <c r="H8" s="12" t="s">
        <v>20</v>
      </c>
      <c r="I8" s="5">
        <f>COUNTIFS(B8:H8,"&lt;&gt;空",B8:H8,"&lt;&gt;休",B8:H8,"&lt;&gt;調",B8:H8,"&lt;&gt;",B8:H8,"&lt;&gt;調整休")</f>
        <v>2</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9</v>
      </c>
      <c r="K8" s="692"/>
    </row>
    <row r="9" spans="1:24" ht="18" customHeight="1" x14ac:dyDescent="0.15">
      <c r="A9" s="5" t="s">
        <v>48</v>
      </c>
      <c r="B9" s="38"/>
      <c r="C9" s="38"/>
      <c r="D9" s="38"/>
      <c r="E9" s="38"/>
      <c r="F9" s="29" t="s">
        <v>27</v>
      </c>
      <c r="G9" s="12" t="s">
        <v>41</v>
      </c>
      <c r="H9" s="29" t="s">
        <v>21</v>
      </c>
      <c r="I9" s="5">
        <f>COUNTIFS(B9:H9,"&lt;&gt;空",B9:H9,"&lt;&gt;休",B9:H9,"&lt;&gt;調",B9:H9,"&lt;&gt;",B9:H9,"&lt;&gt;調整休")</f>
        <v>3</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13.5</v>
      </c>
      <c r="K9" s="692"/>
    </row>
    <row r="10" spans="1:24" ht="18" customHeight="1" x14ac:dyDescent="0.15">
      <c r="A10" s="321" t="s">
        <v>253</v>
      </c>
      <c r="B10" s="38"/>
      <c r="C10" s="38"/>
      <c r="D10" s="38"/>
      <c r="E10" s="38"/>
      <c r="F10" s="40"/>
      <c r="G10" s="29" t="s">
        <v>27</v>
      </c>
      <c r="H10" s="12"/>
      <c r="I10" s="5">
        <f>COUNTIFS(B10:H10,"&lt;&gt;空",B10:H10,"&lt;&gt;休",B10:H10,"&lt;&gt;調",B10:H10,"&lt;&gt;",B10:H10,"&lt;&gt;調整休")</f>
        <v>1</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16-19"))*(3)</f>
        <v>3</v>
      </c>
      <c r="K10" s="692"/>
    </row>
    <row r="11" spans="1:24" ht="18" customHeight="1" x14ac:dyDescent="0.15">
      <c r="A11" s="33" t="s">
        <v>0</v>
      </c>
      <c r="B11" s="90">
        <v>45873</v>
      </c>
      <c r="C11" s="90">
        <v>45874</v>
      </c>
      <c r="D11" s="90">
        <v>45875</v>
      </c>
      <c r="E11" s="90">
        <v>45876</v>
      </c>
      <c r="F11" s="90">
        <v>45877</v>
      </c>
      <c r="G11" s="90">
        <v>45878</v>
      </c>
      <c r="H11" s="90">
        <v>45879</v>
      </c>
      <c r="I11" s="7"/>
      <c r="J11" s="717" t="s">
        <v>2</v>
      </c>
      <c r="K11" s="718"/>
    </row>
    <row r="12" spans="1:24" ht="18" customHeight="1" x14ac:dyDescent="0.15">
      <c r="A12" s="22" t="s">
        <v>3</v>
      </c>
      <c r="B12" s="2" t="s">
        <v>4</v>
      </c>
      <c r="C12" s="2" t="s">
        <v>5</v>
      </c>
      <c r="D12" s="21" t="s">
        <v>6</v>
      </c>
      <c r="E12" s="2" t="s">
        <v>7</v>
      </c>
      <c r="F12" s="2" t="s">
        <v>8</v>
      </c>
      <c r="G12" s="2" t="s">
        <v>9</v>
      </c>
      <c r="H12" s="24" t="s">
        <v>10</v>
      </c>
      <c r="I12" s="8"/>
      <c r="J12" s="719"/>
      <c r="K12" s="720"/>
    </row>
    <row r="13" spans="1:24" ht="18" customHeight="1" x14ac:dyDescent="0.15">
      <c r="A13" s="17" t="s">
        <v>13</v>
      </c>
      <c r="B13" s="12"/>
      <c r="C13" s="26"/>
      <c r="D13" s="37"/>
      <c r="E13" s="12"/>
      <c r="F13" s="12"/>
      <c r="G13" s="12"/>
      <c r="H13" s="12"/>
      <c r="I13" s="5"/>
      <c r="J13" s="682"/>
      <c r="K13" s="692"/>
    </row>
    <row r="14" spans="1:24" ht="18" customHeight="1" x14ac:dyDescent="0.15">
      <c r="A14" s="5" t="s">
        <v>73</v>
      </c>
      <c r="B14" s="59"/>
      <c r="C14" s="127"/>
      <c r="D14" s="32"/>
      <c r="E14" s="54" t="s">
        <v>20</v>
      </c>
      <c r="F14" s="12" t="s">
        <v>21</v>
      </c>
      <c r="G14" s="12" t="s">
        <v>20</v>
      </c>
      <c r="H14" s="12" t="s">
        <v>41</v>
      </c>
      <c r="I14" s="5">
        <f t="shared" ref="I14:I16" si="0">COUNTIFS(B14:H14,"&lt;&gt;空",B14:H14,"&lt;&gt;休",B14:H14,"&lt;&gt;調",B14:H14,"&lt;&gt;",B14:H14,"&lt;&gt;調整休")</f>
        <v>4</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f>
        <v>19.5</v>
      </c>
      <c r="K14" s="692"/>
    </row>
    <row r="15" spans="1:24" ht="18" customHeight="1" x14ac:dyDescent="0.15">
      <c r="A15" s="5" t="s">
        <v>46</v>
      </c>
      <c r="B15" s="12" t="s">
        <v>21</v>
      </c>
      <c r="C15" s="21"/>
      <c r="D15" s="32"/>
      <c r="E15" s="54" t="s">
        <v>21</v>
      </c>
      <c r="F15" s="18"/>
      <c r="G15" s="12" t="s">
        <v>21</v>
      </c>
      <c r="H15" s="12"/>
      <c r="I15" s="5">
        <f t="shared" si="0"/>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13.5</v>
      </c>
      <c r="K15" s="692"/>
    </row>
    <row r="16" spans="1:24" ht="18" customHeight="1" x14ac:dyDescent="0.15">
      <c r="A16" s="5" t="s">
        <v>47</v>
      </c>
      <c r="B16" s="12" t="s">
        <v>20</v>
      </c>
      <c r="C16" s="21"/>
      <c r="D16" s="32"/>
      <c r="E16" s="59"/>
      <c r="F16" s="12" t="s">
        <v>20</v>
      </c>
      <c r="G16" s="12"/>
      <c r="H16" s="12" t="s">
        <v>261</v>
      </c>
      <c r="I16" s="5">
        <f t="shared" si="0"/>
        <v>3</v>
      </c>
      <c r="J16" s="682">
        <v>15.75</v>
      </c>
      <c r="K16" s="692"/>
    </row>
    <row r="17" spans="1:11" ht="18" customHeight="1" x14ac:dyDescent="0.15">
      <c r="A17" s="5" t="s">
        <v>48</v>
      </c>
      <c r="B17" s="12"/>
      <c r="C17" s="106"/>
      <c r="D17" s="106"/>
      <c r="E17" s="55"/>
      <c r="F17" s="29" t="s">
        <v>27</v>
      </c>
      <c r="G17" s="12" t="s">
        <v>41</v>
      </c>
      <c r="H17" s="29" t="s">
        <v>21</v>
      </c>
      <c r="I17" s="5">
        <f>COUNTIFS(B17:H17,"&lt;&gt;空",B17:H17,"&lt;&gt;休",B17:H17,"&lt;&gt;調",B17:H17,"&lt;&gt;",B17:H17,"&lt;&gt;調整休")</f>
        <v>3</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13.5</v>
      </c>
      <c r="K17" s="692"/>
    </row>
    <row r="18" spans="1:11" ht="18" customHeight="1" x14ac:dyDescent="0.15">
      <c r="A18" s="321" t="s">
        <v>253</v>
      </c>
      <c r="B18" s="12" t="s">
        <v>21</v>
      </c>
      <c r="C18" s="38"/>
      <c r="D18" s="39"/>
      <c r="E18" s="12" t="s">
        <v>21</v>
      </c>
      <c r="F18" s="40"/>
      <c r="G18" s="29" t="s">
        <v>27</v>
      </c>
      <c r="H18" s="12"/>
      <c r="I18" s="5">
        <f>COUNTIFS(B18:H18,"&lt;&gt;空",B18:H18,"&lt;&gt;休",B18:H18,"&lt;&gt;調",B18:H18,"&lt;&gt;",B18:H18,"&lt;&gt;調整休")</f>
        <v>3</v>
      </c>
      <c r="J18" s="682">
        <f>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16-19"))*(3)</f>
        <v>12</v>
      </c>
      <c r="K18" s="692"/>
    </row>
    <row r="19" spans="1:11" ht="18" customHeight="1" x14ac:dyDescent="0.15">
      <c r="A19" s="22" t="s">
        <v>0</v>
      </c>
      <c r="B19" s="23">
        <v>45880</v>
      </c>
      <c r="C19" s="23">
        <v>45881</v>
      </c>
      <c r="D19" s="23">
        <v>45882</v>
      </c>
      <c r="E19" s="23">
        <v>45883</v>
      </c>
      <c r="F19" s="23">
        <v>45884</v>
      </c>
      <c r="G19" s="23">
        <v>45885</v>
      </c>
      <c r="H19" s="23">
        <v>45886</v>
      </c>
      <c r="I19" s="7"/>
      <c r="J19" s="717" t="s">
        <v>2</v>
      </c>
      <c r="K19" s="718"/>
    </row>
    <row r="20" spans="1:11" ht="18" customHeight="1" x14ac:dyDescent="0.15">
      <c r="A20" s="22" t="s">
        <v>3</v>
      </c>
      <c r="B20" s="24" t="s">
        <v>4</v>
      </c>
      <c r="C20" s="21" t="s">
        <v>5</v>
      </c>
      <c r="D20" s="21" t="s">
        <v>6</v>
      </c>
      <c r="E20" s="2" t="s">
        <v>7</v>
      </c>
      <c r="F20" s="2" t="s">
        <v>8</v>
      </c>
      <c r="G20" s="2" t="s">
        <v>9</v>
      </c>
      <c r="H20" s="24" t="s">
        <v>10</v>
      </c>
      <c r="I20" s="8"/>
      <c r="J20" s="719"/>
      <c r="K20" s="720"/>
    </row>
    <row r="21" spans="1:11" ht="18.95" customHeight="1" x14ac:dyDescent="0.15">
      <c r="A21" s="17" t="s">
        <v>12</v>
      </c>
      <c r="B21" s="1024" t="s">
        <v>256</v>
      </c>
      <c r="C21" s="1025"/>
      <c r="D21" s="1025"/>
      <c r="E21" s="1025"/>
      <c r="F21" s="1026"/>
      <c r="G21" s="12"/>
      <c r="H21" s="12"/>
      <c r="I21" s="51"/>
      <c r="J21" s="721"/>
      <c r="K21" s="722"/>
    </row>
    <row r="22" spans="1:11" ht="18" customHeight="1" x14ac:dyDescent="0.15">
      <c r="A22" s="5" t="s">
        <v>73</v>
      </c>
      <c r="B22" s="127"/>
      <c r="C22" s="127"/>
      <c r="D22" s="32"/>
      <c r="E22" s="127"/>
      <c r="F22" s="127"/>
      <c r="G22" s="12" t="s">
        <v>21</v>
      </c>
      <c r="H22" s="12" t="s">
        <v>41</v>
      </c>
      <c r="I22" s="5">
        <f>COUNTIFS(B22:H22,"&lt;&gt;空",B22:H22,"&lt;&gt;休",B22:H22,"&lt;&gt;調",B22:H22,"&lt;&gt;",B22:H22,"&lt;&gt;調整休")</f>
        <v>2</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10.5</v>
      </c>
      <c r="K22" s="692"/>
    </row>
    <row r="23" spans="1:11" ht="18" customHeight="1" x14ac:dyDescent="0.15">
      <c r="A23" s="5" t="s">
        <v>46</v>
      </c>
      <c r="B23" s="21"/>
      <c r="C23" s="21"/>
      <c r="D23" s="32"/>
      <c r="E23" s="21"/>
      <c r="F23" s="21"/>
      <c r="G23" s="59"/>
      <c r="H23" s="12" t="s">
        <v>21</v>
      </c>
      <c r="I23" s="5">
        <f>COUNTIFS(B23:H23,"&lt;&gt;空",B23:H23,"&lt;&gt;休",B23:H23,"&lt;&gt;調",B23:H23,"&lt;&gt;",B23:H23,"&lt;&gt;調整休")</f>
        <v>1</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4.5</v>
      </c>
      <c r="K23" s="692"/>
    </row>
    <row r="24" spans="1:11" ht="18" customHeight="1" x14ac:dyDescent="0.15">
      <c r="A24" s="5" t="s">
        <v>47</v>
      </c>
      <c r="B24" s="21"/>
      <c r="C24" s="21"/>
      <c r="D24" s="32"/>
      <c r="E24" s="21"/>
      <c r="F24" s="21"/>
      <c r="G24" s="12" t="s">
        <v>20</v>
      </c>
      <c r="H24" s="59"/>
      <c r="I24" s="5">
        <f>COUNTIFS(B24:H24,"&lt;&gt;空",B24:H24,"&lt;&gt;休",B24:H24,"&lt;&gt;調",B24:H24,"&lt;&gt;",B24:H24,"&lt;&gt;調整休")</f>
        <v>1</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4.5</v>
      </c>
      <c r="K24" s="692"/>
    </row>
    <row r="25" spans="1:11" ht="18" customHeight="1" x14ac:dyDescent="0.15">
      <c r="A25" s="5" t="s">
        <v>48</v>
      </c>
      <c r="B25" s="106"/>
      <c r="C25" s="106"/>
      <c r="D25" s="106"/>
      <c r="E25" s="106"/>
      <c r="F25" s="106"/>
      <c r="G25" s="12" t="s">
        <v>41</v>
      </c>
      <c r="H25" s="29" t="s">
        <v>20</v>
      </c>
      <c r="I25" s="5">
        <f>COUNTIFS(B25:H25,"&lt;&gt;空",B25:H25,"&lt;&gt;休",B25:H25,"&lt;&gt;調",B25:H25,"&lt;&gt;",B25:H25,"&lt;&gt;調整休")</f>
        <v>2</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10.5</v>
      </c>
      <c r="K25" s="692"/>
    </row>
    <row r="26" spans="1:11" ht="18" customHeight="1" x14ac:dyDescent="0.15">
      <c r="A26" s="321" t="s">
        <v>253</v>
      </c>
      <c r="B26" s="38"/>
      <c r="C26" s="38"/>
      <c r="D26" s="39"/>
      <c r="E26" s="38"/>
      <c r="F26" s="38"/>
      <c r="G26" s="29" t="s">
        <v>27</v>
      </c>
      <c r="H26" s="12"/>
      <c r="I26" s="5">
        <f>COUNTIFS(B26:H26,"&lt;&gt;空",B26:H26,"&lt;&gt;休",B26:H26,"&lt;&gt;調",B26:H26,"&lt;&gt;",B26:H26,"&lt;&gt;調整休")</f>
        <v>1</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16-19"))*(3)</f>
        <v>3</v>
      </c>
      <c r="K26" s="692"/>
    </row>
    <row r="27" spans="1:11" ht="18" customHeight="1" x14ac:dyDescent="0.15">
      <c r="A27" s="22" t="s">
        <v>0</v>
      </c>
      <c r="B27" s="90">
        <v>45887</v>
      </c>
      <c r="C27" s="90">
        <v>45888</v>
      </c>
      <c r="D27" s="90">
        <v>45889</v>
      </c>
      <c r="E27" s="90">
        <v>45890</v>
      </c>
      <c r="F27" s="90">
        <v>45891</v>
      </c>
      <c r="G27" s="90">
        <v>45892</v>
      </c>
      <c r="H27" s="90">
        <v>45893</v>
      </c>
      <c r="I27" s="7"/>
      <c r="J27" s="717" t="s">
        <v>2</v>
      </c>
      <c r="K27" s="718"/>
    </row>
    <row r="28" spans="1:11" ht="18" customHeight="1" x14ac:dyDescent="0.15">
      <c r="A28" s="22" t="s">
        <v>3</v>
      </c>
      <c r="B28" s="2" t="s">
        <v>4</v>
      </c>
      <c r="C28" s="21" t="s">
        <v>5</v>
      </c>
      <c r="D28" s="21" t="s">
        <v>6</v>
      </c>
      <c r="E28" s="2" t="s">
        <v>7</v>
      </c>
      <c r="F28" s="2" t="s">
        <v>8</v>
      </c>
      <c r="G28" s="2" t="s">
        <v>9</v>
      </c>
      <c r="H28" s="24" t="s">
        <v>10</v>
      </c>
      <c r="I28" s="8"/>
      <c r="J28" s="719"/>
      <c r="K28" s="720"/>
    </row>
    <row r="29" spans="1:11" ht="18" customHeight="1" x14ac:dyDescent="0.15">
      <c r="A29" s="17" t="s">
        <v>13</v>
      </c>
      <c r="B29" s="12"/>
      <c r="C29" s="26"/>
      <c r="D29" s="37"/>
      <c r="E29" s="12"/>
      <c r="F29" s="967" t="s">
        <v>60</v>
      </c>
      <c r="G29" s="968"/>
      <c r="H29" s="969"/>
      <c r="I29" s="5"/>
      <c r="J29" s="682"/>
      <c r="K29" s="692"/>
    </row>
    <row r="30" spans="1:11" ht="18" customHeight="1" x14ac:dyDescent="0.15">
      <c r="A30" s="5" t="s">
        <v>73</v>
      </c>
      <c r="B30" s="12" t="s">
        <v>20</v>
      </c>
      <c r="C30" s="127"/>
      <c r="D30" s="32"/>
      <c r="E30" s="54"/>
      <c r="F30" s="12" t="s">
        <v>21</v>
      </c>
      <c r="G30" s="12" t="s">
        <v>20</v>
      </c>
      <c r="H30" s="12" t="s">
        <v>41</v>
      </c>
      <c r="I30" s="5">
        <f t="shared" ref="I30:I32" si="1">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16-19"))*(3)</f>
        <v>19.5</v>
      </c>
      <c r="K30" s="692"/>
    </row>
    <row r="31" spans="1:11" ht="18" customHeight="1" x14ac:dyDescent="0.15">
      <c r="A31" s="5" t="s">
        <v>46</v>
      </c>
      <c r="B31" s="12" t="s">
        <v>21</v>
      </c>
      <c r="C31" s="21"/>
      <c r="D31" s="32"/>
      <c r="E31" s="54" t="s">
        <v>21</v>
      </c>
      <c r="F31" s="18"/>
      <c r="G31" s="12" t="s">
        <v>21</v>
      </c>
      <c r="H31" s="12"/>
      <c r="I31" s="5">
        <f t="shared" si="1"/>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13.5</v>
      </c>
      <c r="K31" s="692"/>
    </row>
    <row r="32" spans="1:11" ht="18" customHeight="1" x14ac:dyDescent="0.15">
      <c r="A32" s="5" t="s">
        <v>47</v>
      </c>
      <c r="B32" s="12"/>
      <c r="C32" s="21"/>
      <c r="D32" s="32"/>
      <c r="E32" s="54" t="s">
        <v>20</v>
      </c>
      <c r="F32" s="12" t="s">
        <v>20</v>
      </c>
      <c r="G32" s="12" t="s">
        <v>20</v>
      </c>
      <c r="H32" s="12" t="s">
        <v>261</v>
      </c>
      <c r="I32" s="5">
        <f t="shared" si="1"/>
        <v>4</v>
      </c>
      <c r="J32" s="682">
        <v>20.25</v>
      </c>
      <c r="K32" s="692"/>
    </row>
    <row r="33" spans="1:14" ht="18" customHeight="1" x14ac:dyDescent="0.15">
      <c r="A33" s="5" t="s">
        <v>48</v>
      </c>
      <c r="B33" s="12"/>
      <c r="C33" s="106"/>
      <c r="D33" s="106"/>
      <c r="E33" s="55"/>
      <c r="F33" s="29" t="s">
        <v>27</v>
      </c>
      <c r="G33" s="12" t="s">
        <v>21</v>
      </c>
      <c r="H33" s="29" t="s">
        <v>21</v>
      </c>
      <c r="I33" s="5">
        <f>COUNTIFS(B33:H33,"&lt;&gt;空",B33:H33,"&lt;&gt;休",B33:H33,"&lt;&gt;調",B33:H33,"&lt;&gt;",B33:H33,"&lt;&gt;調整休")</f>
        <v>3</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12</v>
      </c>
      <c r="K33" s="692"/>
    </row>
    <row r="34" spans="1:14" ht="18" customHeight="1" x14ac:dyDescent="0.15">
      <c r="A34" s="321" t="s">
        <v>253</v>
      </c>
      <c r="B34" s="12" t="s">
        <v>21</v>
      </c>
      <c r="C34" s="38"/>
      <c r="D34" s="39"/>
      <c r="E34" s="59"/>
      <c r="F34" s="40"/>
      <c r="G34" s="29" t="s">
        <v>27</v>
      </c>
      <c r="H34" s="12"/>
      <c r="I34" s="5">
        <f>COUNTIFS(B34:H34,"&lt;&gt;空",B34:H34,"&lt;&gt;休",B34:H34,"&lt;&gt;調",B34:H34,"&lt;&gt;",B34:H34,"&lt;&gt;調整休")</f>
        <v>2</v>
      </c>
      <c r="J34" s="682">
        <f>SUM(COUNTIF(B34:H34,"9-14:30"))*(5)+(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16-19"))*(3)</f>
        <v>7.5</v>
      </c>
      <c r="K34" s="692"/>
    </row>
    <row r="35" spans="1:14" ht="18" customHeight="1" x14ac:dyDescent="0.15">
      <c r="A35" s="22" t="s">
        <v>0</v>
      </c>
      <c r="B35" s="23">
        <v>45894</v>
      </c>
      <c r="C35" s="23">
        <v>45895</v>
      </c>
      <c r="D35" s="23">
        <v>45896</v>
      </c>
      <c r="E35" s="23">
        <v>45897</v>
      </c>
      <c r="F35" s="23">
        <v>45898</v>
      </c>
      <c r="G35" s="23">
        <v>45899</v>
      </c>
      <c r="H35" s="23">
        <v>45900</v>
      </c>
      <c r="I35" s="7"/>
      <c r="J35" s="717" t="s">
        <v>2</v>
      </c>
      <c r="K35" s="718"/>
    </row>
    <row r="36" spans="1:14" ht="18" customHeight="1" x14ac:dyDescent="0.15">
      <c r="A36" s="22" t="s">
        <v>3</v>
      </c>
      <c r="B36" s="2" t="s">
        <v>4</v>
      </c>
      <c r="C36" s="316" t="s">
        <v>5</v>
      </c>
      <c r="D36" s="21" t="s">
        <v>6</v>
      </c>
      <c r="E36" s="2" t="s">
        <v>7</v>
      </c>
      <c r="F36" s="2" t="s">
        <v>8</v>
      </c>
      <c r="G36" s="2" t="s">
        <v>9</v>
      </c>
      <c r="H36" s="24" t="s">
        <v>10</v>
      </c>
      <c r="I36" s="8"/>
      <c r="J36" s="719"/>
      <c r="K36" s="720"/>
    </row>
    <row r="37" spans="1:14" ht="18.95" customHeight="1" x14ac:dyDescent="0.15">
      <c r="A37" s="17" t="s">
        <v>12</v>
      </c>
      <c r="B37" s="12"/>
      <c r="C37" s="26"/>
      <c r="D37" s="37"/>
      <c r="E37" s="12"/>
      <c r="F37" s="12"/>
      <c r="G37" s="12"/>
      <c r="H37" s="12"/>
      <c r="I37" s="51"/>
      <c r="J37" s="27"/>
      <c r="K37" s="49"/>
    </row>
    <row r="38" spans="1:14" ht="18" customHeight="1" x14ac:dyDescent="0.15">
      <c r="A38" s="5" t="s">
        <v>73</v>
      </c>
      <c r="B38" s="12" t="s">
        <v>20</v>
      </c>
      <c r="C38" s="127"/>
      <c r="D38" s="32"/>
      <c r="E38" s="54"/>
      <c r="F38" s="12" t="s">
        <v>21</v>
      </c>
      <c r="G38" s="12" t="s">
        <v>20</v>
      </c>
      <c r="H38" s="12" t="s">
        <v>41</v>
      </c>
      <c r="I38" s="5">
        <f>COUNTIFS(B38:H38,"&lt;&gt;空",B38:H38,"&lt;&gt;休",B38:H38,"&lt;&gt;調",B38:H38,"&lt;&gt;",B38:H38,"&lt;&gt;調整休")</f>
        <v>4</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f>
        <v>19.5</v>
      </c>
      <c r="K38" s="692"/>
    </row>
    <row r="39" spans="1:14" ht="18" customHeight="1" x14ac:dyDescent="0.15">
      <c r="A39" s="5" t="s">
        <v>46</v>
      </c>
      <c r="B39" s="12" t="s">
        <v>21</v>
      </c>
      <c r="C39" s="21"/>
      <c r="D39" s="32"/>
      <c r="E39" s="54" t="s">
        <v>21</v>
      </c>
      <c r="F39" s="18"/>
      <c r="G39" s="12" t="s">
        <v>21</v>
      </c>
      <c r="H39" s="12"/>
      <c r="I39" s="5">
        <f>COUNTIFS(B39:H39,"&lt;&gt;空",B39:H39,"&lt;&gt;休",B39:H39,"&lt;&gt;調",B39:H39,"&lt;&gt;",B39:H39,"&lt;&gt;調整休")</f>
        <v>3</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13.5</v>
      </c>
      <c r="K39" s="692"/>
    </row>
    <row r="40" spans="1:14" ht="18" customHeight="1" x14ac:dyDescent="0.15">
      <c r="A40" s="5" t="s">
        <v>47</v>
      </c>
      <c r="B40" s="12"/>
      <c r="C40" s="21"/>
      <c r="D40" s="32"/>
      <c r="E40" s="54" t="s">
        <v>20</v>
      </c>
      <c r="F40" s="12" t="s">
        <v>20</v>
      </c>
      <c r="G40" s="12"/>
      <c r="H40" s="12" t="s">
        <v>20</v>
      </c>
      <c r="I40" s="5">
        <f>COUNTIFS(B40:H40,"&lt;&gt;空",B40:H40,"&lt;&gt;休",B40:H40,"&lt;&gt;調",B40:H40,"&lt;&gt;",B40:H40,"&lt;&gt;調整休")</f>
        <v>3</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13.5</v>
      </c>
      <c r="K40" s="692"/>
    </row>
    <row r="41" spans="1:14" ht="18" customHeight="1" x14ac:dyDescent="0.15">
      <c r="A41" s="5" t="s">
        <v>48</v>
      </c>
      <c r="B41" s="12"/>
      <c r="C41" s="106"/>
      <c r="D41" s="106"/>
      <c r="E41" s="55"/>
      <c r="F41" s="29" t="s">
        <v>27</v>
      </c>
      <c r="G41" s="12" t="s">
        <v>41</v>
      </c>
      <c r="H41" s="29" t="s">
        <v>21</v>
      </c>
      <c r="I41" s="5">
        <f>COUNTIFS(B41:H41,"&lt;&gt;空",B41:H41,"&lt;&gt;休",B41:H41,"&lt;&gt;調",B41:H41,"&lt;&gt;",B41:H41,"&lt;&gt;調整休")</f>
        <v>3</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13.5</v>
      </c>
      <c r="K41" s="692"/>
    </row>
    <row r="42" spans="1:14" ht="18" customHeight="1" x14ac:dyDescent="0.15">
      <c r="A42" s="321" t="s">
        <v>253</v>
      </c>
      <c r="B42" s="12" t="s">
        <v>21</v>
      </c>
      <c r="C42" s="38"/>
      <c r="D42" s="39"/>
      <c r="E42" s="12" t="s">
        <v>21</v>
      </c>
      <c r="F42" s="40"/>
      <c r="G42" s="29" t="s">
        <v>27</v>
      </c>
      <c r="H42" s="12"/>
      <c r="I42" s="5">
        <f>COUNTIFS(B42:H42,"&lt;&gt;空",B42:H42,"&lt;&gt;休",B42:H42,"&lt;&gt;調",B42:H42,"&lt;&gt;",B42:H42,"&lt;&gt;調整休")</f>
        <v>3</v>
      </c>
      <c r="J42" s="682">
        <f>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16-19"))*(3)</f>
        <v>12</v>
      </c>
      <c r="K42" s="692"/>
    </row>
    <row r="43" spans="1:14" ht="18" customHeight="1" x14ac:dyDescent="0.15">
      <c r="A43" s="41"/>
      <c r="B43" s="42"/>
      <c r="C43" s="42"/>
      <c r="D43" s="42"/>
      <c r="E43" s="42"/>
      <c r="F43" s="42"/>
      <c r="G43" s="42"/>
      <c r="H43" s="42"/>
      <c r="I43" s="881" t="s">
        <v>260</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4">
    <mergeCell ref="J13:K13"/>
    <mergeCell ref="B1:F1"/>
    <mergeCell ref="H1:K1"/>
    <mergeCell ref="I3:I4"/>
    <mergeCell ref="J3:K4"/>
    <mergeCell ref="J5:K5"/>
    <mergeCell ref="J6:K6"/>
    <mergeCell ref="J7:K7"/>
    <mergeCell ref="J8:K8"/>
    <mergeCell ref="J9:K9"/>
    <mergeCell ref="J10:K10"/>
    <mergeCell ref="J11:K12"/>
    <mergeCell ref="J25:K25"/>
    <mergeCell ref="J14:K14"/>
    <mergeCell ref="J15:K15"/>
    <mergeCell ref="J16:K16"/>
    <mergeCell ref="J17:K17"/>
    <mergeCell ref="J18:K18"/>
    <mergeCell ref="J19:K20"/>
    <mergeCell ref="B21:F21"/>
    <mergeCell ref="J21:K21"/>
    <mergeCell ref="J22:K22"/>
    <mergeCell ref="J23:K23"/>
    <mergeCell ref="J24:K24"/>
    <mergeCell ref="J39:K39"/>
    <mergeCell ref="J26:K26"/>
    <mergeCell ref="J27:K28"/>
    <mergeCell ref="F29:H29"/>
    <mergeCell ref="J29:K29"/>
    <mergeCell ref="J30:K30"/>
    <mergeCell ref="J31:K31"/>
    <mergeCell ref="J32:K32"/>
    <mergeCell ref="J33:K33"/>
    <mergeCell ref="J34:K34"/>
    <mergeCell ref="J35:K36"/>
    <mergeCell ref="J38:K38"/>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50B08AE-4DFE-45D8-B60D-97398457FFEC}">
          <x14:formula1>
            <xm:f>'F:\Users\clmiwa-three\Downloads\[《中村》新田・草加 エリア 仮シフト【12月16日～1月15日】.xlsx]参照データベース'!#REF!</xm:f>
          </x14:formula1>
          <xm:sqref>C18:D18 E43:H43 B26:F26 B9:E10 C34:D34 G1 C42:D43</xm:sqref>
        </x14:dataValidation>
      </x14:dataValidations>
    </ext>
  </extLst>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295B7-C1D8-46D1-A10C-9CE39991D24A}">
  <sheetPr>
    <tabColor theme="7" tint="0.59999389629810485"/>
    <pageSetUpPr fitToPage="1"/>
  </sheetPr>
  <dimension ref="A1:N52"/>
  <sheetViews>
    <sheetView zoomScale="90" zoomScaleNormal="90" workbookViewId="0">
      <selection activeCell="H38" sqref="H38"/>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254</v>
      </c>
      <c r="C1" s="683"/>
      <c r="D1" s="683"/>
      <c r="E1" s="683"/>
      <c r="F1" s="683"/>
      <c r="H1" s="847" t="s">
        <v>110</v>
      </c>
      <c r="I1" s="848"/>
      <c r="J1" s="849"/>
      <c r="K1" s="850"/>
    </row>
    <row r="2" spans="1:11" ht="9.9499999999999993" customHeight="1" x14ac:dyDescent="0.15">
      <c r="A2" s="14"/>
      <c r="I2" s="119"/>
      <c r="J2" s="3"/>
      <c r="K2" s="4"/>
    </row>
    <row r="3" spans="1:11" ht="19.5" customHeight="1" x14ac:dyDescent="0.15">
      <c r="A3" s="2" t="s">
        <v>64</v>
      </c>
      <c r="B3" s="90"/>
      <c r="C3" s="90"/>
      <c r="D3" s="90"/>
      <c r="E3" s="90"/>
      <c r="F3" s="90">
        <v>45870</v>
      </c>
      <c r="G3" s="90">
        <v>45871</v>
      </c>
      <c r="H3" s="90">
        <v>45872</v>
      </c>
      <c r="I3" s="851" t="s">
        <v>1</v>
      </c>
      <c r="J3" s="853" t="s">
        <v>2</v>
      </c>
      <c r="K3" s="853"/>
    </row>
    <row r="4" spans="1:11" ht="19.5" customHeight="1" x14ac:dyDescent="0.15">
      <c r="A4" s="2" t="s">
        <v>3</v>
      </c>
      <c r="B4" s="2"/>
      <c r="C4" s="2"/>
      <c r="D4" s="2"/>
      <c r="E4" s="2"/>
      <c r="F4" s="2" t="s">
        <v>8</v>
      </c>
      <c r="G4" s="2" t="s">
        <v>9</v>
      </c>
      <c r="H4" s="24" t="s">
        <v>10</v>
      </c>
      <c r="I4" s="852"/>
      <c r="J4" s="853"/>
      <c r="K4" s="853"/>
    </row>
    <row r="5" spans="1:11" ht="19.5" customHeight="1" x14ac:dyDescent="0.15">
      <c r="A5" s="17" t="s">
        <v>12</v>
      </c>
      <c r="B5" s="2"/>
      <c r="C5" s="2"/>
      <c r="D5" s="2"/>
      <c r="E5" s="2"/>
      <c r="F5" s="12"/>
      <c r="G5" s="12"/>
      <c r="H5" s="12"/>
      <c r="I5" s="5"/>
      <c r="J5" s="682"/>
      <c r="K5" s="692"/>
    </row>
    <row r="6" spans="1:11" ht="19.5" customHeight="1" x14ac:dyDescent="0.15">
      <c r="A6" s="20" t="s">
        <v>108</v>
      </c>
      <c r="B6" s="26"/>
      <c r="C6" s="26"/>
      <c r="D6" s="11"/>
      <c r="E6" s="11"/>
      <c r="F6" s="12" t="s">
        <v>20</v>
      </c>
      <c r="G6" s="12" t="s">
        <v>20</v>
      </c>
      <c r="H6" s="59"/>
      <c r="I6" s="5">
        <f>COUNTIFS(B6:H6,"&lt;&gt;空",B6:H6,"&lt;&gt;休",B6:H6,"&lt;&gt;調",B6:H6,"&lt;&gt;",B6:H6,"&lt;&gt;調整休")</f>
        <v>2</v>
      </c>
      <c r="J6" s="682">
        <f>SUM(COUNTIF(B6:H6,"9-19"))*(9)+(COUNTIF(B6:H6,"9-18"))*(8)+(COUNTIF(B6:H6,"9-17"))*(7.25)+(COUNTIF(B6:H6,"9-16"))*(6.25)+(COUNTIF(B6:H6,"9-15"))*(5.5)+(COUNTIF(B6:H6,"9-14"))*(4.5)+(COUNTIF(B6:H6,"9-13"))*(4)+(COUNTIF(B6:H6,"9-12"))*(3)+(COUNTIF(B6:H6,"9-11"))*(2)+(COUNTIF(B6:H6,"9:30-11:30,16-19"))*(5)+(COUNTIF(B6:H6,"15-19"))*(4)+(COUNTIF(B6:H6,"14-19"))*(4.5)+(COUNTIF(B6:H6,"13-19"))*(5.5)+(COUNTIF(B6:H6,"13-18"))*(4.5)+(COUNTIF(B6:H6,"13-17"))*(4)+(COUNTIF(B6:H6,"12-18"))*(5.5)+(COUNTIF(B6:H6,"13:30-19"))*(5)+(COUNTIF(B6:H6,"16-19"))*(3)+(COUNTIF(B6:H6,"11-18"))*(6.25)</f>
        <v>9</v>
      </c>
      <c r="K6" s="692"/>
    </row>
    <row r="7" spans="1:11" ht="19.5" customHeight="1" x14ac:dyDescent="0.15">
      <c r="A7" s="20" t="s">
        <v>127</v>
      </c>
      <c r="B7" s="345"/>
      <c r="C7" s="2"/>
      <c r="D7" s="11"/>
      <c r="E7" s="11"/>
      <c r="F7" s="12" t="s">
        <v>213</v>
      </c>
      <c r="G7" s="12"/>
      <c r="H7" s="12" t="s">
        <v>184</v>
      </c>
      <c r="I7" s="5">
        <f>COUNTIFS(B7:H7,"&lt;&gt;空",B7:H7,"&lt;&gt;休",B7:H7,"&lt;&gt;調",B7:H7,"&lt;&gt;",B7:H7,"&lt;&gt;調整休")</f>
        <v>2</v>
      </c>
      <c r="J7" s="682">
        <v>16.25</v>
      </c>
      <c r="K7" s="692"/>
    </row>
    <row r="8" spans="1:11" ht="19.5" customHeight="1" x14ac:dyDescent="0.15">
      <c r="A8" s="20" t="s">
        <v>240</v>
      </c>
      <c r="B8" s="345"/>
      <c r="C8" s="2"/>
      <c r="D8" s="11"/>
      <c r="E8" s="11"/>
      <c r="F8" s="12" t="s">
        <v>245</v>
      </c>
      <c r="G8" s="12" t="s">
        <v>245</v>
      </c>
      <c r="H8" s="12"/>
      <c r="I8" s="5">
        <f>COUNTIFS(B8:H8,"&lt;&gt;空",B8:H8,"&lt;&gt;休",B8:H8,"&lt;&gt;調",B8:H8,"&lt;&gt;",B8:H8,"&lt;&gt;調整休")</f>
        <v>2</v>
      </c>
      <c r="J8" s="682">
        <f>SUM(COUNTIF(B8:H8,"9-19"))*(9)+(COUNTIF(B8:H8,"9-18"))*(8)+(COUNTIF(B8:H8,"9-17"))*(7.25)+(COUNTIF(B8:H8,"9-16"))*(6.25)+(COUNTIF(B8:H8,"9-15"))*(5.5)+(COUNTIF(B8:H8,"9-14"))*(4.5)+(COUNTIF(B8:H8,"9-13"))*(4)+(COUNTIF(B8:H8,"9-12"))*(3)+(COUNTIF(B8:H8,"9-11"))*(2)+(COUNTIF(B8:H8,"9:30-11:30,16-19"))*(5)+(COUNTIF(B8:H8,"15-19"))*(4)+(COUNTIF(B8:H8,"14-19"))*(4.5)+(COUNTIF(B8:H8,"13-19"))*(5.5)+(COUNTIF(B8:H8,"13-18"))*(4.5)+(COUNTIF(B8:H8,"13-17"))*(4)+(COUNTIF(B8:H8,"12-18"))*(5.5)+(COUNTIF(B8:H8,"13:30-19"))*(5)+(COUNTIF(B8:H8,"16-19"))*(3)+(COUNTIF(B8:H8,"11-18"))*(6.25)+(COUNTIF(B8:H8,"10-15:30"))*(5)</f>
        <v>10</v>
      </c>
      <c r="K8" s="692"/>
    </row>
    <row r="9" spans="1:11" ht="19.5" customHeight="1" x14ac:dyDescent="0.15">
      <c r="A9" s="20" t="s">
        <v>109</v>
      </c>
      <c r="B9" s="345"/>
      <c r="C9" s="2"/>
      <c r="D9" s="11"/>
      <c r="E9" s="11"/>
      <c r="F9" s="54" t="s">
        <v>83</v>
      </c>
      <c r="G9" s="16" t="s">
        <v>246</v>
      </c>
      <c r="H9" s="12" t="s">
        <v>83</v>
      </c>
      <c r="I9" s="5"/>
      <c r="J9" s="682"/>
      <c r="K9" s="692"/>
    </row>
    <row r="10" spans="1:11" ht="19.5" customHeight="1" x14ac:dyDescent="0.15">
      <c r="A10" s="56" t="s">
        <v>66</v>
      </c>
      <c r="B10" s="345"/>
      <c r="C10" s="345"/>
      <c r="D10" s="345"/>
      <c r="E10" s="345"/>
      <c r="F10" s="16"/>
      <c r="G10" s="16"/>
      <c r="H10" s="16"/>
      <c r="I10" s="5"/>
      <c r="J10" s="682"/>
      <c r="K10" s="682"/>
    </row>
    <row r="11" spans="1:11" ht="19.5" customHeight="1" x14ac:dyDescent="0.15">
      <c r="A11" s="22" t="s">
        <v>0</v>
      </c>
      <c r="B11" s="90">
        <v>45873</v>
      </c>
      <c r="C11" s="90">
        <v>45874</v>
      </c>
      <c r="D11" s="90">
        <v>45875</v>
      </c>
      <c r="E11" s="90">
        <v>45876</v>
      </c>
      <c r="F11" s="90">
        <v>45877</v>
      </c>
      <c r="G11" s="90">
        <v>45878</v>
      </c>
      <c r="H11" s="90">
        <v>45879</v>
      </c>
      <c r="I11" s="851" t="s">
        <v>1</v>
      </c>
      <c r="J11" s="853" t="s">
        <v>2</v>
      </c>
      <c r="K11" s="853"/>
    </row>
    <row r="12" spans="1:11" ht="19.5" customHeight="1" x14ac:dyDescent="0.15">
      <c r="A12" s="22" t="s">
        <v>3</v>
      </c>
      <c r="B12" s="2" t="s">
        <v>4</v>
      </c>
      <c r="C12" s="2" t="s">
        <v>5</v>
      </c>
      <c r="D12" s="21" t="s">
        <v>6</v>
      </c>
      <c r="E12" s="2" t="s">
        <v>7</v>
      </c>
      <c r="F12" s="2" t="s">
        <v>8</v>
      </c>
      <c r="G12" s="2" t="s">
        <v>9</v>
      </c>
      <c r="H12" s="24" t="s">
        <v>10</v>
      </c>
      <c r="I12" s="852"/>
      <c r="J12" s="853"/>
      <c r="K12" s="853"/>
    </row>
    <row r="13" spans="1:11" ht="19.5" customHeight="1" x14ac:dyDescent="0.15">
      <c r="A13" s="17" t="s">
        <v>13</v>
      </c>
      <c r="B13" s="12"/>
      <c r="C13" s="2"/>
      <c r="D13" s="2"/>
      <c r="E13" s="12"/>
      <c r="F13" s="12"/>
      <c r="G13" s="12"/>
      <c r="H13" s="12"/>
      <c r="I13" s="5"/>
      <c r="J13" s="682"/>
      <c r="K13" s="692"/>
    </row>
    <row r="14" spans="1:11" ht="19.5" customHeight="1" x14ac:dyDescent="0.15">
      <c r="A14" s="20" t="s">
        <v>108</v>
      </c>
      <c r="B14" s="12" t="s">
        <v>20</v>
      </c>
      <c r="C14" s="26"/>
      <c r="D14" s="11"/>
      <c r="E14" s="12"/>
      <c r="F14" s="12" t="s">
        <v>20</v>
      </c>
      <c r="G14" s="12" t="s">
        <v>20</v>
      </c>
      <c r="H14" s="12" t="s">
        <v>20</v>
      </c>
      <c r="I14" s="5">
        <f>COUNTIFS(B14:H14,"&lt;&gt;空",B14:H14,"&lt;&gt;休",B14:H14,"&lt;&gt;調",B14:H14,"&lt;&gt;",B14:H14,"&lt;&gt;調整休")</f>
        <v>4</v>
      </c>
      <c r="J14" s="682">
        <v>6.5</v>
      </c>
      <c r="K14" s="692"/>
    </row>
    <row r="15" spans="1:11" ht="19.5" customHeight="1" x14ac:dyDescent="0.15">
      <c r="A15" s="20" t="s">
        <v>127</v>
      </c>
      <c r="B15" s="12" t="s">
        <v>21</v>
      </c>
      <c r="C15" s="2"/>
      <c r="D15" s="11"/>
      <c r="E15" s="12" t="s">
        <v>21</v>
      </c>
      <c r="F15" s="12" t="s">
        <v>184</v>
      </c>
      <c r="G15" s="12"/>
      <c r="H15" s="12" t="s">
        <v>184</v>
      </c>
      <c r="I15" s="5">
        <f>COUNTIFS(B15:H15,"&lt;&gt;空",B15:H15,"&lt;&gt;休",B15:H15,"&lt;&gt;調",B15:H15,"&lt;&gt;",B15:H15,"&lt;&gt;調整休")</f>
        <v>4</v>
      </c>
      <c r="J15" s="682">
        <v>20.75</v>
      </c>
      <c r="K15" s="692"/>
    </row>
    <row r="16" spans="1:11" ht="19.5" customHeight="1" x14ac:dyDescent="0.15">
      <c r="A16" s="20" t="s">
        <v>240</v>
      </c>
      <c r="B16" s="12" t="s">
        <v>245</v>
      </c>
      <c r="C16" s="2"/>
      <c r="D16" s="11"/>
      <c r="E16" s="12" t="s">
        <v>245</v>
      </c>
      <c r="F16" s="12" t="s">
        <v>245</v>
      </c>
      <c r="G16" s="12" t="s">
        <v>245</v>
      </c>
      <c r="H16" s="12"/>
      <c r="I16" s="5">
        <f>COUNTIFS(B16:H16,"&lt;&gt;空",B16:H16,"&lt;&gt;休",B16:H16,"&lt;&gt;調",B16:H16,"&lt;&gt;",B16:H16,"&lt;&gt;調整休")</f>
        <v>4</v>
      </c>
      <c r="J16" s="682">
        <f>SUM(COUNTIF(B16:H16,"9-19"))*(9)+(COUNTIF(B16:H16,"9-18"))*(8)+(COUNTIF(B16:H16,"9-17"))*(7.25)+(COUNTIF(B16:H16,"9-16"))*(6.25)+(COUNTIF(B16:H16,"9-15"))*(5.5)+(COUNTIF(B16:H16,"9-14"))*(4.5)+(COUNTIF(B16:H16,"9-13"))*(4)+(COUNTIF(B16:H16,"9-12"))*(3)+(COUNTIF(B16:H16,"9-11"))*(2)+(COUNTIF(B16:H16,"9:30-11:30,16-19"))*(5)+(COUNTIF(B16:H16,"15-19"))*(4)+(COUNTIF(B16:H16,"14-19"))*(4.5)+(COUNTIF(B16:H16,"13-19"))*(5.5)+(COUNTIF(B16:H16,"13-18"))*(4.5)+(COUNTIF(B16:H16,"13-17"))*(4)+(COUNTIF(B16:H16,"12-18"))*(5.5)+(COUNTIF(B16:H16,"13:30-19"))*(5)+(COUNTIF(B16:H16,"16-19"))*(3)+(COUNTIF(B16:H16,"11-18"))*(6.25)+(COUNTIF(B16:H16,"10-15:30"))*(5)</f>
        <v>20</v>
      </c>
      <c r="K16" s="692"/>
    </row>
    <row r="17" spans="1:11" ht="19.5" customHeight="1" x14ac:dyDescent="0.15">
      <c r="A17" s="20" t="s">
        <v>109</v>
      </c>
      <c r="B17" s="12" t="s">
        <v>247</v>
      </c>
      <c r="C17" s="2"/>
      <c r="D17" s="11"/>
      <c r="E17" s="12" t="s">
        <v>247</v>
      </c>
      <c r="F17" s="16" t="s">
        <v>249</v>
      </c>
      <c r="G17" s="54" t="s">
        <v>83</v>
      </c>
      <c r="H17" s="12" t="s">
        <v>83</v>
      </c>
      <c r="I17" s="5"/>
      <c r="J17" s="682"/>
      <c r="K17" s="692"/>
    </row>
    <row r="18" spans="1:11" ht="19.5" customHeight="1" x14ac:dyDescent="0.15">
      <c r="A18" s="56" t="s">
        <v>66</v>
      </c>
      <c r="B18" s="12"/>
      <c r="C18" s="345"/>
      <c r="D18" s="345"/>
      <c r="E18" s="12"/>
      <c r="F18" s="16"/>
      <c r="G18" s="16"/>
      <c r="H18" s="16"/>
      <c r="I18" s="5"/>
      <c r="J18" s="682"/>
      <c r="K18" s="682"/>
    </row>
    <row r="19" spans="1:11" ht="19.5" customHeight="1" x14ac:dyDescent="0.15">
      <c r="A19" s="22" t="s">
        <v>0</v>
      </c>
      <c r="B19" s="354">
        <v>45880</v>
      </c>
      <c r="C19" s="23">
        <v>45881</v>
      </c>
      <c r="D19" s="23">
        <v>45882</v>
      </c>
      <c r="E19" s="23">
        <v>45883</v>
      </c>
      <c r="F19" s="23">
        <v>45884</v>
      </c>
      <c r="G19" s="23">
        <v>45885</v>
      </c>
      <c r="H19" s="23">
        <v>45886</v>
      </c>
      <c r="I19" s="851" t="s">
        <v>1</v>
      </c>
      <c r="J19" s="853" t="s">
        <v>2</v>
      </c>
      <c r="K19" s="853"/>
    </row>
    <row r="20" spans="1:11" ht="19.5" customHeight="1" x14ac:dyDescent="0.15">
      <c r="A20" s="22" t="s">
        <v>3</v>
      </c>
      <c r="B20" s="1024" t="s">
        <v>256</v>
      </c>
      <c r="C20" s="1025"/>
      <c r="D20" s="1025"/>
      <c r="E20" s="1025"/>
      <c r="F20" s="1026"/>
      <c r="G20" s="2" t="s">
        <v>9</v>
      </c>
      <c r="H20" s="24" t="s">
        <v>10</v>
      </c>
      <c r="I20" s="852"/>
      <c r="J20" s="853"/>
      <c r="K20" s="853"/>
    </row>
    <row r="21" spans="1:11" ht="17.100000000000001" customHeight="1" x14ac:dyDescent="0.15">
      <c r="A21" s="17" t="s">
        <v>12</v>
      </c>
      <c r="B21" s="2"/>
      <c r="C21" s="2"/>
      <c r="D21" s="2"/>
      <c r="E21" s="2"/>
      <c r="F21" s="2"/>
      <c r="G21" s="967" t="s">
        <v>60</v>
      </c>
      <c r="H21" s="969"/>
      <c r="I21" s="346"/>
      <c r="J21" s="692"/>
      <c r="K21" s="692"/>
    </row>
    <row r="22" spans="1:11" ht="19.5" customHeight="1" x14ac:dyDescent="0.15">
      <c r="A22" s="20" t="s">
        <v>108</v>
      </c>
      <c r="B22" s="26"/>
      <c r="C22" s="26"/>
      <c r="D22" s="11"/>
      <c r="E22" s="11"/>
      <c r="F22" s="11"/>
      <c r="G22" s="12" t="s">
        <v>58</v>
      </c>
      <c r="H22" s="12" t="s">
        <v>20</v>
      </c>
      <c r="I22" s="5">
        <f>COUNTIFS(B22:H22,"&lt;&gt;空",B22:H22,"&lt;&gt;休",B22:H22,"&lt;&gt;調",B22:H22,"&lt;&gt;",B22:H22,"&lt;&gt;調整休")</f>
        <v>2</v>
      </c>
      <c r="J22" s="682">
        <f>SUM(COUNTIF(B22:H22,"9-19"))*(9)+(COUNTIF(B22:H22,"9-18"))*(8)+(COUNTIF(B22:H22,"9-17"))*(7.25)+(COUNTIF(B22:H22,"9-16"))*(6.25)+(COUNTIF(B22:H22,"9-15"))*(5.5)+(COUNTIF(B22:H22,"9-14"))*(4.5)+(COUNTIF(B22:H22,"9-13"))*(4)+(COUNTIF(B22:H22,"9-12"))*(3)+(COUNTIF(B22:H22,"9-11"))*(2)+(COUNTIF(B22:H22,"9:30-11:30,16-19"))*(5)+(COUNTIF(B22:H22,"15-19"))*(4)+(COUNTIF(B22:H22,"14-19"))*(4.5)+(COUNTIF(B22:H22,"13-19"))*(5.5)+(COUNTIF(B22:H22,"13-18"))*(4.5)+(COUNTIF(B22:H22,"13-17"))*(4)+(COUNTIF(B22:H22,"12-18"))*(5.5)+(COUNTIF(B22:H22,"13:30-19"))*(5)+(COUNTIF(B22:H22,"16-19"))*(3)+(COUNTIF(B22:H22,"11-18"))*(6.25)</f>
        <v>10.75</v>
      </c>
      <c r="K22" s="692"/>
    </row>
    <row r="23" spans="1:11" ht="19.5" customHeight="1" x14ac:dyDescent="0.15">
      <c r="A23" s="20" t="s">
        <v>127</v>
      </c>
      <c r="B23" s="2"/>
      <c r="C23" s="2"/>
      <c r="D23" s="11"/>
      <c r="E23" s="11"/>
      <c r="F23" s="11"/>
      <c r="G23" s="12" t="s">
        <v>184</v>
      </c>
      <c r="H23" s="12" t="s">
        <v>184</v>
      </c>
      <c r="I23" s="5">
        <f>COUNTIFS(B23:H23,"&lt;&gt;空",B23:H23,"&lt;&gt;休",B23:H23,"&lt;&gt;調",B23:H23,"&lt;&gt;",B23:H23,"&lt;&gt;調整休")</f>
        <v>2</v>
      </c>
      <c r="J23" s="682">
        <v>28.5</v>
      </c>
      <c r="K23" s="692"/>
    </row>
    <row r="24" spans="1:11" ht="19.5" customHeight="1" x14ac:dyDescent="0.15">
      <c r="A24" s="20" t="s">
        <v>240</v>
      </c>
      <c r="B24" s="2"/>
      <c r="C24" s="2"/>
      <c r="D24" s="11"/>
      <c r="E24" s="11"/>
      <c r="F24" s="11"/>
      <c r="G24" s="12" t="s">
        <v>245</v>
      </c>
      <c r="H24" s="12"/>
      <c r="I24" s="5">
        <f>COUNTIFS(B24:H24,"&lt;&gt;空",B24:H24,"&lt;&gt;休",B24:H24,"&lt;&gt;調",B24:H24,"&lt;&gt;",B24:H24,"&lt;&gt;調整休")</f>
        <v>1</v>
      </c>
      <c r="J24" s="682">
        <f>SUM(COUNTIF(B24:H24,"9-19"))*(9)+(COUNTIF(B24:H24,"9-18"))*(8)+(COUNTIF(B24:H24,"9-17"))*(7.25)+(COUNTIF(B24:H24,"9-16"))*(6.25)+(COUNTIF(B24:H24,"9-15"))*(5.5)+(COUNTIF(B24:H24,"9-14"))*(4.5)+(COUNTIF(B24:H24,"9-13"))*(4)+(COUNTIF(B24:H24,"9-12"))*(3)+(COUNTIF(B24:H24,"9-11"))*(2)+(COUNTIF(B24:H24,"9:30-11:30,16-19"))*(5)+(COUNTIF(B24:H24,"15-19"))*(4)+(COUNTIF(B24:H24,"14-19"))*(4.5)+(COUNTIF(B24:H24,"13-19"))*(5.5)+(COUNTIF(B24:H24,"13-18"))*(4.5)+(COUNTIF(B24:H24,"13-17"))*(4)+(COUNTIF(B24:H24,"12-18"))*(5.5)+(COUNTIF(B24:H24,"13:30-19"))*(5)+(COUNTIF(B24:H24,"16-19"))*(3)+(COUNTIF(B24:H24,"11-18"))*(6.25)+(COUNTIF(B24:H24,"10-15:30"))*(5)</f>
        <v>5</v>
      </c>
      <c r="K24" s="692"/>
    </row>
    <row r="25" spans="1:11" ht="19.5" customHeight="1" x14ac:dyDescent="0.15">
      <c r="A25" s="20" t="s">
        <v>109</v>
      </c>
      <c r="B25" s="2"/>
      <c r="C25" s="2"/>
      <c r="D25" s="11"/>
      <c r="E25" s="11"/>
      <c r="F25" s="11"/>
      <c r="G25" s="54" t="s">
        <v>83</v>
      </c>
      <c r="H25" s="12" t="s">
        <v>83</v>
      </c>
      <c r="I25" s="5"/>
      <c r="J25" s="682"/>
      <c r="K25" s="692"/>
    </row>
    <row r="26" spans="1:11" ht="19.5" customHeight="1" x14ac:dyDescent="0.15">
      <c r="A26" s="56" t="s">
        <v>66</v>
      </c>
      <c r="B26" s="345"/>
      <c r="C26" s="345"/>
      <c r="D26" s="345"/>
      <c r="E26" s="345"/>
      <c r="F26" s="345"/>
      <c r="G26" s="16"/>
      <c r="H26" s="16"/>
      <c r="I26" s="5"/>
      <c r="J26" s="682"/>
      <c r="K26" s="682"/>
    </row>
    <row r="27" spans="1:11" ht="19.5" customHeight="1" x14ac:dyDescent="0.15">
      <c r="A27" s="22" t="s">
        <v>0</v>
      </c>
      <c r="B27" s="90">
        <v>45887</v>
      </c>
      <c r="C27" s="90">
        <v>45888</v>
      </c>
      <c r="D27" s="90">
        <v>45889</v>
      </c>
      <c r="E27" s="90">
        <v>45890</v>
      </c>
      <c r="F27" s="90">
        <v>45891</v>
      </c>
      <c r="G27" s="90">
        <v>45892</v>
      </c>
      <c r="H27" s="90">
        <v>45893</v>
      </c>
      <c r="I27" s="851" t="s">
        <v>1</v>
      </c>
      <c r="J27" s="853" t="s">
        <v>2</v>
      </c>
      <c r="K27" s="853"/>
    </row>
    <row r="28" spans="1:11" ht="19.5" customHeight="1" x14ac:dyDescent="0.15">
      <c r="A28" s="22" t="s">
        <v>3</v>
      </c>
      <c r="B28" s="2" t="s">
        <v>4</v>
      </c>
      <c r="C28" s="21" t="s">
        <v>5</v>
      </c>
      <c r="D28" s="21" t="s">
        <v>6</v>
      </c>
      <c r="E28" s="2" t="s">
        <v>7</v>
      </c>
      <c r="F28" s="2" t="s">
        <v>8</v>
      </c>
      <c r="G28" s="2" t="s">
        <v>9</v>
      </c>
      <c r="H28" s="24" t="s">
        <v>10</v>
      </c>
      <c r="I28" s="852"/>
      <c r="J28" s="853"/>
      <c r="K28" s="853"/>
    </row>
    <row r="29" spans="1:11" ht="19.5" customHeight="1" x14ac:dyDescent="0.15">
      <c r="A29" s="17" t="s">
        <v>13</v>
      </c>
      <c r="B29" s="12"/>
      <c r="C29" s="2"/>
      <c r="D29" s="2"/>
      <c r="E29" s="12"/>
      <c r="F29" s="12"/>
      <c r="G29" s="12"/>
      <c r="H29" s="12"/>
      <c r="I29" s="5"/>
      <c r="J29" s="682"/>
      <c r="K29" s="692"/>
    </row>
    <row r="30" spans="1:11" ht="19.5" customHeight="1" x14ac:dyDescent="0.15">
      <c r="A30" s="20" t="s">
        <v>108</v>
      </c>
      <c r="B30" s="12" t="s">
        <v>20</v>
      </c>
      <c r="C30" s="26"/>
      <c r="D30" s="11"/>
      <c r="E30" s="12"/>
      <c r="F30" s="12" t="s">
        <v>20</v>
      </c>
      <c r="G30" s="12" t="s">
        <v>22</v>
      </c>
      <c r="H30" s="59"/>
      <c r="I30" s="5">
        <f>COUNTIFS(B30:H30,"&lt;&gt;空",B30:H30,"&lt;&gt;休",B30:H30,"&lt;&gt;調",B30:H30,"&lt;&gt;",B30:H30,"&lt;&gt;調整休")</f>
        <v>3</v>
      </c>
      <c r="J30" s="682">
        <f>SUM(COUNTIF(B30:H30,"9-19"))*(9)+(COUNTIF(B30:H30,"9-18"))*(8)+(COUNTIF(B30:H30,"9-17"))*(7.25)+(COUNTIF(B30:H30,"9-16"))*(6.25)+(COUNTIF(B30:H30,"9-15"))*(5.5)+(COUNTIF(B30:H30,"9-14"))*(4.5)+(COUNTIF(B30:H30,"9-13"))*(4)+(COUNTIF(B30:H30,"9-12"))*(3)+(COUNTIF(B30:H30,"9-11"))*(2)+(COUNTIF(B30:H30,"9:30-11:30,16-19"))*(5)+(COUNTIF(B30:H30,"15-19"))*(4)+(COUNTIF(B30:H30,"14-19"))*(4.5)+(COUNTIF(B30:H30,"13-19"))*(5.5)+(COUNTIF(B30:H30,"13-18"))*(4.5)+(COUNTIF(B30:H30,"13-17"))*(4)+(COUNTIF(B30:H30,"12-18"))*(5.5)+(COUNTIF(B30:H30,"13:30-19"))*(5)+(COUNTIF(B30:H30,"16-19"))*(3)+(COUNTIF(B30:H30,"11-18"))*(6.25)</f>
        <v>14.5</v>
      </c>
      <c r="K30" s="692"/>
    </row>
    <row r="31" spans="1:11" ht="19.5" customHeight="1" x14ac:dyDescent="0.15">
      <c r="A31" s="20" t="s">
        <v>127</v>
      </c>
      <c r="B31" s="12" t="s">
        <v>21</v>
      </c>
      <c r="C31" s="2"/>
      <c r="D31" s="11"/>
      <c r="E31" s="12" t="s">
        <v>21</v>
      </c>
      <c r="F31" s="12" t="s">
        <v>177</v>
      </c>
      <c r="G31" s="12"/>
      <c r="H31" s="12" t="s">
        <v>184</v>
      </c>
      <c r="I31" s="5">
        <f>COUNTIFS(B31:H31,"&lt;&gt;空",B31:H31,"&lt;&gt;休",B31:H31,"&lt;&gt;調",B31:H31,"&lt;&gt;",B31:H31,"&lt;&gt;調整休")</f>
        <v>4</v>
      </c>
      <c r="J31" s="682">
        <v>22.25</v>
      </c>
      <c r="K31" s="692"/>
    </row>
    <row r="32" spans="1:11" ht="19.5" customHeight="1" x14ac:dyDescent="0.15">
      <c r="A32" s="20" t="s">
        <v>240</v>
      </c>
      <c r="B32" s="12" t="s">
        <v>245</v>
      </c>
      <c r="C32" s="2"/>
      <c r="D32" s="11"/>
      <c r="E32" s="12" t="s">
        <v>245</v>
      </c>
      <c r="F32" s="12" t="s">
        <v>245</v>
      </c>
      <c r="G32" s="12" t="s">
        <v>245</v>
      </c>
      <c r="H32" s="12"/>
      <c r="I32" s="5">
        <f>COUNTIFS(B32:H32,"&lt;&gt;空",B32:H32,"&lt;&gt;休",B32:H32,"&lt;&gt;調",B32:H32,"&lt;&gt;",B32:H32,"&lt;&gt;調整休")</f>
        <v>4</v>
      </c>
      <c r="J32" s="682">
        <f>SUM(COUNTIF(B32:H32,"9-19"))*(9)+(COUNTIF(B32:H32,"9-18"))*(8)+(COUNTIF(B32:H32,"9-17"))*(7.25)+(COUNTIF(B32:H32,"9-16"))*(6.25)+(COUNTIF(B32:H32,"9-15"))*(5.5)+(COUNTIF(B32:H32,"9-14"))*(4.5)+(COUNTIF(B32:H32,"9-13"))*(4)+(COUNTIF(B32:H32,"9-12"))*(3)+(COUNTIF(B32:H32,"9-11"))*(2)+(COUNTIF(B32:H32,"9:30-11:30,16-19"))*(5)+(COUNTIF(B32:H32,"15-19"))*(4)+(COUNTIF(B32:H32,"14-19"))*(4.5)+(COUNTIF(B32:H32,"13-19"))*(5.5)+(COUNTIF(B32:H32,"13-18"))*(4.5)+(COUNTIF(B32:H32,"13-17"))*(4)+(COUNTIF(B32:H32,"12-18"))*(5.5)+(COUNTIF(B32:H32,"13:30-19"))*(5)+(COUNTIF(B32:H32,"16-19"))*(3)+(COUNTIF(B32:H32,"11-18"))*(6.25)+(COUNTIF(B32:H32,"10-15:30"))*(5)</f>
        <v>20</v>
      </c>
      <c r="K32" s="692"/>
    </row>
    <row r="33" spans="1:14" ht="19.5" customHeight="1" x14ac:dyDescent="0.15">
      <c r="A33" s="20" t="s">
        <v>109</v>
      </c>
      <c r="B33" s="12" t="s">
        <v>247</v>
      </c>
      <c r="C33" s="2"/>
      <c r="D33" s="11"/>
      <c r="E33" s="12" t="s">
        <v>247</v>
      </c>
      <c r="F33" s="54" t="s">
        <v>83</v>
      </c>
      <c r="G33" s="16" t="s">
        <v>246</v>
      </c>
      <c r="H33" s="12" t="s">
        <v>83</v>
      </c>
      <c r="I33" s="5"/>
      <c r="J33" s="682"/>
      <c r="K33" s="692"/>
    </row>
    <row r="34" spans="1:14" ht="19.5" customHeight="1" x14ac:dyDescent="0.15">
      <c r="A34" s="56" t="s">
        <v>66</v>
      </c>
      <c r="B34" s="12"/>
      <c r="C34" s="345"/>
      <c r="D34" s="345"/>
      <c r="E34" s="12"/>
      <c r="F34" s="16"/>
      <c r="G34" s="16"/>
      <c r="H34" s="16"/>
      <c r="I34" s="5"/>
      <c r="J34" s="682"/>
      <c r="K34" s="682"/>
    </row>
    <row r="35" spans="1:14" ht="19.5" customHeight="1" x14ac:dyDescent="0.15">
      <c r="A35" s="22" t="s">
        <v>0</v>
      </c>
      <c r="B35" s="23">
        <v>45894</v>
      </c>
      <c r="C35" s="23">
        <v>45895</v>
      </c>
      <c r="D35" s="23">
        <v>45896</v>
      </c>
      <c r="E35" s="23">
        <v>45897</v>
      </c>
      <c r="F35" s="23">
        <v>45898</v>
      </c>
      <c r="G35" s="23">
        <v>45899</v>
      </c>
      <c r="H35" s="23">
        <v>45900</v>
      </c>
      <c r="I35" s="851" t="s">
        <v>1</v>
      </c>
      <c r="J35" s="853" t="s">
        <v>2</v>
      </c>
      <c r="K35" s="853"/>
    </row>
    <row r="36" spans="1:14" ht="19.5" customHeight="1" x14ac:dyDescent="0.15">
      <c r="A36" s="22" t="s">
        <v>3</v>
      </c>
      <c r="B36" s="2" t="s">
        <v>4</v>
      </c>
      <c r="C36" s="316" t="s">
        <v>5</v>
      </c>
      <c r="D36" s="21" t="s">
        <v>6</v>
      </c>
      <c r="E36" s="2" t="s">
        <v>7</v>
      </c>
      <c r="F36" s="2" t="s">
        <v>8</v>
      </c>
      <c r="G36" s="2" t="s">
        <v>9</v>
      </c>
      <c r="H36" s="24" t="s">
        <v>10</v>
      </c>
      <c r="I36" s="852"/>
      <c r="J36" s="853"/>
      <c r="K36" s="853"/>
    </row>
    <row r="37" spans="1:14" ht="17.100000000000001" customHeight="1" x14ac:dyDescent="0.15">
      <c r="A37" s="17" t="s">
        <v>12</v>
      </c>
      <c r="B37" s="12"/>
      <c r="C37" s="2"/>
      <c r="D37" s="2"/>
      <c r="E37" s="12"/>
      <c r="F37" s="12"/>
      <c r="G37" s="12"/>
      <c r="H37" s="12"/>
      <c r="I37" s="346"/>
      <c r="J37" s="692"/>
      <c r="K37" s="692"/>
    </row>
    <row r="38" spans="1:14" ht="19.5" customHeight="1" x14ac:dyDescent="0.15">
      <c r="A38" s="20" t="s">
        <v>108</v>
      </c>
      <c r="B38" s="12" t="s">
        <v>20</v>
      </c>
      <c r="C38" s="26"/>
      <c r="D38" s="11"/>
      <c r="E38" s="12"/>
      <c r="F38" s="12" t="s">
        <v>20</v>
      </c>
      <c r="G38" s="12" t="s">
        <v>22</v>
      </c>
      <c r="H38" s="12" t="s">
        <v>20</v>
      </c>
      <c r="I38" s="5">
        <f>COUNTIFS(B38:H38,"&lt;&gt;空",B38:H38,"&lt;&gt;休",B38:H38,"&lt;&gt;調",B38:H38,"&lt;&gt;",B38:H38,"&lt;&gt;調整休")</f>
        <v>4</v>
      </c>
      <c r="J38" s="682">
        <f>SUM(COUNTIF(B38:H38,"9-19"))*(9)+(COUNTIF(B38:H38,"9-18"))*(8)+(COUNTIF(B38:H38,"9-17"))*(7.25)+(COUNTIF(B38:H38,"9-16"))*(6.25)+(COUNTIF(B38:H38,"9-15"))*(5.5)+(COUNTIF(B38:H38,"9-14"))*(4.5)+(COUNTIF(B38:H38,"9-13"))*(4)+(COUNTIF(B38:H38,"9-12"))*(3)+(COUNTIF(B38:H38,"9-11"))*(2)+(COUNTIF(B38:H38,"9:30-11:30,16-19"))*(5)+(COUNTIF(B38:H38,"15-19"))*(4)+(COUNTIF(B38:H38,"14-19"))*(4.5)+(COUNTIF(B38:H38,"13-19"))*(5.5)+(COUNTIF(B38:H38,"13-18"))*(4.5)+(COUNTIF(B38:H38,"13-17"))*(4)+(COUNTIF(B38:H38,"12-18"))*(5.5)+(COUNTIF(B38:H38,"13:30-19"))*(5)+(COUNTIF(B38:H38,"16-19"))*(3)+(COUNTIF(B38:H38,"11-18"))*(6.25)</f>
        <v>19</v>
      </c>
      <c r="K38" s="692"/>
    </row>
    <row r="39" spans="1:14" ht="19.5" customHeight="1" x14ac:dyDescent="0.15">
      <c r="A39" s="20" t="s">
        <v>127</v>
      </c>
      <c r="B39" s="12" t="s">
        <v>21</v>
      </c>
      <c r="C39" s="2"/>
      <c r="D39" s="11"/>
      <c r="E39" s="12" t="s">
        <v>21</v>
      </c>
      <c r="F39" s="12" t="s">
        <v>184</v>
      </c>
      <c r="G39" s="12" t="s">
        <v>177</v>
      </c>
      <c r="H39" s="12" t="s">
        <v>184</v>
      </c>
      <c r="I39" s="5">
        <f>COUNTIFS(B39:H39,"&lt;&gt;空",B39:H39,"&lt;&gt;休",B39:H39,"&lt;&gt;調",B39:H39,"&lt;&gt;",B39:H39,"&lt;&gt;調整休")</f>
        <v>5</v>
      </c>
      <c r="J39" s="682">
        <f>SUM(COUNTIF(B39:H39,"9-19"))*(9)+(COUNTIF(B39:H39,"9-18"))*(8)+(COUNTIF(B39:H39,"9-17"))*(7.25)+(COUNTIF(B39:H39,"9-16"))*(6.25)+(COUNTIF(B39:H39,"9-15"))*(5.5)+(COUNTIF(B39:H39,"9-14"))*(4.5)+(COUNTIF(B39:H39,"9-13"))*(4)+(COUNTIF(B39:H39,"9-12"))*(3)+(COUNTIF(B39:H39,"9-11"))*(2)+(COUNTIF(B39:H39,"9:30-11:30,16-19"))*(5)+(COUNTIF(B39:H39,"15-19"))*(4)+(COUNTIF(B39:H39,"14-19"))*(4.5)+(COUNTIF(B39:H39,"13-19"))*(5.5)+(COUNTIF(B39:H39,"13-18"))*(4.5)+(COUNTIF(B39:H39,"13-17"))*(4)+(COUNTIF(B39:H39,"12-18"))*(5.5)+(COUNTIF(B39:H39,"13:30-19"))*(5)+(COUNTIF(B39:H39,"16-19"))*(3)+(COUNTIF(B39:H39,"11-18"))*(6.25)</f>
        <v>14.5</v>
      </c>
      <c r="K39" s="692"/>
    </row>
    <row r="40" spans="1:14" ht="19.5" customHeight="1" x14ac:dyDescent="0.15">
      <c r="A40" s="20" t="s">
        <v>240</v>
      </c>
      <c r="B40" s="12" t="s">
        <v>245</v>
      </c>
      <c r="C40" s="2"/>
      <c r="D40" s="11"/>
      <c r="E40" s="12" t="s">
        <v>245</v>
      </c>
      <c r="F40" s="12" t="s">
        <v>245</v>
      </c>
      <c r="G40" s="12" t="s">
        <v>257</v>
      </c>
      <c r="H40" s="12"/>
      <c r="I40" s="5">
        <f>COUNTIFS(B40:H40,"&lt;&gt;空",B40:H40,"&lt;&gt;休",B40:H40,"&lt;&gt;調",B40:H40,"&lt;&gt;",B40:H40,"&lt;&gt;調整休")</f>
        <v>4</v>
      </c>
      <c r="J40" s="682">
        <f>SUM(COUNTIF(B40:H40,"9-19"))*(9)+(COUNTIF(B40:H40,"9-18"))*(8)+(COUNTIF(B40:H40,"9-17"))*(7.25)+(COUNTIF(B40:H40,"9-16"))*(6.25)+(COUNTIF(B40:H40,"9-15"))*(5.5)+(COUNTIF(B40:H40,"9-14"))*(4.5)+(COUNTIF(B40:H40,"9-13"))*(4)+(COUNTIF(B40:H40,"9-12"))*(3)+(COUNTIF(B40:H40,"9-11"))*(2)+(COUNTIF(B40:H40,"9:30-11:30,16-19"))*(5)+(COUNTIF(B40:H40,"15-19"))*(4)+(COUNTIF(B40:H40,"14-19"))*(4.5)+(COUNTIF(B40:H40,"13-19"))*(5.5)+(COUNTIF(B40:H40,"13-18"))*(4.5)+(COUNTIF(B40:H40,"13-17"))*(4)+(COUNTIF(B40:H40,"12-18"))*(5.5)+(COUNTIF(B40:H40,"13:30-19"))*(5)+(COUNTIF(B40:H40,"16-19"))*(3)+(COUNTIF(B40:H40,"11-18"))*(6.25)+(COUNTIF(B40:H40,"10-15:30"))*(5)</f>
        <v>15</v>
      </c>
      <c r="K40" s="692"/>
    </row>
    <row r="41" spans="1:14" ht="19.5" customHeight="1" x14ac:dyDescent="0.15">
      <c r="A41" s="20" t="s">
        <v>109</v>
      </c>
      <c r="B41" s="12" t="s">
        <v>247</v>
      </c>
      <c r="C41" s="2"/>
      <c r="D41" s="11"/>
      <c r="E41" s="12" t="s">
        <v>247</v>
      </c>
      <c r="F41" s="16" t="s">
        <v>276</v>
      </c>
      <c r="G41" s="54" t="s">
        <v>83</v>
      </c>
      <c r="H41" s="12" t="s">
        <v>83</v>
      </c>
      <c r="I41" s="5"/>
      <c r="J41" s="682"/>
      <c r="K41" s="692"/>
    </row>
    <row r="42" spans="1:14" ht="19.5" customHeight="1" x14ac:dyDescent="0.15">
      <c r="A42" s="56" t="s">
        <v>66</v>
      </c>
      <c r="B42" s="12"/>
      <c r="C42" s="345"/>
      <c r="D42" s="345"/>
      <c r="E42" s="12"/>
      <c r="F42" s="16"/>
      <c r="G42" s="16"/>
      <c r="H42" s="16"/>
      <c r="I42" s="5"/>
      <c r="J42" s="682"/>
      <c r="K42" s="682"/>
    </row>
    <row r="43" spans="1:14" ht="19.5" customHeight="1" x14ac:dyDescent="0.15">
      <c r="A43" s="41"/>
      <c r="B43" s="42"/>
      <c r="C43" s="42"/>
      <c r="D43" s="42"/>
      <c r="E43" s="42"/>
      <c r="F43" s="42"/>
      <c r="G43" s="42"/>
      <c r="H43" s="42"/>
      <c r="I43" s="881" t="s">
        <v>260</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9">
    <mergeCell ref="I11:I12"/>
    <mergeCell ref="J11:K12"/>
    <mergeCell ref="B1:F1"/>
    <mergeCell ref="H1:K1"/>
    <mergeCell ref="I3:I4"/>
    <mergeCell ref="J3:K4"/>
    <mergeCell ref="J5:K5"/>
    <mergeCell ref="J6:K6"/>
    <mergeCell ref="J18:K18"/>
    <mergeCell ref="J7:K7"/>
    <mergeCell ref="J8:K8"/>
    <mergeCell ref="J9:K9"/>
    <mergeCell ref="J10:K10"/>
    <mergeCell ref="J13:K13"/>
    <mergeCell ref="J14:K14"/>
    <mergeCell ref="J15:K15"/>
    <mergeCell ref="J16:K16"/>
    <mergeCell ref="J17:K17"/>
    <mergeCell ref="I27:I28"/>
    <mergeCell ref="J27:K28"/>
    <mergeCell ref="I19:I20"/>
    <mergeCell ref="J19:K20"/>
    <mergeCell ref="B20:F20"/>
    <mergeCell ref="G21:H21"/>
    <mergeCell ref="J21:K21"/>
    <mergeCell ref="J22:K22"/>
    <mergeCell ref="J34:K34"/>
    <mergeCell ref="J23:K23"/>
    <mergeCell ref="J24:K24"/>
    <mergeCell ref="J25:K25"/>
    <mergeCell ref="J26:K26"/>
    <mergeCell ref="J29:K29"/>
    <mergeCell ref="J30:K30"/>
    <mergeCell ref="J31:K31"/>
    <mergeCell ref="J32:K32"/>
    <mergeCell ref="J33:K33"/>
    <mergeCell ref="A45:B45"/>
    <mergeCell ref="C45:K45"/>
    <mergeCell ref="I35:I36"/>
    <mergeCell ref="J35:K36"/>
    <mergeCell ref="J37:K37"/>
    <mergeCell ref="J38:K38"/>
    <mergeCell ref="J39:K39"/>
    <mergeCell ref="J40:K40"/>
    <mergeCell ref="J41:K41"/>
    <mergeCell ref="J42:K42"/>
    <mergeCell ref="I43:K43"/>
    <mergeCell ref="A44:B44"/>
    <mergeCell ref="D44:E44"/>
    <mergeCell ref="A51:B51"/>
    <mergeCell ref="C51:K51"/>
    <mergeCell ref="A52:B52"/>
    <mergeCell ref="C52:K52"/>
    <mergeCell ref="A46:B46"/>
    <mergeCell ref="C46:K46"/>
    <mergeCell ref="C47:K47"/>
    <mergeCell ref="A49:B49"/>
    <mergeCell ref="C49:K49"/>
    <mergeCell ref="A50:B50"/>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A5D8303-6F92-4955-ADDB-CC67F105FAA0}">
          <x14:formula1>
            <xm:f>'F:\Users\clmiwa-three\Downloads\[《中村》新田・草加 エリア 仮シフト【12月16日～1月15日】.xlsx]参照データベース'!#REF!</xm:f>
          </x14:formula1>
          <xm:sqref>G1 E43:H43 B26:F26 B10:E10 B7:B9 C18:D18 C34:D34 C42:D43</xm:sqref>
        </x14:dataValidation>
      </x14:dataValidations>
    </ext>
  </extLst>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14540-E739-4F16-87C9-9938F1EACCE5}">
  <sheetPr>
    <tabColor theme="7" tint="0.59999389629810485"/>
    <pageSetUpPr fitToPage="1"/>
  </sheetPr>
  <dimension ref="A1:N62"/>
  <sheetViews>
    <sheetView zoomScale="85" zoomScaleNormal="85" workbookViewId="0">
      <selection activeCell="G12" sqref="G12"/>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254</v>
      </c>
      <c r="C1" s="683"/>
      <c r="D1" s="683"/>
      <c r="E1" s="683"/>
      <c r="F1" s="683"/>
      <c r="H1" s="729" t="s">
        <v>111</v>
      </c>
      <c r="I1" s="730"/>
      <c r="J1" s="731"/>
      <c r="K1" s="732"/>
    </row>
    <row r="2" spans="1:11" ht="9.9499999999999993" customHeight="1" x14ac:dyDescent="0.15">
      <c r="A2" s="14"/>
      <c r="I2" s="14"/>
      <c r="J2" s="3"/>
      <c r="K2" s="4"/>
    </row>
    <row r="3" spans="1:11" ht="15" customHeight="1" x14ac:dyDescent="0.15">
      <c r="A3" s="2" t="s">
        <v>64</v>
      </c>
      <c r="B3" s="90"/>
      <c r="C3" s="90"/>
      <c r="D3" s="90"/>
      <c r="E3" s="90"/>
      <c r="F3" s="90">
        <v>45870</v>
      </c>
      <c r="G3" s="90">
        <v>45871</v>
      </c>
      <c r="H3" s="90">
        <v>45872</v>
      </c>
      <c r="I3" s="727" t="s">
        <v>1</v>
      </c>
      <c r="J3" s="717" t="s">
        <v>2</v>
      </c>
      <c r="K3" s="718"/>
    </row>
    <row r="4" spans="1:11" ht="15" customHeight="1" x14ac:dyDescent="0.15">
      <c r="A4" s="2" t="s">
        <v>3</v>
      </c>
      <c r="B4" s="2"/>
      <c r="C4" s="2"/>
      <c r="D4" s="2"/>
      <c r="E4" s="2"/>
      <c r="F4" s="2" t="s">
        <v>8</v>
      </c>
      <c r="G4" s="2" t="s">
        <v>9</v>
      </c>
      <c r="H4" s="24" t="s">
        <v>10</v>
      </c>
      <c r="I4" s="728"/>
      <c r="J4" s="719"/>
      <c r="K4" s="720"/>
    </row>
    <row r="5" spans="1:11" ht="15" customHeight="1" x14ac:dyDescent="0.15">
      <c r="A5" s="17" t="s">
        <v>12</v>
      </c>
      <c r="B5" s="37"/>
      <c r="C5" s="37"/>
      <c r="D5" s="32"/>
      <c r="E5" s="37"/>
      <c r="F5" s="12"/>
      <c r="G5" s="12"/>
      <c r="H5" s="12"/>
      <c r="I5" s="5"/>
      <c r="J5" s="682"/>
      <c r="K5" s="692"/>
    </row>
    <row r="6" spans="1:11" ht="15" customHeight="1" x14ac:dyDescent="0.15">
      <c r="A6" s="20" t="s">
        <v>112</v>
      </c>
      <c r="B6" s="37"/>
      <c r="C6" s="37"/>
      <c r="D6" s="32"/>
      <c r="E6" s="37"/>
      <c r="F6" s="118" t="s">
        <v>179</v>
      </c>
      <c r="G6" s="58"/>
      <c r="H6" s="54"/>
      <c r="I6" s="5">
        <f>COUNTIFS(B6:H6,"&lt;&gt;空",B6:H6,"&lt;&gt;休",B6:H6,"&lt;&gt;調",B6:H6,"&lt;&gt;",B6:H6,"&lt;&gt;調整休")</f>
        <v>1</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COUNTIF(B6:H6,"13-16"))*(3)+(COUNTIF(B6:H6,"工場9:30-15"))*(5)+(COUNTIF(B6:H6,"工場9-15"))*(5.5)+(COUNTIF(B6:H6,"Y10-・店15-"))*(6.25)</f>
        <v>0</v>
      </c>
      <c r="K6" s="692"/>
    </row>
    <row r="7" spans="1:11" ht="15" customHeight="1" x14ac:dyDescent="0.15">
      <c r="A7" s="20" t="s">
        <v>113</v>
      </c>
      <c r="B7" s="62"/>
      <c r="C7" s="62"/>
      <c r="D7" s="32"/>
      <c r="E7" s="62"/>
      <c r="F7" s="12" t="s">
        <v>20</v>
      </c>
      <c r="G7" s="54"/>
      <c r="H7" s="12" t="s">
        <v>214</v>
      </c>
      <c r="I7" s="5">
        <f>COUNTIFS(B7:H7,"&lt;&gt;空",B7:H7,"&lt;&gt;休",B7:H7,"&lt;&gt;調",B7:H7,"&lt;&gt;",B7:H7,"&lt;&gt;調整休")</f>
        <v>2</v>
      </c>
      <c r="J7" s="682">
        <v>12.5</v>
      </c>
      <c r="K7" s="692"/>
    </row>
    <row r="8" spans="1:11" ht="15" customHeight="1" x14ac:dyDescent="0.15">
      <c r="A8" s="20" t="s">
        <v>114</v>
      </c>
      <c r="B8" s="62"/>
      <c r="C8" s="62"/>
      <c r="D8" s="32"/>
      <c r="E8" s="62"/>
      <c r="F8" s="54" t="s">
        <v>77</v>
      </c>
      <c r="G8" s="54"/>
      <c r="H8" s="58"/>
      <c r="I8" s="5">
        <f>COUNTIFS(B8:H8,"&lt;&gt;空",B8:H8,"&lt;&gt;休",B8:H8,"&lt;&gt;調",B8:H8,"&lt;&gt;",B8:H8,"&lt;&gt;調整休")</f>
        <v>1</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COUNTIF(B8:H8,"12:30-17:30"))*(4.5)</f>
        <v>4</v>
      </c>
      <c r="K8" s="692"/>
    </row>
    <row r="9" spans="1:11" ht="15" customHeight="1" x14ac:dyDescent="0.15">
      <c r="A9" s="20" t="s">
        <v>115</v>
      </c>
      <c r="B9" s="39"/>
      <c r="C9" s="39"/>
      <c r="D9" s="38"/>
      <c r="E9" s="39"/>
      <c r="F9" s="40"/>
      <c r="G9" s="12" t="s">
        <v>21</v>
      </c>
      <c r="H9" s="12" t="s">
        <v>21</v>
      </c>
      <c r="I9" s="5">
        <f t="shared" ref="I9:I11" si="0">COUNTIFS(B9:H9,"&lt;&gt;空",B9:H9,"&lt;&gt;休",B9:H9,"&lt;&gt;調",B9:H9,"&lt;&gt;",B9:H9,"&lt;&gt;調整休")</f>
        <v>2</v>
      </c>
      <c r="J9" s="682">
        <f t="shared" ref="J9:J10" si="1">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13:30-19"))*(5)+(COUNTIF(B9:H9,"14-17"))*(4)+(COUNTIF(B9:H9,"16-19"))*(4)+(COUNTIF(B9:H9,"13-16"))*(3)</f>
        <v>9</v>
      </c>
      <c r="K9" s="692"/>
    </row>
    <row r="10" spans="1:11" ht="15" customHeight="1" x14ac:dyDescent="0.15">
      <c r="A10" s="20" t="s">
        <v>128</v>
      </c>
      <c r="B10" s="39"/>
      <c r="C10" s="39"/>
      <c r="D10" s="38"/>
      <c r="E10" s="39"/>
      <c r="F10" s="29" t="s">
        <v>20</v>
      </c>
      <c r="G10" s="12"/>
      <c r="H10" s="12" t="s">
        <v>20</v>
      </c>
      <c r="I10" s="5">
        <f t="shared" si="0"/>
        <v>2</v>
      </c>
      <c r="J10" s="682">
        <f t="shared" si="1"/>
        <v>9</v>
      </c>
      <c r="K10" s="692"/>
    </row>
    <row r="11" spans="1:11" ht="15" customHeight="1" x14ac:dyDescent="0.15">
      <c r="A11" s="20" t="s">
        <v>202</v>
      </c>
      <c r="B11" s="39"/>
      <c r="C11" s="39"/>
      <c r="D11" s="38"/>
      <c r="E11" s="39"/>
      <c r="F11" s="29"/>
      <c r="G11" s="12" t="s">
        <v>67</v>
      </c>
      <c r="H11" s="12" t="s">
        <v>67</v>
      </c>
      <c r="I11" s="5">
        <f t="shared" si="0"/>
        <v>2</v>
      </c>
      <c r="J11" s="682">
        <f>SUM(COUNTIF(B11:H11,"9-14:30"))*(5)+(COUNTIF(B11:H11,"9-20"))*(10)+(COUNTIF(B11:H11,"9-19"))*(9)+(COUNTIF(B11:H11,"9-18"))*(8)+(COUNTIF(B11:H11,"9-17"))*(7.25)+(COUNTIF(B11:H11,"9-16"))*(6.25)+(COUNTIF(B11:H11,"9-15"))*(5.5)+(COUNTIF(B11:H11,"9-14"))*(4.5)+(COUNTIF(B11:H11,"9-13,17-20"))*(7)+(COUNTIF(B11:H11,"9-13"))*(4)+(COUNTIF(B11:H11,"9-12,18-20"))*(5)+(COUNTIF(B11:H11,"9-12,16-20"))*(7)+(COUNTIF(B11:H11,"9-12,16-19"))*(6)+(COUNTIF(B11:H11,"9-13,16-20"))*(6)+(COUNTIF(B11:H11,"9-12"))*(3)+(COUNTIF(B11:H11,"9-11:30"))*(2.5)+(COUNTIF(B11:H11,"9-11,16-19"))*(5)+(COUNTIF(B11:H11,"9-11"))*(2)+(COUNTIF(B11:H11,"9:30-11:30,16-19"))*(5)+(COUNTIF(B11:H11,"19-20"))*(1)+(COUNTIF(B11:H11,"17-20"))*(3)+(COUNTIF(B11:H11,"16-20"))*(4)+(COUNTIF(B11:H11,"15-20"))*(4.5)+(COUNTIF(B11:H11,"15-19"))*(4)+(COUNTIF(B11:H11,"14-20"))*(5.5)+(COUNTIF(B11:H11,"14-19"))*(4.5)+(COUNTIF(B11:H11,"14:30-20"))*(5)+(COUNTIF(B11:H11,"13-20"))*(6.25)+(COUNTIF(B11:H11,"13-19"))*(5.5)+(COUNTIF(B11:H11,"13-18"))*(4.5)+(COUNTIF(B11:H11,"13-17"))*(4)+(COUNTIF(B11:H11,"12-20"))*(7.25)+(COUNTIF(B11:H11,"10-20"))*(9)+(COUNTIF(B11:H11,"10-15"))*(4.5)+(COUNTIF(B11:H11,"12-18"))*(5.5)+(COUNTIF(B11:H11,"10-12,14-19"))*(6.5)+(COUNTIF(B11:H11,"10-14"))*(4)+(COUNTIF(B11:H11,"13:30-19"))*(5)+(COUNTIF(B11:H11,"14-17"))*(4)+(COUNTIF(B11:H11,"16-19"))*(3)+(COUNTIF(B11:H11,"13-16"))*(3)</f>
        <v>14.5</v>
      </c>
      <c r="K11" s="692"/>
    </row>
    <row r="12" spans="1:11" ht="15" customHeight="1" x14ac:dyDescent="0.15">
      <c r="A12" s="56" t="s">
        <v>66</v>
      </c>
      <c r="B12" s="39"/>
      <c r="C12" s="39"/>
      <c r="D12" s="38"/>
      <c r="E12" s="39"/>
      <c r="F12" s="258" t="s">
        <v>101</v>
      </c>
      <c r="G12" s="258" t="s">
        <v>244</v>
      </c>
      <c r="H12" s="117"/>
      <c r="I12" s="27"/>
      <c r="J12" s="48"/>
      <c r="K12" s="102"/>
    </row>
    <row r="13" spans="1:11" ht="15" customHeight="1" x14ac:dyDescent="0.15">
      <c r="A13" s="33" t="s">
        <v>0</v>
      </c>
      <c r="B13" s="90">
        <v>45873</v>
      </c>
      <c r="C13" s="90">
        <v>45874</v>
      </c>
      <c r="D13" s="90">
        <v>45875</v>
      </c>
      <c r="E13" s="90">
        <v>45876</v>
      </c>
      <c r="F13" s="90">
        <v>45877</v>
      </c>
      <c r="G13" s="90">
        <v>45878</v>
      </c>
      <c r="H13" s="90">
        <v>45879</v>
      </c>
      <c r="I13" s="7"/>
      <c r="J13" s="717" t="s">
        <v>2</v>
      </c>
      <c r="K13" s="718"/>
    </row>
    <row r="14" spans="1:11" ht="15" customHeight="1" x14ac:dyDescent="0.15">
      <c r="A14" s="22" t="s">
        <v>3</v>
      </c>
      <c r="B14" s="2" t="s">
        <v>4</v>
      </c>
      <c r="C14" s="2" t="s">
        <v>5</v>
      </c>
      <c r="D14" s="21" t="s">
        <v>6</v>
      </c>
      <c r="E14" s="2" t="s">
        <v>7</v>
      </c>
      <c r="F14" s="2" t="s">
        <v>8</v>
      </c>
      <c r="G14" s="2" t="s">
        <v>9</v>
      </c>
      <c r="H14" s="24" t="s">
        <v>10</v>
      </c>
      <c r="I14" s="8"/>
      <c r="J14" s="719"/>
      <c r="K14" s="720"/>
    </row>
    <row r="15" spans="1:11" ht="15" customHeight="1" x14ac:dyDescent="0.15">
      <c r="A15" s="17" t="s">
        <v>13</v>
      </c>
      <c r="B15" s="12"/>
      <c r="C15" s="2"/>
      <c r="D15" s="2"/>
      <c r="E15" s="12"/>
      <c r="F15" s="12"/>
      <c r="G15" s="12"/>
      <c r="H15" s="12"/>
      <c r="I15" s="5"/>
      <c r="J15" s="682"/>
      <c r="K15" s="692"/>
    </row>
    <row r="16" spans="1:11" ht="15" customHeight="1" x14ac:dyDescent="0.15">
      <c r="A16" s="19" t="s">
        <v>112</v>
      </c>
      <c r="B16" s="12" t="s">
        <v>20</v>
      </c>
      <c r="C16" s="26"/>
      <c r="D16" s="32"/>
      <c r="E16" s="54" t="s">
        <v>67</v>
      </c>
      <c r="F16" s="118" t="s">
        <v>179</v>
      </c>
      <c r="G16" s="54" t="s">
        <v>67</v>
      </c>
      <c r="H16" s="54"/>
      <c r="I16" s="5">
        <f>COUNTIFS(B16:H16,"&lt;&gt;空",B16:H16,"&lt;&gt;休",B16:H16,"&lt;&gt;調",B16:H16,"&lt;&gt;",B16:H16,"&lt;&gt;調整休")</f>
        <v>4</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(4)+(COUNTIF(B16:H16,"16-19"))*(4)+(COUNTIF(B16:H16,"13-16"))*(3)+(COUNTIF(B16:H16,"工場9:30-15"))*(5)+(COUNTIF(B16:H16,"工場9-15"))*(5.5)+(COUNTIF(B16:H16,"Y10-・店15-"))*(6.25)</f>
        <v>19</v>
      </c>
      <c r="K16" s="692"/>
    </row>
    <row r="17" spans="1:11" ht="15" customHeight="1" x14ac:dyDescent="0.15">
      <c r="A17" s="20" t="s">
        <v>113</v>
      </c>
      <c r="B17" s="12" t="s">
        <v>21</v>
      </c>
      <c r="C17" s="2"/>
      <c r="D17" s="32"/>
      <c r="E17" s="12" t="s">
        <v>21</v>
      </c>
      <c r="F17" s="12" t="s">
        <v>20</v>
      </c>
      <c r="G17" s="54"/>
      <c r="H17" s="12"/>
      <c r="I17" s="5">
        <f>COUNTIFS(B17:H17,"&lt;&gt;空",B17:H17,"&lt;&gt;休",B17:H17,"&lt;&gt;調",B17:H17,"&lt;&gt;",B17:H17,"&lt;&gt;調整休")</f>
        <v>3</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13:30-19"))*(5)+(COUNTIF(B17:H17,"14-17"))*(4)+(COUNTIF(B17:H17,"16-19"))*(4)+(COUNTIF(B17:H17,"13-16"))*(3)+(COUNTIF(B17:H17,"12-16"))*(4)</f>
        <v>13.5</v>
      </c>
      <c r="K17" s="692"/>
    </row>
    <row r="18" spans="1:11" ht="15" customHeight="1" x14ac:dyDescent="0.15">
      <c r="A18" s="20" t="s">
        <v>114</v>
      </c>
      <c r="B18" s="12"/>
      <c r="C18" s="2"/>
      <c r="D18" s="32"/>
      <c r="E18" s="16"/>
      <c r="F18" s="16"/>
      <c r="G18" s="54"/>
      <c r="H18" s="116" t="s">
        <v>116</v>
      </c>
      <c r="I18" s="5">
        <f>COUNTIFS(B18:H18,"&lt;&gt;空",B18:H18,"&lt;&gt;休",B18:H18,"&lt;&gt;調",B18:H18,"&lt;&gt;",B18:H18,"&lt;&gt;調整休")</f>
        <v>1</v>
      </c>
      <c r="J18" s="682">
        <f>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13:30-19"))*(5)+(COUNTIF(B18:H18,"14-17"))*(4)+(COUNTIF(B18:H18,"16-19"))*(4)+(COUNTIF(B18:H18,"13-16"))*(3)+(COUNTIF(B18:H18,"12:30-17:30"))*(4.5)</f>
        <v>4.5</v>
      </c>
      <c r="K18" s="692"/>
    </row>
    <row r="19" spans="1:11" ht="15" customHeight="1" x14ac:dyDescent="0.15">
      <c r="A19" s="20" t="s">
        <v>115</v>
      </c>
      <c r="B19" s="12" t="s">
        <v>21</v>
      </c>
      <c r="C19" s="38"/>
      <c r="D19" s="38"/>
      <c r="E19" s="12"/>
      <c r="F19" s="40"/>
      <c r="G19" s="12" t="s">
        <v>21</v>
      </c>
      <c r="H19" s="12" t="s">
        <v>21</v>
      </c>
      <c r="I19" s="5">
        <f t="shared" ref="I19:I21" si="2">COUNTIFS(B19:H19,"&lt;&gt;空",B19:H19,"&lt;&gt;休",B19:H19,"&lt;&gt;調",B19:H19,"&lt;&gt;",B19:H19,"&lt;&gt;調整休")</f>
        <v>3</v>
      </c>
      <c r="J19" s="682">
        <f t="shared" ref="J19:J20" si="3">SUM(COUNTIF(B19:H19,"9-14:30"))*(5)+(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13:30-19"))*(5)+(COUNTIF(B19:H19,"14-17"))*(4)+(COUNTIF(B19:H19,"16-19"))*(4)+(COUNTIF(B19:H19,"13-16"))*(3)</f>
        <v>13.5</v>
      </c>
      <c r="K19" s="692"/>
    </row>
    <row r="20" spans="1:11" ht="15" customHeight="1" x14ac:dyDescent="0.15">
      <c r="A20" s="47" t="s">
        <v>128</v>
      </c>
      <c r="B20" s="12" t="s">
        <v>20</v>
      </c>
      <c r="C20" s="38"/>
      <c r="D20" s="38"/>
      <c r="E20" s="29"/>
      <c r="F20" s="29" t="s">
        <v>20</v>
      </c>
      <c r="G20" s="12"/>
      <c r="H20" s="12" t="s">
        <v>20</v>
      </c>
      <c r="I20" s="5">
        <f t="shared" si="2"/>
        <v>3</v>
      </c>
      <c r="J20" s="682">
        <f t="shared" si="3"/>
        <v>13.5</v>
      </c>
      <c r="K20" s="692"/>
    </row>
    <row r="21" spans="1:11" ht="15" customHeight="1" x14ac:dyDescent="0.15">
      <c r="A21" s="47" t="s">
        <v>202</v>
      </c>
      <c r="B21" s="12" t="s">
        <v>20</v>
      </c>
      <c r="C21" s="38"/>
      <c r="D21" s="38"/>
      <c r="E21" s="29"/>
      <c r="F21" s="29"/>
      <c r="G21" s="58"/>
      <c r="H21" s="12" t="s">
        <v>20</v>
      </c>
      <c r="I21" s="5">
        <f t="shared" si="2"/>
        <v>2</v>
      </c>
      <c r="J21" s="682">
        <f>SUM(COUNTIF(B21:H21,"9-14:30"))*(5)+(COUNTIF(B21:H21,"9-20"))*(10)+(COUNTIF(B21:H21,"9-19"))*(9)+(COUNTIF(B21:H21,"9-18"))*(8)+(COUNTIF(B21:H21,"9-17"))*(7.25)+(COUNTIF(B21:H21,"9-16"))*(6.25)+(COUNTIF(B21:H21,"9-15"))*(5.5)+(COUNTIF(B21:H21,"9-14"))*(4.5)+(COUNTIF(B21:H21,"9-13,17-20"))*(7)+(COUNTIF(B21:H21,"9-13"))*(4)+(COUNTIF(B21:H21,"9-12,18-20"))*(5)+(COUNTIF(B21:H21,"9-12,16-20"))*(7)+(COUNTIF(B21:H21,"9-12,16-19"))*(6)+(COUNTIF(B21:H21,"9-13,16-20"))*(6)+(COUNTIF(B21:H21,"9-12"))*(3)+(COUNTIF(B21:H21,"9-11:30"))*(2.5)+(COUNTIF(B21:H21,"9-11,16-19"))*(5)+(COUNTIF(B21:H21,"9-11"))*(2)+(COUNTIF(B21:H21,"9:30-11:30,16-19"))*(5)+(COUNTIF(B21:H21,"19-20"))*(1)+(COUNTIF(B21:H21,"17-20"))*(3)+(COUNTIF(B21:H21,"16-20"))*(4)+(COUNTIF(B21:H21,"15-20"))*(4.5)+(COUNTIF(B21:H21,"15-19"))*(4)+(COUNTIF(B21:H21,"14-20"))*(5.5)+(COUNTIF(B21:H21,"14-19"))*(4.5)+(COUNTIF(B21:H21,"14:30-20"))*(5)+(COUNTIF(B21:H21,"13-20"))*(6.25)+(COUNTIF(B21:H21,"13-19"))*(5.5)+(COUNTIF(B21:H21,"13-18"))*(4.5)+(COUNTIF(B21:H21,"13-17"))*(4)+(COUNTIF(B21:H21,"12-20"))*(7.25)+(COUNTIF(B21:H21,"10-20"))*(9)+(COUNTIF(B21:H21,"10-15"))*(4.5)+(COUNTIF(B21:H21,"12-18"))*(5.5)+(COUNTIF(B21:H21,"10-12,14-19"))*(6.5)+(COUNTIF(B21:H21,"10-14"))*(4)+(COUNTIF(B21:H21,"13:30-19"))*(5)+(COUNTIF(B21:H21,"14-17"))*(4)+(COUNTIF(B21:H21,"16-19"))*(3)+(COUNTIF(B21:H21,"13-16"))*(3)</f>
        <v>9</v>
      </c>
      <c r="K21" s="692"/>
    </row>
    <row r="22" spans="1:11" ht="15" customHeight="1" x14ac:dyDescent="0.15">
      <c r="A22" s="114" t="s">
        <v>66</v>
      </c>
      <c r="B22" s="117"/>
      <c r="C22" s="38"/>
      <c r="D22" s="38"/>
      <c r="E22" s="117"/>
      <c r="F22" s="258" t="s">
        <v>182</v>
      </c>
      <c r="G22" s="117"/>
      <c r="H22" s="117"/>
      <c r="I22" s="27"/>
      <c r="J22" s="48"/>
      <c r="K22" s="102"/>
    </row>
    <row r="23" spans="1:11" ht="15" customHeight="1" x14ac:dyDescent="0.15">
      <c r="A23" s="22" t="s">
        <v>0</v>
      </c>
      <c r="B23" s="354">
        <v>45880</v>
      </c>
      <c r="C23" s="23">
        <v>45881</v>
      </c>
      <c r="D23" s="23">
        <v>45882</v>
      </c>
      <c r="E23" s="23">
        <v>45883</v>
      </c>
      <c r="F23" s="23">
        <v>45884</v>
      </c>
      <c r="G23" s="23">
        <v>45885</v>
      </c>
      <c r="H23" s="23">
        <v>45886</v>
      </c>
      <c r="I23" s="7"/>
      <c r="J23" s="717" t="s">
        <v>2</v>
      </c>
      <c r="K23" s="718"/>
    </row>
    <row r="24" spans="1:11" ht="15" customHeight="1" x14ac:dyDescent="0.15">
      <c r="A24" s="22" t="s">
        <v>3</v>
      </c>
      <c r="B24" s="1024" t="s">
        <v>256</v>
      </c>
      <c r="C24" s="1025"/>
      <c r="D24" s="1025"/>
      <c r="E24" s="1025"/>
      <c r="F24" s="1026"/>
      <c r="G24" s="2" t="s">
        <v>9</v>
      </c>
      <c r="H24" s="24" t="s">
        <v>10</v>
      </c>
      <c r="I24" s="8"/>
      <c r="J24" s="719"/>
      <c r="K24" s="720"/>
    </row>
    <row r="25" spans="1:11" ht="15" customHeight="1" x14ac:dyDescent="0.15">
      <c r="A25" s="17" t="s">
        <v>12</v>
      </c>
      <c r="B25" s="2"/>
      <c r="C25" s="2"/>
      <c r="D25" s="2"/>
      <c r="E25" s="2"/>
      <c r="F25" s="2"/>
      <c r="G25" s="967" t="s">
        <v>60</v>
      </c>
      <c r="H25" s="969"/>
      <c r="I25" s="51"/>
      <c r="J25" s="721"/>
      <c r="K25" s="722"/>
    </row>
    <row r="26" spans="1:11" ht="15" customHeight="1" x14ac:dyDescent="0.15">
      <c r="A26" s="19" t="s">
        <v>112</v>
      </c>
      <c r="B26" s="26"/>
      <c r="C26" s="26"/>
      <c r="D26" s="32"/>
      <c r="E26" s="26"/>
      <c r="F26" s="26"/>
      <c r="G26" s="54" t="s">
        <v>67</v>
      </c>
      <c r="H26" s="54"/>
      <c r="I26" s="5">
        <f>COUNTIFS(B26:H26,"&lt;&gt;空",B26:H26,"&lt;&gt;休",B26:H26,"&lt;&gt;調",B26:H26,"&lt;&gt;",B26:H26,"&lt;&gt;調整休")</f>
        <v>1</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13:30-19"))*(5)+(COUNTIF(B26:H26,"14-17"))*(4)+(COUNTIF(B26:H26,"16-19"))*(4)+(COUNTIF(B26:H26,"13-16"))*(3)+(COUNTIF(B26:H26,"工場9:30-15"))*(5)+(COUNTIF(B26:H26,"工場9-15"))*(5.5)+(COUNTIF(B26:H26,"Y10-・店15-"))*(6.25)</f>
        <v>7.25</v>
      </c>
      <c r="K26" s="692"/>
    </row>
    <row r="27" spans="1:11" ht="15" customHeight="1" x14ac:dyDescent="0.15">
      <c r="A27" s="20" t="s">
        <v>113</v>
      </c>
      <c r="B27" s="2"/>
      <c r="C27" s="2"/>
      <c r="D27" s="32"/>
      <c r="E27" s="2"/>
      <c r="F27" s="2"/>
      <c r="G27" s="54"/>
      <c r="H27" s="12"/>
      <c r="I27" s="5">
        <f>COUNTIFS(B27:H27,"&lt;&gt;空",B27:H27,"&lt;&gt;休",B27:H27,"&lt;&gt;調",B27:H27,"&lt;&gt;",B27:H27,"&lt;&gt;調整休")</f>
        <v>0</v>
      </c>
      <c r="J27" s="682">
        <f>SUM(COUNTIF(B27:H27,"9-14:30"))*(5)+(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COUNTIF(B27:H27,"13:30-19"))*(5)+(COUNTIF(B27:H27,"14-17"))*(4)+(COUNTIF(B27:H27,"16-19"))*(4)+(COUNTIF(B27:H27,"13-16"))*(3)+(COUNTIF(B27:H27,"12-16"))*(4)</f>
        <v>0</v>
      </c>
      <c r="K27" s="692"/>
    </row>
    <row r="28" spans="1:11" ht="15" customHeight="1" x14ac:dyDescent="0.15">
      <c r="A28" s="20" t="s">
        <v>114</v>
      </c>
      <c r="B28" s="2"/>
      <c r="C28" s="2"/>
      <c r="D28" s="32"/>
      <c r="E28" s="2"/>
      <c r="F28" s="2"/>
      <c r="G28" s="116" t="s">
        <v>116</v>
      </c>
      <c r="H28" s="116" t="s">
        <v>116</v>
      </c>
      <c r="I28" s="5">
        <f>COUNTIFS(B28:H28,"&lt;&gt;空",B28:H28,"&lt;&gt;休",B28:H28,"&lt;&gt;調",B28:H28,"&lt;&gt;",B28:H28,"&lt;&gt;調整休")</f>
        <v>2</v>
      </c>
      <c r="J28" s="682">
        <f>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COUNTIF(B28:H28,"12:30-17:30"))*(4.5)</f>
        <v>9</v>
      </c>
      <c r="K28" s="692"/>
    </row>
    <row r="29" spans="1:11" ht="15" customHeight="1" x14ac:dyDescent="0.15">
      <c r="A29" s="20" t="s">
        <v>115</v>
      </c>
      <c r="B29" s="38"/>
      <c r="C29" s="38"/>
      <c r="D29" s="38"/>
      <c r="E29" s="38"/>
      <c r="F29" s="38"/>
      <c r="G29" s="12" t="s">
        <v>21</v>
      </c>
      <c r="H29" s="12" t="s">
        <v>21</v>
      </c>
      <c r="I29" s="5">
        <f t="shared" ref="I29:I31" si="4">COUNTIFS(B29:H29,"&lt;&gt;空",B29:H29,"&lt;&gt;休",B29:H29,"&lt;&gt;調",B29:H29,"&lt;&gt;",B29:H29,"&lt;&gt;調整休")</f>
        <v>2</v>
      </c>
      <c r="J29" s="682">
        <f t="shared" ref="J29:J30" si="5">SUM(COUNTIF(B29:H29,"9-14:30"))*(5)+(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13:30-19"))*(5)+(COUNTIF(B29:H29,"14-17"))*(4)+(COUNTIF(B29:H29,"16-19"))*(4)+(COUNTIF(B29:H29,"13-16"))*(3)</f>
        <v>9</v>
      </c>
      <c r="K29" s="692"/>
    </row>
    <row r="30" spans="1:11" ht="15" customHeight="1" x14ac:dyDescent="0.15">
      <c r="A30" s="47" t="s">
        <v>128</v>
      </c>
      <c r="B30" s="38"/>
      <c r="C30" s="38"/>
      <c r="D30" s="38"/>
      <c r="E30" s="38"/>
      <c r="F30" s="38"/>
      <c r="G30" s="12"/>
      <c r="H30" s="12" t="s">
        <v>20</v>
      </c>
      <c r="I30" s="5">
        <f t="shared" si="4"/>
        <v>1</v>
      </c>
      <c r="J30" s="682">
        <f t="shared" si="5"/>
        <v>4.5</v>
      </c>
      <c r="K30" s="692"/>
    </row>
    <row r="31" spans="1:11" ht="15" customHeight="1" x14ac:dyDescent="0.15">
      <c r="A31" s="47" t="s">
        <v>202</v>
      </c>
      <c r="B31" s="38"/>
      <c r="C31" s="38"/>
      <c r="D31" s="38"/>
      <c r="E31" s="38"/>
      <c r="F31" s="38"/>
      <c r="G31" s="12" t="s">
        <v>67</v>
      </c>
      <c r="H31" s="12" t="s">
        <v>20</v>
      </c>
      <c r="I31" s="5">
        <f t="shared" si="4"/>
        <v>2</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(3)+(COUNTIF(B31:H31,"13-16"))*(3)</f>
        <v>11.75</v>
      </c>
      <c r="K31" s="692"/>
    </row>
    <row r="32" spans="1:11" ht="15" customHeight="1" x14ac:dyDescent="0.15">
      <c r="A32" s="114" t="s">
        <v>66</v>
      </c>
      <c r="B32" s="38"/>
      <c r="C32" s="38"/>
      <c r="D32" s="38"/>
      <c r="E32" s="38"/>
      <c r="F32" s="38"/>
      <c r="G32" s="117"/>
      <c r="H32" s="117"/>
      <c r="I32" s="27"/>
      <c r="J32" s="48"/>
      <c r="K32" s="102"/>
    </row>
    <row r="33" spans="1:11" ht="15" customHeight="1" x14ac:dyDescent="0.15">
      <c r="A33" s="22" t="s">
        <v>0</v>
      </c>
      <c r="B33" s="90">
        <v>45887</v>
      </c>
      <c r="C33" s="90">
        <v>45888</v>
      </c>
      <c r="D33" s="90">
        <v>45889</v>
      </c>
      <c r="E33" s="90">
        <v>45890</v>
      </c>
      <c r="F33" s="90">
        <v>45891</v>
      </c>
      <c r="G33" s="90">
        <v>45892</v>
      </c>
      <c r="H33" s="90">
        <v>45893</v>
      </c>
      <c r="I33" s="7"/>
      <c r="J33" s="717" t="s">
        <v>2</v>
      </c>
      <c r="K33" s="718"/>
    </row>
    <row r="34" spans="1:11" ht="15" customHeight="1" x14ac:dyDescent="0.15">
      <c r="A34" s="22" t="s">
        <v>3</v>
      </c>
      <c r="B34" s="2" t="s">
        <v>4</v>
      </c>
      <c r="C34" s="21" t="s">
        <v>5</v>
      </c>
      <c r="D34" s="21" t="s">
        <v>6</v>
      </c>
      <c r="E34" s="2" t="s">
        <v>7</v>
      </c>
      <c r="F34" s="2" t="s">
        <v>8</v>
      </c>
      <c r="G34" s="2" t="s">
        <v>9</v>
      </c>
      <c r="H34" s="24" t="s">
        <v>10</v>
      </c>
      <c r="I34" s="8"/>
      <c r="J34" s="719"/>
      <c r="K34" s="720"/>
    </row>
    <row r="35" spans="1:11" ht="15" customHeight="1" x14ac:dyDescent="0.15">
      <c r="A35" s="17" t="s">
        <v>13</v>
      </c>
      <c r="B35" s="12"/>
      <c r="C35" s="2"/>
      <c r="D35" s="2"/>
      <c r="E35" s="12"/>
      <c r="F35" s="12"/>
      <c r="G35" s="12"/>
      <c r="H35" s="12"/>
      <c r="I35" s="5"/>
      <c r="J35" s="682"/>
      <c r="K35" s="692"/>
    </row>
    <row r="36" spans="1:11" ht="15" customHeight="1" x14ac:dyDescent="0.15">
      <c r="A36" s="20" t="s">
        <v>112</v>
      </c>
      <c r="B36" s="12" t="s">
        <v>20</v>
      </c>
      <c r="C36" s="26"/>
      <c r="D36" s="32"/>
      <c r="E36" s="54" t="s">
        <v>67</v>
      </c>
      <c r="F36" s="118" t="s">
        <v>179</v>
      </c>
      <c r="G36" s="58"/>
      <c r="H36" s="12"/>
      <c r="I36" s="5">
        <f>COUNTIFS(B36:H36,"&lt;&gt;空",B36:H36,"&lt;&gt;休",B36:H36,"&lt;&gt;調",B36:H36,"&lt;&gt;",B36:H36,"&lt;&gt;調整休")</f>
        <v>3</v>
      </c>
      <c r="J36" s="682">
        <f>SUM(COUNTIF(B36:H36,"9-14:30"))*(5)+(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13:30-19"))*(5)+(COUNTIF(B36:H36,"14-17"))*(4)+(COUNTIF(B36:H36,"16-19"))*(4)+(COUNTIF(B36:H36,"13-16"))*(3)+(COUNTIF(B36:H36,"工場9:30-15"))*(5)+(COUNTIF(B36:H36,"工場9-15"))*(5.5)+(COUNTIF(B36:H36,"Y10-・店15-"))*(6.25)</f>
        <v>11.75</v>
      </c>
      <c r="K36" s="692"/>
    </row>
    <row r="37" spans="1:11" ht="15" customHeight="1" x14ac:dyDescent="0.15">
      <c r="A37" s="20" t="s">
        <v>113</v>
      </c>
      <c r="B37" s="12" t="s">
        <v>21</v>
      </c>
      <c r="C37" s="2"/>
      <c r="D37" s="32"/>
      <c r="E37" s="12" t="s">
        <v>21</v>
      </c>
      <c r="F37" s="12" t="s">
        <v>20</v>
      </c>
      <c r="G37" s="54"/>
      <c r="H37" s="12" t="s">
        <v>214</v>
      </c>
      <c r="I37" s="5">
        <f>COUNTIFS(B37:H37,"&lt;&gt;空",B37:H37,"&lt;&gt;休",B37:H37,"&lt;&gt;調",B37:H37,"&lt;&gt;",B37:H37,"&lt;&gt;調整休")</f>
        <v>4</v>
      </c>
      <c r="J37" s="682">
        <v>12.5</v>
      </c>
      <c r="K37" s="692"/>
    </row>
    <row r="38" spans="1:11" ht="15" customHeight="1" x14ac:dyDescent="0.15">
      <c r="A38" s="20" t="s">
        <v>114</v>
      </c>
      <c r="B38" s="12"/>
      <c r="C38" s="2"/>
      <c r="D38" s="32"/>
      <c r="E38" s="16"/>
      <c r="F38" s="54" t="s">
        <v>77</v>
      </c>
      <c r="G38" s="54"/>
      <c r="H38" s="116" t="s">
        <v>116</v>
      </c>
      <c r="I38" s="5">
        <f>COUNTIFS(B38:H38,"&lt;&gt;空",B38:H38,"&lt;&gt;休",B38:H38,"&lt;&gt;調",B38:H38,"&lt;&gt;",B38:H38,"&lt;&gt;調整休")</f>
        <v>2</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COUNTIF(B38:H38,"13-16"))*(3)+(COUNTIF(B38:H38,"12:30-17:30"))*(4.5)</f>
        <v>8.5</v>
      </c>
      <c r="K38" s="692"/>
    </row>
    <row r="39" spans="1:11" ht="15" customHeight="1" x14ac:dyDescent="0.15">
      <c r="A39" s="20" t="s">
        <v>115</v>
      </c>
      <c r="B39" s="12" t="s">
        <v>21</v>
      </c>
      <c r="C39" s="38"/>
      <c r="D39" s="38"/>
      <c r="E39" s="12"/>
      <c r="F39" s="40"/>
      <c r="G39" s="12" t="s">
        <v>21</v>
      </c>
      <c r="H39" s="12" t="s">
        <v>21</v>
      </c>
      <c r="I39" s="5">
        <f t="shared" ref="I39:I41" si="6">COUNTIFS(B39:H39,"&lt;&gt;空",B39:H39,"&lt;&gt;休",B39:H39,"&lt;&gt;調",B39:H39,"&lt;&gt;",B39:H39,"&lt;&gt;調整休")</f>
        <v>3</v>
      </c>
      <c r="J39" s="682">
        <f t="shared" ref="J39:J40" si="7">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COUNTIF(B39:H39,"13-16"))*(3)</f>
        <v>13.5</v>
      </c>
      <c r="K39" s="692"/>
    </row>
    <row r="40" spans="1:11" ht="15" customHeight="1" x14ac:dyDescent="0.15">
      <c r="A40" s="47" t="s">
        <v>128</v>
      </c>
      <c r="B40" s="12" t="s">
        <v>20</v>
      </c>
      <c r="C40" s="38"/>
      <c r="D40" s="38"/>
      <c r="E40" s="29"/>
      <c r="F40" s="29" t="s">
        <v>20</v>
      </c>
      <c r="G40" s="12"/>
      <c r="H40" s="12" t="s">
        <v>20</v>
      </c>
      <c r="I40" s="5">
        <f t="shared" si="6"/>
        <v>3</v>
      </c>
      <c r="J40" s="682">
        <f t="shared" si="7"/>
        <v>13.5</v>
      </c>
      <c r="K40" s="692"/>
    </row>
    <row r="41" spans="1:11" ht="15" customHeight="1" x14ac:dyDescent="0.15">
      <c r="A41" s="47" t="s">
        <v>202</v>
      </c>
      <c r="B41" s="58"/>
      <c r="C41" s="38"/>
      <c r="D41" s="38"/>
      <c r="E41" s="29"/>
      <c r="F41" s="29"/>
      <c r="G41" s="12" t="s">
        <v>67</v>
      </c>
      <c r="H41" s="12" t="s">
        <v>20</v>
      </c>
      <c r="I41" s="5">
        <f t="shared" si="6"/>
        <v>2</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13:30-19"))*(5)+(COUNTIF(B41:H41,"14-17"))*(4)+(COUNTIF(B41:H41,"16-19"))*(3)+(COUNTIF(B41:H41,"13-16"))*(3)</f>
        <v>11.75</v>
      </c>
      <c r="K41" s="692"/>
    </row>
    <row r="42" spans="1:11" ht="15" customHeight="1" x14ac:dyDescent="0.15">
      <c r="A42" s="114" t="s">
        <v>66</v>
      </c>
      <c r="B42" s="117"/>
      <c r="C42" s="38"/>
      <c r="D42" s="38"/>
      <c r="E42" s="117"/>
      <c r="F42" s="258" t="s">
        <v>101</v>
      </c>
      <c r="G42" s="258" t="s">
        <v>244</v>
      </c>
      <c r="H42" s="117"/>
      <c r="I42" s="27"/>
      <c r="J42" s="48"/>
      <c r="K42" s="102"/>
    </row>
    <row r="43" spans="1:11" ht="15" customHeight="1" x14ac:dyDescent="0.15">
      <c r="A43" s="22" t="s">
        <v>0</v>
      </c>
      <c r="B43" s="23">
        <v>45894</v>
      </c>
      <c r="C43" s="23">
        <v>45895</v>
      </c>
      <c r="D43" s="23">
        <v>45896</v>
      </c>
      <c r="E43" s="23">
        <v>45897</v>
      </c>
      <c r="F43" s="23">
        <v>45898</v>
      </c>
      <c r="G43" s="23">
        <v>45899</v>
      </c>
      <c r="H43" s="23">
        <v>45900</v>
      </c>
      <c r="I43" s="7"/>
      <c r="J43" s="717" t="s">
        <v>2</v>
      </c>
      <c r="K43" s="718"/>
    </row>
    <row r="44" spans="1:11" ht="15" customHeight="1" x14ac:dyDescent="0.15">
      <c r="A44" s="22" t="s">
        <v>3</v>
      </c>
      <c r="B44" s="2" t="s">
        <v>4</v>
      </c>
      <c r="C44" s="316" t="s">
        <v>5</v>
      </c>
      <c r="D44" s="21" t="s">
        <v>6</v>
      </c>
      <c r="E44" s="2" t="s">
        <v>7</v>
      </c>
      <c r="F44" s="2" t="s">
        <v>8</v>
      </c>
      <c r="G44" s="2" t="s">
        <v>9</v>
      </c>
      <c r="H44" s="24" t="s">
        <v>10</v>
      </c>
      <c r="I44" s="8"/>
      <c r="J44" s="719"/>
      <c r="K44" s="720"/>
    </row>
    <row r="45" spans="1:11" ht="15" customHeight="1" x14ac:dyDescent="0.15">
      <c r="A45" s="17" t="s">
        <v>12</v>
      </c>
      <c r="B45" s="12"/>
      <c r="C45" s="2"/>
      <c r="D45" s="2"/>
      <c r="E45" s="12"/>
      <c r="F45" s="12"/>
      <c r="G45" s="12"/>
      <c r="H45" s="12"/>
      <c r="I45" s="51"/>
      <c r="J45" s="721"/>
      <c r="K45" s="722"/>
    </row>
    <row r="46" spans="1:11" ht="15" customHeight="1" x14ac:dyDescent="0.15">
      <c r="A46" s="19" t="s">
        <v>112</v>
      </c>
      <c r="B46" s="12" t="s">
        <v>20</v>
      </c>
      <c r="C46" s="26"/>
      <c r="D46" s="32"/>
      <c r="E46" s="54" t="s">
        <v>67</v>
      </c>
      <c r="F46" s="58"/>
      <c r="G46" s="58"/>
      <c r="H46" s="54" t="s">
        <v>20</v>
      </c>
      <c r="I46" s="5">
        <f>COUNTIFS(B46:H46,"&lt;&gt;空",B46:H46,"&lt;&gt;休",B46:H46,"&lt;&gt;調",B46:H46,"&lt;&gt;",B46:H46,"&lt;&gt;調整休")</f>
        <v>3</v>
      </c>
      <c r="J46" s="682">
        <f>SUM(COUNTIF(B46:H46,"9-14:30"))*(5)+(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13:30-19"))*(5)+(COUNTIF(B46:H46,"14-17"))*(4)+(COUNTIF(B46:H46,"16-19"))*(4)+(COUNTIF(B46:H46,"13-16"))*(3)+(COUNTIF(B46:H46,"工場9:30-15"))*(5)+(COUNTIF(B46:H46,"工場9-15"))*(5.5)+(COUNTIF(B46:H46,"Y10-・店15-"))*(6.25)</f>
        <v>16.25</v>
      </c>
      <c r="K46" s="692"/>
    </row>
    <row r="47" spans="1:11" ht="15" customHeight="1" x14ac:dyDescent="0.15">
      <c r="A47" s="20" t="s">
        <v>113</v>
      </c>
      <c r="B47" s="12" t="s">
        <v>21</v>
      </c>
      <c r="C47" s="2"/>
      <c r="D47" s="32"/>
      <c r="E47" s="58"/>
      <c r="F47" s="12" t="s">
        <v>20</v>
      </c>
      <c r="G47" s="12" t="s">
        <v>214</v>
      </c>
      <c r="H47" s="12"/>
      <c r="I47" s="5">
        <f>COUNTIFS(B47:H47,"&lt;&gt;空",B47:H47,"&lt;&gt;休",B47:H47,"&lt;&gt;調",B47:H47,"&lt;&gt;",B47:H47,"&lt;&gt;調整休")</f>
        <v>3</v>
      </c>
      <c r="J47" s="682">
        <f t="shared" ref="J47:J50" si="8">SUM(COUNTIF(B47:H47,"9-14:30"))*(5)+(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COUNTIF(B47:H47,"13:30-19"))*(5)+(COUNTIF(B47:H47,"14-17"))*(4)+(COUNTIF(B47:H47,"16-19"))*(4)+(COUNTIF(B47:H47,"13-16"))*(3)</f>
        <v>9</v>
      </c>
      <c r="K47" s="692"/>
    </row>
    <row r="48" spans="1:11" ht="15" customHeight="1" x14ac:dyDescent="0.15">
      <c r="A48" s="20" t="s">
        <v>114</v>
      </c>
      <c r="B48" s="12"/>
      <c r="C48" s="2"/>
      <c r="D48" s="32"/>
      <c r="E48" s="16"/>
      <c r="F48" s="54"/>
      <c r="G48" s="54"/>
      <c r="H48" s="116" t="s">
        <v>116</v>
      </c>
      <c r="I48" s="5">
        <f>COUNTIFS(B48:H48,"&lt;&gt;空",B48:H48,"&lt;&gt;休",B48:H48,"&lt;&gt;調",B48:H48,"&lt;&gt;",B48:H48,"&lt;&gt;調整休")</f>
        <v>1</v>
      </c>
      <c r="J48" s="682">
        <f>SUM(COUNTIF(B48:H48,"9-14:30"))*(5)+(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COUNTIF(B48:H48,"13:30-19"))*(5)+(COUNTIF(B48:H48,"14-17"))*(4)+(COUNTIF(B48:H48,"16-19"))*(4)+(COUNTIF(B48:H48,"13-16"))*(3)+(COUNTIF(B48:H48,"12:30-17:30"))*(4.5)</f>
        <v>4.5</v>
      </c>
      <c r="K48" s="692"/>
    </row>
    <row r="49" spans="1:14" ht="15" customHeight="1" x14ac:dyDescent="0.15">
      <c r="A49" s="20" t="s">
        <v>115</v>
      </c>
      <c r="B49" s="12" t="s">
        <v>21</v>
      </c>
      <c r="C49" s="38"/>
      <c r="D49" s="38"/>
      <c r="E49" s="12"/>
      <c r="F49" s="40"/>
      <c r="G49" s="12" t="s">
        <v>21</v>
      </c>
      <c r="H49" s="12" t="s">
        <v>21</v>
      </c>
      <c r="I49" s="5">
        <f t="shared" ref="I49:I51" si="9">COUNTIFS(B49:H49,"&lt;&gt;空",B49:H49,"&lt;&gt;休",B49:H49,"&lt;&gt;調",B49:H49,"&lt;&gt;",B49:H49,"&lt;&gt;調整休")</f>
        <v>3</v>
      </c>
      <c r="J49" s="682">
        <f t="shared" si="8"/>
        <v>13.5</v>
      </c>
      <c r="K49" s="692"/>
    </row>
    <row r="50" spans="1:14" ht="15" customHeight="1" x14ac:dyDescent="0.15">
      <c r="A50" s="47" t="s">
        <v>128</v>
      </c>
      <c r="B50" s="58"/>
      <c r="C50" s="38"/>
      <c r="D50" s="38"/>
      <c r="E50" s="29"/>
      <c r="F50" s="29" t="s">
        <v>20</v>
      </c>
      <c r="G50" s="12"/>
      <c r="H50" s="12" t="s">
        <v>20</v>
      </c>
      <c r="I50" s="5">
        <f t="shared" si="9"/>
        <v>2</v>
      </c>
      <c r="J50" s="682">
        <f t="shared" si="8"/>
        <v>9</v>
      </c>
      <c r="K50" s="692"/>
    </row>
    <row r="51" spans="1:14" ht="15" customHeight="1" x14ac:dyDescent="0.15">
      <c r="A51" s="47" t="s">
        <v>202</v>
      </c>
      <c r="B51" s="12" t="s">
        <v>20</v>
      </c>
      <c r="C51" s="38"/>
      <c r="D51" s="38"/>
      <c r="E51" s="12" t="s">
        <v>21</v>
      </c>
      <c r="F51" s="29"/>
      <c r="G51" s="12" t="s">
        <v>67</v>
      </c>
      <c r="H51" s="58"/>
      <c r="I51" s="5">
        <f t="shared" si="9"/>
        <v>3</v>
      </c>
      <c r="J51" s="682">
        <f>SUM(COUNTIF(B51:H51,"9-14:30"))*(5)+(COUNTIF(B51:H51,"9-20"))*(10)+(COUNTIF(B51:H51,"9-19"))*(9)+(COUNTIF(B51:H51,"9-18"))*(8)+(COUNTIF(B51:H51,"9-17"))*(7.25)+(COUNTIF(B51:H51,"9-16"))*(6.25)+(COUNTIF(B51:H51,"9-15"))*(5.5)+(COUNTIF(B51:H51,"9-14"))*(4.5)+(COUNTIF(B51:H51,"9-13,17-20"))*(7)+(COUNTIF(B51:H51,"9-13"))*(4)+(COUNTIF(B51:H51,"9-12,18-20"))*(5)+(COUNTIF(B51:H51,"9-12,16-20"))*(7)+(COUNTIF(B51:H51,"9-12,16-19"))*(6)+(COUNTIF(B51:H51,"9-13,16-20"))*(6)+(COUNTIF(B51:H51,"9-12"))*(3)+(COUNTIF(B51:H51,"9-11:30"))*(2.5)+(COUNTIF(B51:H51,"9-11,16-19"))*(5)+(COUNTIF(B51:H51,"9-11"))*(2)+(COUNTIF(B51:H51,"9:30-11:30,16-19"))*(5)+(COUNTIF(B51:H51,"19-20"))*(1)+(COUNTIF(B51:H51,"17-20"))*(3)+(COUNTIF(B51:H51,"16-20"))*(4)+(COUNTIF(B51:H51,"15-20"))*(4.5)+(COUNTIF(B51:H51,"15-19"))*(4)+(COUNTIF(B51:H51,"14-20"))*(5.5)+(COUNTIF(B51:H51,"14-19"))*(4.5)+(COUNTIF(B51:H51,"14:30-20"))*(5)+(COUNTIF(B51:H51,"13-20"))*(6.25)+(COUNTIF(B51:H51,"13-19"))*(5.5)+(COUNTIF(B51:H51,"13-18"))*(4.5)+(COUNTIF(B51:H51,"13-17"))*(4)+(COUNTIF(B51:H51,"12-20"))*(7.25)+(COUNTIF(B51:H51,"10-20"))*(9)+(COUNTIF(B51:H51,"10-15"))*(4.5)+(COUNTIF(B51:H51,"12-18"))*(5.5)+(COUNTIF(B51:H51,"10-12,14-19"))*(6.5)+(COUNTIF(B51:H51,"10-14"))*(4)+(COUNTIF(B51:H51,"13:30-19"))*(5)+(COUNTIF(B51:H51,"14-17"))*(4)+(COUNTIF(B51:H51,"16-19"))*(3)+(COUNTIF(B51:H51,"13-16"))*(3)</f>
        <v>16.25</v>
      </c>
      <c r="K51" s="692"/>
    </row>
    <row r="52" spans="1:14" ht="15" customHeight="1" x14ac:dyDescent="0.15">
      <c r="A52" s="114" t="s">
        <v>66</v>
      </c>
      <c r="B52" s="117"/>
      <c r="C52" s="38"/>
      <c r="D52" s="38"/>
      <c r="E52" s="117"/>
      <c r="F52" s="258" t="s">
        <v>215</v>
      </c>
      <c r="G52" s="117"/>
      <c r="H52" s="117"/>
      <c r="I52" s="115"/>
      <c r="J52" s="91"/>
      <c r="K52" s="92"/>
    </row>
    <row r="53" spans="1:14" ht="12" customHeight="1" x14ac:dyDescent="0.15">
      <c r="A53" s="41"/>
      <c r="B53" s="42"/>
      <c r="C53" s="42"/>
      <c r="D53" s="42"/>
      <c r="E53" s="42"/>
      <c r="F53" s="42"/>
      <c r="G53" s="42"/>
      <c r="H53" s="42"/>
      <c r="I53" s="881" t="s">
        <v>260</v>
      </c>
      <c r="J53" s="881"/>
      <c r="K53" s="881"/>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60">
    <mergeCell ref="J6:K6"/>
    <mergeCell ref="B1:F1"/>
    <mergeCell ref="H1:K1"/>
    <mergeCell ref="I3:I4"/>
    <mergeCell ref="J3:K4"/>
    <mergeCell ref="J5:K5"/>
    <mergeCell ref="J20:K20"/>
    <mergeCell ref="J7:K7"/>
    <mergeCell ref="J8:K8"/>
    <mergeCell ref="J9:K9"/>
    <mergeCell ref="J10:K10"/>
    <mergeCell ref="J11:K11"/>
    <mergeCell ref="J13:K14"/>
    <mergeCell ref="J15:K15"/>
    <mergeCell ref="J16:K16"/>
    <mergeCell ref="J17:K17"/>
    <mergeCell ref="J18:K18"/>
    <mergeCell ref="J19:K19"/>
    <mergeCell ref="J33:K34"/>
    <mergeCell ref="J21:K21"/>
    <mergeCell ref="J23:K24"/>
    <mergeCell ref="B24:F24"/>
    <mergeCell ref="G25:H25"/>
    <mergeCell ref="J25:K25"/>
    <mergeCell ref="J26:K26"/>
    <mergeCell ref="J27:K27"/>
    <mergeCell ref="J28:K28"/>
    <mergeCell ref="J29:K29"/>
    <mergeCell ref="J30:K30"/>
    <mergeCell ref="J31:K31"/>
    <mergeCell ref="J48:K48"/>
    <mergeCell ref="J35:K35"/>
    <mergeCell ref="J36:K36"/>
    <mergeCell ref="J37:K37"/>
    <mergeCell ref="J38:K38"/>
    <mergeCell ref="J39:K39"/>
    <mergeCell ref="J40:K40"/>
    <mergeCell ref="J41:K41"/>
    <mergeCell ref="J43:K44"/>
    <mergeCell ref="J45:K45"/>
    <mergeCell ref="J46:K46"/>
    <mergeCell ref="J47:K47"/>
    <mergeCell ref="A59:B59"/>
    <mergeCell ref="C59:K59"/>
    <mergeCell ref="J49:K49"/>
    <mergeCell ref="J50:K50"/>
    <mergeCell ref="J51:K51"/>
    <mergeCell ref="I53:K53"/>
    <mergeCell ref="A54:B54"/>
    <mergeCell ref="D54:E54"/>
    <mergeCell ref="A55:B55"/>
    <mergeCell ref="C55:K55"/>
    <mergeCell ref="A56:B56"/>
    <mergeCell ref="C56:K56"/>
    <mergeCell ref="C57:K57"/>
    <mergeCell ref="A60:B60"/>
    <mergeCell ref="A61:B61"/>
    <mergeCell ref="C61:K61"/>
    <mergeCell ref="A62:B62"/>
    <mergeCell ref="C62:K62"/>
  </mergeCells>
  <phoneticPr fontId="13"/>
  <pageMargins left="0.39370078740157483" right="0.27559055118110237" top="0.31496062992125984" bottom="0.11811023622047245" header="0.51181102362204722" footer="0.51181102362204722"/>
  <pageSetup paperSize="9" scale="95"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0AAB27B-9CC9-47A6-AA79-FAAAA44340F2}">
          <x14:formula1>
            <xm:f>'F:\Users\clmiwa-three\Downloads\[《中村》新田・草加 エリア 仮シフト【12月16日～1月15日】.xlsx]参照データベース'!#REF!</xm:f>
          </x14:formula1>
          <xm:sqref>G1 E53:H53 B29:F32 C19:D22 C39:D42 B9:E12 C49:D53</xm:sqref>
        </x14:dataValidation>
      </x14:dataValidations>
    </ext>
  </extLst>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952DA-4931-42D7-B6CB-0C21AF4363CC}">
  <sheetPr>
    <tabColor theme="7" tint="0.59999389629810485"/>
  </sheetPr>
  <dimension ref="A1:N66"/>
  <sheetViews>
    <sheetView topLeftCell="A36" zoomScaleNormal="100" workbookViewId="0">
      <selection activeCell="A64" sqref="A64:XFD69"/>
    </sheetView>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1" ht="15" thickBot="1" x14ac:dyDescent="0.2">
      <c r="A1" s="60" t="s">
        <v>69</v>
      </c>
      <c r="B1" s="753" t="s">
        <v>254</v>
      </c>
      <c r="C1" s="753"/>
      <c r="D1" s="753"/>
      <c r="E1" s="753"/>
      <c r="F1" s="753"/>
      <c r="G1" s="754"/>
      <c r="H1" s="832" t="s">
        <v>130</v>
      </c>
      <c r="I1" s="833"/>
      <c r="J1" s="834"/>
      <c r="K1" s="835"/>
    </row>
    <row r="2" spans="1:11" ht="9" customHeight="1" x14ac:dyDescent="0.15">
      <c r="A2" s="152"/>
    </row>
    <row r="3" spans="1:11" s="13" customFormat="1" ht="14.25" customHeight="1" x14ac:dyDescent="0.15">
      <c r="A3" s="153" t="s">
        <v>0</v>
      </c>
      <c r="B3" s="154"/>
      <c r="C3" s="154"/>
      <c r="D3" s="154"/>
      <c r="E3" s="154"/>
      <c r="F3" s="154">
        <v>45870</v>
      </c>
      <c r="G3" s="154">
        <v>45871</v>
      </c>
      <c r="H3" s="154">
        <v>45872</v>
      </c>
      <c r="I3" s="836" t="s">
        <v>1</v>
      </c>
      <c r="J3" s="817" t="s">
        <v>2</v>
      </c>
      <c r="K3" s="818"/>
    </row>
    <row r="4" spans="1:11" s="159" customFormat="1" ht="14.25" customHeight="1" x14ac:dyDescent="0.15">
      <c r="A4" s="155" t="s">
        <v>3</v>
      </c>
      <c r="B4" s="157"/>
      <c r="C4" s="157"/>
      <c r="D4" s="157"/>
      <c r="E4" s="157"/>
      <c r="F4" s="157" t="s">
        <v>8</v>
      </c>
      <c r="G4" s="157" t="s">
        <v>9</v>
      </c>
      <c r="H4" s="158" t="s">
        <v>10</v>
      </c>
      <c r="I4" s="837"/>
      <c r="J4" s="819"/>
      <c r="K4" s="820"/>
    </row>
    <row r="5" spans="1:11" s="159" customFormat="1" ht="14.25" customHeight="1" x14ac:dyDescent="0.15">
      <c r="A5" s="179" t="s">
        <v>142</v>
      </c>
      <c r="B5" s="156"/>
      <c r="C5" s="157"/>
      <c r="D5" s="156"/>
      <c r="E5" s="156"/>
      <c r="F5" s="160">
        <v>5</v>
      </c>
      <c r="G5" s="160">
        <v>6</v>
      </c>
      <c r="H5" s="160">
        <v>5</v>
      </c>
      <c r="I5" s="161"/>
      <c r="J5" s="162"/>
      <c r="K5" s="163"/>
    </row>
    <row r="6" spans="1:11" ht="13.5" customHeight="1" x14ac:dyDescent="0.15">
      <c r="A6" s="164" t="s">
        <v>132</v>
      </c>
      <c r="B6" s="165"/>
      <c r="C6" s="180"/>
      <c r="D6" s="165"/>
      <c r="E6" s="165"/>
      <c r="F6" s="238" t="s">
        <v>133</v>
      </c>
      <c r="G6" s="40" t="s">
        <v>140</v>
      </c>
      <c r="H6" s="238" t="s">
        <v>133</v>
      </c>
      <c r="I6" s="166"/>
      <c r="J6" s="873"/>
      <c r="K6" s="874"/>
    </row>
    <row r="7" spans="1:11" ht="13.5" customHeight="1" x14ac:dyDescent="0.15">
      <c r="A7" s="164" t="s">
        <v>134</v>
      </c>
      <c r="B7" s="234"/>
      <c r="C7" s="137"/>
      <c r="D7" s="234"/>
      <c r="E7" s="234"/>
      <c r="F7" s="40" t="s">
        <v>135</v>
      </c>
      <c r="G7" s="40" t="s">
        <v>136</v>
      </c>
      <c r="H7" s="40" t="s">
        <v>135</v>
      </c>
      <c r="I7" s="168">
        <f>COUNTA(B7:H7)</f>
        <v>3</v>
      </c>
      <c r="J7" s="838">
        <f>SUM(COUNTIF(B7:H7,"9-15"))*(5.5)+SUM(COUNTIF(B7:H7,"10-15"))*(4.5)+SUM(COUNTIF(B7:H7,"12-15"))*(3)+SUM(COUNTIF(B7:H7,"9-12"))*(3)+SUM(COUNTIF(B7:H7,"9-17"))*(7.25)+SUM(COUNTIF(B7:H7,"13-15"))*(2)</f>
        <v>18.25</v>
      </c>
      <c r="K7" s="838"/>
    </row>
    <row r="8" spans="1:11" ht="13.5" customHeight="1" x14ac:dyDescent="0.15">
      <c r="A8" s="164" t="s">
        <v>137</v>
      </c>
      <c r="B8" s="236"/>
      <c r="C8" s="235"/>
      <c r="D8" s="236"/>
      <c r="E8" s="236"/>
      <c r="F8" s="16"/>
      <c r="G8" s="40" t="s">
        <v>72</v>
      </c>
      <c r="H8" s="40"/>
      <c r="I8" s="166">
        <f>COUNTA(B8:H8)</f>
        <v>1</v>
      </c>
      <c r="J8" s="838">
        <f>SUM(COUNTIF(B8:H8,"9-15"))*(5.5)+SUM(COUNTIF(B8:H8,"10-15"))*(4.5)+SUM(COUNTIF(B8:H8,"12-15"))*(3)+SUM(COUNTIF(B8:H8,"9-12"))*(3)+SUM(COUNTIF(B8:H8,"9-17"))*(7.25)+SUM(COUNTIF(B8:H8,"13-15"))*(2)+SUM(COUNTIF(B8:H8,"10-12"))*(2)</f>
        <v>3</v>
      </c>
      <c r="K8" s="838"/>
    </row>
    <row r="9" spans="1:11" ht="13.5" customHeight="1" x14ac:dyDescent="0.15">
      <c r="A9" s="164" t="s">
        <v>138</v>
      </c>
      <c r="B9" s="236"/>
      <c r="C9" s="235"/>
      <c r="D9" s="236"/>
      <c r="E9" s="236"/>
      <c r="F9" s="16" t="s">
        <v>135</v>
      </c>
      <c r="G9" s="16" t="s">
        <v>135</v>
      </c>
      <c r="H9" s="16" t="s">
        <v>135</v>
      </c>
      <c r="I9" s="166">
        <f>COUNTA(B9:H9)</f>
        <v>3</v>
      </c>
      <c r="J9" s="838">
        <f>SUM(COUNTIF(B9:H9,"9-15"))*(5.5)+SUM(COUNTIF(B9:H9,"10-15"))*(4.5)+SUM(COUNTIF(B9:H9,"12-15"))*(3)+SUM(COUNTIF(B9:H9,"9-12"))*(3)+SUM(COUNTIF(B9:H9,"9-17"))*(7.25)+SUM(COUNTIF(B9:H9,"13-15"))*(2)</f>
        <v>16.5</v>
      </c>
      <c r="K9" s="838"/>
    </row>
    <row r="10" spans="1:11" ht="13.5" customHeight="1" x14ac:dyDescent="0.15">
      <c r="A10" s="164" t="s">
        <v>39</v>
      </c>
      <c r="B10" s="234"/>
      <c r="C10" s="234"/>
      <c r="D10" s="234"/>
      <c r="E10" s="234"/>
      <c r="F10" s="40" t="s">
        <v>58</v>
      </c>
      <c r="G10" s="40"/>
      <c r="H10" s="40"/>
      <c r="I10" s="166">
        <f>COUNTA(B10:H10)</f>
        <v>1</v>
      </c>
      <c r="J10" s="873">
        <f>SUM(COUNTIF(B10:H10,"9-15"))*(5.5)+SUM(COUNTIF(B10:H10,"10-15"))*(4.5)+SUM(COUNTIF(B10:H10,"12-15"))*(3)+SUM(COUNTIF(B10:H10,"9-12"))*(3)+SUM(COUNTIF(B10:H10,"9-17"))*(7.25)+SUM(COUNTIF(B10:H10,"13-15"))*(2)+SUM(COUNTIF(B10:H10,"9-16"))*(6.25)+SUM(COUNTIF(B10:H10,"9-14"))*(4.5)</f>
        <v>6.25</v>
      </c>
      <c r="K10" s="874"/>
    </row>
    <row r="11" spans="1:11" ht="13.5" customHeight="1" x14ac:dyDescent="0.15">
      <c r="A11" s="20" t="s">
        <v>230</v>
      </c>
      <c r="B11" s="234"/>
      <c r="C11" s="234"/>
      <c r="D11" s="234"/>
      <c r="E11" s="234"/>
      <c r="F11" s="40"/>
      <c r="G11" s="40" t="s">
        <v>20</v>
      </c>
      <c r="H11" s="40"/>
      <c r="I11" s="166">
        <f>COUNTA(B11:H11)</f>
        <v>1</v>
      </c>
      <c r="J11" s="838">
        <f>SUM(COUNTIF(B11:H11,"9-15"))*(5.5)+SUM(COUNTIF(B11:H11,"10-15"))*(4.5)+SUM(COUNTIF(B11:H11,"12-15"))*(3)+SUM(COUNTIF(B11:H11,"9-12"))*(3)+SUM(COUNTIF(B11:H11,"9-17"))*(7.25)+SUM(COUNTIF(B11:H11,"13-15"))*(2)+SUM(COUNTIF(B11:H11,"9-14"))*(4.5)</f>
        <v>4.5</v>
      </c>
      <c r="K11" s="838"/>
    </row>
    <row r="12" spans="1:11" ht="13.5" customHeight="1" thickBot="1" x14ac:dyDescent="0.2">
      <c r="A12" s="20" t="s">
        <v>281</v>
      </c>
      <c r="B12" s="234"/>
      <c r="C12" s="234"/>
      <c r="D12" s="234"/>
      <c r="E12" s="234"/>
      <c r="F12" s="40"/>
      <c r="G12" s="40"/>
      <c r="H12" s="40"/>
      <c r="I12" s="253"/>
      <c r="J12" s="254"/>
      <c r="K12" s="374"/>
    </row>
    <row r="13" spans="1:11" ht="13.5" customHeight="1" x14ac:dyDescent="0.15">
      <c r="A13" s="824" t="s">
        <v>139</v>
      </c>
      <c r="B13" s="237"/>
      <c r="C13" s="237"/>
      <c r="D13" s="237"/>
      <c r="E13" s="237"/>
      <c r="F13" s="233" t="s">
        <v>140</v>
      </c>
      <c r="G13" s="233" t="s">
        <v>140</v>
      </c>
      <c r="H13" s="233" t="s">
        <v>140</v>
      </c>
      <c r="I13" s="826"/>
      <c r="J13" s="828"/>
      <c r="K13" s="829"/>
    </row>
    <row r="14" spans="1:11" ht="13.5" customHeight="1" thickBot="1" x14ac:dyDescent="0.2">
      <c r="A14" s="825"/>
      <c r="B14" s="171"/>
      <c r="C14" s="170"/>
      <c r="D14" s="171"/>
      <c r="E14" s="171"/>
      <c r="F14" s="173" t="s">
        <v>279</v>
      </c>
      <c r="G14" s="173" t="s">
        <v>279</v>
      </c>
      <c r="H14" s="173" t="s">
        <v>279</v>
      </c>
      <c r="I14" s="827"/>
      <c r="J14" s="830"/>
      <c r="K14" s="831"/>
    </row>
    <row r="15" spans="1:11" s="13" customFormat="1" ht="14.25" customHeight="1" x14ac:dyDescent="0.15">
      <c r="A15" s="175" t="s">
        <v>0</v>
      </c>
      <c r="B15" s="176">
        <v>45873</v>
      </c>
      <c r="C15" s="176">
        <v>45874</v>
      </c>
      <c r="D15" s="176">
        <v>45875</v>
      </c>
      <c r="E15" s="176">
        <v>45876</v>
      </c>
      <c r="F15" s="176">
        <v>45877</v>
      </c>
      <c r="G15" s="176">
        <v>45878</v>
      </c>
      <c r="H15" s="176">
        <v>45879</v>
      </c>
      <c r="I15" s="177"/>
      <c r="J15" s="822" t="s">
        <v>2</v>
      </c>
      <c r="K15" s="823"/>
    </row>
    <row r="16" spans="1:11" s="159" customFormat="1" ht="14.25" customHeight="1" x14ac:dyDescent="0.15">
      <c r="A16" s="155" t="s">
        <v>3</v>
      </c>
      <c r="B16" s="157" t="s">
        <v>4</v>
      </c>
      <c r="C16" s="157" t="s">
        <v>5</v>
      </c>
      <c r="D16" s="157" t="s">
        <v>6</v>
      </c>
      <c r="E16" s="157" t="s">
        <v>7</v>
      </c>
      <c r="F16" s="157" t="s">
        <v>8</v>
      </c>
      <c r="G16" s="157" t="s">
        <v>9</v>
      </c>
      <c r="H16" s="158" t="s">
        <v>10</v>
      </c>
      <c r="I16" s="178"/>
      <c r="J16" s="819"/>
      <c r="K16" s="820"/>
    </row>
    <row r="17" spans="1:11" s="159" customFormat="1" ht="14.25" customHeight="1" x14ac:dyDescent="0.15">
      <c r="A17" s="179" t="s">
        <v>142</v>
      </c>
      <c r="B17" s="160">
        <v>7</v>
      </c>
      <c r="C17" s="157"/>
      <c r="D17" s="156"/>
      <c r="E17" s="160">
        <v>6</v>
      </c>
      <c r="F17" s="160">
        <v>4</v>
      </c>
      <c r="G17" s="160">
        <v>7</v>
      </c>
      <c r="H17" s="160">
        <v>4</v>
      </c>
      <c r="I17" s="161"/>
      <c r="J17" s="162"/>
      <c r="K17" s="163"/>
    </row>
    <row r="18" spans="1:11" ht="13.5" customHeight="1" x14ac:dyDescent="0.15">
      <c r="A18" s="164" t="s">
        <v>132</v>
      </c>
      <c r="B18" s="40" t="s">
        <v>140</v>
      </c>
      <c r="C18" s="180"/>
      <c r="D18" s="165"/>
      <c r="E18" s="40" t="s">
        <v>140</v>
      </c>
      <c r="F18" s="238" t="s">
        <v>133</v>
      </c>
      <c r="G18" s="40" t="s">
        <v>140</v>
      </c>
      <c r="H18" s="238" t="s">
        <v>133</v>
      </c>
      <c r="I18" s="166">
        <f t="shared" ref="I18:I21" si="0">COUNTA(B18:H18)</f>
        <v>5</v>
      </c>
      <c r="J18" s="873"/>
      <c r="K18" s="874"/>
    </row>
    <row r="19" spans="1:11" ht="13.5" customHeight="1" x14ac:dyDescent="0.15">
      <c r="A19" s="181" t="s">
        <v>134</v>
      </c>
      <c r="B19" s="40" t="s">
        <v>135</v>
      </c>
      <c r="C19" s="137"/>
      <c r="D19" s="234"/>
      <c r="E19" s="40" t="s">
        <v>135</v>
      </c>
      <c r="F19" s="40" t="s">
        <v>72</v>
      </c>
      <c r="G19" s="40" t="s">
        <v>136</v>
      </c>
      <c r="H19" s="40" t="s">
        <v>135</v>
      </c>
      <c r="I19" s="168">
        <f t="shared" si="0"/>
        <v>5</v>
      </c>
      <c r="J19" s="838">
        <f>SUM(COUNTIF(B19:H19,"9-15"))*(5.5)+SUM(COUNTIF(B19:H19,"10-15"))*(4.5)+SUM(COUNTIF(B19:H19,"12-15"))*(3)+SUM(COUNTIF(B19:H19,"9-12"))*(3)+SUM(COUNTIF(B19:H19,"9-17"))*(7.25)+SUM(COUNTIF(B19:H19,"13-15"))*(2)</f>
        <v>26.75</v>
      </c>
      <c r="K19" s="838"/>
    </row>
    <row r="20" spans="1:11" ht="13.5" customHeight="1" x14ac:dyDescent="0.15">
      <c r="A20" s="182" t="s">
        <v>137</v>
      </c>
      <c r="B20" s="40"/>
      <c r="C20" s="235"/>
      <c r="D20" s="236"/>
      <c r="E20" s="40" t="s">
        <v>72</v>
      </c>
      <c r="F20" s="16"/>
      <c r="G20" s="40" t="s">
        <v>72</v>
      </c>
      <c r="H20" s="40"/>
      <c r="I20" s="166">
        <f t="shared" si="0"/>
        <v>2</v>
      </c>
      <c r="J20" s="838">
        <f>SUM(COUNTIF(B20:H20,"9-15"))*(5.5)+SUM(COUNTIF(B20:H20,"10-15"))*(4.5)+SUM(COUNTIF(B20:H20,"12-15"))*(3)+SUM(COUNTIF(B20:H20,"9-12"))*(3)+SUM(COUNTIF(B20:H20,"9-17"))*(7.25)+SUM(COUNTIF(B20:H20,"13-15"))*(2)+SUM(COUNTIF(B20:H20,"10-12"))*(2)</f>
        <v>6</v>
      </c>
      <c r="K20" s="838"/>
    </row>
    <row r="21" spans="1:11" ht="13.5" customHeight="1" x14ac:dyDescent="0.15">
      <c r="A21" s="164" t="s">
        <v>138</v>
      </c>
      <c r="B21" s="16" t="s">
        <v>72</v>
      </c>
      <c r="C21" s="235"/>
      <c r="D21" s="236"/>
      <c r="E21" s="16"/>
      <c r="F21" s="16" t="s">
        <v>72</v>
      </c>
      <c r="G21" s="16" t="s">
        <v>135</v>
      </c>
      <c r="H21" s="16" t="s">
        <v>135</v>
      </c>
      <c r="I21" s="166">
        <f t="shared" si="0"/>
        <v>4</v>
      </c>
      <c r="J21" s="838">
        <f>SUM(COUNTIF(B21:H21,"9-15"))*(5.5)+SUM(COUNTIF(B21:H21,"10-15"))*(4.5)+SUM(COUNTIF(B21:H21,"12-15"))*(3)+SUM(COUNTIF(B21:H21,"9-12"))*(3)+SUM(COUNTIF(B21:H21,"9-17"))*(7.25)+SUM(COUNTIF(B21:H21,"13-15"))*(2)</f>
        <v>17</v>
      </c>
      <c r="K21" s="838"/>
    </row>
    <row r="22" spans="1:11" x14ac:dyDescent="0.15">
      <c r="A22" s="164" t="s">
        <v>39</v>
      </c>
      <c r="B22" s="40" t="s">
        <v>22</v>
      </c>
      <c r="C22" s="234"/>
      <c r="D22" s="234"/>
      <c r="E22" s="40" t="s">
        <v>22</v>
      </c>
      <c r="F22" s="40" t="s">
        <v>58</v>
      </c>
      <c r="G22" s="40"/>
      <c r="H22" s="40" t="s">
        <v>20</v>
      </c>
      <c r="I22" s="166">
        <f>COUNTA(B22:H22)</f>
        <v>4</v>
      </c>
      <c r="J22" s="873">
        <f>SUM(COUNTIF(B22:H22,"9-15"))*(5.5)+SUM(COUNTIF(B22:H22,"10-15"))*(4.5)+SUM(COUNTIF(B22:H22,"12-15"))*(3)+SUM(COUNTIF(B22:H22,"9-12"))*(3)+SUM(COUNTIF(B22:H22,"9-17"))*(7.25)+SUM(COUNTIF(B22:H22,"13-15"))*(2)+SUM(COUNTIF(B22:H22,"9-16"))*(6.25)+SUM(COUNTIF(B22:H22,"9-14"))*(4.5)</f>
        <v>21.75</v>
      </c>
      <c r="K22" s="874"/>
    </row>
    <row r="23" spans="1:11" ht="13.5" customHeight="1" x14ac:dyDescent="0.15">
      <c r="A23" s="20" t="s">
        <v>230</v>
      </c>
      <c r="B23" s="40" t="s">
        <v>20</v>
      </c>
      <c r="C23" s="234"/>
      <c r="D23" s="234"/>
      <c r="E23" s="40" t="s">
        <v>20</v>
      </c>
      <c r="F23" s="40"/>
      <c r="G23" s="40" t="s">
        <v>20</v>
      </c>
      <c r="H23" s="40"/>
      <c r="I23" s="166">
        <f>COUNTA(B23:H23)</f>
        <v>3</v>
      </c>
      <c r="J23" s="838">
        <f>SUM(COUNTIF(B23:H23,"9-15"))*(5.5)+SUM(COUNTIF(B23:H23,"10-15"))*(4.5)+SUM(COUNTIF(B23:H23,"12-15"))*(3)+SUM(COUNTIF(B23:H23,"9-12"))*(3)+SUM(COUNTIF(B23:H23,"9-17"))*(7.25)+SUM(COUNTIF(B23:H23,"13-15"))*(2)+SUM(COUNTIF(B23:H23,"9-14"))*(4.5)</f>
        <v>13.5</v>
      </c>
      <c r="K23" s="838"/>
    </row>
    <row r="24" spans="1:11" ht="13.5" customHeight="1" thickBot="1" x14ac:dyDescent="0.2">
      <c r="A24" s="20" t="s">
        <v>281</v>
      </c>
      <c r="B24" s="40"/>
      <c r="C24" s="234"/>
      <c r="D24" s="234"/>
      <c r="E24" s="40"/>
      <c r="F24" s="40"/>
      <c r="G24" s="40"/>
      <c r="H24" s="40"/>
      <c r="I24" s="253"/>
      <c r="J24" s="254"/>
      <c r="K24" s="374"/>
    </row>
    <row r="25" spans="1:11" ht="13.5" customHeight="1" x14ac:dyDescent="0.15">
      <c r="A25" s="824" t="s">
        <v>139</v>
      </c>
      <c r="B25" s="233" t="s">
        <v>140</v>
      </c>
      <c r="C25" s="237"/>
      <c r="D25" s="237"/>
      <c r="E25" s="233" t="s">
        <v>140</v>
      </c>
      <c r="F25" s="233" t="s">
        <v>140</v>
      </c>
      <c r="G25" s="233" t="s">
        <v>140</v>
      </c>
      <c r="H25" s="233" t="s">
        <v>140</v>
      </c>
      <c r="I25" s="826"/>
      <c r="J25" s="828"/>
      <c r="K25" s="829"/>
    </row>
    <row r="26" spans="1:11" ht="13.5" customHeight="1" thickBot="1" x14ac:dyDescent="0.2">
      <c r="A26" s="825"/>
      <c r="B26" s="173"/>
      <c r="C26" s="170"/>
      <c r="D26" s="171"/>
      <c r="E26" s="172"/>
      <c r="F26" s="173"/>
      <c r="G26" s="173" t="s">
        <v>122</v>
      </c>
      <c r="H26" s="174"/>
      <c r="I26" s="827"/>
      <c r="J26" s="830"/>
      <c r="K26" s="831"/>
    </row>
    <row r="27" spans="1:11" s="13" customFormat="1" ht="14.25" customHeight="1" x14ac:dyDescent="0.15">
      <c r="A27" s="153" t="s">
        <v>0</v>
      </c>
      <c r="B27" s="183">
        <v>45880</v>
      </c>
      <c r="C27" s="183">
        <v>45881</v>
      </c>
      <c r="D27" s="183">
        <v>45882</v>
      </c>
      <c r="E27" s="183">
        <v>45883</v>
      </c>
      <c r="F27" s="183">
        <v>45884</v>
      </c>
      <c r="G27" s="183">
        <v>45885</v>
      </c>
      <c r="H27" s="183">
        <v>45886</v>
      </c>
      <c r="I27" s="177"/>
      <c r="J27" s="822" t="s">
        <v>2</v>
      </c>
      <c r="K27" s="823"/>
    </row>
    <row r="28" spans="1:11" s="159" customFormat="1" ht="14.25" customHeight="1" x14ac:dyDescent="0.15">
      <c r="A28" s="155" t="s">
        <v>3</v>
      </c>
      <c r="B28" s="353" t="s">
        <v>4</v>
      </c>
      <c r="C28" s="157" t="s">
        <v>5</v>
      </c>
      <c r="D28" s="157" t="s">
        <v>6</v>
      </c>
      <c r="E28" s="157" t="s">
        <v>7</v>
      </c>
      <c r="F28" s="157" t="s">
        <v>8</v>
      </c>
      <c r="G28" s="157" t="s">
        <v>9</v>
      </c>
      <c r="H28" s="158" t="s">
        <v>10</v>
      </c>
      <c r="I28" s="178"/>
      <c r="J28" s="819"/>
      <c r="K28" s="820"/>
    </row>
    <row r="29" spans="1:11" s="123" customFormat="1" ht="14.25" customHeight="1" x14ac:dyDescent="0.15">
      <c r="A29" s="179" t="s">
        <v>131</v>
      </c>
      <c r="B29" s="1031" t="s">
        <v>256</v>
      </c>
      <c r="C29" s="1032"/>
      <c r="D29" s="1032"/>
      <c r="E29" s="1032"/>
      <c r="F29" s="1033"/>
      <c r="G29" s="160">
        <v>7</v>
      </c>
      <c r="H29" s="160">
        <v>4</v>
      </c>
      <c r="I29" s="161"/>
      <c r="J29" s="162"/>
      <c r="K29" s="163"/>
    </row>
    <row r="30" spans="1:11" ht="13.5" customHeight="1" x14ac:dyDescent="0.15">
      <c r="A30" s="164" t="s">
        <v>132</v>
      </c>
      <c r="B30" s="180"/>
      <c r="C30" s="180"/>
      <c r="D30" s="165"/>
      <c r="E30" s="180"/>
      <c r="F30" s="180"/>
      <c r="G30" s="40" t="s">
        <v>140</v>
      </c>
      <c r="H30" s="238" t="s">
        <v>133</v>
      </c>
      <c r="I30" s="166">
        <f t="shared" ref="I30:I33" si="1">COUNTA(B30:H30)</f>
        <v>2</v>
      </c>
      <c r="J30" s="873"/>
      <c r="K30" s="874"/>
    </row>
    <row r="31" spans="1:11" ht="13.5" customHeight="1" x14ac:dyDescent="0.15">
      <c r="A31" s="181" t="s">
        <v>134</v>
      </c>
      <c r="B31" s="137"/>
      <c r="C31" s="137"/>
      <c r="D31" s="234"/>
      <c r="E31" s="137"/>
      <c r="F31" s="137"/>
      <c r="G31" s="40" t="s">
        <v>136</v>
      </c>
      <c r="H31" s="40" t="s">
        <v>135</v>
      </c>
      <c r="I31" s="168">
        <f t="shared" si="1"/>
        <v>2</v>
      </c>
      <c r="J31" s="838">
        <f>SUM(COUNTIF(B31:H31,"9-15"))*(5.5)+SUM(COUNTIF(B31:H31,"10-15"))*(4.5)+SUM(COUNTIF(B31:H31,"12-15"))*(3)+SUM(COUNTIF(B31:H31,"9-12"))*(3)+SUM(COUNTIF(B31:H31,"9-17"))*(7.25)+SUM(COUNTIF(B31:H31,"13-15"))*(2)</f>
        <v>12.75</v>
      </c>
      <c r="K31" s="838"/>
    </row>
    <row r="32" spans="1:11" ht="13.5" customHeight="1" x14ac:dyDescent="0.15">
      <c r="A32" s="182" t="s">
        <v>137</v>
      </c>
      <c r="B32" s="235"/>
      <c r="C32" s="235"/>
      <c r="D32" s="236"/>
      <c r="E32" s="235"/>
      <c r="F32" s="235"/>
      <c r="G32" s="40" t="s">
        <v>72</v>
      </c>
      <c r="H32" s="40"/>
      <c r="I32" s="166">
        <f t="shared" si="1"/>
        <v>1</v>
      </c>
      <c r="J32" s="838">
        <f>SUM(COUNTIF(B32:H32,"9-15"))*(5.5)+SUM(COUNTIF(B32:H32,"10-15"))*(4.5)+SUM(COUNTIF(B32:H32,"12-15"))*(3)+SUM(COUNTIF(B32:H32,"9-12"))*(3)+SUM(COUNTIF(B32:H32,"9-17"))*(7.25)+SUM(COUNTIF(B32:H32,"13-15"))*(2)+SUM(COUNTIF(B32:H32,"10-12"))*(2)</f>
        <v>3</v>
      </c>
      <c r="K32" s="838"/>
    </row>
    <row r="33" spans="1:11" ht="13.5" customHeight="1" x14ac:dyDescent="0.15">
      <c r="A33" s="164" t="s">
        <v>138</v>
      </c>
      <c r="B33" s="235"/>
      <c r="C33" s="235"/>
      <c r="D33" s="236"/>
      <c r="E33" s="235"/>
      <c r="F33" s="235"/>
      <c r="G33" s="16" t="s">
        <v>135</v>
      </c>
      <c r="H33" s="16" t="s">
        <v>135</v>
      </c>
      <c r="I33" s="166">
        <f t="shared" si="1"/>
        <v>2</v>
      </c>
      <c r="J33" s="838">
        <f>SUM(COUNTIF(B33:H33,"9-15"))*(5.5)+SUM(COUNTIF(B33:H33,"10-15"))*(4.5)+SUM(COUNTIF(B33:H33,"12-15"))*(3)+SUM(COUNTIF(B33:H33,"9-12"))*(3)+SUM(COUNTIF(B33:H33,"9-17"))*(7.25)+SUM(COUNTIF(B33:H33,"13-15"))*(2)</f>
        <v>11</v>
      </c>
      <c r="K33" s="838"/>
    </row>
    <row r="34" spans="1:11" ht="13.5" customHeight="1" x14ac:dyDescent="0.15">
      <c r="A34" s="164" t="s">
        <v>39</v>
      </c>
      <c r="B34" s="234"/>
      <c r="C34" s="234"/>
      <c r="D34" s="234"/>
      <c r="E34" s="234"/>
      <c r="F34" s="234"/>
      <c r="G34" s="40"/>
      <c r="H34" s="40" t="s">
        <v>20</v>
      </c>
      <c r="I34" s="166">
        <f>COUNTA(B34:H34)</f>
        <v>1</v>
      </c>
      <c r="J34" s="838">
        <f>SUM(COUNTIF(B34:H34,"9-15"))*(5.5)+SUM(COUNTIF(B34:H34,"10-15"))*(4.5)+SUM(COUNTIF(B34:H34,"12-15"))*(3)+SUM(COUNTIF(B34:H34,"9-12"))*(3)+SUM(COUNTIF(B34:H34,"9-17"))*(7.25)+SUM(COUNTIF(B34:H34,"13-15"))*(2)+SUM(COUNTIF(B34:H34,"9-16"))*(6.25)+SUM(COUNTIF(B34:H34,"9-14"))*(4.5)</f>
        <v>4.5</v>
      </c>
      <c r="K34" s="838"/>
    </row>
    <row r="35" spans="1:11" ht="13.5" customHeight="1" x14ac:dyDescent="0.15">
      <c r="A35" s="20" t="s">
        <v>230</v>
      </c>
      <c r="B35" s="234"/>
      <c r="C35" s="234"/>
      <c r="D35" s="234"/>
      <c r="E35" s="234"/>
      <c r="F35" s="234"/>
      <c r="G35" s="40" t="s">
        <v>20</v>
      </c>
      <c r="H35" s="40"/>
      <c r="I35" s="166">
        <f>COUNTA(B35:H35)</f>
        <v>1</v>
      </c>
      <c r="J35" s="838">
        <f>SUM(COUNTIF(B35:H35,"9-15"))*(5.5)+SUM(COUNTIF(B35:H35,"10-15"))*(4.5)+SUM(COUNTIF(B35:H35,"12-15"))*(3)+SUM(COUNTIF(B35:H35,"9-12"))*(3)+SUM(COUNTIF(B35:H35,"9-17"))*(7.25)+SUM(COUNTIF(B35:H35,"13-15"))*(2)+SUM(COUNTIF(B35:H35,"9-14"))*(4.5)</f>
        <v>4.5</v>
      </c>
      <c r="K35" s="838"/>
    </row>
    <row r="36" spans="1:11" ht="13.5" customHeight="1" thickBot="1" x14ac:dyDescent="0.2">
      <c r="A36" s="20" t="s">
        <v>281</v>
      </c>
      <c r="B36" s="234"/>
      <c r="C36" s="234"/>
      <c r="D36" s="234"/>
      <c r="E36" s="234"/>
      <c r="F36" s="234"/>
      <c r="G36" s="40"/>
      <c r="H36" s="40"/>
      <c r="I36" s="253"/>
      <c r="J36" s="254"/>
      <c r="K36" s="374"/>
    </row>
    <row r="37" spans="1:11" ht="13.5" customHeight="1" x14ac:dyDescent="0.15">
      <c r="A37" s="824" t="s">
        <v>139</v>
      </c>
      <c r="B37" s="237"/>
      <c r="C37" s="237"/>
      <c r="D37" s="237"/>
      <c r="E37" s="237"/>
      <c r="F37" s="237"/>
      <c r="G37" s="233" t="s">
        <v>140</v>
      </c>
      <c r="H37" s="233" t="s">
        <v>140</v>
      </c>
      <c r="I37" s="826"/>
      <c r="J37" s="828"/>
      <c r="K37" s="829"/>
    </row>
    <row r="38" spans="1:11" ht="13.5" customHeight="1" thickBot="1" x14ac:dyDescent="0.2">
      <c r="A38" s="825"/>
      <c r="B38" s="170"/>
      <c r="C38" s="170"/>
      <c r="D38" s="171"/>
      <c r="E38" s="170"/>
      <c r="F38" s="170"/>
      <c r="G38" s="173" t="s">
        <v>122</v>
      </c>
      <c r="H38" s="174" t="s">
        <v>231</v>
      </c>
      <c r="I38" s="827"/>
      <c r="J38" s="830"/>
      <c r="K38" s="831"/>
    </row>
    <row r="39" spans="1:11" s="13" customFormat="1" ht="14.25" customHeight="1" x14ac:dyDescent="0.15">
      <c r="A39" s="153" t="s">
        <v>0</v>
      </c>
      <c r="B39" s="183">
        <v>45887</v>
      </c>
      <c r="C39" s="183">
        <v>45888</v>
      </c>
      <c r="D39" s="183">
        <v>45889</v>
      </c>
      <c r="E39" s="183">
        <v>45890</v>
      </c>
      <c r="F39" s="183">
        <v>45891</v>
      </c>
      <c r="G39" s="183">
        <v>45892</v>
      </c>
      <c r="H39" s="183">
        <v>45893</v>
      </c>
      <c r="I39" s="177"/>
      <c r="J39" s="822" t="s">
        <v>2</v>
      </c>
      <c r="K39" s="823"/>
    </row>
    <row r="40" spans="1:11" s="159" customFormat="1" ht="14.25" customHeight="1" x14ac:dyDescent="0.15">
      <c r="A40" s="155" t="s">
        <v>3</v>
      </c>
      <c r="B40" s="157" t="s">
        <v>4</v>
      </c>
      <c r="C40" s="157" t="s">
        <v>5</v>
      </c>
      <c r="D40" s="157" t="s">
        <v>6</v>
      </c>
      <c r="E40" s="157" t="s">
        <v>7</v>
      </c>
      <c r="F40" s="157" t="s">
        <v>8</v>
      </c>
      <c r="G40" s="157" t="s">
        <v>9</v>
      </c>
      <c r="H40" s="158" t="s">
        <v>10</v>
      </c>
      <c r="I40" s="178"/>
      <c r="J40" s="819"/>
      <c r="K40" s="820"/>
    </row>
    <row r="41" spans="1:11" s="159" customFormat="1" ht="14.25" customHeight="1" x14ac:dyDescent="0.15">
      <c r="A41" s="179" t="s">
        <v>142</v>
      </c>
      <c r="B41" s="160">
        <v>7</v>
      </c>
      <c r="C41" s="157"/>
      <c r="D41" s="156"/>
      <c r="E41" s="160">
        <v>6</v>
      </c>
      <c r="F41" s="160">
        <v>4</v>
      </c>
      <c r="G41" s="160">
        <v>7</v>
      </c>
      <c r="H41" s="160">
        <v>4</v>
      </c>
      <c r="I41" s="161"/>
      <c r="J41" s="162"/>
      <c r="K41" s="163"/>
    </row>
    <row r="42" spans="1:11" ht="13.5" customHeight="1" x14ac:dyDescent="0.15">
      <c r="A42" s="164" t="s">
        <v>132</v>
      </c>
      <c r="B42" s="40" t="s">
        <v>140</v>
      </c>
      <c r="C42" s="180"/>
      <c r="D42" s="165"/>
      <c r="E42" s="40" t="s">
        <v>140</v>
      </c>
      <c r="F42" s="238" t="s">
        <v>133</v>
      </c>
      <c r="G42" s="40" t="s">
        <v>140</v>
      </c>
      <c r="H42" s="238" t="s">
        <v>133</v>
      </c>
      <c r="I42" s="166">
        <f t="shared" ref="I42:I45" si="2">COUNTA(B42:H42)</f>
        <v>5</v>
      </c>
      <c r="J42" s="873"/>
      <c r="K42" s="874"/>
    </row>
    <row r="43" spans="1:11" ht="13.5" customHeight="1" x14ac:dyDescent="0.15">
      <c r="A43" s="181" t="s">
        <v>134</v>
      </c>
      <c r="B43" s="40" t="s">
        <v>135</v>
      </c>
      <c r="C43" s="137"/>
      <c r="D43" s="234"/>
      <c r="E43" s="40" t="s">
        <v>135</v>
      </c>
      <c r="F43" s="40" t="s">
        <v>135</v>
      </c>
      <c r="G43" s="40" t="s">
        <v>136</v>
      </c>
      <c r="H43" s="40" t="s">
        <v>135</v>
      </c>
      <c r="I43" s="168">
        <f t="shared" si="2"/>
        <v>5</v>
      </c>
      <c r="J43" s="838">
        <f>SUM(COUNTIF(B43:H43,"9-15"))*(5.5)+SUM(COUNTIF(B43:H43,"10-15"))*(4.5)+SUM(COUNTIF(B43:H43,"12-15"))*(3)+SUM(COUNTIF(B43:H43,"9-12"))*(3)+SUM(COUNTIF(B43:H43,"9-17"))*(7.25)+SUM(COUNTIF(B43:H43,"13-15"))*(2)</f>
        <v>29.25</v>
      </c>
      <c r="K43" s="838"/>
    </row>
    <row r="44" spans="1:11" ht="13.5" customHeight="1" x14ac:dyDescent="0.15">
      <c r="A44" s="182" t="s">
        <v>137</v>
      </c>
      <c r="B44" s="40"/>
      <c r="C44" s="235"/>
      <c r="D44" s="236"/>
      <c r="E44" s="40" t="s">
        <v>72</v>
      </c>
      <c r="F44" s="16"/>
      <c r="G44" s="40" t="s">
        <v>72</v>
      </c>
      <c r="H44" s="40"/>
      <c r="I44" s="166">
        <f t="shared" si="2"/>
        <v>2</v>
      </c>
      <c r="J44" s="838">
        <f>SUM(COUNTIF(B44:H44,"9-15"))*(5.5)+SUM(COUNTIF(B44:H44,"10-15"))*(4.5)+SUM(COUNTIF(B44:H44,"12-15"))*(3)+SUM(COUNTIF(B44:H44,"9-12"))*(3)+SUM(COUNTIF(B44:H44,"9-17"))*(7.25)+SUM(COUNTIF(B44:H44,"13-15"))*(2)+SUM(COUNTIF(B44:H44,"10-12"))*(2)</f>
        <v>6</v>
      </c>
      <c r="K44" s="838"/>
    </row>
    <row r="45" spans="1:11" ht="13.5" customHeight="1" x14ac:dyDescent="0.15">
      <c r="A45" s="164" t="s">
        <v>138</v>
      </c>
      <c r="B45" s="16" t="s">
        <v>72</v>
      </c>
      <c r="C45" s="235"/>
      <c r="D45" s="236"/>
      <c r="E45" s="16"/>
      <c r="F45" s="16" t="s">
        <v>72</v>
      </c>
      <c r="G45" s="16" t="s">
        <v>135</v>
      </c>
      <c r="H45" s="16" t="s">
        <v>135</v>
      </c>
      <c r="I45" s="166">
        <f t="shared" si="2"/>
        <v>4</v>
      </c>
      <c r="J45" s="838">
        <f>SUM(COUNTIF(B45:H45,"9-15"))*(5.5)+SUM(COUNTIF(B45:H45,"10-15"))*(4.5)+SUM(COUNTIF(B45:H45,"12-15"))*(3)+SUM(COUNTIF(B45:H45,"9-12"))*(3)+SUM(COUNTIF(B45:H45,"9-17"))*(7.25)+SUM(COUNTIF(B45:H45,"13-15"))*(2)</f>
        <v>17</v>
      </c>
      <c r="K45" s="838"/>
    </row>
    <row r="46" spans="1:11" ht="13.5" customHeight="1" x14ac:dyDescent="0.15">
      <c r="A46" s="164" t="s">
        <v>39</v>
      </c>
      <c r="B46" s="40" t="s">
        <v>58</v>
      </c>
      <c r="C46" s="234"/>
      <c r="D46" s="234"/>
      <c r="E46" s="40" t="s">
        <v>58</v>
      </c>
      <c r="F46" s="40" t="s">
        <v>58</v>
      </c>
      <c r="G46" s="40"/>
      <c r="H46" s="40" t="s">
        <v>20</v>
      </c>
      <c r="I46" s="166">
        <f>COUNTA(B46:H46)</f>
        <v>4</v>
      </c>
      <c r="J46" s="838">
        <f>SUM(COUNTIF(B46:H46,"9-15"))*(5.5)+SUM(COUNTIF(B46:H46,"10-15"))*(4.5)+SUM(COUNTIF(B46:H46,"12-15"))*(3)+SUM(COUNTIF(B46:H46,"9-12"))*(3)+SUM(COUNTIF(B46:H46,"9-17"))*(7.25)+SUM(COUNTIF(B46:H46,"13-15"))*(2)+SUM(COUNTIF(B46:H46,"9-16"))*(6.25)+SUM(COUNTIF(B46:H46,"9-14"))*(4.5)</f>
        <v>23.25</v>
      </c>
      <c r="K46" s="838"/>
    </row>
    <row r="47" spans="1:11" ht="13.5" customHeight="1" x14ac:dyDescent="0.15">
      <c r="A47" s="20" t="s">
        <v>230</v>
      </c>
      <c r="B47" s="40" t="s">
        <v>20</v>
      </c>
      <c r="C47" s="234"/>
      <c r="D47" s="234"/>
      <c r="E47" s="40" t="s">
        <v>20</v>
      </c>
      <c r="F47" s="40"/>
      <c r="G47" s="40" t="s">
        <v>20</v>
      </c>
      <c r="H47" s="40"/>
      <c r="I47" s="166">
        <f>COUNTA(B47:H47)</f>
        <v>3</v>
      </c>
      <c r="J47" s="838">
        <f>SUM(COUNTIF(B47:H47,"9-15"))*(5.5)+SUM(COUNTIF(B47:H47,"10-15"))*(4.5)+SUM(COUNTIF(B47:H47,"12-15"))*(3)+SUM(COUNTIF(B47:H47,"9-12"))*(3)+SUM(COUNTIF(B47:H47,"9-17"))*(7.25)+SUM(COUNTIF(B47:H47,"13-15"))*(2)+SUM(COUNTIF(B47:H47,"9-14"))*(4.5)</f>
        <v>13.5</v>
      </c>
      <c r="K47" s="838"/>
    </row>
    <row r="48" spans="1:11" ht="13.5" customHeight="1" thickBot="1" x14ac:dyDescent="0.2">
      <c r="A48" s="20" t="s">
        <v>281</v>
      </c>
      <c r="B48" s="40"/>
      <c r="C48" s="234"/>
      <c r="D48" s="234"/>
      <c r="E48" s="40"/>
      <c r="F48" s="40"/>
      <c r="G48" s="40"/>
      <c r="H48" s="40"/>
      <c r="I48" s="253"/>
      <c r="J48" s="254"/>
      <c r="K48" s="374"/>
    </row>
    <row r="49" spans="1:11" ht="13.5" customHeight="1" x14ac:dyDescent="0.15">
      <c r="A49" s="824" t="s">
        <v>139</v>
      </c>
      <c r="B49" s="233" t="s">
        <v>140</v>
      </c>
      <c r="C49" s="237"/>
      <c r="D49" s="237"/>
      <c r="E49" s="233" t="s">
        <v>140</v>
      </c>
      <c r="F49" s="233" t="s">
        <v>140</v>
      </c>
      <c r="G49" s="233" t="s">
        <v>140</v>
      </c>
      <c r="H49" s="233" t="s">
        <v>140</v>
      </c>
      <c r="I49" s="826"/>
      <c r="J49" s="828"/>
      <c r="K49" s="829"/>
    </row>
    <row r="50" spans="1:11" ht="13.5" customHeight="1" thickBot="1" x14ac:dyDescent="0.2">
      <c r="A50" s="825"/>
      <c r="B50" s="173"/>
      <c r="C50" s="170"/>
      <c r="D50" s="171"/>
      <c r="E50" s="172"/>
      <c r="F50" s="173"/>
      <c r="G50" s="173" t="s">
        <v>122</v>
      </c>
      <c r="H50" s="173" t="s">
        <v>280</v>
      </c>
      <c r="I50" s="827"/>
      <c r="J50" s="830"/>
      <c r="K50" s="831"/>
    </row>
    <row r="51" spans="1:11" s="13" customFormat="1" ht="12.75" customHeight="1" x14ac:dyDescent="0.15">
      <c r="A51" s="175" t="s">
        <v>0</v>
      </c>
      <c r="B51" s="176">
        <v>45894</v>
      </c>
      <c r="C51" s="176">
        <v>45895</v>
      </c>
      <c r="D51" s="176">
        <v>45896</v>
      </c>
      <c r="E51" s="176">
        <v>45897</v>
      </c>
      <c r="F51" s="176">
        <v>45898</v>
      </c>
      <c r="G51" s="176">
        <v>45899</v>
      </c>
      <c r="H51" s="176">
        <v>45900</v>
      </c>
      <c r="I51" s="177"/>
      <c r="J51" s="822" t="s">
        <v>2</v>
      </c>
      <c r="K51" s="823"/>
    </row>
    <row r="52" spans="1:11" s="159" customFormat="1" ht="12.75" customHeight="1" x14ac:dyDescent="0.15">
      <c r="A52" s="155" t="s">
        <v>3</v>
      </c>
      <c r="B52" s="157" t="s">
        <v>4</v>
      </c>
      <c r="C52" s="157" t="s">
        <v>5</v>
      </c>
      <c r="D52" s="157" t="s">
        <v>6</v>
      </c>
      <c r="E52" s="157" t="s">
        <v>7</v>
      </c>
      <c r="F52" s="157" t="s">
        <v>8</v>
      </c>
      <c r="G52" s="157" t="s">
        <v>9</v>
      </c>
      <c r="H52" s="158" t="s">
        <v>10</v>
      </c>
      <c r="I52" s="178"/>
      <c r="J52" s="819"/>
      <c r="K52" s="820"/>
    </row>
    <row r="53" spans="1:11" s="123" customFormat="1" ht="12.75" customHeight="1" x14ac:dyDescent="0.15">
      <c r="A53" s="179" t="s">
        <v>131</v>
      </c>
      <c r="B53" s="160">
        <v>7</v>
      </c>
      <c r="C53" s="157"/>
      <c r="D53" s="156"/>
      <c r="E53" s="160">
        <v>6</v>
      </c>
      <c r="F53" s="160">
        <v>4</v>
      </c>
      <c r="G53" s="160">
        <v>7</v>
      </c>
      <c r="H53" s="160">
        <v>4</v>
      </c>
      <c r="I53" s="161"/>
      <c r="J53" s="162"/>
      <c r="K53" s="163"/>
    </row>
    <row r="54" spans="1:11" ht="13.5" customHeight="1" x14ac:dyDescent="0.15">
      <c r="A54" s="164" t="s">
        <v>132</v>
      </c>
      <c r="B54" s="40" t="s">
        <v>140</v>
      </c>
      <c r="C54" s="180"/>
      <c r="D54" s="165"/>
      <c r="E54" s="40" t="s">
        <v>140</v>
      </c>
      <c r="F54" s="238" t="s">
        <v>133</v>
      </c>
      <c r="G54" s="40" t="s">
        <v>140</v>
      </c>
      <c r="H54" s="238" t="s">
        <v>133</v>
      </c>
      <c r="I54" s="166">
        <f t="shared" ref="I54:I57" si="3">COUNTA(B54:H54)</f>
        <v>5</v>
      </c>
      <c r="J54" s="873"/>
      <c r="K54" s="874"/>
    </row>
    <row r="55" spans="1:11" ht="13.5" customHeight="1" x14ac:dyDescent="0.15">
      <c r="A55" s="181" t="s">
        <v>134</v>
      </c>
      <c r="B55" s="40" t="s">
        <v>135</v>
      </c>
      <c r="C55" s="137"/>
      <c r="D55" s="234"/>
      <c r="E55" s="40" t="s">
        <v>135</v>
      </c>
      <c r="F55" s="40" t="s">
        <v>135</v>
      </c>
      <c r="G55" s="40" t="s">
        <v>136</v>
      </c>
      <c r="H55" s="40" t="s">
        <v>135</v>
      </c>
      <c r="I55" s="168">
        <f t="shared" si="3"/>
        <v>5</v>
      </c>
      <c r="J55" s="838">
        <f>SUM(COUNTIF(B55:H55,"9-15"))*(5.5)+SUM(COUNTIF(B55:H55,"10-15"))*(4.5)+SUM(COUNTIF(B55:H55,"12-15"))*(3)+SUM(COUNTIF(B55:H55,"9-12"))*(3)+SUM(COUNTIF(B55:H55,"9-17"))*(7.25)+SUM(COUNTIF(B55:H55,"13-15"))*(2)</f>
        <v>29.25</v>
      </c>
      <c r="K55" s="838"/>
    </row>
    <row r="56" spans="1:11" ht="13.5" customHeight="1" x14ac:dyDescent="0.15">
      <c r="A56" s="182" t="s">
        <v>137</v>
      </c>
      <c r="B56" s="40"/>
      <c r="C56" s="235"/>
      <c r="D56" s="236"/>
      <c r="E56" s="40" t="s">
        <v>72</v>
      </c>
      <c r="F56" s="16"/>
      <c r="G56" s="40" t="s">
        <v>72</v>
      </c>
      <c r="H56" s="40"/>
      <c r="I56" s="166">
        <f t="shared" si="3"/>
        <v>2</v>
      </c>
      <c r="J56" s="838">
        <f>SUM(COUNTIF(B56:H56,"9-15"))*(5.5)+SUM(COUNTIF(B56:H56,"10-15"))*(4.5)+SUM(COUNTIF(B56:H56,"12-15"))*(3)+SUM(COUNTIF(B56:H56,"9-12"))*(3)+SUM(COUNTIF(B56:H56,"9-17"))*(7.25)+SUM(COUNTIF(B56:H56,"13-15"))*(2)+SUM(COUNTIF(B56:H56,"10-12"))*(2)</f>
        <v>6</v>
      </c>
      <c r="K56" s="838"/>
    </row>
    <row r="57" spans="1:11" ht="13.5" customHeight="1" x14ac:dyDescent="0.15">
      <c r="A57" s="164" t="s">
        <v>138</v>
      </c>
      <c r="B57" s="16" t="s">
        <v>72</v>
      </c>
      <c r="C57" s="235"/>
      <c r="D57" s="236"/>
      <c r="E57" s="16"/>
      <c r="F57" s="16" t="s">
        <v>72</v>
      </c>
      <c r="G57" s="16" t="s">
        <v>135</v>
      </c>
      <c r="H57" s="16" t="s">
        <v>135</v>
      </c>
      <c r="I57" s="166">
        <f t="shared" si="3"/>
        <v>4</v>
      </c>
      <c r="J57" s="838">
        <f>SUM(COUNTIF(B57:H57,"9-15"))*(5.5)+SUM(COUNTIF(B57:H57,"10-15"))*(4.5)+SUM(COUNTIF(B57:H57,"12-15"))*(3)+SUM(COUNTIF(B57:H57,"9-12"))*(3)+SUM(COUNTIF(B57:H57,"9-17"))*(7.25)+SUM(COUNTIF(B57:H57,"13-15"))*(2)</f>
        <v>17</v>
      </c>
      <c r="K57" s="838"/>
    </row>
    <row r="58" spans="1:11" ht="13.5" customHeight="1" x14ac:dyDescent="0.15">
      <c r="A58" s="164" t="s">
        <v>39</v>
      </c>
      <c r="B58" s="40" t="s">
        <v>58</v>
      </c>
      <c r="C58" s="234"/>
      <c r="D58" s="234"/>
      <c r="E58" s="40" t="s">
        <v>58</v>
      </c>
      <c r="F58" s="40" t="s">
        <v>58</v>
      </c>
      <c r="G58" s="40"/>
      <c r="H58" s="40" t="s">
        <v>20</v>
      </c>
      <c r="I58" s="166">
        <f>COUNTA(B58:H58)</f>
        <v>4</v>
      </c>
      <c r="J58" s="838">
        <f>SUM(COUNTIF(B58:H58,"9-15"))*(5.5)+SUM(COUNTIF(B58:H58,"10-15"))*(4.5)+SUM(COUNTIF(B58:H58,"12-15"))*(3)+SUM(COUNTIF(B58:H58,"9-12"))*(3)+SUM(COUNTIF(B58:H58,"9-17"))*(7.25)+SUM(COUNTIF(B58:H58,"13-15"))*(2)+SUM(COUNTIF(B58:H58,"9-16"))*(6.25)+SUM(COUNTIF(B58:H58,"9-14"))*(4.5)</f>
        <v>23.25</v>
      </c>
      <c r="K58" s="838"/>
    </row>
    <row r="59" spans="1:11" ht="13.5" customHeight="1" x14ac:dyDescent="0.15">
      <c r="A59" s="20" t="s">
        <v>230</v>
      </c>
      <c r="B59" s="40" t="s">
        <v>20</v>
      </c>
      <c r="C59" s="234"/>
      <c r="D59" s="234"/>
      <c r="E59" s="40" t="s">
        <v>20</v>
      </c>
      <c r="F59" s="40"/>
      <c r="G59" s="40" t="s">
        <v>20</v>
      </c>
      <c r="H59" s="40"/>
      <c r="I59" s="166">
        <f>COUNTA(B59:H59)</f>
        <v>3</v>
      </c>
      <c r="J59" s="838">
        <f>SUM(COUNTIF(B59:H59,"9-15"))*(5.5)+SUM(COUNTIF(B59:H59,"10-15"))*(4.5)+SUM(COUNTIF(B59:H59,"12-15"))*(3)+SUM(COUNTIF(B59:H59,"9-12"))*(3)+SUM(COUNTIF(B59:H59,"9-17"))*(7.25)+SUM(COUNTIF(B59:H59,"13-15"))*(2)+SUM(COUNTIF(B59:H59,"9-14"))*(4.5)</f>
        <v>13.5</v>
      </c>
      <c r="K59" s="838"/>
    </row>
    <row r="60" spans="1:11" ht="13.5" customHeight="1" thickBot="1" x14ac:dyDescent="0.2">
      <c r="A60" s="20" t="s">
        <v>281</v>
      </c>
      <c r="B60" s="40"/>
      <c r="C60" s="234"/>
      <c r="D60" s="234"/>
      <c r="E60" s="40"/>
      <c r="F60" s="40"/>
      <c r="G60" s="40"/>
      <c r="H60" s="40"/>
      <c r="I60" s="253"/>
      <c r="J60" s="254"/>
      <c r="K60" s="374"/>
    </row>
    <row r="61" spans="1:11" ht="13.5" customHeight="1" x14ac:dyDescent="0.15">
      <c r="A61" s="824" t="s">
        <v>139</v>
      </c>
      <c r="B61" s="233" t="s">
        <v>140</v>
      </c>
      <c r="C61" s="237"/>
      <c r="D61" s="237"/>
      <c r="E61" s="233" t="s">
        <v>140</v>
      </c>
      <c r="F61" s="233" t="s">
        <v>140</v>
      </c>
      <c r="G61" s="233" t="s">
        <v>140</v>
      </c>
      <c r="H61" s="233" t="s">
        <v>140</v>
      </c>
      <c r="I61" s="826"/>
      <c r="J61" s="828"/>
      <c r="K61" s="829"/>
    </row>
    <row r="62" spans="1:11" ht="13.5" customHeight="1" thickBot="1" x14ac:dyDescent="0.2">
      <c r="A62" s="825"/>
      <c r="B62" s="173"/>
      <c r="C62" s="170"/>
      <c r="D62" s="171"/>
      <c r="E62" s="172"/>
      <c r="F62" s="173"/>
      <c r="G62" s="173" t="s">
        <v>122</v>
      </c>
      <c r="H62" s="174" t="s">
        <v>231</v>
      </c>
      <c r="I62" s="827"/>
      <c r="J62" s="830"/>
      <c r="K62" s="831"/>
    </row>
    <row r="63" spans="1:11" ht="12.75" customHeight="1" x14ac:dyDescent="0.15">
      <c r="J63" s="1030" t="s">
        <v>260</v>
      </c>
      <c r="K63" s="1030"/>
    </row>
    <row r="64" spans="1:11" s="1" customFormat="1" x14ac:dyDescent="0.15">
      <c r="A64" s="841" t="s">
        <v>143</v>
      </c>
      <c r="B64" s="842"/>
      <c r="C64" s="842"/>
      <c r="D64" s="843"/>
      <c r="E64" s="372" t="s">
        <v>146</v>
      </c>
      <c r="F64" s="186"/>
      <c r="G64" s="14"/>
      <c r="H64" s="10"/>
      <c r="I64" s="10"/>
      <c r="J64" s="366"/>
      <c r="K64" s="366"/>
    </row>
    <row r="65" spans="1:14" s="1" customFormat="1" ht="15" customHeight="1" x14ac:dyDescent="0.15">
      <c r="A65" s="741" t="s">
        <v>283</v>
      </c>
      <c r="B65" s="742"/>
      <c r="C65" s="742"/>
      <c r="D65" s="743"/>
      <c r="E65" s="371" t="s">
        <v>282</v>
      </c>
      <c r="F65" s="367"/>
      <c r="G65" s="368"/>
      <c r="H65" s="368"/>
      <c r="I65" s="368"/>
      <c r="J65" s="368"/>
      <c r="K65" s="368"/>
      <c r="L65" s="368"/>
      <c r="M65" s="368"/>
      <c r="N65" s="368"/>
    </row>
    <row r="66" spans="1:14" s="1" customFormat="1" ht="15" customHeight="1" x14ac:dyDescent="0.15">
      <c r="A66" s="844" t="s">
        <v>284</v>
      </c>
      <c r="B66" s="845"/>
      <c r="C66" s="845"/>
      <c r="D66" s="846"/>
      <c r="E66" s="373" t="s">
        <v>285</v>
      </c>
      <c r="F66" s="369"/>
      <c r="G66" s="370"/>
      <c r="H66" s="370"/>
      <c r="I66" s="370"/>
      <c r="J66" s="370"/>
      <c r="K66" s="370"/>
      <c r="L66" s="370"/>
      <c r="M66" s="370"/>
      <c r="N66" s="370"/>
    </row>
  </sheetData>
  <mergeCells count="58">
    <mergeCell ref="A13:A14"/>
    <mergeCell ref="I13:I14"/>
    <mergeCell ref="J13:K14"/>
    <mergeCell ref="B1:G1"/>
    <mergeCell ref="H1:K1"/>
    <mergeCell ref="I3:I4"/>
    <mergeCell ref="J3:K4"/>
    <mergeCell ref="J6:K6"/>
    <mergeCell ref="J7:K7"/>
    <mergeCell ref="J22:K22"/>
    <mergeCell ref="J8:K8"/>
    <mergeCell ref="J9:K9"/>
    <mergeCell ref="J10:K10"/>
    <mergeCell ref="J11:K11"/>
    <mergeCell ref="J15:K16"/>
    <mergeCell ref="J18:K18"/>
    <mergeCell ref="J19:K19"/>
    <mergeCell ref="J20:K20"/>
    <mergeCell ref="J21:K21"/>
    <mergeCell ref="J35:K35"/>
    <mergeCell ref="J23:K23"/>
    <mergeCell ref="A25:A26"/>
    <mergeCell ref="I25:I26"/>
    <mergeCell ref="J25:K26"/>
    <mergeCell ref="J27:K28"/>
    <mergeCell ref="B29:F29"/>
    <mergeCell ref="J30:K30"/>
    <mergeCell ref="J31:K31"/>
    <mergeCell ref="J32:K32"/>
    <mergeCell ref="J33:K33"/>
    <mergeCell ref="J34:K34"/>
    <mergeCell ref="A49:A50"/>
    <mergeCell ref="I49:I50"/>
    <mergeCell ref="J49:K50"/>
    <mergeCell ref="A37:A38"/>
    <mergeCell ref="I37:I38"/>
    <mergeCell ref="J37:K38"/>
    <mergeCell ref="J39:K40"/>
    <mergeCell ref="J42:K42"/>
    <mergeCell ref="J43:K43"/>
    <mergeCell ref="J58:K58"/>
    <mergeCell ref="J44:K44"/>
    <mergeCell ref="J45:K45"/>
    <mergeCell ref="J46:K46"/>
    <mergeCell ref="J47:K47"/>
    <mergeCell ref="J51:K52"/>
    <mergeCell ref="J54:K54"/>
    <mergeCell ref="J55:K55"/>
    <mergeCell ref="J56:K56"/>
    <mergeCell ref="J57:K57"/>
    <mergeCell ref="A65:D65"/>
    <mergeCell ref="A66:D66"/>
    <mergeCell ref="A64:D64"/>
    <mergeCell ref="J59:K59"/>
    <mergeCell ref="A61:A62"/>
    <mergeCell ref="I61:I62"/>
    <mergeCell ref="J61:K62"/>
    <mergeCell ref="J63:K63"/>
  </mergeCells>
  <phoneticPr fontId="13"/>
  <pageMargins left="0.51181102362204722" right="0.51181102362204722" top="0.15748031496062992" bottom="0.15748031496062992" header="0.31496062992125984" footer="0.31496062992125984"/>
  <pageSetup paperSize="9" orientation="portrait" r:id="rId1"/>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93038-953A-4709-8B74-D76A3792A902}">
  <sheetPr>
    <tabColor theme="7" tint="0.59999389629810485"/>
  </sheetPr>
  <dimension ref="A1:K55"/>
  <sheetViews>
    <sheetView zoomScale="115" zoomScaleNormal="115" workbookViewId="0">
      <selection activeCell="N11" sqref="N11"/>
    </sheetView>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60" t="s">
        <v>69</v>
      </c>
      <c r="B1" s="753" t="s">
        <v>254</v>
      </c>
      <c r="C1" s="753"/>
      <c r="D1" s="753"/>
      <c r="E1" s="753"/>
      <c r="F1" s="753"/>
      <c r="G1" s="754"/>
      <c r="H1" s="812" t="s">
        <v>165</v>
      </c>
      <c r="I1" s="813"/>
      <c r="J1" s="813"/>
      <c r="K1" s="814"/>
    </row>
    <row r="2" spans="1:11" x14ac:dyDescent="0.15">
      <c r="A2" s="212"/>
    </row>
    <row r="3" spans="1:11" s="214" customFormat="1" ht="11.25" x14ac:dyDescent="0.15">
      <c r="A3" s="153" t="s">
        <v>0</v>
      </c>
      <c r="B3" s="154"/>
      <c r="C3" s="154"/>
      <c r="D3" s="154"/>
      <c r="E3" s="154"/>
      <c r="F3" s="154">
        <v>45870</v>
      </c>
      <c r="G3" s="154">
        <v>45871</v>
      </c>
      <c r="H3" s="154">
        <v>45872</v>
      </c>
      <c r="I3" s="815" t="s">
        <v>1</v>
      </c>
      <c r="J3" s="817" t="s">
        <v>2</v>
      </c>
      <c r="K3" s="818"/>
    </row>
    <row r="4" spans="1:11" s="213" customFormat="1" x14ac:dyDescent="0.15">
      <c r="A4" s="155" t="s">
        <v>3</v>
      </c>
      <c r="B4" s="157"/>
      <c r="C4" s="157"/>
      <c r="D4" s="157"/>
      <c r="E4" s="157"/>
      <c r="F4" s="157" t="s">
        <v>8</v>
      </c>
      <c r="G4" s="157" t="s">
        <v>9</v>
      </c>
      <c r="H4" s="158" t="s">
        <v>10</v>
      </c>
      <c r="I4" s="816"/>
      <c r="J4" s="819"/>
      <c r="K4" s="820"/>
    </row>
    <row r="5" spans="1:11" x14ac:dyDescent="0.15">
      <c r="A5" s="193" t="s">
        <v>142</v>
      </c>
      <c r="B5" s="218"/>
      <c r="C5" s="261"/>
      <c r="D5" s="216"/>
      <c r="E5" s="216"/>
      <c r="F5" s="217"/>
      <c r="G5" s="217"/>
      <c r="H5" s="218"/>
      <c r="I5" s="219"/>
      <c r="J5" s="821"/>
      <c r="K5" s="821"/>
    </row>
    <row r="6" spans="1:11" ht="15.75" customHeight="1" x14ac:dyDescent="0.15">
      <c r="A6" s="225" t="s">
        <v>167</v>
      </c>
      <c r="B6" s="286"/>
      <c r="C6" s="286"/>
      <c r="D6" s="247"/>
      <c r="E6" s="247"/>
      <c r="F6" s="244"/>
      <c r="G6" s="245" t="s">
        <v>168</v>
      </c>
      <c r="H6" s="245" t="s">
        <v>168</v>
      </c>
      <c r="I6" s="221">
        <f>COUNTA(B6:H6)</f>
        <v>2</v>
      </c>
      <c r="J6" s="811">
        <f>SUM(COUNTIF(B6:H6,"D 10-17"))*(6.25)+(COUNTIF(B6:H6,"Y 10-17"))*(6.25)+(COUNTIF(B6:H6,"Y工場"))*(4.5)</f>
        <v>12.5</v>
      </c>
      <c r="K6" s="811"/>
    </row>
    <row r="7" spans="1:11" ht="15.75" customHeight="1" x14ac:dyDescent="0.15">
      <c r="A7" s="225" t="s">
        <v>169</v>
      </c>
      <c r="B7" s="286"/>
      <c r="C7" s="286"/>
      <c r="D7" s="247"/>
      <c r="E7" s="247"/>
      <c r="F7" s="245" t="s">
        <v>168</v>
      </c>
      <c r="G7" s="245"/>
      <c r="H7" s="244"/>
      <c r="I7" s="221">
        <f t="shared" ref="I7:I8" si="0">COUNTA(B7:H7)</f>
        <v>1</v>
      </c>
      <c r="J7" s="811">
        <f>SUM(COUNTIF(B7:H7,"D 10-17"))*(6.25)+(COUNTIF(B7:H7,"Y 10-17"))*(6.25)+(COUNTIF(B7:H7,"Y工場"))*(4.5)</f>
        <v>6.25</v>
      </c>
      <c r="K7" s="811"/>
    </row>
    <row r="8" spans="1:11" ht="15.75" customHeight="1" x14ac:dyDescent="0.15">
      <c r="A8" s="225" t="s">
        <v>186</v>
      </c>
      <c r="B8" s="286"/>
      <c r="C8" s="286"/>
      <c r="D8" s="247"/>
      <c r="E8" s="247"/>
      <c r="F8" s="245"/>
      <c r="G8" s="243" t="s">
        <v>241</v>
      </c>
      <c r="H8" s="244"/>
      <c r="I8" s="221">
        <f t="shared" si="0"/>
        <v>1</v>
      </c>
      <c r="J8" s="811">
        <f>SUM(COUNTIF(B8:H8,"D 10-17"))*(6.25)+(COUNTIF(B8:H8,"Y 10-17"))*(6.25)+(COUNTIF(B8:H8,"Y工場"))*(4.5)+(COUNTIF(B8:H8,"D 10-13"))*(3)</f>
        <v>3</v>
      </c>
      <c r="K8" s="811"/>
    </row>
    <row r="9" spans="1:11" ht="15.75" customHeight="1" x14ac:dyDescent="0.15">
      <c r="A9" s="225"/>
      <c r="B9" s="286"/>
      <c r="C9" s="286"/>
      <c r="D9" s="247"/>
      <c r="E9" s="247"/>
      <c r="F9" s="245"/>
      <c r="G9" s="243"/>
      <c r="H9" s="244"/>
      <c r="I9" s="221"/>
      <c r="J9" s="811"/>
      <c r="K9" s="811"/>
    </row>
    <row r="10" spans="1:11" ht="15.75" customHeight="1" x14ac:dyDescent="0.15">
      <c r="A10" s="193"/>
      <c r="B10" s="215"/>
      <c r="C10" s="215"/>
      <c r="D10" s="215"/>
      <c r="E10" s="215"/>
      <c r="F10" s="226"/>
      <c r="G10" s="226"/>
      <c r="H10" s="226"/>
      <c r="I10" s="219"/>
      <c r="J10" s="821"/>
      <c r="K10" s="821"/>
    </row>
    <row r="11" spans="1:11" ht="15.75" customHeight="1" x14ac:dyDescent="0.15">
      <c r="A11" s="220" t="s">
        <v>203</v>
      </c>
      <c r="B11" s="262"/>
      <c r="C11" s="262"/>
      <c r="D11" s="223"/>
      <c r="E11" s="223"/>
      <c r="F11" s="220" t="s">
        <v>172</v>
      </c>
      <c r="G11" s="336" t="s">
        <v>242</v>
      </c>
      <c r="H11" s="220" t="s">
        <v>172</v>
      </c>
      <c r="I11" s="227"/>
      <c r="J11" s="810"/>
      <c r="K11" s="810"/>
    </row>
    <row r="12" spans="1:11" ht="15.75" customHeight="1" x14ac:dyDescent="0.15">
      <c r="A12" s="224" t="s">
        <v>204</v>
      </c>
      <c r="B12" s="262"/>
      <c r="C12" s="262"/>
      <c r="D12" s="223"/>
      <c r="E12" s="223"/>
      <c r="F12" s="224"/>
      <c r="G12" s="220"/>
      <c r="H12" s="220"/>
      <c r="I12" s="221"/>
      <c r="J12" s="810"/>
      <c r="K12" s="810"/>
    </row>
    <row r="13" spans="1:11" s="214" customFormat="1" ht="11.25" x14ac:dyDescent="0.15">
      <c r="A13" s="175" t="s">
        <v>0</v>
      </c>
      <c r="B13" s="176">
        <v>45873</v>
      </c>
      <c r="C13" s="176">
        <v>45874</v>
      </c>
      <c r="D13" s="176">
        <v>45875</v>
      </c>
      <c r="E13" s="176">
        <v>45876</v>
      </c>
      <c r="F13" s="176">
        <v>45877</v>
      </c>
      <c r="G13" s="176">
        <v>45878</v>
      </c>
      <c r="H13" s="176">
        <v>45879</v>
      </c>
      <c r="I13" s="815" t="s">
        <v>1</v>
      </c>
      <c r="J13" s="822" t="s">
        <v>2</v>
      </c>
      <c r="K13" s="823"/>
    </row>
    <row r="14" spans="1:11" s="213" customFormat="1" x14ac:dyDescent="0.15">
      <c r="A14" s="155" t="s">
        <v>3</v>
      </c>
      <c r="B14" s="157" t="s">
        <v>4</v>
      </c>
      <c r="C14" s="157" t="s">
        <v>5</v>
      </c>
      <c r="D14" s="157" t="s">
        <v>6</v>
      </c>
      <c r="E14" s="157" t="s">
        <v>7</v>
      </c>
      <c r="F14" s="157" t="s">
        <v>8</v>
      </c>
      <c r="G14" s="157" t="s">
        <v>9</v>
      </c>
      <c r="H14" s="158" t="s">
        <v>10</v>
      </c>
      <c r="I14" s="816"/>
      <c r="J14" s="819"/>
      <c r="K14" s="820"/>
    </row>
    <row r="15" spans="1:11" x14ac:dyDescent="0.15">
      <c r="A15" s="217" t="s">
        <v>131</v>
      </c>
      <c r="B15" s="218"/>
      <c r="C15" s="226"/>
      <c r="D15" s="216"/>
      <c r="E15" s="226"/>
      <c r="F15" s="228"/>
      <c r="G15" s="218"/>
      <c r="H15" s="218"/>
      <c r="I15" s="219"/>
      <c r="J15" s="821"/>
      <c r="K15" s="821"/>
    </row>
    <row r="16" spans="1:11" ht="15.75" customHeight="1" x14ac:dyDescent="0.15">
      <c r="A16" s="222" t="s">
        <v>167</v>
      </c>
      <c r="B16" s="246"/>
      <c r="C16" s="247"/>
      <c r="D16" s="247"/>
      <c r="E16" s="246"/>
      <c r="F16" s="244"/>
      <c r="G16" s="245" t="s">
        <v>168</v>
      </c>
      <c r="H16" s="245" t="s">
        <v>168</v>
      </c>
      <c r="I16" s="221">
        <f>COUNTA(B16:H16)</f>
        <v>2</v>
      </c>
      <c r="J16" s="811">
        <f>SUM(COUNTIF(B16:H16,"D 10-17"))*(6.25)+(COUNTIF(B16:H16,"Y 10-17"))*(6.25)+(COUNTIF(B16:H16,"Y工場"))*(4.5)</f>
        <v>12.5</v>
      </c>
      <c r="K16" s="811"/>
    </row>
    <row r="17" spans="1:11" ht="15.75" customHeight="1" x14ac:dyDescent="0.15">
      <c r="A17" s="222" t="s">
        <v>169</v>
      </c>
      <c r="B17" s="245" t="s">
        <v>168</v>
      </c>
      <c r="C17" s="247"/>
      <c r="D17" s="247"/>
      <c r="E17" s="245" t="s">
        <v>168</v>
      </c>
      <c r="F17" s="245" t="s">
        <v>168</v>
      </c>
      <c r="G17" s="245"/>
      <c r="H17" s="244"/>
      <c r="I17" s="221">
        <f t="shared" ref="I17:I18" si="1">COUNTA(B17:H17)</f>
        <v>3</v>
      </c>
      <c r="J17" s="811">
        <f>SUM(COUNTIF(B17:H17,"D 10-17"))*(6.25)+(COUNTIF(B17:H17,"Y 10-17"))*(6.25)+(COUNTIF(B17:H17,"Y工場"))*(4.5)</f>
        <v>18.75</v>
      </c>
      <c r="K17" s="811"/>
    </row>
    <row r="18" spans="1:11" ht="15.75" customHeight="1" x14ac:dyDescent="0.15">
      <c r="A18" s="225" t="s">
        <v>186</v>
      </c>
      <c r="B18" s="243" t="s">
        <v>241</v>
      </c>
      <c r="C18" s="247"/>
      <c r="D18" s="247"/>
      <c r="E18" s="243" t="s">
        <v>241</v>
      </c>
      <c r="F18" s="245"/>
      <c r="G18" s="243" t="s">
        <v>241</v>
      </c>
      <c r="H18" s="244"/>
      <c r="I18" s="221">
        <f t="shared" si="1"/>
        <v>3</v>
      </c>
      <c r="J18" s="811">
        <f>SUM(COUNTIF(B18:H18,"D 10-17"))*(6.25)+(COUNTIF(B18:H18,"Y 10-17"))*(6.25)+(COUNTIF(B18:H18,"Y工場"))*(4.5)+(COUNTIF(B18:H18,"D 10-13"))*(3)</f>
        <v>9</v>
      </c>
      <c r="K18" s="811"/>
    </row>
    <row r="19" spans="1:11" ht="15.75" customHeight="1" x14ac:dyDescent="0.15">
      <c r="A19" s="225"/>
      <c r="B19" s="245"/>
      <c r="C19" s="247"/>
      <c r="D19" s="247"/>
      <c r="E19" s="245"/>
      <c r="F19" s="245"/>
      <c r="G19" s="243"/>
      <c r="H19" s="244"/>
      <c r="I19" s="221"/>
      <c r="J19" s="811"/>
      <c r="K19" s="811"/>
    </row>
    <row r="20" spans="1:11" ht="15.75" customHeight="1" x14ac:dyDescent="0.15">
      <c r="A20" s="193"/>
      <c r="B20" s="215"/>
      <c r="C20" s="215"/>
      <c r="D20" s="215"/>
      <c r="E20" s="226"/>
      <c r="F20" s="226"/>
      <c r="G20" s="226"/>
      <c r="H20" s="226"/>
      <c r="I20" s="219"/>
      <c r="J20" s="821"/>
      <c r="K20" s="821"/>
    </row>
    <row r="21" spans="1:11" ht="15.75" customHeight="1" x14ac:dyDescent="0.15">
      <c r="A21" s="220" t="s">
        <v>203</v>
      </c>
      <c r="B21" s="336" t="s">
        <v>242</v>
      </c>
      <c r="C21" s="223"/>
      <c r="D21" s="223"/>
      <c r="E21" s="336" t="s">
        <v>242</v>
      </c>
      <c r="F21" s="220" t="s">
        <v>172</v>
      </c>
      <c r="G21" s="336" t="s">
        <v>242</v>
      </c>
      <c r="H21" s="220" t="s">
        <v>172</v>
      </c>
      <c r="I21" s="227"/>
      <c r="J21" s="810"/>
      <c r="K21" s="810"/>
    </row>
    <row r="22" spans="1:11" ht="15.75" customHeight="1" x14ac:dyDescent="0.15">
      <c r="A22" s="224" t="s">
        <v>204</v>
      </c>
      <c r="B22" s="220"/>
      <c r="C22" s="223"/>
      <c r="D22" s="223"/>
      <c r="E22" s="220"/>
      <c r="F22" s="224"/>
      <c r="G22" s="220"/>
      <c r="H22" s="220"/>
      <c r="I22" s="221"/>
      <c r="J22" s="810"/>
      <c r="K22" s="810"/>
    </row>
    <row r="23" spans="1:11" s="214" customFormat="1" ht="11.25" x14ac:dyDescent="0.15">
      <c r="A23" s="153" t="s">
        <v>0</v>
      </c>
      <c r="B23" s="183">
        <v>45880</v>
      </c>
      <c r="C23" s="183">
        <v>45881</v>
      </c>
      <c r="D23" s="183">
        <v>45882</v>
      </c>
      <c r="E23" s="183">
        <v>45883</v>
      </c>
      <c r="F23" s="183">
        <v>45884</v>
      </c>
      <c r="G23" s="183">
        <v>45885</v>
      </c>
      <c r="H23" s="183">
        <v>45886</v>
      </c>
      <c r="I23" s="815" t="s">
        <v>1</v>
      </c>
      <c r="J23" s="822" t="s">
        <v>2</v>
      </c>
      <c r="K23" s="823"/>
    </row>
    <row r="24" spans="1:11" s="213" customFormat="1" x14ac:dyDescent="0.15">
      <c r="A24" s="155" t="s">
        <v>3</v>
      </c>
      <c r="B24" s="353" t="s">
        <v>4</v>
      </c>
      <c r="C24" s="157" t="s">
        <v>5</v>
      </c>
      <c r="D24" s="157" t="s">
        <v>6</v>
      </c>
      <c r="E24" s="157" t="s">
        <v>7</v>
      </c>
      <c r="F24" s="157" t="s">
        <v>8</v>
      </c>
      <c r="G24" s="157" t="s">
        <v>9</v>
      </c>
      <c r="H24" s="158" t="s">
        <v>10</v>
      </c>
      <c r="I24" s="816"/>
      <c r="J24" s="819"/>
      <c r="K24" s="820"/>
    </row>
    <row r="25" spans="1:11" x14ac:dyDescent="0.15">
      <c r="A25" s="193" t="s">
        <v>142</v>
      </c>
      <c r="B25" s="1031" t="s">
        <v>256</v>
      </c>
      <c r="C25" s="1032"/>
      <c r="D25" s="1032"/>
      <c r="E25" s="1032"/>
      <c r="F25" s="1033"/>
      <c r="G25" s="218"/>
      <c r="H25" s="218"/>
      <c r="I25" s="219"/>
      <c r="J25" s="821"/>
      <c r="K25" s="821"/>
    </row>
    <row r="26" spans="1:11" ht="15.75" customHeight="1" x14ac:dyDescent="0.15">
      <c r="A26" s="222" t="s">
        <v>167</v>
      </c>
      <c r="B26" s="247"/>
      <c r="C26" s="247"/>
      <c r="D26" s="247"/>
      <c r="E26" s="247"/>
      <c r="F26" s="247"/>
      <c r="G26" s="245" t="s">
        <v>168</v>
      </c>
      <c r="H26" s="245" t="s">
        <v>168</v>
      </c>
      <c r="I26" s="221">
        <f>COUNTA(B26:H26)</f>
        <v>2</v>
      </c>
      <c r="J26" s="811">
        <f>SUM(COUNTIF(B26:H26,"D 10-17"))*(6.25)+(COUNTIF(B26:H26,"Y 10-17"))*(6.25)+(COUNTIF(B26:H26,"Y工場"))*(4.5)</f>
        <v>12.5</v>
      </c>
      <c r="K26" s="811"/>
    </row>
    <row r="27" spans="1:11" ht="15.75" customHeight="1" x14ac:dyDescent="0.15">
      <c r="A27" s="222" t="s">
        <v>169</v>
      </c>
      <c r="B27" s="247"/>
      <c r="C27" s="247"/>
      <c r="D27" s="247"/>
      <c r="E27" s="247"/>
      <c r="F27" s="247"/>
      <c r="G27" s="245"/>
      <c r="H27" s="244"/>
      <c r="I27" s="221">
        <f t="shared" ref="I27:I28" si="2">COUNTA(B27:H27)</f>
        <v>0</v>
      </c>
      <c r="J27" s="811">
        <f>SUM(COUNTIF(B27:H27,"D 10-17"))*(6.25)+(COUNTIF(B27:H27,"Y 10-17"))*(6.25)+(COUNTIF(B27:H27,"Y工場"))*(4.5)</f>
        <v>0</v>
      </c>
      <c r="K27" s="811"/>
    </row>
    <row r="28" spans="1:11" ht="15.75" customHeight="1" x14ac:dyDescent="0.15">
      <c r="A28" s="225" t="s">
        <v>186</v>
      </c>
      <c r="B28" s="247"/>
      <c r="C28" s="247"/>
      <c r="D28" s="247"/>
      <c r="E28" s="247"/>
      <c r="F28" s="247"/>
      <c r="G28" s="243" t="s">
        <v>241</v>
      </c>
      <c r="H28" s="244"/>
      <c r="I28" s="221">
        <f t="shared" si="2"/>
        <v>1</v>
      </c>
      <c r="J28" s="811">
        <f>SUM(COUNTIF(B28:H28,"D 10-17"))*(6.25)+(COUNTIF(B28:H28,"Y 10-17"))*(6.25)+(COUNTIF(B28:H28,"Y工場"))*(4.5)+(COUNTIF(B28:H28,"D 10-13"))*(3)</f>
        <v>3</v>
      </c>
      <c r="K28" s="811"/>
    </row>
    <row r="29" spans="1:11" ht="15.75" customHeight="1" x14ac:dyDescent="0.15">
      <c r="A29" s="225"/>
      <c r="B29" s="247"/>
      <c r="C29" s="247"/>
      <c r="D29" s="247"/>
      <c r="E29" s="247"/>
      <c r="F29" s="247"/>
      <c r="G29" s="243"/>
      <c r="H29" s="244"/>
      <c r="I29" s="221"/>
      <c r="J29" s="811"/>
      <c r="K29" s="811"/>
    </row>
    <row r="30" spans="1:11" ht="15.75" customHeight="1" x14ac:dyDescent="0.15">
      <c r="A30" s="193"/>
      <c r="B30" s="215"/>
      <c r="C30" s="215"/>
      <c r="D30" s="215"/>
      <c r="E30" s="215"/>
      <c r="F30" s="215"/>
      <c r="G30" s="226"/>
      <c r="H30" s="226"/>
      <c r="I30" s="219"/>
      <c r="J30" s="821"/>
      <c r="K30" s="821"/>
    </row>
    <row r="31" spans="1:11" ht="15.75" customHeight="1" x14ac:dyDescent="0.15">
      <c r="A31" s="220" t="s">
        <v>203</v>
      </c>
      <c r="B31" s="223"/>
      <c r="C31" s="223"/>
      <c r="D31" s="223"/>
      <c r="E31" s="223"/>
      <c r="F31" s="223"/>
      <c r="G31" s="336" t="s">
        <v>242</v>
      </c>
      <c r="H31" s="220" t="s">
        <v>172</v>
      </c>
      <c r="I31" s="227"/>
      <c r="J31" s="810"/>
      <c r="K31" s="810"/>
    </row>
    <row r="32" spans="1:11" ht="15.75" customHeight="1" x14ac:dyDescent="0.15">
      <c r="A32" s="224" t="s">
        <v>204</v>
      </c>
      <c r="B32" s="223"/>
      <c r="C32" s="223"/>
      <c r="D32" s="223"/>
      <c r="E32" s="223"/>
      <c r="F32" s="223"/>
      <c r="G32" s="220"/>
      <c r="H32" s="220"/>
      <c r="I32" s="229"/>
      <c r="J32" s="810"/>
      <c r="K32" s="810"/>
    </row>
    <row r="33" spans="1:11" s="214" customFormat="1" ht="11.25" x14ac:dyDescent="0.15">
      <c r="A33" s="153" t="s">
        <v>0</v>
      </c>
      <c r="B33" s="183">
        <v>45887</v>
      </c>
      <c r="C33" s="183">
        <v>45888</v>
      </c>
      <c r="D33" s="183">
        <v>45889</v>
      </c>
      <c r="E33" s="183">
        <v>45890</v>
      </c>
      <c r="F33" s="183">
        <v>45891</v>
      </c>
      <c r="G33" s="183">
        <v>45892</v>
      </c>
      <c r="H33" s="183">
        <v>45893</v>
      </c>
      <c r="I33" s="815" t="s">
        <v>1</v>
      </c>
      <c r="J33" s="817" t="s">
        <v>2</v>
      </c>
      <c r="K33" s="818"/>
    </row>
    <row r="34" spans="1:11" s="213" customFormat="1" x14ac:dyDescent="0.15">
      <c r="A34" s="155" t="s">
        <v>3</v>
      </c>
      <c r="B34" s="157" t="s">
        <v>4</v>
      </c>
      <c r="C34" s="157" t="s">
        <v>5</v>
      </c>
      <c r="D34" s="157" t="s">
        <v>6</v>
      </c>
      <c r="E34" s="157" t="s">
        <v>7</v>
      </c>
      <c r="F34" s="157" t="s">
        <v>8</v>
      </c>
      <c r="G34" s="157" t="s">
        <v>9</v>
      </c>
      <c r="H34" s="158" t="s">
        <v>10</v>
      </c>
      <c r="I34" s="816"/>
      <c r="J34" s="819"/>
      <c r="K34" s="820"/>
    </row>
    <row r="35" spans="1:11" x14ac:dyDescent="0.15">
      <c r="A35" s="217" t="s">
        <v>131</v>
      </c>
      <c r="B35" s="218"/>
      <c r="C35" s="226"/>
      <c r="D35" s="216"/>
      <c r="E35" s="226"/>
      <c r="F35" s="228"/>
      <c r="G35" s="218"/>
      <c r="H35" s="218"/>
      <c r="I35" s="219"/>
      <c r="J35" s="821"/>
      <c r="K35" s="821"/>
    </row>
    <row r="36" spans="1:11" ht="15.75" customHeight="1" x14ac:dyDescent="0.15">
      <c r="A36" s="222" t="s">
        <v>167</v>
      </c>
      <c r="B36" s="245"/>
      <c r="C36" s="247"/>
      <c r="D36" s="247"/>
      <c r="E36" s="246"/>
      <c r="F36" s="244"/>
      <c r="G36" s="245" t="s">
        <v>168</v>
      </c>
      <c r="H36" s="245" t="s">
        <v>168</v>
      </c>
      <c r="I36" s="221">
        <f>COUNTA(B36:H36)</f>
        <v>2</v>
      </c>
      <c r="J36" s="811">
        <f>SUM(COUNTIF(B36:H36,"D 10-17"))*(6.25)+(COUNTIF(B36:H36,"Y 10-17"))*(6.25)+(COUNTIF(B36:H36,"Y工場"))*(4.5)</f>
        <v>12.5</v>
      </c>
      <c r="K36" s="811"/>
    </row>
    <row r="37" spans="1:11" ht="15.75" customHeight="1" x14ac:dyDescent="0.15">
      <c r="A37" s="222" t="s">
        <v>169</v>
      </c>
      <c r="B37" s="245" t="s">
        <v>168</v>
      </c>
      <c r="C37" s="247"/>
      <c r="D37" s="247"/>
      <c r="E37" s="245" t="s">
        <v>168</v>
      </c>
      <c r="F37" s="245" t="s">
        <v>168</v>
      </c>
      <c r="G37" s="245"/>
      <c r="H37" s="244"/>
      <c r="I37" s="221">
        <f t="shared" ref="I37:I38" si="3">COUNTA(B37:H37)</f>
        <v>3</v>
      </c>
      <c r="J37" s="811">
        <f>SUM(COUNTIF(B37:H37,"D 10-17"))*(6.25)+(COUNTIF(B37:H37,"Y 10-17"))*(6.25)+(COUNTIF(B37:H37,"Y工場"))*(4.5)</f>
        <v>18.75</v>
      </c>
      <c r="K37" s="811"/>
    </row>
    <row r="38" spans="1:11" ht="15.75" customHeight="1" x14ac:dyDescent="0.15">
      <c r="A38" s="225" t="s">
        <v>186</v>
      </c>
      <c r="B38" s="243" t="s">
        <v>241</v>
      </c>
      <c r="C38" s="247"/>
      <c r="D38" s="247"/>
      <c r="E38" s="243" t="s">
        <v>241</v>
      </c>
      <c r="F38" s="245"/>
      <c r="G38" s="243" t="s">
        <v>241</v>
      </c>
      <c r="H38" s="244"/>
      <c r="I38" s="221">
        <f t="shared" si="3"/>
        <v>3</v>
      </c>
      <c r="J38" s="811">
        <f>SUM(COUNTIF(B38:H38,"D 10-17"))*(6.25)+(COUNTIF(B38:H38,"Y 10-17"))*(6.25)+(COUNTIF(B38:H38,"Y工場"))*(4.5)+(COUNTIF(B38:H38,"D 10-13"))*(3)</f>
        <v>9</v>
      </c>
      <c r="K38" s="811"/>
    </row>
    <row r="39" spans="1:11" ht="15.75" customHeight="1" x14ac:dyDescent="0.15">
      <c r="A39" s="225"/>
      <c r="B39" s="245"/>
      <c r="C39" s="247"/>
      <c r="D39" s="247"/>
      <c r="E39" s="245"/>
      <c r="F39" s="245"/>
      <c r="G39" s="243"/>
      <c r="H39" s="244"/>
      <c r="I39" s="221"/>
      <c r="J39" s="811"/>
      <c r="K39" s="811"/>
    </row>
    <row r="40" spans="1:11" ht="15.75" customHeight="1" x14ac:dyDescent="0.15">
      <c r="A40" s="193"/>
      <c r="B40" s="215"/>
      <c r="C40" s="215"/>
      <c r="D40" s="215"/>
      <c r="E40" s="226"/>
      <c r="F40" s="226"/>
      <c r="G40" s="226"/>
      <c r="H40" s="226"/>
      <c r="I40" s="219"/>
      <c r="J40" s="821"/>
      <c r="K40" s="821"/>
    </row>
    <row r="41" spans="1:11" ht="15.75" customHeight="1" x14ac:dyDescent="0.15">
      <c r="A41" s="220" t="s">
        <v>203</v>
      </c>
      <c r="B41" s="336" t="s">
        <v>242</v>
      </c>
      <c r="C41" s="223"/>
      <c r="D41" s="223"/>
      <c r="E41" s="336" t="s">
        <v>242</v>
      </c>
      <c r="F41" s="220" t="s">
        <v>172</v>
      </c>
      <c r="G41" s="336" t="s">
        <v>242</v>
      </c>
      <c r="H41" s="220" t="s">
        <v>172</v>
      </c>
      <c r="I41" s="227"/>
      <c r="J41" s="810"/>
      <c r="K41" s="810"/>
    </row>
    <row r="42" spans="1:11" ht="15.75" customHeight="1" x14ac:dyDescent="0.15">
      <c r="A42" s="224" t="s">
        <v>204</v>
      </c>
      <c r="B42" s="220"/>
      <c r="C42" s="223"/>
      <c r="D42" s="223"/>
      <c r="E42" s="220"/>
      <c r="F42" s="224"/>
      <c r="G42" s="220"/>
      <c r="H42" s="220"/>
      <c r="I42" s="221"/>
      <c r="J42" s="810"/>
      <c r="K42" s="810"/>
    </row>
    <row r="43" spans="1:11" s="214" customFormat="1" ht="11.25" x14ac:dyDescent="0.15">
      <c r="A43" s="175" t="s">
        <v>0</v>
      </c>
      <c r="B43" s="176">
        <v>45894</v>
      </c>
      <c r="C43" s="176">
        <v>45895</v>
      </c>
      <c r="D43" s="176">
        <v>45896</v>
      </c>
      <c r="E43" s="176">
        <v>45897</v>
      </c>
      <c r="F43" s="176">
        <v>45898</v>
      </c>
      <c r="G43" s="176">
        <v>45899</v>
      </c>
      <c r="H43" s="176">
        <v>45900</v>
      </c>
      <c r="I43" s="815" t="s">
        <v>1</v>
      </c>
      <c r="J43" s="822" t="s">
        <v>2</v>
      </c>
      <c r="K43" s="823"/>
    </row>
    <row r="44" spans="1:11" s="213" customFormat="1" x14ac:dyDescent="0.15">
      <c r="A44" s="155" t="s">
        <v>3</v>
      </c>
      <c r="B44" s="157" t="s">
        <v>4</v>
      </c>
      <c r="C44" s="157" t="s">
        <v>5</v>
      </c>
      <c r="D44" s="157" t="s">
        <v>6</v>
      </c>
      <c r="E44" s="157" t="s">
        <v>7</v>
      </c>
      <c r="F44" s="157" t="s">
        <v>8</v>
      </c>
      <c r="G44" s="157" t="s">
        <v>9</v>
      </c>
      <c r="H44" s="158" t="s">
        <v>10</v>
      </c>
      <c r="I44" s="816"/>
      <c r="J44" s="819"/>
      <c r="K44" s="820"/>
    </row>
    <row r="45" spans="1:11" x14ac:dyDescent="0.15">
      <c r="A45" s="193" t="s">
        <v>142</v>
      </c>
      <c r="B45" s="218"/>
      <c r="C45" s="226"/>
      <c r="D45" s="216"/>
      <c r="E45" s="216"/>
      <c r="F45" s="216"/>
      <c r="G45" s="216"/>
      <c r="H45" s="216"/>
      <c r="I45" s="219"/>
      <c r="J45" s="821"/>
      <c r="K45" s="821"/>
    </row>
    <row r="46" spans="1:11" ht="15.75" customHeight="1" x14ac:dyDescent="0.15">
      <c r="A46" s="222" t="s">
        <v>167</v>
      </c>
      <c r="B46" s="246"/>
      <c r="C46" s="247"/>
      <c r="D46" s="247"/>
      <c r="E46" s="246"/>
      <c r="F46" s="247"/>
      <c r="G46" s="247"/>
      <c r="H46" s="247"/>
      <c r="I46" s="221">
        <f>COUNTA(B46:H46)</f>
        <v>0</v>
      </c>
      <c r="J46" s="811">
        <f>SUM(COUNTIF(B46:H46,"D 10-17"))*(6.25)+(COUNTIF(B46:H46,"Y 10-17"))*(6.25)+(COUNTIF(B46:H46,"Y工場"))*(4.5)</f>
        <v>0</v>
      </c>
      <c r="K46" s="811"/>
    </row>
    <row r="47" spans="1:11" ht="15.75" customHeight="1" x14ac:dyDescent="0.15">
      <c r="A47" s="222" t="s">
        <v>169</v>
      </c>
      <c r="B47" s="245" t="s">
        <v>168</v>
      </c>
      <c r="C47" s="247"/>
      <c r="D47" s="247"/>
      <c r="E47" s="245" t="s">
        <v>168</v>
      </c>
      <c r="F47" s="247"/>
      <c r="G47" s="247"/>
      <c r="H47" s="247"/>
      <c r="I47" s="221">
        <f t="shared" ref="I47:I48" si="4">COUNTA(B47:H47)</f>
        <v>2</v>
      </c>
      <c r="J47" s="811">
        <f>SUM(COUNTIF(B47:H47,"D 10-17"))*(6.25)+(COUNTIF(B47:H47,"Y 10-17"))*(6.25)+(COUNTIF(B47:H47,"Y工場"))*(4.5)</f>
        <v>12.5</v>
      </c>
      <c r="K47" s="811"/>
    </row>
    <row r="48" spans="1:11" ht="15.75" customHeight="1" x14ac:dyDescent="0.15">
      <c r="A48" s="225" t="s">
        <v>186</v>
      </c>
      <c r="B48" s="243" t="s">
        <v>241</v>
      </c>
      <c r="C48" s="247"/>
      <c r="D48" s="247"/>
      <c r="E48" s="243" t="s">
        <v>241</v>
      </c>
      <c r="F48" s="247"/>
      <c r="G48" s="247"/>
      <c r="H48" s="247"/>
      <c r="I48" s="221">
        <f t="shared" si="4"/>
        <v>2</v>
      </c>
      <c r="J48" s="811">
        <f>SUM(COUNTIF(B48:H48,"D 10-17"))*(6.25)+(COUNTIF(B48:H48,"Y 10-17"))*(6.25)+(COUNTIF(B48:H48,"Y工場"))*(4.5)+(COUNTIF(B48:H48,"D 10-13"))*(3)</f>
        <v>6</v>
      </c>
      <c r="K48" s="811"/>
    </row>
    <row r="49" spans="1:11" ht="15.75" customHeight="1" x14ac:dyDescent="0.15">
      <c r="A49" s="225"/>
      <c r="B49" s="245"/>
      <c r="C49" s="247"/>
      <c r="D49" s="247"/>
      <c r="E49" s="245"/>
      <c r="F49" s="247"/>
      <c r="G49" s="247"/>
      <c r="H49" s="247"/>
      <c r="I49" s="221"/>
      <c r="J49" s="811"/>
      <c r="K49" s="811"/>
    </row>
    <row r="50" spans="1:11" ht="15.75" customHeight="1" x14ac:dyDescent="0.15">
      <c r="A50" s="193"/>
      <c r="B50" s="215"/>
      <c r="C50" s="215"/>
      <c r="D50" s="215"/>
      <c r="E50" s="226"/>
      <c r="F50" s="215"/>
      <c r="G50" s="215"/>
      <c r="H50" s="215"/>
      <c r="I50" s="219"/>
      <c r="J50" s="821"/>
      <c r="K50" s="821"/>
    </row>
    <row r="51" spans="1:11" ht="15.75" customHeight="1" x14ac:dyDescent="0.15">
      <c r="A51" s="220" t="s">
        <v>203</v>
      </c>
      <c r="B51" s="336" t="s">
        <v>242</v>
      </c>
      <c r="C51" s="223"/>
      <c r="D51" s="223"/>
      <c r="E51" s="336" t="s">
        <v>242</v>
      </c>
      <c r="F51" s="223"/>
      <c r="G51" s="223"/>
      <c r="H51" s="223"/>
      <c r="I51" s="227"/>
      <c r="J51" s="810"/>
      <c r="K51" s="810"/>
    </row>
    <row r="52" spans="1:11" ht="15.75" customHeight="1" x14ac:dyDescent="0.15">
      <c r="A52" s="224" t="s">
        <v>204</v>
      </c>
      <c r="B52" s="220"/>
      <c r="C52" s="223"/>
      <c r="D52" s="223"/>
      <c r="E52" s="220"/>
      <c r="F52" s="223"/>
      <c r="G52" s="223"/>
      <c r="H52" s="223"/>
      <c r="I52" s="221"/>
      <c r="J52" s="810"/>
      <c r="K52" s="810"/>
    </row>
    <row r="53" spans="1:11" x14ac:dyDescent="0.15">
      <c r="A53" s="230"/>
      <c r="B53" s="230"/>
      <c r="C53" s="230"/>
      <c r="D53" s="230"/>
      <c r="E53" s="231"/>
      <c r="F53" s="231"/>
      <c r="G53" s="232"/>
      <c r="H53" s="232"/>
      <c r="I53" s="230"/>
      <c r="J53" s="735" t="s">
        <v>260</v>
      </c>
      <c r="K53" s="735"/>
    </row>
    <row r="54" spans="1:11" s="1" customFormat="1" ht="17.25" customHeight="1" x14ac:dyDescent="0.15">
      <c r="A54" s="737" t="s">
        <v>143</v>
      </c>
      <c r="B54" s="738"/>
      <c r="C54" s="741" t="s">
        <v>162</v>
      </c>
      <c r="D54" s="742"/>
      <c r="E54" s="742"/>
      <c r="F54" s="742" t="s">
        <v>149</v>
      </c>
      <c r="G54" s="742"/>
      <c r="H54" s="743"/>
      <c r="I54" s="10"/>
      <c r="J54" s="736"/>
      <c r="K54" s="736"/>
    </row>
    <row r="55" spans="1:11" s="1" customFormat="1" ht="17.25" customHeight="1" x14ac:dyDescent="0.15">
      <c r="A55" s="739"/>
      <c r="B55" s="740"/>
      <c r="C55" s="744" t="s">
        <v>163</v>
      </c>
      <c r="D55" s="745"/>
      <c r="E55" s="745"/>
      <c r="F55" s="745" t="s">
        <v>164</v>
      </c>
      <c r="G55" s="745"/>
      <c r="H55" s="746"/>
      <c r="I55" s="210"/>
      <c r="J55" s="210"/>
      <c r="K55" s="210"/>
    </row>
  </sheetData>
  <mergeCells count="59">
    <mergeCell ref="J12:K12"/>
    <mergeCell ref="B1:G1"/>
    <mergeCell ref="H1:K1"/>
    <mergeCell ref="I3:I4"/>
    <mergeCell ref="J3:K4"/>
    <mergeCell ref="J5:K5"/>
    <mergeCell ref="J6:K6"/>
    <mergeCell ref="J7:K7"/>
    <mergeCell ref="J8:K8"/>
    <mergeCell ref="J9:K9"/>
    <mergeCell ref="J10:K10"/>
    <mergeCell ref="J11:K11"/>
    <mergeCell ref="I23:I24"/>
    <mergeCell ref="J23:K24"/>
    <mergeCell ref="I13:I14"/>
    <mergeCell ref="J13:K14"/>
    <mergeCell ref="J15:K15"/>
    <mergeCell ref="J16:K16"/>
    <mergeCell ref="J17:K17"/>
    <mergeCell ref="J18:K18"/>
    <mergeCell ref="J29:K29"/>
    <mergeCell ref="J19:K19"/>
    <mergeCell ref="J20:K20"/>
    <mergeCell ref="J21:K21"/>
    <mergeCell ref="J22:K22"/>
    <mergeCell ref="B25:F25"/>
    <mergeCell ref="J25:K25"/>
    <mergeCell ref="J26:K26"/>
    <mergeCell ref="J27:K27"/>
    <mergeCell ref="J28:K28"/>
    <mergeCell ref="J41:K41"/>
    <mergeCell ref="J30:K30"/>
    <mergeCell ref="J31:K31"/>
    <mergeCell ref="J32:K32"/>
    <mergeCell ref="I33:I34"/>
    <mergeCell ref="J33:K34"/>
    <mergeCell ref="J35:K35"/>
    <mergeCell ref="J36:K36"/>
    <mergeCell ref="J37:K37"/>
    <mergeCell ref="J38:K38"/>
    <mergeCell ref="J39:K39"/>
    <mergeCell ref="J40:K40"/>
    <mergeCell ref="J53:K54"/>
    <mergeCell ref="J42:K42"/>
    <mergeCell ref="I43:I44"/>
    <mergeCell ref="J43:K44"/>
    <mergeCell ref="J45:K45"/>
    <mergeCell ref="J46:K46"/>
    <mergeCell ref="J47:K47"/>
    <mergeCell ref="J48:K48"/>
    <mergeCell ref="J49:K49"/>
    <mergeCell ref="J50:K50"/>
    <mergeCell ref="J51:K51"/>
    <mergeCell ref="J52:K52"/>
    <mergeCell ref="A54:B55"/>
    <mergeCell ref="C54:E54"/>
    <mergeCell ref="F54:H54"/>
    <mergeCell ref="C55:E55"/>
    <mergeCell ref="F55:H55"/>
  </mergeCells>
  <phoneticPr fontId="13"/>
  <pageMargins left="0.51181102362204722" right="0.51181102362204722" top="0.55118110236220474" bottom="0.55118110236220474" header="0.31496062992125984" footer="0.31496062992125984"/>
  <pageSetup paperSize="9" orientation="portrait" r:id="rId1"/>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5AA82-6431-47F8-A1C0-BFF3BB68435A}">
  <sheetPr>
    <tabColor theme="7" tint="0.59999389629810485"/>
  </sheetPr>
  <dimension ref="A1:K65"/>
  <sheetViews>
    <sheetView topLeftCell="A33" zoomScale="115" zoomScaleNormal="115" workbookViewId="0">
      <selection activeCell="P45" sqref="P45"/>
    </sheetView>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60" t="s">
        <v>69</v>
      </c>
      <c r="B1" s="753" t="s">
        <v>254</v>
      </c>
      <c r="C1" s="753"/>
      <c r="D1" s="753"/>
      <c r="E1" s="753"/>
      <c r="F1" s="753"/>
      <c r="G1" s="754"/>
      <c r="H1" s="755" t="s">
        <v>154</v>
      </c>
      <c r="I1" s="756"/>
      <c r="J1" s="756"/>
      <c r="K1" s="757"/>
    </row>
    <row r="2" spans="1:11" ht="9" customHeight="1" x14ac:dyDescent="0.15">
      <c r="A2" s="189"/>
    </row>
    <row r="3" spans="1:11" s="191" customFormat="1" ht="15" customHeight="1" x14ac:dyDescent="0.15">
      <c r="A3" s="153" t="s">
        <v>0</v>
      </c>
      <c r="B3" s="154"/>
      <c r="C3" s="154"/>
      <c r="D3" s="154"/>
      <c r="E3" s="154"/>
      <c r="F3" s="154">
        <v>45870</v>
      </c>
      <c r="G3" s="154">
        <v>45871</v>
      </c>
      <c r="H3" s="154">
        <v>45872</v>
      </c>
      <c r="I3" s="747" t="s">
        <v>1</v>
      </c>
      <c r="J3" s="749" t="s">
        <v>2</v>
      </c>
      <c r="K3" s="750"/>
    </row>
    <row r="4" spans="1:11" s="192" customFormat="1" ht="15" customHeight="1" x14ac:dyDescent="0.15">
      <c r="A4" s="155" t="s">
        <v>3</v>
      </c>
      <c r="B4" s="157"/>
      <c r="C4" s="157"/>
      <c r="D4" s="157"/>
      <c r="E4" s="157"/>
      <c r="F4" s="157" t="s">
        <v>8</v>
      </c>
      <c r="G4" s="157" t="s">
        <v>9</v>
      </c>
      <c r="H4" s="158" t="s">
        <v>10</v>
      </c>
      <c r="I4" s="748"/>
      <c r="J4" s="749"/>
      <c r="K4" s="750"/>
    </row>
    <row r="5" spans="1:11" s="151" customFormat="1" ht="13.5" customHeight="1" x14ac:dyDescent="0.15">
      <c r="A5" s="193" t="s">
        <v>142</v>
      </c>
      <c r="B5" s="195"/>
      <c r="C5" s="195"/>
      <c r="D5" s="195"/>
      <c r="E5" s="195"/>
      <c r="F5" s="195">
        <v>6</v>
      </c>
      <c r="G5" s="195">
        <v>3</v>
      </c>
      <c r="H5" s="195">
        <v>3</v>
      </c>
      <c r="I5" s="196"/>
      <c r="J5" s="751"/>
      <c r="K5" s="752"/>
    </row>
    <row r="6" spans="1:11" ht="13.5" customHeight="1" x14ac:dyDescent="0.15">
      <c r="A6" s="197" t="s">
        <v>155</v>
      </c>
      <c r="B6" s="198"/>
      <c r="C6" s="198"/>
      <c r="D6" s="198"/>
      <c r="E6" s="198"/>
      <c r="F6" s="16"/>
      <c r="G6" s="239" t="s">
        <v>157</v>
      </c>
      <c r="H6" s="239" t="s">
        <v>58</v>
      </c>
      <c r="I6" s="199">
        <f>COUNTA(B6:H6)</f>
        <v>2</v>
      </c>
      <c r="J6" s="733">
        <f>SUM(COUNTIF(B6:H6,"9-15"))*(5.5)+SUM(COUNTIF(B6:H6,"10-15"))*(4.5)+SUM(COUNTIF(B6:H6,"9-16"))*(6.25)+SUM(COUNTIF(B6:H6,"9:30-15"))*(5)+SUM(COUNTIF(B6:H6,"10-16"))*(5.5)+SUM(COUNTIF(B6:H6,"10-14"))*(4)</f>
        <v>12.5</v>
      </c>
      <c r="K6" s="734"/>
    </row>
    <row r="7" spans="1:11" ht="13.5" customHeight="1" x14ac:dyDescent="0.15">
      <c r="A7" s="197" t="s">
        <v>158</v>
      </c>
      <c r="B7" s="198"/>
      <c r="C7" s="198"/>
      <c r="D7" s="198"/>
      <c r="E7" s="198"/>
      <c r="F7" s="239"/>
      <c r="G7" s="239" t="s">
        <v>126</v>
      </c>
      <c r="H7" s="239" t="s">
        <v>233</v>
      </c>
      <c r="I7" s="200">
        <f>COUNTA(B7:H7)</f>
        <v>2</v>
      </c>
      <c r="J7" s="733">
        <f t="shared" ref="J7:J13" si="0">SUM(COUNTIF(B7:H7,"9-15"))*(5.5)+SUM(COUNTIF(B7:H7,"10-15"))*(4.5)+SUM(COUNTIF(B7:H7,"9-16"))*(6.25)+SUM(COUNTIF(B7:H7,"9:30-15"))*(5)+SUM(COUNTIF(B7:H7,"10-16"))*(5.5)+SUM(COUNTIF(B7:H7,"10-14"))*(4)</f>
        <v>10.5</v>
      </c>
      <c r="K7" s="734"/>
    </row>
    <row r="8" spans="1:11" ht="13.5" customHeight="1" x14ac:dyDescent="0.15">
      <c r="A8" s="197" t="s">
        <v>159</v>
      </c>
      <c r="B8" s="198"/>
      <c r="C8" s="198"/>
      <c r="D8" s="198"/>
      <c r="E8" s="198"/>
      <c r="F8" s="240" t="s">
        <v>135</v>
      </c>
      <c r="G8" s="239"/>
      <c r="H8" s="239"/>
      <c r="I8" s="200">
        <f>COUNTA(#REF!)</f>
        <v>1</v>
      </c>
      <c r="J8" s="733">
        <f t="shared" si="0"/>
        <v>5.5</v>
      </c>
      <c r="K8" s="734"/>
    </row>
    <row r="9" spans="1:11" ht="13.5" customHeight="1" x14ac:dyDescent="0.15">
      <c r="A9" s="197" t="s">
        <v>160</v>
      </c>
      <c r="B9" s="198"/>
      <c r="C9" s="198"/>
      <c r="D9" s="198"/>
      <c r="E9" s="198"/>
      <c r="F9" s="239" t="s">
        <v>25</v>
      </c>
      <c r="G9" s="375"/>
      <c r="H9" s="239"/>
      <c r="I9" s="200">
        <f>COUNTA(B9:H9)</f>
        <v>1</v>
      </c>
      <c r="J9" s="733">
        <f t="shared" si="0"/>
        <v>4.5</v>
      </c>
      <c r="K9" s="734"/>
    </row>
    <row r="10" spans="1:11" ht="13.5" customHeight="1" x14ac:dyDescent="0.15">
      <c r="A10" s="197" t="s">
        <v>15</v>
      </c>
      <c r="B10" s="198"/>
      <c r="C10" s="198"/>
      <c r="D10" s="198"/>
      <c r="E10" s="198"/>
      <c r="F10" s="342"/>
      <c r="G10" s="342"/>
      <c r="H10" s="342"/>
      <c r="I10" s="200">
        <f>COUNTA(B10:H10)</f>
        <v>0</v>
      </c>
      <c r="J10" s="733">
        <f t="shared" si="0"/>
        <v>0</v>
      </c>
      <c r="K10" s="734"/>
    </row>
    <row r="11" spans="1:11" ht="13.5" customHeight="1" x14ac:dyDescent="0.15">
      <c r="A11" s="88" t="s">
        <v>183</v>
      </c>
      <c r="B11" s="282"/>
      <c r="C11" s="282"/>
      <c r="D11" s="282"/>
      <c r="E11" s="282"/>
      <c r="F11" s="239" t="s">
        <v>25</v>
      </c>
      <c r="G11" s="239"/>
      <c r="H11" s="239" t="s">
        <v>233</v>
      </c>
      <c r="I11" s="200">
        <f>COUNTA(B11:H11)</f>
        <v>2</v>
      </c>
      <c r="J11" s="733">
        <f t="shared" si="0"/>
        <v>9.5</v>
      </c>
      <c r="K11" s="734"/>
    </row>
    <row r="12" spans="1:11" ht="13.5" customHeight="1" x14ac:dyDescent="0.15">
      <c r="A12" s="88" t="s">
        <v>199</v>
      </c>
      <c r="B12" s="282"/>
      <c r="C12" s="282"/>
      <c r="D12" s="282"/>
      <c r="E12" s="282"/>
      <c r="F12" s="239" t="s">
        <v>25</v>
      </c>
      <c r="G12" s="239"/>
      <c r="H12" s="239"/>
      <c r="I12" s="200">
        <f t="shared" ref="I12:I14" si="1">COUNTA(B12:H12)</f>
        <v>1</v>
      </c>
      <c r="J12" s="733">
        <f t="shared" si="0"/>
        <v>4.5</v>
      </c>
      <c r="K12" s="734"/>
    </row>
    <row r="13" spans="1:11" ht="13.5" customHeight="1" x14ac:dyDescent="0.15">
      <c r="A13" s="88" t="s">
        <v>222</v>
      </c>
      <c r="B13" s="282"/>
      <c r="C13" s="282"/>
      <c r="D13" s="282"/>
      <c r="E13" s="282"/>
      <c r="F13" s="239" t="s">
        <v>29</v>
      </c>
      <c r="G13" s="239"/>
      <c r="H13" s="239"/>
      <c r="I13" s="200">
        <f t="shared" si="1"/>
        <v>1</v>
      </c>
      <c r="J13" s="733">
        <f t="shared" si="0"/>
        <v>4</v>
      </c>
      <c r="K13" s="734"/>
    </row>
    <row r="14" spans="1:11" ht="13.5" customHeight="1" x14ac:dyDescent="0.15">
      <c r="A14" s="88" t="s">
        <v>258</v>
      </c>
      <c r="B14" s="198"/>
      <c r="C14" s="198"/>
      <c r="D14" s="198"/>
      <c r="E14" s="198"/>
      <c r="F14" s="239" t="s">
        <v>25</v>
      </c>
      <c r="G14" s="239" t="s">
        <v>25</v>
      </c>
      <c r="H14" s="120"/>
      <c r="I14" s="200">
        <f t="shared" si="1"/>
        <v>2</v>
      </c>
      <c r="J14" s="733">
        <f t="shared" ref="J14" si="2">SUM(COUNTIF(B14:H14,"9-15"))*(5.5)+SUM(COUNTIF(B14:H14,"10-15"))*(4.5)+SUM(COUNTIF(B14:H14,"9-16"))*(6.25)+SUM(COUNTIF(B14:H14,"9:30-15"))*(5)+SUM(COUNTIF(B14:H14,"10-16"))*(5.5)+SUM(COUNTIF(B14:H14,"10-14"))*(4)</f>
        <v>9</v>
      </c>
      <c r="K14" s="734"/>
    </row>
    <row r="15" spans="1:11" s="191" customFormat="1" ht="15" customHeight="1" x14ac:dyDescent="0.15">
      <c r="A15" s="175" t="s">
        <v>0</v>
      </c>
      <c r="B15" s="176">
        <v>45873</v>
      </c>
      <c r="C15" s="176">
        <v>45874</v>
      </c>
      <c r="D15" s="176">
        <v>45875</v>
      </c>
      <c r="E15" s="176">
        <v>45876</v>
      </c>
      <c r="F15" s="176">
        <v>45877</v>
      </c>
      <c r="G15" s="176">
        <v>45878</v>
      </c>
      <c r="H15" s="176">
        <v>45879</v>
      </c>
      <c r="I15" s="747" t="s">
        <v>1</v>
      </c>
      <c r="J15" s="749" t="s">
        <v>2</v>
      </c>
      <c r="K15" s="750"/>
    </row>
    <row r="16" spans="1:11" s="192" customFormat="1" ht="15" customHeight="1" x14ac:dyDescent="0.15">
      <c r="A16" s="155" t="s">
        <v>3</v>
      </c>
      <c r="B16" s="157" t="s">
        <v>4</v>
      </c>
      <c r="C16" s="157" t="s">
        <v>5</v>
      </c>
      <c r="D16" s="157" t="s">
        <v>6</v>
      </c>
      <c r="E16" s="157" t="s">
        <v>7</v>
      </c>
      <c r="F16" s="157" t="s">
        <v>8</v>
      </c>
      <c r="G16" s="157" t="s">
        <v>9</v>
      </c>
      <c r="H16" s="158" t="s">
        <v>10</v>
      </c>
      <c r="I16" s="748"/>
      <c r="J16" s="749"/>
      <c r="K16" s="750"/>
    </row>
    <row r="17" spans="1:11" s="151" customFormat="1" ht="13.5" customHeight="1" x14ac:dyDescent="0.15">
      <c r="A17" s="206" t="s">
        <v>131</v>
      </c>
      <c r="B17" s="195">
        <v>4</v>
      </c>
      <c r="C17" s="195"/>
      <c r="D17" s="195"/>
      <c r="E17" s="195">
        <v>5</v>
      </c>
      <c r="F17" s="195">
        <v>6</v>
      </c>
      <c r="G17" s="195">
        <v>3</v>
      </c>
      <c r="H17" s="195">
        <v>3</v>
      </c>
      <c r="I17" s="196"/>
      <c r="J17" s="751"/>
      <c r="K17" s="752"/>
    </row>
    <row r="18" spans="1:11" s="151" customFormat="1" ht="13.5" customHeight="1" x14ac:dyDescent="0.15">
      <c r="A18" s="197" t="s">
        <v>155</v>
      </c>
      <c r="B18" s="239"/>
      <c r="C18" s="241"/>
      <c r="D18" s="241"/>
      <c r="E18" s="239" t="s">
        <v>25</v>
      </c>
      <c r="F18" s="16"/>
      <c r="G18" s="239" t="s">
        <v>157</v>
      </c>
      <c r="H18" s="239" t="s">
        <v>58</v>
      </c>
      <c r="I18" s="200">
        <f t="shared" ref="I18:I26" si="3">COUNTA(B18:H18)</f>
        <v>3</v>
      </c>
      <c r="J18" s="733">
        <f t="shared" ref="J18:J26" si="4">SUM(COUNTIF(B18:H18,"9-15"))*(5.5)+SUM(COUNTIF(B18:H18,"10-15"))*(4.5)+SUM(COUNTIF(B18:H18,"9-16"))*(6.25)+SUM(COUNTIF(B18:H18,"9:30-15"))*(5)+SUM(COUNTIF(B18:H18,"10-16"))*(5.5)+SUM(COUNTIF(B18:H18,"10-14"))*(4)</f>
        <v>17</v>
      </c>
      <c r="K18" s="734"/>
    </row>
    <row r="19" spans="1:11" ht="13.5" customHeight="1" x14ac:dyDescent="0.15">
      <c r="A19" s="197" t="s">
        <v>158</v>
      </c>
      <c r="B19" s="257"/>
      <c r="C19" s="241"/>
      <c r="D19" s="241"/>
      <c r="E19" s="239"/>
      <c r="F19" s="239"/>
      <c r="G19" s="239" t="s">
        <v>126</v>
      </c>
      <c r="H19" s="239" t="s">
        <v>233</v>
      </c>
      <c r="I19" s="200">
        <f t="shared" si="3"/>
        <v>2</v>
      </c>
      <c r="J19" s="733">
        <f t="shared" si="4"/>
        <v>10.5</v>
      </c>
      <c r="K19" s="734"/>
    </row>
    <row r="20" spans="1:11" ht="13.5" customHeight="1" x14ac:dyDescent="0.15">
      <c r="A20" s="197" t="s">
        <v>159</v>
      </c>
      <c r="B20" s="240" t="s">
        <v>135</v>
      </c>
      <c r="C20" s="241"/>
      <c r="D20" s="241"/>
      <c r="E20" s="240" t="s">
        <v>135</v>
      </c>
      <c r="F20" s="240" t="s">
        <v>135</v>
      </c>
      <c r="G20" s="239"/>
      <c r="H20" s="239"/>
      <c r="I20" s="200">
        <f t="shared" si="3"/>
        <v>3</v>
      </c>
      <c r="J20" s="733">
        <f t="shared" si="4"/>
        <v>16.5</v>
      </c>
      <c r="K20" s="734"/>
    </row>
    <row r="21" spans="1:11" ht="13.5" customHeight="1" x14ac:dyDescent="0.15">
      <c r="A21" s="197" t="s">
        <v>160</v>
      </c>
      <c r="B21" s="242" t="s">
        <v>176</v>
      </c>
      <c r="C21" s="241"/>
      <c r="D21" s="241"/>
      <c r="E21" s="242" t="s">
        <v>161</v>
      </c>
      <c r="F21" s="239" t="s">
        <v>25</v>
      </c>
      <c r="G21" s="242" t="s">
        <v>161</v>
      </c>
      <c r="H21" s="239"/>
      <c r="I21" s="200">
        <f t="shared" si="3"/>
        <v>4</v>
      </c>
      <c r="J21" s="733">
        <f t="shared" si="4"/>
        <v>4.5</v>
      </c>
      <c r="K21" s="734"/>
    </row>
    <row r="22" spans="1:11" ht="13.5" customHeight="1" x14ac:dyDescent="0.15">
      <c r="A22" s="197" t="s">
        <v>15</v>
      </c>
      <c r="B22" s="342"/>
      <c r="C22" s="241"/>
      <c r="D22" s="241"/>
      <c r="E22" s="342"/>
      <c r="F22" s="342"/>
      <c r="G22" s="342"/>
      <c r="H22" s="342"/>
      <c r="I22" s="200">
        <f>COUNTA(B22:H22)</f>
        <v>0</v>
      </c>
      <c r="J22" s="733">
        <f t="shared" si="4"/>
        <v>0</v>
      </c>
      <c r="K22" s="734"/>
    </row>
    <row r="23" spans="1:11" ht="13.5" customHeight="1" x14ac:dyDescent="0.15">
      <c r="A23" s="88" t="s">
        <v>183</v>
      </c>
      <c r="B23" s="239"/>
      <c r="C23" s="241"/>
      <c r="D23" s="241"/>
      <c r="E23" s="239" t="s">
        <v>25</v>
      </c>
      <c r="F23" s="239" t="s">
        <v>25</v>
      </c>
      <c r="G23" s="239"/>
      <c r="H23" s="239" t="s">
        <v>233</v>
      </c>
      <c r="I23" s="200">
        <f t="shared" si="3"/>
        <v>3</v>
      </c>
      <c r="J23" s="733">
        <f t="shared" si="4"/>
        <v>14</v>
      </c>
      <c r="K23" s="734"/>
    </row>
    <row r="24" spans="1:11" ht="13.5" customHeight="1" x14ac:dyDescent="0.15">
      <c r="A24" s="88" t="s">
        <v>199</v>
      </c>
      <c r="B24" s="239" t="s">
        <v>25</v>
      </c>
      <c r="C24" s="282"/>
      <c r="D24" s="198"/>
      <c r="E24" s="239" t="s">
        <v>25</v>
      </c>
      <c r="F24" s="239" t="s">
        <v>25</v>
      </c>
      <c r="G24" s="239"/>
      <c r="H24" s="239"/>
      <c r="I24" s="200">
        <f t="shared" si="3"/>
        <v>3</v>
      </c>
      <c r="J24" s="733">
        <f t="shared" si="4"/>
        <v>13.5</v>
      </c>
      <c r="K24" s="734"/>
    </row>
    <row r="25" spans="1:11" ht="13.5" customHeight="1" x14ac:dyDescent="0.15">
      <c r="A25" s="88" t="s">
        <v>222</v>
      </c>
      <c r="B25" s="239" t="s">
        <v>29</v>
      </c>
      <c r="C25" s="282"/>
      <c r="D25" s="198"/>
      <c r="E25" s="239" t="s">
        <v>29</v>
      </c>
      <c r="F25" s="239" t="s">
        <v>29</v>
      </c>
      <c r="G25" s="239"/>
      <c r="H25" s="239"/>
      <c r="I25" s="200">
        <f t="shared" si="3"/>
        <v>3</v>
      </c>
      <c r="J25" s="733">
        <f t="shared" si="4"/>
        <v>12</v>
      </c>
      <c r="K25" s="734"/>
    </row>
    <row r="26" spans="1:11" ht="13.5" customHeight="1" x14ac:dyDescent="0.15">
      <c r="A26" s="88" t="s">
        <v>258</v>
      </c>
      <c r="B26" s="239" t="s">
        <v>25</v>
      </c>
      <c r="C26" s="202"/>
      <c r="D26" s="202"/>
      <c r="E26" s="203"/>
      <c r="F26" s="239" t="s">
        <v>25</v>
      </c>
      <c r="G26" s="239" t="s">
        <v>25</v>
      </c>
      <c r="H26" s="120"/>
      <c r="I26" s="200">
        <f t="shared" si="3"/>
        <v>3</v>
      </c>
      <c r="J26" s="733">
        <f t="shared" si="4"/>
        <v>13.5</v>
      </c>
      <c r="K26" s="734"/>
    </row>
    <row r="27" spans="1:11" s="191" customFormat="1" ht="15" customHeight="1" x14ac:dyDescent="0.15">
      <c r="A27" s="153" t="s">
        <v>0</v>
      </c>
      <c r="B27" s="183">
        <v>45880</v>
      </c>
      <c r="C27" s="183">
        <v>45881</v>
      </c>
      <c r="D27" s="183">
        <v>45882</v>
      </c>
      <c r="E27" s="183">
        <v>45883</v>
      </c>
      <c r="F27" s="183">
        <v>45884</v>
      </c>
      <c r="G27" s="183">
        <v>45885</v>
      </c>
      <c r="H27" s="183">
        <v>45886</v>
      </c>
      <c r="I27" s="747" t="s">
        <v>1</v>
      </c>
      <c r="J27" s="749" t="s">
        <v>2</v>
      </c>
      <c r="K27" s="750"/>
    </row>
    <row r="28" spans="1:11" s="192" customFormat="1" ht="15" customHeight="1" x14ac:dyDescent="0.15">
      <c r="A28" s="155" t="s">
        <v>3</v>
      </c>
      <c r="B28" s="353" t="s">
        <v>4</v>
      </c>
      <c r="C28" s="157" t="s">
        <v>5</v>
      </c>
      <c r="D28" s="157" t="s">
        <v>6</v>
      </c>
      <c r="E28" s="157" t="s">
        <v>7</v>
      </c>
      <c r="F28" s="157" t="s">
        <v>8</v>
      </c>
      <c r="G28" s="157" t="s">
        <v>9</v>
      </c>
      <c r="H28" s="158" t="s">
        <v>10</v>
      </c>
      <c r="I28" s="748"/>
      <c r="J28" s="749"/>
      <c r="K28" s="750"/>
    </row>
    <row r="29" spans="1:11" s="151" customFormat="1" ht="14.25" customHeight="1" x14ac:dyDescent="0.15">
      <c r="A29" s="193" t="s">
        <v>142</v>
      </c>
      <c r="B29" s="1031" t="s">
        <v>256</v>
      </c>
      <c r="C29" s="1032"/>
      <c r="D29" s="1032"/>
      <c r="E29" s="1032"/>
      <c r="F29" s="1033"/>
      <c r="G29" s="195">
        <v>2</v>
      </c>
      <c r="H29" s="195">
        <v>3</v>
      </c>
      <c r="I29" s="196"/>
      <c r="J29" s="751"/>
      <c r="K29" s="752"/>
    </row>
    <row r="30" spans="1:11" ht="13.5" customHeight="1" x14ac:dyDescent="0.15">
      <c r="A30" s="197" t="s">
        <v>155</v>
      </c>
      <c r="B30" s="241"/>
      <c r="C30" s="241"/>
      <c r="D30" s="241"/>
      <c r="E30" s="241"/>
      <c r="F30" s="241"/>
      <c r="G30" s="257"/>
      <c r="H30" s="239" t="s">
        <v>58</v>
      </c>
      <c r="I30" s="199">
        <f>COUNTA(B30:H30)</f>
        <v>1</v>
      </c>
      <c r="J30" s="733">
        <f t="shared" ref="J30:J38" si="5">SUM(COUNTIF(B30:H30,"9-15"))*(5.5)+SUM(COUNTIF(B30:H30,"10-15"))*(4.5)+SUM(COUNTIF(B30:H30,"9-16"))*(6.25)+SUM(COUNTIF(B30:H30,"9:30-15"))*(5)+SUM(COUNTIF(B30:H30,"10-16"))*(5.5)+SUM(COUNTIF(B30:H30,"10-14"))*(4)</f>
        <v>6.25</v>
      </c>
      <c r="K30" s="734"/>
    </row>
    <row r="31" spans="1:11" ht="13.5" customHeight="1" x14ac:dyDescent="0.15">
      <c r="A31" s="197" t="s">
        <v>158</v>
      </c>
      <c r="B31" s="241"/>
      <c r="C31" s="241"/>
      <c r="D31" s="241"/>
      <c r="E31" s="241"/>
      <c r="F31" s="241"/>
      <c r="G31" s="239" t="s">
        <v>126</v>
      </c>
      <c r="H31" s="239" t="s">
        <v>233</v>
      </c>
      <c r="I31" s="200">
        <f t="shared" ref="I31:I38" si="6">COUNTA(B31:H31)</f>
        <v>2</v>
      </c>
      <c r="J31" s="733">
        <f t="shared" si="5"/>
        <v>10.5</v>
      </c>
      <c r="K31" s="734"/>
    </row>
    <row r="32" spans="1:11" ht="13.5" customHeight="1" x14ac:dyDescent="0.15">
      <c r="A32" s="197" t="s">
        <v>159</v>
      </c>
      <c r="B32" s="241"/>
      <c r="C32" s="241"/>
      <c r="D32" s="241"/>
      <c r="E32" s="241"/>
      <c r="F32" s="241"/>
      <c r="G32" s="239"/>
      <c r="H32" s="239"/>
      <c r="I32" s="200">
        <f t="shared" si="6"/>
        <v>0</v>
      </c>
      <c r="J32" s="733">
        <f t="shared" si="5"/>
        <v>0</v>
      </c>
      <c r="K32" s="734"/>
    </row>
    <row r="33" spans="1:11" ht="13.5" customHeight="1" x14ac:dyDescent="0.15">
      <c r="A33" s="197" t="s">
        <v>160</v>
      </c>
      <c r="B33" s="241"/>
      <c r="C33" s="241"/>
      <c r="D33" s="241"/>
      <c r="E33" s="241"/>
      <c r="F33" s="241"/>
      <c r="G33" s="242" t="s">
        <v>161</v>
      </c>
      <c r="H33" s="239"/>
      <c r="I33" s="200">
        <f t="shared" si="6"/>
        <v>1</v>
      </c>
      <c r="J33" s="733">
        <f t="shared" si="5"/>
        <v>0</v>
      </c>
      <c r="K33" s="734"/>
    </row>
    <row r="34" spans="1:11" ht="13.5" customHeight="1" x14ac:dyDescent="0.15">
      <c r="A34" s="197" t="s">
        <v>15</v>
      </c>
      <c r="B34" s="241"/>
      <c r="C34" s="241"/>
      <c r="D34" s="241"/>
      <c r="E34" s="241"/>
      <c r="F34" s="241"/>
      <c r="G34" s="342"/>
      <c r="H34" s="342"/>
      <c r="I34" s="200">
        <f t="shared" si="6"/>
        <v>0</v>
      </c>
      <c r="J34" s="733">
        <f t="shared" si="5"/>
        <v>0</v>
      </c>
      <c r="K34" s="734"/>
    </row>
    <row r="35" spans="1:11" ht="13.5" customHeight="1" x14ac:dyDescent="0.15">
      <c r="A35" s="88" t="s">
        <v>183</v>
      </c>
      <c r="B35" s="241"/>
      <c r="C35" s="241"/>
      <c r="D35" s="241"/>
      <c r="E35" s="241"/>
      <c r="F35" s="241"/>
      <c r="G35" s="239"/>
      <c r="H35" s="239" t="s">
        <v>233</v>
      </c>
      <c r="I35" s="200">
        <f t="shared" si="6"/>
        <v>1</v>
      </c>
      <c r="J35" s="733">
        <f t="shared" si="5"/>
        <v>5</v>
      </c>
      <c r="K35" s="734"/>
    </row>
    <row r="36" spans="1:11" ht="13.5" customHeight="1" x14ac:dyDescent="0.15">
      <c r="A36" s="88" t="s">
        <v>199</v>
      </c>
      <c r="B36" s="282"/>
      <c r="C36" s="282"/>
      <c r="D36" s="198"/>
      <c r="E36" s="282"/>
      <c r="F36" s="282"/>
      <c r="G36" s="239"/>
      <c r="H36" s="239"/>
      <c r="I36" s="200">
        <f t="shared" si="6"/>
        <v>0</v>
      </c>
      <c r="J36" s="733">
        <f t="shared" si="5"/>
        <v>0</v>
      </c>
      <c r="K36" s="734"/>
    </row>
    <row r="37" spans="1:11" ht="13.5" customHeight="1" x14ac:dyDescent="0.15">
      <c r="A37" s="88" t="s">
        <v>222</v>
      </c>
      <c r="B37" s="282"/>
      <c r="C37" s="282"/>
      <c r="D37" s="198"/>
      <c r="E37" s="282"/>
      <c r="F37" s="282"/>
      <c r="G37" s="239"/>
      <c r="H37" s="239"/>
      <c r="I37" s="200">
        <f t="shared" si="6"/>
        <v>0</v>
      </c>
      <c r="J37" s="733">
        <f t="shared" si="5"/>
        <v>0</v>
      </c>
      <c r="K37" s="734"/>
    </row>
    <row r="38" spans="1:11" ht="13.5" customHeight="1" x14ac:dyDescent="0.15">
      <c r="A38" s="88" t="s">
        <v>258</v>
      </c>
      <c r="B38" s="198"/>
      <c r="C38" s="202"/>
      <c r="D38" s="202"/>
      <c r="E38" s="202"/>
      <c r="F38" s="202"/>
      <c r="G38" s="239" t="s">
        <v>25</v>
      </c>
      <c r="H38" s="120"/>
      <c r="I38" s="200">
        <f t="shared" si="6"/>
        <v>1</v>
      </c>
      <c r="J38" s="733">
        <f t="shared" si="5"/>
        <v>4.5</v>
      </c>
      <c r="K38" s="734"/>
    </row>
    <row r="39" spans="1:11" s="191" customFormat="1" ht="15" customHeight="1" x14ac:dyDescent="0.15">
      <c r="A39" s="153" t="s">
        <v>0</v>
      </c>
      <c r="B39" s="183">
        <v>45887</v>
      </c>
      <c r="C39" s="183">
        <v>45888</v>
      </c>
      <c r="D39" s="183">
        <v>45889</v>
      </c>
      <c r="E39" s="183">
        <v>45890</v>
      </c>
      <c r="F39" s="183">
        <v>45891</v>
      </c>
      <c r="G39" s="183">
        <v>45892</v>
      </c>
      <c r="H39" s="183">
        <v>45893</v>
      </c>
      <c r="I39" s="747" t="s">
        <v>1</v>
      </c>
      <c r="J39" s="749" t="s">
        <v>2</v>
      </c>
      <c r="K39" s="750"/>
    </row>
    <row r="40" spans="1:11" s="192" customFormat="1" ht="15" customHeight="1" x14ac:dyDescent="0.15">
      <c r="A40" s="155" t="s">
        <v>3</v>
      </c>
      <c r="B40" s="157" t="s">
        <v>4</v>
      </c>
      <c r="C40" s="157" t="s">
        <v>5</v>
      </c>
      <c r="D40" s="157" t="s">
        <v>6</v>
      </c>
      <c r="E40" s="157" t="s">
        <v>7</v>
      </c>
      <c r="F40" s="157" t="s">
        <v>8</v>
      </c>
      <c r="G40" s="157" t="s">
        <v>9</v>
      </c>
      <c r="H40" s="158" t="s">
        <v>10</v>
      </c>
      <c r="I40" s="748"/>
      <c r="J40" s="749"/>
      <c r="K40" s="750"/>
    </row>
    <row r="41" spans="1:11" s="151" customFormat="1" ht="13.5" customHeight="1" x14ac:dyDescent="0.15">
      <c r="A41" s="206" t="s">
        <v>131</v>
      </c>
      <c r="B41" s="195">
        <v>5</v>
      </c>
      <c r="C41" s="195"/>
      <c r="D41" s="195"/>
      <c r="E41" s="195">
        <v>5</v>
      </c>
      <c r="F41" s="195">
        <v>5</v>
      </c>
      <c r="G41" s="195">
        <v>4</v>
      </c>
      <c r="H41" s="195">
        <v>4</v>
      </c>
      <c r="I41" s="196"/>
      <c r="J41" s="751"/>
      <c r="K41" s="752"/>
    </row>
    <row r="42" spans="1:11" ht="13.5" customHeight="1" x14ac:dyDescent="0.15">
      <c r="A42" s="204" t="s">
        <v>155</v>
      </c>
      <c r="B42" s="239"/>
      <c r="C42" s="241"/>
      <c r="D42" s="241"/>
      <c r="E42" s="239" t="s">
        <v>25</v>
      </c>
      <c r="F42" s="16"/>
      <c r="G42" s="239" t="s">
        <v>157</v>
      </c>
      <c r="H42" s="239" t="s">
        <v>58</v>
      </c>
      <c r="I42" s="199">
        <f>COUNTA(B42:H42)</f>
        <v>3</v>
      </c>
      <c r="J42" s="733">
        <f t="shared" ref="J42:J50" si="7">SUM(COUNTIF(B42:H42,"9-15"))*(5.5)+SUM(COUNTIF(B42:H42,"10-15"))*(4.5)+SUM(COUNTIF(B42:H42,"9-16"))*(6.25)+SUM(COUNTIF(B42:H42,"9:30-15"))*(5)+SUM(COUNTIF(B42:H42,"10-16"))*(5.5)+SUM(COUNTIF(B42:H42,"10-14"))*(4)</f>
        <v>17</v>
      </c>
      <c r="K42" s="734"/>
    </row>
    <row r="43" spans="1:11" s="151" customFormat="1" ht="13.5" customHeight="1" x14ac:dyDescent="0.15">
      <c r="A43" s="204" t="s">
        <v>158</v>
      </c>
      <c r="B43" s="257"/>
      <c r="C43" s="241"/>
      <c r="D43" s="241"/>
      <c r="E43" s="239"/>
      <c r="F43" s="239"/>
      <c r="G43" s="239" t="s">
        <v>126</v>
      </c>
      <c r="H43" s="239" t="s">
        <v>233</v>
      </c>
      <c r="I43" s="200">
        <f t="shared" ref="I43:I50" si="8">COUNTA(B43:H43)</f>
        <v>2</v>
      </c>
      <c r="J43" s="733">
        <f t="shared" si="7"/>
        <v>10.5</v>
      </c>
      <c r="K43" s="734"/>
    </row>
    <row r="44" spans="1:11" ht="13.5" customHeight="1" x14ac:dyDescent="0.15">
      <c r="A44" s="204" t="s">
        <v>159</v>
      </c>
      <c r="B44" s="240" t="s">
        <v>135</v>
      </c>
      <c r="C44" s="241"/>
      <c r="D44" s="241"/>
      <c r="E44" s="240" t="s">
        <v>135</v>
      </c>
      <c r="F44" s="240" t="s">
        <v>135</v>
      </c>
      <c r="G44" s="239"/>
      <c r="H44" s="239"/>
      <c r="I44" s="200">
        <f t="shared" si="8"/>
        <v>3</v>
      </c>
      <c r="J44" s="733">
        <f t="shared" si="7"/>
        <v>16.5</v>
      </c>
      <c r="K44" s="734"/>
    </row>
    <row r="45" spans="1:11" ht="13.5" customHeight="1" x14ac:dyDescent="0.15">
      <c r="A45" s="204" t="s">
        <v>160</v>
      </c>
      <c r="B45" s="242" t="s">
        <v>176</v>
      </c>
      <c r="C45" s="241"/>
      <c r="D45" s="241"/>
      <c r="E45" s="242" t="s">
        <v>161</v>
      </c>
      <c r="F45" s="239" t="s">
        <v>25</v>
      </c>
      <c r="G45" s="257"/>
      <c r="H45" s="239"/>
      <c r="I45" s="200">
        <f t="shared" si="8"/>
        <v>3</v>
      </c>
      <c r="J45" s="733">
        <f t="shared" si="7"/>
        <v>4.5</v>
      </c>
      <c r="K45" s="734"/>
    </row>
    <row r="46" spans="1:11" ht="13.5" customHeight="1" x14ac:dyDescent="0.15">
      <c r="A46" s="204" t="s">
        <v>15</v>
      </c>
      <c r="B46" s="239" t="s">
        <v>25</v>
      </c>
      <c r="C46" s="241"/>
      <c r="D46" s="241"/>
      <c r="E46" s="239" t="s">
        <v>25</v>
      </c>
      <c r="F46" s="239"/>
      <c r="G46" s="239" t="s">
        <v>126</v>
      </c>
      <c r="H46" s="239" t="s">
        <v>233</v>
      </c>
      <c r="I46" s="200">
        <f t="shared" si="8"/>
        <v>4</v>
      </c>
      <c r="J46" s="733">
        <f t="shared" si="7"/>
        <v>19.5</v>
      </c>
      <c r="K46" s="734"/>
    </row>
    <row r="47" spans="1:11" ht="13.5" customHeight="1" x14ac:dyDescent="0.15">
      <c r="A47" s="88" t="s">
        <v>183</v>
      </c>
      <c r="B47" s="239"/>
      <c r="C47" s="241"/>
      <c r="D47" s="241"/>
      <c r="E47" s="239" t="s">
        <v>25</v>
      </c>
      <c r="F47" s="239" t="s">
        <v>25</v>
      </c>
      <c r="G47" s="239"/>
      <c r="H47" s="239" t="s">
        <v>233</v>
      </c>
      <c r="I47" s="200">
        <f t="shared" si="8"/>
        <v>3</v>
      </c>
      <c r="J47" s="733">
        <f t="shared" si="7"/>
        <v>14</v>
      </c>
      <c r="K47" s="734"/>
    </row>
    <row r="48" spans="1:11" ht="13.5" customHeight="1" x14ac:dyDescent="0.15">
      <c r="A48" s="88" t="s">
        <v>199</v>
      </c>
      <c r="B48" s="239" t="s">
        <v>25</v>
      </c>
      <c r="C48" s="282"/>
      <c r="D48" s="198"/>
      <c r="E48" s="239" t="s">
        <v>25</v>
      </c>
      <c r="F48" s="239" t="s">
        <v>25</v>
      </c>
      <c r="G48" s="239"/>
      <c r="H48" s="239"/>
      <c r="I48" s="200">
        <f t="shared" si="8"/>
        <v>3</v>
      </c>
      <c r="J48" s="733">
        <f t="shared" si="7"/>
        <v>13.5</v>
      </c>
      <c r="K48" s="734"/>
    </row>
    <row r="49" spans="1:11" ht="13.5" customHeight="1" x14ac:dyDescent="0.15">
      <c r="A49" s="88" t="s">
        <v>222</v>
      </c>
      <c r="B49" s="239" t="s">
        <v>29</v>
      </c>
      <c r="C49" s="282"/>
      <c r="D49" s="198"/>
      <c r="E49" s="257"/>
      <c r="F49" s="257"/>
      <c r="G49" s="239"/>
      <c r="H49" s="239"/>
      <c r="I49" s="200">
        <f t="shared" si="8"/>
        <v>1</v>
      </c>
      <c r="J49" s="733">
        <f t="shared" si="7"/>
        <v>4</v>
      </c>
      <c r="K49" s="734"/>
    </row>
    <row r="50" spans="1:11" ht="13.5" customHeight="1" x14ac:dyDescent="0.15">
      <c r="A50" s="88" t="s">
        <v>258</v>
      </c>
      <c r="B50" s="239" t="s">
        <v>25</v>
      </c>
      <c r="C50" s="202"/>
      <c r="D50" s="202"/>
      <c r="E50" s="203"/>
      <c r="F50" s="239" t="s">
        <v>25</v>
      </c>
      <c r="G50" s="239" t="s">
        <v>25</v>
      </c>
      <c r="H50" s="120"/>
      <c r="I50" s="200">
        <f t="shared" si="8"/>
        <v>3</v>
      </c>
      <c r="J50" s="733">
        <f t="shared" si="7"/>
        <v>13.5</v>
      </c>
      <c r="K50" s="734"/>
    </row>
    <row r="51" spans="1:11" s="191" customFormat="1" ht="15" customHeight="1" x14ac:dyDescent="0.15">
      <c r="A51" s="175" t="s">
        <v>0</v>
      </c>
      <c r="B51" s="176">
        <v>45894</v>
      </c>
      <c r="C51" s="176">
        <v>45895</v>
      </c>
      <c r="D51" s="176">
        <v>45896</v>
      </c>
      <c r="E51" s="176">
        <v>45897</v>
      </c>
      <c r="F51" s="176">
        <v>45898</v>
      </c>
      <c r="G51" s="176">
        <v>45899</v>
      </c>
      <c r="H51" s="176">
        <v>45900</v>
      </c>
      <c r="I51" s="747" t="s">
        <v>1</v>
      </c>
      <c r="J51" s="749" t="s">
        <v>2</v>
      </c>
      <c r="K51" s="750"/>
    </row>
    <row r="52" spans="1:11" s="192" customFormat="1" ht="15" customHeight="1" x14ac:dyDescent="0.15">
      <c r="A52" s="155" t="s">
        <v>3</v>
      </c>
      <c r="B52" s="157" t="s">
        <v>4</v>
      </c>
      <c r="C52" s="157" t="s">
        <v>5</v>
      </c>
      <c r="D52" s="157" t="s">
        <v>6</v>
      </c>
      <c r="E52" s="157" t="s">
        <v>7</v>
      </c>
      <c r="F52" s="157" t="s">
        <v>8</v>
      </c>
      <c r="G52" s="157" t="s">
        <v>9</v>
      </c>
      <c r="H52" s="158" t="s">
        <v>10</v>
      </c>
      <c r="I52" s="748"/>
      <c r="J52" s="749"/>
      <c r="K52" s="750"/>
    </row>
    <row r="53" spans="1:11" s="151" customFormat="1" ht="13.5" customHeight="1" x14ac:dyDescent="0.15">
      <c r="A53" s="193" t="s">
        <v>142</v>
      </c>
      <c r="B53" s="195">
        <v>5</v>
      </c>
      <c r="C53" s="195"/>
      <c r="D53" s="195"/>
      <c r="E53" s="195">
        <v>6</v>
      </c>
      <c r="F53" s="195">
        <v>5</v>
      </c>
      <c r="G53" s="195">
        <v>3</v>
      </c>
      <c r="H53" s="195">
        <v>3</v>
      </c>
      <c r="I53" s="196"/>
      <c r="J53" s="751"/>
      <c r="K53" s="752"/>
    </row>
    <row r="54" spans="1:11" ht="13.5" customHeight="1" x14ac:dyDescent="0.15">
      <c r="A54" s="204" t="s">
        <v>155</v>
      </c>
      <c r="B54" s="239"/>
      <c r="C54" s="241"/>
      <c r="D54" s="241"/>
      <c r="E54" s="239" t="s">
        <v>25</v>
      </c>
      <c r="F54" s="16"/>
      <c r="G54" s="239" t="s">
        <v>157</v>
      </c>
      <c r="H54" s="239" t="s">
        <v>58</v>
      </c>
      <c r="I54" s="199">
        <f>COUNTA(B54:H54)</f>
        <v>3</v>
      </c>
      <c r="J54" s="733">
        <f t="shared" ref="J54:J62" si="9">SUM(COUNTIF(B54:H54,"9-15"))*(5.5)+SUM(COUNTIF(B54:H54,"10-15"))*(4.5)+SUM(COUNTIF(B54:H54,"9-16"))*(6.25)+SUM(COUNTIF(B54:H54,"9:30-15"))*(5)+SUM(COUNTIF(B54:H54,"10-16"))*(5.5)+SUM(COUNTIF(B54:H54,"10-14"))*(4)</f>
        <v>17</v>
      </c>
      <c r="K54" s="734"/>
    </row>
    <row r="55" spans="1:11" ht="13.5" customHeight="1" x14ac:dyDescent="0.15">
      <c r="A55" s="204" t="s">
        <v>158</v>
      </c>
      <c r="B55" s="257"/>
      <c r="C55" s="241"/>
      <c r="D55" s="241"/>
      <c r="E55" s="239"/>
      <c r="F55" s="239"/>
      <c r="G55" s="239" t="s">
        <v>126</v>
      </c>
      <c r="H55" s="239" t="s">
        <v>233</v>
      </c>
      <c r="I55" s="200">
        <f t="shared" ref="I55:I58" si="10">COUNTA(B55:H55)</f>
        <v>2</v>
      </c>
      <c r="J55" s="733">
        <f t="shared" si="9"/>
        <v>10.5</v>
      </c>
      <c r="K55" s="734"/>
    </row>
    <row r="56" spans="1:11" ht="13.5" customHeight="1" x14ac:dyDescent="0.15">
      <c r="A56" s="204" t="s">
        <v>159</v>
      </c>
      <c r="B56" s="240" t="s">
        <v>135</v>
      </c>
      <c r="C56" s="241"/>
      <c r="D56" s="241"/>
      <c r="E56" s="240" t="s">
        <v>135</v>
      </c>
      <c r="F56" s="240" t="s">
        <v>135</v>
      </c>
      <c r="G56" s="239"/>
      <c r="H56" s="239"/>
      <c r="I56" s="200">
        <f t="shared" si="10"/>
        <v>3</v>
      </c>
      <c r="J56" s="733">
        <f t="shared" si="9"/>
        <v>16.5</v>
      </c>
      <c r="K56" s="734"/>
    </row>
    <row r="57" spans="1:11" ht="13.5" customHeight="1" x14ac:dyDescent="0.15">
      <c r="A57" s="204" t="s">
        <v>160</v>
      </c>
      <c r="B57" s="242" t="s">
        <v>176</v>
      </c>
      <c r="C57" s="241"/>
      <c r="D57" s="241"/>
      <c r="E57" s="242" t="s">
        <v>161</v>
      </c>
      <c r="F57" s="257"/>
      <c r="G57" s="257"/>
      <c r="H57" s="239"/>
      <c r="I57" s="200">
        <f t="shared" si="10"/>
        <v>2</v>
      </c>
      <c r="J57" s="733">
        <f t="shared" si="9"/>
        <v>0</v>
      </c>
      <c r="K57" s="734"/>
    </row>
    <row r="58" spans="1:11" ht="13.5" customHeight="1" x14ac:dyDescent="0.15">
      <c r="A58" s="204" t="s">
        <v>15</v>
      </c>
      <c r="B58" s="239" t="s">
        <v>25</v>
      </c>
      <c r="C58" s="241"/>
      <c r="D58" s="241"/>
      <c r="E58" s="239" t="s">
        <v>25</v>
      </c>
      <c r="F58" s="239"/>
      <c r="G58" s="239"/>
      <c r="H58" s="257"/>
      <c r="I58" s="200">
        <f t="shared" si="10"/>
        <v>2</v>
      </c>
      <c r="J58" s="733">
        <f t="shared" si="9"/>
        <v>9</v>
      </c>
      <c r="K58" s="734"/>
    </row>
    <row r="59" spans="1:11" ht="13.5" customHeight="1" x14ac:dyDescent="0.15">
      <c r="A59" s="88" t="s">
        <v>183</v>
      </c>
      <c r="B59" s="239"/>
      <c r="C59" s="241"/>
      <c r="D59" s="241"/>
      <c r="E59" s="239" t="s">
        <v>25</v>
      </c>
      <c r="F59" s="239" t="s">
        <v>25</v>
      </c>
      <c r="G59" s="239"/>
      <c r="H59" s="239" t="s">
        <v>233</v>
      </c>
      <c r="I59" s="200">
        <f>COUNTA(B59:H59)</f>
        <v>3</v>
      </c>
      <c r="J59" s="733">
        <f t="shared" si="9"/>
        <v>14</v>
      </c>
      <c r="K59" s="734"/>
    </row>
    <row r="60" spans="1:11" ht="13.5" customHeight="1" x14ac:dyDescent="0.15">
      <c r="A60" s="88" t="s">
        <v>199</v>
      </c>
      <c r="B60" s="239" t="s">
        <v>25</v>
      </c>
      <c r="C60" s="282"/>
      <c r="D60" s="198"/>
      <c r="E60" s="239" t="s">
        <v>25</v>
      </c>
      <c r="F60" s="239" t="s">
        <v>25</v>
      </c>
      <c r="G60" s="239"/>
      <c r="H60" s="239"/>
      <c r="I60" s="200">
        <f t="shared" ref="I60:I62" si="11">COUNTA(B60:H60)</f>
        <v>3</v>
      </c>
      <c r="J60" s="733">
        <f t="shared" si="9"/>
        <v>13.5</v>
      </c>
      <c r="K60" s="734"/>
    </row>
    <row r="61" spans="1:11" ht="13.5" customHeight="1" x14ac:dyDescent="0.15">
      <c r="A61" s="88" t="s">
        <v>222</v>
      </c>
      <c r="B61" s="239" t="s">
        <v>29</v>
      </c>
      <c r="C61" s="282"/>
      <c r="D61" s="198"/>
      <c r="E61" s="239" t="s">
        <v>29</v>
      </c>
      <c r="F61" s="239" t="s">
        <v>29</v>
      </c>
      <c r="G61" s="239"/>
      <c r="H61" s="239"/>
      <c r="I61" s="200">
        <f t="shared" si="11"/>
        <v>3</v>
      </c>
      <c r="J61" s="733">
        <f t="shared" si="9"/>
        <v>12</v>
      </c>
      <c r="K61" s="734"/>
    </row>
    <row r="62" spans="1:11" ht="13.5" customHeight="1" x14ac:dyDescent="0.15">
      <c r="A62" s="88" t="s">
        <v>258</v>
      </c>
      <c r="B62" s="239" t="s">
        <v>25</v>
      </c>
      <c r="C62" s="202"/>
      <c r="D62" s="202"/>
      <c r="E62" s="203"/>
      <c r="F62" s="239" t="s">
        <v>25</v>
      </c>
      <c r="G62" s="239" t="s">
        <v>25</v>
      </c>
      <c r="H62" s="120"/>
      <c r="I62" s="200">
        <f t="shared" si="11"/>
        <v>3</v>
      </c>
      <c r="J62" s="733">
        <f t="shared" si="9"/>
        <v>13.5</v>
      </c>
      <c r="K62" s="734"/>
    </row>
    <row r="63" spans="1:11" ht="7.5" customHeight="1" x14ac:dyDescent="0.15">
      <c r="A63" s="207"/>
      <c r="B63" s="208"/>
      <c r="C63" s="208"/>
      <c r="D63" s="208"/>
      <c r="E63" s="208"/>
      <c r="F63" s="208"/>
      <c r="G63" s="208"/>
      <c r="H63" s="208"/>
      <c r="I63" s="209"/>
      <c r="J63" s="735" t="s">
        <v>286</v>
      </c>
      <c r="K63" s="735"/>
    </row>
    <row r="64" spans="1:11" s="1" customFormat="1" ht="18" customHeight="1" x14ac:dyDescent="0.15">
      <c r="A64" s="737" t="s">
        <v>143</v>
      </c>
      <c r="B64" s="738"/>
      <c r="C64" s="741" t="s">
        <v>162</v>
      </c>
      <c r="D64" s="742"/>
      <c r="E64" s="742"/>
      <c r="F64" s="742" t="s">
        <v>149</v>
      </c>
      <c r="G64" s="742"/>
      <c r="H64" s="743"/>
      <c r="I64" s="10"/>
      <c r="J64" s="736"/>
      <c r="K64" s="736"/>
    </row>
    <row r="65" spans="1:11" s="1" customFormat="1" ht="18" customHeight="1" x14ac:dyDescent="0.15">
      <c r="A65" s="739"/>
      <c r="B65" s="740"/>
      <c r="C65" s="744" t="s">
        <v>163</v>
      </c>
      <c r="D65" s="745"/>
      <c r="E65" s="745"/>
      <c r="F65" s="745" t="s">
        <v>164</v>
      </c>
      <c r="G65" s="745"/>
      <c r="H65" s="746"/>
      <c r="I65" s="210"/>
      <c r="J65" s="210"/>
      <c r="K65" s="210"/>
    </row>
  </sheetData>
  <mergeCells count="69">
    <mergeCell ref="J12:K12"/>
    <mergeCell ref="J13:K13"/>
    <mergeCell ref="J14:K14"/>
    <mergeCell ref="J6:K6"/>
    <mergeCell ref="B1:G1"/>
    <mergeCell ref="H1:K1"/>
    <mergeCell ref="I3:I4"/>
    <mergeCell ref="J3:K4"/>
    <mergeCell ref="J5:K5"/>
    <mergeCell ref="J7:K7"/>
    <mergeCell ref="J8:K8"/>
    <mergeCell ref="J9:K9"/>
    <mergeCell ref="J10:K10"/>
    <mergeCell ref="J11:K11"/>
    <mergeCell ref="I15:I16"/>
    <mergeCell ref="J15:K16"/>
    <mergeCell ref="J17:K17"/>
    <mergeCell ref="B29:F29"/>
    <mergeCell ref="J29:K29"/>
    <mergeCell ref="J19:K19"/>
    <mergeCell ref="J20:K20"/>
    <mergeCell ref="J21:K21"/>
    <mergeCell ref="J22:K22"/>
    <mergeCell ref="J23:K23"/>
    <mergeCell ref="J24:K24"/>
    <mergeCell ref="J18:K18"/>
    <mergeCell ref="J35:K35"/>
    <mergeCell ref="J25:K25"/>
    <mergeCell ref="J26:K26"/>
    <mergeCell ref="I27:I28"/>
    <mergeCell ref="J27:K28"/>
    <mergeCell ref="J30:K30"/>
    <mergeCell ref="J31:K31"/>
    <mergeCell ref="J32:K32"/>
    <mergeCell ref="J33:K33"/>
    <mergeCell ref="J34:K34"/>
    <mergeCell ref="J47:K47"/>
    <mergeCell ref="J36:K36"/>
    <mergeCell ref="J37:K37"/>
    <mergeCell ref="J38:K38"/>
    <mergeCell ref="I39:I40"/>
    <mergeCell ref="J39:K40"/>
    <mergeCell ref="J41:K41"/>
    <mergeCell ref="J42:K42"/>
    <mergeCell ref="J43:K43"/>
    <mergeCell ref="J44:K44"/>
    <mergeCell ref="J45:K45"/>
    <mergeCell ref="J46:K46"/>
    <mergeCell ref="J59:K59"/>
    <mergeCell ref="J48:K48"/>
    <mergeCell ref="J49:K49"/>
    <mergeCell ref="J50:K50"/>
    <mergeCell ref="I51:I52"/>
    <mergeCell ref="J51:K52"/>
    <mergeCell ref="J53:K53"/>
    <mergeCell ref="J54:K54"/>
    <mergeCell ref="J55:K55"/>
    <mergeCell ref="J56:K56"/>
    <mergeCell ref="J57:K57"/>
    <mergeCell ref="J58:K58"/>
    <mergeCell ref="J60:K60"/>
    <mergeCell ref="J61:K61"/>
    <mergeCell ref="J62:K62"/>
    <mergeCell ref="J63:K64"/>
    <mergeCell ref="A64:B65"/>
    <mergeCell ref="C64:E64"/>
    <mergeCell ref="F64:H64"/>
    <mergeCell ref="C65:E65"/>
    <mergeCell ref="F65:H65"/>
  </mergeCells>
  <phoneticPr fontId="13"/>
  <pageMargins left="0.51181102362204722" right="0.51181102362204722" top="0.15748031496062992" bottom="0.15748031496062992" header="0.31496062992125984" footer="0.31496062992125984"/>
  <pageSetup paperSize="9" orientation="portrait" r:id="rId1"/>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FFE8D-B8FC-4039-9717-B024F304552E}">
  <sheetPr>
    <pageSetUpPr fitToPage="1"/>
  </sheetPr>
  <dimension ref="A1:X47"/>
  <sheetViews>
    <sheetView topLeftCell="A4" zoomScale="85" zoomScaleNormal="85" workbookViewId="0">
      <selection activeCell="H21" sqref="H21"/>
    </sheetView>
  </sheetViews>
  <sheetFormatPr defaultColWidth="9" defaultRowHeight="20.100000000000001" customHeight="1" x14ac:dyDescent="0.15"/>
  <cols>
    <col min="1" max="1" width="11.875" customWidth="1"/>
    <col min="2" max="8" width="10.25" style="123" customWidth="1"/>
    <col min="9" max="9" width="7.625" customWidth="1"/>
    <col min="11" max="11" width="3.125" customWidth="1"/>
  </cols>
  <sheetData>
    <row r="1" spans="1:24" ht="20.100000000000001" customHeight="1" thickBot="1" x14ac:dyDescent="0.2">
      <c r="A1" s="50" t="s">
        <v>59</v>
      </c>
      <c r="B1" s="683" t="s">
        <v>254</v>
      </c>
      <c r="C1" s="683"/>
      <c r="D1" s="683"/>
      <c r="E1" s="683"/>
      <c r="F1" s="683"/>
      <c r="H1" s="916" t="s">
        <v>103</v>
      </c>
      <c r="I1" s="917"/>
      <c r="J1" s="918"/>
      <c r="K1" s="919"/>
    </row>
    <row r="2" spans="1:24" ht="20.100000000000001" customHeight="1" x14ac:dyDescent="0.15">
      <c r="A2" s="123"/>
      <c r="I2" s="123"/>
      <c r="J2" s="124"/>
      <c r="K2" s="125"/>
    </row>
    <row r="3" spans="1:24" ht="20.100000000000001" customHeight="1" x14ac:dyDescent="0.15">
      <c r="A3" s="21" t="s">
        <v>64</v>
      </c>
      <c r="B3" s="90"/>
      <c r="C3" s="90"/>
      <c r="D3" s="90"/>
      <c r="E3" s="90"/>
      <c r="F3" s="90">
        <v>45870</v>
      </c>
      <c r="G3" s="90">
        <v>45871</v>
      </c>
      <c r="H3" s="90">
        <v>45872</v>
      </c>
      <c r="I3" s="807" t="s">
        <v>1</v>
      </c>
      <c r="J3" s="906" t="s">
        <v>2</v>
      </c>
      <c r="K3" s="907"/>
    </row>
    <row r="4" spans="1:24" ht="20.100000000000001" customHeight="1" x14ac:dyDescent="0.15">
      <c r="A4" s="21" t="s">
        <v>3</v>
      </c>
      <c r="B4" s="2"/>
      <c r="C4" s="2"/>
      <c r="D4" s="2"/>
      <c r="E4" s="2"/>
      <c r="F4" s="2" t="s">
        <v>8</v>
      </c>
      <c r="G4" s="2" t="s">
        <v>9</v>
      </c>
      <c r="H4" s="24" t="s">
        <v>10</v>
      </c>
      <c r="I4" s="808"/>
      <c r="J4" s="908"/>
      <c r="K4" s="909"/>
    </row>
    <row r="5" spans="1:24" ht="20.100000000000001" customHeight="1" x14ac:dyDescent="0.15">
      <c r="A5" s="126" t="s">
        <v>12</v>
      </c>
      <c r="B5" s="128"/>
      <c r="C5" s="128"/>
      <c r="D5" s="128"/>
      <c r="E5" s="12"/>
      <c r="F5" s="12"/>
      <c r="G5" s="12"/>
      <c r="H5" s="12"/>
      <c r="I5" s="129"/>
      <c r="J5" s="914"/>
      <c r="K5" s="915"/>
    </row>
    <row r="6" spans="1:24" ht="20.100000000000001" customHeight="1" x14ac:dyDescent="0.15">
      <c r="A6" s="20" t="s">
        <v>24</v>
      </c>
      <c r="B6" s="128"/>
      <c r="C6" s="128"/>
      <c r="D6" s="32"/>
      <c r="E6" s="18"/>
      <c r="F6" s="12" t="s">
        <v>25</v>
      </c>
      <c r="G6" s="12" t="s">
        <v>25</v>
      </c>
      <c r="H6" s="12" t="s">
        <v>25</v>
      </c>
      <c r="I6" s="129">
        <f>COUNTIFS(B6:H6,"&lt;&gt;空",B6:H6,"&lt;&gt;休",B6:H6,"&lt;&gt;調",B6:H6,"&lt;&gt;",B6:H6,"&lt;&gt;調整休")</f>
        <v>3</v>
      </c>
      <c r="J6" s="904">
        <f>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10-15"))*(4.5)</f>
        <v>13.5</v>
      </c>
      <c r="K6" s="905"/>
      <c r="N6" s="6"/>
      <c r="O6" s="6"/>
      <c r="P6" s="6"/>
      <c r="Q6" s="6"/>
      <c r="R6" s="6"/>
      <c r="S6" s="6"/>
      <c r="T6" s="6"/>
      <c r="U6" s="6"/>
      <c r="V6" s="6"/>
      <c r="W6" s="6"/>
      <c r="X6" s="6"/>
    </row>
    <row r="7" spans="1:24" ht="20.100000000000001" customHeight="1" x14ac:dyDescent="0.15">
      <c r="A7" s="20" t="s">
        <v>15</v>
      </c>
      <c r="B7" s="63"/>
      <c r="C7" s="63"/>
      <c r="D7" s="32"/>
      <c r="E7" s="12" t="s">
        <v>25</v>
      </c>
      <c r="F7" s="18"/>
      <c r="G7" s="12" t="s">
        <v>25</v>
      </c>
      <c r="H7" s="18"/>
      <c r="I7" s="129">
        <f>COUNTIFS(B7:H7,"&lt;&gt;空",B7:H7,"&lt;&gt;休",B7:H7,"&lt;&gt;調",B7:H7,"&lt;&gt;",B7:H7,"&lt;&gt;調整休")</f>
        <v>2</v>
      </c>
      <c r="J7" s="904">
        <f>SUM(COUNTIF(B7:H7,"9-11,15-19"))*(6)+(COUNTIF(B7:H7,"9-12,16-19"))*(6)+(COUNTIF(B7:H7,"9-13,17-19"))*(6)+(COUNTIF(B7:H7,"9-19"))*(9)+(COUNTIF(B7:H7,"9-17"))*(7.25)+(COUNTIF(B7:H7,"9-16"))*(6.25)+(COUNTIF(B7:H7,"9-15"))*(5.5)+(COUNTIF(B7:H7,"9-14"))*(4.5)+(COUNTIF(B7:H7,"9-13"))*(4)+(COUNTIF(B7:H7,"9-12"))*(3)+(COUNTIF(B7:H7,"9-11:30"))*(2.5)+(COUNTIF(B7:H7,"13-19"))*(5.5)+(COUNTIF(B7:H7,"14-19"))*(4.5)+(COUNTIF(B7:H7,"15-19"))*(4)+(COUNTIF(B7:H7,"16-19"))*(3)+(COUNTIF(B7:H7,"16:30-19"))*(2.5)+(COUNTIF(B7:H7,"10-14"))*(4)+(COUNTIF(B7:H7,"10-15"))*(4.5)</f>
        <v>9</v>
      </c>
      <c r="K7" s="905"/>
      <c r="N7" s="6"/>
      <c r="O7" s="6"/>
      <c r="P7" s="6"/>
      <c r="Q7" s="6"/>
      <c r="R7" s="6"/>
      <c r="S7" s="6"/>
      <c r="T7" s="6"/>
      <c r="U7" s="6"/>
      <c r="V7" s="6"/>
      <c r="W7" s="6"/>
      <c r="X7" s="6"/>
    </row>
    <row r="8" spans="1:24" ht="20.100000000000001" customHeight="1" x14ac:dyDescent="0.15">
      <c r="A8" s="20" t="s">
        <v>28</v>
      </c>
      <c r="B8" s="63"/>
      <c r="C8" s="63"/>
      <c r="D8" s="32"/>
      <c r="E8" s="12" t="s">
        <v>20</v>
      </c>
      <c r="F8" s="12" t="s">
        <v>20</v>
      </c>
      <c r="G8" s="12"/>
      <c r="H8" s="12"/>
      <c r="I8" s="129">
        <f>COUNTIFS(B8:H8,"&lt;&gt;空",B8:H8,"&lt;&gt;休",B8:H8,"&lt;&gt;調",B8:H8,"&lt;&gt;",B8:H8,"&lt;&gt;調整休")</f>
        <v>2</v>
      </c>
      <c r="J8" s="904">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9</v>
      </c>
      <c r="K8" s="905"/>
    </row>
    <row r="9" spans="1:24" ht="20.100000000000001" customHeight="1" x14ac:dyDescent="0.15">
      <c r="A9" s="20"/>
      <c r="B9" s="63"/>
      <c r="C9" s="63"/>
      <c r="D9" s="32"/>
      <c r="E9" s="12"/>
      <c r="F9" s="12"/>
      <c r="G9" s="40"/>
      <c r="H9" s="12"/>
      <c r="I9" s="129">
        <f>COUNTIFS(B9:H9,"&lt;&gt;空",B9:H9,"&lt;&gt;休",B9:H9,"&lt;&gt;調",B9:H9,"&lt;&gt;",B9:H9,"&lt;&gt;調整休")</f>
        <v>0</v>
      </c>
      <c r="J9" s="904">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10-15"))*(4.5)</f>
        <v>0</v>
      </c>
      <c r="K9" s="905"/>
    </row>
    <row r="10" spans="1:24" ht="20.100000000000001" customHeight="1" x14ac:dyDescent="0.15">
      <c r="A10" s="130" t="s">
        <v>0</v>
      </c>
      <c r="B10" s="90">
        <v>45873</v>
      </c>
      <c r="C10" s="90">
        <v>45874</v>
      </c>
      <c r="D10" s="90">
        <v>45875</v>
      </c>
      <c r="E10" s="90">
        <v>45876</v>
      </c>
      <c r="F10" s="90">
        <v>45877</v>
      </c>
      <c r="G10" s="90">
        <v>45878</v>
      </c>
      <c r="H10" s="90">
        <v>45879</v>
      </c>
      <c r="I10" s="131"/>
      <c r="J10" s="906" t="s">
        <v>2</v>
      </c>
      <c r="K10" s="907"/>
    </row>
    <row r="11" spans="1:24" ht="20.100000000000001" customHeight="1" x14ac:dyDescent="0.15">
      <c r="A11" s="132" t="s">
        <v>3</v>
      </c>
      <c r="B11" s="2" t="s">
        <v>4</v>
      </c>
      <c r="C11" s="2" t="s">
        <v>5</v>
      </c>
      <c r="D11" s="21" t="s">
        <v>6</v>
      </c>
      <c r="E11" s="2" t="s">
        <v>7</v>
      </c>
      <c r="F11" s="2" t="s">
        <v>8</v>
      </c>
      <c r="G11" s="2" t="s">
        <v>9</v>
      </c>
      <c r="H11" s="24" t="s">
        <v>10</v>
      </c>
      <c r="I11" s="133"/>
      <c r="J11" s="908"/>
      <c r="K11" s="909"/>
    </row>
    <row r="12" spans="1:24" ht="20.100000000000001" customHeight="1" x14ac:dyDescent="0.15">
      <c r="A12" s="126" t="s">
        <v>13</v>
      </c>
      <c r="B12" s="12"/>
      <c r="C12" s="21"/>
      <c r="D12" s="21"/>
      <c r="E12" s="12"/>
      <c r="F12" s="12"/>
      <c r="G12" s="12"/>
      <c r="H12" s="12"/>
      <c r="I12" s="129"/>
      <c r="J12" s="914"/>
      <c r="K12" s="915"/>
    </row>
    <row r="13" spans="1:24" ht="20.100000000000001" customHeight="1" x14ac:dyDescent="0.15">
      <c r="A13" s="20" t="s">
        <v>24</v>
      </c>
      <c r="B13" s="12"/>
      <c r="C13" s="127"/>
      <c r="D13" s="32"/>
      <c r="E13" s="18"/>
      <c r="F13" s="12" t="s">
        <v>25</v>
      </c>
      <c r="G13" s="12" t="s">
        <v>25</v>
      </c>
      <c r="H13" s="12" t="s">
        <v>25</v>
      </c>
      <c r="I13" s="129">
        <f>COUNTIFS(B13:H13,"&lt;&gt;空",B13:H13,"&lt;&gt;休",B13:H13,"&lt;&gt;調",B13:H13,"&lt;&gt;",B13:H13,"&lt;&gt;調整休")</f>
        <v>3</v>
      </c>
      <c r="J13" s="904" t="s">
        <v>81</v>
      </c>
      <c r="K13" s="905"/>
    </row>
    <row r="14" spans="1:24" ht="20.100000000000001" customHeight="1" x14ac:dyDescent="0.15">
      <c r="A14" s="20" t="s">
        <v>15</v>
      </c>
      <c r="B14" s="12" t="s">
        <v>25</v>
      </c>
      <c r="C14" s="21"/>
      <c r="D14" s="32"/>
      <c r="E14" s="12" t="s">
        <v>25</v>
      </c>
      <c r="F14" s="18"/>
      <c r="G14" s="12" t="s">
        <v>25</v>
      </c>
      <c r="H14" s="18"/>
      <c r="I14" s="129">
        <f>COUNTIFS(B14:H14,"&lt;&gt;空",B14:H14,"&lt;&gt;休",B14:H14,"&lt;&gt;調",B14:H14,"&lt;&gt;",B14:H14,"&lt;&gt;調整休")</f>
        <v>3</v>
      </c>
      <c r="J14" s="904" t="s">
        <v>81</v>
      </c>
      <c r="K14" s="905"/>
    </row>
    <row r="15" spans="1:24" ht="20.100000000000001" customHeight="1" x14ac:dyDescent="0.15">
      <c r="A15" s="20" t="s">
        <v>28</v>
      </c>
      <c r="B15" s="12" t="s">
        <v>20</v>
      </c>
      <c r="C15" s="21"/>
      <c r="D15" s="32"/>
      <c r="E15" s="12" t="s">
        <v>20</v>
      </c>
      <c r="F15" s="12" t="s">
        <v>20</v>
      </c>
      <c r="G15" s="12"/>
      <c r="H15" s="12"/>
      <c r="I15" s="129">
        <f>COUNTIFS(B15:H15,"&lt;&gt;空",B15:H15,"&lt;&gt;休",B15:H15,"&lt;&gt;調",B15:H15,"&lt;&gt;",B15:H15,"&lt;&gt;調整休")</f>
        <v>3</v>
      </c>
      <c r="J15" s="904">
        <v>9</v>
      </c>
      <c r="K15" s="905"/>
    </row>
    <row r="16" spans="1:24" ht="20.100000000000001" customHeight="1" x14ac:dyDescent="0.15">
      <c r="A16" s="20"/>
      <c r="B16" s="12"/>
      <c r="C16" s="106"/>
      <c r="D16" s="36"/>
      <c r="E16" s="12"/>
      <c r="F16" s="12"/>
      <c r="G16" s="40"/>
      <c r="H16" s="12"/>
      <c r="I16" s="129">
        <f>COUNTIFS(B16:H16,"&lt;&gt;空",B16:H16,"&lt;&gt;休",B16:H16,"&lt;&gt;調",B16:H16,"&lt;&gt;",B16:H16,"&lt;&gt;調整休")</f>
        <v>0</v>
      </c>
      <c r="J16" s="904">
        <f>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0</v>
      </c>
      <c r="K16" s="905"/>
    </row>
    <row r="17" spans="1:11" ht="20.100000000000001" customHeight="1" x14ac:dyDescent="0.15">
      <c r="A17" s="130" t="s">
        <v>0</v>
      </c>
      <c r="B17" s="23">
        <v>45880</v>
      </c>
      <c r="C17" s="23">
        <v>45881</v>
      </c>
      <c r="D17" s="23">
        <v>45882</v>
      </c>
      <c r="E17" s="23">
        <v>45883</v>
      </c>
      <c r="F17" s="23">
        <v>45884</v>
      </c>
      <c r="G17" s="23">
        <v>45885</v>
      </c>
      <c r="H17" s="23">
        <v>45886</v>
      </c>
      <c r="I17" s="131"/>
      <c r="J17" s="906" t="s">
        <v>2</v>
      </c>
      <c r="K17" s="907"/>
    </row>
    <row r="18" spans="1:11" ht="20.100000000000001" customHeight="1" x14ac:dyDescent="0.15">
      <c r="A18" s="134" t="s">
        <v>3</v>
      </c>
      <c r="B18" s="24" t="s">
        <v>4</v>
      </c>
      <c r="C18" s="21" t="s">
        <v>5</v>
      </c>
      <c r="D18" s="21" t="s">
        <v>6</v>
      </c>
      <c r="E18" s="2" t="s">
        <v>7</v>
      </c>
      <c r="F18" s="2" t="s">
        <v>8</v>
      </c>
      <c r="G18" s="2" t="s">
        <v>9</v>
      </c>
      <c r="H18" s="24" t="s">
        <v>10</v>
      </c>
      <c r="I18" s="133"/>
      <c r="J18" s="908"/>
      <c r="K18" s="909"/>
    </row>
    <row r="19" spans="1:11" ht="20.100000000000001" customHeight="1" x14ac:dyDescent="0.15">
      <c r="A19" s="126" t="s">
        <v>12</v>
      </c>
      <c r="B19" s="12"/>
      <c r="C19" s="21"/>
      <c r="D19" s="21"/>
      <c r="E19" s="12"/>
      <c r="F19" s="12"/>
      <c r="G19" s="12"/>
      <c r="H19" s="12"/>
      <c r="I19" s="129"/>
      <c r="J19" s="838"/>
      <c r="K19" s="915"/>
    </row>
    <row r="20" spans="1:11" ht="20.100000000000001" customHeight="1" x14ac:dyDescent="0.15">
      <c r="A20" s="20" t="s">
        <v>24</v>
      </c>
      <c r="B20" s="12"/>
      <c r="C20" s="127"/>
      <c r="D20" s="32"/>
      <c r="E20" s="18"/>
      <c r="F20" s="12" t="s">
        <v>25</v>
      </c>
      <c r="G20" s="12" t="s">
        <v>25</v>
      </c>
      <c r="H20" s="12" t="s">
        <v>25</v>
      </c>
      <c r="I20" s="129">
        <f>COUNTIFS(B20:H20,"&lt;&gt;空",B20:H20,"&lt;&gt;休",B20:H20,"&lt;&gt;調",B20:H20,"&lt;&gt;",B20:H20,"&lt;&gt;調整休")</f>
        <v>3</v>
      </c>
      <c r="J20" s="904">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10-15"))*(4.5)</f>
        <v>13.5</v>
      </c>
      <c r="K20" s="905"/>
    </row>
    <row r="21" spans="1:11" ht="20.100000000000001" customHeight="1" x14ac:dyDescent="0.15">
      <c r="A21" s="20" t="s">
        <v>15</v>
      </c>
      <c r="B21" s="12" t="s">
        <v>25</v>
      </c>
      <c r="C21" s="21"/>
      <c r="D21" s="32"/>
      <c r="E21" s="12" t="s">
        <v>25</v>
      </c>
      <c r="F21" s="18"/>
      <c r="G21" s="12" t="s">
        <v>25</v>
      </c>
      <c r="H21" s="18"/>
      <c r="I21" s="129">
        <f>COUNTIFS(B21:H21,"&lt;&gt;空",B21:H21,"&lt;&gt;休",B21:H21,"&lt;&gt;調",B21:H21,"&lt;&gt;",B21:H21,"&lt;&gt;調整休")</f>
        <v>3</v>
      </c>
      <c r="J21" s="904">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10-15"))*(4.5)</f>
        <v>13.5</v>
      </c>
      <c r="K21" s="905"/>
    </row>
    <row r="22" spans="1:11" ht="20.100000000000001" customHeight="1" x14ac:dyDescent="0.15">
      <c r="A22" s="20" t="s">
        <v>28</v>
      </c>
      <c r="B22" s="12" t="s">
        <v>20</v>
      </c>
      <c r="C22" s="21"/>
      <c r="D22" s="32"/>
      <c r="E22" s="12" t="s">
        <v>20</v>
      </c>
      <c r="F22" s="12" t="s">
        <v>20</v>
      </c>
      <c r="G22" s="12"/>
      <c r="H22" s="12"/>
      <c r="I22" s="129">
        <f>COUNTIFS(B22:H22,"&lt;&gt;空",B22:H22,"&lt;&gt;休",B22:H22,"&lt;&gt;調",B22:H22,"&lt;&gt;",B22:H22,"&lt;&gt;調整休")</f>
        <v>3</v>
      </c>
      <c r="J22" s="904">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10-15"))*(4.5)</f>
        <v>13.5</v>
      </c>
      <c r="K22" s="905"/>
    </row>
    <row r="23" spans="1:11" ht="20.100000000000001" customHeight="1" x14ac:dyDescent="0.15">
      <c r="A23" s="20"/>
      <c r="B23" s="12"/>
      <c r="C23" s="106"/>
      <c r="D23" s="36"/>
      <c r="E23" s="12"/>
      <c r="F23" s="12"/>
      <c r="G23" s="40"/>
      <c r="H23" s="12"/>
      <c r="I23" s="129">
        <f>COUNTIFS(B23:H23,"&lt;&gt;空",B23:H23,"&lt;&gt;休",B23:H23,"&lt;&gt;調",B23:H23,"&lt;&gt;",B23:H23,"&lt;&gt;調整休")</f>
        <v>0</v>
      </c>
      <c r="J23" s="904">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10-15"))*(4.5)</f>
        <v>0</v>
      </c>
      <c r="K23" s="905"/>
    </row>
    <row r="24" spans="1:11" ht="20.100000000000001" customHeight="1" x14ac:dyDescent="0.15">
      <c r="A24" s="130" t="s">
        <v>0</v>
      </c>
      <c r="B24" s="90">
        <v>45887</v>
      </c>
      <c r="C24" s="90">
        <v>45888</v>
      </c>
      <c r="D24" s="90">
        <v>45889</v>
      </c>
      <c r="E24" s="90">
        <v>45890</v>
      </c>
      <c r="F24" s="90">
        <v>45891</v>
      </c>
      <c r="G24" s="90">
        <v>45892</v>
      </c>
      <c r="H24" s="90">
        <v>45893</v>
      </c>
      <c r="I24" s="131"/>
      <c r="J24" s="906" t="s">
        <v>2</v>
      </c>
      <c r="K24" s="907"/>
    </row>
    <row r="25" spans="1:11" ht="20.100000000000001" customHeight="1" x14ac:dyDescent="0.15">
      <c r="A25" s="132" t="s">
        <v>3</v>
      </c>
      <c r="B25" s="2" t="s">
        <v>4</v>
      </c>
      <c r="C25" s="21" t="s">
        <v>5</v>
      </c>
      <c r="D25" s="21" t="s">
        <v>6</v>
      </c>
      <c r="E25" s="2" t="s">
        <v>7</v>
      </c>
      <c r="F25" s="2" t="s">
        <v>8</v>
      </c>
      <c r="G25" s="2" t="s">
        <v>9</v>
      </c>
      <c r="H25" s="24" t="s">
        <v>10</v>
      </c>
      <c r="I25" s="133"/>
      <c r="J25" s="908"/>
      <c r="K25" s="909"/>
    </row>
    <row r="26" spans="1:11" ht="20.100000000000001" customHeight="1" x14ac:dyDescent="0.15">
      <c r="A26" s="126" t="s">
        <v>13</v>
      </c>
      <c r="B26" s="12"/>
      <c r="C26" s="127"/>
      <c r="D26" s="128"/>
      <c r="E26" s="52"/>
      <c r="F26" s="12"/>
      <c r="G26" s="12"/>
      <c r="H26" s="12"/>
      <c r="I26" s="129"/>
      <c r="J26" s="910"/>
      <c r="K26" s="911"/>
    </row>
    <row r="27" spans="1:11" ht="20.100000000000001" customHeight="1" x14ac:dyDescent="0.15">
      <c r="A27" s="20" t="s">
        <v>24</v>
      </c>
      <c r="B27" s="12"/>
      <c r="C27" s="127"/>
      <c r="D27" s="32"/>
      <c r="E27" s="18"/>
      <c r="F27" s="12" t="s">
        <v>25</v>
      </c>
      <c r="G27" s="12" t="s">
        <v>25</v>
      </c>
      <c r="H27" s="12" t="s">
        <v>25</v>
      </c>
      <c r="I27" s="129">
        <f>COUNTIFS(B27:H27,"&lt;&gt;空",B27:H27,"&lt;&gt;休",B27:H27,"&lt;&gt;調",B27:H27,"&lt;&gt;",B27:H27,"&lt;&gt;調整休")</f>
        <v>3</v>
      </c>
      <c r="J27" s="904">
        <f>SUM(COUNTIF(B27:H27,"9-11,15-19"))*(6)+(COUNTIF(B27:H27,"9-12,16-19"))*(6)+(COUNTIF(B27:H27,"9-13,17-19"))*(6)+(COUNTIF(B27:H27,"9-19"))*(9)+(COUNTIF(B27:H27,"9-17"))*(7.25)+(COUNTIF(B27:H27,"9-16"))*(6.25)+(COUNTIF(B27:H27,"9-15"))*(5.5)+(COUNTIF(B27:H27,"9-14"))*(4.5)+(COUNTIF(B27:H27,"9-13"))*(4)+(COUNTIF(B27:H27,"9-12"))*(3)+(COUNTIF(B27:H27,"9-11:30"))*(2.5)+(COUNTIF(B27:H27,"13-19"))*(5.5)+(COUNTIF(B27:H27,"14-19"))*(4.5)+(COUNTIF(B27:H27,"15-19"))*(4)+(COUNTIF(B27:H27,"16-19"))*(3)+(COUNTIF(B27:H27,"16:30-19"))*(2.5)+(COUNTIF(B27:H27,"10-14"))*(4)+(COUNTIF(B27:H27,"10-15"))*(4.5)</f>
        <v>13.5</v>
      </c>
      <c r="K27" s="905"/>
    </row>
    <row r="28" spans="1:11" ht="20.100000000000001" customHeight="1" x14ac:dyDescent="0.15">
      <c r="A28" s="20" t="s">
        <v>15</v>
      </c>
      <c r="B28" s="12" t="s">
        <v>25</v>
      </c>
      <c r="C28" s="21"/>
      <c r="D28" s="32"/>
      <c r="E28" s="12" t="s">
        <v>25</v>
      </c>
      <c r="F28" s="18"/>
      <c r="G28" s="12" t="s">
        <v>25</v>
      </c>
      <c r="H28" s="18"/>
      <c r="I28" s="129">
        <f>COUNTIFS(B28:H28,"&lt;&gt;空",B28:H28,"&lt;&gt;休",B28:H28,"&lt;&gt;調",B28:H28,"&lt;&gt;",B28:H28,"&lt;&gt;調整休")</f>
        <v>3</v>
      </c>
      <c r="J28" s="904">
        <f>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10-15"))*(4.5)</f>
        <v>13.5</v>
      </c>
      <c r="K28" s="905"/>
    </row>
    <row r="29" spans="1:11" ht="20.100000000000001" customHeight="1" x14ac:dyDescent="0.15">
      <c r="A29" s="20" t="s">
        <v>28</v>
      </c>
      <c r="B29" s="12" t="s">
        <v>20</v>
      </c>
      <c r="C29" s="21"/>
      <c r="D29" s="32"/>
      <c r="E29" s="12" t="s">
        <v>20</v>
      </c>
      <c r="F29" s="12" t="s">
        <v>20</v>
      </c>
      <c r="G29" s="12"/>
      <c r="H29" s="12"/>
      <c r="I29" s="129">
        <f>COUNTIFS(B29:H29,"&lt;&gt;空",B29:H29,"&lt;&gt;休",B29:H29,"&lt;&gt;調",B29:H29,"&lt;&gt;",B29:H29,"&lt;&gt;調整休")</f>
        <v>3</v>
      </c>
      <c r="J29" s="904">
        <f>SUM(COUNTIF(B29:H29,"9-11,15-19"))*(6)+(COUNTIF(B29:H29,"9-12,16-19"))*(6)+(COUNTIF(B29:H29,"9-13,17-19"))*(6)+(COUNTIF(B29:H29,"9-19"))*(9)+(COUNTIF(B29:H29,"9-17"))*(7.25)+(COUNTIF(B29:H29,"9-16"))*(6.25)+(COUNTIF(B29:H29,"9-15"))*(5.5)+(COUNTIF(B29:H29,"9-14"))*(4.5)+(COUNTIF(B29:H29,"9-13"))*(4)+(COUNTIF(B29:H29,"9-12"))*(3)+(COUNTIF(B29:H29,"9-11:30"))*(2.5)+(COUNTIF(B29:H29,"13-19"))*(5.5)+(COUNTIF(B29:H29,"14-19"))*(4.5)+(COUNTIF(B29:H29,"15-19"))*(4)+(COUNTIF(B29:H29,"16-19"))*(3)+(COUNTIF(B29:H29,"16:30-19"))*(2.5)+(COUNTIF(B29:H29,"10-14"))*(4)+(COUNTIF(B29:H29,"10-15"))*(4.5)</f>
        <v>13.5</v>
      </c>
      <c r="K29" s="905"/>
    </row>
    <row r="30" spans="1:11" ht="20.100000000000001" customHeight="1" x14ac:dyDescent="0.15">
      <c r="A30" s="20"/>
      <c r="B30" s="12"/>
      <c r="C30" s="106"/>
      <c r="D30" s="36"/>
      <c r="E30" s="12"/>
      <c r="F30" s="12"/>
      <c r="G30" s="40"/>
      <c r="H30" s="12"/>
      <c r="I30" s="129">
        <f>COUNTIFS(B30:H30,"&lt;&gt;空",B30:H30,"&lt;&gt;休",B30:H30,"&lt;&gt;調",B30:H30,"&lt;&gt;",B30:H30,"&lt;&gt;調整休")</f>
        <v>0</v>
      </c>
      <c r="J30" s="904">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10-15"))*(4.5)</f>
        <v>0</v>
      </c>
      <c r="K30" s="905"/>
    </row>
    <row r="31" spans="1:11" ht="20.100000000000001" customHeight="1" x14ac:dyDescent="0.15">
      <c r="A31" s="130" t="s">
        <v>0</v>
      </c>
      <c r="B31" s="23">
        <v>45894</v>
      </c>
      <c r="C31" s="23">
        <v>45895</v>
      </c>
      <c r="D31" s="23">
        <v>45896</v>
      </c>
      <c r="E31" s="23">
        <v>45897</v>
      </c>
      <c r="F31" s="23">
        <v>45898</v>
      </c>
      <c r="G31" s="23">
        <v>45899</v>
      </c>
      <c r="H31" s="23">
        <v>45900</v>
      </c>
      <c r="I31" s="131"/>
      <c r="J31" s="906" t="s">
        <v>2</v>
      </c>
      <c r="K31" s="907"/>
    </row>
    <row r="32" spans="1:11" ht="20.100000000000001" customHeight="1" x14ac:dyDescent="0.15">
      <c r="A32" s="134" t="s">
        <v>3</v>
      </c>
      <c r="B32" s="2" t="s">
        <v>4</v>
      </c>
      <c r="C32" s="316" t="s">
        <v>5</v>
      </c>
      <c r="D32" s="21" t="s">
        <v>6</v>
      </c>
      <c r="E32" s="2" t="s">
        <v>7</v>
      </c>
      <c r="F32" s="2" t="s">
        <v>8</v>
      </c>
      <c r="G32" s="2" t="s">
        <v>9</v>
      </c>
      <c r="H32" s="24" t="s">
        <v>10</v>
      </c>
      <c r="I32" s="133"/>
      <c r="J32" s="908"/>
      <c r="K32" s="909"/>
    </row>
    <row r="33" spans="1:14" ht="20.100000000000001" customHeight="1" x14ac:dyDescent="0.15">
      <c r="A33" s="126" t="s">
        <v>12</v>
      </c>
      <c r="B33" s="52"/>
      <c r="C33" s="127"/>
      <c r="D33" s="128"/>
      <c r="E33" s="52"/>
      <c r="F33" s="11"/>
      <c r="G33" s="11"/>
      <c r="H33" s="11"/>
      <c r="I33" s="9"/>
      <c r="J33" s="912"/>
      <c r="K33" s="913"/>
    </row>
    <row r="34" spans="1:14" ht="20.100000000000001" customHeight="1" x14ac:dyDescent="0.15">
      <c r="A34" s="20" t="s">
        <v>24</v>
      </c>
      <c r="B34" s="12"/>
      <c r="C34" s="127"/>
      <c r="D34" s="32"/>
      <c r="E34" s="18"/>
      <c r="F34" s="11"/>
      <c r="G34" s="11"/>
      <c r="H34" s="11"/>
      <c r="I34" s="129">
        <f>COUNTIFS(B34:H34,"&lt;&gt;空",B34:H34,"&lt;&gt;休",B34:H34,"&lt;&gt;調",B34:H34,"&lt;&gt;",B34:H34,"&lt;&gt;調整休")</f>
        <v>0</v>
      </c>
      <c r="J34" s="904">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10-15"))*(4.5)</f>
        <v>0</v>
      </c>
      <c r="K34" s="905"/>
    </row>
    <row r="35" spans="1:14" ht="20.100000000000001" customHeight="1" x14ac:dyDescent="0.15">
      <c r="A35" s="20" t="s">
        <v>15</v>
      </c>
      <c r="B35" s="12" t="s">
        <v>25</v>
      </c>
      <c r="C35" s="21"/>
      <c r="D35" s="32"/>
      <c r="E35" s="12" t="s">
        <v>25</v>
      </c>
      <c r="F35" s="136"/>
      <c r="G35" s="136"/>
      <c r="H35" s="136"/>
      <c r="I35" s="129">
        <f>COUNTIFS(B35:H35,"&lt;&gt;空",B35:H35,"&lt;&gt;休",B35:H35,"&lt;&gt;調",B35:H35,"&lt;&gt;",B35:H35,"&lt;&gt;調整休")</f>
        <v>2</v>
      </c>
      <c r="J35" s="904">
        <f>SUM(COUNTIF(B35:H35,"9-11,15-19"))*(6)+(COUNTIF(B35:H35,"9-12,16-19"))*(6)+(COUNTIF(B35:H35,"9-13,17-19"))*(6)+(COUNTIF(B35:H35,"9-19"))*(9)+(COUNTIF(B35:H35,"9-17"))*(7.25)+(COUNTIF(B35:H35,"9-16"))*(6.25)+(COUNTIF(B35:H35,"9-15"))*(5.5)+(COUNTIF(B35:H35,"9-14"))*(4.5)+(COUNTIF(B35:H35,"9-13"))*(4)+(COUNTIF(B35:H35,"9-12"))*(3)+(COUNTIF(B35:H35,"9-11:30"))*(2.5)+(COUNTIF(B35:H35,"13-19"))*(5.5)+(COUNTIF(B35:H35,"14-19"))*(4.5)+(COUNTIF(B35:H35,"15-19"))*(4)+(COUNTIF(B35:H35,"16-19"))*(3)+(COUNTIF(B35:H35,"16:30-19"))*(2.5)+(COUNTIF(B35:H35,"10-14"))*(4)+(COUNTIF(B35:H35,"10-15"))*(4.5)</f>
        <v>9</v>
      </c>
      <c r="K35" s="905"/>
    </row>
    <row r="36" spans="1:14" ht="20.100000000000001" customHeight="1" x14ac:dyDescent="0.15">
      <c r="A36" s="20" t="s">
        <v>28</v>
      </c>
      <c r="B36" s="12" t="s">
        <v>20</v>
      </c>
      <c r="C36" s="21"/>
      <c r="D36" s="32"/>
      <c r="E36" s="12" t="s">
        <v>20</v>
      </c>
      <c r="F36" s="11"/>
      <c r="G36" s="11"/>
      <c r="H36" s="11"/>
      <c r="I36" s="129">
        <f>COUNTIFS(B36:H36,"&lt;&gt;空",B36:H36,"&lt;&gt;休",B36:H36,"&lt;&gt;調",B36:H36,"&lt;&gt;",B36:H36,"&lt;&gt;調整休")</f>
        <v>2</v>
      </c>
      <c r="J36" s="904">
        <f>SUM(COUNTIF(B36:H36,"9-11,15-19"))*(6)+(COUNTIF(B36:H36,"9-12,16-19"))*(6)+(COUNTIF(B36:H36,"9-13,17-19"))*(6)+(COUNTIF(B36:H36,"9-19"))*(9)+(COUNTIF(B36:H36,"9-17"))*(7.25)+(COUNTIF(B36:H36,"9-16"))*(6.25)+(COUNTIF(B36:H36,"9-15"))*(5.5)+(COUNTIF(B36:H36,"9-14"))*(4.5)+(COUNTIF(B36:H36,"9-13"))*(4)+(COUNTIF(B36:H36,"9-12"))*(3)+(COUNTIF(B36:H36,"9-11:30"))*(2.5)+(COUNTIF(B36:H36,"13-19"))*(5.5)+(COUNTIF(B36:H36,"14-19"))*(4.5)+(COUNTIF(B36:H36,"15-19"))*(4)+(COUNTIF(B36:H36,"16-19"))*(3)+(COUNTIF(B36:H36,"16:30-19"))*(2.5)+(COUNTIF(B36:H36,"10-14"))*(4)+(COUNTIF(B36:H36,"10-15"))*(4.5)</f>
        <v>9</v>
      </c>
      <c r="K36" s="905"/>
    </row>
    <row r="37" spans="1:14" ht="20.100000000000001" customHeight="1" x14ac:dyDescent="0.15">
      <c r="A37" s="20"/>
      <c r="B37" s="12"/>
      <c r="C37" s="106"/>
      <c r="D37" s="36"/>
      <c r="E37" s="12"/>
      <c r="F37" s="137"/>
      <c r="G37" s="137"/>
      <c r="H37" s="137"/>
      <c r="I37" s="129">
        <f>COUNTIFS(B37:H37,"&lt;&gt;空",B37:H37,"&lt;&gt;休",B37:H37,"&lt;&gt;調",B37:H37,"&lt;&gt;",B37:H37,"&lt;&gt;調整休")</f>
        <v>0</v>
      </c>
      <c r="J37" s="904">
        <f>SUM(COUNTIF(B37:H37,"9-11,15-19"))*(6)+(COUNTIF(B37:H37,"9-12,16-19"))*(6)+(COUNTIF(B37:H37,"9-13,17-19"))*(6)+(COUNTIF(B37:H37,"9-19"))*(9)+(COUNTIF(B37:H37,"9-17"))*(7.25)+(COUNTIF(B37:H37,"9-16"))*(6.25)+(COUNTIF(B37:H37,"9-15"))*(5.5)+(COUNTIF(B37:H37,"9-14"))*(4.5)+(COUNTIF(B37:H37,"9-13"))*(4)+(COUNTIF(B37:H37,"9-12"))*(3)+(COUNTIF(B37:H37,"9-11:30"))*(2.5)+(COUNTIF(B37:H37,"13-19"))*(5.5)+(COUNTIF(B37:H37,"14-19"))*(4.5)+(COUNTIF(B37:H37,"15-19"))*(4)+(COUNTIF(B37:H37,"16-19"))*(3)+(COUNTIF(B37:H37,"16:30-19"))*(2.5)+(COUNTIF(B37:H37,"10-14"))*(4)+(COUNTIF(B37:H37,"10-15"))*(4.5)</f>
        <v>0</v>
      </c>
      <c r="K37" s="905"/>
      <c r="M37" s="10"/>
      <c r="N37" s="10"/>
    </row>
    <row r="38" spans="1:14" ht="20.100000000000001" customHeight="1" x14ac:dyDescent="0.15">
      <c r="A38" s="41"/>
      <c r="B38" s="42"/>
      <c r="C38" s="42"/>
      <c r="D38" s="42"/>
      <c r="E38" s="42"/>
      <c r="F38" s="42"/>
      <c r="G38" s="42"/>
      <c r="H38" s="42"/>
      <c r="I38" s="959" t="s">
        <v>251</v>
      </c>
      <c r="J38" s="959"/>
      <c r="K38" s="959"/>
    </row>
    <row r="39" spans="1:14" ht="20.100000000000001" customHeight="1" x14ac:dyDescent="0.15">
      <c r="A39" s="699" t="s">
        <v>36</v>
      </c>
      <c r="B39" s="700"/>
      <c r="C39" s="13"/>
      <c r="D39" s="897" t="s">
        <v>31</v>
      </c>
      <c r="E39" s="897"/>
      <c r="H39" s="10"/>
      <c r="I39" s="10"/>
      <c r="M39" s="123"/>
      <c r="N39" s="135"/>
    </row>
    <row r="40" spans="1:14" ht="20.100000000000001" customHeight="1" x14ac:dyDescent="0.15">
      <c r="A40" s="702" t="s">
        <v>85</v>
      </c>
      <c r="B40" s="703"/>
      <c r="C40" s="903" t="s">
        <v>34</v>
      </c>
      <c r="D40" s="899"/>
      <c r="E40" s="899"/>
      <c r="F40" s="899"/>
      <c r="G40" s="899"/>
      <c r="H40" s="899"/>
      <c r="I40" s="899"/>
      <c r="J40" s="899"/>
      <c r="K40" s="899"/>
      <c r="M40" s="123"/>
      <c r="N40" s="135"/>
    </row>
    <row r="41" spans="1:14" ht="20.100000000000001" customHeight="1" x14ac:dyDescent="0.15">
      <c r="A41" s="702" t="s">
        <v>86</v>
      </c>
      <c r="B41" s="703"/>
      <c r="C41" s="903" t="s">
        <v>30</v>
      </c>
      <c r="D41" s="899"/>
      <c r="E41" s="899"/>
      <c r="F41" s="899"/>
      <c r="G41" s="899"/>
      <c r="H41" s="899"/>
      <c r="I41" s="899"/>
      <c r="J41" s="899"/>
      <c r="K41" s="899"/>
    </row>
    <row r="42" spans="1:14" ht="20.100000000000001" customHeight="1" x14ac:dyDescent="0.15">
      <c r="A42" s="95" t="s">
        <v>87</v>
      </c>
      <c r="B42" s="96"/>
      <c r="C42" s="34" t="s">
        <v>32</v>
      </c>
      <c r="D42" s="35"/>
      <c r="E42" s="35"/>
      <c r="F42" s="35"/>
      <c r="G42" s="35"/>
      <c r="H42" s="35"/>
      <c r="I42" s="35"/>
      <c r="J42" s="35"/>
      <c r="K42" s="35"/>
    </row>
    <row r="43" spans="1:14" ht="20.100000000000001" customHeight="1" x14ac:dyDescent="0.15">
      <c r="A43" s="95" t="s">
        <v>88</v>
      </c>
      <c r="B43" s="96"/>
      <c r="C43" s="903" t="s">
        <v>65</v>
      </c>
      <c r="D43" s="899"/>
      <c r="E43" s="899"/>
      <c r="F43" s="899"/>
      <c r="G43" s="899"/>
      <c r="H43" s="899"/>
      <c r="I43" s="899"/>
      <c r="J43" s="899"/>
      <c r="K43" s="899"/>
    </row>
    <row r="44" spans="1:14" ht="20.100000000000001" customHeight="1" x14ac:dyDescent="0.15">
      <c r="A44" s="694"/>
      <c r="B44" s="695"/>
      <c r="C44" s="903" t="s">
        <v>33</v>
      </c>
      <c r="D44" s="899"/>
      <c r="E44" s="899"/>
      <c r="F44" s="899"/>
      <c r="G44" s="899"/>
      <c r="H44" s="899"/>
      <c r="I44" s="899"/>
      <c r="J44" s="899"/>
      <c r="K44" s="899"/>
    </row>
    <row r="45" spans="1:14" ht="20.100000000000001" customHeight="1" x14ac:dyDescent="0.15">
      <c r="A45" s="896"/>
      <c r="B45" s="896"/>
      <c r="C45" s="35" t="s">
        <v>35</v>
      </c>
      <c r="D45" s="35"/>
      <c r="E45" s="35"/>
      <c r="F45" s="35"/>
      <c r="G45" s="35"/>
      <c r="H45" s="35"/>
      <c r="I45" s="35"/>
      <c r="J45" s="35"/>
      <c r="K45" s="35"/>
    </row>
    <row r="46" spans="1:14" ht="20.100000000000001" customHeight="1" x14ac:dyDescent="0.15">
      <c r="A46" s="898"/>
      <c r="B46" s="898"/>
      <c r="C46" s="899" t="s">
        <v>104</v>
      </c>
      <c r="D46" s="899"/>
      <c r="E46" s="899"/>
      <c r="F46" s="899"/>
      <c r="G46" s="899"/>
      <c r="H46" s="899"/>
      <c r="I46" s="899"/>
      <c r="J46" s="899"/>
      <c r="K46" s="899"/>
    </row>
    <row r="47" spans="1:14" ht="20.100000000000001" customHeight="1" x14ac:dyDescent="0.15">
      <c r="A47" s="898"/>
      <c r="B47" s="898"/>
      <c r="C47" s="899" t="s">
        <v>105</v>
      </c>
      <c r="D47" s="899"/>
      <c r="E47" s="899"/>
      <c r="F47" s="899"/>
      <c r="G47" s="899"/>
      <c r="H47" s="899"/>
      <c r="I47" s="899"/>
      <c r="J47" s="899"/>
      <c r="K47" s="899"/>
    </row>
  </sheetData>
  <mergeCells count="48">
    <mergeCell ref="A45:B45"/>
    <mergeCell ref="A46:B46"/>
    <mergeCell ref="C46:K46"/>
    <mergeCell ref="A47:B47"/>
    <mergeCell ref="C47:K47"/>
    <mergeCell ref="A44:B44"/>
    <mergeCell ref="C44:K44"/>
    <mergeCell ref="J35:K35"/>
    <mergeCell ref="J36:K36"/>
    <mergeCell ref="J37:K37"/>
    <mergeCell ref="I38:K38"/>
    <mergeCell ref="A39:B39"/>
    <mergeCell ref="D39:E39"/>
    <mergeCell ref="A40:B40"/>
    <mergeCell ref="C40:K40"/>
    <mergeCell ref="A41:B41"/>
    <mergeCell ref="C41:K41"/>
    <mergeCell ref="C43:K43"/>
    <mergeCell ref="J34:K34"/>
    <mergeCell ref="J21:K21"/>
    <mergeCell ref="J22:K22"/>
    <mergeCell ref="J23:K23"/>
    <mergeCell ref="J24:K25"/>
    <mergeCell ref="J26:K26"/>
    <mergeCell ref="J27:K27"/>
    <mergeCell ref="J28:K28"/>
    <mergeCell ref="J29:K29"/>
    <mergeCell ref="J30:K30"/>
    <mergeCell ref="J31:K32"/>
    <mergeCell ref="J33:K33"/>
    <mergeCell ref="J20:K20"/>
    <mergeCell ref="J7:K7"/>
    <mergeCell ref="J8:K8"/>
    <mergeCell ref="J9:K9"/>
    <mergeCell ref="J10:K11"/>
    <mergeCell ref="J12:K12"/>
    <mergeCell ref="J13:K13"/>
    <mergeCell ref="J14:K14"/>
    <mergeCell ref="J15:K15"/>
    <mergeCell ref="J16:K16"/>
    <mergeCell ref="J17:K18"/>
    <mergeCell ref="J19:K19"/>
    <mergeCell ref="J6:K6"/>
    <mergeCell ref="B1:F1"/>
    <mergeCell ref="H1:K1"/>
    <mergeCell ref="I3:I4"/>
    <mergeCell ref="J3:K4"/>
    <mergeCell ref="J5:K5"/>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7E4FBA3-AB03-407A-95B3-8C09A8A29610}">
          <x14:formula1>
            <xm:f>'F:\Users\clmiwa-three\Downloads\[《中村》新田・草加 エリア 仮シフト【12月16日～1月15日】.xlsx]参照データベース'!#REF!</xm:f>
          </x14:formula1>
          <xm:sqref>G1 D38:H38 D37 C23:D23 C30:D30 E26 B33 C16:D16 C37:C38 E33 B9:D9</xm:sqref>
        </x14:dataValidation>
      </x14:dataValidations>
    </ext>
  </extLst>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778A6-F1BF-429D-BBAB-6136A65AFEBF}">
  <dimension ref="A1:K49"/>
  <sheetViews>
    <sheetView topLeftCell="A12" zoomScaleNormal="100" workbookViewId="0">
      <selection activeCell="H21" sqref="H21"/>
    </sheetView>
  </sheetViews>
  <sheetFormatPr defaultColWidth="9" defaultRowHeight="16.5" customHeight="1" x14ac:dyDescent="0.15"/>
  <cols>
    <col min="1" max="1" width="11.5" style="1" customWidth="1"/>
    <col min="2" max="8" width="9.625" style="14" customWidth="1"/>
    <col min="9" max="9" width="7.625" style="1" customWidth="1"/>
    <col min="10" max="10" width="8.375" style="1" customWidth="1"/>
    <col min="11" max="11" width="2.375" style="1" customWidth="1"/>
    <col min="12" max="16384" width="9" style="1"/>
  </cols>
  <sheetData>
    <row r="1" spans="1:11" ht="16.5" customHeight="1" thickBot="1" x14ac:dyDescent="0.2">
      <c r="A1" s="50" t="s">
        <v>59</v>
      </c>
      <c r="B1" s="683" t="s">
        <v>254</v>
      </c>
      <c r="C1" s="683"/>
      <c r="D1" s="683"/>
      <c r="E1" s="683"/>
      <c r="F1" s="683"/>
      <c r="H1" s="760" t="s">
        <v>190</v>
      </c>
      <c r="I1" s="761"/>
      <c r="J1" s="761"/>
      <c r="K1" s="762"/>
    </row>
    <row r="2" spans="1:11" ht="8.4499999999999993" customHeight="1" x14ac:dyDescent="0.15">
      <c r="A2" s="14"/>
      <c r="I2" s="14"/>
      <c r="J2" s="3"/>
      <c r="K2" s="4"/>
    </row>
    <row r="3" spans="1:11" ht="16.5" customHeight="1" x14ac:dyDescent="0.15">
      <c r="A3" s="2" t="s">
        <v>64</v>
      </c>
      <c r="B3" s="90"/>
      <c r="C3" s="90"/>
      <c r="D3" s="90"/>
      <c r="E3" s="90"/>
      <c r="F3" s="90">
        <v>45870</v>
      </c>
      <c r="G3" s="90">
        <v>45871</v>
      </c>
      <c r="H3" s="90">
        <v>45872</v>
      </c>
      <c r="I3" s="727" t="s">
        <v>1</v>
      </c>
      <c r="J3" s="717" t="s">
        <v>2</v>
      </c>
      <c r="K3" s="718"/>
    </row>
    <row r="4" spans="1:11" ht="16.5" customHeight="1" x14ac:dyDescent="0.15">
      <c r="A4" s="2" t="s">
        <v>3</v>
      </c>
      <c r="B4" s="2"/>
      <c r="C4" s="2"/>
      <c r="D4" s="2"/>
      <c r="E4" s="2"/>
      <c r="F4" s="2" t="s">
        <v>8</v>
      </c>
      <c r="G4" s="2" t="s">
        <v>9</v>
      </c>
      <c r="H4" s="24" t="s">
        <v>10</v>
      </c>
      <c r="I4" s="728"/>
      <c r="J4" s="719"/>
      <c r="K4" s="720"/>
    </row>
    <row r="5" spans="1:11" ht="18" customHeight="1" x14ac:dyDescent="0.15">
      <c r="A5" s="17" t="s">
        <v>12</v>
      </c>
      <c r="B5" s="32"/>
      <c r="C5" s="32"/>
      <c r="D5" s="11"/>
      <c r="E5" s="11"/>
      <c r="F5" s="12"/>
      <c r="G5" s="12"/>
      <c r="H5" s="12"/>
      <c r="I5" s="5"/>
      <c r="J5" s="682"/>
      <c r="K5" s="692"/>
    </row>
    <row r="6" spans="1:11" ht="20.25" customHeight="1" x14ac:dyDescent="0.15">
      <c r="A6" s="314" t="s">
        <v>191</v>
      </c>
      <c r="B6" s="305"/>
      <c r="C6" s="305"/>
      <c r="D6" s="317"/>
      <c r="E6" s="317"/>
      <c r="F6" s="306" t="s">
        <v>20</v>
      </c>
      <c r="G6" s="306"/>
      <c r="H6" s="306"/>
      <c r="I6" s="5">
        <f t="shared" ref="I6:I9" si="0">COUNTIFS(B6:H6,"&lt;&gt;空",B6:H6,"&lt;&gt;休",B6:H6,"&lt;&gt;調",B6:H6,"&lt;&gt;",B6:H6,"&lt;&gt;調整休")</f>
        <v>1</v>
      </c>
      <c r="J6" s="758">
        <f t="shared" ref="J6" si="1">SUM(COUNTIF(B6:H6,"9-14"))*(5)+(COUNTIF(B6:H6,"14-19"))*(5)+(COUNTIF(B6:H6,"9-14・17-19"))*(7)</f>
        <v>5</v>
      </c>
      <c r="K6" s="759"/>
    </row>
    <row r="7" spans="1:11" ht="20.25" customHeight="1" x14ac:dyDescent="0.15">
      <c r="A7" s="314" t="s">
        <v>192</v>
      </c>
      <c r="B7" s="305"/>
      <c r="C7" s="305"/>
      <c r="D7" s="317"/>
      <c r="E7" s="317"/>
      <c r="F7" s="306" t="s">
        <v>21</v>
      </c>
      <c r="G7" s="306"/>
      <c r="H7" s="306" t="s">
        <v>21</v>
      </c>
      <c r="I7" s="5">
        <f t="shared" si="0"/>
        <v>2</v>
      </c>
      <c r="J7" s="758">
        <f t="shared" ref="J7:J8" si="2">SUM(COUNTIF(B7:H7,"9-14"))*(5)+(COUNTIF(B7:H7,"14-19"))*(5)+(COUNTIF(B7:H7,"9-14・17-19"))*(7)</f>
        <v>10</v>
      </c>
      <c r="K7" s="759"/>
    </row>
    <row r="8" spans="1:11" ht="20.25" customHeight="1" x14ac:dyDescent="0.15">
      <c r="A8" s="314" t="s">
        <v>193</v>
      </c>
      <c r="B8" s="305"/>
      <c r="C8" s="305"/>
      <c r="D8" s="317"/>
      <c r="E8" s="317"/>
      <c r="F8" s="306"/>
      <c r="G8" s="16" t="s">
        <v>201</v>
      </c>
      <c r="H8" s="306" t="s">
        <v>20</v>
      </c>
      <c r="I8" s="5">
        <f t="shared" si="0"/>
        <v>2</v>
      </c>
      <c r="J8" s="758">
        <f t="shared" si="2"/>
        <v>12</v>
      </c>
      <c r="K8" s="759"/>
    </row>
    <row r="9" spans="1:11" ht="20.25" customHeight="1" x14ac:dyDescent="0.15">
      <c r="A9" s="314" t="s">
        <v>95</v>
      </c>
      <c r="B9" s="305"/>
      <c r="C9" s="305"/>
      <c r="D9" s="317"/>
      <c r="E9" s="317"/>
      <c r="F9" s="306" t="s">
        <v>68</v>
      </c>
      <c r="G9" s="306" t="s">
        <v>189</v>
      </c>
      <c r="H9" s="306" t="s">
        <v>68</v>
      </c>
      <c r="I9" s="5">
        <f t="shared" si="0"/>
        <v>3</v>
      </c>
      <c r="J9" s="758">
        <f>SUM(COUNTIF(B9:H9,"9-14"))*(5)+(COUNTIF(B9:H9,"14-19"))*(5)+(COUNTIF(B9:H9,"9-14・17-19"))*(7)+(COUNTIF(B9:H9,"15-19"))*(4)+(COUNTIF(B9:H9,"14-18"))*(4)+(COUNTIF(B9:H9,"16-19"))*(3)</f>
        <v>12</v>
      </c>
      <c r="K9" s="759"/>
    </row>
    <row r="10" spans="1:11" ht="20.25" customHeight="1" x14ac:dyDescent="0.15">
      <c r="A10" s="31" t="s">
        <v>66</v>
      </c>
      <c r="B10" s="305"/>
      <c r="C10" s="305"/>
      <c r="D10" s="317"/>
      <c r="E10" s="317"/>
      <c r="F10" s="306"/>
      <c r="G10" s="306"/>
      <c r="H10" s="306"/>
      <c r="I10" s="5"/>
      <c r="J10" s="682"/>
      <c r="K10" s="692"/>
    </row>
    <row r="11" spans="1:11" ht="16.5" customHeight="1" x14ac:dyDescent="0.15">
      <c r="A11" s="33" t="s">
        <v>0</v>
      </c>
      <c r="B11" s="90">
        <v>45873</v>
      </c>
      <c r="C11" s="90">
        <v>45874</v>
      </c>
      <c r="D11" s="90">
        <v>45875</v>
      </c>
      <c r="E11" s="90">
        <v>45876</v>
      </c>
      <c r="F11" s="90">
        <v>45877</v>
      </c>
      <c r="G11" s="90">
        <v>45878</v>
      </c>
      <c r="H11" s="90">
        <v>45879</v>
      </c>
      <c r="I11" s="727" t="s">
        <v>1</v>
      </c>
      <c r="J11" s="717" t="s">
        <v>2</v>
      </c>
      <c r="K11" s="718"/>
    </row>
    <row r="12" spans="1:11" ht="16.5" customHeight="1" x14ac:dyDescent="0.15">
      <c r="A12" s="22" t="s">
        <v>3</v>
      </c>
      <c r="B12" s="2" t="s">
        <v>4</v>
      </c>
      <c r="C12" s="2" t="s">
        <v>5</v>
      </c>
      <c r="D12" s="21" t="s">
        <v>6</v>
      </c>
      <c r="E12" s="2" t="s">
        <v>7</v>
      </c>
      <c r="F12" s="2" t="s">
        <v>8</v>
      </c>
      <c r="G12" s="2" t="s">
        <v>9</v>
      </c>
      <c r="H12" s="24" t="s">
        <v>10</v>
      </c>
      <c r="I12" s="728"/>
      <c r="J12" s="719"/>
      <c r="K12" s="720"/>
    </row>
    <row r="13" spans="1:11" ht="18" customHeight="1" x14ac:dyDescent="0.15">
      <c r="A13" s="17" t="s">
        <v>13</v>
      </c>
      <c r="B13" s="12"/>
      <c r="C13" s="11"/>
      <c r="D13" s="11"/>
      <c r="E13" s="12"/>
      <c r="F13" s="12"/>
      <c r="G13" s="12"/>
      <c r="H13" s="12"/>
      <c r="I13" s="5"/>
      <c r="J13" s="682"/>
      <c r="K13" s="692"/>
    </row>
    <row r="14" spans="1:11" ht="20.25" customHeight="1" x14ac:dyDescent="0.15">
      <c r="A14" s="314" t="s">
        <v>191</v>
      </c>
      <c r="B14" s="306" t="s">
        <v>20</v>
      </c>
      <c r="C14" s="317"/>
      <c r="D14" s="317"/>
      <c r="E14" s="306" t="s">
        <v>20</v>
      </c>
      <c r="F14" s="306" t="s">
        <v>20</v>
      </c>
      <c r="G14" s="306"/>
      <c r="H14" s="306" t="s">
        <v>20</v>
      </c>
      <c r="I14" s="5">
        <f t="shared" ref="I14:I17" si="3">COUNTIFS(B14:H14,"&lt;&gt;空",B14:H14,"&lt;&gt;休",B14:H14,"&lt;&gt;調",B14:H14,"&lt;&gt;",B14:H14,"&lt;&gt;調整休")</f>
        <v>4</v>
      </c>
      <c r="J14" s="758">
        <f t="shared" ref="J14:J16" si="4">SUM(COUNTIF(B14:H14,"9-14"))*(5)+(COUNTIF(B14:H14,"14-19"))*(5)+(COUNTIF(B14:H14,"9-14・17-19"))*(7)</f>
        <v>20</v>
      </c>
      <c r="K14" s="759"/>
    </row>
    <row r="15" spans="1:11" ht="20.25" customHeight="1" x14ac:dyDescent="0.15">
      <c r="A15" s="314" t="s">
        <v>192</v>
      </c>
      <c r="B15" s="306" t="s">
        <v>21</v>
      </c>
      <c r="C15" s="317"/>
      <c r="D15" s="317"/>
      <c r="E15" s="306"/>
      <c r="F15" s="306" t="s">
        <v>21</v>
      </c>
      <c r="G15" s="306"/>
      <c r="H15" s="306" t="s">
        <v>21</v>
      </c>
      <c r="I15" s="5">
        <f t="shared" si="3"/>
        <v>3</v>
      </c>
      <c r="J15" s="758">
        <f t="shared" si="4"/>
        <v>15</v>
      </c>
      <c r="K15" s="759"/>
    </row>
    <row r="16" spans="1:11" ht="20.25" customHeight="1" x14ac:dyDescent="0.15">
      <c r="A16" s="314" t="s">
        <v>193</v>
      </c>
      <c r="B16" s="306"/>
      <c r="C16" s="317"/>
      <c r="D16" s="317"/>
      <c r="E16" s="306" t="s">
        <v>21</v>
      </c>
      <c r="F16" s="306"/>
      <c r="G16" s="16" t="s">
        <v>201</v>
      </c>
      <c r="H16" s="306"/>
      <c r="I16" s="5">
        <f t="shared" si="3"/>
        <v>2</v>
      </c>
      <c r="J16" s="758">
        <f t="shared" si="4"/>
        <v>12</v>
      </c>
      <c r="K16" s="759"/>
    </row>
    <row r="17" spans="1:11" ht="20.25" customHeight="1" x14ac:dyDescent="0.15">
      <c r="A17" s="314" t="s">
        <v>95</v>
      </c>
      <c r="B17" s="306"/>
      <c r="C17" s="317"/>
      <c r="D17" s="317"/>
      <c r="E17" s="306"/>
      <c r="F17" s="306" t="s">
        <v>68</v>
      </c>
      <c r="G17" s="306" t="s">
        <v>189</v>
      </c>
      <c r="H17" s="306" t="s">
        <v>68</v>
      </c>
      <c r="I17" s="5">
        <f t="shared" si="3"/>
        <v>3</v>
      </c>
      <c r="J17" s="758">
        <f>SUM(COUNTIF(B17:H17,"9-14"))*(5)+(COUNTIF(B17:H17,"14-19"))*(5)+(COUNTIF(B17:H17,"9-14・17-19"))*(7)+(COUNTIF(B17:H17,"15-19"))*(4)+(COUNTIF(B17:H17,"14-18"))*(4)</f>
        <v>12</v>
      </c>
      <c r="K17" s="759"/>
    </row>
    <row r="18" spans="1:11" ht="20.25" customHeight="1" x14ac:dyDescent="0.15">
      <c r="A18" s="31" t="s">
        <v>66</v>
      </c>
      <c r="B18" s="306"/>
      <c r="C18" s="317"/>
      <c r="D18" s="317"/>
      <c r="E18" s="306"/>
      <c r="F18" s="306"/>
      <c r="G18" s="306"/>
      <c r="H18" s="306"/>
      <c r="I18" s="5"/>
      <c r="J18" s="682"/>
      <c r="K18" s="692"/>
    </row>
    <row r="19" spans="1:11" ht="16.5" customHeight="1" x14ac:dyDescent="0.15">
      <c r="A19" s="22" t="s">
        <v>0</v>
      </c>
      <c r="B19" s="23">
        <v>45880</v>
      </c>
      <c r="C19" s="23">
        <v>45881</v>
      </c>
      <c r="D19" s="23">
        <v>45882</v>
      </c>
      <c r="E19" s="23">
        <v>45883</v>
      </c>
      <c r="F19" s="23">
        <v>45884</v>
      </c>
      <c r="G19" s="23">
        <v>45885</v>
      </c>
      <c r="H19" s="23">
        <v>45886</v>
      </c>
      <c r="I19" s="727" t="s">
        <v>1</v>
      </c>
      <c r="J19" s="717" t="s">
        <v>2</v>
      </c>
      <c r="K19" s="718"/>
    </row>
    <row r="20" spans="1:11" ht="16.5" customHeight="1" x14ac:dyDescent="0.15">
      <c r="A20" s="22" t="s">
        <v>3</v>
      </c>
      <c r="B20" s="24" t="s">
        <v>4</v>
      </c>
      <c r="C20" s="21" t="s">
        <v>5</v>
      </c>
      <c r="D20" s="21" t="s">
        <v>6</v>
      </c>
      <c r="E20" s="2" t="s">
        <v>7</v>
      </c>
      <c r="F20" s="2" t="s">
        <v>8</v>
      </c>
      <c r="G20" s="2" t="s">
        <v>9</v>
      </c>
      <c r="H20" s="24" t="s">
        <v>10</v>
      </c>
      <c r="I20" s="728"/>
      <c r="J20" s="719"/>
      <c r="K20" s="720"/>
    </row>
    <row r="21" spans="1:11" ht="18" customHeight="1" x14ac:dyDescent="0.15">
      <c r="A21" s="17" t="s">
        <v>12</v>
      </c>
      <c r="B21" s="1024" t="s">
        <v>256</v>
      </c>
      <c r="C21" s="1025"/>
      <c r="D21" s="1025"/>
      <c r="E21" s="1025"/>
      <c r="F21" s="1026"/>
      <c r="G21" s="12"/>
      <c r="H21" s="12"/>
      <c r="I21" s="5"/>
      <c r="J21" s="693"/>
      <c r="K21" s="692"/>
    </row>
    <row r="22" spans="1:11" ht="20.25" customHeight="1" x14ac:dyDescent="0.15">
      <c r="A22" s="314" t="s">
        <v>191</v>
      </c>
      <c r="B22" s="317"/>
      <c r="C22" s="317"/>
      <c r="D22" s="317"/>
      <c r="E22" s="317"/>
      <c r="F22" s="317"/>
      <c r="G22" s="306"/>
      <c r="H22" s="306"/>
      <c r="I22" s="5">
        <f t="shared" ref="I22:I25" si="5">COUNTIFS(B22:H22,"&lt;&gt;空",B22:H22,"&lt;&gt;休",B22:H22,"&lt;&gt;調",B22:H22,"&lt;&gt;",B22:H22,"&lt;&gt;調整休")</f>
        <v>0</v>
      </c>
      <c r="J22" s="758">
        <f t="shared" ref="J22:J24" si="6">SUM(COUNTIF(B22:H22,"9-14"))*(5)+(COUNTIF(B22:H22,"14-19"))*(5)+(COUNTIF(B22:H22,"9-14・17-19"))*(7)</f>
        <v>0</v>
      </c>
      <c r="K22" s="759"/>
    </row>
    <row r="23" spans="1:11" ht="20.25" customHeight="1" x14ac:dyDescent="0.15">
      <c r="A23" s="314" t="s">
        <v>192</v>
      </c>
      <c r="B23" s="317"/>
      <c r="C23" s="317"/>
      <c r="D23" s="317"/>
      <c r="E23" s="317"/>
      <c r="F23" s="317"/>
      <c r="G23" s="306"/>
      <c r="H23" s="306" t="s">
        <v>21</v>
      </c>
      <c r="I23" s="5">
        <f t="shared" si="5"/>
        <v>1</v>
      </c>
      <c r="J23" s="758">
        <f t="shared" si="6"/>
        <v>5</v>
      </c>
      <c r="K23" s="759"/>
    </row>
    <row r="24" spans="1:11" ht="20.25" customHeight="1" x14ac:dyDescent="0.15">
      <c r="A24" s="314" t="s">
        <v>193</v>
      </c>
      <c r="B24" s="317"/>
      <c r="C24" s="317"/>
      <c r="D24" s="317"/>
      <c r="E24" s="317"/>
      <c r="F24" s="317"/>
      <c r="G24" s="16" t="s">
        <v>201</v>
      </c>
      <c r="H24" s="306" t="s">
        <v>20</v>
      </c>
      <c r="I24" s="5">
        <f t="shared" si="5"/>
        <v>2</v>
      </c>
      <c r="J24" s="758">
        <f t="shared" si="6"/>
        <v>12</v>
      </c>
      <c r="K24" s="759"/>
    </row>
    <row r="25" spans="1:11" ht="20.25" customHeight="1" x14ac:dyDescent="0.15">
      <c r="A25" s="314" t="s">
        <v>95</v>
      </c>
      <c r="B25" s="317"/>
      <c r="C25" s="317"/>
      <c r="D25" s="317"/>
      <c r="E25" s="317"/>
      <c r="F25" s="317"/>
      <c r="G25" s="306" t="s">
        <v>189</v>
      </c>
      <c r="H25" s="306" t="s">
        <v>68</v>
      </c>
      <c r="I25" s="5">
        <f t="shared" si="5"/>
        <v>2</v>
      </c>
      <c r="J25" s="758">
        <f>SUM(COUNTIF(B25:H25,"9-14"))*(5)+(COUNTIF(B25:H25,"14-19"))*(5)+(COUNTIF(B25:H25,"9-14・17-19"))*(7)+(COUNTIF(B25:H25,"15-19"))*(4)+(COUNTIF(B25:H25,"14-18"))*(4)</f>
        <v>8</v>
      </c>
      <c r="K25" s="759"/>
    </row>
    <row r="26" spans="1:11" ht="20.25" customHeight="1" x14ac:dyDescent="0.15">
      <c r="A26" s="31" t="s">
        <v>66</v>
      </c>
      <c r="B26" s="317"/>
      <c r="C26" s="317"/>
      <c r="D26" s="317"/>
      <c r="E26" s="317"/>
      <c r="F26" s="317"/>
      <c r="G26" s="306"/>
      <c r="H26" s="306"/>
      <c r="I26" s="5"/>
      <c r="J26" s="682"/>
      <c r="K26" s="692"/>
    </row>
    <row r="27" spans="1:11" ht="16.5" customHeight="1" x14ac:dyDescent="0.15">
      <c r="A27" s="22" t="s">
        <v>0</v>
      </c>
      <c r="B27" s="90">
        <v>45887</v>
      </c>
      <c r="C27" s="90">
        <v>45888</v>
      </c>
      <c r="D27" s="90">
        <v>45889</v>
      </c>
      <c r="E27" s="90">
        <v>45890</v>
      </c>
      <c r="F27" s="90">
        <v>45891</v>
      </c>
      <c r="G27" s="90">
        <v>45892</v>
      </c>
      <c r="H27" s="90">
        <v>45893</v>
      </c>
      <c r="I27" s="727" t="s">
        <v>1</v>
      </c>
      <c r="J27" s="717" t="s">
        <v>2</v>
      </c>
      <c r="K27" s="718"/>
    </row>
    <row r="28" spans="1:11" ht="16.5" customHeight="1" x14ac:dyDescent="0.15">
      <c r="A28" s="22" t="s">
        <v>3</v>
      </c>
      <c r="B28" s="2" t="s">
        <v>4</v>
      </c>
      <c r="C28" s="21" t="s">
        <v>5</v>
      </c>
      <c r="D28" s="21" t="s">
        <v>6</v>
      </c>
      <c r="E28" s="2" t="s">
        <v>7</v>
      </c>
      <c r="F28" s="2" t="s">
        <v>8</v>
      </c>
      <c r="G28" s="2" t="s">
        <v>9</v>
      </c>
      <c r="H28" s="24" t="s">
        <v>10</v>
      </c>
      <c r="I28" s="728"/>
      <c r="J28" s="719"/>
      <c r="K28" s="720"/>
    </row>
    <row r="29" spans="1:11" ht="18" customHeight="1" x14ac:dyDescent="0.15">
      <c r="A29" s="17" t="s">
        <v>13</v>
      </c>
      <c r="B29" s="12"/>
      <c r="C29" s="11"/>
      <c r="D29" s="11"/>
      <c r="E29" s="12"/>
      <c r="F29" s="12"/>
      <c r="G29" s="12"/>
      <c r="H29" s="12"/>
      <c r="I29" s="5"/>
      <c r="J29" s="682"/>
      <c r="K29" s="692"/>
    </row>
    <row r="30" spans="1:11" ht="20.25" customHeight="1" x14ac:dyDescent="0.15">
      <c r="A30" s="314" t="s">
        <v>191</v>
      </c>
      <c r="B30" s="306" t="s">
        <v>20</v>
      </c>
      <c r="C30" s="317"/>
      <c r="D30" s="317"/>
      <c r="E30" s="306" t="s">
        <v>20</v>
      </c>
      <c r="F30" s="306" t="s">
        <v>20</v>
      </c>
      <c r="G30" s="306"/>
      <c r="H30" s="306" t="s">
        <v>20</v>
      </c>
      <c r="I30" s="5">
        <f t="shared" ref="I30:I33" si="7">COUNTIFS(B30:H30,"&lt;&gt;空",B30:H30,"&lt;&gt;休",B30:H30,"&lt;&gt;調",B30:H30,"&lt;&gt;",B30:H30,"&lt;&gt;調整休")</f>
        <v>4</v>
      </c>
      <c r="J30" s="758">
        <f t="shared" ref="J30:J32" si="8">SUM(COUNTIF(B30:H30,"9-14"))*(5)+(COUNTIF(B30:H30,"14-19"))*(5)+(COUNTIF(B30:H30,"9-14・17-19"))*(7)</f>
        <v>20</v>
      </c>
      <c r="K30" s="759"/>
    </row>
    <row r="31" spans="1:11" ht="20.25" customHeight="1" x14ac:dyDescent="0.15">
      <c r="A31" s="314" t="s">
        <v>192</v>
      </c>
      <c r="B31" s="306" t="s">
        <v>21</v>
      </c>
      <c r="C31" s="317"/>
      <c r="D31" s="317"/>
      <c r="E31" s="306"/>
      <c r="F31" s="306" t="s">
        <v>21</v>
      </c>
      <c r="G31" s="306"/>
      <c r="H31" s="306" t="s">
        <v>21</v>
      </c>
      <c r="I31" s="5">
        <f t="shared" si="7"/>
        <v>3</v>
      </c>
      <c r="J31" s="758">
        <f t="shared" si="8"/>
        <v>15</v>
      </c>
      <c r="K31" s="759"/>
    </row>
    <row r="32" spans="1:11" ht="20.25" customHeight="1" x14ac:dyDescent="0.15">
      <c r="A32" s="314" t="s">
        <v>193</v>
      </c>
      <c r="B32" s="306"/>
      <c r="C32" s="317"/>
      <c r="D32" s="317"/>
      <c r="E32" s="306" t="s">
        <v>21</v>
      </c>
      <c r="F32" s="306"/>
      <c r="G32" s="16" t="s">
        <v>201</v>
      </c>
      <c r="H32" s="306"/>
      <c r="I32" s="5">
        <f t="shared" si="7"/>
        <v>2</v>
      </c>
      <c r="J32" s="758">
        <f t="shared" si="8"/>
        <v>12</v>
      </c>
      <c r="K32" s="759"/>
    </row>
    <row r="33" spans="1:11" ht="20.25" customHeight="1" x14ac:dyDescent="0.15">
      <c r="A33" s="314" t="s">
        <v>95</v>
      </c>
      <c r="B33" s="306"/>
      <c r="C33" s="317"/>
      <c r="D33" s="317"/>
      <c r="E33" s="306"/>
      <c r="F33" s="306" t="s">
        <v>68</v>
      </c>
      <c r="G33" s="306" t="s">
        <v>189</v>
      </c>
      <c r="H33" s="306" t="s">
        <v>68</v>
      </c>
      <c r="I33" s="5">
        <f t="shared" si="7"/>
        <v>3</v>
      </c>
      <c r="J33" s="758">
        <f>SUM(COUNTIF(B33:H33,"9-14"))*(5)+(COUNTIF(B33:H33,"14-19"))*(5)+(COUNTIF(B33:H33,"9-14・17-19"))*(7)+(COUNTIF(B33:H33,"15-19"))*(4)+(COUNTIF(B33:H33,"14-18"))*(4)</f>
        <v>12</v>
      </c>
      <c r="K33" s="759"/>
    </row>
    <row r="34" spans="1:11" ht="20.25" customHeight="1" x14ac:dyDescent="0.15">
      <c r="A34" s="31" t="s">
        <v>66</v>
      </c>
      <c r="B34" s="306"/>
      <c r="C34" s="317"/>
      <c r="D34" s="317"/>
      <c r="E34" s="306"/>
      <c r="F34" s="306"/>
      <c r="G34" s="306"/>
      <c r="H34" s="306"/>
      <c r="I34" s="5"/>
      <c r="J34" s="682"/>
      <c r="K34" s="692"/>
    </row>
    <row r="35" spans="1:11" ht="16.5" customHeight="1" x14ac:dyDescent="0.15">
      <c r="A35" s="22">
        <v>5</v>
      </c>
      <c r="B35" s="23">
        <v>45894</v>
      </c>
      <c r="C35" s="23">
        <v>45895</v>
      </c>
      <c r="D35" s="23">
        <v>45896</v>
      </c>
      <c r="E35" s="23">
        <v>45897</v>
      </c>
      <c r="F35" s="23">
        <v>45898</v>
      </c>
      <c r="G35" s="23">
        <v>45899</v>
      </c>
      <c r="H35" s="23">
        <v>45900</v>
      </c>
      <c r="I35" s="727" t="s">
        <v>1</v>
      </c>
      <c r="J35" s="717" t="s">
        <v>2</v>
      </c>
      <c r="K35" s="718"/>
    </row>
    <row r="36" spans="1:11" ht="16.5" customHeight="1" x14ac:dyDescent="0.15">
      <c r="A36" s="22" t="s">
        <v>3</v>
      </c>
      <c r="B36" s="2" t="s">
        <v>4</v>
      </c>
      <c r="C36" s="316" t="s">
        <v>5</v>
      </c>
      <c r="D36" s="21" t="s">
        <v>6</v>
      </c>
      <c r="E36" s="2" t="s">
        <v>7</v>
      </c>
      <c r="F36" s="2" t="s">
        <v>8</v>
      </c>
      <c r="G36" s="2" t="s">
        <v>9</v>
      </c>
      <c r="H36" s="24" t="s">
        <v>10</v>
      </c>
      <c r="I36" s="728"/>
      <c r="J36" s="719"/>
      <c r="K36" s="720"/>
    </row>
    <row r="37" spans="1:11" ht="18" customHeight="1" x14ac:dyDescent="0.15">
      <c r="A37" s="17" t="s">
        <v>12</v>
      </c>
      <c r="B37" s="12"/>
      <c r="C37" s="11"/>
      <c r="D37" s="11"/>
      <c r="E37" s="12"/>
      <c r="F37" s="12"/>
      <c r="G37" s="12"/>
      <c r="H37" s="12"/>
      <c r="I37" s="5"/>
      <c r="J37" s="693"/>
      <c r="K37" s="692"/>
    </row>
    <row r="38" spans="1:11" ht="20.25" customHeight="1" x14ac:dyDescent="0.15">
      <c r="A38" s="314" t="s">
        <v>191</v>
      </c>
      <c r="B38" s="306" t="s">
        <v>20</v>
      </c>
      <c r="C38" s="317"/>
      <c r="D38" s="317"/>
      <c r="E38" s="306" t="s">
        <v>20</v>
      </c>
      <c r="F38" s="306" t="s">
        <v>20</v>
      </c>
      <c r="G38" s="306"/>
      <c r="H38" s="306"/>
      <c r="I38" s="5">
        <f t="shared" ref="I38:I41" si="9">COUNTIFS(B38:H38,"&lt;&gt;空",B38:H38,"&lt;&gt;休",B38:H38,"&lt;&gt;調",B38:H38,"&lt;&gt;",B38:H38,"&lt;&gt;調整休")</f>
        <v>3</v>
      </c>
      <c r="J38" s="758">
        <f t="shared" ref="J38:J40" si="10">SUM(COUNTIF(B38:H38,"9-14"))*(5)+(COUNTIF(B38:H38,"14-19"))*(5)+(COUNTIF(B38:H38,"9-14・17-19"))*(7)</f>
        <v>15</v>
      </c>
      <c r="K38" s="759"/>
    </row>
    <row r="39" spans="1:11" ht="20.25" customHeight="1" x14ac:dyDescent="0.15">
      <c r="A39" s="314" t="s">
        <v>192</v>
      </c>
      <c r="B39" s="306" t="s">
        <v>21</v>
      </c>
      <c r="C39" s="317"/>
      <c r="D39" s="317"/>
      <c r="E39" s="306"/>
      <c r="F39" s="306" t="s">
        <v>21</v>
      </c>
      <c r="G39" s="306"/>
      <c r="H39" s="306" t="s">
        <v>21</v>
      </c>
      <c r="I39" s="5">
        <f t="shared" si="9"/>
        <v>3</v>
      </c>
      <c r="J39" s="758">
        <f t="shared" si="10"/>
        <v>15</v>
      </c>
      <c r="K39" s="759"/>
    </row>
    <row r="40" spans="1:11" ht="20.25" customHeight="1" x14ac:dyDescent="0.15">
      <c r="A40" s="314" t="s">
        <v>193</v>
      </c>
      <c r="B40" s="306"/>
      <c r="C40" s="317"/>
      <c r="D40" s="317"/>
      <c r="E40" s="306" t="s">
        <v>21</v>
      </c>
      <c r="F40" s="306"/>
      <c r="G40" s="16" t="s">
        <v>201</v>
      </c>
      <c r="H40" s="306" t="s">
        <v>20</v>
      </c>
      <c r="I40" s="5">
        <f t="shared" si="9"/>
        <v>3</v>
      </c>
      <c r="J40" s="758">
        <f t="shared" si="10"/>
        <v>17</v>
      </c>
      <c r="K40" s="759"/>
    </row>
    <row r="41" spans="1:11" ht="20.25" customHeight="1" x14ac:dyDescent="0.15">
      <c r="A41" s="314" t="s">
        <v>95</v>
      </c>
      <c r="B41" s="306"/>
      <c r="C41" s="317"/>
      <c r="D41" s="317"/>
      <c r="E41" s="306"/>
      <c r="F41" s="306" t="s">
        <v>68</v>
      </c>
      <c r="G41" s="306" t="s">
        <v>189</v>
      </c>
      <c r="H41" s="306" t="s">
        <v>68</v>
      </c>
      <c r="I41" s="5">
        <f t="shared" si="9"/>
        <v>3</v>
      </c>
      <c r="J41" s="758">
        <f>SUM(COUNTIF(B41:H41,"9-14"))*(5)+(COUNTIF(B41:H41,"14-19"))*(5)+(COUNTIF(B41:H41,"9-14・17-19"))*(7)+(COUNTIF(B41:H41,"15-19"))*(4)+(COUNTIF(B41:H41,"14-18"))*(4)</f>
        <v>12</v>
      </c>
      <c r="K41" s="759"/>
    </row>
    <row r="42" spans="1:11" ht="20.25" customHeight="1" x14ac:dyDescent="0.15">
      <c r="A42" s="31" t="s">
        <v>66</v>
      </c>
      <c r="B42" s="306"/>
      <c r="C42" s="317"/>
      <c r="D42" s="317"/>
      <c r="E42" s="306"/>
      <c r="F42" s="306"/>
      <c r="G42" s="306"/>
      <c r="H42" s="306"/>
      <c r="I42" s="5"/>
      <c r="J42" s="682"/>
      <c r="K42" s="692"/>
    </row>
    <row r="43" spans="1:11" ht="9.75" customHeight="1" x14ac:dyDescent="0.15">
      <c r="A43" s="41"/>
      <c r="B43" s="42"/>
      <c r="C43" s="42"/>
      <c r="D43" s="42"/>
      <c r="E43" s="42"/>
      <c r="F43" s="42"/>
      <c r="G43" s="42"/>
      <c r="H43" s="42"/>
      <c r="I43" s="881" t="s">
        <v>259</v>
      </c>
      <c r="J43" s="881"/>
      <c r="K43" s="881"/>
    </row>
    <row r="44" spans="1:11" ht="14.45" customHeight="1" x14ac:dyDescent="0.15">
      <c r="A44" s="963" t="s">
        <v>36</v>
      </c>
      <c r="B44" s="964"/>
      <c r="C44" s="13"/>
      <c r="D44" s="701" t="s">
        <v>31</v>
      </c>
      <c r="E44" s="701"/>
      <c r="H44" s="10"/>
      <c r="I44" s="10"/>
    </row>
    <row r="45" spans="1:11" ht="14.45" customHeight="1" x14ac:dyDescent="0.15">
      <c r="A45" s="965"/>
      <c r="B45" s="966"/>
      <c r="C45" s="704" t="s">
        <v>89</v>
      </c>
      <c r="D45" s="705"/>
      <c r="E45" s="705"/>
      <c r="F45" s="705"/>
      <c r="G45" s="705"/>
      <c r="H45" s="705"/>
      <c r="I45" s="705"/>
      <c r="J45" s="705"/>
      <c r="K45" s="705"/>
    </row>
    <row r="46" spans="1:11" ht="14.45" customHeight="1" x14ac:dyDescent="0.15">
      <c r="A46" s="702" t="s">
        <v>194</v>
      </c>
      <c r="B46" s="703"/>
      <c r="C46" s="704" t="s">
        <v>90</v>
      </c>
      <c r="D46" s="705"/>
      <c r="E46" s="705"/>
      <c r="F46" s="705"/>
      <c r="G46" s="705"/>
      <c r="H46" s="705"/>
      <c r="I46" s="705"/>
      <c r="J46" s="705"/>
      <c r="K46" s="705"/>
    </row>
    <row r="47" spans="1:11" ht="14.45" customHeight="1" x14ac:dyDescent="0.15">
      <c r="A47" s="95" t="s">
        <v>87</v>
      </c>
      <c r="B47" s="96"/>
      <c r="C47" s="696" t="s">
        <v>30</v>
      </c>
      <c r="D47" s="697"/>
      <c r="E47" s="697"/>
      <c r="F47" s="697"/>
      <c r="G47" s="697"/>
      <c r="H47" s="697"/>
      <c r="I47" s="697"/>
      <c r="J47" s="697"/>
      <c r="K47" s="697"/>
    </row>
    <row r="48" spans="1:11" ht="14.45" customHeight="1" x14ac:dyDescent="0.15">
      <c r="A48" s="95" t="s">
        <v>88</v>
      </c>
      <c r="B48" s="96"/>
      <c r="C48" s="696" t="s">
        <v>91</v>
      </c>
      <c r="D48" s="697"/>
      <c r="E48" s="697"/>
      <c r="F48" s="697"/>
      <c r="G48" s="697"/>
      <c r="H48" s="697"/>
      <c r="I48" s="697"/>
      <c r="J48" s="697"/>
      <c r="K48" s="697"/>
    </row>
    <row r="49" spans="1:11" ht="14.45" customHeight="1" x14ac:dyDescent="0.15">
      <c r="A49" s="694"/>
      <c r="B49" s="695"/>
      <c r="C49" s="697" t="s">
        <v>92</v>
      </c>
      <c r="D49" s="697"/>
      <c r="E49" s="697"/>
      <c r="F49" s="697"/>
      <c r="G49" s="697"/>
      <c r="H49" s="697"/>
      <c r="I49" s="697"/>
      <c r="J49" s="697"/>
      <c r="K49" s="697"/>
    </row>
  </sheetData>
  <mergeCells count="53">
    <mergeCell ref="B21:F21"/>
    <mergeCell ref="C47:K47"/>
    <mergeCell ref="C48:K48"/>
    <mergeCell ref="A49:B49"/>
    <mergeCell ref="C49:K49"/>
    <mergeCell ref="I43:K43"/>
    <mergeCell ref="A44:B45"/>
    <mergeCell ref="D44:E44"/>
    <mergeCell ref="C45:K45"/>
    <mergeCell ref="A46:B46"/>
    <mergeCell ref="C46:K46"/>
    <mergeCell ref="J42:K42"/>
    <mergeCell ref="J31:K31"/>
    <mergeCell ref="J32:K32"/>
    <mergeCell ref="J33:K33"/>
    <mergeCell ref="J34:K34"/>
    <mergeCell ref="J37:K37"/>
    <mergeCell ref="J38:K38"/>
    <mergeCell ref="J39:K39"/>
    <mergeCell ref="J40:K40"/>
    <mergeCell ref="J41:K41"/>
    <mergeCell ref="I35:I36"/>
    <mergeCell ref="J35:K36"/>
    <mergeCell ref="J25:K25"/>
    <mergeCell ref="J26:K26"/>
    <mergeCell ref="I27:I28"/>
    <mergeCell ref="J27:K28"/>
    <mergeCell ref="J29:K29"/>
    <mergeCell ref="J30:K30"/>
    <mergeCell ref="I19:I20"/>
    <mergeCell ref="J19:K20"/>
    <mergeCell ref="J21:K21"/>
    <mergeCell ref="J22:K22"/>
    <mergeCell ref="J23:K23"/>
    <mergeCell ref="J24:K24"/>
    <mergeCell ref="J13:K13"/>
    <mergeCell ref="J14:K14"/>
    <mergeCell ref="J15:K15"/>
    <mergeCell ref="J16:K16"/>
    <mergeCell ref="J17:K17"/>
    <mergeCell ref="J18:K18"/>
    <mergeCell ref="J7:K7"/>
    <mergeCell ref="J8:K8"/>
    <mergeCell ref="J9:K9"/>
    <mergeCell ref="J10:K10"/>
    <mergeCell ref="I11:I12"/>
    <mergeCell ref="J11:K12"/>
    <mergeCell ref="J6:K6"/>
    <mergeCell ref="B1:F1"/>
    <mergeCell ref="H1:K1"/>
    <mergeCell ref="I3:I4"/>
    <mergeCell ref="J3:K4"/>
    <mergeCell ref="J5:K5"/>
  </mergeCells>
  <phoneticPr fontId="13"/>
  <pageMargins left="0.39370078740157483" right="0.27559055118110237" top="0.31496062992125984" bottom="0.11811023622047245" header="0.51181102362204722" footer="0.51181102362204722"/>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9B42454-E4EB-4D4F-9C9E-5783E670C211}">
          <x14:formula1>
            <xm:f>'F:\Users\clmiwa-three\Downloads\[《中村》新田・草加 エリア 仮シフト【12月16日～1月15日】.xlsx]参照データベース'!#REF!</xm:f>
          </x14:formula1>
          <xm:sqref>G1 C43:H43</xm:sqref>
        </x14:dataValidation>
      </x14:dataValidations>
    </ext>
  </extLst>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EC2CA-3518-44D7-ADD9-119CC79565EA}">
  <sheetPr>
    <pageSetUpPr fitToPage="1"/>
  </sheetPr>
  <dimension ref="A1:X52"/>
  <sheetViews>
    <sheetView zoomScale="90" zoomScaleNormal="90" workbookViewId="0">
      <selection activeCell="H21" sqref="H21"/>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254</v>
      </c>
      <c r="C1" s="683"/>
      <c r="D1" s="683"/>
      <c r="E1" s="683"/>
      <c r="F1" s="683"/>
      <c r="H1" s="723" t="s">
        <v>49</v>
      </c>
      <c r="I1" s="724"/>
      <c r="J1" s="725"/>
      <c r="K1" s="726"/>
    </row>
    <row r="2" spans="1:24" ht="18" customHeight="1" x14ac:dyDescent="0.15">
      <c r="A2" s="14"/>
      <c r="I2" s="14"/>
      <c r="J2" s="3"/>
      <c r="K2" s="4"/>
    </row>
    <row r="3" spans="1:24" ht="18" customHeight="1" x14ac:dyDescent="0.15">
      <c r="A3" s="2" t="s">
        <v>64</v>
      </c>
      <c r="B3" s="90"/>
      <c r="C3" s="90"/>
      <c r="D3" s="90"/>
      <c r="E3" s="90"/>
      <c r="F3" s="90">
        <v>45870</v>
      </c>
      <c r="G3" s="90">
        <v>45871</v>
      </c>
      <c r="H3" s="90">
        <v>45872</v>
      </c>
      <c r="I3" s="727" t="s">
        <v>1</v>
      </c>
      <c r="J3" s="717" t="s">
        <v>2</v>
      </c>
      <c r="K3" s="718"/>
    </row>
    <row r="4" spans="1:24" ht="18" customHeight="1" x14ac:dyDescent="0.15">
      <c r="A4" s="2" t="s">
        <v>3</v>
      </c>
      <c r="B4" s="2"/>
      <c r="C4" s="2"/>
      <c r="D4" s="2"/>
      <c r="E4" s="2"/>
      <c r="F4" s="2" t="s">
        <v>8</v>
      </c>
      <c r="G4" s="2" t="s">
        <v>9</v>
      </c>
      <c r="H4" s="24" t="s">
        <v>10</v>
      </c>
      <c r="I4" s="728"/>
      <c r="J4" s="719"/>
      <c r="K4" s="720"/>
    </row>
    <row r="5" spans="1:24" ht="18" customHeight="1" x14ac:dyDescent="0.15">
      <c r="A5" s="17" t="s">
        <v>12</v>
      </c>
      <c r="B5" s="26"/>
      <c r="C5" s="26"/>
      <c r="D5" s="37"/>
      <c r="E5" s="37"/>
      <c r="F5" s="12"/>
      <c r="G5" s="12"/>
      <c r="H5" s="12"/>
      <c r="I5" s="5"/>
      <c r="J5" s="682"/>
      <c r="K5" s="692"/>
    </row>
    <row r="6" spans="1:24" ht="18" customHeight="1" x14ac:dyDescent="0.15">
      <c r="A6" s="5" t="s">
        <v>73</v>
      </c>
      <c r="B6" s="26"/>
      <c r="C6" s="26"/>
      <c r="D6" s="32"/>
      <c r="E6" s="32"/>
      <c r="F6" s="12" t="s">
        <v>21</v>
      </c>
      <c r="G6" s="12" t="s">
        <v>20</v>
      </c>
      <c r="H6" s="12" t="s">
        <v>41</v>
      </c>
      <c r="I6" s="5">
        <f>COUNTIFS(B6:H6,"&lt;&gt;空",B6:H6,"&lt;&gt;休",B6:H6,"&lt;&gt;調",B6:H6,"&lt;&gt;",B6:H6,"&lt;&gt;調整休")</f>
        <v>3</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16-19"))*(3)</f>
        <v>15</v>
      </c>
      <c r="K6" s="692"/>
      <c r="N6" s="6"/>
      <c r="O6" s="6"/>
      <c r="P6" s="6"/>
      <c r="Q6" s="6"/>
      <c r="R6" s="6"/>
      <c r="S6" s="6"/>
      <c r="T6" s="6"/>
      <c r="U6" s="6"/>
      <c r="V6" s="6"/>
      <c r="W6" s="6"/>
      <c r="X6" s="6"/>
    </row>
    <row r="7" spans="1:24" ht="18" customHeight="1" x14ac:dyDescent="0.15">
      <c r="A7" s="5" t="s">
        <v>46</v>
      </c>
      <c r="B7" s="2"/>
      <c r="C7" s="2"/>
      <c r="D7" s="32"/>
      <c r="E7" s="32"/>
      <c r="F7" s="18"/>
      <c r="G7" s="12" t="s">
        <v>21</v>
      </c>
      <c r="H7" s="12"/>
      <c r="I7" s="5">
        <f>COUNTIFS(B7:H7,"&lt;&gt;空",B7:H7,"&lt;&gt;休",B7:H7,"&lt;&gt;調",B7:H7,"&lt;&gt;",B7:H7,"&lt;&gt;調整休")</f>
        <v>1</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4.5</v>
      </c>
      <c r="K7" s="692"/>
      <c r="N7" s="6"/>
      <c r="O7" s="6"/>
      <c r="P7" s="6"/>
      <c r="Q7" s="6"/>
      <c r="R7" s="6"/>
      <c r="S7" s="6"/>
      <c r="T7" s="6"/>
      <c r="U7" s="6"/>
      <c r="V7" s="6"/>
      <c r="W7" s="6"/>
      <c r="X7" s="6"/>
    </row>
    <row r="8" spans="1:24" ht="18" customHeight="1" x14ac:dyDescent="0.15">
      <c r="A8" s="5" t="s">
        <v>47</v>
      </c>
      <c r="B8" s="2"/>
      <c r="C8" s="2"/>
      <c r="D8" s="32"/>
      <c r="E8" s="32"/>
      <c r="F8" s="12" t="s">
        <v>20</v>
      </c>
      <c r="G8" s="12"/>
      <c r="H8" s="12" t="s">
        <v>20</v>
      </c>
      <c r="I8" s="5">
        <f>COUNTIFS(B8:H8,"&lt;&gt;空",B8:H8,"&lt;&gt;休",B8:H8,"&lt;&gt;調",B8:H8,"&lt;&gt;",B8:H8,"&lt;&gt;調整休")</f>
        <v>2</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9</v>
      </c>
      <c r="K8" s="692"/>
    </row>
    <row r="9" spans="1:24" ht="18" customHeight="1" x14ac:dyDescent="0.15">
      <c r="A9" s="5" t="s">
        <v>48</v>
      </c>
      <c r="B9" s="38"/>
      <c r="C9" s="38"/>
      <c r="D9" s="38"/>
      <c r="E9" s="38"/>
      <c r="F9" s="40"/>
      <c r="G9" s="12" t="s">
        <v>41</v>
      </c>
      <c r="H9" s="29" t="s">
        <v>21</v>
      </c>
      <c r="I9" s="5">
        <f>COUNTIFS(B9:H9,"&lt;&gt;空",B9:H9,"&lt;&gt;休",B9:H9,"&lt;&gt;調",B9:H9,"&lt;&gt;",B9:H9,"&lt;&gt;調整休")</f>
        <v>2</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10.5</v>
      </c>
      <c r="K9" s="692"/>
    </row>
    <row r="10" spans="1:24" ht="18" customHeight="1" x14ac:dyDescent="0.15">
      <c r="A10" s="321" t="s">
        <v>253</v>
      </c>
      <c r="B10" s="38"/>
      <c r="C10" s="38"/>
      <c r="D10" s="38"/>
      <c r="E10" s="38"/>
      <c r="F10" s="40"/>
      <c r="G10" s="29" t="s">
        <v>27</v>
      </c>
      <c r="H10" s="12"/>
      <c r="I10" s="5">
        <f>COUNTIFS(B10:H10,"&lt;&gt;空",B10:H10,"&lt;&gt;休",B10:H10,"&lt;&gt;調",B10:H10,"&lt;&gt;",B10:H10,"&lt;&gt;調整休")</f>
        <v>1</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16-19"))*(3)</f>
        <v>3</v>
      </c>
      <c r="K10" s="692"/>
    </row>
    <row r="11" spans="1:24" ht="18" customHeight="1" x14ac:dyDescent="0.15">
      <c r="A11" s="33" t="s">
        <v>0</v>
      </c>
      <c r="B11" s="90">
        <v>45873</v>
      </c>
      <c r="C11" s="90">
        <v>45874</v>
      </c>
      <c r="D11" s="90">
        <v>45875</v>
      </c>
      <c r="E11" s="90">
        <v>45876</v>
      </c>
      <c r="F11" s="90">
        <v>45877</v>
      </c>
      <c r="G11" s="90">
        <v>45878</v>
      </c>
      <c r="H11" s="90">
        <v>45879</v>
      </c>
      <c r="I11" s="7"/>
      <c r="J11" s="717" t="s">
        <v>2</v>
      </c>
      <c r="K11" s="718"/>
    </row>
    <row r="12" spans="1:24" ht="18" customHeight="1" x14ac:dyDescent="0.15">
      <c r="A12" s="22" t="s">
        <v>3</v>
      </c>
      <c r="B12" s="2" t="s">
        <v>4</v>
      </c>
      <c r="C12" s="2" t="s">
        <v>5</v>
      </c>
      <c r="D12" s="21" t="s">
        <v>6</v>
      </c>
      <c r="E12" s="2" t="s">
        <v>7</v>
      </c>
      <c r="F12" s="2" t="s">
        <v>8</v>
      </c>
      <c r="G12" s="2" t="s">
        <v>9</v>
      </c>
      <c r="H12" s="24" t="s">
        <v>10</v>
      </c>
      <c r="I12" s="8"/>
      <c r="J12" s="719"/>
      <c r="K12" s="720"/>
    </row>
    <row r="13" spans="1:24" ht="18" customHeight="1" x14ac:dyDescent="0.15">
      <c r="A13" s="17" t="s">
        <v>13</v>
      </c>
      <c r="B13" s="12"/>
      <c r="C13" s="26"/>
      <c r="D13" s="37"/>
      <c r="E13" s="12"/>
      <c r="F13" s="12"/>
      <c r="G13" s="12"/>
      <c r="H13" s="12"/>
      <c r="I13" s="5"/>
      <c r="J13" s="682"/>
      <c r="K13" s="692"/>
    </row>
    <row r="14" spans="1:24" ht="18" customHeight="1" x14ac:dyDescent="0.15">
      <c r="A14" s="5" t="s">
        <v>73</v>
      </c>
      <c r="B14" s="12" t="s">
        <v>20</v>
      </c>
      <c r="C14" s="127"/>
      <c r="D14" s="32"/>
      <c r="E14" s="54"/>
      <c r="F14" s="12" t="s">
        <v>21</v>
      </c>
      <c r="G14" s="12" t="s">
        <v>20</v>
      </c>
      <c r="H14" s="12" t="s">
        <v>41</v>
      </c>
      <c r="I14" s="5">
        <f t="shared" ref="I14:I16" si="0">COUNTIFS(B14:H14,"&lt;&gt;空",B14:H14,"&lt;&gt;休",B14:H14,"&lt;&gt;調",B14:H14,"&lt;&gt;",B14:H14,"&lt;&gt;調整休")</f>
        <v>4</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f>
        <v>19.5</v>
      </c>
      <c r="K14" s="692"/>
    </row>
    <row r="15" spans="1:24" ht="18" customHeight="1" x14ac:dyDescent="0.15">
      <c r="A15" s="5" t="s">
        <v>46</v>
      </c>
      <c r="B15" s="12" t="s">
        <v>21</v>
      </c>
      <c r="C15" s="21"/>
      <c r="D15" s="32"/>
      <c r="E15" s="54" t="s">
        <v>21</v>
      </c>
      <c r="F15" s="18"/>
      <c r="G15" s="12" t="s">
        <v>21</v>
      </c>
      <c r="H15" s="12"/>
      <c r="I15" s="5">
        <f t="shared" si="0"/>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13.5</v>
      </c>
      <c r="K15" s="692"/>
    </row>
    <row r="16" spans="1:24" ht="18" customHeight="1" x14ac:dyDescent="0.15">
      <c r="A16" s="5" t="s">
        <v>47</v>
      </c>
      <c r="B16" s="12"/>
      <c r="C16" s="21"/>
      <c r="D16" s="32"/>
      <c r="E16" s="54" t="s">
        <v>20</v>
      </c>
      <c r="F16" s="12" t="s">
        <v>20</v>
      </c>
      <c r="G16" s="12"/>
      <c r="H16" s="12" t="s">
        <v>20</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16-19"))*(3)</f>
        <v>13.5</v>
      </c>
      <c r="K16" s="692"/>
    </row>
    <row r="17" spans="1:11" ht="18" customHeight="1" x14ac:dyDescent="0.15">
      <c r="A17" s="5" t="s">
        <v>48</v>
      </c>
      <c r="B17" s="12"/>
      <c r="C17" s="106"/>
      <c r="D17" s="106"/>
      <c r="E17" s="55"/>
      <c r="F17" s="40"/>
      <c r="G17" s="12" t="s">
        <v>41</v>
      </c>
      <c r="H17" s="29" t="s">
        <v>21</v>
      </c>
      <c r="I17" s="5">
        <f>COUNTIFS(B17:H17,"&lt;&gt;空",B17:H17,"&lt;&gt;休",B17:H17,"&lt;&gt;調",B17:H17,"&lt;&gt;",B17:H17,"&lt;&gt;調整休")</f>
        <v>2</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10.5</v>
      </c>
      <c r="K17" s="692"/>
    </row>
    <row r="18" spans="1:11" ht="18" customHeight="1" x14ac:dyDescent="0.15">
      <c r="A18" s="321" t="s">
        <v>253</v>
      </c>
      <c r="B18" s="12" t="s">
        <v>21</v>
      </c>
      <c r="C18" s="38"/>
      <c r="D18" s="39"/>
      <c r="E18" s="12" t="s">
        <v>21</v>
      </c>
      <c r="F18" s="40"/>
      <c r="G18" s="29" t="s">
        <v>27</v>
      </c>
      <c r="H18" s="12"/>
      <c r="I18" s="5">
        <f>COUNTIFS(B18:H18,"&lt;&gt;空",B18:H18,"&lt;&gt;休",B18:H18,"&lt;&gt;調",B18:H18,"&lt;&gt;",B18:H18,"&lt;&gt;調整休")</f>
        <v>3</v>
      </c>
      <c r="J18" s="682">
        <f>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16-19"))*(3)</f>
        <v>12</v>
      </c>
      <c r="K18" s="692"/>
    </row>
    <row r="19" spans="1:11" ht="18" customHeight="1" x14ac:dyDescent="0.15">
      <c r="A19" s="22" t="s">
        <v>0</v>
      </c>
      <c r="B19" s="23">
        <v>45880</v>
      </c>
      <c r="C19" s="23">
        <v>45881</v>
      </c>
      <c r="D19" s="23">
        <v>45882</v>
      </c>
      <c r="E19" s="23">
        <v>45883</v>
      </c>
      <c r="F19" s="23">
        <v>45884</v>
      </c>
      <c r="G19" s="23">
        <v>45885</v>
      </c>
      <c r="H19" s="23">
        <v>45886</v>
      </c>
      <c r="I19" s="7"/>
      <c r="J19" s="717" t="s">
        <v>2</v>
      </c>
      <c r="K19" s="718"/>
    </row>
    <row r="20" spans="1:11" ht="18" customHeight="1" x14ac:dyDescent="0.15">
      <c r="A20" s="22" t="s">
        <v>3</v>
      </c>
      <c r="B20" s="24" t="s">
        <v>4</v>
      </c>
      <c r="C20" s="21" t="s">
        <v>5</v>
      </c>
      <c r="D20" s="21" t="s">
        <v>6</v>
      </c>
      <c r="E20" s="2" t="s">
        <v>7</v>
      </c>
      <c r="F20" s="2" t="s">
        <v>8</v>
      </c>
      <c r="G20" s="2" t="s">
        <v>9</v>
      </c>
      <c r="H20" s="24" t="s">
        <v>10</v>
      </c>
      <c r="I20" s="8"/>
      <c r="J20" s="719"/>
      <c r="K20" s="720"/>
    </row>
    <row r="21" spans="1:11" ht="18.95" customHeight="1" x14ac:dyDescent="0.15">
      <c r="A21" s="17" t="s">
        <v>12</v>
      </c>
      <c r="B21" s="1024" t="s">
        <v>256</v>
      </c>
      <c r="C21" s="1025"/>
      <c r="D21" s="1025"/>
      <c r="E21" s="1025"/>
      <c r="F21" s="1026"/>
      <c r="G21" s="12"/>
      <c r="H21" s="12"/>
      <c r="I21" s="51"/>
      <c r="J21" s="721"/>
      <c r="K21" s="722"/>
    </row>
    <row r="22" spans="1:11" ht="18" customHeight="1" x14ac:dyDescent="0.15">
      <c r="A22" s="5" t="s">
        <v>73</v>
      </c>
      <c r="B22" s="127"/>
      <c r="C22" s="127"/>
      <c r="D22" s="32"/>
      <c r="E22" s="127"/>
      <c r="F22" s="127"/>
      <c r="G22" s="12" t="s">
        <v>20</v>
      </c>
      <c r="H22" s="12" t="s">
        <v>41</v>
      </c>
      <c r="I22" s="5">
        <f>COUNTIFS(B22:H22,"&lt;&gt;空",B22:H22,"&lt;&gt;休",B22:H22,"&lt;&gt;調",B22:H22,"&lt;&gt;",B22:H22,"&lt;&gt;調整休")</f>
        <v>2</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10.5</v>
      </c>
      <c r="K22" s="692"/>
    </row>
    <row r="23" spans="1:11" ht="18" customHeight="1" x14ac:dyDescent="0.15">
      <c r="A23" s="5" t="s">
        <v>46</v>
      </c>
      <c r="B23" s="21"/>
      <c r="C23" s="21"/>
      <c r="D23" s="32"/>
      <c r="E23" s="21"/>
      <c r="F23" s="21"/>
      <c r="G23" s="12" t="s">
        <v>21</v>
      </c>
      <c r="H23" s="12"/>
      <c r="I23" s="5">
        <f>COUNTIFS(B23:H23,"&lt;&gt;空",B23:H23,"&lt;&gt;休",B23:H23,"&lt;&gt;調",B23:H23,"&lt;&gt;",B23:H23,"&lt;&gt;調整休")</f>
        <v>1</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4.5</v>
      </c>
      <c r="K23" s="692"/>
    </row>
    <row r="24" spans="1:11" ht="18" customHeight="1" x14ac:dyDescent="0.15">
      <c r="A24" s="5" t="s">
        <v>47</v>
      </c>
      <c r="B24" s="21"/>
      <c r="C24" s="21"/>
      <c r="D24" s="32"/>
      <c r="E24" s="21"/>
      <c r="F24" s="21"/>
      <c r="G24" s="12"/>
      <c r="H24" s="12" t="s">
        <v>20</v>
      </c>
      <c r="I24" s="5">
        <f>COUNTIFS(B24:H24,"&lt;&gt;空",B24:H24,"&lt;&gt;休",B24:H24,"&lt;&gt;調",B24:H24,"&lt;&gt;",B24:H24,"&lt;&gt;調整休")</f>
        <v>1</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4.5</v>
      </c>
      <c r="K24" s="692"/>
    </row>
    <row r="25" spans="1:11" ht="18" customHeight="1" x14ac:dyDescent="0.15">
      <c r="A25" s="5" t="s">
        <v>48</v>
      </c>
      <c r="B25" s="106"/>
      <c r="C25" s="106"/>
      <c r="D25" s="106"/>
      <c r="E25" s="106"/>
      <c r="F25" s="106"/>
      <c r="G25" s="12" t="s">
        <v>41</v>
      </c>
      <c r="H25" s="29" t="s">
        <v>21</v>
      </c>
      <c r="I25" s="5">
        <f>COUNTIFS(B25:H25,"&lt;&gt;空",B25:H25,"&lt;&gt;休",B25:H25,"&lt;&gt;調",B25:H25,"&lt;&gt;",B25:H25,"&lt;&gt;調整休")</f>
        <v>2</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10.5</v>
      </c>
      <c r="K25" s="692"/>
    </row>
    <row r="26" spans="1:11" ht="18" customHeight="1" x14ac:dyDescent="0.15">
      <c r="A26" s="321" t="s">
        <v>253</v>
      </c>
      <c r="B26" s="38"/>
      <c r="C26" s="38"/>
      <c r="D26" s="39"/>
      <c r="E26" s="38"/>
      <c r="F26" s="38"/>
      <c r="G26" s="29" t="s">
        <v>27</v>
      </c>
      <c r="H26" s="12"/>
      <c r="I26" s="5">
        <f>COUNTIFS(B26:H26,"&lt;&gt;空",B26:H26,"&lt;&gt;休",B26:H26,"&lt;&gt;調",B26:H26,"&lt;&gt;",B26:H26,"&lt;&gt;調整休")</f>
        <v>1</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16-19"))*(3)</f>
        <v>3</v>
      </c>
      <c r="K26" s="692"/>
    </row>
    <row r="27" spans="1:11" ht="18" customHeight="1" x14ac:dyDescent="0.15">
      <c r="A27" s="22" t="s">
        <v>0</v>
      </c>
      <c r="B27" s="90">
        <v>45887</v>
      </c>
      <c r="C27" s="90">
        <v>45888</v>
      </c>
      <c r="D27" s="90">
        <v>45889</v>
      </c>
      <c r="E27" s="90">
        <v>45890</v>
      </c>
      <c r="F27" s="90">
        <v>45891</v>
      </c>
      <c r="G27" s="90">
        <v>45892</v>
      </c>
      <c r="H27" s="90">
        <v>45893</v>
      </c>
      <c r="I27" s="7"/>
      <c r="J27" s="717" t="s">
        <v>2</v>
      </c>
      <c r="K27" s="718"/>
    </row>
    <row r="28" spans="1:11" ht="18" customHeight="1" x14ac:dyDescent="0.15">
      <c r="A28" s="22" t="s">
        <v>3</v>
      </c>
      <c r="B28" s="2" t="s">
        <v>4</v>
      </c>
      <c r="C28" s="21" t="s">
        <v>5</v>
      </c>
      <c r="D28" s="21" t="s">
        <v>6</v>
      </c>
      <c r="E28" s="2" t="s">
        <v>7</v>
      </c>
      <c r="F28" s="2" t="s">
        <v>8</v>
      </c>
      <c r="G28" s="2" t="s">
        <v>9</v>
      </c>
      <c r="H28" s="24" t="s">
        <v>10</v>
      </c>
      <c r="I28" s="8"/>
      <c r="J28" s="719"/>
      <c r="K28" s="720"/>
    </row>
    <row r="29" spans="1:11" ht="18" customHeight="1" x14ac:dyDescent="0.15">
      <c r="A29" s="17" t="s">
        <v>13</v>
      </c>
      <c r="B29" s="12"/>
      <c r="C29" s="26"/>
      <c r="D29" s="37"/>
      <c r="E29" s="12"/>
      <c r="F29" s="967" t="s">
        <v>60</v>
      </c>
      <c r="G29" s="968"/>
      <c r="H29" s="969"/>
      <c r="I29" s="5"/>
      <c r="J29" s="682"/>
      <c r="K29" s="692"/>
    </row>
    <row r="30" spans="1:11" ht="18" customHeight="1" x14ac:dyDescent="0.15">
      <c r="A30" s="5" t="s">
        <v>73</v>
      </c>
      <c r="B30" s="12" t="s">
        <v>20</v>
      </c>
      <c r="C30" s="127"/>
      <c r="D30" s="32"/>
      <c r="E30" s="54"/>
      <c r="F30" s="12" t="s">
        <v>21</v>
      </c>
      <c r="G30" s="12" t="s">
        <v>20</v>
      </c>
      <c r="H30" s="12" t="s">
        <v>41</v>
      </c>
      <c r="I30" s="5">
        <f t="shared" ref="I30:I32" si="1">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16-19"))*(3)</f>
        <v>19.5</v>
      </c>
      <c r="K30" s="692"/>
    </row>
    <row r="31" spans="1:11" ht="18" customHeight="1" x14ac:dyDescent="0.15">
      <c r="A31" s="5" t="s">
        <v>46</v>
      </c>
      <c r="B31" s="12" t="s">
        <v>21</v>
      </c>
      <c r="C31" s="21"/>
      <c r="D31" s="32"/>
      <c r="E31" s="54" t="s">
        <v>21</v>
      </c>
      <c r="F31" s="18"/>
      <c r="G31" s="12" t="s">
        <v>21</v>
      </c>
      <c r="H31" s="12"/>
      <c r="I31" s="5">
        <f t="shared" si="1"/>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13.5</v>
      </c>
      <c r="K31" s="692"/>
    </row>
    <row r="32" spans="1:11" ht="18" customHeight="1" x14ac:dyDescent="0.15">
      <c r="A32" s="5" t="s">
        <v>47</v>
      </c>
      <c r="B32" s="12"/>
      <c r="C32" s="21"/>
      <c r="D32" s="32"/>
      <c r="E32" s="54" t="s">
        <v>20</v>
      </c>
      <c r="F32" s="12" t="s">
        <v>20</v>
      </c>
      <c r="G32" s="12"/>
      <c r="H32" s="12" t="s">
        <v>20</v>
      </c>
      <c r="I32" s="5">
        <f t="shared" si="1"/>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16-19"))*(3)</f>
        <v>13.5</v>
      </c>
      <c r="K32" s="692"/>
    </row>
    <row r="33" spans="1:14" ht="18" customHeight="1" x14ac:dyDescent="0.15">
      <c r="A33" s="5" t="s">
        <v>48</v>
      </c>
      <c r="B33" s="12"/>
      <c r="C33" s="106"/>
      <c r="D33" s="106"/>
      <c r="E33" s="55"/>
      <c r="F33" s="40"/>
      <c r="G33" s="12" t="s">
        <v>41</v>
      </c>
      <c r="H33" s="29" t="s">
        <v>21</v>
      </c>
      <c r="I33" s="5">
        <f>COUNTIFS(B33:H33,"&lt;&gt;空",B33:H33,"&lt;&gt;休",B33:H33,"&lt;&gt;調",B33:H33,"&lt;&gt;",B33:H33,"&lt;&gt;調整休")</f>
        <v>2</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10.5</v>
      </c>
      <c r="K33" s="692"/>
    </row>
    <row r="34" spans="1:14" ht="18" customHeight="1" x14ac:dyDescent="0.15">
      <c r="A34" s="321" t="s">
        <v>253</v>
      </c>
      <c r="B34" s="12" t="s">
        <v>21</v>
      </c>
      <c r="C34" s="38"/>
      <c r="D34" s="39"/>
      <c r="E34" s="12" t="s">
        <v>21</v>
      </c>
      <c r="F34" s="40"/>
      <c r="G34" s="29" t="s">
        <v>27</v>
      </c>
      <c r="H34" s="12"/>
      <c r="I34" s="5">
        <f>COUNTIFS(B34:H34,"&lt;&gt;空",B34:H34,"&lt;&gt;休",B34:H34,"&lt;&gt;調",B34:H34,"&lt;&gt;",B34:H34,"&lt;&gt;調整休")</f>
        <v>3</v>
      </c>
      <c r="J34" s="682">
        <f>SUM(COUNTIF(B34:H34,"9-14:30"))*(5)+(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16-19"))*(3)</f>
        <v>12</v>
      </c>
      <c r="K34" s="692"/>
    </row>
    <row r="35" spans="1:14" ht="18" customHeight="1" x14ac:dyDescent="0.15">
      <c r="A35" s="22" t="s">
        <v>0</v>
      </c>
      <c r="B35" s="23">
        <v>45894</v>
      </c>
      <c r="C35" s="23">
        <v>45895</v>
      </c>
      <c r="D35" s="23">
        <v>45896</v>
      </c>
      <c r="E35" s="23">
        <v>45897</v>
      </c>
      <c r="F35" s="23">
        <v>45898</v>
      </c>
      <c r="G35" s="23">
        <v>45899</v>
      </c>
      <c r="H35" s="23">
        <v>45900</v>
      </c>
      <c r="I35" s="7"/>
      <c r="J35" s="717" t="s">
        <v>2</v>
      </c>
      <c r="K35" s="718"/>
    </row>
    <row r="36" spans="1:14" ht="18" customHeight="1" x14ac:dyDescent="0.15">
      <c r="A36" s="22" t="s">
        <v>3</v>
      </c>
      <c r="B36" s="2" t="s">
        <v>4</v>
      </c>
      <c r="C36" s="316" t="s">
        <v>5</v>
      </c>
      <c r="D36" s="21" t="s">
        <v>6</v>
      </c>
      <c r="E36" s="2" t="s">
        <v>7</v>
      </c>
      <c r="F36" s="2" t="s">
        <v>8</v>
      </c>
      <c r="G36" s="2" t="s">
        <v>9</v>
      </c>
      <c r="H36" s="24" t="s">
        <v>10</v>
      </c>
      <c r="I36" s="8"/>
      <c r="J36" s="719"/>
      <c r="K36" s="720"/>
    </row>
    <row r="37" spans="1:14" ht="18.95" customHeight="1" x14ac:dyDescent="0.15">
      <c r="A37" s="17" t="s">
        <v>12</v>
      </c>
      <c r="B37" s="12"/>
      <c r="C37" s="26"/>
      <c r="D37" s="37"/>
      <c r="E37" s="12"/>
      <c r="F37" s="12"/>
      <c r="G37" s="12"/>
      <c r="H37" s="12"/>
      <c r="I37" s="51"/>
      <c r="J37" s="27"/>
      <c r="K37" s="49"/>
    </row>
    <row r="38" spans="1:14" ht="18" customHeight="1" x14ac:dyDescent="0.15">
      <c r="A38" s="5" t="s">
        <v>73</v>
      </c>
      <c r="B38" s="12" t="s">
        <v>20</v>
      </c>
      <c r="C38" s="127"/>
      <c r="D38" s="32"/>
      <c r="E38" s="54"/>
      <c r="F38" s="12" t="s">
        <v>21</v>
      </c>
      <c r="G38" s="12" t="s">
        <v>20</v>
      </c>
      <c r="H38" s="12" t="s">
        <v>41</v>
      </c>
      <c r="I38" s="5">
        <f>COUNTIFS(B38:H38,"&lt;&gt;空",B38:H38,"&lt;&gt;休",B38:H38,"&lt;&gt;調",B38:H38,"&lt;&gt;",B38:H38,"&lt;&gt;調整休")</f>
        <v>4</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f>
        <v>19.5</v>
      </c>
      <c r="K38" s="692"/>
    </row>
    <row r="39" spans="1:14" ht="18" customHeight="1" x14ac:dyDescent="0.15">
      <c r="A39" s="5" t="s">
        <v>46</v>
      </c>
      <c r="B39" s="12" t="s">
        <v>21</v>
      </c>
      <c r="C39" s="21"/>
      <c r="D39" s="32"/>
      <c r="E39" s="54" t="s">
        <v>21</v>
      </c>
      <c r="F39" s="18"/>
      <c r="G39" s="12" t="s">
        <v>21</v>
      </c>
      <c r="H39" s="12"/>
      <c r="I39" s="5">
        <f>COUNTIFS(B39:H39,"&lt;&gt;空",B39:H39,"&lt;&gt;休",B39:H39,"&lt;&gt;調",B39:H39,"&lt;&gt;",B39:H39,"&lt;&gt;調整休")</f>
        <v>3</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13.5</v>
      </c>
      <c r="K39" s="692"/>
    </row>
    <row r="40" spans="1:14" ht="18" customHeight="1" x14ac:dyDescent="0.15">
      <c r="A40" s="5" t="s">
        <v>47</v>
      </c>
      <c r="B40" s="12"/>
      <c r="C40" s="21"/>
      <c r="D40" s="32"/>
      <c r="E40" s="54" t="s">
        <v>20</v>
      </c>
      <c r="F40" s="12" t="s">
        <v>20</v>
      </c>
      <c r="G40" s="12"/>
      <c r="H40" s="12" t="s">
        <v>20</v>
      </c>
      <c r="I40" s="5">
        <f>COUNTIFS(B40:H40,"&lt;&gt;空",B40:H40,"&lt;&gt;休",B40:H40,"&lt;&gt;調",B40:H40,"&lt;&gt;",B40:H40,"&lt;&gt;調整休")</f>
        <v>3</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13.5</v>
      </c>
      <c r="K40" s="692"/>
    </row>
    <row r="41" spans="1:14" ht="18" customHeight="1" x14ac:dyDescent="0.15">
      <c r="A41" s="5" t="s">
        <v>48</v>
      </c>
      <c r="B41" s="12"/>
      <c r="C41" s="106"/>
      <c r="D41" s="106"/>
      <c r="E41" s="55"/>
      <c r="F41" s="40"/>
      <c r="G41" s="12" t="s">
        <v>41</v>
      </c>
      <c r="H41" s="29" t="s">
        <v>21</v>
      </c>
      <c r="I41" s="5">
        <f>COUNTIFS(B41:H41,"&lt;&gt;空",B41:H41,"&lt;&gt;休",B41:H41,"&lt;&gt;調",B41:H41,"&lt;&gt;",B41:H41,"&lt;&gt;調整休")</f>
        <v>2</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10.5</v>
      </c>
      <c r="K41" s="692"/>
    </row>
    <row r="42" spans="1:14" ht="18" customHeight="1" x14ac:dyDescent="0.15">
      <c r="A42" s="321" t="s">
        <v>253</v>
      </c>
      <c r="B42" s="12" t="s">
        <v>21</v>
      </c>
      <c r="C42" s="38"/>
      <c r="D42" s="39"/>
      <c r="E42" s="12" t="s">
        <v>21</v>
      </c>
      <c r="F42" s="40"/>
      <c r="G42" s="29" t="s">
        <v>27</v>
      </c>
      <c r="H42" s="12"/>
      <c r="I42" s="5">
        <f>COUNTIFS(B42:H42,"&lt;&gt;空",B42:H42,"&lt;&gt;休",B42:H42,"&lt;&gt;調",B42:H42,"&lt;&gt;",B42:H42,"&lt;&gt;調整休")</f>
        <v>3</v>
      </c>
      <c r="J42" s="682">
        <f>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16-19"))*(3)</f>
        <v>12</v>
      </c>
      <c r="K42" s="692"/>
    </row>
    <row r="43" spans="1:14" ht="18" customHeight="1" x14ac:dyDescent="0.15">
      <c r="A43" s="41"/>
      <c r="B43" s="42"/>
      <c r="C43" s="42"/>
      <c r="D43" s="42"/>
      <c r="E43" s="42"/>
      <c r="F43" s="42"/>
      <c r="G43" s="42"/>
      <c r="H43" s="42"/>
      <c r="I43" s="881" t="s">
        <v>255</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4">
    <mergeCell ref="A51:B51"/>
    <mergeCell ref="C51:K51"/>
    <mergeCell ref="A52:B52"/>
    <mergeCell ref="C52:K52"/>
    <mergeCell ref="B21:F21"/>
    <mergeCell ref="A46:B46"/>
    <mergeCell ref="C46:K46"/>
    <mergeCell ref="C47:K47"/>
    <mergeCell ref="A49:B49"/>
    <mergeCell ref="C49:K49"/>
    <mergeCell ref="A50:B50"/>
    <mergeCell ref="J41:K41"/>
    <mergeCell ref="J42:K42"/>
    <mergeCell ref="I43:K43"/>
    <mergeCell ref="A44:B44"/>
    <mergeCell ref="D44:E44"/>
    <mergeCell ref="J30:K30"/>
    <mergeCell ref="J31:K31"/>
    <mergeCell ref="A45:B45"/>
    <mergeCell ref="C45:K45"/>
    <mergeCell ref="J33:K33"/>
    <mergeCell ref="J34:K34"/>
    <mergeCell ref="J35:K36"/>
    <mergeCell ref="J38:K38"/>
    <mergeCell ref="J39:K39"/>
    <mergeCell ref="J40:K40"/>
    <mergeCell ref="J32:K32"/>
    <mergeCell ref="J24:K24"/>
    <mergeCell ref="J25:K25"/>
    <mergeCell ref="F29:H29"/>
    <mergeCell ref="J29:K29"/>
    <mergeCell ref="J26:K26"/>
    <mergeCell ref="J27:K28"/>
    <mergeCell ref="J15:K15"/>
    <mergeCell ref="J16:K16"/>
    <mergeCell ref="J17:K17"/>
    <mergeCell ref="J18:K18"/>
    <mergeCell ref="J23:K23"/>
    <mergeCell ref="J21:K21"/>
    <mergeCell ref="J22:K22"/>
    <mergeCell ref="J19:K20"/>
    <mergeCell ref="J6:K6"/>
    <mergeCell ref="B1:F1"/>
    <mergeCell ref="H1:K1"/>
    <mergeCell ref="I3:I4"/>
    <mergeCell ref="J3:K4"/>
    <mergeCell ref="J5:K5"/>
    <mergeCell ref="J13:K13"/>
    <mergeCell ref="J14:K14"/>
    <mergeCell ref="J7:K7"/>
    <mergeCell ref="J8:K8"/>
    <mergeCell ref="J9:K9"/>
    <mergeCell ref="J10:K10"/>
    <mergeCell ref="J11:K12"/>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3CC55D2-A08E-49CA-8635-5A84941DC858}">
          <x14:formula1>
            <xm:f>'F:\Users\clmiwa-three\Downloads\[《中村》新田・草加 エリア 仮シフト【12月16日～1月15日】.xlsx]参照データベース'!#REF!</xm:f>
          </x14:formula1>
          <xm:sqref>C18:D18 E43:H43 B26:F26 B9:E10 C34:D34 G1 C42:D43</xm:sqref>
        </x14:dataValidation>
      </x14:dataValidations>
    </ext>
  </extLst>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0DACB-1758-4AC7-B95F-2BA52554AF7D}">
  <sheetPr>
    <pageSetUpPr fitToPage="1"/>
  </sheetPr>
  <dimension ref="A1:N52"/>
  <sheetViews>
    <sheetView zoomScale="90" zoomScaleNormal="90" workbookViewId="0">
      <selection activeCell="H21" sqref="H21"/>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254</v>
      </c>
      <c r="C1" s="683"/>
      <c r="D1" s="683"/>
      <c r="E1" s="683"/>
      <c r="F1" s="683"/>
      <c r="H1" s="867" t="s">
        <v>45</v>
      </c>
      <c r="I1" s="868"/>
      <c r="J1" s="869"/>
      <c r="K1" s="870"/>
    </row>
    <row r="2" spans="1:11" ht="9.9499999999999993" customHeight="1" x14ac:dyDescent="0.15">
      <c r="A2" s="14"/>
      <c r="I2" s="14"/>
      <c r="J2" s="3"/>
      <c r="K2" s="4"/>
    </row>
    <row r="3" spans="1:11" ht="19.5" customHeight="1" x14ac:dyDescent="0.15">
      <c r="A3" s="2" t="s">
        <v>64</v>
      </c>
      <c r="B3" s="90"/>
      <c r="C3" s="90"/>
      <c r="D3" s="90"/>
      <c r="E3" s="90"/>
      <c r="F3" s="90">
        <v>45870</v>
      </c>
      <c r="G3" s="90">
        <v>45871</v>
      </c>
      <c r="H3" s="90">
        <v>45872</v>
      </c>
      <c r="I3" s="727" t="s">
        <v>1</v>
      </c>
      <c r="J3" s="717" t="s">
        <v>2</v>
      </c>
      <c r="K3" s="718"/>
    </row>
    <row r="4" spans="1:11" ht="19.5" customHeight="1" x14ac:dyDescent="0.15">
      <c r="A4" s="2" t="s">
        <v>3</v>
      </c>
      <c r="B4" s="2"/>
      <c r="C4" s="2"/>
      <c r="D4" s="2"/>
      <c r="E4" s="2"/>
      <c r="F4" s="2" t="s">
        <v>8</v>
      </c>
      <c r="G4" s="2" t="s">
        <v>9</v>
      </c>
      <c r="H4" s="24" t="s">
        <v>10</v>
      </c>
      <c r="I4" s="728"/>
      <c r="J4" s="719"/>
      <c r="K4" s="720"/>
    </row>
    <row r="5" spans="1:11" ht="19.5" customHeight="1" x14ac:dyDescent="0.15">
      <c r="A5" s="17" t="s">
        <v>12</v>
      </c>
      <c r="B5" s="21"/>
      <c r="C5" s="21"/>
      <c r="D5" s="21"/>
      <c r="E5" s="21"/>
      <c r="F5" s="12"/>
      <c r="G5" s="12"/>
      <c r="H5" s="12"/>
      <c r="I5" s="5"/>
      <c r="J5" s="682"/>
      <c r="K5" s="692"/>
    </row>
    <row r="6" spans="1:11" ht="19.5" customHeight="1" x14ac:dyDescent="0.15">
      <c r="A6" s="19" t="s">
        <v>61</v>
      </c>
      <c r="B6" s="127"/>
      <c r="C6" s="127"/>
      <c r="D6" s="32"/>
      <c r="E6" s="127"/>
      <c r="F6" s="54" t="s">
        <v>20</v>
      </c>
      <c r="G6" s="54" t="s">
        <v>21</v>
      </c>
      <c r="H6" s="54"/>
      <c r="I6" s="5">
        <f>COUNTIFS(B6:H6,"&lt;&gt;空",B6:H6,"&lt;&gt;休",B6:H6,"&lt;&gt;調",B6:H6,"&lt;&gt;",B6:H6,"&lt;&gt;調整休")</f>
        <v>2</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f>
        <v>9</v>
      </c>
      <c r="K6" s="692"/>
    </row>
    <row r="7" spans="1:11" ht="19.5" customHeight="1" x14ac:dyDescent="0.15">
      <c r="A7" s="20" t="s">
        <v>44</v>
      </c>
      <c r="B7" s="21"/>
      <c r="C7" s="21"/>
      <c r="D7" s="32"/>
      <c r="E7" s="21"/>
      <c r="F7" s="54" t="s">
        <v>21</v>
      </c>
      <c r="G7" s="54" t="s">
        <v>20</v>
      </c>
      <c r="H7" s="54" t="s">
        <v>58</v>
      </c>
      <c r="I7" s="5">
        <f>COUNTIFS(B7:H7,"&lt;&gt;空",B7:H7,"&lt;&gt;休",B7:H7,"&lt;&gt;調",B7:H7,"&lt;&gt;",B7:H7,"&lt;&gt;調整休")</f>
        <v>3</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f>
        <v>15.25</v>
      </c>
      <c r="K7" s="692"/>
    </row>
    <row r="8" spans="1:11" ht="19.5" customHeight="1" x14ac:dyDescent="0.15">
      <c r="A8" s="19" t="s">
        <v>71</v>
      </c>
      <c r="B8" s="21"/>
      <c r="C8" s="21"/>
      <c r="D8" s="32"/>
      <c r="E8" s="21"/>
      <c r="F8" s="54"/>
      <c r="G8" s="54"/>
      <c r="H8" s="12" t="s">
        <v>27</v>
      </c>
      <c r="I8" s="5">
        <f>COUNTIFS(B8:H8,"&lt;&gt;空",B8:H8,"&lt;&gt;休",B8:H8,"&lt;&gt;調",B8:H8,"&lt;&gt;",B8:H8,"&lt;&gt;調整休")</f>
        <v>1</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(3)+(COUNTIF(B8:H8,"16-19"))*(3)</f>
        <v>3</v>
      </c>
      <c r="K8" s="692"/>
    </row>
    <row r="9" spans="1:11" ht="19.5" customHeight="1" x14ac:dyDescent="0.15">
      <c r="A9" s="56" t="s">
        <v>66</v>
      </c>
      <c r="B9" s="21"/>
      <c r="C9" s="21"/>
      <c r="D9" s="32"/>
      <c r="E9" s="21"/>
      <c r="F9" s="54"/>
      <c r="G9" s="54"/>
      <c r="H9" s="57"/>
      <c r="I9" s="5"/>
      <c r="J9" s="682"/>
      <c r="K9" s="692"/>
    </row>
    <row r="10" spans="1:11" ht="19.5" customHeight="1" x14ac:dyDescent="0.15">
      <c r="A10" s="44"/>
      <c r="B10" s="106"/>
      <c r="C10" s="106"/>
      <c r="D10" s="106"/>
      <c r="E10" s="106"/>
      <c r="F10" s="40"/>
      <c r="G10" s="12"/>
      <c r="H10" s="40"/>
      <c r="I10" s="5"/>
      <c r="J10" s="758"/>
      <c r="K10" s="759"/>
    </row>
    <row r="11" spans="1:11" ht="19.5" customHeight="1" x14ac:dyDescent="0.15">
      <c r="A11" s="33" t="s">
        <v>0</v>
      </c>
      <c r="B11" s="90">
        <v>45873</v>
      </c>
      <c r="C11" s="90">
        <v>45874</v>
      </c>
      <c r="D11" s="90">
        <v>45875</v>
      </c>
      <c r="E11" s="90">
        <v>45876</v>
      </c>
      <c r="F11" s="90">
        <v>45877</v>
      </c>
      <c r="G11" s="90">
        <v>45878</v>
      </c>
      <c r="H11" s="90">
        <v>45879</v>
      </c>
      <c r="I11" s="7"/>
      <c r="J11" s="717" t="s">
        <v>2</v>
      </c>
      <c r="K11" s="718"/>
    </row>
    <row r="12" spans="1:11" ht="19.5" customHeight="1" x14ac:dyDescent="0.15">
      <c r="A12" s="22" t="s">
        <v>3</v>
      </c>
      <c r="B12" s="2" t="s">
        <v>4</v>
      </c>
      <c r="C12" s="2" t="s">
        <v>5</v>
      </c>
      <c r="D12" s="21" t="s">
        <v>6</v>
      </c>
      <c r="E12" s="2" t="s">
        <v>7</v>
      </c>
      <c r="F12" s="2" t="s">
        <v>8</v>
      </c>
      <c r="G12" s="2" t="s">
        <v>9</v>
      </c>
      <c r="H12" s="24" t="s">
        <v>10</v>
      </c>
      <c r="I12" s="8"/>
      <c r="J12" s="719"/>
      <c r="K12" s="720"/>
    </row>
    <row r="13" spans="1:11" ht="19.5" customHeight="1" x14ac:dyDescent="0.15">
      <c r="A13" s="17" t="s">
        <v>13</v>
      </c>
      <c r="B13" s="12"/>
      <c r="C13" s="21"/>
      <c r="D13" s="21"/>
      <c r="E13" s="12"/>
      <c r="F13" s="12"/>
      <c r="G13" s="12"/>
      <c r="H13" s="12"/>
      <c r="I13" s="5"/>
      <c r="J13" s="682"/>
      <c r="K13" s="692"/>
    </row>
    <row r="14" spans="1:11" ht="19.5" customHeight="1" x14ac:dyDescent="0.15">
      <c r="A14" s="19" t="s">
        <v>61</v>
      </c>
      <c r="B14" s="12" t="s">
        <v>58</v>
      </c>
      <c r="C14" s="127"/>
      <c r="D14" s="32"/>
      <c r="E14" s="54"/>
      <c r="F14" s="54" t="s">
        <v>21</v>
      </c>
      <c r="G14" s="54" t="s">
        <v>20</v>
      </c>
      <c r="H14" s="54" t="s">
        <v>58</v>
      </c>
      <c r="I14" s="5">
        <f t="shared" ref="I14:I16" si="0">COUNTIFS(B14:H14,"&lt;&gt;空",B14:H14,"&lt;&gt;休",B14:H14,"&lt;&gt;調",B14:H14,"&lt;&gt;",B14:H14,"&lt;&gt;調整休")</f>
        <v>4</v>
      </c>
      <c r="J14" s="682">
        <v>27.5</v>
      </c>
      <c r="K14" s="692"/>
    </row>
    <row r="15" spans="1:11" ht="19.5" customHeight="1" x14ac:dyDescent="0.15">
      <c r="A15" s="20" t="s">
        <v>44</v>
      </c>
      <c r="B15" s="16"/>
      <c r="C15" s="21"/>
      <c r="D15" s="32"/>
      <c r="E15" s="54" t="s">
        <v>20</v>
      </c>
      <c r="F15" s="54" t="s">
        <v>20</v>
      </c>
      <c r="G15" s="54" t="s">
        <v>21</v>
      </c>
      <c r="H15" s="54"/>
      <c r="I15" s="5">
        <f t="shared" si="0"/>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13:30-19"))*(5)+(COUNTIF(B15:H15,"14-17"))*(4)+(COUNTIF(B15:H15,"16-19"))*(4)</f>
        <v>13.5</v>
      </c>
      <c r="K15" s="692"/>
    </row>
    <row r="16" spans="1:11" ht="19.5" customHeight="1" x14ac:dyDescent="0.15">
      <c r="A16" s="19" t="s">
        <v>71</v>
      </c>
      <c r="B16" s="12" t="s">
        <v>27</v>
      </c>
      <c r="C16" s="21"/>
      <c r="D16" s="32"/>
      <c r="E16" s="12" t="s">
        <v>27</v>
      </c>
      <c r="F16" s="54"/>
      <c r="G16" s="54"/>
      <c r="H16" s="12" t="s">
        <v>27</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(3)+(COUNTIF(B16:H16,"16-19"))*(3)</f>
        <v>9</v>
      </c>
      <c r="K16" s="692"/>
    </row>
    <row r="17" spans="1:11" ht="19.5" customHeight="1" x14ac:dyDescent="0.15">
      <c r="A17" s="56" t="s">
        <v>66</v>
      </c>
      <c r="B17" s="16"/>
      <c r="C17" s="21"/>
      <c r="D17" s="32"/>
      <c r="E17" s="16" t="s">
        <v>210</v>
      </c>
      <c r="F17" s="54"/>
      <c r="G17" s="54"/>
      <c r="H17" s="57"/>
      <c r="I17" s="5"/>
      <c r="J17" s="682"/>
      <c r="K17" s="692"/>
    </row>
    <row r="18" spans="1:11" ht="19.5" customHeight="1" x14ac:dyDescent="0.15">
      <c r="A18" s="44"/>
      <c r="B18" s="12"/>
      <c r="C18" s="106"/>
      <c r="D18" s="106"/>
      <c r="E18" s="12"/>
      <c r="F18" s="40"/>
      <c r="G18" s="12"/>
      <c r="H18" s="40"/>
      <c r="I18" s="5"/>
      <c r="J18" s="758"/>
      <c r="K18" s="759"/>
    </row>
    <row r="19" spans="1:11" ht="19.5" customHeight="1" x14ac:dyDescent="0.15">
      <c r="A19" s="22" t="s">
        <v>0</v>
      </c>
      <c r="B19" s="23">
        <v>45880</v>
      </c>
      <c r="C19" s="23">
        <v>45881</v>
      </c>
      <c r="D19" s="23">
        <v>45882</v>
      </c>
      <c r="E19" s="23">
        <v>45883</v>
      </c>
      <c r="F19" s="23">
        <v>45884</v>
      </c>
      <c r="G19" s="23">
        <v>45885</v>
      </c>
      <c r="H19" s="23">
        <v>45886</v>
      </c>
      <c r="I19" s="7"/>
      <c r="J19" s="717" t="s">
        <v>2</v>
      </c>
      <c r="K19" s="718"/>
    </row>
    <row r="20" spans="1:11" ht="19.5" customHeight="1" x14ac:dyDescent="0.15">
      <c r="A20" s="22" t="s">
        <v>3</v>
      </c>
      <c r="B20" s="24" t="s">
        <v>4</v>
      </c>
      <c r="C20" s="21" t="s">
        <v>5</v>
      </c>
      <c r="D20" s="21" t="s">
        <v>6</v>
      </c>
      <c r="E20" s="2" t="s">
        <v>7</v>
      </c>
      <c r="F20" s="2" t="s">
        <v>8</v>
      </c>
      <c r="G20" s="2" t="s">
        <v>9</v>
      </c>
      <c r="H20" s="24" t="s">
        <v>10</v>
      </c>
      <c r="I20" s="8"/>
      <c r="J20" s="719"/>
      <c r="K20" s="720"/>
    </row>
    <row r="21" spans="1:11" ht="17.100000000000001" customHeight="1" x14ac:dyDescent="0.15">
      <c r="A21" s="17" t="s">
        <v>12</v>
      </c>
      <c r="B21" s="1024" t="s">
        <v>256</v>
      </c>
      <c r="C21" s="1025"/>
      <c r="D21" s="1025"/>
      <c r="E21" s="1025"/>
      <c r="F21" s="1026"/>
      <c r="G21" s="12"/>
      <c r="H21" s="12"/>
      <c r="I21" s="51"/>
      <c r="J21" s="721"/>
      <c r="K21" s="722"/>
    </row>
    <row r="22" spans="1:11" ht="19.5" customHeight="1" x14ac:dyDescent="0.15">
      <c r="A22" s="19" t="s">
        <v>61</v>
      </c>
      <c r="B22" s="318"/>
      <c r="C22" s="318"/>
      <c r="D22" s="36"/>
      <c r="E22" s="318"/>
      <c r="F22" s="318"/>
      <c r="G22" s="54" t="s">
        <v>21</v>
      </c>
      <c r="H22" s="54"/>
      <c r="I22" s="5">
        <f t="shared" ref="I22:I24" si="1">COUNTIFS(B22:H22,"&lt;&gt;空",B22:H22,"&lt;&gt;休",B22:H22,"&lt;&gt;調",B22:H22,"&lt;&gt;",B22:H22,"&lt;&gt;調整休")</f>
        <v>1</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(4)</f>
        <v>4.5</v>
      </c>
      <c r="K22" s="692"/>
    </row>
    <row r="23" spans="1:11" ht="19.5" customHeight="1" x14ac:dyDescent="0.15">
      <c r="A23" s="20" t="s">
        <v>44</v>
      </c>
      <c r="B23" s="21"/>
      <c r="C23" s="21"/>
      <c r="D23" s="32"/>
      <c r="E23" s="21"/>
      <c r="F23" s="21"/>
      <c r="G23" s="54" t="s">
        <v>20</v>
      </c>
      <c r="H23" s="54" t="s">
        <v>58</v>
      </c>
      <c r="I23" s="5">
        <f t="shared" si="1"/>
        <v>2</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(4)</f>
        <v>10.75</v>
      </c>
      <c r="K23" s="692"/>
    </row>
    <row r="24" spans="1:11" ht="19.5" customHeight="1" x14ac:dyDescent="0.15">
      <c r="A24" s="19" t="s">
        <v>71</v>
      </c>
      <c r="B24" s="21"/>
      <c r="C24" s="21"/>
      <c r="D24" s="32"/>
      <c r="E24" s="21"/>
      <c r="F24" s="21"/>
      <c r="G24" s="54"/>
      <c r="H24" s="12" t="s">
        <v>27</v>
      </c>
      <c r="I24" s="5">
        <f t="shared" si="1"/>
        <v>1</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13:30-19"))*(5)+(COUNTIF(B24:H24,"14-17"))*(3)+(COUNTIF(B24:H24,"16-19"))*(3)</f>
        <v>3</v>
      </c>
      <c r="K24" s="692"/>
    </row>
    <row r="25" spans="1:11" ht="19.5" customHeight="1" x14ac:dyDescent="0.15">
      <c r="A25" s="56" t="s">
        <v>66</v>
      </c>
      <c r="B25" s="21"/>
      <c r="C25" s="21"/>
      <c r="D25" s="32"/>
      <c r="E25" s="21"/>
      <c r="F25" s="21"/>
      <c r="G25" s="54"/>
      <c r="H25" s="57"/>
      <c r="I25" s="5"/>
      <c r="J25" s="682"/>
      <c r="K25" s="692"/>
    </row>
    <row r="26" spans="1:11" ht="19.5" customHeight="1" x14ac:dyDescent="0.15">
      <c r="A26" s="44"/>
      <c r="B26" s="106"/>
      <c r="C26" s="106"/>
      <c r="D26" s="106"/>
      <c r="E26" s="106"/>
      <c r="F26" s="106"/>
      <c r="G26" s="12"/>
      <c r="H26" s="40"/>
      <c r="I26" s="5"/>
      <c r="J26" s="758"/>
      <c r="K26" s="759"/>
    </row>
    <row r="27" spans="1:11" ht="19.5" customHeight="1" x14ac:dyDescent="0.15">
      <c r="A27" s="22" t="s">
        <v>0</v>
      </c>
      <c r="B27" s="90">
        <v>45887</v>
      </c>
      <c r="C27" s="90">
        <v>45888</v>
      </c>
      <c r="D27" s="90">
        <v>45889</v>
      </c>
      <c r="E27" s="90">
        <v>45890</v>
      </c>
      <c r="F27" s="90">
        <v>45891</v>
      </c>
      <c r="G27" s="90">
        <v>45892</v>
      </c>
      <c r="H27" s="90">
        <v>45893</v>
      </c>
      <c r="I27" s="7"/>
      <c r="J27" s="717" t="s">
        <v>2</v>
      </c>
      <c r="K27" s="718"/>
    </row>
    <row r="28" spans="1:11" ht="19.5" customHeight="1" x14ac:dyDescent="0.15">
      <c r="A28" s="22" t="s">
        <v>3</v>
      </c>
      <c r="B28" s="2" t="s">
        <v>4</v>
      </c>
      <c r="C28" s="21" t="s">
        <v>5</v>
      </c>
      <c r="D28" s="21" t="s">
        <v>6</v>
      </c>
      <c r="E28" s="2" t="s">
        <v>7</v>
      </c>
      <c r="F28" s="2" t="s">
        <v>8</v>
      </c>
      <c r="G28" s="2" t="s">
        <v>9</v>
      </c>
      <c r="H28" s="24" t="s">
        <v>10</v>
      </c>
      <c r="I28" s="8"/>
      <c r="J28" s="719"/>
      <c r="K28" s="720"/>
    </row>
    <row r="29" spans="1:11" ht="19.5" customHeight="1" x14ac:dyDescent="0.15">
      <c r="A29" s="17" t="s">
        <v>13</v>
      </c>
      <c r="B29" s="12"/>
      <c r="C29" s="21"/>
      <c r="D29" s="21"/>
      <c r="E29" s="12"/>
      <c r="F29" s="967" t="s">
        <v>60</v>
      </c>
      <c r="G29" s="968"/>
      <c r="H29" s="969"/>
      <c r="I29" s="5"/>
      <c r="J29" s="682"/>
      <c r="K29" s="692"/>
    </row>
    <row r="30" spans="1:11" ht="19.5" customHeight="1" x14ac:dyDescent="0.15">
      <c r="A30" s="19" t="s">
        <v>61</v>
      </c>
      <c r="B30" s="12" t="s">
        <v>58</v>
      </c>
      <c r="C30" s="127"/>
      <c r="D30" s="32"/>
      <c r="E30" s="54"/>
      <c r="F30" s="54" t="s">
        <v>21</v>
      </c>
      <c r="G30" s="54" t="s">
        <v>20</v>
      </c>
      <c r="H30" s="54" t="s">
        <v>58</v>
      </c>
      <c r="I30" s="5">
        <f t="shared" ref="I30:I32" si="2">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f>
        <v>21.5</v>
      </c>
      <c r="K30" s="692"/>
    </row>
    <row r="31" spans="1:11" ht="19.5" customHeight="1" x14ac:dyDescent="0.15">
      <c r="A31" s="20" t="s">
        <v>44</v>
      </c>
      <c r="B31" s="16"/>
      <c r="C31" s="21"/>
      <c r="D31" s="32"/>
      <c r="E31" s="54" t="s">
        <v>20</v>
      </c>
      <c r="F31" s="54" t="s">
        <v>20</v>
      </c>
      <c r="G31" s="54" t="s">
        <v>21</v>
      </c>
      <c r="H31" s="54"/>
      <c r="I31" s="5">
        <f t="shared" si="2"/>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f>
        <v>13.5</v>
      </c>
      <c r="K31" s="692"/>
    </row>
    <row r="32" spans="1:11" ht="19.5" customHeight="1" x14ac:dyDescent="0.15">
      <c r="A32" s="19" t="s">
        <v>71</v>
      </c>
      <c r="B32" s="12" t="s">
        <v>27</v>
      </c>
      <c r="C32" s="21"/>
      <c r="D32" s="32"/>
      <c r="E32" s="12" t="s">
        <v>27</v>
      </c>
      <c r="F32" s="54"/>
      <c r="G32" s="54"/>
      <c r="H32" s="12" t="s">
        <v>27</v>
      </c>
      <c r="I32" s="5">
        <f t="shared" si="2"/>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13:30-19"))*(5)+(COUNTIF(B32:H32,"14-17"))*(3)+(COUNTIF(B32:H32,"16-19"))*(3)</f>
        <v>9</v>
      </c>
      <c r="K32" s="692"/>
    </row>
    <row r="33" spans="1:14" ht="19.5" customHeight="1" x14ac:dyDescent="0.15">
      <c r="A33" s="56" t="s">
        <v>66</v>
      </c>
      <c r="B33" s="16"/>
      <c r="C33" s="21"/>
      <c r="D33" s="32"/>
      <c r="E33" s="16" t="s">
        <v>210</v>
      </c>
      <c r="F33" s="54"/>
      <c r="G33" s="54"/>
      <c r="H33" s="57"/>
      <c r="I33" s="5"/>
      <c r="J33" s="682"/>
      <c r="K33" s="692"/>
    </row>
    <row r="34" spans="1:14" ht="19.5" customHeight="1" x14ac:dyDescent="0.15">
      <c r="A34" s="44"/>
      <c r="B34" s="12"/>
      <c r="C34" s="106"/>
      <c r="D34" s="106"/>
      <c r="E34" s="12"/>
      <c r="F34" s="40"/>
      <c r="G34" s="12"/>
      <c r="H34" s="40"/>
      <c r="I34" s="5"/>
      <c r="J34" s="758"/>
      <c r="K34" s="759"/>
    </row>
    <row r="35" spans="1:14" ht="19.5" customHeight="1" x14ac:dyDescent="0.15">
      <c r="A35" s="22" t="s">
        <v>0</v>
      </c>
      <c r="B35" s="23">
        <v>45894</v>
      </c>
      <c r="C35" s="23">
        <v>45895</v>
      </c>
      <c r="D35" s="23">
        <v>45896</v>
      </c>
      <c r="E35" s="23">
        <v>45897</v>
      </c>
      <c r="F35" s="23">
        <v>45898</v>
      </c>
      <c r="G35" s="23">
        <v>45899</v>
      </c>
      <c r="H35" s="23">
        <v>45900</v>
      </c>
      <c r="I35" s="7"/>
      <c r="J35" s="717" t="s">
        <v>2</v>
      </c>
      <c r="K35" s="718"/>
    </row>
    <row r="36" spans="1:14" ht="19.5" customHeight="1" x14ac:dyDescent="0.15">
      <c r="A36" s="22" t="s">
        <v>3</v>
      </c>
      <c r="B36" s="2" t="s">
        <v>4</v>
      </c>
      <c r="C36" s="316" t="s">
        <v>5</v>
      </c>
      <c r="D36" s="21" t="s">
        <v>6</v>
      </c>
      <c r="E36" s="2" t="s">
        <v>7</v>
      </c>
      <c r="F36" s="2" t="s">
        <v>8</v>
      </c>
      <c r="G36" s="2" t="s">
        <v>9</v>
      </c>
      <c r="H36" s="24" t="s">
        <v>10</v>
      </c>
      <c r="I36" s="8"/>
      <c r="J36" s="719"/>
      <c r="K36" s="720"/>
    </row>
    <row r="37" spans="1:14" ht="17.100000000000001" customHeight="1" x14ac:dyDescent="0.15">
      <c r="A37" s="17" t="s">
        <v>12</v>
      </c>
      <c r="B37" s="12"/>
      <c r="C37" s="21"/>
      <c r="D37" s="21"/>
      <c r="E37" s="12"/>
      <c r="F37" s="12"/>
      <c r="G37" s="12"/>
      <c r="H37" s="12"/>
      <c r="I37" s="51"/>
      <c r="J37" s="27"/>
      <c r="K37" s="49"/>
    </row>
    <row r="38" spans="1:14" ht="19.5" customHeight="1" x14ac:dyDescent="0.15">
      <c r="A38" s="19" t="s">
        <v>61</v>
      </c>
      <c r="B38" s="12"/>
      <c r="C38" s="127"/>
      <c r="D38" s="32"/>
      <c r="E38" s="54" t="s">
        <v>20</v>
      </c>
      <c r="F38" s="54" t="s">
        <v>20</v>
      </c>
      <c r="G38" s="54" t="s">
        <v>21</v>
      </c>
      <c r="H38" s="54"/>
      <c r="I38" s="5">
        <f t="shared" ref="I38:I40" si="3">COUNTIFS(B38:H38,"&lt;&gt;空",B38:H38,"&lt;&gt;休",B38:H38,"&lt;&gt;調",B38:H38,"&lt;&gt;",B38:H38,"&lt;&gt;調整休")</f>
        <v>3</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f>
        <v>13.5</v>
      </c>
      <c r="K38" s="692"/>
    </row>
    <row r="39" spans="1:14" ht="19.5" customHeight="1" x14ac:dyDescent="0.15">
      <c r="A39" s="20" t="s">
        <v>44</v>
      </c>
      <c r="B39" s="54" t="s">
        <v>58</v>
      </c>
      <c r="C39" s="21"/>
      <c r="D39" s="32"/>
      <c r="E39" s="54"/>
      <c r="F39" s="54" t="s">
        <v>21</v>
      </c>
      <c r="G39" s="54" t="s">
        <v>20</v>
      </c>
      <c r="H39" s="54" t="s">
        <v>58</v>
      </c>
      <c r="I39" s="5">
        <f t="shared" si="3"/>
        <v>4</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f>
        <v>21.5</v>
      </c>
      <c r="K39" s="692"/>
    </row>
    <row r="40" spans="1:14" ht="19.5" customHeight="1" x14ac:dyDescent="0.15">
      <c r="A40" s="19" t="s">
        <v>71</v>
      </c>
      <c r="B40" s="12" t="s">
        <v>27</v>
      </c>
      <c r="C40" s="21"/>
      <c r="D40" s="32"/>
      <c r="E40" s="12" t="s">
        <v>27</v>
      </c>
      <c r="F40" s="54"/>
      <c r="G40" s="54"/>
      <c r="H40" s="12" t="s">
        <v>27</v>
      </c>
      <c r="I40" s="5">
        <f t="shared" si="3"/>
        <v>3</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(3)+(COUNTIF(B40:H40,"16-19"))*(3)</f>
        <v>9</v>
      </c>
      <c r="K40" s="692"/>
    </row>
    <row r="41" spans="1:14" ht="19.5" customHeight="1" x14ac:dyDescent="0.15">
      <c r="A41" s="56" t="s">
        <v>66</v>
      </c>
      <c r="B41" s="16"/>
      <c r="C41" s="21"/>
      <c r="D41" s="32"/>
      <c r="E41" s="16" t="s">
        <v>210</v>
      </c>
      <c r="F41" s="54"/>
      <c r="G41" s="54"/>
      <c r="H41" s="57"/>
      <c r="I41" s="5"/>
      <c r="J41" s="682"/>
      <c r="K41" s="692"/>
    </row>
    <row r="42" spans="1:14" ht="19.5" customHeight="1" x14ac:dyDescent="0.15">
      <c r="A42" s="44"/>
      <c r="B42" s="12"/>
      <c r="C42" s="106"/>
      <c r="D42" s="106"/>
      <c r="E42" s="12"/>
      <c r="F42" s="40"/>
      <c r="G42" s="12"/>
      <c r="H42" s="40"/>
      <c r="I42" s="5"/>
      <c r="J42" s="758"/>
      <c r="K42" s="759"/>
    </row>
    <row r="43" spans="1:14" ht="19.5" customHeight="1" x14ac:dyDescent="0.15">
      <c r="A43" s="41"/>
      <c r="B43" s="42"/>
      <c r="C43" s="42"/>
      <c r="D43" s="42"/>
      <c r="E43" s="42"/>
      <c r="F43" s="42"/>
      <c r="G43" s="42"/>
      <c r="H43" s="42"/>
      <c r="I43" s="881" t="s">
        <v>255</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4">
    <mergeCell ref="A51:B51"/>
    <mergeCell ref="C51:K51"/>
    <mergeCell ref="A52:B52"/>
    <mergeCell ref="C52:K52"/>
    <mergeCell ref="B21:F21"/>
    <mergeCell ref="A46:B46"/>
    <mergeCell ref="C46:K46"/>
    <mergeCell ref="C47:K47"/>
    <mergeCell ref="A49:B49"/>
    <mergeCell ref="C49:K49"/>
    <mergeCell ref="A50:B50"/>
    <mergeCell ref="J41:K41"/>
    <mergeCell ref="J42:K42"/>
    <mergeCell ref="I43:K43"/>
    <mergeCell ref="A44:B44"/>
    <mergeCell ref="D44:E44"/>
    <mergeCell ref="J30:K30"/>
    <mergeCell ref="J31:K31"/>
    <mergeCell ref="A45:B45"/>
    <mergeCell ref="C45:K45"/>
    <mergeCell ref="J33:K33"/>
    <mergeCell ref="J34:K34"/>
    <mergeCell ref="J35:K36"/>
    <mergeCell ref="J38:K38"/>
    <mergeCell ref="J39:K39"/>
    <mergeCell ref="J40:K40"/>
    <mergeCell ref="J32:K32"/>
    <mergeCell ref="J24:K24"/>
    <mergeCell ref="J25:K25"/>
    <mergeCell ref="F29:H29"/>
    <mergeCell ref="J29:K29"/>
    <mergeCell ref="J26:K26"/>
    <mergeCell ref="J27:K28"/>
    <mergeCell ref="J15:K15"/>
    <mergeCell ref="J16:K16"/>
    <mergeCell ref="J17:K17"/>
    <mergeCell ref="J18:K18"/>
    <mergeCell ref="J23:K23"/>
    <mergeCell ref="J21:K21"/>
    <mergeCell ref="J22:K22"/>
    <mergeCell ref="J19:K20"/>
    <mergeCell ref="J6:K6"/>
    <mergeCell ref="B1:F1"/>
    <mergeCell ref="H1:K1"/>
    <mergeCell ref="I3:I4"/>
    <mergeCell ref="J3:K4"/>
    <mergeCell ref="J5:K5"/>
    <mergeCell ref="J13:K13"/>
    <mergeCell ref="J14:K14"/>
    <mergeCell ref="J7:K7"/>
    <mergeCell ref="J8:K8"/>
    <mergeCell ref="J9:K9"/>
    <mergeCell ref="J10:K10"/>
    <mergeCell ref="J11:K12"/>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70D00D3-2BD4-47D9-B8E2-241EDE33F111}">
          <x14:formula1>
            <xm:f>'F:\Users\clmiwa-three\Downloads\[《中村》新田・草加 エリア 仮シフト【12月16日～1月15日】.xlsx]参照データベース'!#REF!</xm:f>
          </x14:formula1>
          <xm:sqref>G1 C43:H43</xm:sqref>
        </x14:dataValidation>
      </x14:dataValidations>
    </ext>
  </extLst>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5A168-DD76-4D70-BFA3-D35444C44726}">
  <sheetPr>
    <pageSetUpPr fitToPage="1"/>
  </sheetPr>
  <dimension ref="A1:X52"/>
  <sheetViews>
    <sheetView zoomScale="85" zoomScaleNormal="85" workbookViewId="0">
      <selection activeCell="H21" sqref="H21"/>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254</v>
      </c>
      <c r="C1" s="683"/>
      <c r="D1" s="683"/>
      <c r="E1" s="683"/>
      <c r="F1" s="683"/>
      <c r="H1" s="767" t="s">
        <v>55</v>
      </c>
      <c r="I1" s="768"/>
      <c r="J1" s="769"/>
      <c r="K1" s="770"/>
    </row>
    <row r="2" spans="1:24" ht="18" customHeight="1" x14ac:dyDescent="0.15">
      <c r="A2" s="14"/>
      <c r="I2" s="14"/>
      <c r="J2" s="3"/>
      <c r="K2" s="4"/>
    </row>
    <row r="3" spans="1:24" ht="18" customHeight="1" x14ac:dyDescent="0.15">
      <c r="A3" s="2" t="s">
        <v>64</v>
      </c>
      <c r="B3" s="90"/>
      <c r="C3" s="90"/>
      <c r="D3" s="90"/>
      <c r="E3" s="90"/>
      <c r="F3" s="90">
        <v>45870</v>
      </c>
      <c r="G3" s="90">
        <v>45871</v>
      </c>
      <c r="H3" s="90">
        <v>45872</v>
      </c>
      <c r="I3" s="727" t="s">
        <v>1</v>
      </c>
      <c r="J3" s="717" t="s">
        <v>2</v>
      </c>
      <c r="K3" s="718"/>
    </row>
    <row r="4" spans="1:24" ht="18" customHeight="1" x14ac:dyDescent="0.15">
      <c r="A4" s="2" t="s">
        <v>3</v>
      </c>
      <c r="B4" s="2"/>
      <c r="C4" s="2"/>
      <c r="D4" s="2"/>
      <c r="E4" s="2"/>
      <c r="F4" s="2" t="s">
        <v>8</v>
      </c>
      <c r="G4" s="2" t="s">
        <v>9</v>
      </c>
      <c r="H4" s="24" t="s">
        <v>10</v>
      </c>
      <c r="I4" s="728"/>
      <c r="J4" s="719"/>
      <c r="K4" s="720"/>
    </row>
    <row r="5" spans="1:24" ht="18" customHeight="1" thickBot="1" x14ac:dyDescent="0.2">
      <c r="A5" s="104" t="s">
        <v>12</v>
      </c>
      <c r="B5" s="140"/>
      <c r="C5" s="140"/>
      <c r="D5" s="105"/>
      <c r="E5" s="105"/>
      <c r="F5" s="99"/>
      <c r="G5" s="99"/>
      <c r="H5" s="99"/>
      <c r="I5" s="100"/>
      <c r="J5" s="765"/>
      <c r="K5" s="766"/>
    </row>
    <row r="6" spans="1:24" ht="18" customHeight="1" x14ac:dyDescent="0.15">
      <c r="A6" s="771" t="s">
        <v>52</v>
      </c>
      <c r="B6" s="141"/>
      <c r="C6" s="141"/>
      <c r="D6" s="109"/>
      <c r="E6" s="109"/>
      <c r="F6" s="107"/>
      <c r="G6" s="110"/>
      <c r="H6" s="110"/>
      <c r="I6" s="775"/>
      <c r="J6" s="777"/>
      <c r="K6" s="778"/>
      <c r="N6" s="6"/>
      <c r="O6" s="6"/>
      <c r="P6" s="6"/>
      <c r="Q6" s="6"/>
      <c r="R6" s="6"/>
      <c r="S6" s="6"/>
      <c r="T6" s="6"/>
      <c r="U6" s="6"/>
      <c r="V6" s="6"/>
      <c r="W6" s="6"/>
      <c r="X6" s="6"/>
    </row>
    <row r="7" spans="1:24" ht="18" customHeight="1" thickBot="1" x14ac:dyDescent="0.2">
      <c r="A7" s="772"/>
      <c r="B7" s="142"/>
      <c r="C7" s="142"/>
      <c r="D7" s="113"/>
      <c r="E7" s="113"/>
      <c r="F7" s="111"/>
      <c r="G7" s="122" t="s">
        <v>122</v>
      </c>
      <c r="H7" s="111" t="s">
        <v>27</v>
      </c>
      <c r="I7" s="776"/>
      <c r="J7" s="779"/>
      <c r="K7" s="780"/>
      <c r="N7" s="6"/>
      <c r="O7" s="6"/>
      <c r="P7" s="6"/>
      <c r="Q7" s="6"/>
      <c r="R7" s="6"/>
      <c r="S7" s="6"/>
      <c r="T7" s="6"/>
      <c r="U7" s="6"/>
      <c r="V7" s="6"/>
      <c r="W7" s="6"/>
      <c r="X7" s="6"/>
    </row>
    <row r="8" spans="1:24" ht="18" customHeight="1" x14ac:dyDescent="0.15">
      <c r="A8" s="43" t="s">
        <v>53</v>
      </c>
      <c r="B8" s="36"/>
      <c r="C8" s="36"/>
      <c r="D8" s="106"/>
      <c r="E8" s="106"/>
      <c r="F8" s="29"/>
      <c r="G8" s="29" t="s">
        <v>20</v>
      </c>
      <c r="H8" s="29"/>
      <c r="I8" s="43">
        <f>COUNTIFS(B8:H8,"&lt;&gt;空",B8:H8,"&lt;&gt;休",B8:H8,"&lt;&gt;調",B8:H8,"&lt;&gt;",B8:H8,"&lt;&gt;調整休")</f>
        <v>1</v>
      </c>
      <c r="J8" s="781">
        <f>SUM(COUNTIF(B8:H8,"9-16"))*(6.25)+(COUNTIF(B8:H8,"9-15"))*(5.5)+(COUNTIF(B8:H8,"9-14"))*(4.5)+(COUNTIF(B8:H8,"16-19"))*(3)+(COUNTIF(B8:H8,"15-19"))*(4)+(COUNTIF(B8:H8,"14-19"))*(4.5)+(COUNTIF(B8:H8,"13-19"))*(5.5)+(COUNTIF(B8:H8,"12-19"))*(6.25)</f>
        <v>4.5</v>
      </c>
      <c r="K8" s="782"/>
      <c r="N8" s="6"/>
      <c r="O8" s="6"/>
      <c r="P8" s="6"/>
      <c r="Q8" s="6"/>
      <c r="R8" s="6"/>
      <c r="S8" s="6"/>
      <c r="T8" s="6"/>
      <c r="U8" s="6"/>
      <c r="V8" s="6"/>
      <c r="W8" s="6"/>
      <c r="X8" s="6"/>
    </row>
    <row r="9" spans="1:24" ht="18" customHeight="1" x14ac:dyDescent="0.15">
      <c r="A9" s="5" t="s">
        <v>54</v>
      </c>
      <c r="B9" s="77"/>
      <c r="C9" s="77"/>
      <c r="D9" s="46"/>
      <c r="E9" s="46"/>
      <c r="F9" s="12" t="s">
        <v>20</v>
      </c>
      <c r="G9" s="12"/>
      <c r="H9" s="12"/>
      <c r="I9" s="5">
        <f>COUNTIFS(B9:H9,"&lt;&gt;空",B9:H9,"&lt;&gt;休",B9:H9,"&lt;&gt;調",B9:H9,"&lt;&gt;",B9:H9,"&lt;&gt;調整休")</f>
        <v>1</v>
      </c>
      <c r="J9" s="682">
        <f>SUM(COUNTIF(B9:H9,"9-16"))*(6.25)+(COUNTIF(B9:H9,"9-15"))*(5.5)+(COUNTIF(B9:H9,"9-14"))*(4.5)+(COUNTIF(B9:H9,"16-19"))*(3)+(COUNTIF(B9:H9,"15-19"))*(4)+(COUNTIF(B9:H9,"14-19"))*(4.5)+(COUNTIF(B9:H9,"13-19"))*(5.5)+(COUNTIF(B9:H9,"12-19"))*(6.25)</f>
        <v>4.5</v>
      </c>
      <c r="K9" s="692"/>
    </row>
    <row r="10" spans="1:24" ht="18" customHeight="1" x14ac:dyDescent="0.15">
      <c r="A10" s="43" t="s">
        <v>63</v>
      </c>
      <c r="B10" s="39"/>
      <c r="C10" s="39"/>
      <c r="D10" s="39"/>
      <c r="E10" s="39"/>
      <c r="F10" s="12" t="s">
        <v>21</v>
      </c>
      <c r="G10" s="12" t="s">
        <v>21</v>
      </c>
      <c r="H10" s="12" t="s">
        <v>58</v>
      </c>
      <c r="I10" s="5">
        <f>COUNTIFS(B10:H10,"&lt;&gt;空",B10:H10,"&lt;&gt;休",B10:H10,"&lt;&gt;調",B10:H10,"&lt;&gt;",B10:H10,"&lt;&gt;調整休")</f>
        <v>3</v>
      </c>
      <c r="J10" s="682">
        <f>SUM(COUNTIF(B10:H10,"9-16"))*(6.25)+(COUNTIF(B10:H10,"9-15"))*(5.5)+(COUNTIF(B10:H10,"9-14"))*(4.5)+(COUNTIF(B10:H10,"16-19"))*(3)+(COUNTIF(B10:H10,"15-19"))*(4)+(COUNTIF(B10:H10,"14-19"))*(4.5)+(COUNTIF(B10:H10,"13-19"))*(5.5)+(COUNTIF(B10:H10,"12-19"))*(6.25)</f>
        <v>15.25</v>
      </c>
      <c r="K10" s="692"/>
    </row>
    <row r="11" spans="1:24" ht="18" customHeight="1" x14ac:dyDescent="0.15">
      <c r="A11" s="33" t="s">
        <v>0</v>
      </c>
      <c r="B11" s="90">
        <v>45873</v>
      </c>
      <c r="C11" s="90">
        <v>45874</v>
      </c>
      <c r="D11" s="90">
        <v>45875</v>
      </c>
      <c r="E11" s="90">
        <v>45876</v>
      </c>
      <c r="F11" s="90">
        <v>45877</v>
      </c>
      <c r="G11" s="90">
        <v>45878</v>
      </c>
      <c r="H11" s="90">
        <v>45879</v>
      </c>
      <c r="I11" s="7"/>
      <c r="J11" s="717" t="s">
        <v>2</v>
      </c>
      <c r="K11" s="718"/>
    </row>
    <row r="12" spans="1:24" ht="18" customHeight="1" x14ac:dyDescent="0.15">
      <c r="A12" s="22" t="s">
        <v>3</v>
      </c>
      <c r="B12" s="2" t="s">
        <v>4</v>
      </c>
      <c r="C12" s="2" t="s">
        <v>5</v>
      </c>
      <c r="D12" s="21" t="s">
        <v>6</v>
      </c>
      <c r="E12" s="2" t="s">
        <v>7</v>
      </c>
      <c r="F12" s="2" t="s">
        <v>8</v>
      </c>
      <c r="G12" s="2" t="s">
        <v>9</v>
      </c>
      <c r="H12" s="24" t="s">
        <v>10</v>
      </c>
      <c r="I12" s="8"/>
      <c r="J12" s="719"/>
      <c r="K12" s="720"/>
    </row>
    <row r="13" spans="1:24" ht="18" customHeight="1" thickBot="1" x14ac:dyDescent="0.2">
      <c r="A13" s="104" t="s">
        <v>13</v>
      </c>
      <c r="B13" s="99"/>
      <c r="C13" s="105"/>
      <c r="D13" s="105"/>
      <c r="E13" s="99"/>
      <c r="F13" s="972" t="s">
        <v>60</v>
      </c>
      <c r="G13" s="973"/>
      <c r="H13" s="974"/>
      <c r="I13" s="100"/>
      <c r="J13" s="765"/>
      <c r="K13" s="766"/>
    </row>
    <row r="14" spans="1:24" ht="20.45" customHeight="1" x14ac:dyDescent="0.15">
      <c r="A14" s="771" t="s">
        <v>52</v>
      </c>
      <c r="B14" s="107"/>
      <c r="C14" s="351"/>
      <c r="D14" s="109"/>
      <c r="E14" s="107"/>
      <c r="F14" s="107"/>
      <c r="G14" s="110"/>
      <c r="H14" s="110"/>
      <c r="I14" s="775"/>
      <c r="J14" s="777"/>
      <c r="K14" s="778"/>
    </row>
    <row r="15" spans="1:24" ht="20.45" customHeight="1" thickBot="1" x14ac:dyDescent="0.2">
      <c r="A15" s="772"/>
      <c r="B15" s="122" t="s">
        <v>188</v>
      </c>
      <c r="C15" s="352"/>
      <c r="D15" s="113"/>
      <c r="E15" s="111"/>
      <c r="F15" s="111"/>
      <c r="G15" s="122" t="s">
        <v>122</v>
      </c>
      <c r="H15" s="111" t="s">
        <v>27</v>
      </c>
      <c r="I15" s="776"/>
      <c r="J15" s="779"/>
      <c r="K15" s="780"/>
    </row>
    <row r="16" spans="1:24" ht="18" customHeight="1" x14ac:dyDescent="0.15">
      <c r="A16" s="43" t="s">
        <v>53</v>
      </c>
      <c r="B16" s="29" t="s">
        <v>20</v>
      </c>
      <c r="C16" s="106"/>
      <c r="D16" s="106"/>
      <c r="E16" s="29" t="s">
        <v>20</v>
      </c>
      <c r="F16" s="29"/>
      <c r="G16" s="29" t="s">
        <v>20</v>
      </c>
      <c r="H16" s="29"/>
      <c r="I16" s="43">
        <f t="shared" ref="I16:I18" si="0">COUNTIFS(B16:H16,"&lt;&gt;空",B16:H16,"&lt;&gt;休",B16:H16,"&lt;&gt;調",B16:H16,"&lt;&gt;",B16:H16,"&lt;&gt;調整休")</f>
        <v>3</v>
      </c>
      <c r="J16" s="781">
        <f>SUM(COUNTIF(B16:H16,"9-16"))*(6.25)+(COUNTIF(B16:H16,"9-15"))*(5.5)+(COUNTIF(B16:H16,"9-14"))*(4.5)+(COUNTIF(B16:H16,"16-19"))*(3)+(COUNTIF(B16:H16,"15-19"))*(4)+(COUNTIF(B16:H16,"14-19"))*(4.5)+(COUNTIF(B16:H16,"13-19"))*(5.5)+(COUNTIF(B16:H16,"12-19"))*(6.25)</f>
        <v>13.5</v>
      </c>
      <c r="K16" s="782"/>
    </row>
    <row r="17" spans="1:11" ht="18" customHeight="1" x14ac:dyDescent="0.15">
      <c r="A17" s="5" t="s">
        <v>54</v>
      </c>
      <c r="B17" s="12" t="s">
        <v>21</v>
      </c>
      <c r="C17" s="45"/>
      <c r="D17" s="46"/>
      <c r="E17" s="12" t="s">
        <v>21</v>
      </c>
      <c r="F17" s="12" t="s">
        <v>20</v>
      </c>
      <c r="G17" s="12"/>
      <c r="H17" s="12"/>
      <c r="I17" s="5">
        <f t="shared" si="0"/>
        <v>3</v>
      </c>
      <c r="J17" s="682">
        <f>SUM(COUNTIF(B17:H17,"9-16"))*(6.25)+(COUNTIF(B17:H17,"9-15"))*(5.5)+(COUNTIF(B17:H17,"9-14"))*(4.5)+(COUNTIF(B17:H17,"16-19"))*(3)+(COUNTIF(B17:H17,"15-19"))*(4)+(COUNTIF(B17:H17,"14-19"))*(4.5)+(COUNTIF(B17:H17,"13-19"))*(5.5)+(COUNTIF(B17:H17,"12-19"))*(6.25)</f>
        <v>13.5</v>
      </c>
      <c r="K17" s="692"/>
    </row>
    <row r="18" spans="1:11" ht="18" customHeight="1" x14ac:dyDescent="0.15">
      <c r="A18" s="43" t="s">
        <v>63</v>
      </c>
      <c r="B18" s="12"/>
      <c r="C18" s="106"/>
      <c r="D18" s="36"/>
      <c r="E18" s="12"/>
      <c r="F18" s="12" t="s">
        <v>21</v>
      </c>
      <c r="G18" s="12" t="s">
        <v>21</v>
      </c>
      <c r="H18" s="12" t="s">
        <v>58</v>
      </c>
      <c r="I18" s="5">
        <f t="shared" si="0"/>
        <v>3</v>
      </c>
      <c r="J18" s="682">
        <f>SUM(COUNTIF(B18:H18,"9-16"))*(6.25)+(COUNTIF(B18:H18,"9-15"))*(5.5)+(COUNTIF(B18:H18,"9-14"))*(4.5)+(COUNTIF(B18:H18,"16-19"))*(3)+(COUNTIF(B18:H18,"15-19"))*(4)+(COUNTIF(B18:H18,"14-19"))*(4.5)+(COUNTIF(B18:H18,"13-19"))*(5.5)+(COUNTIF(B18:H18,"12-19"))*(6.25)</f>
        <v>15.25</v>
      </c>
      <c r="K18" s="692"/>
    </row>
    <row r="19" spans="1:11" ht="18" customHeight="1" x14ac:dyDescent="0.15">
      <c r="A19" s="22" t="s">
        <v>0</v>
      </c>
      <c r="B19" s="23">
        <v>45880</v>
      </c>
      <c r="C19" s="23">
        <v>45881</v>
      </c>
      <c r="D19" s="23">
        <v>45882</v>
      </c>
      <c r="E19" s="23">
        <v>45883</v>
      </c>
      <c r="F19" s="23">
        <v>45884</v>
      </c>
      <c r="G19" s="23">
        <v>45885</v>
      </c>
      <c r="H19" s="23">
        <v>45886</v>
      </c>
      <c r="I19" s="7"/>
      <c r="J19" s="717" t="s">
        <v>2</v>
      </c>
      <c r="K19" s="718"/>
    </row>
    <row r="20" spans="1:11" ht="18" customHeight="1" x14ac:dyDescent="0.15">
      <c r="A20" s="22" t="s">
        <v>3</v>
      </c>
      <c r="B20" s="24" t="s">
        <v>4</v>
      </c>
      <c r="C20" s="21" t="s">
        <v>5</v>
      </c>
      <c r="D20" s="21" t="s">
        <v>6</v>
      </c>
      <c r="E20" s="2" t="s">
        <v>7</v>
      </c>
      <c r="F20" s="2" t="s">
        <v>8</v>
      </c>
      <c r="G20" s="2" t="s">
        <v>9</v>
      </c>
      <c r="H20" s="24" t="s">
        <v>10</v>
      </c>
      <c r="I20" s="8"/>
      <c r="J20" s="719"/>
      <c r="K20" s="720"/>
    </row>
    <row r="21" spans="1:11" ht="18" customHeight="1" thickBot="1" x14ac:dyDescent="0.2">
      <c r="A21" s="104" t="s">
        <v>12</v>
      </c>
      <c r="B21" s="1027" t="s">
        <v>256</v>
      </c>
      <c r="C21" s="1028"/>
      <c r="D21" s="1028"/>
      <c r="E21" s="1028"/>
      <c r="F21" s="1029"/>
      <c r="G21" s="99"/>
      <c r="H21" s="99"/>
      <c r="I21" s="100"/>
      <c r="J21" s="785"/>
      <c r="K21" s="766"/>
    </row>
    <row r="22" spans="1:11" ht="19.5" customHeight="1" x14ac:dyDescent="0.15">
      <c r="A22" s="771" t="s">
        <v>52</v>
      </c>
      <c r="B22" s="30"/>
      <c r="C22" s="30"/>
      <c r="D22" s="30"/>
      <c r="E22" s="30"/>
      <c r="F22" s="30"/>
      <c r="G22" s="110"/>
      <c r="H22" s="110"/>
      <c r="I22" s="775"/>
      <c r="J22" s="777"/>
      <c r="K22" s="778"/>
    </row>
    <row r="23" spans="1:11" ht="19.5" customHeight="1" thickBot="1" x14ac:dyDescent="0.2">
      <c r="A23" s="772"/>
      <c r="B23" s="352"/>
      <c r="C23" s="352"/>
      <c r="D23" s="113"/>
      <c r="E23" s="352"/>
      <c r="F23" s="352"/>
      <c r="G23" s="122" t="s">
        <v>122</v>
      </c>
      <c r="H23" s="111" t="s">
        <v>27</v>
      </c>
      <c r="I23" s="776"/>
      <c r="J23" s="779"/>
      <c r="K23" s="780"/>
    </row>
    <row r="24" spans="1:11" ht="18" customHeight="1" x14ac:dyDescent="0.15">
      <c r="A24" s="43" t="s">
        <v>53</v>
      </c>
      <c r="B24" s="106"/>
      <c r="C24" s="106"/>
      <c r="D24" s="106"/>
      <c r="E24" s="106"/>
      <c r="F24" s="106"/>
      <c r="G24" s="29" t="s">
        <v>20</v>
      </c>
      <c r="H24" s="29"/>
      <c r="I24" s="43">
        <f t="shared" ref="I24:I26" si="1">COUNTIFS(B24:H24,"&lt;&gt;空",B24:H24,"&lt;&gt;休",B24:H24,"&lt;&gt;調",B24:H24,"&lt;&gt;",B24:H24,"&lt;&gt;調整休")</f>
        <v>1</v>
      </c>
      <c r="J24" s="781">
        <f>SUM(COUNTIF(B24:H24,"9-16"))*(6.25)+(COUNTIF(B24:H24,"9-15"))*(5.5)+(COUNTIF(B24:H24,"9-14"))*(4.5)+(COUNTIF(B24:H24,"16-19"))*(3)+(COUNTIF(B24:H24,"15-19"))*(4)+(COUNTIF(B24:H24,"14-19"))*(4.5)+(COUNTIF(B24:H24,"13-19"))*(5.5)+(COUNTIF(B24:H24,"12-19"))*(6.25)</f>
        <v>4.5</v>
      </c>
      <c r="K24" s="782"/>
    </row>
    <row r="25" spans="1:11" ht="18" customHeight="1" x14ac:dyDescent="0.15">
      <c r="A25" s="5" t="s">
        <v>54</v>
      </c>
      <c r="B25" s="45"/>
      <c r="C25" s="45"/>
      <c r="D25" s="46"/>
      <c r="E25" s="45"/>
      <c r="F25" s="45"/>
      <c r="G25" s="12"/>
      <c r="H25" s="12"/>
      <c r="I25" s="5">
        <f t="shared" si="1"/>
        <v>0</v>
      </c>
      <c r="J25" s="682">
        <f>SUM(COUNTIF(B25:H25,"9-16"))*(6.25)+(COUNTIF(B25:H25,"9-15"))*(5.5)+(COUNTIF(B25:H25,"9-14"))*(4.5)+(COUNTIF(B25:H25,"16-19"))*(3)+(COUNTIF(B25:H25,"15-19"))*(4)+(COUNTIF(B25:H25,"14-19"))*(4.5)+(COUNTIF(B25:H25,"13-19"))*(5.5)+(COUNTIF(B25:H25,"12-19"))*(6.25)+(COUNTIF(B25:H25,"9-12"))*(3)</f>
        <v>0</v>
      </c>
      <c r="K25" s="692"/>
    </row>
    <row r="26" spans="1:11" ht="18" customHeight="1" x14ac:dyDescent="0.15">
      <c r="A26" s="43" t="s">
        <v>63</v>
      </c>
      <c r="B26" s="106"/>
      <c r="C26" s="106"/>
      <c r="D26" s="36"/>
      <c r="E26" s="106"/>
      <c r="F26" s="106"/>
      <c r="G26" s="12" t="s">
        <v>21</v>
      </c>
      <c r="H26" s="12" t="s">
        <v>58</v>
      </c>
      <c r="I26" s="5">
        <f t="shared" si="1"/>
        <v>2</v>
      </c>
      <c r="J26" s="682">
        <f>SUM(COUNTIF(B26:H26,"9-16"))*(6.25)+(COUNTIF(B26:H26,"9-15"))*(5.5)+(COUNTIF(B26:H26,"9-14"))*(4.5)+(COUNTIF(B26:H26,"16-19"))*(3)+(COUNTIF(B26:H26,"15-19"))*(4)+(COUNTIF(B26:H26,"14-19"))*(4.5)+(COUNTIF(B26:H26,"13-19"))*(5.5)+(COUNTIF(B26:H26,"12-19"))*(6.25)</f>
        <v>10.75</v>
      </c>
      <c r="K26" s="692"/>
    </row>
    <row r="27" spans="1:11" ht="18" customHeight="1" x14ac:dyDescent="0.15">
      <c r="A27" s="22" t="s">
        <v>0</v>
      </c>
      <c r="B27" s="90">
        <v>45887</v>
      </c>
      <c r="C27" s="90">
        <v>45888</v>
      </c>
      <c r="D27" s="90">
        <v>45889</v>
      </c>
      <c r="E27" s="90">
        <v>45890</v>
      </c>
      <c r="F27" s="90">
        <v>45891</v>
      </c>
      <c r="G27" s="90">
        <v>45892</v>
      </c>
      <c r="H27" s="90">
        <v>45893</v>
      </c>
      <c r="I27" s="7"/>
      <c r="J27" s="717" t="s">
        <v>2</v>
      </c>
      <c r="K27" s="718"/>
    </row>
    <row r="28" spans="1:11" ht="18" customHeight="1" x14ac:dyDescent="0.15">
      <c r="A28" s="22" t="s">
        <v>3</v>
      </c>
      <c r="B28" s="2" t="s">
        <v>4</v>
      </c>
      <c r="C28" s="21" t="s">
        <v>5</v>
      </c>
      <c r="D28" s="21" t="s">
        <v>6</v>
      </c>
      <c r="E28" s="2" t="s">
        <v>7</v>
      </c>
      <c r="F28" s="2" t="s">
        <v>8</v>
      </c>
      <c r="G28" s="2" t="s">
        <v>9</v>
      </c>
      <c r="H28" s="24" t="s">
        <v>10</v>
      </c>
      <c r="I28" s="8"/>
      <c r="J28" s="719"/>
      <c r="K28" s="720"/>
    </row>
    <row r="29" spans="1:11" ht="18" customHeight="1" thickBot="1" x14ac:dyDescent="0.2">
      <c r="A29" s="104" t="s">
        <v>13</v>
      </c>
      <c r="B29" s="99"/>
      <c r="C29" s="105"/>
      <c r="D29" s="105"/>
      <c r="E29" s="99"/>
      <c r="F29" s="99"/>
      <c r="G29" s="99"/>
      <c r="H29" s="99"/>
      <c r="I29" s="100"/>
      <c r="J29" s="765"/>
      <c r="K29" s="766"/>
    </row>
    <row r="30" spans="1:11" ht="20.45" customHeight="1" x14ac:dyDescent="0.15">
      <c r="A30" s="771" t="s">
        <v>52</v>
      </c>
      <c r="B30" s="107"/>
      <c r="C30" s="351"/>
      <c r="D30" s="109"/>
      <c r="E30" s="107"/>
      <c r="F30" s="107"/>
      <c r="G30" s="110"/>
      <c r="H30" s="110"/>
      <c r="I30" s="775"/>
      <c r="J30" s="777"/>
      <c r="K30" s="778"/>
    </row>
    <row r="31" spans="1:11" ht="20.45" customHeight="1" thickBot="1" x14ac:dyDescent="0.2">
      <c r="A31" s="772"/>
      <c r="B31" s="122" t="s">
        <v>188</v>
      </c>
      <c r="C31" s="352"/>
      <c r="D31" s="113"/>
      <c r="E31" s="111"/>
      <c r="F31" s="111"/>
      <c r="G31" s="122" t="s">
        <v>122</v>
      </c>
      <c r="H31" s="111" t="s">
        <v>27</v>
      </c>
      <c r="I31" s="776"/>
      <c r="J31" s="779"/>
      <c r="K31" s="780"/>
    </row>
    <row r="32" spans="1:11" ht="18" customHeight="1" x14ac:dyDescent="0.15">
      <c r="A32" s="43" t="s">
        <v>53</v>
      </c>
      <c r="B32" s="29" t="s">
        <v>20</v>
      </c>
      <c r="C32" s="106"/>
      <c r="D32" s="106"/>
      <c r="E32" s="29" t="s">
        <v>20</v>
      </c>
      <c r="F32" s="29"/>
      <c r="G32" s="29" t="s">
        <v>20</v>
      </c>
      <c r="H32" s="29"/>
      <c r="I32" s="43">
        <f t="shared" ref="I32:I34" si="2">COUNTIFS(B32:H32,"&lt;&gt;空",B32:H32,"&lt;&gt;休",B32:H32,"&lt;&gt;調",B32:H32,"&lt;&gt;",B32:H32,"&lt;&gt;調整休")</f>
        <v>3</v>
      </c>
      <c r="J32" s="781">
        <f>SUM(COUNTIF(B32:H32,"9-16"))*(6.25)+(COUNTIF(B32:H32,"9-15"))*(5.5)+(COUNTIF(B32:H32,"9-14"))*(4.5)+(COUNTIF(B32:H32,"16-19"))*(3)+(COUNTIF(B32:H32,"15-19"))*(4)+(COUNTIF(B32:H32,"14-19"))*(4.5)+(COUNTIF(B32:H32,"13-19"))*(5.5)+(COUNTIF(B32:H32,"12-19"))*(6.25)</f>
        <v>13.5</v>
      </c>
      <c r="K32" s="782"/>
    </row>
    <row r="33" spans="1:14" ht="18" customHeight="1" x14ac:dyDescent="0.15">
      <c r="A33" s="5" t="s">
        <v>54</v>
      </c>
      <c r="B33" s="12" t="s">
        <v>21</v>
      </c>
      <c r="C33" s="45"/>
      <c r="D33" s="46"/>
      <c r="E33" s="12" t="s">
        <v>21</v>
      </c>
      <c r="F33" s="12" t="s">
        <v>20</v>
      </c>
      <c r="G33" s="12"/>
      <c r="H33" s="12"/>
      <c r="I33" s="5">
        <f t="shared" si="2"/>
        <v>3</v>
      </c>
      <c r="J33" s="682">
        <f>SUM(COUNTIF(B33:H33,"9-16"))*(6.25)+(COUNTIF(B33:H33,"9-15"))*(5.5)+(COUNTIF(B33:H33,"9-14"))*(4.5)+(COUNTIF(B33:H33,"16-19"))*(3)+(COUNTIF(B33:H33,"15-19"))*(4)+(COUNTIF(B33:H33,"14-19"))*(4.5)+(COUNTIF(B33:H33,"13-19"))*(5.5)+(COUNTIF(B33:H33,"12-19"))*(6.25)</f>
        <v>13.5</v>
      </c>
      <c r="K33" s="692"/>
    </row>
    <row r="34" spans="1:14" ht="18" customHeight="1" x14ac:dyDescent="0.15">
      <c r="A34" s="43" t="s">
        <v>63</v>
      </c>
      <c r="B34" s="12"/>
      <c r="C34" s="106"/>
      <c r="D34" s="36"/>
      <c r="E34" s="12"/>
      <c r="F34" s="12" t="s">
        <v>21</v>
      </c>
      <c r="G34" s="12" t="s">
        <v>21</v>
      </c>
      <c r="H34" s="12" t="s">
        <v>58</v>
      </c>
      <c r="I34" s="5">
        <f t="shared" si="2"/>
        <v>3</v>
      </c>
      <c r="J34" s="682">
        <f>SUM(COUNTIF(B34:H34,"9-16"))*(6.25)+(COUNTIF(B34:H34,"9-15"))*(5.5)+(COUNTIF(B34:H34,"9-14"))*(4.5)+(COUNTIF(B34:H34,"16-19"))*(3)+(COUNTIF(B34:H34,"15-19"))*(4)+(COUNTIF(B34:H34,"14-19"))*(4.5)+(COUNTIF(B34:H34,"13-19"))*(5.5)+(COUNTIF(B34:H34,"12-19"))*(6.25)</f>
        <v>15.25</v>
      </c>
      <c r="K34" s="692"/>
    </row>
    <row r="35" spans="1:14" ht="18" customHeight="1" x14ac:dyDescent="0.15">
      <c r="A35" s="22" t="s">
        <v>0</v>
      </c>
      <c r="B35" s="23">
        <v>45894</v>
      </c>
      <c r="C35" s="23">
        <v>45895</v>
      </c>
      <c r="D35" s="23">
        <v>45896</v>
      </c>
      <c r="E35" s="23">
        <v>45897</v>
      </c>
      <c r="F35" s="23">
        <v>45898</v>
      </c>
      <c r="G35" s="23">
        <v>45899</v>
      </c>
      <c r="H35" s="23">
        <v>45900</v>
      </c>
      <c r="I35" s="7"/>
      <c r="J35" s="717" t="s">
        <v>2</v>
      </c>
      <c r="K35" s="718"/>
    </row>
    <row r="36" spans="1:14" ht="18" customHeight="1" x14ac:dyDescent="0.15">
      <c r="A36" s="22" t="s">
        <v>3</v>
      </c>
      <c r="B36" s="2" t="s">
        <v>4</v>
      </c>
      <c r="C36" s="316" t="s">
        <v>5</v>
      </c>
      <c r="D36" s="21" t="s">
        <v>6</v>
      </c>
      <c r="E36" s="2" t="s">
        <v>7</v>
      </c>
      <c r="F36" s="2" t="s">
        <v>8</v>
      </c>
      <c r="G36" s="2" t="s">
        <v>9</v>
      </c>
      <c r="H36" s="24" t="s">
        <v>10</v>
      </c>
      <c r="I36" s="8"/>
      <c r="J36" s="719"/>
      <c r="K36" s="720"/>
    </row>
    <row r="37" spans="1:14" ht="18" customHeight="1" thickBot="1" x14ac:dyDescent="0.2">
      <c r="A37" s="104" t="s">
        <v>12</v>
      </c>
      <c r="B37" s="99"/>
      <c r="C37" s="105"/>
      <c r="D37" s="105"/>
      <c r="E37" s="99"/>
      <c r="F37" s="99"/>
      <c r="G37" s="99"/>
      <c r="H37" s="99"/>
      <c r="I37" s="100"/>
      <c r="J37" s="785"/>
      <c r="K37" s="766"/>
    </row>
    <row r="38" spans="1:14" ht="19.5" customHeight="1" x14ac:dyDescent="0.15">
      <c r="A38" s="771" t="s">
        <v>52</v>
      </c>
      <c r="B38" s="107"/>
      <c r="C38" s="351"/>
      <c r="D38" s="109"/>
      <c r="E38" s="107"/>
      <c r="F38" s="107"/>
      <c r="G38" s="110"/>
      <c r="H38" s="110"/>
      <c r="I38" s="775"/>
      <c r="J38" s="777"/>
      <c r="K38" s="778"/>
    </row>
    <row r="39" spans="1:14" ht="19.5" customHeight="1" thickBot="1" x14ac:dyDescent="0.2">
      <c r="A39" s="772"/>
      <c r="B39" s="122" t="s">
        <v>188</v>
      </c>
      <c r="C39" s="352"/>
      <c r="D39" s="113"/>
      <c r="E39" s="111"/>
      <c r="F39" s="111"/>
      <c r="G39" s="122" t="s">
        <v>122</v>
      </c>
      <c r="H39" s="111" t="s">
        <v>27</v>
      </c>
      <c r="I39" s="776"/>
      <c r="J39" s="779"/>
      <c r="K39" s="780"/>
    </row>
    <row r="40" spans="1:14" ht="18" customHeight="1" x14ac:dyDescent="0.15">
      <c r="A40" s="43" t="s">
        <v>53</v>
      </c>
      <c r="B40" s="29" t="s">
        <v>20</v>
      </c>
      <c r="C40" s="106"/>
      <c r="D40" s="106"/>
      <c r="E40" s="29" t="s">
        <v>20</v>
      </c>
      <c r="F40" s="29"/>
      <c r="G40" s="29" t="s">
        <v>20</v>
      </c>
      <c r="H40" s="29"/>
      <c r="I40" s="43">
        <f>COUNTIFS(B40:H40,"&lt;&gt;空",B40:H40,"&lt;&gt;休",B40:H40,"&lt;&gt;調",B40:H40,"&lt;&gt;",B40:H40,"&lt;&gt;調整休")</f>
        <v>3</v>
      </c>
      <c r="J40" s="781">
        <f>SUM(COUNTIF(B40:H40,"9-16"))*(6.25)+(COUNTIF(B40:H40,"9-15"))*(5.5)+(COUNTIF(B40:H40,"9-14"))*(4.5)+(COUNTIF(B40:H40,"16-19"))*(3)+(COUNTIF(B40:H40,"15-19"))*(4)+(COUNTIF(B40:H40,"14-19"))*(4.5)+(COUNTIF(B40:H40,"13-19"))*(5.5)+(COUNTIF(B40:H40,"12-19"))*(6.25)</f>
        <v>13.5</v>
      </c>
      <c r="K40" s="782"/>
    </row>
    <row r="41" spans="1:14" ht="18" customHeight="1" x14ac:dyDescent="0.15">
      <c r="A41" s="5" t="s">
        <v>54</v>
      </c>
      <c r="B41" s="12" t="s">
        <v>21</v>
      </c>
      <c r="C41" s="45"/>
      <c r="D41" s="46"/>
      <c r="E41" s="12" t="s">
        <v>21</v>
      </c>
      <c r="F41" s="12" t="s">
        <v>20</v>
      </c>
      <c r="G41" s="12"/>
      <c r="H41" s="12"/>
      <c r="I41" s="5">
        <f>COUNTIFS(B41:H41,"&lt;&gt;空",B41:H41,"&lt;&gt;休",B41:H41,"&lt;&gt;調",B41:H41,"&lt;&gt;",B41:H41,"&lt;&gt;調整休")</f>
        <v>3</v>
      </c>
      <c r="J41" s="682">
        <f>SUM(COUNTIF(B41:H41,"9-16"))*(6.25)+(COUNTIF(B41:H41,"9-15"))*(5.5)+(COUNTIF(B41:H41,"9-14"))*(4.5)+(COUNTIF(B41:H41,"16-19"))*(3)+(COUNTIF(B41:H41,"15-19"))*(4)+(COUNTIF(B41:H41,"14-19"))*(4.5)+(COUNTIF(B41:H41,"13-19"))*(5.5)+(COUNTIF(B41:H41,"12-19"))*(6.25)</f>
        <v>13.5</v>
      </c>
      <c r="K41" s="692"/>
    </row>
    <row r="42" spans="1:14" ht="18" customHeight="1" x14ac:dyDescent="0.15">
      <c r="A42" s="43" t="s">
        <v>63</v>
      </c>
      <c r="B42" s="12"/>
      <c r="C42" s="106"/>
      <c r="D42" s="36"/>
      <c r="E42" s="12"/>
      <c r="F42" s="12" t="s">
        <v>21</v>
      </c>
      <c r="G42" s="12" t="s">
        <v>21</v>
      </c>
      <c r="H42" s="12" t="s">
        <v>58</v>
      </c>
      <c r="I42" s="5">
        <f>COUNTIFS(B42:H42,"&lt;&gt;空",B42:H42,"&lt;&gt;休",B42:H42,"&lt;&gt;調",B42:H42,"&lt;&gt;",B42:H42,"&lt;&gt;調整休")</f>
        <v>3</v>
      </c>
      <c r="J42" s="682">
        <f>SUM(COUNTIF(B42:H42,"9-16"))*(6.25)+(COUNTIF(B42:H42,"9-15"))*(5.5)+(COUNTIF(B42:H42,"9-14"))*(4.5)+(COUNTIF(B42:H42,"16-19"))*(3)+(COUNTIF(B42:H42,"15-19"))*(4)+(COUNTIF(B42:H42,"14-19"))*(4.5)+(COUNTIF(B42:H42,"13-19"))*(5.5)+(COUNTIF(B42:H42,"12-19"))*(6.25)</f>
        <v>15.25</v>
      </c>
      <c r="K42" s="692"/>
    </row>
    <row r="43" spans="1:14" ht="18" customHeight="1" x14ac:dyDescent="0.15">
      <c r="A43" s="41"/>
      <c r="B43" s="42"/>
      <c r="C43" s="42"/>
      <c r="D43" s="42"/>
      <c r="E43" s="42"/>
      <c r="F43" s="42"/>
      <c r="G43" s="42"/>
      <c r="H43" s="42"/>
      <c r="I43" s="881" t="s">
        <v>255</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93</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60">
    <mergeCell ref="A50:B50"/>
    <mergeCell ref="A51:B51"/>
    <mergeCell ref="C51:K51"/>
    <mergeCell ref="A52:B52"/>
    <mergeCell ref="C52:K52"/>
    <mergeCell ref="A38:A39"/>
    <mergeCell ref="I38:I39"/>
    <mergeCell ref="J38:K39"/>
    <mergeCell ref="J25:K25"/>
    <mergeCell ref="J26:K26"/>
    <mergeCell ref="J27:K28"/>
    <mergeCell ref="J32:K32"/>
    <mergeCell ref="J33:K33"/>
    <mergeCell ref="J34:K34"/>
    <mergeCell ref="J35:K36"/>
    <mergeCell ref="J37:K37"/>
    <mergeCell ref="J29:K29"/>
    <mergeCell ref="A30:A31"/>
    <mergeCell ref="I30:I31"/>
    <mergeCell ref="J30:K31"/>
    <mergeCell ref="C47:K47"/>
    <mergeCell ref="A49:B49"/>
    <mergeCell ref="C49:K49"/>
    <mergeCell ref="J40:K40"/>
    <mergeCell ref="J41:K41"/>
    <mergeCell ref="J42:K42"/>
    <mergeCell ref="I43:K43"/>
    <mergeCell ref="A44:B44"/>
    <mergeCell ref="D44:E44"/>
    <mergeCell ref="A45:B45"/>
    <mergeCell ref="C45:K45"/>
    <mergeCell ref="A46:B46"/>
    <mergeCell ref="C46:K46"/>
    <mergeCell ref="J24:K24"/>
    <mergeCell ref="B21:F21"/>
    <mergeCell ref="A14:A15"/>
    <mergeCell ref="I14:I15"/>
    <mergeCell ref="J14:K15"/>
    <mergeCell ref="J16:K16"/>
    <mergeCell ref="J17:K17"/>
    <mergeCell ref="J18:K18"/>
    <mergeCell ref="J19:K20"/>
    <mergeCell ref="J21:K21"/>
    <mergeCell ref="A22:A23"/>
    <mergeCell ref="I22:I23"/>
    <mergeCell ref="J22:K23"/>
    <mergeCell ref="B1:F1"/>
    <mergeCell ref="H1:K1"/>
    <mergeCell ref="I3:I4"/>
    <mergeCell ref="J3:K4"/>
    <mergeCell ref="J5:K5"/>
    <mergeCell ref="A6:A7"/>
    <mergeCell ref="I6:I7"/>
    <mergeCell ref="J6:K7"/>
    <mergeCell ref="F13:H13"/>
    <mergeCell ref="J13:K13"/>
    <mergeCell ref="J8:K8"/>
    <mergeCell ref="J9:K9"/>
    <mergeCell ref="J10:K10"/>
    <mergeCell ref="J11:K12"/>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D0EED1D-4653-440F-9C2A-DD1F95070A65}">
          <x14:formula1>
            <xm:f>'F:\Users\clmiwa-three\Downloads\[《中村》新田・草加 エリア 仮シフト【12月16日～1月15日】.xlsx]参照データベース'!#REF!</xm:f>
          </x14:formula1>
          <xm:sqref>G1 B10:E10 C43:H43</xm:sqref>
        </x14:dataValidation>
      </x14:dataValidations>
    </ext>
  </extLst>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C6AB5-A879-4E90-90D3-84C352246851}">
  <dimension ref="A1:K64"/>
  <sheetViews>
    <sheetView zoomScaleNormal="100" workbookViewId="0">
      <selection activeCell="H21" sqref="H21"/>
    </sheetView>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1" ht="15" thickBot="1" x14ac:dyDescent="0.2">
      <c r="A1" s="50" t="s">
        <v>59</v>
      </c>
      <c r="B1" s="753" t="s">
        <v>254</v>
      </c>
      <c r="C1" s="753"/>
      <c r="D1" s="753"/>
      <c r="E1" s="753"/>
      <c r="F1" s="753"/>
      <c r="G1" s="754"/>
      <c r="H1" s="832" t="s">
        <v>130</v>
      </c>
      <c r="I1" s="833"/>
      <c r="J1" s="834"/>
      <c r="K1" s="835"/>
    </row>
    <row r="2" spans="1:11" ht="9" customHeight="1" x14ac:dyDescent="0.15">
      <c r="A2" s="152"/>
    </row>
    <row r="3" spans="1:11" s="13" customFormat="1" ht="14.25" customHeight="1" x14ac:dyDescent="0.15">
      <c r="A3" s="153" t="s">
        <v>0</v>
      </c>
      <c r="B3" s="154"/>
      <c r="C3" s="154"/>
      <c r="D3" s="154"/>
      <c r="E3" s="154"/>
      <c r="F3" s="154">
        <v>45870</v>
      </c>
      <c r="G3" s="154">
        <v>45871</v>
      </c>
      <c r="H3" s="154">
        <v>45872</v>
      </c>
      <c r="I3" s="836" t="s">
        <v>1</v>
      </c>
      <c r="J3" s="817" t="s">
        <v>2</v>
      </c>
      <c r="K3" s="818"/>
    </row>
    <row r="4" spans="1:11" s="159" customFormat="1" ht="14.25" customHeight="1" x14ac:dyDescent="0.15">
      <c r="A4" s="155" t="s">
        <v>3</v>
      </c>
      <c r="B4" s="157"/>
      <c r="C4" s="157"/>
      <c r="D4" s="157"/>
      <c r="E4" s="157"/>
      <c r="F4" s="157" t="s">
        <v>8</v>
      </c>
      <c r="G4" s="157" t="s">
        <v>9</v>
      </c>
      <c r="H4" s="158" t="s">
        <v>10</v>
      </c>
      <c r="I4" s="837"/>
      <c r="J4" s="819"/>
      <c r="K4" s="820"/>
    </row>
    <row r="5" spans="1:11" s="159" customFormat="1" ht="14.25" customHeight="1" x14ac:dyDescent="0.15">
      <c r="A5" s="179" t="s">
        <v>142</v>
      </c>
      <c r="B5" s="156"/>
      <c r="C5" s="157"/>
      <c r="D5" s="156"/>
      <c r="E5" s="156"/>
      <c r="F5" s="160">
        <v>5</v>
      </c>
      <c r="G5" s="160">
        <v>6</v>
      </c>
      <c r="H5" s="160">
        <v>5</v>
      </c>
      <c r="I5" s="161"/>
      <c r="J5" s="162"/>
      <c r="K5" s="163"/>
    </row>
    <row r="6" spans="1:11" ht="13.5" customHeight="1" x14ac:dyDescent="0.15">
      <c r="A6" s="164" t="s">
        <v>132</v>
      </c>
      <c r="B6" s="165"/>
      <c r="C6" s="180"/>
      <c r="D6" s="165"/>
      <c r="E6" s="165"/>
      <c r="F6" s="238" t="s">
        <v>133</v>
      </c>
      <c r="G6" s="40" t="s">
        <v>140</v>
      </c>
      <c r="H6" s="238" t="s">
        <v>133</v>
      </c>
      <c r="I6" s="166"/>
      <c r="J6" s="873"/>
      <c r="K6" s="874"/>
    </row>
    <row r="7" spans="1:11" ht="13.5" customHeight="1" x14ac:dyDescent="0.15">
      <c r="A7" s="164" t="s">
        <v>134</v>
      </c>
      <c r="B7" s="234"/>
      <c r="C7" s="137"/>
      <c r="D7" s="234"/>
      <c r="E7" s="234"/>
      <c r="F7" s="40" t="s">
        <v>135</v>
      </c>
      <c r="G7" s="40" t="s">
        <v>136</v>
      </c>
      <c r="H7" s="40" t="s">
        <v>135</v>
      </c>
      <c r="I7" s="168">
        <f>COUNTA(B7:H7)</f>
        <v>3</v>
      </c>
      <c r="J7" s="838">
        <f>SUM(COUNTIF(B7:H7,"9-15"))*(5.5)+SUM(COUNTIF(B7:H7,"10-15"))*(4.5)+SUM(COUNTIF(B7:H7,"12-15"))*(3)+SUM(COUNTIF(B7:H7,"9-12"))*(3)+SUM(COUNTIF(B7:H7,"9-17"))*(7.25)+SUM(COUNTIF(B7:H7,"13-15"))*(2)</f>
        <v>18.25</v>
      </c>
      <c r="K7" s="838"/>
    </row>
    <row r="8" spans="1:11" ht="13.5" customHeight="1" x14ac:dyDescent="0.15">
      <c r="A8" s="164" t="s">
        <v>137</v>
      </c>
      <c r="B8" s="236"/>
      <c r="C8" s="235"/>
      <c r="D8" s="236"/>
      <c r="E8" s="236"/>
      <c r="F8" s="16"/>
      <c r="G8" s="40" t="s">
        <v>135</v>
      </c>
      <c r="H8" s="40"/>
      <c r="I8" s="166">
        <f>COUNTA(B8:H8)</f>
        <v>1</v>
      </c>
      <c r="J8" s="838">
        <f>SUM(COUNTIF(B8:H8,"9-15"))*(5.5)+SUM(COUNTIF(B8:H8,"10-15"))*(4.5)+SUM(COUNTIF(B8:H8,"12-15"))*(3)+SUM(COUNTIF(B8:H8,"9-12"))*(3)+SUM(COUNTIF(B8:H8,"9-17"))*(7.25)+SUM(COUNTIF(B8:H8,"13-15"))*(2)+SUM(COUNTIF(B8:H8,"10-12"))*(2)</f>
        <v>5.5</v>
      </c>
      <c r="K8" s="838"/>
    </row>
    <row r="9" spans="1:11" ht="13.5" customHeight="1" x14ac:dyDescent="0.15">
      <c r="A9" s="164" t="s">
        <v>138</v>
      </c>
      <c r="B9" s="236"/>
      <c r="C9" s="235"/>
      <c r="D9" s="236"/>
      <c r="E9" s="236"/>
      <c r="F9" s="16" t="s">
        <v>135</v>
      </c>
      <c r="G9" s="16" t="s">
        <v>135</v>
      </c>
      <c r="H9" s="16" t="s">
        <v>135</v>
      </c>
      <c r="I9" s="166">
        <f>COUNTA(B9:H9)</f>
        <v>3</v>
      </c>
      <c r="J9" s="838">
        <f>SUM(COUNTIF(B9:H9,"9-15"))*(5.5)+SUM(COUNTIF(B9:H9,"10-15"))*(4.5)+SUM(COUNTIF(B9:H9,"12-15"))*(3)+SUM(COUNTIF(B9:H9,"9-12"))*(3)+SUM(COUNTIF(B9:H9,"9-17"))*(7.25)+SUM(COUNTIF(B9:H9,"13-15"))*(2)</f>
        <v>16.5</v>
      </c>
      <c r="K9" s="838"/>
    </row>
    <row r="10" spans="1:11" ht="13.5" customHeight="1" x14ac:dyDescent="0.15">
      <c r="A10" s="164" t="s">
        <v>39</v>
      </c>
      <c r="B10" s="234"/>
      <c r="C10" s="234"/>
      <c r="D10" s="234"/>
      <c r="E10" s="234"/>
      <c r="F10" s="40"/>
      <c r="G10" s="40"/>
      <c r="H10" s="40"/>
      <c r="I10" s="166">
        <f>COUNTA(B10:H10)</f>
        <v>0</v>
      </c>
      <c r="J10" s="838">
        <f>SUM(COUNTIF(B10:H10,"9-15"))*(5.5)+SUM(COUNTIF(B10:H10,"10-15"))*(4.5)+SUM(COUNTIF(B10:H10,"12-15"))*(3)+SUM(COUNTIF(B10:H10,"9-12"))*(3)+SUM(COUNTIF(B10:H10,"9-17"))*(7.25)+SUM(COUNTIF(B10:H10,"13-15"))*(2)</f>
        <v>0</v>
      </c>
      <c r="K10" s="838"/>
    </row>
    <row r="11" spans="1:11" ht="13.5" customHeight="1" thickBot="1" x14ac:dyDescent="0.2">
      <c r="A11" s="20" t="s">
        <v>230</v>
      </c>
      <c r="B11" s="234"/>
      <c r="C11" s="234"/>
      <c r="D11" s="234"/>
      <c r="E11" s="234"/>
      <c r="F11" s="40"/>
      <c r="G11" s="40" t="s">
        <v>20</v>
      </c>
      <c r="H11" s="40"/>
      <c r="I11" s="166">
        <f>COUNTA(B11:H11)</f>
        <v>1</v>
      </c>
      <c r="J11" s="838">
        <f>SUM(COUNTIF(B11:H11,"9-15"))*(5.5)+SUM(COUNTIF(B11:H11,"10-15"))*(4.5)+SUM(COUNTIF(B11:H11,"12-15"))*(3)+SUM(COUNTIF(B11:H11,"9-12"))*(3)+SUM(COUNTIF(B11:H11,"9-17"))*(7.25)+SUM(COUNTIF(B11:H11,"13-15"))*(2)+SUM(COUNTIF(B11:H11,"9-14"))*(4.5)</f>
        <v>4.5</v>
      </c>
      <c r="K11" s="838"/>
    </row>
    <row r="12" spans="1:11" ht="13.5" customHeight="1" x14ac:dyDescent="0.15">
      <c r="A12" s="824" t="s">
        <v>139</v>
      </c>
      <c r="B12" s="237"/>
      <c r="C12" s="237"/>
      <c r="D12" s="237"/>
      <c r="E12" s="237"/>
      <c r="F12" s="233" t="s">
        <v>140</v>
      </c>
      <c r="G12" s="233" t="s">
        <v>140</v>
      </c>
      <c r="H12" s="233" t="s">
        <v>140</v>
      </c>
      <c r="I12" s="826"/>
      <c r="J12" s="828"/>
      <c r="K12" s="829"/>
    </row>
    <row r="13" spans="1:11" ht="13.5" customHeight="1" thickBot="1" x14ac:dyDescent="0.2">
      <c r="A13" s="825"/>
      <c r="B13" s="171"/>
      <c r="C13" s="170"/>
      <c r="D13" s="171"/>
      <c r="E13" s="171"/>
      <c r="F13" s="173"/>
      <c r="G13" s="173" t="s">
        <v>122</v>
      </c>
      <c r="H13" s="174" t="s">
        <v>231</v>
      </c>
      <c r="I13" s="827"/>
      <c r="J13" s="830"/>
      <c r="K13" s="831"/>
    </row>
    <row r="14" spans="1:11" s="13" customFormat="1" ht="14.25" customHeight="1" x14ac:dyDescent="0.15">
      <c r="A14" s="175" t="s">
        <v>0</v>
      </c>
      <c r="B14" s="176">
        <v>45873</v>
      </c>
      <c r="C14" s="176">
        <v>45874</v>
      </c>
      <c r="D14" s="176">
        <v>45875</v>
      </c>
      <c r="E14" s="176">
        <v>45876</v>
      </c>
      <c r="F14" s="176">
        <v>45877</v>
      </c>
      <c r="G14" s="176">
        <v>45878</v>
      </c>
      <c r="H14" s="176">
        <v>45879</v>
      </c>
      <c r="I14" s="177"/>
      <c r="J14" s="822" t="s">
        <v>2</v>
      </c>
      <c r="K14" s="823"/>
    </row>
    <row r="15" spans="1:11" s="159" customFormat="1" ht="14.25" customHeight="1" x14ac:dyDescent="0.15">
      <c r="A15" s="155" t="s">
        <v>3</v>
      </c>
      <c r="B15" s="157" t="s">
        <v>4</v>
      </c>
      <c r="C15" s="157" t="s">
        <v>5</v>
      </c>
      <c r="D15" s="157" t="s">
        <v>6</v>
      </c>
      <c r="E15" s="157" t="s">
        <v>7</v>
      </c>
      <c r="F15" s="157" t="s">
        <v>8</v>
      </c>
      <c r="G15" s="157" t="s">
        <v>9</v>
      </c>
      <c r="H15" s="158" t="s">
        <v>10</v>
      </c>
      <c r="I15" s="178"/>
      <c r="J15" s="819"/>
      <c r="K15" s="820"/>
    </row>
    <row r="16" spans="1:11" s="159" customFormat="1" ht="14.25" customHeight="1" x14ac:dyDescent="0.15">
      <c r="A16" s="179" t="s">
        <v>142</v>
      </c>
      <c r="B16" s="160">
        <v>7</v>
      </c>
      <c r="C16" s="157"/>
      <c r="D16" s="156"/>
      <c r="E16" s="160">
        <v>6</v>
      </c>
      <c r="F16" s="160">
        <v>4</v>
      </c>
      <c r="G16" s="160">
        <v>7</v>
      </c>
      <c r="H16" s="160">
        <v>4</v>
      </c>
      <c r="I16" s="161"/>
      <c r="J16" s="162"/>
      <c r="K16" s="163"/>
    </row>
    <row r="17" spans="1:11" ht="13.5" customHeight="1" x14ac:dyDescent="0.15">
      <c r="A17" s="164" t="s">
        <v>132</v>
      </c>
      <c r="B17" s="40" t="s">
        <v>140</v>
      </c>
      <c r="C17" s="180"/>
      <c r="D17" s="165"/>
      <c r="E17" s="40" t="s">
        <v>140</v>
      </c>
      <c r="F17" s="238" t="s">
        <v>133</v>
      </c>
      <c r="G17" s="40" t="s">
        <v>140</v>
      </c>
      <c r="H17" s="238" t="s">
        <v>133</v>
      </c>
      <c r="I17" s="166">
        <f t="shared" ref="I17:I20" si="0">COUNTA(B17:H17)</f>
        <v>5</v>
      </c>
      <c r="J17" s="873"/>
      <c r="K17" s="874"/>
    </row>
    <row r="18" spans="1:11" ht="13.5" customHeight="1" x14ac:dyDescent="0.15">
      <c r="A18" s="181" t="s">
        <v>134</v>
      </c>
      <c r="B18" s="40" t="s">
        <v>135</v>
      </c>
      <c r="C18" s="137"/>
      <c r="D18" s="234"/>
      <c r="E18" s="40" t="s">
        <v>135</v>
      </c>
      <c r="F18" s="40" t="s">
        <v>135</v>
      </c>
      <c r="G18" s="40" t="s">
        <v>136</v>
      </c>
      <c r="H18" s="40" t="s">
        <v>135</v>
      </c>
      <c r="I18" s="168">
        <f t="shared" si="0"/>
        <v>5</v>
      </c>
      <c r="J18" s="838">
        <f>SUM(COUNTIF(B18:H18,"9-15"))*(5.5)+SUM(COUNTIF(B18:H18,"10-15"))*(4.5)+SUM(COUNTIF(B18:H18,"12-15"))*(3)+SUM(COUNTIF(B18:H18,"9-12"))*(3)+SUM(COUNTIF(B18:H18,"9-17"))*(7.25)+SUM(COUNTIF(B18:H18,"13-15"))*(2)</f>
        <v>29.25</v>
      </c>
      <c r="K18" s="838"/>
    </row>
    <row r="19" spans="1:11" ht="13.5" customHeight="1" x14ac:dyDescent="0.15">
      <c r="A19" s="182" t="s">
        <v>137</v>
      </c>
      <c r="B19" s="40"/>
      <c r="C19" s="235"/>
      <c r="D19" s="236"/>
      <c r="E19" s="40" t="s">
        <v>135</v>
      </c>
      <c r="F19" s="16"/>
      <c r="G19" s="40" t="s">
        <v>135</v>
      </c>
      <c r="H19" s="40"/>
      <c r="I19" s="166">
        <f t="shared" si="0"/>
        <v>2</v>
      </c>
      <c r="J19" s="838">
        <f>SUM(COUNTIF(B19:H19,"9-15"))*(5.5)+SUM(COUNTIF(B19:H19,"10-15"))*(4.5)+SUM(COUNTIF(B19:H19,"12-15"))*(3)+SUM(COUNTIF(B19:H19,"9-12"))*(3)+SUM(COUNTIF(B19:H19,"9-17"))*(7.25)+SUM(COUNTIF(B19:H19,"13-15"))*(2)+SUM(COUNTIF(B19:H19,"10-12"))*(2)</f>
        <v>11</v>
      </c>
      <c r="K19" s="838"/>
    </row>
    <row r="20" spans="1:11" ht="13.5" customHeight="1" x14ac:dyDescent="0.15">
      <c r="A20" s="164" t="s">
        <v>138</v>
      </c>
      <c r="B20" s="16" t="s">
        <v>135</v>
      </c>
      <c r="C20" s="235"/>
      <c r="D20" s="236"/>
      <c r="E20" s="16"/>
      <c r="F20" s="16" t="s">
        <v>135</v>
      </c>
      <c r="G20" s="16" t="s">
        <v>135</v>
      </c>
      <c r="H20" s="16" t="s">
        <v>135</v>
      </c>
      <c r="I20" s="166">
        <f t="shared" si="0"/>
        <v>4</v>
      </c>
      <c r="J20" s="838">
        <f>SUM(COUNTIF(B20:H20,"9-15"))*(5.5)+SUM(COUNTIF(B20:H20,"10-15"))*(4.5)+SUM(COUNTIF(B20:H20,"12-15"))*(3)+SUM(COUNTIF(B20:H20,"9-12"))*(3)+SUM(COUNTIF(B20:H20,"9-17"))*(7.25)+SUM(COUNTIF(B20:H20,"13-15"))*(2)</f>
        <v>22</v>
      </c>
      <c r="K20" s="838"/>
    </row>
    <row r="21" spans="1:11" ht="13.5" customHeight="1" x14ac:dyDescent="0.15">
      <c r="A21" s="164" t="s">
        <v>39</v>
      </c>
      <c r="B21" s="40" t="s">
        <v>58</v>
      </c>
      <c r="C21" s="234"/>
      <c r="D21" s="234"/>
      <c r="E21" s="40" t="s">
        <v>58</v>
      </c>
      <c r="F21" s="40" t="s">
        <v>58</v>
      </c>
      <c r="G21" s="40"/>
      <c r="H21" s="40" t="s">
        <v>20</v>
      </c>
      <c r="I21" s="166">
        <f>COUNTA(B21:H21)</f>
        <v>4</v>
      </c>
      <c r="J21" s="838">
        <f>SUM(COUNTIF(B21:H21,"9-15"))*(5.5)+SUM(COUNTIF(B21:H21,"10-15"))*(4.5)+SUM(COUNTIF(B21:H21,"12-15"))*(3)+SUM(COUNTIF(B21:H21,"9-12"))*(3)+SUM(COUNTIF(B21:H21,"9-17"))*(7.25)+SUM(COUNTIF(B21:H21,"13-15"))*(2)+SUM(COUNTIF(B21:H21,"9-16"))*(6.25)+SUM(COUNTIF(B21:H21,"9-14"))*(4.5)</f>
        <v>23.25</v>
      </c>
      <c r="K21" s="838"/>
    </row>
    <row r="22" spans="1:11" ht="13.5" customHeight="1" thickBot="1" x14ac:dyDescent="0.2">
      <c r="A22" s="20" t="s">
        <v>230</v>
      </c>
      <c r="B22" s="40" t="s">
        <v>20</v>
      </c>
      <c r="C22" s="234"/>
      <c r="D22" s="234"/>
      <c r="E22" s="40" t="s">
        <v>20</v>
      </c>
      <c r="F22" s="40"/>
      <c r="G22" s="40" t="s">
        <v>20</v>
      </c>
      <c r="H22" s="40"/>
      <c r="I22" s="166">
        <f>COUNTA(B22:H22)</f>
        <v>3</v>
      </c>
      <c r="J22" s="838">
        <f>SUM(COUNTIF(B22:H22,"9-15"))*(5.5)+SUM(COUNTIF(B22:H22,"10-15"))*(4.5)+SUM(COUNTIF(B22:H22,"12-15"))*(3)+SUM(COUNTIF(B22:H22,"9-12"))*(3)+SUM(COUNTIF(B22:H22,"9-17"))*(7.25)+SUM(COUNTIF(B22:H22,"13-15"))*(2)+SUM(COUNTIF(B22:H22,"9-14"))*(4.5)</f>
        <v>13.5</v>
      </c>
      <c r="K22" s="838"/>
    </row>
    <row r="23" spans="1:11" ht="13.5" customHeight="1" x14ac:dyDescent="0.15">
      <c r="A23" s="824" t="s">
        <v>139</v>
      </c>
      <c r="B23" s="233" t="s">
        <v>140</v>
      </c>
      <c r="C23" s="237"/>
      <c r="D23" s="237"/>
      <c r="E23" s="233" t="s">
        <v>140</v>
      </c>
      <c r="F23" s="233" t="s">
        <v>140</v>
      </c>
      <c r="G23" s="233" t="s">
        <v>140</v>
      </c>
      <c r="H23" s="233" t="s">
        <v>140</v>
      </c>
      <c r="I23" s="826"/>
      <c r="J23" s="828"/>
      <c r="K23" s="829"/>
    </row>
    <row r="24" spans="1:11" ht="13.5" customHeight="1" thickBot="1" x14ac:dyDescent="0.2">
      <c r="A24" s="825"/>
      <c r="B24" s="173" t="s">
        <v>79</v>
      </c>
      <c r="C24" s="170"/>
      <c r="D24" s="171"/>
      <c r="E24" s="172"/>
      <c r="F24" s="173"/>
      <c r="G24" s="173" t="s">
        <v>122</v>
      </c>
      <c r="H24" s="174" t="s">
        <v>231</v>
      </c>
      <c r="I24" s="827"/>
      <c r="J24" s="830"/>
      <c r="K24" s="831"/>
    </row>
    <row r="25" spans="1:11" s="13" customFormat="1" ht="14.25" customHeight="1" x14ac:dyDescent="0.15">
      <c r="A25" s="153" t="s">
        <v>0</v>
      </c>
      <c r="B25" s="183">
        <v>45880</v>
      </c>
      <c r="C25" s="183">
        <v>45881</v>
      </c>
      <c r="D25" s="183">
        <v>45882</v>
      </c>
      <c r="E25" s="183">
        <v>45883</v>
      </c>
      <c r="F25" s="183">
        <v>45884</v>
      </c>
      <c r="G25" s="183">
        <v>45885</v>
      </c>
      <c r="H25" s="183">
        <v>45886</v>
      </c>
      <c r="I25" s="177"/>
      <c r="J25" s="822" t="s">
        <v>2</v>
      </c>
      <c r="K25" s="823"/>
    </row>
    <row r="26" spans="1:11" s="159" customFormat="1" ht="14.25" customHeight="1" x14ac:dyDescent="0.15">
      <c r="A26" s="155" t="s">
        <v>3</v>
      </c>
      <c r="B26" s="353" t="s">
        <v>4</v>
      </c>
      <c r="C26" s="157" t="s">
        <v>5</v>
      </c>
      <c r="D26" s="157" t="s">
        <v>6</v>
      </c>
      <c r="E26" s="157" t="s">
        <v>7</v>
      </c>
      <c r="F26" s="157" t="s">
        <v>8</v>
      </c>
      <c r="G26" s="157" t="s">
        <v>9</v>
      </c>
      <c r="H26" s="158" t="s">
        <v>10</v>
      </c>
      <c r="I26" s="178"/>
      <c r="J26" s="819"/>
      <c r="K26" s="820"/>
    </row>
    <row r="27" spans="1:11" s="123" customFormat="1" ht="14.25" customHeight="1" x14ac:dyDescent="0.15">
      <c r="A27" s="179" t="s">
        <v>131</v>
      </c>
      <c r="B27" s="1031" t="s">
        <v>256</v>
      </c>
      <c r="C27" s="1032"/>
      <c r="D27" s="1032"/>
      <c r="E27" s="1032"/>
      <c r="F27" s="1033"/>
      <c r="G27" s="160">
        <v>7</v>
      </c>
      <c r="H27" s="160">
        <v>4</v>
      </c>
      <c r="I27" s="161"/>
      <c r="J27" s="162"/>
      <c r="K27" s="163"/>
    </row>
    <row r="28" spans="1:11" ht="13.5" customHeight="1" x14ac:dyDescent="0.15">
      <c r="A28" s="164" t="s">
        <v>132</v>
      </c>
      <c r="B28" s="180"/>
      <c r="C28" s="180"/>
      <c r="D28" s="165"/>
      <c r="E28" s="180"/>
      <c r="F28" s="180"/>
      <c r="G28" s="40" t="s">
        <v>140</v>
      </c>
      <c r="H28" s="238" t="s">
        <v>133</v>
      </c>
      <c r="I28" s="166">
        <f t="shared" ref="I28:I31" si="1">COUNTA(B28:H28)</f>
        <v>2</v>
      </c>
      <c r="J28" s="873"/>
      <c r="K28" s="874"/>
    </row>
    <row r="29" spans="1:11" ht="13.5" customHeight="1" x14ac:dyDescent="0.15">
      <c r="A29" s="181" t="s">
        <v>134</v>
      </c>
      <c r="B29" s="137"/>
      <c r="C29" s="137"/>
      <c r="D29" s="234"/>
      <c r="E29" s="137"/>
      <c r="F29" s="137"/>
      <c r="G29" s="40" t="s">
        <v>136</v>
      </c>
      <c r="H29" s="40" t="s">
        <v>135</v>
      </c>
      <c r="I29" s="168">
        <f t="shared" si="1"/>
        <v>2</v>
      </c>
      <c r="J29" s="838">
        <f>SUM(COUNTIF(B29:H29,"9-15"))*(5.5)+SUM(COUNTIF(B29:H29,"10-15"))*(4.5)+SUM(COUNTIF(B29:H29,"12-15"))*(3)+SUM(COUNTIF(B29:H29,"9-12"))*(3)+SUM(COUNTIF(B29:H29,"9-17"))*(7.25)+SUM(COUNTIF(B29:H29,"13-15"))*(2)</f>
        <v>12.75</v>
      </c>
      <c r="K29" s="838"/>
    </row>
    <row r="30" spans="1:11" ht="13.5" customHeight="1" x14ac:dyDescent="0.15">
      <c r="A30" s="182" t="s">
        <v>137</v>
      </c>
      <c r="B30" s="235"/>
      <c r="C30" s="235"/>
      <c r="D30" s="236"/>
      <c r="E30" s="235"/>
      <c r="F30" s="235"/>
      <c r="G30" s="40" t="s">
        <v>135</v>
      </c>
      <c r="H30" s="40"/>
      <c r="I30" s="166">
        <f t="shared" si="1"/>
        <v>1</v>
      </c>
      <c r="J30" s="838">
        <f>SUM(COUNTIF(B30:H30,"9-15"))*(5.5)+SUM(COUNTIF(B30:H30,"10-15"))*(4.5)+SUM(COUNTIF(B30:H30,"12-15"))*(3)+SUM(COUNTIF(B30:H30,"9-12"))*(3)+SUM(COUNTIF(B30:H30,"9-17"))*(7.25)+SUM(COUNTIF(B30:H30,"13-15"))*(2)+SUM(COUNTIF(B30:H30,"10-12"))*(2)</f>
        <v>5.5</v>
      </c>
      <c r="K30" s="838"/>
    </row>
    <row r="31" spans="1:11" ht="13.5" customHeight="1" x14ac:dyDescent="0.15">
      <c r="A31" s="164" t="s">
        <v>138</v>
      </c>
      <c r="B31" s="235"/>
      <c r="C31" s="235"/>
      <c r="D31" s="236"/>
      <c r="E31" s="235"/>
      <c r="F31" s="235"/>
      <c r="G31" s="16" t="s">
        <v>135</v>
      </c>
      <c r="H31" s="16" t="s">
        <v>135</v>
      </c>
      <c r="I31" s="166">
        <f t="shared" si="1"/>
        <v>2</v>
      </c>
      <c r="J31" s="838">
        <f>SUM(COUNTIF(B31:H31,"9-15"))*(5.5)+SUM(COUNTIF(B31:H31,"10-15"))*(4.5)+SUM(COUNTIF(B31:H31,"12-15"))*(3)+SUM(COUNTIF(B31:H31,"9-12"))*(3)+SUM(COUNTIF(B31:H31,"9-17"))*(7.25)+SUM(COUNTIF(B31:H31,"13-15"))*(2)</f>
        <v>11</v>
      </c>
      <c r="K31" s="838"/>
    </row>
    <row r="32" spans="1:11" ht="13.5" customHeight="1" x14ac:dyDescent="0.15">
      <c r="A32" s="164" t="s">
        <v>39</v>
      </c>
      <c r="B32" s="234"/>
      <c r="C32" s="234"/>
      <c r="D32" s="234"/>
      <c r="E32" s="234"/>
      <c r="F32" s="234"/>
      <c r="G32" s="40"/>
      <c r="H32" s="40" t="s">
        <v>20</v>
      </c>
      <c r="I32" s="166">
        <f>COUNTA(B32:H32)</f>
        <v>1</v>
      </c>
      <c r="J32" s="838">
        <f>SUM(COUNTIF(B32:H32,"9-15"))*(5.5)+SUM(COUNTIF(B32:H32,"10-15"))*(4.5)+SUM(COUNTIF(B32:H32,"12-15"))*(3)+SUM(COUNTIF(B32:H32,"9-12"))*(3)+SUM(COUNTIF(B32:H32,"9-17"))*(7.25)+SUM(COUNTIF(B32:H32,"13-15"))*(2)+SUM(COUNTIF(B32:H32,"9-16"))*(6.25)+SUM(COUNTIF(B32:H32,"9-14"))*(4.5)</f>
        <v>4.5</v>
      </c>
      <c r="K32" s="838"/>
    </row>
    <row r="33" spans="1:11" ht="13.5" customHeight="1" thickBot="1" x14ac:dyDescent="0.2">
      <c r="A33" s="20" t="s">
        <v>230</v>
      </c>
      <c r="B33" s="234"/>
      <c r="C33" s="234"/>
      <c r="D33" s="234"/>
      <c r="E33" s="234"/>
      <c r="F33" s="234"/>
      <c r="G33" s="40" t="s">
        <v>20</v>
      </c>
      <c r="H33" s="40"/>
      <c r="I33" s="166">
        <f>COUNTA(B33:H33)</f>
        <v>1</v>
      </c>
      <c r="J33" s="838">
        <f>SUM(COUNTIF(B33:H33,"9-15"))*(5.5)+SUM(COUNTIF(B33:H33,"10-15"))*(4.5)+SUM(COUNTIF(B33:H33,"12-15"))*(3)+SUM(COUNTIF(B33:H33,"9-12"))*(3)+SUM(COUNTIF(B33:H33,"9-17"))*(7.25)+SUM(COUNTIF(B33:H33,"13-15"))*(2)+SUM(COUNTIF(B33:H33,"9-14"))*(4.5)</f>
        <v>4.5</v>
      </c>
      <c r="K33" s="838"/>
    </row>
    <row r="34" spans="1:11" ht="13.5" customHeight="1" x14ac:dyDescent="0.15">
      <c r="A34" s="824" t="s">
        <v>139</v>
      </c>
      <c r="B34" s="237"/>
      <c r="C34" s="237"/>
      <c r="D34" s="237"/>
      <c r="E34" s="237"/>
      <c r="F34" s="237"/>
      <c r="G34" s="233" t="s">
        <v>140</v>
      </c>
      <c r="H34" s="233" t="s">
        <v>140</v>
      </c>
      <c r="I34" s="826"/>
      <c r="J34" s="828"/>
      <c r="K34" s="829"/>
    </row>
    <row r="35" spans="1:11" ht="13.5" customHeight="1" thickBot="1" x14ac:dyDescent="0.2">
      <c r="A35" s="825"/>
      <c r="B35" s="170"/>
      <c r="C35" s="170"/>
      <c r="D35" s="171"/>
      <c r="E35" s="170"/>
      <c r="F35" s="170"/>
      <c r="G35" s="173" t="s">
        <v>122</v>
      </c>
      <c r="H35" s="174" t="s">
        <v>231</v>
      </c>
      <c r="I35" s="827"/>
      <c r="J35" s="830"/>
      <c r="K35" s="831"/>
    </row>
    <row r="36" spans="1:11" s="13" customFormat="1" ht="14.25" customHeight="1" x14ac:dyDescent="0.15">
      <c r="A36" s="153" t="s">
        <v>0</v>
      </c>
      <c r="B36" s="183">
        <v>45887</v>
      </c>
      <c r="C36" s="183">
        <v>45888</v>
      </c>
      <c r="D36" s="183">
        <v>45889</v>
      </c>
      <c r="E36" s="183">
        <v>45890</v>
      </c>
      <c r="F36" s="183">
        <v>45891</v>
      </c>
      <c r="G36" s="183">
        <v>45892</v>
      </c>
      <c r="H36" s="183">
        <v>45893</v>
      </c>
      <c r="I36" s="177"/>
      <c r="J36" s="822" t="s">
        <v>2</v>
      </c>
      <c r="K36" s="823"/>
    </row>
    <row r="37" spans="1:11" s="159" customFormat="1" ht="14.25" customHeight="1" x14ac:dyDescent="0.15">
      <c r="A37" s="155" t="s">
        <v>3</v>
      </c>
      <c r="B37" s="157" t="s">
        <v>4</v>
      </c>
      <c r="C37" s="157" t="s">
        <v>5</v>
      </c>
      <c r="D37" s="157" t="s">
        <v>6</v>
      </c>
      <c r="E37" s="157" t="s">
        <v>7</v>
      </c>
      <c r="F37" s="157" t="s">
        <v>8</v>
      </c>
      <c r="G37" s="157" t="s">
        <v>9</v>
      </c>
      <c r="H37" s="158" t="s">
        <v>10</v>
      </c>
      <c r="I37" s="178"/>
      <c r="J37" s="819"/>
      <c r="K37" s="820"/>
    </row>
    <row r="38" spans="1:11" s="159" customFormat="1" ht="14.25" customHeight="1" x14ac:dyDescent="0.15">
      <c r="A38" s="179" t="s">
        <v>142</v>
      </c>
      <c r="B38" s="160">
        <v>7</v>
      </c>
      <c r="C38" s="157"/>
      <c r="D38" s="156"/>
      <c r="E38" s="160">
        <v>6</v>
      </c>
      <c r="F38" s="160">
        <v>4</v>
      </c>
      <c r="G38" s="160">
        <v>7</v>
      </c>
      <c r="H38" s="160">
        <v>4</v>
      </c>
      <c r="I38" s="161"/>
      <c r="J38" s="162"/>
      <c r="K38" s="163"/>
    </row>
    <row r="39" spans="1:11" ht="13.5" customHeight="1" x14ac:dyDescent="0.15">
      <c r="A39" s="164" t="s">
        <v>132</v>
      </c>
      <c r="B39" s="40" t="s">
        <v>140</v>
      </c>
      <c r="C39" s="180"/>
      <c r="D39" s="165"/>
      <c r="E39" s="40" t="s">
        <v>140</v>
      </c>
      <c r="F39" s="238" t="s">
        <v>133</v>
      </c>
      <c r="G39" s="40" t="s">
        <v>140</v>
      </c>
      <c r="H39" s="238" t="s">
        <v>133</v>
      </c>
      <c r="I39" s="166">
        <f t="shared" ref="I39:I42" si="2">COUNTA(B39:H39)</f>
        <v>5</v>
      </c>
      <c r="J39" s="873"/>
      <c r="K39" s="874"/>
    </row>
    <row r="40" spans="1:11" ht="13.5" customHeight="1" x14ac:dyDescent="0.15">
      <c r="A40" s="181" t="s">
        <v>134</v>
      </c>
      <c r="B40" s="40" t="s">
        <v>135</v>
      </c>
      <c r="C40" s="137"/>
      <c r="D40" s="234"/>
      <c r="E40" s="40" t="s">
        <v>135</v>
      </c>
      <c r="F40" s="40" t="s">
        <v>135</v>
      </c>
      <c r="G40" s="40" t="s">
        <v>136</v>
      </c>
      <c r="H40" s="40" t="s">
        <v>135</v>
      </c>
      <c r="I40" s="168">
        <f t="shared" si="2"/>
        <v>5</v>
      </c>
      <c r="J40" s="838">
        <f>SUM(COUNTIF(B40:H40,"9-15"))*(5.5)+SUM(COUNTIF(B40:H40,"10-15"))*(4.5)+SUM(COUNTIF(B40:H40,"12-15"))*(3)+SUM(COUNTIF(B40:H40,"9-12"))*(3)+SUM(COUNTIF(B40:H40,"9-17"))*(7.25)+SUM(COUNTIF(B40:H40,"13-15"))*(2)</f>
        <v>29.25</v>
      </c>
      <c r="K40" s="838"/>
    </row>
    <row r="41" spans="1:11" ht="13.5" customHeight="1" x14ac:dyDescent="0.15">
      <c r="A41" s="182" t="s">
        <v>137</v>
      </c>
      <c r="B41" s="40"/>
      <c r="C41" s="235"/>
      <c r="D41" s="236"/>
      <c r="E41" s="40" t="s">
        <v>135</v>
      </c>
      <c r="F41" s="16"/>
      <c r="G41" s="40" t="s">
        <v>135</v>
      </c>
      <c r="H41" s="40"/>
      <c r="I41" s="166">
        <f t="shared" si="2"/>
        <v>2</v>
      </c>
      <c r="J41" s="838">
        <f>SUM(COUNTIF(B41:H41,"9-15"))*(5.5)+SUM(COUNTIF(B41:H41,"10-15"))*(4.5)+SUM(COUNTIF(B41:H41,"12-15"))*(3)+SUM(COUNTIF(B41:H41,"9-12"))*(3)+SUM(COUNTIF(B41:H41,"9-17"))*(7.25)+SUM(COUNTIF(B41:H41,"13-15"))*(2)+SUM(COUNTIF(B41:H41,"10-12"))*(2)</f>
        <v>11</v>
      </c>
      <c r="K41" s="838"/>
    </row>
    <row r="42" spans="1:11" ht="13.5" customHeight="1" x14ac:dyDescent="0.15">
      <c r="A42" s="164" t="s">
        <v>138</v>
      </c>
      <c r="B42" s="16" t="s">
        <v>135</v>
      </c>
      <c r="C42" s="235"/>
      <c r="D42" s="236"/>
      <c r="E42" s="16"/>
      <c r="F42" s="16" t="s">
        <v>135</v>
      </c>
      <c r="G42" s="16" t="s">
        <v>135</v>
      </c>
      <c r="H42" s="16" t="s">
        <v>135</v>
      </c>
      <c r="I42" s="166">
        <f t="shared" si="2"/>
        <v>4</v>
      </c>
      <c r="J42" s="838">
        <f>SUM(COUNTIF(B42:H42,"9-15"))*(5.5)+SUM(COUNTIF(B42:H42,"10-15"))*(4.5)+SUM(COUNTIF(B42:H42,"12-15"))*(3)+SUM(COUNTIF(B42:H42,"9-12"))*(3)+SUM(COUNTIF(B42:H42,"9-17"))*(7.25)+SUM(COUNTIF(B42:H42,"13-15"))*(2)</f>
        <v>22</v>
      </c>
      <c r="K42" s="838"/>
    </row>
    <row r="43" spans="1:11" ht="13.5" customHeight="1" x14ac:dyDescent="0.15">
      <c r="A43" s="164" t="s">
        <v>39</v>
      </c>
      <c r="B43" s="40" t="s">
        <v>58</v>
      </c>
      <c r="C43" s="234"/>
      <c r="D43" s="234"/>
      <c r="E43" s="40" t="s">
        <v>58</v>
      </c>
      <c r="F43" s="40" t="s">
        <v>58</v>
      </c>
      <c r="G43" s="40"/>
      <c r="H43" s="40" t="s">
        <v>20</v>
      </c>
      <c r="I43" s="166">
        <f>COUNTA(B43:H43)</f>
        <v>4</v>
      </c>
      <c r="J43" s="838">
        <f>SUM(COUNTIF(B43:H43,"9-15"))*(5.5)+SUM(COUNTIF(B43:H43,"10-15"))*(4.5)+SUM(COUNTIF(B43:H43,"12-15"))*(3)+SUM(COUNTIF(B43:H43,"9-12"))*(3)+SUM(COUNTIF(B43:H43,"9-17"))*(7.25)+SUM(COUNTIF(B43:H43,"13-15"))*(2)+SUM(COUNTIF(B43:H43,"9-16"))*(6.25)+SUM(COUNTIF(B43:H43,"9-14"))*(4.5)</f>
        <v>23.25</v>
      </c>
      <c r="K43" s="838"/>
    </row>
    <row r="44" spans="1:11" ht="13.5" customHeight="1" thickBot="1" x14ac:dyDescent="0.2">
      <c r="A44" s="20" t="s">
        <v>230</v>
      </c>
      <c r="B44" s="40" t="s">
        <v>20</v>
      </c>
      <c r="C44" s="234"/>
      <c r="D44" s="234"/>
      <c r="E44" s="40" t="s">
        <v>20</v>
      </c>
      <c r="F44" s="40"/>
      <c r="G44" s="40" t="s">
        <v>20</v>
      </c>
      <c r="H44" s="40"/>
      <c r="I44" s="166">
        <f>COUNTA(B44:H44)</f>
        <v>3</v>
      </c>
      <c r="J44" s="838">
        <f>SUM(COUNTIF(B44:H44,"9-15"))*(5.5)+SUM(COUNTIF(B44:H44,"10-15"))*(4.5)+SUM(COUNTIF(B44:H44,"12-15"))*(3)+SUM(COUNTIF(B44:H44,"9-12"))*(3)+SUM(COUNTIF(B44:H44,"9-17"))*(7.25)+SUM(COUNTIF(B44:H44,"13-15"))*(2)+SUM(COUNTIF(B44:H44,"9-14"))*(4.5)</f>
        <v>13.5</v>
      </c>
      <c r="K44" s="838"/>
    </row>
    <row r="45" spans="1:11" ht="13.5" customHeight="1" x14ac:dyDescent="0.15">
      <c r="A45" s="824" t="s">
        <v>139</v>
      </c>
      <c r="B45" s="233" t="s">
        <v>140</v>
      </c>
      <c r="C45" s="237"/>
      <c r="D45" s="237"/>
      <c r="E45" s="233" t="s">
        <v>140</v>
      </c>
      <c r="F45" s="233" t="s">
        <v>140</v>
      </c>
      <c r="G45" s="233" t="s">
        <v>140</v>
      </c>
      <c r="H45" s="233" t="s">
        <v>140</v>
      </c>
      <c r="I45" s="826"/>
      <c r="J45" s="828"/>
      <c r="K45" s="829"/>
    </row>
    <row r="46" spans="1:11" ht="13.5" customHeight="1" thickBot="1" x14ac:dyDescent="0.2">
      <c r="A46" s="825"/>
      <c r="B46" s="173" t="s">
        <v>79</v>
      </c>
      <c r="C46" s="170"/>
      <c r="D46" s="171"/>
      <c r="E46" s="172"/>
      <c r="F46" s="173"/>
      <c r="G46" s="173" t="s">
        <v>122</v>
      </c>
      <c r="H46" s="174" t="s">
        <v>231</v>
      </c>
      <c r="I46" s="827"/>
      <c r="J46" s="830"/>
      <c r="K46" s="831"/>
    </row>
    <row r="47" spans="1:11" s="13" customFormat="1" ht="12.75" customHeight="1" x14ac:dyDescent="0.15">
      <c r="A47" s="175" t="s">
        <v>0</v>
      </c>
      <c r="B47" s="176">
        <v>45894</v>
      </c>
      <c r="C47" s="176">
        <v>45895</v>
      </c>
      <c r="D47" s="176">
        <v>45896</v>
      </c>
      <c r="E47" s="176">
        <v>45897</v>
      </c>
      <c r="F47" s="176">
        <v>45898</v>
      </c>
      <c r="G47" s="176">
        <v>45899</v>
      </c>
      <c r="H47" s="176">
        <v>45900</v>
      </c>
      <c r="I47" s="177"/>
      <c r="J47" s="822" t="s">
        <v>2</v>
      </c>
      <c r="K47" s="823"/>
    </row>
    <row r="48" spans="1:11" s="159" customFormat="1" ht="12.75" customHeight="1" x14ac:dyDescent="0.15">
      <c r="A48" s="155" t="s">
        <v>3</v>
      </c>
      <c r="B48" s="157" t="s">
        <v>4</v>
      </c>
      <c r="C48" s="157" t="s">
        <v>5</v>
      </c>
      <c r="D48" s="157" t="s">
        <v>6</v>
      </c>
      <c r="E48" s="157" t="s">
        <v>7</v>
      </c>
      <c r="F48" s="157" t="s">
        <v>8</v>
      </c>
      <c r="G48" s="157" t="s">
        <v>9</v>
      </c>
      <c r="H48" s="158" t="s">
        <v>10</v>
      </c>
      <c r="I48" s="178"/>
      <c r="J48" s="819"/>
      <c r="K48" s="820"/>
    </row>
    <row r="49" spans="1:11" s="123" customFormat="1" ht="12.75" customHeight="1" x14ac:dyDescent="0.15">
      <c r="A49" s="179" t="s">
        <v>131</v>
      </c>
      <c r="B49" s="160">
        <v>7</v>
      </c>
      <c r="C49" s="157"/>
      <c r="D49" s="156"/>
      <c r="E49" s="160">
        <v>6</v>
      </c>
      <c r="F49" s="160">
        <v>4</v>
      </c>
      <c r="G49" s="160">
        <v>7</v>
      </c>
      <c r="H49" s="160">
        <v>4</v>
      </c>
      <c r="I49" s="161"/>
      <c r="J49" s="162"/>
      <c r="K49" s="163"/>
    </row>
    <row r="50" spans="1:11" ht="13.5" customHeight="1" x14ac:dyDescent="0.15">
      <c r="A50" s="164" t="s">
        <v>132</v>
      </c>
      <c r="B50" s="40" t="s">
        <v>140</v>
      </c>
      <c r="C50" s="180"/>
      <c r="D50" s="165"/>
      <c r="E50" s="40" t="s">
        <v>140</v>
      </c>
      <c r="F50" s="238" t="s">
        <v>133</v>
      </c>
      <c r="G50" s="40" t="s">
        <v>140</v>
      </c>
      <c r="H50" s="238" t="s">
        <v>133</v>
      </c>
      <c r="I50" s="166">
        <f t="shared" ref="I50:I53" si="3">COUNTA(B50:H50)</f>
        <v>5</v>
      </c>
      <c r="J50" s="873"/>
      <c r="K50" s="874"/>
    </row>
    <row r="51" spans="1:11" ht="13.5" customHeight="1" x14ac:dyDescent="0.15">
      <c r="A51" s="181" t="s">
        <v>134</v>
      </c>
      <c r="B51" s="40" t="s">
        <v>135</v>
      </c>
      <c r="C51" s="137"/>
      <c r="D51" s="234"/>
      <c r="E51" s="40" t="s">
        <v>135</v>
      </c>
      <c r="F51" s="40" t="s">
        <v>135</v>
      </c>
      <c r="G51" s="40" t="s">
        <v>136</v>
      </c>
      <c r="H51" s="40" t="s">
        <v>135</v>
      </c>
      <c r="I51" s="168">
        <f t="shared" si="3"/>
        <v>5</v>
      </c>
      <c r="J51" s="838">
        <f>SUM(COUNTIF(B51:H51,"9-15"))*(5.5)+SUM(COUNTIF(B51:H51,"10-15"))*(4.5)+SUM(COUNTIF(B51:H51,"12-15"))*(3)+SUM(COUNTIF(B51:H51,"9-12"))*(3)+SUM(COUNTIF(B51:H51,"9-17"))*(7.25)+SUM(COUNTIF(B51:H51,"13-15"))*(2)</f>
        <v>29.25</v>
      </c>
      <c r="K51" s="838"/>
    </row>
    <row r="52" spans="1:11" ht="13.5" customHeight="1" x14ac:dyDescent="0.15">
      <c r="A52" s="182" t="s">
        <v>137</v>
      </c>
      <c r="B52" s="40"/>
      <c r="C52" s="235"/>
      <c r="D52" s="236"/>
      <c r="E52" s="40" t="s">
        <v>135</v>
      </c>
      <c r="F52" s="16"/>
      <c r="G52" s="40" t="s">
        <v>135</v>
      </c>
      <c r="H52" s="40"/>
      <c r="I52" s="166">
        <f t="shared" si="3"/>
        <v>2</v>
      </c>
      <c r="J52" s="838">
        <f>SUM(COUNTIF(B52:H52,"9-15"))*(5.5)+SUM(COUNTIF(B52:H52,"10-15"))*(4.5)+SUM(COUNTIF(B52:H52,"12-15"))*(3)+SUM(COUNTIF(B52:H52,"9-12"))*(3)+SUM(COUNTIF(B52:H52,"9-17"))*(7.25)+SUM(COUNTIF(B52:H52,"13-15"))*(2)+SUM(COUNTIF(B52:H52,"10-12"))*(2)</f>
        <v>11</v>
      </c>
      <c r="K52" s="838"/>
    </row>
    <row r="53" spans="1:11" ht="13.5" customHeight="1" x14ac:dyDescent="0.15">
      <c r="A53" s="164" t="s">
        <v>138</v>
      </c>
      <c r="B53" s="16" t="s">
        <v>135</v>
      </c>
      <c r="C53" s="235"/>
      <c r="D53" s="236"/>
      <c r="E53" s="16"/>
      <c r="F53" s="16" t="s">
        <v>135</v>
      </c>
      <c r="G53" s="16" t="s">
        <v>135</v>
      </c>
      <c r="H53" s="16" t="s">
        <v>135</v>
      </c>
      <c r="I53" s="166">
        <f t="shared" si="3"/>
        <v>4</v>
      </c>
      <c r="J53" s="838">
        <f>SUM(COUNTIF(B53:H53,"9-15"))*(5.5)+SUM(COUNTIF(B53:H53,"10-15"))*(4.5)+SUM(COUNTIF(B53:H53,"12-15"))*(3)+SUM(COUNTIF(B53:H53,"9-12"))*(3)+SUM(COUNTIF(B53:H53,"9-17"))*(7.25)+SUM(COUNTIF(B53:H53,"13-15"))*(2)</f>
        <v>22</v>
      </c>
      <c r="K53" s="838"/>
    </row>
    <row r="54" spans="1:11" ht="13.5" customHeight="1" x14ac:dyDescent="0.15">
      <c r="A54" s="164" t="s">
        <v>39</v>
      </c>
      <c r="B54" s="40" t="s">
        <v>58</v>
      </c>
      <c r="C54" s="234"/>
      <c r="D54" s="234"/>
      <c r="E54" s="40" t="s">
        <v>58</v>
      </c>
      <c r="F54" s="40" t="s">
        <v>58</v>
      </c>
      <c r="G54" s="40"/>
      <c r="H54" s="40" t="s">
        <v>20</v>
      </c>
      <c r="I54" s="166">
        <f>COUNTA(B54:H54)</f>
        <v>4</v>
      </c>
      <c r="J54" s="838">
        <f>SUM(COUNTIF(B54:H54,"9-15"))*(5.5)+SUM(COUNTIF(B54:H54,"10-15"))*(4.5)+SUM(COUNTIF(B54:H54,"12-15"))*(3)+SUM(COUNTIF(B54:H54,"9-12"))*(3)+SUM(COUNTIF(B54:H54,"9-17"))*(7.25)+SUM(COUNTIF(B54:H54,"13-15"))*(2)+SUM(COUNTIF(B54:H54,"9-16"))*(6.25)+SUM(COUNTIF(B54:H54,"9-14"))*(4.5)</f>
        <v>23.25</v>
      </c>
      <c r="K54" s="838"/>
    </row>
    <row r="55" spans="1:11" ht="13.5" customHeight="1" thickBot="1" x14ac:dyDescent="0.2">
      <c r="A55" s="20" t="s">
        <v>230</v>
      </c>
      <c r="B55" s="40" t="s">
        <v>20</v>
      </c>
      <c r="C55" s="234"/>
      <c r="D55" s="234"/>
      <c r="E55" s="40" t="s">
        <v>20</v>
      </c>
      <c r="F55" s="40"/>
      <c r="G55" s="40" t="s">
        <v>20</v>
      </c>
      <c r="H55" s="40"/>
      <c r="I55" s="166">
        <f>COUNTA(B55:H55)</f>
        <v>3</v>
      </c>
      <c r="J55" s="838">
        <f>SUM(COUNTIF(B55:H55,"9-15"))*(5.5)+SUM(COUNTIF(B55:H55,"10-15"))*(4.5)+SUM(COUNTIF(B55:H55,"12-15"))*(3)+SUM(COUNTIF(B55:H55,"9-12"))*(3)+SUM(COUNTIF(B55:H55,"9-17"))*(7.25)+SUM(COUNTIF(B55:H55,"13-15"))*(2)+SUM(COUNTIF(B55:H55,"9-14"))*(4.5)</f>
        <v>13.5</v>
      </c>
      <c r="K55" s="838"/>
    </row>
    <row r="56" spans="1:11" ht="13.5" customHeight="1" x14ac:dyDescent="0.15">
      <c r="A56" s="824" t="s">
        <v>139</v>
      </c>
      <c r="B56" s="233" t="s">
        <v>140</v>
      </c>
      <c r="C56" s="237"/>
      <c r="D56" s="237"/>
      <c r="E56" s="233" t="s">
        <v>140</v>
      </c>
      <c r="F56" s="233" t="s">
        <v>140</v>
      </c>
      <c r="G56" s="233" t="s">
        <v>140</v>
      </c>
      <c r="H56" s="233" t="s">
        <v>140</v>
      </c>
      <c r="I56" s="826"/>
      <c r="J56" s="828"/>
      <c r="K56" s="829"/>
    </row>
    <row r="57" spans="1:11" ht="13.5" customHeight="1" thickBot="1" x14ac:dyDescent="0.2">
      <c r="A57" s="825"/>
      <c r="B57" s="173" t="s">
        <v>79</v>
      </c>
      <c r="C57" s="170"/>
      <c r="D57" s="171"/>
      <c r="E57" s="172"/>
      <c r="F57" s="173"/>
      <c r="G57" s="173" t="s">
        <v>122</v>
      </c>
      <c r="H57" s="174" t="s">
        <v>231</v>
      </c>
      <c r="I57" s="827"/>
      <c r="J57" s="830"/>
      <c r="K57" s="831"/>
    </row>
    <row r="58" spans="1:11" ht="12.75" customHeight="1" x14ac:dyDescent="0.15">
      <c r="J58" s="736" t="s">
        <v>255</v>
      </c>
      <c r="K58" s="736"/>
    </row>
    <row r="59" spans="1:11" s="1" customFormat="1" x14ac:dyDescent="0.15">
      <c r="A59" s="737" t="s">
        <v>143</v>
      </c>
      <c r="B59" s="738"/>
      <c r="C59" s="13"/>
      <c r="D59" s="897" t="s">
        <v>144</v>
      </c>
      <c r="E59" s="897"/>
      <c r="F59" s="14"/>
      <c r="G59" s="14"/>
      <c r="H59" s="10"/>
      <c r="I59" s="10"/>
      <c r="J59" s="736"/>
      <c r="K59" s="736"/>
    </row>
    <row r="60" spans="1:11" s="1" customFormat="1" ht="15" customHeight="1" x14ac:dyDescent="0.15">
      <c r="A60" s="1038" t="s">
        <v>145</v>
      </c>
      <c r="B60" s="1039"/>
      <c r="C60" s="186" t="s">
        <v>146</v>
      </c>
      <c r="D60" s="187"/>
      <c r="E60" s="187"/>
      <c r="F60" s="187"/>
      <c r="G60" s="187"/>
      <c r="H60" s="187"/>
      <c r="I60" s="187"/>
      <c r="J60" s="187"/>
      <c r="K60" s="187"/>
    </row>
    <row r="61" spans="1:11" s="1" customFormat="1" ht="15" customHeight="1" x14ac:dyDescent="0.15">
      <c r="A61" s="1038" t="s">
        <v>147</v>
      </c>
      <c r="B61" s="1039"/>
      <c r="C61" s="187" t="s">
        <v>148</v>
      </c>
      <c r="D61" s="187"/>
      <c r="E61" s="187"/>
      <c r="F61" s="187"/>
      <c r="G61" s="187"/>
      <c r="H61" s="187"/>
      <c r="I61" s="187"/>
      <c r="J61" s="187"/>
      <c r="K61" s="187"/>
    </row>
    <row r="62" spans="1:11" s="1" customFormat="1" ht="15" customHeight="1" x14ac:dyDescent="0.15">
      <c r="A62" s="184" t="s">
        <v>149</v>
      </c>
      <c r="B62" s="185"/>
      <c r="C62" s="1040" t="s">
        <v>150</v>
      </c>
      <c r="D62" s="1041"/>
      <c r="E62" s="1041"/>
      <c r="F62" s="1041"/>
      <c r="G62" s="1041"/>
      <c r="H62" s="1041"/>
      <c r="I62" s="1041"/>
      <c r="J62" s="1041"/>
      <c r="K62" s="1041"/>
    </row>
    <row r="63" spans="1:11" s="1" customFormat="1" ht="15" customHeight="1" x14ac:dyDescent="0.15">
      <c r="A63" s="184" t="s">
        <v>151</v>
      </c>
      <c r="B63" s="185"/>
      <c r="C63" s="187" t="s">
        <v>152</v>
      </c>
      <c r="D63" s="187"/>
      <c r="E63" s="187"/>
      <c r="F63" s="187"/>
      <c r="G63" s="187"/>
      <c r="H63" s="187"/>
      <c r="I63" s="187"/>
      <c r="J63" s="187"/>
      <c r="K63" s="187"/>
    </row>
    <row r="64" spans="1:11" s="1" customFormat="1" ht="15" customHeight="1" x14ac:dyDescent="0.15">
      <c r="A64" s="1034"/>
      <c r="B64" s="1035"/>
      <c r="C64" s="1036" t="s">
        <v>153</v>
      </c>
      <c r="D64" s="1037"/>
      <c r="E64" s="1037"/>
      <c r="F64" s="1037"/>
      <c r="G64" s="1037"/>
      <c r="H64" s="1037"/>
      <c r="I64" s="1037"/>
      <c r="J64" s="1037"/>
      <c r="K64" s="1037"/>
    </row>
  </sheetData>
  <mergeCells count="62">
    <mergeCell ref="A64:B64"/>
    <mergeCell ref="C64:K64"/>
    <mergeCell ref="B27:F27"/>
    <mergeCell ref="J58:K59"/>
    <mergeCell ref="A59:B59"/>
    <mergeCell ref="D59:E59"/>
    <mergeCell ref="A60:B60"/>
    <mergeCell ref="A61:B61"/>
    <mergeCell ref="C62:K62"/>
    <mergeCell ref="J51:K51"/>
    <mergeCell ref="J52:K52"/>
    <mergeCell ref="J53:K53"/>
    <mergeCell ref="J54:K54"/>
    <mergeCell ref="J55:K55"/>
    <mergeCell ref="A56:A57"/>
    <mergeCell ref="I56:I57"/>
    <mergeCell ref="J56:K57"/>
    <mergeCell ref="J44:K44"/>
    <mergeCell ref="A45:A46"/>
    <mergeCell ref="I45:I46"/>
    <mergeCell ref="J45:K46"/>
    <mergeCell ref="J47:K48"/>
    <mergeCell ref="J50:K50"/>
    <mergeCell ref="J43:K43"/>
    <mergeCell ref="J29:K29"/>
    <mergeCell ref="J30:K30"/>
    <mergeCell ref="J31:K31"/>
    <mergeCell ref="J32:K32"/>
    <mergeCell ref="J33:K33"/>
    <mergeCell ref="J36:K37"/>
    <mergeCell ref="J39:K39"/>
    <mergeCell ref="J40:K40"/>
    <mergeCell ref="J41:K41"/>
    <mergeCell ref="J42:K42"/>
    <mergeCell ref="A34:A35"/>
    <mergeCell ref="I34:I35"/>
    <mergeCell ref="J34:K35"/>
    <mergeCell ref="J22:K22"/>
    <mergeCell ref="A23:A24"/>
    <mergeCell ref="I23:I24"/>
    <mergeCell ref="J23:K24"/>
    <mergeCell ref="J25:K26"/>
    <mergeCell ref="J28:K28"/>
    <mergeCell ref="J21:K21"/>
    <mergeCell ref="J8:K8"/>
    <mergeCell ref="J9:K9"/>
    <mergeCell ref="J10:K10"/>
    <mergeCell ref="J11:K11"/>
    <mergeCell ref="J14:K15"/>
    <mergeCell ref="J17:K17"/>
    <mergeCell ref="J18:K18"/>
    <mergeCell ref="J19:K19"/>
    <mergeCell ref="J20:K20"/>
    <mergeCell ref="A12:A13"/>
    <mergeCell ref="I12:I13"/>
    <mergeCell ref="J12:K13"/>
    <mergeCell ref="B1:G1"/>
    <mergeCell ref="H1:K1"/>
    <mergeCell ref="I3:I4"/>
    <mergeCell ref="J3:K4"/>
    <mergeCell ref="J6:K6"/>
    <mergeCell ref="J7:K7"/>
  </mergeCells>
  <phoneticPr fontId="13"/>
  <pageMargins left="0.51181102362204722" right="0.51181102362204722" top="0.35433070866141736" bottom="0.15748031496062992" header="0.31496062992125984" footer="0.31496062992125984"/>
  <pageSetup paperSize="9" orientation="portrait" r:id="rId1"/>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3D6DE-8405-49E1-9DD9-89D7CC04B4AC}">
  <dimension ref="A1:K55"/>
  <sheetViews>
    <sheetView topLeftCell="A29" zoomScale="115" zoomScaleNormal="115" workbookViewId="0">
      <selection activeCell="H21" sqref="H21"/>
    </sheetView>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50" t="s">
        <v>59</v>
      </c>
      <c r="B1" s="753" t="s">
        <v>254</v>
      </c>
      <c r="C1" s="753"/>
      <c r="D1" s="753"/>
      <c r="E1" s="753"/>
      <c r="F1" s="753"/>
      <c r="G1" s="754"/>
      <c r="H1" s="812" t="s">
        <v>165</v>
      </c>
      <c r="I1" s="813"/>
      <c r="J1" s="813"/>
      <c r="K1" s="814"/>
    </row>
    <row r="2" spans="1:11" x14ac:dyDescent="0.15">
      <c r="A2" s="212"/>
    </row>
    <row r="3" spans="1:11" s="214" customFormat="1" ht="11.25" x14ac:dyDescent="0.15">
      <c r="A3" s="153" t="s">
        <v>0</v>
      </c>
      <c r="B3" s="154"/>
      <c r="C3" s="154"/>
      <c r="D3" s="154"/>
      <c r="E3" s="154"/>
      <c r="F3" s="154">
        <v>45870</v>
      </c>
      <c r="G3" s="154">
        <v>45871</v>
      </c>
      <c r="H3" s="154">
        <v>45872</v>
      </c>
      <c r="I3" s="815" t="s">
        <v>1</v>
      </c>
      <c r="J3" s="817" t="s">
        <v>2</v>
      </c>
      <c r="K3" s="818"/>
    </row>
    <row r="4" spans="1:11" s="213" customFormat="1" x14ac:dyDescent="0.15">
      <c r="A4" s="155" t="s">
        <v>3</v>
      </c>
      <c r="B4" s="157"/>
      <c r="C4" s="157"/>
      <c r="D4" s="157"/>
      <c r="E4" s="157"/>
      <c r="F4" s="157" t="s">
        <v>8</v>
      </c>
      <c r="G4" s="157" t="s">
        <v>9</v>
      </c>
      <c r="H4" s="158" t="s">
        <v>10</v>
      </c>
      <c r="I4" s="816"/>
      <c r="J4" s="819"/>
      <c r="K4" s="820"/>
    </row>
    <row r="5" spans="1:11" x14ac:dyDescent="0.15">
      <c r="A5" s="193" t="s">
        <v>142</v>
      </c>
      <c r="B5" s="218"/>
      <c r="C5" s="261"/>
      <c r="D5" s="216"/>
      <c r="E5" s="216"/>
      <c r="F5" s="217"/>
      <c r="G5" s="217"/>
      <c r="H5" s="218"/>
      <c r="I5" s="219"/>
      <c r="J5" s="821"/>
      <c r="K5" s="821"/>
    </row>
    <row r="6" spans="1:11" ht="15.75" customHeight="1" x14ac:dyDescent="0.15">
      <c r="A6" s="225" t="s">
        <v>167</v>
      </c>
      <c r="B6" s="286"/>
      <c r="C6" s="286"/>
      <c r="D6" s="247"/>
      <c r="E6" s="247"/>
      <c r="F6" s="244"/>
      <c r="G6" s="245" t="s">
        <v>168</v>
      </c>
      <c r="H6" s="245" t="s">
        <v>168</v>
      </c>
      <c r="I6" s="221">
        <f>COUNTA(B6:H6)</f>
        <v>2</v>
      </c>
      <c r="J6" s="811">
        <f>SUM(COUNTIF(B6:H6,"D 10-17"))*(6.25)+(COUNTIF(B6:H6,"Y 10-17"))*(6.25)+(COUNTIF(B6:H6,"Y工場"))*(4.5)</f>
        <v>12.5</v>
      </c>
      <c r="K6" s="811"/>
    </row>
    <row r="7" spans="1:11" ht="15.75" customHeight="1" x14ac:dyDescent="0.15">
      <c r="A7" s="225" t="s">
        <v>169</v>
      </c>
      <c r="B7" s="286"/>
      <c r="C7" s="286"/>
      <c r="D7" s="247"/>
      <c r="E7" s="247"/>
      <c r="F7" s="245" t="s">
        <v>168</v>
      </c>
      <c r="G7" s="245" t="s">
        <v>170</v>
      </c>
      <c r="H7" s="244"/>
      <c r="I7" s="221">
        <f t="shared" ref="I7:I8" si="0">COUNTA(B7:H7)</f>
        <v>2</v>
      </c>
      <c r="J7" s="811">
        <f>SUM(COUNTIF(B7:H7,"D 10-17"))*(6.25)+(COUNTIF(B7:H7,"Y 10-17"))*(6.25)+(COUNTIF(B7:H7,"Y工場"))*(4.5)</f>
        <v>10.75</v>
      </c>
      <c r="K7" s="811"/>
    </row>
    <row r="8" spans="1:11" ht="15.75" customHeight="1" x14ac:dyDescent="0.15">
      <c r="A8" s="225" t="s">
        <v>186</v>
      </c>
      <c r="B8" s="286"/>
      <c r="C8" s="286"/>
      <c r="D8" s="247"/>
      <c r="E8" s="247"/>
      <c r="F8" s="245"/>
      <c r="G8" s="243" t="s">
        <v>241</v>
      </c>
      <c r="H8" s="244"/>
      <c r="I8" s="221">
        <f t="shared" si="0"/>
        <v>1</v>
      </c>
      <c r="J8" s="811">
        <f>SUM(COUNTIF(B8:H8,"D 10-17"))*(6.25)+(COUNTIF(B8:H8,"Y 10-17"))*(6.25)+(COUNTIF(B8:H8,"Y工場"))*(4.5)+(COUNTIF(B8:H8,"D 10-13"))*(3)</f>
        <v>3</v>
      </c>
      <c r="K8" s="811"/>
    </row>
    <row r="9" spans="1:11" ht="15.75" customHeight="1" x14ac:dyDescent="0.15">
      <c r="A9" s="225"/>
      <c r="B9" s="286"/>
      <c r="C9" s="286"/>
      <c r="D9" s="247"/>
      <c r="E9" s="247"/>
      <c r="F9" s="245"/>
      <c r="G9" s="243"/>
      <c r="H9" s="244"/>
      <c r="I9" s="221"/>
      <c r="J9" s="811"/>
      <c r="K9" s="811"/>
    </row>
    <row r="10" spans="1:11" ht="15.75" customHeight="1" x14ac:dyDescent="0.15">
      <c r="A10" s="193"/>
      <c r="B10" s="215"/>
      <c r="C10" s="215"/>
      <c r="D10" s="215"/>
      <c r="E10" s="215"/>
      <c r="F10" s="226"/>
      <c r="G10" s="226"/>
      <c r="H10" s="226"/>
      <c r="I10" s="219"/>
      <c r="J10" s="821"/>
      <c r="K10" s="821"/>
    </row>
    <row r="11" spans="1:11" ht="15.75" customHeight="1" x14ac:dyDescent="0.15">
      <c r="A11" s="220" t="s">
        <v>203</v>
      </c>
      <c r="B11" s="262"/>
      <c r="C11" s="262"/>
      <c r="D11" s="223"/>
      <c r="E11" s="223"/>
      <c r="F11" s="220" t="s">
        <v>172</v>
      </c>
      <c r="G11" s="336" t="s">
        <v>242</v>
      </c>
      <c r="H11" s="220" t="s">
        <v>172</v>
      </c>
      <c r="I11" s="227"/>
      <c r="J11" s="810"/>
      <c r="K11" s="810"/>
    </row>
    <row r="12" spans="1:11" ht="15.75" customHeight="1" x14ac:dyDescent="0.15">
      <c r="A12" s="224" t="s">
        <v>204</v>
      </c>
      <c r="B12" s="262"/>
      <c r="C12" s="262"/>
      <c r="D12" s="223"/>
      <c r="E12" s="223"/>
      <c r="F12" s="224"/>
      <c r="G12" s="220"/>
      <c r="H12" s="220"/>
      <c r="I12" s="221"/>
      <c r="J12" s="810"/>
      <c r="K12" s="810"/>
    </row>
    <row r="13" spans="1:11" s="214" customFormat="1" ht="11.25" x14ac:dyDescent="0.15">
      <c r="A13" s="175" t="s">
        <v>0</v>
      </c>
      <c r="B13" s="176">
        <v>45873</v>
      </c>
      <c r="C13" s="176">
        <v>45874</v>
      </c>
      <c r="D13" s="176">
        <v>45875</v>
      </c>
      <c r="E13" s="176">
        <v>45876</v>
      </c>
      <c r="F13" s="176">
        <v>45877</v>
      </c>
      <c r="G13" s="176">
        <v>45878</v>
      </c>
      <c r="H13" s="176">
        <v>45879</v>
      </c>
      <c r="I13" s="815" t="s">
        <v>1</v>
      </c>
      <c r="J13" s="822" t="s">
        <v>2</v>
      </c>
      <c r="K13" s="823"/>
    </row>
    <row r="14" spans="1:11" s="213" customFormat="1" x14ac:dyDescent="0.15">
      <c r="A14" s="155" t="s">
        <v>3</v>
      </c>
      <c r="B14" s="157" t="s">
        <v>4</v>
      </c>
      <c r="C14" s="157" t="s">
        <v>5</v>
      </c>
      <c r="D14" s="157" t="s">
        <v>6</v>
      </c>
      <c r="E14" s="157" t="s">
        <v>7</v>
      </c>
      <c r="F14" s="157" t="s">
        <v>8</v>
      </c>
      <c r="G14" s="157" t="s">
        <v>9</v>
      </c>
      <c r="H14" s="158" t="s">
        <v>10</v>
      </c>
      <c r="I14" s="816"/>
      <c r="J14" s="819"/>
      <c r="K14" s="820"/>
    </row>
    <row r="15" spans="1:11" x14ac:dyDescent="0.15">
      <c r="A15" s="217" t="s">
        <v>131</v>
      </c>
      <c r="B15" s="218"/>
      <c r="C15" s="226"/>
      <c r="D15" s="216"/>
      <c r="E15" s="226"/>
      <c r="F15" s="228"/>
      <c r="G15" s="218"/>
      <c r="H15" s="218"/>
      <c r="I15" s="219"/>
      <c r="J15" s="821"/>
      <c r="K15" s="821"/>
    </row>
    <row r="16" spans="1:11" ht="15.75" customHeight="1" x14ac:dyDescent="0.15">
      <c r="A16" s="222" t="s">
        <v>167</v>
      </c>
      <c r="B16" s="246"/>
      <c r="C16" s="247"/>
      <c r="D16" s="247"/>
      <c r="E16" s="246"/>
      <c r="F16" s="244"/>
      <c r="G16" s="245" t="s">
        <v>168</v>
      </c>
      <c r="H16" s="245" t="s">
        <v>168</v>
      </c>
      <c r="I16" s="221">
        <f>COUNTA(B16:H16)</f>
        <v>2</v>
      </c>
      <c r="J16" s="811">
        <f>SUM(COUNTIF(B16:H16,"D 10-17"))*(6.25)+(COUNTIF(B16:H16,"Y 10-17"))*(6.25)+(COUNTIF(B16:H16,"Y工場"))*(4.5)</f>
        <v>12.5</v>
      </c>
      <c r="K16" s="811"/>
    </row>
    <row r="17" spans="1:11" ht="15.75" customHeight="1" x14ac:dyDescent="0.15">
      <c r="A17" s="222" t="s">
        <v>169</v>
      </c>
      <c r="B17" s="245" t="s">
        <v>168</v>
      </c>
      <c r="C17" s="247"/>
      <c r="D17" s="247"/>
      <c r="E17" s="245" t="s">
        <v>168</v>
      </c>
      <c r="F17" s="245" t="s">
        <v>168</v>
      </c>
      <c r="G17" s="245" t="s">
        <v>170</v>
      </c>
      <c r="H17" s="244"/>
      <c r="I17" s="221">
        <f t="shared" ref="I17:I18" si="1">COUNTA(B17:H17)</f>
        <v>4</v>
      </c>
      <c r="J17" s="811">
        <f>SUM(COUNTIF(B17:H17,"D 10-17"))*(6.25)+(COUNTIF(B17:H17,"Y 10-17"))*(6.25)+(COUNTIF(B17:H17,"Y工場"))*(4.5)</f>
        <v>23.25</v>
      </c>
      <c r="K17" s="811"/>
    </row>
    <row r="18" spans="1:11" ht="15.75" customHeight="1" x14ac:dyDescent="0.15">
      <c r="A18" s="225" t="s">
        <v>186</v>
      </c>
      <c r="B18" s="243" t="s">
        <v>241</v>
      </c>
      <c r="C18" s="247"/>
      <c r="D18" s="247"/>
      <c r="E18" s="243" t="s">
        <v>241</v>
      </c>
      <c r="F18" s="245"/>
      <c r="G18" s="243" t="s">
        <v>241</v>
      </c>
      <c r="H18" s="244"/>
      <c r="I18" s="221">
        <f t="shared" si="1"/>
        <v>3</v>
      </c>
      <c r="J18" s="811">
        <f>SUM(COUNTIF(B18:H18,"D 10-17"))*(6.25)+(COUNTIF(B18:H18,"Y 10-17"))*(6.25)+(COUNTIF(B18:H18,"Y工場"))*(4.5)+(COUNTIF(B18:H18,"D 10-13"))*(3)</f>
        <v>9</v>
      </c>
      <c r="K18" s="811"/>
    </row>
    <row r="19" spans="1:11" ht="15.75" customHeight="1" x14ac:dyDescent="0.15">
      <c r="A19" s="225"/>
      <c r="B19" s="245"/>
      <c r="C19" s="247"/>
      <c r="D19" s="247"/>
      <c r="E19" s="245"/>
      <c r="F19" s="245"/>
      <c r="G19" s="243"/>
      <c r="H19" s="244"/>
      <c r="I19" s="221"/>
      <c r="J19" s="811"/>
      <c r="K19" s="811"/>
    </row>
    <row r="20" spans="1:11" ht="15.75" customHeight="1" x14ac:dyDescent="0.15">
      <c r="A20" s="193"/>
      <c r="B20" s="215"/>
      <c r="C20" s="215"/>
      <c r="D20" s="215"/>
      <c r="E20" s="226"/>
      <c r="F20" s="226"/>
      <c r="G20" s="226"/>
      <c r="H20" s="226"/>
      <c r="I20" s="219"/>
      <c r="J20" s="821"/>
      <c r="K20" s="821"/>
    </row>
    <row r="21" spans="1:11" ht="15.75" customHeight="1" x14ac:dyDescent="0.15">
      <c r="A21" s="220" t="s">
        <v>203</v>
      </c>
      <c r="B21" s="336" t="s">
        <v>242</v>
      </c>
      <c r="C21" s="223"/>
      <c r="D21" s="223"/>
      <c r="E21" s="336" t="s">
        <v>242</v>
      </c>
      <c r="F21" s="220" t="s">
        <v>172</v>
      </c>
      <c r="G21" s="336" t="s">
        <v>242</v>
      </c>
      <c r="H21" s="220" t="s">
        <v>172</v>
      </c>
      <c r="I21" s="227"/>
      <c r="J21" s="810"/>
      <c r="K21" s="810"/>
    </row>
    <row r="22" spans="1:11" ht="15.75" customHeight="1" x14ac:dyDescent="0.15">
      <c r="A22" s="224" t="s">
        <v>204</v>
      </c>
      <c r="B22" s="220"/>
      <c r="C22" s="223"/>
      <c r="D22" s="223"/>
      <c r="E22" s="220"/>
      <c r="F22" s="224"/>
      <c r="G22" s="220"/>
      <c r="H22" s="220"/>
      <c r="I22" s="221"/>
      <c r="J22" s="810"/>
      <c r="K22" s="810"/>
    </row>
    <row r="23" spans="1:11" s="214" customFormat="1" ht="11.25" x14ac:dyDescent="0.15">
      <c r="A23" s="153" t="s">
        <v>0</v>
      </c>
      <c r="B23" s="183">
        <v>45880</v>
      </c>
      <c r="C23" s="183">
        <v>45881</v>
      </c>
      <c r="D23" s="183">
        <v>45882</v>
      </c>
      <c r="E23" s="183">
        <v>45883</v>
      </c>
      <c r="F23" s="183">
        <v>45884</v>
      </c>
      <c r="G23" s="183">
        <v>45885</v>
      </c>
      <c r="H23" s="183">
        <v>45886</v>
      </c>
      <c r="I23" s="815" t="s">
        <v>1</v>
      </c>
      <c r="J23" s="822" t="s">
        <v>2</v>
      </c>
      <c r="K23" s="823"/>
    </row>
    <row r="24" spans="1:11" s="213" customFormat="1" x14ac:dyDescent="0.15">
      <c r="A24" s="155" t="s">
        <v>3</v>
      </c>
      <c r="B24" s="353" t="s">
        <v>4</v>
      </c>
      <c r="C24" s="157" t="s">
        <v>5</v>
      </c>
      <c r="D24" s="157" t="s">
        <v>6</v>
      </c>
      <c r="E24" s="157" t="s">
        <v>7</v>
      </c>
      <c r="F24" s="157" t="s">
        <v>8</v>
      </c>
      <c r="G24" s="157" t="s">
        <v>9</v>
      </c>
      <c r="H24" s="158" t="s">
        <v>10</v>
      </c>
      <c r="I24" s="816"/>
      <c r="J24" s="819"/>
      <c r="K24" s="820"/>
    </row>
    <row r="25" spans="1:11" x14ac:dyDescent="0.15">
      <c r="A25" s="193" t="s">
        <v>142</v>
      </c>
      <c r="B25" s="1031" t="s">
        <v>256</v>
      </c>
      <c r="C25" s="1032"/>
      <c r="D25" s="1032"/>
      <c r="E25" s="1032"/>
      <c r="F25" s="1033"/>
      <c r="G25" s="218"/>
      <c r="H25" s="218"/>
      <c r="I25" s="219"/>
      <c r="J25" s="821"/>
      <c r="K25" s="821"/>
    </row>
    <row r="26" spans="1:11" ht="15.75" customHeight="1" x14ac:dyDescent="0.15">
      <c r="A26" s="222" t="s">
        <v>167</v>
      </c>
      <c r="B26" s="247"/>
      <c r="C26" s="247"/>
      <c r="D26" s="247"/>
      <c r="E26" s="247"/>
      <c r="F26" s="247"/>
      <c r="G26" s="245" t="s">
        <v>168</v>
      </c>
      <c r="H26" s="245" t="s">
        <v>168</v>
      </c>
      <c r="I26" s="221">
        <f>COUNTA(B26:H26)</f>
        <v>2</v>
      </c>
      <c r="J26" s="811">
        <f>SUM(COUNTIF(B26:H26,"D 10-17"))*(6.25)+(COUNTIF(B26:H26,"Y 10-17"))*(6.25)+(COUNTIF(B26:H26,"Y工場"))*(4.5)</f>
        <v>12.5</v>
      </c>
      <c r="K26" s="811"/>
    </row>
    <row r="27" spans="1:11" ht="15.75" customHeight="1" x14ac:dyDescent="0.15">
      <c r="A27" s="222" t="s">
        <v>169</v>
      </c>
      <c r="B27" s="247"/>
      <c r="C27" s="247"/>
      <c r="D27" s="247"/>
      <c r="E27" s="247"/>
      <c r="F27" s="247"/>
      <c r="G27" s="245" t="s">
        <v>170</v>
      </c>
      <c r="H27" s="244"/>
      <c r="I27" s="221">
        <f t="shared" ref="I27:I28" si="2">COUNTA(B27:H27)</f>
        <v>1</v>
      </c>
      <c r="J27" s="811">
        <f>SUM(COUNTIF(B27:H27,"D 10-17"))*(6.25)+(COUNTIF(B27:H27,"Y 10-17"))*(6.25)+(COUNTIF(B27:H27,"Y工場"))*(4.5)</f>
        <v>4.5</v>
      </c>
      <c r="K27" s="811"/>
    </row>
    <row r="28" spans="1:11" ht="15.75" customHeight="1" x14ac:dyDescent="0.15">
      <c r="A28" s="225" t="s">
        <v>186</v>
      </c>
      <c r="B28" s="247"/>
      <c r="C28" s="247"/>
      <c r="D28" s="247"/>
      <c r="E28" s="247"/>
      <c r="F28" s="247"/>
      <c r="G28" s="243" t="s">
        <v>241</v>
      </c>
      <c r="H28" s="244"/>
      <c r="I28" s="221">
        <f t="shared" si="2"/>
        <v>1</v>
      </c>
      <c r="J28" s="811">
        <f>SUM(COUNTIF(B28:H28,"D 10-17"))*(6.25)+(COUNTIF(B28:H28,"Y 10-17"))*(6.25)+(COUNTIF(B28:H28,"Y工場"))*(4.5)+(COUNTIF(B28:H28,"D 10-13"))*(3)</f>
        <v>3</v>
      </c>
      <c r="K28" s="811"/>
    </row>
    <row r="29" spans="1:11" ht="15.75" customHeight="1" x14ac:dyDescent="0.15">
      <c r="A29" s="225"/>
      <c r="B29" s="247"/>
      <c r="C29" s="247"/>
      <c r="D29" s="247"/>
      <c r="E29" s="247"/>
      <c r="F29" s="247"/>
      <c r="G29" s="243"/>
      <c r="H29" s="244"/>
      <c r="I29" s="221"/>
      <c r="J29" s="811"/>
      <c r="K29" s="811"/>
    </row>
    <row r="30" spans="1:11" ht="15.75" customHeight="1" x14ac:dyDescent="0.15">
      <c r="A30" s="193"/>
      <c r="B30" s="215"/>
      <c r="C30" s="215"/>
      <c r="D30" s="215"/>
      <c r="E30" s="215"/>
      <c r="F30" s="215"/>
      <c r="G30" s="226"/>
      <c r="H30" s="226"/>
      <c r="I30" s="219"/>
      <c r="J30" s="821"/>
      <c r="K30" s="821"/>
    </row>
    <row r="31" spans="1:11" ht="15.75" customHeight="1" x14ac:dyDescent="0.15">
      <c r="A31" s="220" t="s">
        <v>203</v>
      </c>
      <c r="B31" s="223"/>
      <c r="C31" s="223"/>
      <c r="D31" s="223"/>
      <c r="E31" s="223"/>
      <c r="F31" s="223"/>
      <c r="G31" s="336" t="s">
        <v>242</v>
      </c>
      <c r="H31" s="220" t="s">
        <v>172</v>
      </c>
      <c r="I31" s="227"/>
      <c r="J31" s="810"/>
      <c r="K31" s="810"/>
    </row>
    <row r="32" spans="1:11" ht="15.75" customHeight="1" x14ac:dyDescent="0.15">
      <c r="A32" s="224" t="s">
        <v>204</v>
      </c>
      <c r="B32" s="223"/>
      <c r="C32" s="223"/>
      <c r="D32" s="223"/>
      <c r="E32" s="223"/>
      <c r="F32" s="223"/>
      <c r="G32" s="220"/>
      <c r="H32" s="220"/>
      <c r="I32" s="229"/>
      <c r="J32" s="810"/>
      <c r="K32" s="810"/>
    </row>
    <row r="33" spans="1:11" s="214" customFormat="1" ht="11.25" x14ac:dyDescent="0.15">
      <c r="A33" s="153" t="s">
        <v>0</v>
      </c>
      <c r="B33" s="183">
        <v>45887</v>
      </c>
      <c r="C33" s="183">
        <v>45888</v>
      </c>
      <c r="D33" s="183">
        <v>45889</v>
      </c>
      <c r="E33" s="183">
        <v>45890</v>
      </c>
      <c r="F33" s="183">
        <v>45891</v>
      </c>
      <c r="G33" s="183">
        <v>45892</v>
      </c>
      <c r="H33" s="183">
        <v>45893</v>
      </c>
      <c r="I33" s="815" t="s">
        <v>1</v>
      </c>
      <c r="J33" s="817" t="s">
        <v>2</v>
      </c>
      <c r="K33" s="818"/>
    </row>
    <row r="34" spans="1:11" s="213" customFormat="1" x14ac:dyDescent="0.15">
      <c r="A34" s="155" t="s">
        <v>3</v>
      </c>
      <c r="B34" s="157" t="s">
        <v>4</v>
      </c>
      <c r="C34" s="157" t="s">
        <v>5</v>
      </c>
      <c r="D34" s="157" t="s">
        <v>6</v>
      </c>
      <c r="E34" s="157" t="s">
        <v>7</v>
      </c>
      <c r="F34" s="157" t="s">
        <v>8</v>
      </c>
      <c r="G34" s="157" t="s">
        <v>9</v>
      </c>
      <c r="H34" s="158" t="s">
        <v>10</v>
      </c>
      <c r="I34" s="816"/>
      <c r="J34" s="819"/>
      <c r="K34" s="820"/>
    </row>
    <row r="35" spans="1:11" x14ac:dyDescent="0.15">
      <c r="A35" s="217" t="s">
        <v>131</v>
      </c>
      <c r="B35" s="218"/>
      <c r="C35" s="226"/>
      <c r="D35" s="216"/>
      <c r="E35" s="226"/>
      <c r="F35" s="228"/>
      <c r="G35" s="218"/>
      <c r="H35" s="218"/>
      <c r="I35" s="219"/>
      <c r="J35" s="821"/>
      <c r="K35" s="821"/>
    </row>
    <row r="36" spans="1:11" ht="15.75" customHeight="1" x14ac:dyDescent="0.15">
      <c r="A36" s="222" t="s">
        <v>167</v>
      </c>
      <c r="B36" s="245" t="s">
        <v>168</v>
      </c>
      <c r="C36" s="247"/>
      <c r="D36" s="247"/>
      <c r="E36" s="246"/>
      <c r="F36" s="244"/>
      <c r="G36" s="245" t="s">
        <v>168</v>
      </c>
      <c r="H36" s="245" t="s">
        <v>168</v>
      </c>
      <c r="I36" s="221">
        <f>COUNTA(B36:H36)</f>
        <v>3</v>
      </c>
      <c r="J36" s="811">
        <f>SUM(COUNTIF(B36:H36,"D 10-17"))*(6.25)+(COUNTIF(B36:H36,"Y 10-17"))*(6.25)+(COUNTIF(B36:H36,"Y工場"))*(4.5)</f>
        <v>18.75</v>
      </c>
      <c r="K36" s="811"/>
    </row>
    <row r="37" spans="1:11" ht="15.75" customHeight="1" x14ac:dyDescent="0.15">
      <c r="A37" s="222" t="s">
        <v>169</v>
      </c>
      <c r="B37" s="245"/>
      <c r="C37" s="247"/>
      <c r="D37" s="247"/>
      <c r="E37" s="245" t="s">
        <v>168</v>
      </c>
      <c r="F37" s="245" t="s">
        <v>168</v>
      </c>
      <c r="G37" s="245" t="s">
        <v>170</v>
      </c>
      <c r="H37" s="244"/>
      <c r="I37" s="221">
        <f t="shared" ref="I37:I38" si="3">COUNTA(B37:H37)</f>
        <v>3</v>
      </c>
      <c r="J37" s="811">
        <f>SUM(COUNTIF(B37:H37,"D 10-17"))*(6.25)+(COUNTIF(B37:H37,"Y 10-17"))*(6.25)+(COUNTIF(B37:H37,"Y工場"))*(4.5)</f>
        <v>17</v>
      </c>
      <c r="K37" s="811"/>
    </row>
    <row r="38" spans="1:11" ht="15.75" customHeight="1" x14ac:dyDescent="0.15">
      <c r="A38" s="225" t="s">
        <v>186</v>
      </c>
      <c r="B38" s="243" t="s">
        <v>241</v>
      </c>
      <c r="C38" s="247"/>
      <c r="D38" s="247"/>
      <c r="E38" s="243" t="s">
        <v>241</v>
      </c>
      <c r="F38" s="245"/>
      <c r="G38" s="243" t="s">
        <v>241</v>
      </c>
      <c r="H38" s="244"/>
      <c r="I38" s="221">
        <f t="shared" si="3"/>
        <v>3</v>
      </c>
      <c r="J38" s="811">
        <f>SUM(COUNTIF(B38:H38,"D 10-17"))*(6.25)+(COUNTIF(B38:H38,"Y 10-17"))*(6.25)+(COUNTIF(B38:H38,"Y工場"))*(4.5)+(COUNTIF(B38:H38,"D 10-13"))*(3)</f>
        <v>9</v>
      </c>
      <c r="K38" s="811"/>
    </row>
    <row r="39" spans="1:11" ht="15.75" customHeight="1" x14ac:dyDescent="0.15">
      <c r="A39" s="225"/>
      <c r="B39" s="245"/>
      <c r="C39" s="247"/>
      <c r="D39" s="247"/>
      <c r="E39" s="245"/>
      <c r="F39" s="245"/>
      <c r="G39" s="243"/>
      <c r="H39" s="244"/>
      <c r="I39" s="221"/>
      <c r="J39" s="811"/>
      <c r="K39" s="811"/>
    </row>
    <row r="40" spans="1:11" ht="15.75" customHeight="1" x14ac:dyDescent="0.15">
      <c r="A40" s="193"/>
      <c r="B40" s="215"/>
      <c r="C40" s="215"/>
      <c r="D40" s="215"/>
      <c r="E40" s="226"/>
      <c r="F40" s="226"/>
      <c r="G40" s="226"/>
      <c r="H40" s="226"/>
      <c r="I40" s="219"/>
      <c r="J40" s="821"/>
      <c r="K40" s="821"/>
    </row>
    <row r="41" spans="1:11" ht="15.75" customHeight="1" x14ac:dyDescent="0.15">
      <c r="A41" s="220" t="s">
        <v>203</v>
      </c>
      <c r="B41" s="336" t="s">
        <v>242</v>
      </c>
      <c r="C41" s="223"/>
      <c r="D41" s="223"/>
      <c r="E41" s="336" t="s">
        <v>242</v>
      </c>
      <c r="F41" s="220" t="s">
        <v>172</v>
      </c>
      <c r="G41" s="336" t="s">
        <v>242</v>
      </c>
      <c r="H41" s="220" t="s">
        <v>172</v>
      </c>
      <c r="I41" s="227"/>
      <c r="J41" s="810"/>
      <c r="K41" s="810"/>
    </row>
    <row r="42" spans="1:11" ht="15.75" customHeight="1" x14ac:dyDescent="0.15">
      <c r="A42" s="224" t="s">
        <v>204</v>
      </c>
      <c r="B42" s="220"/>
      <c r="C42" s="223"/>
      <c r="D42" s="223"/>
      <c r="E42" s="220"/>
      <c r="F42" s="224"/>
      <c r="G42" s="220"/>
      <c r="H42" s="220"/>
      <c r="I42" s="221"/>
      <c r="J42" s="810"/>
      <c r="K42" s="810"/>
    </row>
    <row r="43" spans="1:11" s="214" customFormat="1" ht="11.25" x14ac:dyDescent="0.15">
      <c r="A43" s="175" t="s">
        <v>0</v>
      </c>
      <c r="B43" s="176">
        <v>45894</v>
      </c>
      <c r="C43" s="176">
        <v>45895</v>
      </c>
      <c r="D43" s="176">
        <v>45896</v>
      </c>
      <c r="E43" s="176">
        <v>45897</v>
      </c>
      <c r="F43" s="176">
        <v>45898</v>
      </c>
      <c r="G43" s="176">
        <v>45899</v>
      </c>
      <c r="H43" s="176">
        <v>45900</v>
      </c>
      <c r="I43" s="815" t="s">
        <v>1</v>
      </c>
      <c r="J43" s="822" t="s">
        <v>2</v>
      </c>
      <c r="K43" s="823"/>
    </row>
    <row r="44" spans="1:11" s="213" customFormat="1" x14ac:dyDescent="0.15">
      <c r="A44" s="155" t="s">
        <v>3</v>
      </c>
      <c r="B44" s="157" t="s">
        <v>4</v>
      </c>
      <c r="C44" s="157" t="s">
        <v>5</v>
      </c>
      <c r="D44" s="157" t="s">
        <v>6</v>
      </c>
      <c r="E44" s="157" t="s">
        <v>7</v>
      </c>
      <c r="F44" s="157" t="s">
        <v>8</v>
      </c>
      <c r="G44" s="157" t="s">
        <v>9</v>
      </c>
      <c r="H44" s="158" t="s">
        <v>10</v>
      </c>
      <c r="I44" s="816"/>
      <c r="J44" s="819"/>
      <c r="K44" s="820"/>
    </row>
    <row r="45" spans="1:11" x14ac:dyDescent="0.15">
      <c r="A45" s="193" t="s">
        <v>142</v>
      </c>
      <c r="B45" s="218"/>
      <c r="C45" s="226"/>
      <c r="D45" s="216"/>
      <c r="E45" s="216"/>
      <c r="F45" s="216"/>
      <c r="G45" s="216"/>
      <c r="H45" s="216"/>
      <c r="I45" s="219"/>
      <c r="J45" s="821"/>
      <c r="K45" s="821"/>
    </row>
    <row r="46" spans="1:11" ht="15.75" customHeight="1" x14ac:dyDescent="0.15">
      <c r="A46" s="222" t="s">
        <v>167</v>
      </c>
      <c r="B46" s="246"/>
      <c r="C46" s="247"/>
      <c r="D46" s="247"/>
      <c r="E46" s="246"/>
      <c r="F46" s="247"/>
      <c r="G46" s="247"/>
      <c r="H46" s="247"/>
      <c r="I46" s="221">
        <f>COUNTA(B46:H46)</f>
        <v>0</v>
      </c>
      <c r="J46" s="811">
        <f>SUM(COUNTIF(B46:H46,"D 10-17"))*(6.25)+(COUNTIF(B46:H46,"Y 10-17"))*(6.25)+(COUNTIF(B46:H46,"Y工場"))*(4.5)</f>
        <v>0</v>
      </c>
      <c r="K46" s="811"/>
    </row>
    <row r="47" spans="1:11" ht="15.75" customHeight="1" x14ac:dyDescent="0.15">
      <c r="A47" s="222" t="s">
        <v>169</v>
      </c>
      <c r="B47" s="245" t="s">
        <v>168</v>
      </c>
      <c r="C47" s="247"/>
      <c r="D47" s="247"/>
      <c r="E47" s="245" t="s">
        <v>168</v>
      </c>
      <c r="F47" s="247"/>
      <c r="G47" s="247"/>
      <c r="H47" s="247"/>
      <c r="I47" s="221">
        <f t="shared" ref="I47:I48" si="4">COUNTA(B47:H47)</f>
        <v>2</v>
      </c>
      <c r="J47" s="811">
        <f>SUM(COUNTIF(B47:H47,"D 10-17"))*(6.25)+(COUNTIF(B47:H47,"Y 10-17"))*(6.25)+(COUNTIF(B47:H47,"Y工場"))*(4.5)</f>
        <v>12.5</v>
      </c>
      <c r="K47" s="811"/>
    </row>
    <row r="48" spans="1:11" ht="15.75" customHeight="1" x14ac:dyDescent="0.15">
      <c r="A48" s="225" t="s">
        <v>186</v>
      </c>
      <c r="B48" s="243" t="s">
        <v>241</v>
      </c>
      <c r="C48" s="247"/>
      <c r="D48" s="247"/>
      <c r="E48" s="243" t="s">
        <v>241</v>
      </c>
      <c r="F48" s="247"/>
      <c r="G48" s="247"/>
      <c r="H48" s="247"/>
      <c r="I48" s="221">
        <f t="shared" si="4"/>
        <v>2</v>
      </c>
      <c r="J48" s="811">
        <f>SUM(COUNTIF(B48:H48,"D 10-17"))*(6.25)+(COUNTIF(B48:H48,"Y 10-17"))*(6.25)+(COUNTIF(B48:H48,"Y工場"))*(4.5)+(COUNTIF(B48:H48,"D 10-13"))*(3)</f>
        <v>6</v>
      </c>
      <c r="K48" s="811"/>
    </row>
    <row r="49" spans="1:11" ht="15.75" customHeight="1" x14ac:dyDescent="0.15">
      <c r="A49" s="225"/>
      <c r="B49" s="245"/>
      <c r="C49" s="247"/>
      <c r="D49" s="247"/>
      <c r="E49" s="245"/>
      <c r="F49" s="247"/>
      <c r="G49" s="247"/>
      <c r="H49" s="247"/>
      <c r="I49" s="221"/>
      <c r="J49" s="811"/>
      <c r="K49" s="811"/>
    </row>
    <row r="50" spans="1:11" ht="15.75" customHeight="1" x14ac:dyDescent="0.15">
      <c r="A50" s="193"/>
      <c r="B50" s="215"/>
      <c r="C50" s="215"/>
      <c r="D50" s="215"/>
      <c r="E50" s="226"/>
      <c r="F50" s="215"/>
      <c r="G50" s="215"/>
      <c r="H50" s="215"/>
      <c r="I50" s="219"/>
      <c r="J50" s="821"/>
      <c r="K50" s="821"/>
    </row>
    <row r="51" spans="1:11" ht="15.75" customHeight="1" x14ac:dyDescent="0.15">
      <c r="A51" s="220" t="s">
        <v>203</v>
      </c>
      <c r="B51" s="336" t="s">
        <v>242</v>
      </c>
      <c r="C51" s="223"/>
      <c r="D51" s="223"/>
      <c r="E51" s="336" t="s">
        <v>242</v>
      </c>
      <c r="F51" s="223"/>
      <c r="G51" s="223"/>
      <c r="H51" s="223"/>
      <c r="I51" s="227"/>
      <c r="J51" s="810"/>
      <c r="K51" s="810"/>
    </row>
    <row r="52" spans="1:11" ht="15.75" customHeight="1" x14ac:dyDescent="0.15">
      <c r="A52" s="224" t="s">
        <v>204</v>
      </c>
      <c r="B52" s="220"/>
      <c r="C52" s="223"/>
      <c r="D52" s="223"/>
      <c r="E52" s="220"/>
      <c r="F52" s="223"/>
      <c r="G52" s="223"/>
      <c r="H52" s="223"/>
      <c r="I52" s="221"/>
      <c r="J52" s="810"/>
      <c r="K52" s="810"/>
    </row>
    <row r="53" spans="1:11" x14ac:dyDescent="0.15">
      <c r="A53" s="230"/>
      <c r="B53" s="230"/>
      <c r="C53" s="230"/>
      <c r="D53" s="230"/>
      <c r="E53" s="231"/>
      <c r="F53" s="231"/>
      <c r="G53" s="232"/>
      <c r="H53" s="232"/>
      <c r="I53" s="230"/>
      <c r="J53" s="735" t="s">
        <v>255</v>
      </c>
      <c r="K53" s="735"/>
    </row>
    <row r="54" spans="1:11" s="1" customFormat="1" ht="17.25" customHeight="1" x14ac:dyDescent="0.15">
      <c r="A54" s="737" t="s">
        <v>143</v>
      </c>
      <c r="B54" s="738"/>
      <c r="C54" s="741" t="s">
        <v>162</v>
      </c>
      <c r="D54" s="742"/>
      <c r="E54" s="742"/>
      <c r="F54" s="742" t="s">
        <v>149</v>
      </c>
      <c r="G54" s="742"/>
      <c r="H54" s="743"/>
      <c r="I54" s="10"/>
      <c r="J54" s="736"/>
      <c r="K54" s="736"/>
    </row>
    <row r="55" spans="1:11" s="1" customFormat="1" ht="17.25" customHeight="1" x14ac:dyDescent="0.15">
      <c r="A55" s="739"/>
      <c r="B55" s="740"/>
      <c r="C55" s="744" t="s">
        <v>163</v>
      </c>
      <c r="D55" s="745"/>
      <c r="E55" s="745"/>
      <c r="F55" s="745" t="s">
        <v>164</v>
      </c>
      <c r="G55" s="745"/>
      <c r="H55" s="746"/>
      <c r="I55" s="210"/>
      <c r="J55" s="210"/>
      <c r="K55" s="210"/>
    </row>
  </sheetData>
  <mergeCells count="59">
    <mergeCell ref="B25:F25"/>
    <mergeCell ref="J49:K49"/>
    <mergeCell ref="J50:K50"/>
    <mergeCell ref="J51:K51"/>
    <mergeCell ref="J52:K52"/>
    <mergeCell ref="I43:I44"/>
    <mergeCell ref="J43:K44"/>
    <mergeCell ref="J45:K45"/>
    <mergeCell ref="J46:K46"/>
    <mergeCell ref="J47:K47"/>
    <mergeCell ref="J48:K48"/>
    <mergeCell ref="J37:K37"/>
    <mergeCell ref="J38:K38"/>
    <mergeCell ref="J39:K39"/>
    <mergeCell ref="J40:K40"/>
    <mergeCell ref="J41:K41"/>
    <mergeCell ref="J53:K54"/>
    <mergeCell ref="A54:B55"/>
    <mergeCell ref="C54:E54"/>
    <mergeCell ref="F54:H54"/>
    <mergeCell ref="C55:E55"/>
    <mergeCell ref="F55:H55"/>
    <mergeCell ref="J42:K42"/>
    <mergeCell ref="J31:K31"/>
    <mergeCell ref="J32:K32"/>
    <mergeCell ref="I33:I34"/>
    <mergeCell ref="J33:K34"/>
    <mergeCell ref="J35:K35"/>
    <mergeCell ref="J36:K36"/>
    <mergeCell ref="J30:K30"/>
    <mergeCell ref="J19:K19"/>
    <mergeCell ref="J20:K20"/>
    <mergeCell ref="J21:K21"/>
    <mergeCell ref="J22:K22"/>
    <mergeCell ref="J25:K25"/>
    <mergeCell ref="J26:K26"/>
    <mergeCell ref="J27:K27"/>
    <mergeCell ref="J28:K28"/>
    <mergeCell ref="J29:K29"/>
    <mergeCell ref="I23:I24"/>
    <mergeCell ref="J23:K24"/>
    <mergeCell ref="I13:I14"/>
    <mergeCell ref="J13:K14"/>
    <mergeCell ref="J15:K15"/>
    <mergeCell ref="J16:K16"/>
    <mergeCell ref="J17:K17"/>
    <mergeCell ref="J18:K18"/>
    <mergeCell ref="J12:K12"/>
    <mergeCell ref="B1:G1"/>
    <mergeCell ref="H1:K1"/>
    <mergeCell ref="I3:I4"/>
    <mergeCell ref="J3:K4"/>
    <mergeCell ref="J5:K5"/>
    <mergeCell ref="J6:K6"/>
    <mergeCell ref="J7:K7"/>
    <mergeCell ref="J8:K8"/>
    <mergeCell ref="J9:K9"/>
    <mergeCell ref="J10:K10"/>
    <mergeCell ref="J11:K11"/>
  </mergeCells>
  <phoneticPr fontId="13"/>
  <pageMargins left="0.51181102362204722" right="0.51181102362204722" top="0.55118110236220474" bottom="0.55118110236220474" header="0.31496062992125984" footer="0.31496062992125984"/>
  <pageSetup paperSize="9" orientation="portrait" r:id="rId1"/>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91A14-886F-4F0E-AEF8-28DA226EC613}">
  <dimension ref="A1:K65"/>
  <sheetViews>
    <sheetView zoomScale="115" zoomScaleNormal="115" workbookViewId="0">
      <selection activeCell="H21" sqref="H21"/>
    </sheetView>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50" t="s">
        <v>59</v>
      </c>
      <c r="B1" s="753" t="s">
        <v>254</v>
      </c>
      <c r="C1" s="753"/>
      <c r="D1" s="753"/>
      <c r="E1" s="753"/>
      <c r="F1" s="753"/>
      <c r="G1" s="754"/>
      <c r="H1" s="755" t="s">
        <v>154</v>
      </c>
      <c r="I1" s="756"/>
      <c r="J1" s="756"/>
      <c r="K1" s="757"/>
    </row>
    <row r="2" spans="1:11" ht="9" customHeight="1" x14ac:dyDescent="0.15">
      <c r="A2" s="189"/>
    </row>
    <row r="3" spans="1:11" s="191" customFormat="1" ht="15" customHeight="1" x14ac:dyDescent="0.15">
      <c r="A3" s="153" t="s">
        <v>0</v>
      </c>
      <c r="B3" s="154"/>
      <c r="C3" s="154"/>
      <c r="D3" s="154"/>
      <c r="E3" s="154"/>
      <c r="F3" s="154">
        <v>45870</v>
      </c>
      <c r="G3" s="154">
        <v>45871</v>
      </c>
      <c r="H3" s="154">
        <v>45872</v>
      </c>
      <c r="I3" s="747" t="s">
        <v>1</v>
      </c>
      <c r="J3" s="749" t="s">
        <v>2</v>
      </c>
      <c r="K3" s="750"/>
    </row>
    <row r="4" spans="1:11" s="192" customFormat="1" ht="15" customHeight="1" x14ac:dyDescent="0.15">
      <c r="A4" s="155" t="s">
        <v>3</v>
      </c>
      <c r="B4" s="157"/>
      <c r="C4" s="157"/>
      <c r="D4" s="157"/>
      <c r="E4" s="157"/>
      <c r="F4" s="157" t="s">
        <v>8</v>
      </c>
      <c r="G4" s="157" t="s">
        <v>9</v>
      </c>
      <c r="H4" s="158" t="s">
        <v>10</v>
      </c>
      <c r="I4" s="748"/>
      <c r="J4" s="749"/>
      <c r="K4" s="750"/>
    </row>
    <row r="5" spans="1:11" s="151" customFormat="1" ht="13.5" customHeight="1" x14ac:dyDescent="0.15">
      <c r="A5" s="193" t="s">
        <v>142</v>
      </c>
      <c r="B5" s="195"/>
      <c r="C5" s="195"/>
      <c r="D5" s="195"/>
      <c r="E5" s="195"/>
      <c r="F5" s="195">
        <v>5</v>
      </c>
      <c r="G5" s="195">
        <v>2</v>
      </c>
      <c r="H5" s="195">
        <v>4</v>
      </c>
      <c r="I5" s="196"/>
      <c r="J5" s="751"/>
      <c r="K5" s="752"/>
    </row>
    <row r="6" spans="1:11" ht="13.5" customHeight="1" x14ac:dyDescent="0.15">
      <c r="A6" s="197" t="s">
        <v>155</v>
      </c>
      <c r="B6" s="198"/>
      <c r="C6" s="198"/>
      <c r="D6" s="198"/>
      <c r="E6" s="198"/>
      <c r="F6" s="16"/>
      <c r="G6" s="239" t="s">
        <v>157</v>
      </c>
      <c r="H6" s="239" t="s">
        <v>58</v>
      </c>
      <c r="I6" s="199">
        <f>COUNTA(B6:H6)</f>
        <v>2</v>
      </c>
      <c r="J6" s="733">
        <f>SUM(COUNTIF(B6:H6,"9-15"))*(5.5)+SUM(COUNTIF(B6:H6,"10-15"))*(4.5)+SUM(COUNTIF(B6:H6,"9-16"))*(6.25)+SUM(COUNTIF(B6:H6,"9:30-15"))*(5)+SUM(COUNTIF(B6:H6,"10-16"))*(5.5)+SUM(COUNTIF(B6:H6,"10-14"))*(4)</f>
        <v>12.5</v>
      </c>
      <c r="K6" s="734"/>
    </row>
    <row r="7" spans="1:11" ht="13.5" customHeight="1" x14ac:dyDescent="0.15">
      <c r="A7" s="197" t="s">
        <v>158</v>
      </c>
      <c r="B7" s="198"/>
      <c r="C7" s="198"/>
      <c r="D7" s="198"/>
      <c r="E7" s="198"/>
      <c r="F7" s="239"/>
      <c r="G7" s="239" t="s">
        <v>126</v>
      </c>
      <c r="H7" s="239" t="s">
        <v>233</v>
      </c>
      <c r="I7" s="200">
        <f>COUNTA(B7:H7)</f>
        <v>2</v>
      </c>
      <c r="J7" s="733">
        <f t="shared" ref="J7:J13" si="0">SUM(COUNTIF(B7:H7,"9-15"))*(5.5)+SUM(COUNTIF(B7:H7,"10-15"))*(4.5)+SUM(COUNTIF(B7:H7,"9-16"))*(6.25)+SUM(COUNTIF(B7:H7,"9:30-15"))*(5)+SUM(COUNTIF(B7:H7,"10-16"))*(5.5)+SUM(COUNTIF(B7:H7,"10-14"))*(4)</f>
        <v>10.5</v>
      </c>
      <c r="K7" s="734"/>
    </row>
    <row r="8" spans="1:11" ht="13.5" customHeight="1" x14ac:dyDescent="0.15">
      <c r="A8" s="197" t="s">
        <v>159</v>
      </c>
      <c r="B8" s="198"/>
      <c r="C8" s="198"/>
      <c r="D8" s="198"/>
      <c r="E8" s="198"/>
      <c r="F8" s="240" t="s">
        <v>135</v>
      </c>
      <c r="G8" s="239"/>
      <c r="H8" s="239"/>
      <c r="I8" s="200">
        <f>COUNTA(#REF!)</f>
        <v>1</v>
      </c>
      <c r="J8" s="733">
        <f t="shared" si="0"/>
        <v>5.5</v>
      </c>
      <c r="K8" s="734"/>
    </row>
    <row r="9" spans="1:11" ht="13.5" customHeight="1" x14ac:dyDescent="0.15">
      <c r="A9" s="197" t="s">
        <v>160</v>
      </c>
      <c r="B9" s="198"/>
      <c r="C9" s="198"/>
      <c r="D9" s="198"/>
      <c r="E9" s="198"/>
      <c r="F9" s="239" t="s">
        <v>25</v>
      </c>
      <c r="G9" s="242" t="s">
        <v>161</v>
      </c>
      <c r="H9" s="239"/>
      <c r="I9" s="200">
        <f>COUNTA(B9:H9)</f>
        <v>2</v>
      </c>
      <c r="J9" s="733">
        <f t="shared" si="0"/>
        <v>4.5</v>
      </c>
      <c r="K9" s="734"/>
    </row>
    <row r="10" spans="1:11" ht="13.5" customHeight="1" x14ac:dyDescent="0.15">
      <c r="A10" s="197" t="s">
        <v>15</v>
      </c>
      <c r="B10" s="198"/>
      <c r="C10" s="198"/>
      <c r="D10" s="198"/>
      <c r="E10" s="198"/>
      <c r="F10" s="239"/>
      <c r="G10" s="239"/>
      <c r="H10" s="239" t="s">
        <v>233</v>
      </c>
      <c r="I10" s="200">
        <f>COUNTA(B10:H10)</f>
        <v>1</v>
      </c>
      <c r="J10" s="733">
        <f t="shared" si="0"/>
        <v>5</v>
      </c>
      <c r="K10" s="734"/>
    </row>
    <row r="11" spans="1:11" ht="13.5" customHeight="1" x14ac:dyDescent="0.15">
      <c r="A11" s="88" t="s">
        <v>183</v>
      </c>
      <c r="B11" s="282"/>
      <c r="C11" s="282"/>
      <c r="D11" s="282"/>
      <c r="E11" s="282"/>
      <c r="F11" s="239" t="s">
        <v>25</v>
      </c>
      <c r="G11" s="239"/>
      <c r="H11" s="239" t="s">
        <v>233</v>
      </c>
      <c r="I11" s="200">
        <f>COUNTA(B11:H11)</f>
        <v>2</v>
      </c>
      <c r="J11" s="733">
        <f t="shared" si="0"/>
        <v>9.5</v>
      </c>
      <c r="K11" s="734"/>
    </row>
    <row r="12" spans="1:11" ht="13.5" customHeight="1" x14ac:dyDescent="0.15">
      <c r="A12" s="88" t="s">
        <v>199</v>
      </c>
      <c r="B12" s="282"/>
      <c r="C12" s="282"/>
      <c r="D12" s="282"/>
      <c r="E12" s="282"/>
      <c r="F12" s="239" t="s">
        <v>25</v>
      </c>
      <c r="G12" s="239"/>
      <c r="H12" s="239"/>
      <c r="I12" s="200">
        <f t="shared" ref="I12:I13" si="1">COUNTA(B12:H12)</f>
        <v>1</v>
      </c>
      <c r="J12" s="733">
        <f t="shared" si="0"/>
        <v>4.5</v>
      </c>
      <c r="K12" s="734"/>
    </row>
    <row r="13" spans="1:11" ht="13.5" customHeight="1" x14ac:dyDescent="0.15">
      <c r="A13" s="88" t="s">
        <v>222</v>
      </c>
      <c r="B13" s="282"/>
      <c r="C13" s="282"/>
      <c r="D13" s="282"/>
      <c r="E13" s="282"/>
      <c r="F13" s="239" t="s">
        <v>29</v>
      </c>
      <c r="G13" s="239"/>
      <c r="H13" s="239"/>
      <c r="I13" s="200">
        <f t="shared" si="1"/>
        <v>1</v>
      </c>
      <c r="J13" s="733">
        <f t="shared" si="0"/>
        <v>4</v>
      </c>
      <c r="K13" s="734"/>
    </row>
    <row r="14" spans="1:11" ht="13.5" customHeight="1" x14ac:dyDescent="0.15">
      <c r="A14" s="88" t="s">
        <v>258</v>
      </c>
      <c r="B14" s="198"/>
      <c r="C14" s="198"/>
      <c r="D14" s="198"/>
      <c r="E14" s="198"/>
      <c r="F14" s="239"/>
      <c r="G14" s="120"/>
      <c r="H14" s="120"/>
      <c r="I14" s="200">
        <f t="shared" ref="I14" si="2">COUNTA(B14:H14)</f>
        <v>0</v>
      </c>
      <c r="J14" s="733">
        <f t="shared" ref="J14" si="3">SUM(COUNTIF(B14:H14,"9-15"))*(5.5)+SUM(COUNTIF(B14:H14,"10-15"))*(4.5)+SUM(COUNTIF(B14:H14,"9-16"))*(6.25)+SUM(COUNTIF(B14:H14,"9:30-15"))*(5)+SUM(COUNTIF(B14:H14,"10-16"))*(5.5)+SUM(COUNTIF(B14:H14,"10-14"))*(4)</f>
        <v>0</v>
      </c>
      <c r="K14" s="734"/>
    </row>
    <row r="15" spans="1:11" s="191" customFormat="1" ht="15" customHeight="1" x14ac:dyDescent="0.15">
      <c r="A15" s="175" t="s">
        <v>0</v>
      </c>
      <c r="B15" s="176">
        <v>45873</v>
      </c>
      <c r="C15" s="176">
        <v>45874</v>
      </c>
      <c r="D15" s="176">
        <v>45875</v>
      </c>
      <c r="E15" s="176">
        <v>45876</v>
      </c>
      <c r="F15" s="176">
        <v>45877</v>
      </c>
      <c r="G15" s="176">
        <v>45878</v>
      </c>
      <c r="H15" s="176">
        <v>45879</v>
      </c>
      <c r="I15" s="747" t="s">
        <v>1</v>
      </c>
      <c r="J15" s="749" t="s">
        <v>2</v>
      </c>
      <c r="K15" s="750"/>
    </row>
    <row r="16" spans="1:11" s="192" customFormat="1" ht="15" customHeight="1" x14ac:dyDescent="0.15">
      <c r="A16" s="155" t="s">
        <v>3</v>
      </c>
      <c r="B16" s="157" t="s">
        <v>4</v>
      </c>
      <c r="C16" s="157" t="s">
        <v>5</v>
      </c>
      <c r="D16" s="157" t="s">
        <v>6</v>
      </c>
      <c r="E16" s="157" t="s">
        <v>7</v>
      </c>
      <c r="F16" s="157" t="s">
        <v>8</v>
      </c>
      <c r="G16" s="157" t="s">
        <v>9</v>
      </c>
      <c r="H16" s="158" t="s">
        <v>10</v>
      </c>
      <c r="I16" s="748"/>
      <c r="J16" s="749"/>
      <c r="K16" s="750"/>
    </row>
    <row r="17" spans="1:11" s="151" customFormat="1" ht="13.5" customHeight="1" x14ac:dyDescent="0.15">
      <c r="A17" s="206" t="s">
        <v>131</v>
      </c>
      <c r="B17" s="195">
        <v>5</v>
      </c>
      <c r="C17" s="195"/>
      <c r="D17" s="195"/>
      <c r="E17" s="195">
        <v>6</v>
      </c>
      <c r="F17" s="195">
        <v>5</v>
      </c>
      <c r="G17" s="195">
        <v>2</v>
      </c>
      <c r="H17" s="195">
        <v>4</v>
      </c>
      <c r="I17" s="196"/>
      <c r="J17" s="751"/>
      <c r="K17" s="752"/>
    </row>
    <row r="18" spans="1:11" s="151" customFormat="1" ht="13.5" customHeight="1" x14ac:dyDescent="0.15">
      <c r="A18" s="197" t="s">
        <v>155</v>
      </c>
      <c r="B18" s="239"/>
      <c r="C18" s="241"/>
      <c r="D18" s="241"/>
      <c r="E18" s="239" t="s">
        <v>25</v>
      </c>
      <c r="F18" s="16"/>
      <c r="G18" s="239" t="s">
        <v>157</v>
      </c>
      <c r="H18" s="239" t="s">
        <v>58</v>
      </c>
      <c r="I18" s="200">
        <f t="shared" ref="I18:I26" si="4">COUNTA(B18:H18)</f>
        <v>3</v>
      </c>
      <c r="J18" s="733">
        <f t="shared" ref="J18:J25" si="5">SUM(COUNTIF(B18:H18,"9-15"))*(5.5)+SUM(COUNTIF(B18:H18,"10-15"))*(4.5)+SUM(COUNTIF(B18:H18,"9-16"))*(6.25)+SUM(COUNTIF(B18:H18,"9:30-15"))*(5)+SUM(COUNTIF(B18:H18,"10-16"))*(5.5)+SUM(COUNTIF(B18:H18,"10-14"))*(4)</f>
        <v>17</v>
      </c>
      <c r="K18" s="734"/>
    </row>
    <row r="19" spans="1:11" ht="13.5" customHeight="1" x14ac:dyDescent="0.15">
      <c r="A19" s="197" t="s">
        <v>158</v>
      </c>
      <c r="B19" s="239" t="s">
        <v>25</v>
      </c>
      <c r="C19" s="241"/>
      <c r="D19" s="241"/>
      <c r="E19" s="239"/>
      <c r="F19" s="239"/>
      <c r="G19" s="239" t="s">
        <v>126</v>
      </c>
      <c r="H19" s="239" t="s">
        <v>233</v>
      </c>
      <c r="I19" s="200">
        <f t="shared" si="4"/>
        <v>3</v>
      </c>
      <c r="J19" s="733">
        <f t="shared" si="5"/>
        <v>15</v>
      </c>
      <c r="K19" s="734"/>
    </row>
    <row r="20" spans="1:11" ht="13.5" customHeight="1" x14ac:dyDescent="0.15">
      <c r="A20" s="197" t="s">
        <v>159</v>
      </c>
      <c r="B20" s="240" t="s">
        <v>135</v>
      </c>
      <c r="C20" s="241"/>
      <c r="D20" s="241"/>
      <c r="E20" s="240" t="s">
        <v>135</v>
      </c>
      <c r="F20" s="240" t="s">
        <v>135</v>
      </c>
      <c r="G20" s="239"/>
      <c r="H20" s="239"/>
      <c r="I20" s="200">
        <f t="shared" si="4"/>
        <v>3</v>
      </c>
      <c r="J20" s="733">
        <f t="shared" si="5"/>
        <v>16.5</v>
      </c>
      <c r="K20" s="734"/>
    </row>
    <row r="21" spans="1:11" ht="13.5" customHeight="1" x14ac:dyDescent="0.15">
      <c r="A21" s="197" t="s">
        <v>160</v>
      </c>
      <c r="B21" s="242" t="s">
        <v>176</v>
      </c>
      <c r="C21" s="241"/>
      <c r="D21" s="241"/>
      <c r="E21" s="242" t="s">
        <v>161</v>
      </c>
      <c r="F21" s="239" t="s">
        <v>25</v>
      </c>
      <c r="G21" s="242" t="s">
        <v>161</v>
      </c>
      <c r="H21" s="239"/>
      <c r="I21" s="200">
        <f t="shared" si="4"/>
        <v>4</v>
      </c>
      <c r="J21" s="733">
        <f t="shared" si="5"/>
        <v>4.5</v>
      </c>
      <c r="K21" s="734"/>
    </row>
    <row r="22" spans="1:11" ht="13.5" customHeight="1" x14ac:dyDescent="0.15">
      <c r="A22" s="197" t="s">
        <v>15</v>
      </c>
      <c r="B22" s="239" t="s">
        <v>25</v>
      </c>
      <c r="C22" s="241"/>
      <c r="D22" s="241"/>
      <c r="E22" s="239" t="s">
        <v>25</v>
      </c>
      <c r="F22" s="239"/>
      <c r="G22" s="239"/>
      <c r="H22" s="239" t="s">
        <v>233</v>
      </c>
      <c r="I22" s="200">
        <f>COUNTA(B22:H22)</f>
        <v>3</v>
      </c>
      <c r="J22" s="733">
        <f t="shared" si="5"/>
        <v>14</v>
      </c>
      <c r="K22" s="734"/>
    </row>
    <row r="23" spans="1:11" ht="13.5" customHeight="1" x14ac:dyDescent="0.15">
      <c r="A23" s="88" t="s">
        <v>183</v>
      </c>
      <c r="B23" s="239"/>
      <c r="C23" s="241"/>
      <c r="D23" s="241"/>
      <c r="E23" s="239" t="s">
        <v>25</v>
      </c>
      <c r="F23" s="239" t="s">
        <v>25</v>
      </c>
      <c r="G23" s="239"/>
      <c r="H23" s="239" t="s">
        <v>233</v>
      </c>
      <c r="I23" s="200">
        <f t="shared" si="4"/>
        <v>3</v>
      </c>
      <c r="J23" s="733">
        <f t="shared" si="5"/>
        <v>14</v>
      </c>
      <c r="K23" s="734"/>
    </row>
    <row r="24" spans="1:11" ht="13.5" customHeight="1" x14ac:dyDescent="0.15">
      <c r="A24" s="88" t="s">
        <v>199</v>
      </c>
      <c r="B24" s="239" t="s">
        <v>25</v>
      </c>
      <c r="C24" s="282"/>
      <c r="D24" s="198"/>
      <c r="E24" s="239" t="s">
        <v>25</v>
      </c>
      <c r="F24" s="239" t="s">
        <v>25</v>
      </c>
      <c r="G24" s="239"/>
      <c r="H24" s="239"/>
      <c r="I24" s="200">
        <f t="shared" si="4"/>
        <v>3</v>
      </c>
      <c r="J24" s="733">
        <f t="shared" si="5"/>
        <v>13.5</v>
      </c>
      <c r="K24" s="734"/>
    </row>
    <row r="25" spans="1:11" ht="13.5" customHeight="1" x14ac:dyDescent="0.15">
      <c r="A25" s="88" t="s">
        <v>222</v>
      </c>
      <c r="B25" s="239" t="s">
        <v>29</v>
      </c>
      <c r="C25" s="282"/>
      <c r="D25" s="198"/>
      <c r="E25" s="239" t="s">
        <v>29</v>
      </c>
      <c r="F25" s="239" t="s">
        <v>29</v>
      </c>
      <c r="G25" s="239"/>
      <c r="H25" s="239"/>
      <c r="I25" s="200">
        <f t="shared" si="4"/>
        <v>3</v>
      </c>
      <c r="J25" s="733">
        <f t="shared" si="5"/>
        <v>12</v>
      </c>
      <c r="K25" s="734"/>
    </row>
    <row r="26" spans="1:11" ht="13.5" customHeight="1" x14ac:dyDescent="0.15">
      <c r="A26" s="88" t="s">
        <v>258</v>
      </c>
      <c r="B26" s="239"/>
      <c r="C26" s="202"/>
      <c r="D26" s="202"/>
      <c r="E26" s="203"/>
      <c r="F26" s="239"/>
      <c r="G26" s="120"/>
      <c r="H26" s="120"/>
      <c r="I26" s="200">
        <f t="shared" si="4"/>
        <v>0</v>
      </c>
      <c r="J26" s="733">
        <f t="shared" ref="J26" si="6">SUM(COUNTIF(B26:H26,"9-15"))*(5.5)+SUM(COUNTIF(B26:H26,"10-15"))*(4.5)+SUM(COUNTIF(B26:H26,"9-16"))*(6.25)+SUM(COUNTIF(B26:H26,"9:30-15"))*(5)+SUM(COUNTIF(B26:H26,"10-16"))*(5.5)+SUM(COUNTIF(B26:H26,"10-14"))*(4)</f>
        <v>0</v>
      </c>
      <c r="K26" s="734"/>
    </row>
    <row r="27" spans="1:11" s="191" customFormat="1" ht="15" customHeight="1" x14ac:dyDescent="0.15">
      <c r="A27" s="153" t="s">
        <v>0</v>
      </c>
      <c r="B27" s="183">
        <v>45880</v>
      </c>
      <c r="C27" s="183">
        <v>45881</v>
      </c>
      <c r="D27" s="183">
        <v>45882</v>
      </c>
      <c r="E27" s="183">
        <v>45883</v>
      </c>
      <c r="F27" s="183">
        <v>45884</v>
      </c>
      <c r="G27" s="183">
        <v>45885</v>
      </c>
      <c r="H27" s="183">
        <v>45886</v>
      </c>
      <c r="I27" s="747" t="s">
        <v>1</v>
      </c>
      <c r="J27" s="749" t="s">
        <v>2</v>
      </c>
      <c r="K27" s="750"/>
    </row>
    <row r="28" spans="1:11" s="192" customFormat="1" ht="15" customHeight="1" x14ac:dyDescent="0.15">
      <c r="A28" s="155" t="s">
        <v>3</v>
      </c>
      <c r="B28" s="353" t="s">
        <v>4</v>
      </c>
      <c r="C28" s="157" t="s">
        <v>5</v>
      </c>
      <c r="D28" s="157" t="s">
        <v>6</v>
      </c>
      <c r="E28" s="157" t="s">
        <v>7</v>
      </c>
      <c r="F28" s="157" t="s">
        <v>8</v>
      </c>
      <c r="G28" s="157" t="s">
        <v>9</v>
      </c>
      <c r="H28" s="158" t="s">
        <v>10</v>
      </c>
      <c r="I28" s="748"/>
      <c r="J28" s="749"/>
      <c r="K28" s="750"/>
    </row>
    <row r="29" spans="1:11" s="151" customFormat="1" ht="14.25" customHeight="1" x14ac:dyDescent="0.15">
      <c r="A29" s="193" t="s">
        <v>142</v>
      </c>
      <c r="B29" s="1031" t="s">
        <v>256</v>
      </c>
      <c r="C29" s="1032"/>
      <c r="D29" s="1032"/>
      <c r="E29" s="1032"/>
      <c r="F29" s="1033"/>
      <c r="G29" s="195">
        <v>2</v>
      </c>
      <c r="H29" s="195">
        <v>4</v>
      </c>
      <c r="I29" s="196"/>
      <c r="J29" s="751"/>
      <c r="K29" s="752"/>
    </row>
    <row r="30" spans="1:11" ht="13.5" customHeight="1" x14ac:dyDescent="0.15">
      <c r="A30" s="204" t="s">
        <v>155</v>
      </c>
      <c r="B30" s="241"/>
      <c r="C30" s="241"/>
      <c r="D30" s="241"/>
      <c r="E30" s="241"/>
      <c r="F30" s="241"/>
      <c r="G30" s="239" t="s">
        <v>157</v>
      </c>
      <c r="H30" s="239" t="s">
        <v>58</v>
      </c>
      <c r="I30" s="199">
        <f>COUNTA(B30:H30)</f>
        <v>2</v>
      </c>
      <c r="J30" s="733">
        <f t="shared" ref="J30:J37" si="7">SUM(COUNTIF(B30:H30,"9-15"))*(5.5)+SUM(COUNTIF(B30:H30,"10-15"))*(4.5)+SUM(COUNTIF(B30:H30,"9-16"))*(6.25)+SUM(COUNTIF(B30:H30,"9:30-15"))*(5)+SUM(COUNTIF(B30:H30,"10-16"))*(5.5)+SUM(COUNTIF(B30:H30,"10-14"))*(4)</f>
        <v>12.5</v>
      </c>
      <c r="K30" s="734"/>
    </row>
    <row r="31" spans="1:11" ht="13.5" customHeight="1" x14ac:dyDescent="0.15">
      <c r="A31" s="204" t="s">
        <v>158</v>
      </c>
      <c r="B31" s="241"/>
      <c r="C31" s="241"/>
      <c r="D31" s="241"/>
      <c r="E31" s="241"/>
      <c r="F31" s="241"/>
      <c r="G31" s="239" t="s">
        <v>126</v>
      </c>
      <c r="H31" s="239" t="s">
        <v>233</v>
      </c>
      <c r="I31" s="200">
        <f t="shared" ref="I31:I38" si="8">COUNTA(B31:H31)</f>
        <v>2</v>
      </c>
      <c r="J31" s="733">
        <f t="shared" si="7"/>
        <v>10.5</v>
      </c>
      <c r="K31" s="734"/>
    </row>
    <row r="32" spans="1:11" ht="13.5" customHeight="1" x14ac:dyDescent="0.15">
      <c r="A32" s="204" t="s">
        <v>159</v>
      </c>
      <c r="B32" s="241"/>
      <c r="C32" s="241"/>
      <c r="D32" s="241"/>
      <c r="E32" s="241"/>
      <c r="F32" s="241"/>
      <c r="G32" s="239"/>
      <c r="H32" s="239"/>
      <c r="I32" s="200">
        <f t="shared" si="8"/>
        <v>0</v>
      </c>
      <c r="J32" s="733">
        <f t="shared" si="7"/>
        <v>0</v>
      </c>
      <c r="K32" s="734"/>
    </row>
    <row r="33" spans="1:11" ht="13.5" customHeight="1" x14ac:dyDescent="0.15">
      <c r="A33" s="204" t="s">
        <v>160</v>
      </c>
      <c r="B33" s="241"/>
      <c r="C33" s="241"/>
      <c r="D33" s="241"/>
      <c r="E33" s="241"/>
      <c r="F33" s="241"/>
      <c r="G33" s="242" t="s">
        <v>161</v>
      </c>
      <c r="H33" s="239"/>
      <c r="I33" s="200">
        <f t="shared" si="8"/>
        <v>1</v>
      </c>
      <c r="J33" s="733">
        <f t="shared" si="7"/>
        <v>0</v>
      </c>
      <c r="K33" s="734"/>
    </row>
    <row r="34" spans="1:11" ht="13.5" customHeight="1" x14ac:dyDescent="0.15">
      <c r="A34" s="204" t="s">
        <v>15</v>
      </c>
      <c r="B34" s="241"/>
      <c r="C34" s="241"/>
      <c r="D34" s="241"/>
      <c r="E34" s="241"/>
      <c r="F34" s="241"/>
      <c r="G34" s="239"/>
      <c r="H34" s="239" t="s">
        <v>233</v>
      </c>
      <c r="I34" s="200">
        <f t="shared" si="8"/>
        <v>1</v>
      </c>
      <c r="J34" s="733">
        <f t="shared" si="7"/>
        <v>5</v>
      </c>
      <c r="K34" s="734"/>
    </row>
    <row r="35" spans="1:11" ht="13.5" customHeight="1" x14ac:dyDescent="0.15">
      <c r="A35" s="88" t="s">
        <v>183</v>
      </c>
      <c r="B35" s="241"/>
      <c r="C35" s="241"/>
      <c r="D35" s="241"/>
      <c r="E35" s="241"/>
      <c r="F35" s="241"/>
      <c r="G35" s="239"/>
      <c r="H35" s="239" t="s">
        <v>233</v>
      </c>
      <c r="I35" s="200">
        <f t="shared" si="8"/>
        <v>1</v>
      </c>
      <c r="J35" s="733">
        <f t="shared" si="7"/>
        <v>5</v>
      </c>
      <c r="K35" s="734"/>
    </row>
    <row r="36" spans="1:11" ht="13.5" customHeight="1" x14ac:dyDescent="0.15">
      <c r="A36" s="88" t="s">
        <v>199</v>
      </c>
      <c r="B36" s="282"/>
      <c r="C36" s="282"/>
      <c r="D36" s="198"/>
      <c r="E36" s="282"/>
      <c r="F36" s="282"/>
      <c r="G36" s="239"/>
      <c r="H36" s="239"/>
      <c r="I36" s="200">
        <f t="shared" si="8"/>
        <v>0</v>
      </c>
      <c r="J36" s="733">
        <f t="shared" si="7"/>
        <v>0</v>
      </c>
      <c r="K36" s="734"/>
    </row>
    <row r="37" spans="1:11" ht="13.5" customHeight="1" x14ac:dyDescent="0.15">
      <c r="A37" s="88" t="s">
        <v>222</v>
      </c>
      <c r="B37" s="282"/>
      <c r="C37" s="282"/>
      <c r="D37" s="198"/>
      <c r="E37" s="282"/>
      <c r="F37" s="282"/>
      <c r="G37" s="239"/>
      <c r="H37" s="239"/>
      <c r="I37" s="200">
        <f t="shared" si="8"/>
        <v>0</v>
      </c>
      <c r="J37" s="733">
        <f t="shared" si="7"/>
        <v>0</v>
      </c>
      <c r="K37" s="734"/>
    </row>
    <row r="38" spans="1:11" ht="13.5" customHeight="1" x14ac:dyDescent="0.15">
      <c r="A38" s="88" t="s">
        <v>258</v>
      </c>
      <c r="B38" s="198"/>
      <c r="C38" s="202"/>
      <c r="D38" s="202"/>
      <c r="E38" s="202"/>
      <c r="F38" s="202"/>
      <c r="G38" s="120"/>
      <c r="H38" s="120"/>
      <c r="I38" s="200">
        <f t="shared" si="8"/>
        <v>0</v>
      </c>
      <c r="J38" s="733">
        <f t="shared" ref="J38" si="9">SUM(COUNTIF(B38:H38,"9-15"))*(5.5)+SUM(COUNTIF(B38:H38,"10-15"))*(4.5)+SUM(COUNTIF(B38:H38,"9-16"))*(6.25)+SUM(COUNTIF(B38:H38,"9:30-15"))*(5)+SUM(COUNTIF(B38:H38,"10-16"))*(5.5)+SUM(COUNTIF(B38:H38,"10-14"))*(4)</f>
        <v>0</v>
      </c>
      <c r="K38" s="734"/>
    </row>
    <row r="39" spans="1:11" s="191" customFormat="1" ht="15" customHeight="1" x14ac:dyDescent="0.15">
      <c r="A39" s="153" t="s">
        <v>0</v>
      </c>
      <c r="B39" s="183">
        <v>45887</v>
      </c>
      <c r="C39" s="183">
        <v>45888</v>
      </c>
      <c r="D39" s="183">
        <v>45889</v>
      </c>
      <c r="E39" s="183">
        <v>45890</v>
      </c>
      <c r="F39" s="183">
        <v>45891</v>
      </c>
      <c r="G39" s="183">
        <v>45892</v>
      </c>
      <c r="H39" s="183">
        <v>45893</v>
      </c>
      <c r="I39" s="747" t="s">
        <v>1</v>
      </c>
      <c r="J39" s="749" t="s">
        <v>2</v>
      </c>
      <c r="K39" s="750"/>
    </row>
    <row r="40" spans="1:11" s="192" customFormat="1" ht="15" customHeight="1" x14ac:dyDescent="0.15">
      <c r="A40" s="155" t="s">
        <v>3</v>
      </c>
      <c r="B40" s="157" t="s">
        <v>4</v>
      </c>
      <c r="C40" s="157" t="s">
        <v>5</v>
      </c>
      <c r="D40" s="157" t="s">
        <v>6</v>
      </c>
      <c r="E40" s="157" t="s">
        <v>7</v>
      </c>
      <c r="F40" s="157" t="s">
        <v>8</v>
      </c>
      <c r="G40" s="157" t="s">
        <v>9</v>
      </c>
      <c r="H40" s="158" t="s">
        <v>10</v>
      </c>
      <c r="I40" s="748"/>
      <c r="J40" s="749"/>
      <c r="K40" s="750"/>
    </row>
    <row r="41" spans="1:11" s="151" customFormat="1" ht="13.5" customHeight="1" x14ac:dyDescent="0.15">
      <c r="A41" s="206" t="s">
        <v>131</v>
      </c>
      <c r="B41" s="195">
        <v>5</v>
      </c>
      <c r="C41" s="195"/>
      <c r="D41" s="195"/>
      <c r="E41" s="195">
        <v>6</v>
      </c>
      <c r="F41" s="195">
        <v>5</v>
      </c>
      <c r="G41" s="195">
        <v>2</v>
      </c>
      <c r="H41" s="195">
        <v>4</v>
      </c>
      <c r="I41" s="196"/>
      <c r="J41" s="751"/>
      <c r="K41" s="752"/>
    </row>
    <row r="42" spans="1:11" ht="13.5" customHeight="1" x14ac:dyDescent="0.15">
      <c r="A42" s="204" t="s">
        <v>155</v>
      </c>
      <c r="B42" s="239"/>
      <c r="C42" s="241"/>
      <c r="D42" s="241"/>
      <c r="E42" s="239" t="s">
        <v>25</v>
      </c>
      <c r="F42" s="16"/>
      <c r="G42" s="239" t="s">
        <v>157</v>
      </c>
      <c r="H42" s="239" t="s">
        <v>58</v>
      </c>
      <c r="I42" s="199">
        <f>COUNTA(B42:H42)</f>
        <v>3</v>
      </c>
      <c r="J42" s="733">
        <f t="shared" ref="J42:J49" si="10">SUM(COUNTIF(B42:H42,"9-15"))*(5.5)+SUM(COUNTIF(B42:H42,"10-15"))*(4.5)+SUM(COUNTIF(B42:H42,"9-16"))*(6.25)+SUM(COUNTIF(B42:H42,"9:30-15"))*(5)+SUM(COUNTIF(B42:H42,"10-16"))*(5.5)+SUM(COUNTIF(B42:H42,"10-14"))*(4)</f>
        <v>17</v>
      </c>
      <c r="K42" s="734"/>
    </row>
    <row r="43" spans="1:11" s="151" customFormat="1" ht="13.5" customHeight="1" x14ac:dyDescent="0.15">
      <c r="A43" s="204" t="s">
        <v>158</v>
      </c>
      <c r="B43" s="239" t="s">
        <v>25</v>
      </c>
      <c r="C43" s="241"/>
      <c r="D43" s="241"/>
      <c r="E43" s="239"/>
      <c r="F43" s="239"/>
      <c r="G43" s="239" t="s">
        <v>126</v>
      </c>
      <c r="H43" s="239" t="s">
        <v>233</v>
      </c>
      <c r="I43" s="200">
        <f t="shared" ref="I43:I50" si="11">COUNTA(B43:H43)</f>
        <v>3</v>
      </c>
      <c r="J43" s="733">
        <f t="shared" si="10"/>
        <v>15</v>
      </c>
      <c r="K43" s="734"/>
    </row>
    <row r="44" spans="1:11" ht="13.5" customHeight="1" x14ac:dyDescent="0.15">
      <c r="A44" s="204" t="s">
        <v>159</v>
      </c>
      <c r="B44" s="240" t="s">
        <v>135</v>
      </c>
      <c r="C44" s="241"/>
      <c r="D44" s="241"/>
      <c r="E44" s="240" t="s">
        <v>135</v>
      </c>
      <c r="F44" s="240" t="s">
        <v>135</v>
      </c>
      <c r="G44" s="239"/>
      <c r="H44" s="239"/>
      <c r="I44" s="200">
        <f t="shared" si="11"/>
        <v>3</v>
      </c>
      <c r="J44" s="733">
        <f t="shared" si="10"/>
        <v>16.5</v>
      </c>
      <c r="K44" s="734"/>
    </row>
    <row r="45" spans="1:11" ht="13.5" customHeight="1" x14ac:dyDescent="0.15">
      <c r="A45" s="204" t="s">
        <v>160</v>
      </c>
      <c r="B45" s="242" t="s">
        <v>176</v>
      </c>
      <c r="C45" s="241"/>
      <c r="D45" s="241"/>
      <c r="E45" s="242" t="s">
        <v>161</v>
      </c>
      <c r="F45" s="239" t="s">
        <v>25</v>
      </c>
      <c r="G45" s="242" t="s">
        <v>161</v>
      </c>
      <c r="H45" s="239"/>
      <c r="I45" s="200">
        <f t="shared" si="11"/>
        <v>4</v>
      </c>
      <c r="J45" s="733">
        <f t="shared" si="10"/>
        <v>4.5</v>
      </c>
      <c r="K45" s="734"/>
    </row>
    <row r="46" spans="1:11" ht="13.5" customHeight="1" x14ac:dyDescent="0.15">
      <c r="A46" s="204" t="s">
        <v>15</v>
      </c>
      <c r="B46" s="239" t="s">
        <v>25</v>
      </c>
      <c r="C46" s="241"/>
      <c r="D46" s="241"/>
      <c r="E46" s="239" t="s">
        <v>25</v>
      </c>
      <c r="F46" s="239"/>
      <c r="G46" s="239"/>
      <c r="H46" s="239" t="s">
        <v>233</v>
      </c>
      <c r="I46" s="200">
        <f t="shared" si="11"/>
        <v>3</v>
      </c>
      <c r="J46" s="733">
        <f t="shared" si="10"/>
        <v>14</v>
      </c>
      <c r="K46" s="734"/>
    </row>
    <row r="47" spans="1:11" ht="13.5" customHeight="1" x14ac:dyDescent="0.15">
      <c r="A47" s="88" t="s">
        <v>183</v>
      </c>
      <c r="B47" s="239"/>
      <c r="C47" s="241"/>
      <c r="D47" s="241"/>
      <c r="E47" s="239" t="s">
        <v>25</v>
      </c>
      <c r="F47" s="239" t="s">
        <v>25</v>
      </c>
      <c r="G47" s="239"/>
      <c r="H47" s="239" t="s">
        <v>233</v>
      </c>
      <c r="I47" s="200">
        <f t="shared" si="11"/>
        <v>3</v>
      </c>
      <c r="J47" s="733">
        <f t="shared" si="10"/>
        <v>14</v>
      </c>
      <c r="K47" s="734"/>
    </row>
    <row r="48" spans="1:11" ht="13.5" customHeight="1" x14ac:dyDescent="0.15">
      <c r="A48" s="88" t="s">
        <v>199</v>
      </c>
      <c r="B48" s="239" t="s">
        <v>25</v>
      </c>
      <c r="C48" s="282"/>
      <c r="D48" s="198"/>
      <c r="E48" s="239" t="s">
        <v>25</v>
      </c>
      <c r="F48" s="239" t="s">
        <v>25</v>
      </c>
      <c r="G48" s="239"/>
      <c r="H48" s="239"/>
      <c r="I48" s="200">
        <f t="shared" si="11"/>
        <v>3</v>
      </c>
      <c r="J48" s="733">
        <f t="shared" si="10"/>
        <v>13.5</v>
      </c>
      <c r="K48" s="734"/>
    </row>
    <row r="49" spans="1:11" ht="13.5" customHeight="1" x14ac:dyDescent="0.15">
      <c r="A49" s="88" t="s">
        <v>222</v>
      </c>
      <c r="B49" s="239" t="s">
        <v>29</v>
      </c>
      <c r="C49" s="282"/>
      <c r="D49" s="198"/>
      <c r="E49" s="239" t="s">
        <v>29</v>
      </c>
      <c r="F49" s="239" t="s">
        <v>29</v>
      </c>
      <c r="G49" s="239"/>
      <c r="H49" s="239"/>
      <c r="I49" s="200">
        <f t="shared" si="11"/>
        <v>3</v>
      </c>
      <c r="J49" s="733">
        <f t="shared" si="10"/>
        <v>12</v>
      </c>
      <c r="K49" s="734"/>
    </row>
    <row r="50" spans="1:11" ht="13.5" customHeight="1" x14ac:dyDescent="0.15">
      <c r="A50" s="88" t="s">
        <v>258</v>
      </c>
      <c r="B50" s="239"/>
      <c r="C50" s="202"/>
      <c r="D50" s="202"/>
      <c r="E50" s="203"/>
      <c r="F50" s="239"/>
      <c r="G50" s="120"/>
      <c r="H50" s="120"/>
      <c r="I50" s="200">
        <f t="shared" si="11"/>
        <v>0</v>
      </c>
      <c r="J50" s="733">
        <f t="shared" ref="J50" si="12">SUM(COUNTIF(B50:H50,"9-15"))*(5.5)+SUM(COUNTIF(B50:H50,"10-15"))*(4.5)+SUM(COUNTIF(B50:H50,"9-16"))*(6.25)+SUM(COUNTIF(B50:H50,"9:30-15"))*(5)+SUM(COUNTIF(B50:H50,"10-16"))*(5.5)+SUM(COUNTIF(B50:H50,"10-14"))*(4)</f>
        <v>0</v>
      </c>
      <c r="K50" s="734"/>
    </row>
    <row r="51" spans="1:11" s="191" customFormat="1" ht="15" customHeight="1" x14ac:dyDescent="0.15">
      <c r="A51" s="175" t="s">
        <v>0</v>
      </c>
      <c r="B51" s="176">
        <v>45894</v>
      </c>
      <c r="C51" s="176">
        <v>45895</v>
      </c>
      <c r="D51" s="176">
        <v>45896</v>
      </c>
      <c r="E51" s="176">
        <v>45897</v>
      </c>
      <c r="F51" s="176">
        <v>45898</v>
      </c>
      <c r="G51" s="176">
        <v>45899</v>
      </c>
      <c r="H51" s="176">
        <v>45900</v>
      </c>
      <c r="I51" s="747" t="s">
        <v>1</v>
      </c>
      <c r="J51" s="749" t="s">
        <v>2</v>
      </c>
      <c r="K51" s="750"/>
    </row>
    <row r="52" spans="1:11" s="192" customFormat="1" ht="15" customHeight="1" x14ac:dyDescent="0.15">
      <c r="A52" s="155" t="s">
        <v>3</v>
      </c>
      <c r="B52" s="157" t="s">
        <v>4</v>
      </c>
      <c r="C52" s="157" t="s">
        <v>5</v>
      </c>
      <c r="D52" s="157" t="s">
        <v>6</v>
      </c>
      <c r="E52" s="157" t="s">
        <v>7</v>
      </c>
      <c r="F52" s="157" t="s">
        <v>8</v>
      </c>
      <c r="G52" s="157" t="s">
        <v>9</v>
      </c>
      <c r="H52" s="158" t="s">
        <v>10</v>
      </c>
      <c r="I52" s="748"/>
      <c r="J52" s="749"/>
      <c r="K52" s="750"/>
    </row>
    <row r="53" spans="1:11" s="151" customFormat="1" ht="13.5" customHeight="1" x14ac:dyDescent="0.15">
      <c r="A53" s="193" t="s">
        <v>142</v>
      </c>
      <c r="B53" s="195">
        <v>5</v>
      </c>
      <c r="C53" s="195"/>
      <c r="D53" s="195"/>
      <c r="E53" s="195">
        <v>6</v>
      </c>
      <c r="F53" s="195">
        <v>5</v>
      </c>
      <c r="G53" s="195">
        <v>2</v>
      </c>
      <c r="H53" s="195">
        <v>4</v>
      </c>
      <c r="I53" s="196"/>
      <c r="J53" s="751"/>
      <c r="K53" s="752"/>
    </row>
    <row r="54" spans="1:11" ht="13.5" customHeight="1" x14ac:dyDescent="0.15">
      <c r="A54" s="204" t="s">
        <v>155</v>
      </c>
      <c r="B54" s="239"/>
      <c r="C54" s="241"/>
      <c r="D54" s="241"/>
      <c r="E54" s="239" t="s">
        <v>25</v>
      </c>
      <c r="F54" s="16"/>
      <c r="G54" s="239" t="s">
        <v>157</v>
      </c>
      <c r="H54" s="239" t="s">
        <v>58</v>
      </c>
      <c r="I54" s="199">
        <f>COUNTA(B54:H54)</f>
        <v>3</v>
      </c>
      <c r="J54" s="733">
        <f t="shared" ref="J54:J61" si="13">SUM(COUNTIF(B54:H54,"9-15"))*(5.5)+SUM(COUNTIF(B54:H54,"10-15"))*(4.5)+SUM(COUNTIF(B54:H54,"9-16"))*(6.25)+SUM(COUNTIF(B54:H54,"9:30-15"))*(5)+SUM(COUNTIF(B54:H54,"10-16"))*(5.5)+SUM(COUNTIF(B54:H54,"10-14"))*(4)</f>
        <v>17</v>
      </c>
      <c r="K54" s="734"/>
    </row>
    <row r="55" spans="1:11" ht="13.5" customHeight="1" x14ac:dyDescent="0.15">
      <c r="A55" s="204" t="s">
        <v>158</v>
      </c>
      <c r="B55" s="239" t="s">
        <v>25</v>
      </c>
      <c r="C55" s="241"/>
      <c r="D55" s="241"/>
      <c r="E55" s="239"/>
      <c r="F55" s="239"/>
      <c r="G55" s="239" t="s">
        <v>126</v>
      </c>
      <c r="H55" s="239" t="s">
        <v>233</v>
      </c>
      <c r="I55" s="200">
        <f t="shared" ref="I55:I58" si="14">COUNTA(B55:H55)</f>
        <v>3</v>
      </c>
      <c r="J55" s="733">
        <f t="shared" si="13"/>
        <v>15</v>
      </c>
      <c r="K55" s="734"/>
    </row>
    <row r="56" spans="1:11" ht="13.5" customHeight="1" x14ac:dyDescent="0.15">
      <c r="A56" s="204" t="s">
        <v>159</v>
      </c>
      <c r="B56" s="240" t="s">
        <v>135</v>
      </c>
      <c r="C56" s="241"/>
      <c r="D56" s="241"/>
      <c r="E56" s="240" t="s">
        <v>135</v>
      </c>
      <c r="F56" s="240" t="s">
        <v>135</v>
      </c>
      <c r="G56" s="239"/>
      <c r="H56" s="239"/>
      <c r="I56" s="200">
        <f t="shared" si="14"/>
        <v>3</v>
      </c>
      <c r="J56" s="733">
        <f t="shared" si="13"/>
        <v>16.5</v>
      </c>
      <c r="K56" s="734"/>
    </row>
    <row r="57" spans="1:11" ht="13.5" customHeight="1" x14ac:dyDescent="0.15">
      <c r="A57" s="204" t="s">
        <v>160</v>
      </c>
      <c r="B57" s="242" t="s">
        <v>176</v>
      </c>
      <c r="C57" s="241"/>
      <c r="D57" s="241"/>
      <c r="E57" s="242" t="s">
        <v>161</v>
      </c>
      <c r="F57" s="239" t="s">
        <v>25</v>
      </c>
      <c r="G57" s="242" t="s">
        <v>161</v>
      </c>
      <c r="H57" s="239"/>
      <c r="I57" s="200">
        <f t="shared" si="14"/>
        <v>4</v>
      </c>
      <c r="J57" s="733">
        <f t="shared" si="13"/>
        <v>4.5</v>
      </c>
      <c r="K57" s="734"/>
    </row>
    <row r="58" spans="1:11" ht="13.5" customHeight="1" x14ac:dyDescent="0.15">
      <c r="A58" s="204" t="s">
        <v>15</v>
      </c>
      <c r="B58" s="239" t="s">
        <v>25</v>
      </c>
      <c r="C58" s="241"/>
      <c r="D58" s="241"/>
      <c r="E58" s="239" t="s">
        <v>25</v>
      </c>
      <c r="F58" s="239"/>
      <c r="G58" s="239"/>
      <c r="H58" s="239" t="s">
        <v>233</v>
      </c>
      <c r="I58" s="200">
        <f t="shared" si="14"/>
        <v>3</v>
      </c>
      <c r="J58" s="733">
        <f t="shared" si="13"/>
        <v>14</v>
      </c>
      <c r="K58" s="734"/>
    </row>
    <row r="59" spans="1:11" ht="13.5" customHeight="1" x14ac:dyDescent="0.15">
      <c r="A59" s="88" t="s">
        <v>183</v>
      </c>
      <c r="B59" s="239"/>
      <c r="C59" s="241"/>
      <c r="D59" s="241"/>
      <c r="E59" s="239" t="s">
        <v>25</v>
      </c>
      <c r="F59" s="239" t="s">
        <v>25</v>
      </c>
      <c r="G59" s="239"/>
      <c r="H59" s="239" t="s">
        <v>233</v>
      </c>
      <c r="I59" s="200">
        <f>COUNTA(B59:H59)</f>
        <v>3</v>
      </c>
      <c r="J59" s="733">
        <f t="shared" si="13"/>
        <v>14</v>
      </c>
      <c r="K59" s="734"/>
    </row>
    <row r="60" spans="1:11" ht="13.5" customHeight="1" x14ac:dyDescent="0.15">
      <c r="A60" s="88" t="s">
        <v>199</v>
      </c>
      <c r="B60" s="239" t="s">
        <v>25</v>
      </c>
      <c r="C60" s="282"/>
      <c r="D60" s="198"/>
      <c r="E60" s="239" t="s">
        <v>25</v>
      </c>
      <c r="F60" s="239" t="s">
        <v>25</v>
      </c>
      <c r="G60" s="239"/>
      <c r="H60" s="239"/>
      <c r="I60" s="200">
        <f t="shared" ref="I60:I62" si="15">COUNTA(B60:H60)</f>
        <v>3</v>
      </c>
      <c r="J60" s="733">
        <f t="shared" si="13"/>
        <v>13.5</v>
      </c>
      <c r="K60" s="734"/>
    </row>
    <row r="61" spans="1:11" ht="13.5" customHeight="1" x14ac:dyDescent="0.15">
      <c r="A61" s="88" t="s">
        <v>222</v>
      </c>
      <c r="B61" s="239" t="s">
        <v>29</v>
      </c>
      <c r="C61" s="282"/>
      <c r="D61" s="198"/>
      <c r="E61" s="239" t="s">
        <v>29</v>
      </c>
      <c r="F61" s="239" t="s">
        <v>29</v>
      </c>
      <c r="G61" s="239"/>
      <c r="H61" s="239"/>
      <c r="I61" s="200">
        <f t="shared" si="15"/>
        <v>3</v>
      </c>
      <c r="J61" s="733">
        <f t="shared" si="13"/>
        <v>12</v>
      </c>
      <c r="K61" s="734"/>
    </row>
    <row r="62" spans="1:11" ht="13.5" customHeight="1" x14ac:dyDescent="0.15">
      <c r="A62" s="88" t="s">
        <v>258</v>
      </c>
      <c r="B62" s="239"/>
      <c r="C62" s="202"/>
      <c r="D62" s="202"/>
      <c r="E62" s="203"/>
      <c r="F62" s="239"/>
      <c r="G62" s="239"/>
      <c r="H62" s="120"/>
      <c r="I62" s="200">
        <f t="shared" si="15"/>
        <v>0</v>
      </c>
      <c r="J62" s="733">
        <f t="shared" ref="J62" si="16">SUM(COUNTIF(B62:H62,"9-15"))*(5.5)+SUM(COUNTIF(B62:H62,"10-15"))*(4.5)+SUM(COUNTIF(B62:H62,"9-16"))*(6.25)+SUM(COUNTIF(B62:H62,"9:30-15"))*(5)+SUM(COUNTIF(B62:H62,"10-16"))*(5.5)+SUM(COUNTIF(B62:H62,"10-14"))*(4)</f>
        <v>0</v>
      </c>
      <c r="K62" s="734"/>
    </row>
    <row r="63" spans="1:11" ht="7.5" customHeight="1" x14ac:dyDescent="0.15">
      <c r="A63" s="207"/>
      <c r="B63" s="208"/>
      <c r="C63" s="208"/>
      <c r="D63" s="208"/>
      <c r="E63" s="208"/>
      <c r="F63" s="208"/>
      <c r="G63" s="208"/>
      <c r="H63" s="208"/>
      <c r="I63" s="209"/>
      <c r="J63" s="735" t="s">
        <v>255</v>
      </c>
      <c r="K63" s="735"/>
    </row>
    <row r="64" spans="1:11" s="1" customFormat="1" ht="18" customHeight="1" x14ac:dyDescent="0.15">
      <c r="A64" s="737" t="s">
        <v>143</v>
      </c>
      <c r="B64" s="738"/>
      <c r="C64" s="741" t="s">
        <v>162</v>
      </c>
      <c r="D64" s="742"/>
      <c r="E64" s="742"/>
      <c r="F64" s="742" t="s">
        <v>149</v>
      </c>
      <c r="G64" s="742"/>
      <c r="H64" s="743"/>
      <c r="I64" s="10"/>
      <c r="J64" s="736"/>
      <c r="K64" s="736"/>
    </row>
    <row r="65" spans="1:11" s="1" customFormat="1" ht="18" customHeight="1" x14ac:dyDescent="0.15">
      <c r="A65" s="739"/>
      <c r="B65" s="740"/>
      <c r="C65" s="744" t="s">
        <v>163</v>
      </c>
      <c r="D65" s="745"/>
      <c r="E65" s="745"/>
      <c r="F65" s="745" t="s">
        <v>164</v>
      </c>
      <c r="G65" s="745"/>
      <c r="H65" s="746"/>
      <c r="I65" s="210"/>
      <c r="J65" s="210"/>
      <c r="K65" s="210"/>
    </row>
  </sheetData>
  <mergeCells count="69">
    <mergeCell ref="J60:K60"/>
    <mergeCell ref="J49:K49"/>
    <mergeCell ref="J55:K55"/>
    <mergeCell ref="J56:K56"/>
    <mergeCell ref="J57:K57"/>
    <mergeCell ref="J58:K58"/>
    <mergeCell ref="J59:K59"/>
    <mergeCell ref="J50:K50"/>
    <mergeCell ref="J61:K61"/>
    <mergeCell ref="J62:K62"/>
    <mergeCell ref="J63:K64"/>
    <mergeCell ref="A64:B65"/>
    <mergeCell ref="C64:E64"/>
    <mergeCell ref="F64:H64"/>
    <mergeCell ref="C65:E65"/>
    <mergeCell ref="F65:H65"/>
    <mergeCell ref="I51:I52"/>
    <mergeCell ref="J51:K52"/>
    <mergeCell ref="J53:K53"/>
    <mergeCell ref="J54:K54"/>
    <mergeCell ref="J48:K48"/>
    <mergeCell ref="J47:K47"/>
    <mergeCell ref="I27:I28"/>
    <mergeCell ref="J27:K28"/>
    <mergeCell ref="J29:K29"/>
    <mergeCell ref="J30:K30"/>
    <mergeCell ref="J31:K31"/>
    <mergeCell ref="J42:K42"/>
    <mergeCell ref="J43:K43"/>
    <mergeCell ref="J44:K44"/>
    <mergeCell ref="J45:K45"/>
    <mergeCell ref="J46:K46"/>
    <mergeCell ref="J37:K37"/>
    <mergeCell ref="J38:K38"/>
    <mergeCell ref="I39:I40"/>
    <mergeCell ref="J39:K40"/>
    <mergeCell ref="J41:K41"/>
    <mergeCell ref="J20:K20"/>
    <mergeCell ref="J21:K21"/>
    <mergeCell ref="J22:K22"/>
    <mergeCell ref="J23:K23"/>
    <mergeCell ref="J36:K36"/>
    <mergeCell ref="J25:K25"/>
    <mergeCell ref="J26:K26"/>
    <mergeCell ref="J32:K32"/>
    <mergeCell ref="J33:K33"/>
    <mergeCell ref="J34:K34"/>
    <mergeCell ref="J35:K35"/>
    <mergeCell ref="I15:I16"/>
    <mergeCell ref="J15:K16"/>
    <mergeCell ref="J17:K17"/>
    <mergeCell ref="J18:K18"/>
    <mergeCell ref="J19:K19"/>
    <mergeCell ref="B29:F29"/>
    <mergeCell ref="J12:K12"/>
    <mergeCell ref="B1:G1"/>
    <mergeCell ref="H1:K1"/>
    <mergeCell ref="I3:I4"/>
    <mergeCell ref="J3:K4"/>
    <mergeCell ref="J5:K5"/>
    <mergeCell ref="J6:K6"/>
    <mergeCell ref="J7:K7"/>
    <mergeCell ref="J8:K8"/>
    <mergeCell ref="J9:K9"/>
    <mergeCell ref="J10:K10"/>
    <mergeCell ref="J11:K11"/>
    <mergeCell ref="J24:K24"/>
    <mergeCell ref="J13:K13"/>
    <mergeCell ref="J14:K14"/>
  </mergeCells>
  <phoneticPr fontId="13"/>
  <pageMargins left="0.51181102362204722" right="0.51181102362204722" top="0.15748031496062992" bottom="0.15748031496062992" header="0.31496062992125984" footer="0.31496062992125984"/>
  <pageSetup paperSize="9" orientation="portrait" r:id="rId1"/>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BD003-E645-4F3B-95FB-1FBF55CB66B4}">
  <sheetPr>
    <pageSetUpPr fitToPage="1"/>
  </sheetPr>
  <dimension ref="A1:N52"/>
  <sheetViews>
    <sheetView zoomScale="90" zoomScaleNormal="90" workbookViewId="0">
      <selection activeCell="H21" sqref="H21"/>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254</v>
      </c>
      <c r="C1" s="683"/>
      <c r="D1" s="683"/>
      <c r="E1" s="683"/>
      <c r="F1" s="683"/>
      <c r="H1" s="847" t="s">
        <v>110</v>
      </c>
      <c r="I1" s="848"/>
      <c r="J1" s="849"/>
      <c r="K1" s="850"/>
    </row>
    <row r="2" spans="1:11" ht="9.9499999999999993" customHeight="1" x14ac:dyDescent="0.15">
      <c r="A2" s="14"/>
      <c r="I2" s="119"/>
      <c r="J2" s="3"/>
      <c r="K2" s="4"/>
    </row>
    <row r="3" spans="1:11" ht="19.5" customHeight="1" x14ac:dyDescent="0.15">
      <c r="A3" s="2" t="s">
        <v>64</v>
      </c>
      <c r="B3" s="90"/>
      <c r="C3" s="90"/>
      <c r="D3" s="90"/>
      <c r="E3" s="90"/>
      <c r="F3" s="90">
        <v>45870</v>
      </c>
      <c r="G3" s="90">
        <v>45871</v>
      </c>
      <c r="H3" s="90">
        <v>45872</v>
      </c>
      <c r="I3" s="851" t="s">
        <v>1</v>
      </c>
      <c r="J3" s="853" t="s">
        <v>2</v>
      </c>
      <c r="K3" s="853"/>
    </row>
    <row r="4" spans="1:11" ht="19.5" customHeight="1" x14ac:dyDescent="0.15">
      <c r="A4" s="2" t="s">
        <v>3</v>
      </c>
      <c r="B4" s="2"/>
      <c r="C4" s="2"/>
      <c r="D4" s="2"/>
      <c r="E4" s="2"/>
      <c r="F4" s="2" t="s">
        <v>8</v>
      </c>
      <c r="G4" s="2" t="s">
        <v>9</v>
      </c>
      <c r="H4" s="24" t="s">
        <v>10</v>
      </c>
      <c r="I4" s="852"/>
      <c r="J4" s="853"/>
      <c r="K4" s="853"/>
    </row>
    <row r="5" spans="1:11" ht="19.5" customHeight="1" x14ac:dyDescent="0.15">
      <c r="A5" s="17" t="s">
        <v>12</v>
      </c>
      <c r="B5" s="2"/>
      <c r="C5" s="2"/>
      <c r="D5" s="2"/>
      <c r="E5" s="2"/>
      <c r="F5" s="12"/>
      <c r="G5" s="12"/>
      <c r="H5" s="12"/>
      <c r="I5" s="5"/>
      <c r="J5" s="682"/>
      <c r="K5" s="692"/>
    </row>
    <row r="6" spans="1:11" ht="19.5" customHeight="1" x14ac:dyDescent="0.15">
      <c r="A6" s="20" t="s">
        <v>108</v>
      </c>
      <c r="B6" s="26"/>
      <c r="C6" s="26"/>
      <c r="D6" s="11"/>
      <c r="E6" s="11"/>
      <c r="F6" s="12" t="s">
        <v>20</v>
      </c>
      <c r="G6" s="12"/>
      <c r="H6" s="12" t="s">
        <v>20</v>
      </c>
      <c r="I6" s="5">
        <f>COUNTIFS(B6:H6,"&lt;&gt;空",B6:H6,"&lt;&gt;休",B6:H6,"&lt;&gt;調",B6:H6,"&lt;&gt;",B6:H6,"&lt;&gt;調整休")</f>
        <v>2</v>
      </c>
      <c r="J6" s="682">
        <f>SUM(COUNTIF(B6:H6,"9-19"))*(9)+(COUNTIF(B6:H6,"9-18"))*(8)+(COUNTIF(B6:H6,"9-17"))*(7.25)+(COUNTIF(B6:H6,"9-16"))*(6.25)+(COUNTIF(B6:H6,"9-15"))*(5.5)+(COUNTIF(B6:H6,"9-14"))*(4.5)+(COUNTIF(B6:H6,"9-13"))*(4)+(COUNTIF(B6:H6,"9-12"))*(3)+(COUNTIF(B6:H6,"9-11"))*(2)+(COUNTIF(B6:H6,"9:30-11:30,16-19"))*(5)+(COUNTIF(B6:H6,"15-19"))*(4)+(COUNTIF(B6:H6,"14-19"))*(4.5)+(COUNTIF(B6:H6,"13-19"))*(5.5)+(COUNTIF(B6:H6,"13-18"))*(4.5)+(COUNTIF(B6:H6,"13-17"))*(4)+(COUNTIF(B6:H6,"12-18"))*(5.5)+(COUNTIF(B6:H6,"13:30-19"))*(5)+(COUNTIF(B6:H6,"16-19"))*(3)+(COUNTIF(B6:H6,"11-18"))*(6.25)</f>
        <v>9</v>
      </c>
      <c r="K6" s="692"/>
    </row>
    <row r="7" spans="1:11" ht="19.5" customHeight="1" x14ac:dyDescent="0.15">
      <c r="A7" s="20" t="s">
        <v>127</v>
      </c>
      <c r="B7" s="345"/>
      <c r="C7" s="2"/>
      <c r="D7" s="11"/>
      <c r="E7" s="11"/>
      <c r="F7" s="12" t="s">
        <v>184</v>
      </c>
      <c r="G7" s="12"/>
      <c r="H7" s="12" t="s">
        <v>184</v>
      </c>
      <c r="I7" s="5">
        <f>COUNTIFS(B7:H7,"&lt;&gt;空",B7:H7,"&lt;&gt;休",B7:H7,"&lt;&gt;調",B7:H7,"&lt;&gt;",B7:H7,"&lt;&gt;調整休")</f>
        <v>2</v>
      </c>
      <c r="J7" s="682">
        <v>16.25</v>
      </c>
      <c r="K7" s="692"/>
    </row>
    <row r="8" spans="1:11" ht="19.5" customHeight="1" x14ac:dyDescent="0.15">
      <c r="A8" s="20" t="s">
        <v>240</v>
      </c>
      <c r="B8" s="345"/>
      <c r="C8" s="2"/>
      <c r="D8" s="11"/>
      <c r="E8" s="11"/>
      <c r="F8" s="12" t="s">
        <v>245</v>
      </c>
      <c r="G8" s="12" t="s">
        <v>245</v>
      </c>
      <c r="H8" s="12"/>
      <c r="I8" s="5">
        <f>COUNTIFS(B8:H8,"&lt;&gt;空",B8:H8,"&lt;&gt;休",B8:H8,"&lt;&gt;調",B8:H8,"&lt;&gt;",B8:H8,"&lt;&gt;調整休")</f>
        <v>2</v>
      </c>
      <c r="J8" s="682">
        <f>SUM(COUNTIF(B8:H8,"9-19"))*(9)+(COUNTIF(B8:H8,"9-18"))*(8)+(COUNTIF(B8:H8,"9-17"))*(7.25)+(COUNTIF(B8:H8,"9-16"))*(6.25)+(COUNTIF(B8:H8,"9-15"))*(5.5)+(COUNTIF(B8:H8,"9-14"))*(4.5)+(COUNTIF(B8:H8,"9-13"))*(4)+(COUNTIF(B8:H8,"9-12"))*(3)+(COUNTIF(B8:H8,"9-11"))*(2)+(COUNTIF(B8:H8,"9:30-11:30,16-19"))*(5)+(COUNTIF(B8:H8,"15-19"))*(4)+(COUNTIF(B8:H8,"14-19"))*(4.5)+(COUNTIF(B8:H8,"13-19"))*(5.5)+(COUNTIF(B8:H8,"13-18"))*(4.5)+(COUNTIF(B8:H8,"13-17"))*(4)+(COUNTIF(B8:H8,"12-18"))*(5.5)+(COUNTIF(B8:H8,"13:30-19"))*(5)+(COUNTIF(B8:H8,"16-19"))*(3)+(COUNTIF(B8:H8,"11-18"))*(6.25)+(COUNTIF(B8:H8,"10-15:30"))*(5)</f>
        <v>10</v>
      </c>
      <c r="K8" s="692"/>
    </row>
    <row r="9" spans="1:11" ht="19.5" customHeight="1" x14ac:dyDescent="0.15">
      <c r="A9" s="20" t="s">
        <v>109</v>
      </c>
      <c r="B9" s="345"/>
      <c r="C9" s="2"/>
      <c r="D9" s="11"/>
      <c r="E9" s="11"/>
      <c r="F9" s="16" t="s">
        <v>249</v>
      </c>
      <c r="G9" s="54" t="s">
        <v>83</v>
      </c>
      <c r="H9" s="12" t="s">
        <v>83</v>
      </c>
      <c r="I9" s="5"/>
      <c r="J9" s="682"/>
      <c r="K9" s="692"/>
    </row>
    <row r="10" spans="1:11" ht="19.5" customHeight="1" x14ac:dyDescent="0.15">
      <c r="A10" s="56" t="s">
        <v>66</v>
      </c>
      <c r="B10" s="345"/>
      <c r="C10" s="345"/>
      <c r="D10" s="345"/>
      <c r="E10" s="345"/>
      <c r="F10" s="16"/>
      <c r="G10" s="16"/>
      <c r="H10" s="16"/>
      <c r="I10" s="5"/>
      <c r="J10" s="682"/>
      <c r="K10" s="682"/>
    </row>
    <row r="11" spans="1:11" ht="19.5" customHeight="1" x14ac:dyDescent="0.15">
      <c r="A11" s="22" t="s">
        <v>0</v>
      </c>
      <c r="B11" s="90">
        <v>45873</v>
      </c>
      <c r="C11" s="90">
        <v>45874</v>
      </c>
      <c r="D11" s="90">
        <v>45875</v>
      </c>
      <c r="E11" s="90">
        <v>45876</v>
      </c>
      <c r="F11" s="90">
        <v>45877</v>
      </c>
      <c r="G11" s="90">
        <v>45878</v>
      </c>
      <c r="H11" s="90">
        <v>45879</v>
      </c>
      <c r="I11" s="851" t="s">
        <v>1</v>
      </c>
      <c r="J11" s="853" t="s">
        <v>2</v>
      </c>
      <c r="K11" s="853"/>
    </row>
    <row r="12" spans="1:11" ht="19.5" customHeight="1" x14ac:dyDescent="0.15">
      <c r="A12" s="22" t="s">
        <v>3</v>
      </c>
      <c r="B12" s="2" t="s">
        <v>4</v>
      </c>
      <c r="C12" s="2" t="s">
        <v>5</v>
      </c>
      <c r="D12" s="21" t="s">
        <v>6</v>
      </c>
      <c r="E12" s="2" t="s">
        <v>7</v>
      </c>
      <c r="F12" s="2" t="s">
        <v>8</v>
      </c>
      <c r="G12" s="2" t="s">
        <v>9</v>
      </c>
      <c r="H12" s="24" t="s">
        <v>10</v>
      </c>
      <c r="I12" s="852"/>
      <c r="J12" s="853"/>
      <c r="K12" s="853"/>
    </row>
    <row r="13" spans="1:11" ht="19.5" customHeight="1" x14ac:dyDescent="0.15">
      <c r="A13" s="17" t="s">
        <v>13</v>
      </c>
      <c r="B13" s="12"/>
      <c r="C13" s="2"/>
      <c r="D13" s="2"/>
      <c r="E13" s="12"/>
      <c r="F13" s="12"/>
      <c r="G13" s="12"/>
      <c r="H13" s="12"/>
      <c r="I13" s="5"/>
      <c r="J13" s="682"/>
      <c r="K13" s="692"/>
    </row>
    <row r="14" spans="1:11" ht="19.5" customHeight="1" x14ac:dyDescent="0.15">
      <c r="A14" s="20" t="s">
        <v>108</v>
      </c>
      <c r="B14" s="12" t="s">
        <v>20</v>
      </c>
      <c r="C14" s="26"/>
      <c r="D14" s="11"/>
      <c r="E14" s="12"/>
      <c r="F14" s="12" t="s">
        <v>20</v>
      </c>
      <c r="G14" s="12"/>
      <c r="H14" s="12" t="s">
        <v>20</v>
      </c>
      <c r="I14" s="5">
        <f>COUNTIFS(B14:H14,"&lt;&gt;空",B14:H14,"&lt;&gt;休",B14:H14,"&lt;&gt;調",B14:H14,"&lt;&gt;",B14:H14,"&lt;&gt;調整休")</f>
        <v>3</v>
      </c>
      <c r="J14" s="682">
        <v>6.5</v>
      </c>
      <c r="K14" s="692"/>
    </row>
    <row r="15" spans="1:11" ht="19.5" customHeight="1" x14ac:dyDescent="0.15">
      <c r="A15" s="20" t="s">
        <v>127</v>
      </c>
      <c r="B15" s="12" t="s">
        <v>21</v>
      </c>
      <c r="C15" s="2"/>
      <c r="D15" s="11"/>
      <c r="E15" s="12" t="s">
        <v>21</v>
      </c>
      <c r="F15" s="12" t="s">
        <v>184</v>
      </c>
      <c r="G15" s="12"/>
      <c r="H15" s="12" t="s">
        <v>184</v>
      </c>
      <c r="I15" s="5">
        <f>COUNTIFS(B15:H15,"&lt;&gt;空",B15:H15,"&lt;&gt;休",B15:H15,"&lt;&gt;調",B15:H15,"&lt;&gt;",B15:H15,"&lt;&gt;調整休")</f>
        <v>4</v>
      </c>
      <c r="J15" s="682">
        <v>20.75</v>
      </c>
      <c r="K15" s="692"/>
    </row>
    <row r="16" spans="1:11" ht="19.5" customHeight="1" x14ac:dyDescent="0.15">
      <c r="A16" s="20" t="s">
        <v>240</v>
      </c>
      <c r="B16" s="12" t="s">
        <v>245</v>
      </c>
      <c r="C16" s="2"/>
      <c r="D16" s="11"/>
      <c r="E16" s="12" t="s">
        <v>245</v>
      </c>
      <c r="F16" s="12" t="s">
        <v>245</v>
      </c>
      <c r="G16" s="12" t="s">
        <v>245</v>
      </c>
      <c r="H16" s="12"/>
      <c r="I16" s="5">
        <f>COUNTIFS(B16:H16,"&lt;&gt;空",B16:H16,"&lt;&gt;休",B16:H16,"&lt;&gt;調",B16:H16,"&lt;&gt;",B16:H16,"&lt;&gt;調整休")</f>
        <v>4</v>
      </c>
      <c r="J16" s="682">
        <f>SUM(COUNTIF(B16:H16,"9-19"))*(9)+(COUNTIF(B16:H16,"9-18"))*(8)+(COUNTIF(B16:H16,"9-17"))*(7.25)+(COUNTIF(B16:H16,"9-16"))*(6.25)+(COUNTIF(B16:H16,"9-15"))*(5.5)+(COUNTIF(B16:H16,"9-14"))*(4.5)+(COUNTIF(B16:H16,"9-13"))*(4)+(COUNTIF(B16:H16,"9-12"))*(3)+(COUNTIF(B16:H16,"9-11"))*(2)+(COUNTIF(B16:H16,"9:30-11:30,16-19"))*(5)+(COUNTIF(B16:H16,"15-19"))*(4)+(COUNTIF(B16:H16,"14-19"))*(4.5)+(COUNTIF(B16:H16,"13-19"))*(5.5)+(COUNTIF(B16:H16,"13-18"))*(4.5)+(COUNTIF(B16:H16,"13-17"))*(4)+(COUNTIF(B16:H16,"12-18"))*(5.5)+(COUNTIF(B16:H16,"13:30-19"))*(5)+(COUNTIF(B16:H16,"16-19"))*(3)+(COUNTIF(B16:H16,"11-18"))*(6.25)+(COUNTIF(B16:H16,"10-15:30"))*(5)</f>
        <v>20</v>
      </c>
      <c r="K16" s="692"/>
    </row>
    <row r="17" spans="1:11" ht="19.5" customHeight="1" x14ac:dyDescent="0.15">
      <c r="A17" s="20" t="s">
        <v>109</v>
      </c>
      <c r="B17" s="12" t="s">
        <v>247</v>
      </c>
      <c r="C17" s="2"/>
      <c r="D17" s="11"/>
      <c r="E17" s="12" t="s">
        <v>247</v>
      </c>
      <c r="F17" s="16" t="s">
        <v>249</v>
      </c>
      <c r="G17" s="54" t="s">
        <v>83</v>
      </c>
      <c r="H17" s="12" t="s">
        <v>83</v>
      </c>
      <c r="I17" s="5"/>
      <c r="J17" s="682"/>
      <c r="K17" s="692"/>
    </row>
    <row r="18" spans="1:11" ht="19.5" customHeight="1" x14ac:dyDescent="0.15">
      <c r="A18" s="56" t="s">
        <v>66</v>
      </c>
      <c r="B18" s="12"/>
      <c r="C18" s="345"/>
      <c r="D18" s="345"/>
      <c r="E18" s="12"/>
      <c r="F18" s="16"/>
      <c r="G18" s="16"/>
      <c r="H18" s="16"/>
      <c r="I18" s="5"/>
      <c r="J18" s="682"/>
      <c r="K18" s="682"/>
    </row>
    <row r="19" spans="1:11" ht="19.5" customHeight="1" x14ac:dyDescent="0.15">
      <c r="A19" s="22" t="s">
        <v>0</v>
      </c>
      <c r="B19" s="354">
        <v>45880</v>
      </c>
      <c r="C19" s="23">
        <v>45881</v>
      </c>
      <c r="D19" s="23">
        <v>45882</v>
      </c>
      <c r="E19" s="23">
        <v>45883</v>
      </c>
      <c r="F19" s="23">
        <v>45884</v>
      </c>
      <c r="G19" s="23">
        <v>45885</v>
      </c>
      <c r="H19" s="23">
        <v>45886</v>
      </c>
      <c r="I19" s="851" t="s">
        <v>1</v>
      </c>
      <c r="J19" s="853" t="s">
        <v>2</v>
      </c>
      <c r="K19" s="853"/>
    </row>
    <row r="20" spans="1:11" ht="19.5" customHeight="1" x14ac:dyDescent="0.15">
      <c r="A20" s="22" t="s">
        <v>3</v>
      </c>
      <c r="B20" s="1024" t="s">
        <v>256</v>
      </c>
      <c r="C20" s="1025"/>
      <c r="D20" s="1025"/>
      <c r="E20" s="1025"/>
      <c r="F20" s="1026"/>
      <c r="G20" s="2" t="s">
        <v>9</v>
      </c>
      <c r="H20" s="24" t="s">
        <v>10</v>
      </c>
      <c r="I20" s="852"/>
      <c r="J20" s="853"/>
      <c r="K20" s="853"/>
    </row>
    <row r="21" spans="1:11" ht="17.100000000000001" customHeight="1" x14ac:dyDescent="0.15">
      <c r="A21" s="17" t="s">
        <v>12</v>
      </c>
      <c r="B21" s="2"/>
      <c r="C21" s="2"/>
      <c r="D21" s="2"/>
      <c r="E21" s="2"/>
      <c r="F21" s="2"/>
      <c r="G21" s="967" t="s">
        <v>60</v>
      </c>
      <c r="H21" s="969"/>
      <c r="I21" s="346"/>
      <c r="J21" s="692"/>
      <c r="K21" s="692"/>
    </row>
    <row r="22" spans="1:11" ht="19.5" customHeight="1" x14ac:dyDescent="0.15">
      <c r="A22" s="20" t="s">
        <v>108</v>
      </c>
      <c r="B22" s="26"/>
      <c r="C22" s="26"/>
      <c r="D22" s="11"/>
      <c r="E22" s="11"/>
      <c r="F22" s="11"/>
      <c r="G22" s="12"/>
      <c r="H22" s="12" t="s">
        <v>20</v>
      </c>
      <c r="I22" s="5">
        <f>COUNTIFS(B22:H22,"&lt;&gt;空",B22:H22,"&lt;&gt;休",B22:H22,"&lt;&gt;調",B22:H22,"&lt;&gt;",B22:H22,"&lt;&gt;調整休")</f>
        <v>1</v>
      </c>
      <c r="J22" s="682">
        <f>SUM(COUNTIF(B22:H22,"9-19"))*(9)+(COUNTIF(B22:H22,"9-18"))*(8)+(COUNTIF(B22:H22,"9-17"))*(7.25)+(COUNTIF(B22:H22,"9-16"))*(6.25)+(COUNTIF(B22:H22,"9-15"))*(5.5)+(COUNTIF(B22:H22,"9-14"))*(4.5)+(COUNTIF(B22:H22,"9-13"))*(4)+(COUNTIF(B22:H22,"9-12"))*(3)+(COUNTIF(B22:H22,"9-11"))*(2)+(COUNTIF(B22:H22,"9:30-11:30,16-19"))*(5)+(COUNTIF(B22:H22,"15-19"))*(4)+(COUNTIF(B22:H22,"14-19"))*(4.5)+(COUNTIF(B22:H22,"13-19"))*(5.5)+(COUNTIF(B22:H22,"13-18"))*(4.5)+(COUNTIF(B22:H22,"13-17"))*(4)+(COUNTIF(B22:H22,"12-18"))*(5.5)+(COUNTIF(B22:H22,"13:30-19"))*(5)+(COUNTIF(B22:H22,"16-19"))*(3)+(COUNTIF(B22:H22,"11-18"))*(6.25)</f>
        <v>4.5</v>
      </c>
      <c r="K22" s="692"/>
    </row>
    <row r="23" spans="1:11" ht="19.5" customHeight="1" x14ac:dyDescent="0.15">
      <c r="A23" s="20" t="s">
        <v>127</v>
      </c>
      <c r="B23" s="2"/>
      <c r="C23" s="2"/>
      <c r="D23" s="11"/>
      <c r="E23" s="11"/>
      <c r="F23" s="11"/>
      <c r="G23" s="12"/>
      <c r="H23" s="12" t="s">
        <v>184</v>
      </c>
      <c r="I23" s="5">
        <f>COUNTIFS(B23:H23,"&lt;&gt;空",B23:H23,"&lt;&gt;休",B23:H23,"&lt;&gt;調",B23:H23,"&lt;&gt;",B23:H23,"&lt;&gt;調整休")</f>
        <v>1</v>
      </c>
      <c r="J23" s="682">
        <v>28.5</v>
      </c>
      <c r="K23" s="692"/>
    </row>
    <row r="24" spans="1:11" ht="19.5" customHeight="1" x14ac:dyDescent="0.15">
      <c r="A24" s="20" t="s">
        <v>240</v>
      </c>
      <c r="B24" s="2"/>
      <c r="C24" s="2"/>
      <c r="D24" s="11"/>
      <c r="E24" s="11"/>
      <c r="F24" s="11"/>
      <c r="G24" s="12" t="s">
        <v>245</v>
      </c>
      <c r="H24" s="12"/>
      <c r="I24" s="5">
        <f>COUNTIFS(B24:H24,"&lt;&gt;空",B24:H24,"&lt;&gt;休",B24:H24,"&lt;&gt;調",B24:H24,"&lt;&gt;",B24:H24,"&lt;&gt;調整休")</f>
        <v>1</v>
      </c>
      <c r="J24" s="682">
        <f>SUM(COUNTIF(B24:H24,"9-19"))*(9)+(COUNTIF(B24:H24,"9-18"))*(8)+(COUNTIF(B24:H24,"9-17"))*(7.25)+(COUNTIF(B24:H24,"9-16"))*(6.25)+(COUNTIF(B24:H24,"9-15"))*(5.5)+(COUNTIF(B24:H24,"9-14"))*(4.5)+(COUNTIF(B24:H24,"9-13"))*(4)+(COUNTIF(B24:H24,"9-12"))*(3)+(COUNTIF(B24:H24,"9-11"))*(2)+(COUNTIF(B24:H24,"9:30-11:30,16-19"))*(5)+(COUNTIF(B24:H24,"15-19"))*(4)+(COUNTIF(B24:H24,"14-19"))*(4.5)+(COUNTIF(B24:H24,"13-19"))*(5.5)+(COUNTIF(B24:H24,"13-18"))*(4.5)+(COUNTIF(B24:H24,"13-17"))*(4)+(COUNTIF(B24:H24,"12-18"))*(5.5)+(COUNTIF(B24:H24,"13:30-19"))*(5)+(COUNTIF(B24:H24,"16-19"))*(3)+(COUNTIF(B24:H24,"11-18"))*(6.25)+(COUNTIF(B24:H24,"10-15:30"))*(5)</f>
        <v>5</v>
      </c>
      <c r="K24" s="692"/>
    </row>
    <row r="25" spans="1:11" ht="19.5" customHeight="1" x14ac:dyDescent="0.15">
      <c r="A25" s="20" t="s">
        <v>109</v>
      </c>
      <c r="B25" s="2"/>
      <c r="C25" s="2"/>
      <c r="D25" s="11"/>
      <c r="E25" s="11"/>
      <c r="F25" s="11"/>
      <c r="G25" s="54" t="s">
        <v>83</v>
      </c>
      <c r="H25" s="12" t="s">
        <v>83</v>
      </c>
      <c r="I25" s="5"/>
      <c r="J25" s="682"/>
      <c r="K25" s="692"/>
    </row>
    <row r="26" spans="1:11" ht="19.5" customHeight="1" x14ac:dyDescent="0.15">
      <c r="A26" s="56" t="s">
        <v>66</v>
      </c>
      <c r="B26" s="345"/>
      <c r="C26" s="345"/>
      <c r="D26" s="345"/>
      <c r="E26" s="345"/>
      <c r="F26" s="345"/>
      <c r="G26" s="16"/>
      <c r="H26" s="16"/>
      <c r="I26" s="5"/>
      <c r="J26" s="682"/>
      <c r="K26" s="682"/>
    </row>
    <row r="27" spans="1:11" ht="19.5" customHeight="1" x14ac:dyDescent="0.15">
      <c r="A27" s="22" t="s">
        <v>0</v>
      </c>
      <c r="B27" s="90">
        <v>45887</v>
      </c>
      <c r="C27" s="90">
        <v>45888</v>
      </c>
      <c r="D27" s="90">
        <v>45889</v>
      </c>
      <c r="E27" s="90">
        <v>45890</v>
      </c>
      <c r="F27" s="90">
        <v>45891</v>
      </c>
      <c r="G27" s="90">
        <v>45892</v>
      </c>
      <c r="H27" s="90">
        <v>45893</v>
      </c>
      <c r="I27" s="851" t="s">
        <v>1</v>
      </c>
      <c r="J27" s="853" t="s">
        <v>2</v>
      </c>
      <c r="K27" s="853"/>
    </row>
    <row r="28" spans="1:11" ht="19.5" customHeight="1" x14ac:dyDescent="0.15">
      <c r="A28" s="22" t="s">
        <v>3</v>
      </c>
      <c r="B28" s="2" t="s">
        <v>4</v>
      </c>
      <c r="C28" s="21" t="s">
        <v>5</v>
      </c>
      <c r="D28" s="21" t="s">
        <v>6</v>
      </c>
      <c r="E28" s="2" t="s">
        <v>7</v>
      </c>
      <c r="F28" s="2" t="s">
        <v>8</v>
      </c>
      <c r="G28" s="2" t="s">
        <v>9</v>
      </c>
      <c r="H28" s="24" t="s">
        <v>10</v>
      </c>
      <c r="I28" s="852"/>
      <c r="J28" s="853"/>
      <c r="K28" s="853"/>
    </row>
    <row r="29" spans="1:11" ht="19.5" customHeight="1" x14ac:dyDescent="0.15">
      <c r="A29" s="17" t="s">
        <v>13</v>
      </c>
      <c r="B29" s="12"/>
      <c r="C29" s="2"/>
      <c r="D29" s="2"/>
      <c r="E29" s="12"/>
      <c r="F29" s="12"/>
      <c r="G29" s="12"/>
      <c r="H29" s="12"/>
      <c r="I29" s="5"/>
      <c r="J29" s="682"/>
      <c r="K29" s="692"/>
    </row>
    <row r="30" spans="1:11" ht="19.5" customHeight="1" x14ac:dyDescent="0.15">
      <c r="A30" s="20" t="s">
        <v>108</v>
      </c>
      <c r="B30" s="12" t="s">
        <v>20</v>
      </c>
      <c r="C30" s="26"/>
      <c r="D30" s="11"/>
      <c r="E30" s="12"/>
      <c r="F30" s="12" t="s">
        <v>20</v>
      </c>
      <c r="G30" s="12"/>
      <c r="H30" s="12" t="s">
        <v>20</v>
      </c>
      <c r="I30" s="5">
        <f>COUNTIFS(B30:H30,"&lt;&gt;空",B30:H30,"&lt;&gt;休",B30:H30,"&lt;&gt;調",B30:H30,"&lt;&gt;",B30:H30,"&lt;&gt;調整休")</f>
        <v>3</v>
      </c>
      <c r="J30" s="682">
        <f>SUM(COUNTIF(B30:H30,"9-19"))*(9)+(COUNTIF(B30:H30,"9-18"))*(8)+(COUNTIF(B30:H30,"9-17"))*(7.25)+(COUNTIF(B30:H30,"9-16"))*(6.25)+(COUNTIF(B30:H30,"9-15"))*(5.5)+(COUNTIF(B30:H30,"9-14"))*(4.5)+(COUNTIF(B30:H30,"9-13"))*(4)+(COUNTIF(B30:H30,"9-12"))*(3)+(COUNTIF(B30:H30,"9-11"))*(2)+(COUNTIF(B30:H30,"9:30-11:30,16-19"))*(5)+(COUNTIF(B30:H30,"15-19"))*(4)+(COUNTIF(B30:H30,"14-19"))*(4.5)+(COUNTIF(B30:H30,"13-19"))*(5.5)+(COUNTIF(B30:H30,"13-18"))*(4.5)+(COUNTIF(B30:H30,"13-17"))*(4)+(COUNTIF(B30:H30,"12-18"))*(5.5)+(COUNTIF(B30:H30,"13:30-19"))*(5)+(COUNTIF(B30:H30,"16-19"))*(3)+(COUNTIF(B30:H30,"11-18"))*(6.25)</f>
        <v>13.5</v>
      </c>
      <c r="K30" s="692"/>
    </row>
    <row r="31" spans="1:11" ht="19.5" customHeight="1" x14ac:dyDescent="0.15">
      <c r="A31" s="20" t="s">
        <v>127</v>
      </c>
      <c r="B31" s="12" t="s">
        <v>21</v>
      </c>
      <c r="C31" s="2"/>
      <c r="D31" s="11"/>
      <c r="E31" s="12" t="s">
        <v>21</v>
      </c>
      <c r="F31" s="12" t="s">
        <v>184</v>
      </c>
      <c r="G31" s="12"/>
      <c r="H31" s="12" t="s">
        <v>184</v>
      </c>
      <c r="I31" s="5">
        <f>COUNTIFS(B31:H31,"&lt;&gt;空",B31:H31,"&lt;&gt;休",B31:H31,"&lt;&gt;調",B31:H31,"&lt;&gt;",B31:H31,"&lt;&gt;調整休")</f>
        <v>4</v>
      </c>
      <c r="J31" s="682">
        <v>22.25</v>
      </c>
      <c r="K31" s="692"/>
    </row>
    <row r="32" spans="1:11" ht="19.5" customHeight="1" x14ac:dyDescent="0.15">
      <c r="A32" s="20" t="s">
        <v>240</v>
      </c>
      <c r="B32" s="12" t="s">
        <v>245</v>
      </c>
      <c r="C32" s="2"/>
      <c r="D32" s="11"/>
      <c r="E32" s="12" t="s">
        <v>245</v>
      </c>
      <c r="F32" s="12" t="s">
        <v>245</v>
      </c>
      <c r="G32" s="12" t="s">
        <v>245</v>
      </c>
      <c r="H32" s="12"/>
      <c r="I32" s="5">
        <f>COUNTIFS(B32:H32,"&lt;&gt;空",B32:H32,"&lt;&gt;休",B32:H32,"&lt;&gt;調",B32:H32,"&lt;&gt;",B32:H32,"&lt;&gt;調整休")</f>
        <v>4</v>
      </c>
      <c r="J32" s="682">
        <f>SUM(COUNTIF(B32:H32,"9-19"))*(9)+(COUNTIF(B32:H32,"9-18"))*(8)+(COUNTIF(B32:H32,"9-17"))*(7.25)+(COUNTIF(B32:H32,"9-16"))*(6.25)+(COUNTIF(B32:H32,"9-15"))*(5.5)+(COUNTIF(B32:H32,"9-14"))*(4.5)+(COUNTIF(B32:H32,"9-13"))*(4)+(COUNTIF(B32:H32,"9-12"))*(3)+(COUNTIF(B32:H32,"9-11"))*(2)+(COUNTIF(B32:H32,"9:30-11:30,16-19"))*(5)+(COUNTIF(B32:H32,"15-19"))*(4)+(COUNTIF(B32:H32,"14-19"))*(4.5)+(COUNTIF(B32:H32,"13-19"))*(5.5)+(COUNTIF(B32:H32,"13-18"))*(4.5)+(COUNTIF(B32:H32,"13-17"))*(4)+(COUNTIF(B32:H32,"12-18"))*(5.5)+(COUNTIF(B32:H32,"13:30-19"))*(5)+(COUNTIF(B32:H32,"16-19"))*(3)+(COUNTIF(B32:H32,"11-18"))*(6.25)+(COUNTIF(B32:H32,"10-15:30"))*(5)</f>
        <v>20</v>
      </c>
      <c r="K32" s="692"/>
    </row>
    <row r="33" spans="1:14" ht="19.5" customHeight="1" x14ac:dyDescent="0.15">
      <c r="A33" s="20" t="s">
        <v>109</v>
      </c>
      <c r="B33" s="12" t="s">
        <v>247</v>
      </c>
      <c r="C33" s="2"/>
      <c r="D33" s="11"/>
      <c r="E33" s="12" t="s">
        <v>247</v>
      </c>
      <c r="F33" s="16" t="s">
        <v>249</v>
      </c>
      <c r="G33" s="54" t="s">
        <v>83</v>
      </c>
      <c r="H33" s="12" t="s">
        <v>83</v>
      </c>
      <c r="I33" s="5"/>
      <c r="J33" s="682"/>
      <c r="K33" s="692"/>
    </row>
    <row r="34" spans="1:14" ht="19.5" customHeight="1" x14ac:dyDescent="0.15">
      <c r="A34" s="56" t="s">
        <v>66</v>
      </c>
      <c r="B34" s="12"/>
      <c r="C34" s="345"/>
      <c r="D34" s="345"/>
      <c r="E34" s="12"/>
      <c r="F34" s="16"/>
      <c r="G34" s="16"/>
      <c r="H34" s="16"/>
      <c r="I34" s="5"/>
      <c r="J34" s="682"/>
      <c r="K34" s="682"/>
    </row>
    <row r="35" spans="1:14" ht="19.5" customHeight="1" x14ac:dyDescent="0.15">
      <c r="A35" s="22" t="s">
        <v>0</v>
      </c>
      <c r="B35" s="23">
        <v>45894</v>
      </c>
      <c r="C35" s="23">
        <v>45895</v>
      </c>
      <c r="D35" s="23">
        <v>45896</v>
      </c>
      <c r="E35" s="23">
        <v>45897</v>
      </c>
      <c r="F35" s="23">
        <v>45898</v>
      </c>
      <c r="G35" s="23">
        <v>45899</v>
      </c>
      <c r="H35" s="23">
        <v>45900</v>
      </c>
      <c r="I35" s="851" t="s">
        <v>1</v>
      </c>
      <c r="J35" s="853" t="s">
        <v>2</v>
      </c>
      <c r="K35" s="853"/>
    </row>
    <row r="36" spans="1:14" ht="19.5" customHeight="1" x14ac:dyDescent="0.15">
      <c r="A36" s="22" t="s">
        <v>3</v>
      </c>
      <c r="B36" s="2" t="s">
        <v>4</v>
      </c>
      <c r="C36" s="316" t="s">
        <v>5</v>
      </c>
      <c r="D36" s="21" t="s">
        <v>6</v>
      </c>
      <c r="E36" s="2" t="s">
        <v>7</v>
      </c>
      <c r="F36" s="2" t="s">
        <v>8</v>
      </c>
      <c r="G36" s="2" t="s">
        <v>9</v>
      </c>
      <c r="H36" s="24" t="s">
        <v>10</v>
      </c>
      <c r="I36" s="852"/>
      <c r="J36" s="853"/>
      <c r="K36" s="853"/>
    </row>
    <row r="37" spans="1:14" ht="17.100000000000001" customHeight="1" x14ac:dyDescent="0.15">
      <c r="A37" s="17" t="s">
        <v>12</v>
      </c>
      <c r="B37" s="12"/>
      <c r="C37" s="2"/>
      <c r="D37" s="2"/>
      <c r="E37" s="12"/>
      <c r="F37" s="12"/>
      <c r="G37" s="12"/>
      <c r="H37" s="12"/>
      <c r="I37" s="346"/>
      <c r="J37" s="692"/>
      <c r="K37" s="692"/>
    </row>
    <row r="38" spans="1:14" ht="19.5" customHeight="1" x14ac:dyDescent="0.15">
      <c r="A38" s="20" t="s">
        <v>108</v>
      </c>
      <c r="B38" s="12" t="s">
        <v>20</v>
      </c>
      <c r="C38" s="26"/>
      <c r="D38" s="11"/>
      <c r="E38" s="12"/>
      <c r="F38" s="12" t="s">
        <v>20</v>
      </c>
      <c r="G38" s="12"/>
      <c r="H38" s="12" t="s">
        <v>20</v>
      </c>
      <c r="I38" s="5">
        <f>COUNTIFS(B38:H38,"&lt;&gt;空",B38:H38,"&lt;&gt;休",B38:H38,"&lt;&gt;調",B38:H38,"&lt;&gt;",B38:H38,"&lt;&gt;調整休")</f>
        <v>3</v>
      </c>
      <c r="J38" s="682">
        <f>SUM(COUNTIF(B38:H38,"9-19"))*(9)+(COUNTIF(B38:H38,"9-18"))*(8)+(COUNTIF(B38:H38,"9-17"))*(7.25)+(COUNTIF(B38:H38,"9-16"))*(6.25)+(COUNTIF(B38:H38,"9-15"))*(5.5)+(COUNTIF(B38:H38,"9-14"))*(4.5)+(COUNTIF(B38:H38,"9-13"))*(4)+(COUNTIF(B38:H38,"9-12"))*(3)+(COUNTIF(B38:H38,"9-11"))*(2)+(COUNTIF(B38:H38,"9:30-11:30,16-19"))*(5)+(COUNTIF(B38:H38,"15-19"))*(4)+(COUNTIF(B38:H38,"14-19"))*(4.5)+(COUNTIF(B38:H38,"13-19"))*(5.5)+(COUNTIF(B38:H38,"13-18"))*(4.5)+(COUNTIF(B38:H38,"13-17"))*(4)+(COUNTIF(B38:H38,"12-18"))*(5.5)+(COUNTIF(B38:H38,"13:30-19"))*(5)+(COUNTIF(B38:H38,"16-19"))*(3)+(COUNTIF(B38:H38,"11-18"))*(6.25)</f>
        <v>13.5</v>
      </c>
      <c r="K38" s="692"/>
    </row>
    <row r="39" spans="1:14" ht="19.5" customHeight="1" x14ac:dyDescent="0.15">
      <c r="A39" s="20" t="s">
        <v>127</v>
      </c>
      <c r="B39" s="12" t="s">
        <v>21</v>
      </c>
      <c r="C39" s="2"/>
      <c r="D39" s="11"/>
      <c r="E39" s="12" t="s">
        <v>21</v>
      </c>
      <c r="F39" s="12" t="s">
        <v>184</v>
      </c>
      <c r="G39" s="12"/>
      <c r="H39" s="12" t="s">
        <v>184</v>
      </c>
      <c r="I39" s="5">
        <f>COUNTIFS(B39:H39,"&lt;&gt;空",B39:H39,"&lt;&gt;休",B39:H39,"&lt;&gt;調",B39:H39,"&lt;&gt;",B39:H39,"&lt;&gt;調整休")</f>
        <v>4</v>
      </c>
      <c r="J39" s="682">
        <f>SUM(COUNTIF(B39:H39,"9-19"))*(9)+(COUNTIF(B39:H39,"9-18"))*(8)+(COUNTIF(B39:H39,"9-17"))*(7.25)+(COUNTIF(B39:H39,"9-16"))*(6.25)+(COUNTIF(B39:H39,"9-15"))*(5.5)+(COUNTIF(B39:H39,"9-14"))*(4.5)+(COUNTIF(B39:H39,"9-13"))*(4)+(COUNTIF(B39:H39,"9-12"))*(3)+(COUNTIF(B39:H39,"9-11"))*(2)+(COUNTIF(B39:H39,"9:30-11:30,16-19"))*(5)+(COUNTIF(B39:H39,"15-19"))*(4)+(COUNTIF(B39:H39,"14-19"))*(4.5)+(COUNTIF(B39:H39,"13-19"))*(5.5)+(COUNTIF(B39:H39,"13-18"))*(4.5)+(COUNTIF(B39:H39,"13-17"))*(4)+(COUNTIF(B39:H39,"12-18"))*(5.5)+(COUNTIF(B39:H39,"13:30-19"))*(5)+(COUNTIF(B39:H39,"16-19"))*(3)+(COUNTIF(B39:H39,"11-18"))*(6.25)</f>
        <v>9</v>
      </c>
      <c r="K39" s="692"/>
    </row>
    <row r="40" spans="1:14" ht="19.5" customHeight="1" x14ac:dyDescent="0.15">
      <c r="A40" s="20" t="s">
        <v>240</v>
      </c>
      <c r="B40" s="12" t="s">
        <v>245</v>
      </c>
      <c r="C40" s="2"/>
      <c r="D40" s="11"/>
      <c r="E40" s="12" t="s">
        <v>245</v>
      </c>
      <c r="F40" s="12" t="s">
        <v>245</v>
      </c>
      <c r="G40" s="12" t="s">
        <v>257</v>
      </c>
      <c r="H40" s="12"/>
      <c r="I40" s="5">
        <f>COUNTIFS(B40:H40,"&lt;&gt;空",B40:H40,"&lt;&gt;休",B40:H40,"&lt;&gt;調",B40:H40,"&lt;&gt;",B40:H40,"&lt;&gt;調整休")</f>
        <v>4</v>
      </c>
      <c r="J40" s="682">
        <f>SUM(COUNTIF(B40:H40,"9-19"))*(9)+(COUNTIF(B40:H40,"9-18"))*(8)+(COUNTIF(B40:H40,"9-17"))*(7.25)+(COUNTIF(B40:H40,"9-16"))*(6.25)+(COUNTIF(B40:H40,"9-15"))*(5.5)+(COUNTIF(B40:H40,"9-14"))*(4.5)+(COUNTIF(B40:H40,"9-13"))*(4)+(COUNTIF(B40:H40,"9-12"))*(3)+(COUNTIF(B40:H40,"9-11"))*(2)+(COUNTIF(B40:H40,"9:30-11:30,16-19"))*(5)+(COUNTIF(B40:H40,"15-19"))*(4)+(COUNTIF(B40:H40,"14-19"))*(4.5)+(COUNTIF(B40:H40,"13-19"))*(5.5)+(COUNTIF(B40:H40,"13-18"))*(4.5)+(COUNTIF(B40:H40,"13-17"))*(4)+(COUNTIF(B40:H40,"12-18"))*(5.5)+(COUNTIF(B40:H40,"13:30-19"))*(5)+(COUNTIF(B40:H40,"16-19"))*(3)+(COUNTIF(B40:H40,"11-18"))*(6.25)+(COUNTIF(B40:H40,"10-15:30"))*(5)</f>
        <v>15</v>
      </c>
      <c r="K40" s="692"/>
    </row>
    <row r="41" spans="1:14" ht="19.5" customHeight="1" x14ac:dyDescent="0.15">
      <c r="A41" s="20" t="s">
        <v>109</v>
      </c>
      <c r="B41" s="12" t="s">
        <v>247</v>
      </c>
      <c r="C41" s="2"/>
      <c r="D41" s="11"/>
      <c r="E41" s="12" t="s">
        <v>247</v>
      </c>
      <c r="F41" s="16" t="s">
        <v>249</v>
      </c>
      <c r="G41" s="54" t="s">
        <v>83</v>
      </c>
      <c r="H41" s="12" t="s">
        <v>83</v>
      </c>
      <c r="I41" s="5"/>
      <c r="J41" s="682"/>
      <c r="K41" s="692"/>
    </row>
    <row r="42" spans="1:14" ht="19.5" customHeight="1" x14ac:dyDescent="0.15">
      <c r="A42" s="56" t="s">
        <v>66</v>
      </c>
      <c r="B42" s="12"/>
      <c r="C42" s="345"/>
      <c r="D42" s="345"/>
      <c r="E42" s="12"/>
      <c r="F42" s="16"/>
      <c r="G42" s="16"/>
      <c r="H42" s="16"/>
      <c r="I42" s="5"/>
      <c r="J42" s="682"/>
      <c r="K42" s="682"/>
    </row>
    <row r="43" spans="1:14" ht="19.5" customHeight="1" x14ac:dyDescent="0.15">
      <c r="A43" s="41"/>
      <c r="B43" s="42"/>
      <c r="C43" s="42"/>
      <c r="D43" s="42"/>
      <c r="E43" s="42"/>
      <c r="F43" s="42"/>
      <c r="G43" s="42"/>
      <c r="H43" s="42"/>
      <c r="I43" s="881" t="s">
        <v>255</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9">
    <mergeCell ref="A52:B52"/>
    <mergeCell ref="C52:K52"/>
    <mergeCell ref="B20:F20"/>
    <mergeCell ref="G21:H21"/>
    <mergeCell ref="C47:K47"/>
    <mergeCell ref="A49:B49"/>
    <mergeCell ref="C49:K49"/>
    <mergeCell ref="A50:B50"/>
    <mergeCell ref="A51:B51"/>
    <mergeCell ref="C51:K51"/>
    <mergeCell ref="I43:K43"/>
    <mergeCell ref="A44:B44"/>
    <mergeCell ref="D44:E44"/>
    <mergeCell ref="A45:B45"/>
    <mergeCell ref="C45:K45"/>
    <mergeCell ref="A46:B46"/>
    <mergeCell ref="C46:K46"/>
    <mergeCell ref="J37:K37"/>
    <mergeCell ref="J38:K38"/>
    <mergeCell ref="J39:K39"/>
    <mergeCell ref="J40:K40"/>
    <mergeCell ref="J41:K41"/>
    <mergeCell ref="J42:K42"/>
    <mergeCell ref="I35:I36"/>
    <mergeCell ref="J35:K36"/>
    <mergeCell ref="J24:K24"/>
    <mergeCell ref="J25:K25"/>
    <mergeCell ref="J26:K26"/>
    <mergeCell ref="I27:I28"/>
    <mergeCell ref="J27:K28"/>
    <mergeCell ref="J29:K29"/>
    <mergeCell ref="J30:K30"/>
    <mergeCell ref="J31:K31"/>
    <mergeCell ref="J32:K32"/>
    <mergeCell ref="J33:K33"/>
    <mergeCell ref="J34:K34"/>
    <mergeCell ref="I19:I20"/>
    <mergeCell ref="J19:K20"/>
    <mergeCell ref="J21:K21"/>
    <mergeCell ref="J22:K22"/>
    <mergeCell ref="J23:K23"/>
    <mergeCell ref="J18:K18"/>
    <mergeCell ref="J7:K7"/>
    <mergeCell ref="J8:K8"/>
    <mergeCell ref="J9:K9"/>
    <mergeCell ref="J10:K10"/>
    <mergeCell ref="J13:K13"/>
    <mergeCell ref="J14:K14"/>
    <mergeCell ref="J15:K15"/>
    <mergeCell ref="J16:K16"/>
    <mergeCell ref="J17:K17"/>
    <mergeCell ref="I11:I12"/>
    <mergeCell ref="J11:K12"/>
    <mergeCell ref="B1:F1"/>
    <mergeCell ref="H1:K1"/>
    <mergeCell ref="I3:I4"/>
    <mergeCell ref="J3:K4"/>
    <mergeCell ref="J5:K5"/>
    <mergeCell ref="J6:K6"/>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EBA7005-27DC-4969-BF4D-96D98815A117}">
          <x14:formula1>
            <xm:f>'F:\Users\clmiwa-three\Downloads\[《中村》新田・草加 エリア 仮シフト【12月16日～1月15日】.xlsx]参照データベース'!#REF!</xm:f>
          </x14:formula1>
          <xm:sqref>G1 E43:H43 B26:F26 B10:E10 B7:B9 C18:D18 C34:D34 C42:D43</xm:sqref>
        </x14:dataValidation>
      </x14:dataValidations>
    </ext>
  </extLst>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D4D8B-5583-4245-BB20-CFCC8C818A28}">
  <sheetPr>
    <pageSetUpPr fitToPage="1"/>
  </sheetPr>
  <dimension ref="A1:N62"/>
  <sheetViews>
    <sheetView zoomScale="90" zoomScaleNormal="90" workbookViewId="0">
      <selection activeCell="H21" sqref="H21"/>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254</v>
      </c>
      <c r="C1" s="683"/>
      <c r="D1" s="683"/>
      <c r="E1" s="683"/>
      <c r="F1" s="683"/>
      <c r="H1" s="729" t="s">
        <v>111</v>
      </c>
      <c r="I1" s="730"/>
      <c r="J1" s="731"/>
      <c r="K1" s="732"/>
    </row>
    <row r="2" spans="1:11" ht="9.9499999999999993" customHeight="1" x14ac:dyDescent="0.15">
      <c r="A2" s="14"/>
      <c r="I2" s="14"/>
      <c r="J2" s="3"/>
      <c r="K2" s="4"/>
    </row>
    <row r="3" spans="1:11" ht="15" customHeight="1" x14ac:dyDescent="0.15">
      <c r="A3" s="2" t="s">
        <v>64</v>
      </c>
      <c r="B3" s="90"/>
      <c r="C3" s="90"/>
      <c r="D3" s="90"/>
      <c r="E3" s="90"/>
      <c r="F3" s="90">
        <v>45870</v>
      </c>
      <c r="G3" s="90">
        <v>45871</v>
      </c>
      <c r="H3" s="90">
        <v>45872</v>
      </c>
      <c r="I3" s="727" t="s">
        <v>1</v>
      </c>
      <c r="J3" s="717" t="s">
        <v>2</v>
      </c>
      <c r="K3" s="718"/>
    </row>
    <row r="4" spans="1:11" ht="15" customHeight="1" x14ac:dyDescent="0.15">
      <c r="A4" s="2" t="s">
        <v>3</v>
      </c>
      <c r="B4" s="2"/>
      <c r="C4" s="2"/>
      <c r="D4" s="2"/>
      <c r="E4" s="2"/>
      <c r="F4" s="2" t="s">
        <v>8</v>
      </c>
      <c r="G4" s="2" t="s">
        <v>9</v>
      </c>
      <c r="H4" s="24" t="s">
        <v>10</v>
      </c>
      <c r="I4" s="728"/>
      <c r="J4" s="719"/>
      <c r="K4" s="720"/>
    </row>
    <row r="5" spans="1:11" ht="15" customHeight="1" x14ac:dyDescent="0.15">
      <c r="A5" s="17" t="s">
        <v>12</v>
      </c>
      <c r="B5" s="37"/>
      <c r="C5" s="37"/>
      <c r="D5" s="32"/>
      <c r="E5" s="37"/>
      <c r="F5" s="12"/>
      <c r="G5" s="12"/>
      <c r="H5" s="12"/>
      <c r="I5" s="5"/>
      <c r="J5" s="682"/>
      <c r="K5" s="692"/>
    </row>
    <row r="6" spans="1:11" ht="15" customHeight="1" x14ac:dyDescent="0.15">
      <c r="A6" s="20" t="s">
        <v>112</v>
      </c>
      <c r="B6" s="37"/>
      <c r="C6" s="37"/>
      <c r="D6" s="32"/>
      <c r="E6" s="37"/>
      <c r="F6" s="118" t="s">
        <v>179</v>
      </c>
      <c r="G6" s="54" t="s">
        <v>67</v>
      </c>
      <c r="H6" s="54"/>
      <c r="I6" s="5">
        <f>COUNTIFS(B6:H6,"&lt;&gt;空",B6:H6,"&lt;&gt;休",B6:H6,"&lt;&gt;調",B6:H6,"&lt;&gt;",B6:H6,"&lt;&gt;調整休")</f>
        <v>2</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COUNTIF(B6:H6,"13-16"))*(3)+(COUNTIF(B6:H6,"工場9:30-15"))*(5)+(COUNTIF(B6:H6,"工場9-15"))*(5.5)+(COUNTIF(B6:H6,"Y10-・店15-"))*(6.25)</f>
        <v>7.25</v>
      </c>
      <c r="K6" s="692"/>
    </row>
    <row r="7" spans="1:11" ht="15" customHeight="1" x14ac:dyDescent="0.15">
      <c r="A7" s="20" t="s">
        <v>113</v>
      </c>
      <c r="B7" s="62"/>
      <c r="C7" s="62"/>
      <c r="D7" s="32"/>
      <c r="E7" s="62"/>
      <c r="F7" s="12" t="s">
        <v>20</v>
      </c>
      <c r="G7" s="54"/>
      <c r="H7" s="12"/>
      <c r="I7" s="5">
        <f>COUNTIFS(B7:H7,"&lt;&gt;空",B7:H7,"&lt;&gt;休",B7:H7,"&lt;&gt;調",B7:H7,"&lt;&gt;",B7:H7,"&lt;&gt;調整休")</f>
        <v>1</v>
      </c>
      <c r="J7" s="682">
        <v>12.5</v>
      </c>
      <c r="K7" s="692"/>
    </row>
    <row r="8" spans="1:11" ht="15" customHeight="1" x14ac:dyDescent="0.15">
      <c r="A8" s="20" t="s">
        <v>114</v>
      </c>
      <c r="B8" s="62"/>
      <c r="C8" s="62"/>
      <c r="D8" s="32"/>
      <c r="E8" s="62"/>
      <c r="F8" s="54" t="s">
        <v>77</v>
      </c>
      <c r="G8" s="54"/>
      <c r="H8" s="116" t="s">
        <v>116</v>
      </c>
      <c r="I8" s="5">
        <f>COUNTIFS(B8:H8,"&lt;&gt;空",B8:H8,"&lt;&gt;休",B8:H8,"&lt;&gt;調",B8:H8,"&lt;&gt;",B8:H8,"&lt;&gt;調整休")</f>
        <v>2</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COUNTIF(B8:H8,"12:30-17:30"))*(4.5)</f>
        <v>8.5</v>
      </c>
      <c r="K8" s="692"/>
    </row>
    <row r="9" spans="1:11" ht="15" customHeight="1" x14ac:dyDescent="0.15">
      <c r="A9" s="20" t="s">
        <v>115</v>
      </c>
      <c r="B9" s="39"/>
      <c r="C9" s="39"/>
      <c r="D9" s="38"/>
      <c r="E9" s="39"/>
      <c r="F9" s="40"/>
      <c r="G9" s="12" t="s">
        <v>21</v>
      </c>
      <c r="H9" s="12" t="s">
        <v>21</v>
      </c>
      <c r="I9" s="5">
        <f t="shared" ref="I9:I11" si="0">COUNTIFS(B9:H9,"&lt;&gt;空",B9:H9,"&lt;&gt;休",B9:H9,"&lt;&gt;調",B9:H9,"&lt;&gt;",B9:H9,"&lt;&gt;調整休")</f>
        <v>2</v>
      </c>
      <c r="J9" s="682">
        <f t="shared" ref="J9:J10" si="1">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13:30-19"))*(5)+(COUNTIF(B9:H9,"14-17"))*(4)+(COUNTIF(B9:H9,"16-19"))*(4)+(COUNTIF(B9:H9,"13-16"))*(3)</f>
        <v>9</v>
      </c>
      <c r="K9" s="692"/>
    </row>
    <row r="10" spans="1:11" ht="15" customHeight="1" x14ac:dyDescent="0.15">
      <c r="A10" s="20" t="s">
        <v>128</v>
      </c>
      <c r="B10" s="39"/>
      <c r="C10" s="39"/>
      <c r="D10" s="38"/>
      <c r="E10" s="39"/>
      <c r="F10" s="29" t="s">
        <v>23</v>
      </c>
      <c r="G10" s="12"/>
      <c r="H10" s="12" t="s">
        <v>20</v>
      </c>
      <c r="I10" s="5">
        <f t="shared" si="0"/>
        <v>2</v>
      </c>
      <c r="J10" s="682">
        <f t="shared" si="1"/>
        <v>8.5</v>
      </c>
      <c r="K10" s="692"/>
    </row>
    <row r="11" spans="1:11" ht="15" customHeight="1" x14ac:dyDescent="0.15">
      <c r="A11" s="20" t="s">
        <v>202</v>
      </c>
      <c r="B11" s="39"/>
      <c r="C11" s="39"/>
      <c r="D11" s="38"/>
      <c r="E11" s="39"/>
      <c r="F11" s="29"/>
      <c r="G11" s="12" t="s">
        <v>20</v>
      </c>
      <c r="H11" s="12" t="s">
        <v>20</v>
      </c>
      <c r="I11" s="5">
        <f t="shared" si="0"/>
        <v>2</v>
      </c>
      <c r="J11" s="682">
        <f>SUM(COUNTIF(B11:H11,"9-14:30"))*(5)+(COUNTIF(B11:H11,"9-20"))*(10)+(COUNTIF(B11:H11,"9-19"))*(9)+(COUNTIF(B11:H11,"9-18"))*(8)+(COUNTIF(B11:H11,"9-17"))*(7.25)+(COUNTIF(B11:H11,"9-16"))*(6.25)+(COUNTIF(B11:H11,"9-15"))*(5.5)+(COUNTIF(B11:H11,"9-14"))*(4.5)+(COUNTIF(B11:H11,"9-13,17-20"))*(7)+(COUNTIF(B11:H11,"9-13"))*(4)+(COUNTIF(B11:H11,"9-12,18-20"))*(5)+(COUNTIF(B11:H11,"9-12,16-20"))*(7)+(COUNTIF(B11:H11,"9-12,16-19"))*(6)+(COUNTIF(B11:H11,"9-13,16-20"))*(6)+(COUNTIF(B11:H11,"9-12"))*(3)+(COUNTIF(B11:H11,"9-11:30"))*(2.5)+(COUNTIF(B11:H11,"9-11,16-19"))*(5)+(COUNTIF(B11:H11,"9-11"))*(2)+(COUNTIF(B11:H11,"9:30-11:30,16-19"))*(5)+(COUNTIF(B11:H11,"19-20"))*(1)+(COUNTIF(B11:H11,"17-20"))*(3)+(COUNTIF(B11:H11,"16-20"))*(4)+(COUNTIF(B11:H11,"15-20"))*(4.5)+(COUNTIF(B11:H11,"15-19"))*(4)+(COUNTIF(B11:H11,"14-20"))*(5.5)+(COUNTIF(B11:H11,"14-19"))*(4.5)+(COUNTIF(B11:H11,"14:30-20"))*(5)+(COUNTIF(B11:H11,"13-20"))*(6.25)+(COUNTIF(B11:H11,"13-19"))*(5.5)+(COUNTIF(B11:H11,"13-18"))*(4.5)+(COUNTIF(B11:H11,"13-17"))*(4)+(COUNTIF(B11:H11,"12-20"))*(7.25)+(COUNTIF(B11:H11,"10-20"))*(9)+(COUNTIF(B11:H11,"10-15"))*(4.5)+(COUNTIF(B11:H11,"12-18"))*(5.5)+(COUNTIF(B11:H11,"10-12,14-19"))*(6.5)+(COUNTIF(B11:H11,"10-14"))*(4)+(COUNTIF(B11:H11,"13:30-19"))*(5)+(COUNTIF(B11:H11,"14-17"))*(4)+(COUNTIF(B11:H11,"16-19"))*(3)+(COUNTIF(B11:H11,"13-16"))*(3)</f>
        <v>9</v>
      </c>
      <c r="K11" s="692"/>
    </row>
    <row r="12" spans="1:11" ht="15" customHeight="1" x14ac:dyDescent="0.15">
      <c r="A12" s="56" t="s">
        <v>66</v>
      </c>
      <c r="B12" s="39"/>
      <c r="C12" s="39"/>
      <c r="D12" s="38"/>
      <c r="E12" s="39"/>
      <c r="F12" s="258" t="s">
        <v>182</v>
      </c>
      <c r="G12" s="117"/>
      <c r="H12" s="117"/>
      <c r="I12" s="27"/>
      <c r="J12" s="48"/>
      <c r="K12" s="102"/>
    </row>
    <row r="13" spans="1:11" ht="15" customHeight="1" x14ac:dyDescent="0.15">
      <c r="A13" s="33" t="s">
        <v>0</v>
      </c>
      <c r="B13" s="90">
        <v>45873</v>
      </c>
      <c r="C13" s="90">
        <v>45874</v>
      </c>
      <c r="D13" s="90">
        <v>45875</v>
      </c>
      <c r="E13" s="90">
        <v>45876</v>
      </c>
      <c r="F13" s="90">
        <v>45877</v>
      </c>
      <c r="G13" s="90">
        <v>45878</v>
      </c>
      <c r="H13" s="90">
        <v>45879</v>
      </c>
      <c r="I13" s="7"/>
      <c r="J13" s="717" t="s">
        <v>2</v>
      </c>
      <c r="K13" s="718"/>
    </row>
    <row r="14" spans="1:11" ht="15" customHeight="1" x14ac:dyDescent="0.15">
      <c r="A14" s="22" t="s">
        <v>3</v>
      </c>
      <c r="B14" s="2" t="s">
        <v>4</v>
      </c>
      <c r="C14" s="2" t="s">
        <v>5</v>
      </c>
      <c r="D14" s="21" t="s">
        <v>6</v>
      </c>
      <c r="E14" s="2" t="s">
        <v>7</v>
      </c>
      <c r="F14" s="2" t="s">
        <v>8</v>
      </c>
      <c r="G14" s="2" t="s">
        <v>9</v>
      </c>
      <c r="H14" s="24" t="s">
        <v>10</v>
      </c>
      <c r="I14" s="8"/>
      <c r="J14" s="719"/>
      <c r="K14" s="720"/>
    </row>
    <row r="15" spans="1:11" ht="15" customHeight="1" x14ac:dyDescent="0.15">
      <c r="A15" s="17" t="s">
        <v>13</v>
      </c>
      <c r="B15" s="12"/>
      <c r="C15" s="2"/>
      <c r="D15" s="2"/>
      <c r="E15" s="12"/>
      <c r="F15" s="12"/>
      <c r="G15" s="12"/>
      <c r="H15" s="12"/>
      <c r="I15" s="5"/>
      <c r="J15" s="682"/>
      <c r="K15" s="692"/>
    </row>
    <row r="16" spans="1:11" ht="15" customHeight="1" x14ac:dyDescent="0.15">
      <c r="A16" s="19" t="s">
        <v>112</v>
      </c>
      <c r="B16" s="12" t="s">
        <v>20</v>
      </c>
      <c r="C16" s="26"/>
      <c r="D16" s="32"/>
      <c r="E16" s="54" t="s">
        <v>67</v>
      </c>
      <c r="F16" s="118" t="s">
        <v>179</v>
      </c>
      <c r="G16" s="54" t="s">
        <v>67</v>
      </c>
      <c r="H16" s="54"/>
      <c r="I16" s="5">
        <f>COUNTIFS(B16:H16,"&lt;&gt;空",B16:H16,"&lt;&gt;休",B16:H16,"&lt;&gt;調",B16:H16,"&lt;&gt;",B16:H16,"&lt;&gt;調整休")</f>
        <v>4</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(4)+(COUNTIF(B16:H16,"16-19"))*(4)+(COUNTIF(B16:H16,"13-16"))*(3)+(COUNTIF(B16:H16,"工場9:30-15"))*(5)+(COUNTIF(B16:H16,"工場9-15"))*(5.5)+(COUNTIF(B16:H16,"Y10-・店15-"))*(6.25)</f>
        <v>19</v>
      </c>
      <c r="K16" s="692"/>
    </row>
    <row r="17" spans="1:11" ht="15" customHeight="1" x14ac:dyDescent="0.15">
      <c r="A17" s="20" t="s">
        <v>113</v>
      </c>
      <c r="B17" s="12" t="s">
        <v>21</v>
      </c>
      <c r="C17" s="2"/>
      <c r="D17" s="32"/>
      <c r="E17" s="12" t="s">
        <v>21</v>
      </c>
      <c r="F17" s="12" t="s">
        <v>20</v>
      </c>
      <c r="G17" s="54"/>
      <c r="H17" s="12"/>
      <c r="I17" s="5">
        <f>COUNTIFS(B17:H17,"&lt;&gt;空",B17:H17,"&lt;&gt;休",B17:H17,"&lt;&gt;調",B17:H17,"&lt;&gt;",B17:H17,"&lt;&gt;調整休")</f>
        <v>3</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13:30-19"))*(5)+(COUNTIF(B17:H17,"14-17"))*(4)+(COUNTIF(B17:H17,"16-19"))*(4)+(COUNTIF(B17:H17,"13-16"))*(3)+(COUNTIF(B17:H17,"12-16"))*(4)</f>
        <v>13.5</v>
      </c>
      <c r="K17" s="692"/>
    </row>
    <row r="18" spans="1:11" ht="15" customHeight="1" x14ac:dyDescent="0.15">
      <c r="A18" s="20" t="s">
        <v>114</v>
      </c>
      <c r="B18" s="12"/>
      <c r="C18" s="2"/>
      <c r="D18" s="32"/>
      <c r="E18" s="16"/>
      <c r="F18" s="54" t="s">
        <v>77</v>
      </c>
      <c r="G18" s="54"/>
      <c r="H18" s="116" t="s">
        <v>116</v>
      </c>
      <c r="I18" s="5">
        <f>COUNTIFS(B18:H18,"&lt;&gt;空",B18:H18,"&lt;&gt;休",B18:H18,"&lt;&gt;調",B18:H18,"&lt;&gt;",B18:H18,"&lt;&gt;調整休")</f>
        <v>2</v>
      </c>
      <c r="J18" s="682">
        <f>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13:30-19"))*(5)+(COUNTIF(B18:H18,"14-17"))*(4)+(COUNTIF(B18:H18,"16-19"))*(4)+(COUNTIF(B18:H18,"13-16"))*(3)+(COUNTIF(B18:H18,"12:30-17:30"))*(4.5)</f>
        <v>8.5</v>
      </c>
      <c r="K18" s="692"/>
    </row>
    <row r="19" spans="1:11" ht="15" customHeight="1" x14ac:dyDescent="0.15">
      <c r="A19" s="20" t="s">
        <v>115</v>
      </c>
      <c r="B19" s="12" t="s">
        <v>21</v>
      </c>
      <c r="C19" s="38"/>
      <c r="D19" s="38"/>
      <c r="E19" s="12"/>
      <c r="F19" s="40"/>
      <c r="G19" s="12" t="s">
        <v>21</v>
      </c>
      <c r="H19" s="12" t="s">
        <v>21</v>
      </c>
      <c r="I19" s="5">
        <f t="shared" ref="I19:I21" si="2">COUNTIFS(B19:H19,"&lt;&gt;空",B19:H19,"&lt;&gt;休",B19:H19,"&lt;&gt;調",B19:H19,"&lt;&gt;",B19:H19,"&lt;&gt;調整休")</f>
        <v>3</v>
      </c>
      <c r="J19" s="682">
        <f t="shared" ref="J19:J20" si="3">SUM(COUNTIF(B19:H19,"9-14:30"))*(5)+(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13:30-19"))*(5)+(COUNTIF(B19:H19,"14-17"))*(4)+(COUNTIF(B19:H19,"16-19"))*(4)+(COUNTIF(B19:H19,"13-16"))*(3)</f>
        <v>13.5</v>
      </c>
      <c r="K19" s="692"/>
    </row>
    <row r="20" spans="1:11" ht="15" customHeight="1" x14ac:dyDescent="0.15">
      <c r="A20" s="47" t="s">
        <v>128</v>
      </c>
      <c r="B20" s="12" t="s">
        <v>20</v>
      </c>
      <c r="C20" s="38"/>
      <c r="D20" s="38"/>
      <c r="E20" s="29"/>
      <c r="F20" s="29" t="s">
        <v>23</v>
      </c>
      <c r="G20" s="12"/>
      <c r="H20" s="12" t="s">
        <v>20</v>
      </c>
      <c r="I20" s="5">
        <f t="shared" si="2"/>
        <v>3</v>
      </c>
      <c r="J20" s="682">
        <f t="shared" si="3"/>
        <v>13</v>
      </c>
      <c r="K20" s="692"/>
    </row>
    <row r="21" spans="1:11" ht="15" customHeight="1" x14ac:dyDescent="0.15">
      <c r="A21" s="47" t="s">
        <v>202</v>
      </c>
      <c r="B21" s="12" t="s">
        <v>20</v>
      </c>
      <c r="C21" s="38"/>
      <c r="D21" s="38"/>
      <c r="E21" s="29"/>
      <c r="F21" s="29"/>
      <c r="G21" s="12" t="s">
        <v>20</v>
      </c>
      <c r="H21" s="12" t="s">
        <v>20</v>
      </c>
      <c r="I21" s="5">
        <f t="shared" si="2"/>
        <v>3</v>
      </c>
      <c r="J21" s="682">
        <f>SUM(COUNTIF(B21:H21,"9-14:30"))*(5)+(COUNTIF(B21:H21,"9-20"))*(10)+(COUNTIF(B21:H21,"9-19"))*(9)+(COUNTIF(B21:H21,"9-18"))*(8)+(COUNTIF(B21:H21,"9-17"))*(7.25)+(COUNTIF(B21:H21,"9-16"))*(6.25)+(COUNTIF(B21:H21,"9-15"))*(5.5)+(COUNTIF(B21:H21,"9-14"))*(4.5)+(COUNTIF(B21:H21,"9-13,17-20"))*(7)+(COUNTIF(B21:H21,"9-13"))*(4)+(COUNTIF(B21:H21,"9-12,18-20"))*(5)+(COUNTIF(B21:H21,"9-12,16-20"))*(7)+(COUNTIF(B21:H21,"9-12,16-19"))*(6)+(COUNTIF(B21:H21,"9-13,16-20"))*(6)+(COUNTIF(B21:H21,"9-12"))*(3)+(COUNTIF(B21:H21,"9-11:30"))*(2.5)+(COUNTIF(B21:H21,"9-11,16-19"))*(5)+(COUNTIF(B21:H21,"9-11"))*(2)+(COUNTIF(B21:H21,"9:30-11:30,16-19"))*(5)+(COUNTIF(B21:H21,"19-20"))*(1)+(COUNTIF(B21:H21,"17-20"))*(3)+(COUNTIF(B21:H21,"16-20"))*(4)+(COUNTIF(B21:H21,"15-20"))*(4.5)+(COUNTIF(B21:H21,"15-19"))*(4)+(COUNTIF(B21:H21,"14-20"))*(5.5)+(COUNTIF(B21:H21,"14-19"))*(4.5)+(COUNTIF(B21:H21,"14:30-20"))*(5)+(COUNTIF(B21:H21,"13-20"))*(6.25)+(COUNTIF(B21:H21,"13-19"))*(5.5)+(COUNTIF(B21:H21,"13-18"))*(4.5)+(COUNTIF(B21:H21,"13-17"))*(4)+(COUNTIF(B21:H21,"12-20"))*(7.25)+(COUNTIF(B21:H21,"10-20"))*(9)+(COUNTIF(B21:H21,"10-15"))*(4.5)+(COUNTIF(B21:H21,"12-18"))*(5.5)+(COUNTIF(B21:H21,"10-12,14-19"))*(6.5)+(COUNTIF(B21:H21,"10-14"))*(4)+(COUNTIF(B21:H21,"13:30-19"))*(5)+(COUNTIF(B21:H21,"14-17"))*(4)+(COUNTIF(B21:H21,"16-19"))*(3)+(COUNTIF(B21:H21,"13-16"))*(3)</f>
        <v>13.5</v>
      </c>
      <c r="K21" s="692"/>
    </row>
    <row r="22" spans="1:11" ht="15" customHeight="1" x14ac:dyDescent="0.15">
      <c r="A22" s="114" t="s">
        <v>66</v>
      </c>
      <c r="B22" s="117"/>
      <c r="C22" s="38"/>
      <c r="D22" s="38"/>
      <c r="E22" s="117"/>
      <c r="F22" s="258" t="s">
        <v>182</v>
      </c>
      <c r="G22" s="117"/>
      <c r="H22" s="117"/>
      <c r="I22" s="27"/>
      <c r="J22" s="48"/>
      <c r="K22" s="102"/>
    </row>
    <row r="23" spans="1:11" ht="15" customHeight="1" x14ac:dyDescent="0.15">
      <c r="A23" s="22" t="s">
        <v>0</v>
      </c>
      <c r="B23" s="354">
        <v>45880</v>
      </c>
      <c r="C23" s="23">
        <v>45881</v>
      </c>
      <c r="D23" s="23">
        <v>45882</v>
      </c>
      <c r="E23" s="23">
        <v>45883</v>
      </c>
      <c r="F23" s="23">
        <v>45884</v>
      </c>
      <c r="G23" s="23">
        <v>45885</v>
      </c>
      <c r="H23" s="23">
        <v>45886</v>
      </c>
      <c r="I23" s="7"/>
      <c r="J23" s="717" t="s">
        <v>2</v>
      </c>
      <c r="K23" s="718"/>
    </row>
    <row r="24" spans="1:11" ht="15" customHeight="1" x14ac:dyDescent="0.15">
      <c r="A24" s="22" t="s">
        <v>3</v>
      </c>
      <c r="B24" s="1024" t="s">
        <v>256</v>
      </c>
      <c r="C24" s="1025"/>
      <c r="D24" s="1025"/>
      <c r="E24" s="1025"/>
      <c r="F24" s="1026"/>
      <c r="G24" s="2" t="s">
        <v>9</v>
      </c>
      <c r="H24" s="24" t="s">
        <v>10</v>
      </c>
      <c r="I24" s="8"/>
      <c r="J24" s="719"/>
      <c r="K24" s="720"/>
    </row>
    <row r="25" spans="1:11" ht="15" customHeight="1" x14ac:dyDescent="0.15">
      <c r="A25" s="17" t="s">
        <v>12</v>
      </c>
      <c r="B25" s="2"/>
      <c r="C25" s="2"/>
      <c r="D25" s="2"/>
      <c r="E25" s="2"/>
      <c r="F25" s="2"/>
      <c r="G25" s="967" t="s">
        <v>60</v>
      </c>
      <c r="H25" s="969"/>
      <c r="I25" s="51"/>
      <c r="J25" s="721"/>
      <c r="K25" s="722"/>
    </row>
    <row r="26" spans="1:11" ht="15" customHeight="1" x14ac:dyDescent="0.15">
      <c r="A26" s="19" t="s">
        <v>112</v>
      </c>
      <c r="B26" s="26"/>
      <c r="C26" s="26"/>
      <c r="D26" s="32"/>
      <c r="E26" s="26"/>
      <c r="F26" s="26"/>
      <c r="G26" s="54" t="s">
        <v>67</v>
      </c>
      <c r="H26" s="54"/>
      <c r="I26" s="5">
        <f>COUNTIFS(B26:H26,"&lt;&gt;空",B26:H26,"&lt;&gt;休",B26:H26,"&lt;&gt;調",B26:H26,"&lt;&gt;",B26:H26,"&lt;&gt;調整休")</f>
        <v>1</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13:30-19"))*(5)+(COUNTIF(B26:H26,"14-17"))*(4)+(COUNTIF(B26:H26,"16-19"))*(4)+(COUNTIF(B26:H26,"13-16"))*(3)+(COUNTIF(B26:H26,"工場9:30-15"))*(5)+(COUNTIF(B26:H26,"工場9-15"))*(5.5)+(COUNTIF(B26:H26,"Y10-・店15-"))*(6.25)</f>
        <v>7.25</v>
      </c>
      <c r="K26" s="692"/>
    </row>
    <row r="27" spans="1:11" ht="15" customHeight="1" x14ac:dyDescent="0.15">
      <c r="A27" s="20" t="s">
        <v>113</v>
      </c>
      <c r="B27" s="2"/>
      <c r="C27" s="2"/>
      <c r="D27" s="32"/>
      <c r="E27" s="2"/>
      <c r="F27" s="2"/>
      <c r="G27" s="54"/>
      <c r="H27" s="12"/>
      <c r="I27" s="5">
        <f>COUNTIFS(B27:H27,"&lt;&gt;空",B27:H27,"&lt;&gt;休",B27:H27,"&lt;&gt;調",B27:H27,"&lt;&gt;",B27:H27,"&lt;&gt;調整休")</f>
        <v>0</v>
      </c>
      <c r="J27" s="682">
        <f>SUM(COUNTIF(B27:H27,"9-14:30"))*(5)+(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COUNTIF(B27:H27,"13:30-19"))*(5)+(COUNTIF(B27:H27,"14-17"))*(4)+(COUNTIF(B27:H27,"16-19"))*(4)+(COUNTIF(B27:H27,"13-16"))*(3)+(COUNTIF(B27:H27,"12-16"))*(4)</f>
        <v>0</v>
      </c>
      <c r="K27" s="692"/>
    </row>
    <row r="28" spans="1:11" ht="15" customHeight="1" x14ac:dyDescent="0.15">
      <c r="A28" s="20" t="s">
        <v>114</v>
      </c>
      <c r="B28" s="2"/>
      <c r="C28" s="2"/>
      <c r="D28" s="32"/>
      <c r="E28" s="2"/>
      <c r="F28" s="2"/>
      <c r="G28" s="54"/>
      <c r="H28" s="116" t="s">
        <v>116</v>
      </c>
      <c r="I28" s="5">
        <f>COUNTIFS(B28:H28,"&lt;&gt;空",B28:H28,"&lt;&gt;休",B28:H28,"&lt;&gt;調",B28:H28,"&lt;&gt;",B28:H28,"&lt;&gt;調整休")</f>
        <v>1</v>
      </c>
      <c r="J28" s="682">
        <f>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COUNTIF(B28:H28,"12:30-17:30"))*(4.5)</f>
        <v>4.5</v>
      </c>
      <c r="K28" s="692"/>
    </row>
    <row r="29" spans="1:11" ht="15" customHeight="1" x14ac:dyDescent="0.15">
      <c r="A29" s="20" t="s">
        <v>115</v>
      </c>
      <c r="B29" s="38"/>
      <c r="C29" s="38"/>
      <c r="D29" s="38"/>
      <c r="E29" s="38"/>
      <c r="F29" s="38"/>
      <c r="G29" s="12" t="s">
        <v>21</v>
      </c>
      <c r="H29" s="12" t="s">
        <v>21</v>
      </c>
      <c r="I29" s="5">
        <f t="shared" ref="I29:I31" si="4">COUNTIFS(B29:H29,"&lt;&gt;空",B29:H29,"&lt;&gt;休",B29:H29,"&lt;&gt;調",B29:H29,"&lt;&gt;",B29:H29,"&lt;&gt;調整休")</f>
        <v>2</v>
      </c>
      <c r="J29" s="682">
        <f t="shared" ref="J29:J30" si="5">SUM(COUNTIF(B29:H29,"9-14:30"))*(5)+(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13:30-19"))*(5)+(COUNTIF(B29:H29,"14-17"))*(4)+(COUNTIF(B29:H29,"16-19"))*(4)+(COUNTIF(B29:H29,"13-16"))*(3)</f>
        <v>9</v>
      </c>
      <c r="K29" s="692"/>
    </row>
    <row r="30" spans="1:11" ht="15" customHeight="1" x14ac:dyDescent="0.15">
      <c r="A30" s="47" t="s">
        <v>128</v>
      </c>
      <c r="B30" s="38"/>
      <c r="C30" s="38"/>
      <c r="D30" s="38"/>
      <c r="E30" s="38"/>
      <c r="F30" s="38"/>
      <c r="G30" s="12"/>
      <c r="H30" s="12" t="s">
        <v>20</v>
      </c>
      <c r="I30" s="5">
        <f t="shared" si="4"/>
        <v>1</v>
      </c>
      <c r="J30" s="682">
        <f t="shared" si="5"/>
        <v>4.5</v>
      </c>
      <c r="K30" s="692"/>
    </row>
    <row r="31" spans="1:11" ht="15" customHeight="1" x14ac:dyDescent="0.15">
      <c r="A31" s="47" t="s">
        <v>202</v>
      </c>
      <c r="B31" s="38"/>
      <c r="C31" s="38"/>
      <c r="D31" s="38"/>
      <c r="E31" s="38"/>
      <c r="F31" s="38"/>
      <c r="G31" s="12" t="s">
        <v>20</v>
      </c>
      <c r="H31" s="12" t="s">
        <v>20</v>
      </c>
      <c r="I31" s="5">
        <f t="shared" si="4"/>
        <v>2</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(3)+(COUNTIF(B31:H31,"13-16"))*(3)</f>
        <v>9</v>
      </c>
      <c r="K31" s="692"/>
    </row>
    <row r="32" spans="1:11" ht="15" customHeight="1" x14ac:dyDescent="0.15">
      <c r="A32" s="114" t="s">
        <v>66</v>
      </c>
      <c r="B32" s="38"/>
      <c r="C32" s="38"/>
      <c r="D32" s="38"/>
      <c r="E32" s="38"/>
      <c r="F32" s="38"/>
      <c r="G32" s="117"/>
      <c r="H32" s="117"/>
      <c r="I32" s="27"/>
      <c r="J32" s="48"/>
      <c r="K32" s="102"/>
    </row>
    <row r="33" spans="1:11" ht="15" customHeight="1" x14ac:dyDescent="0.15">
      <c r="A33" s="22" t="s">
        <v>0</v>
      </c>
      <c r="B33" s="90">
        <v>45887</v>
      </c>
      <c r="C33" s="90">
        <v>45888</v>
      </c>
      <c r="D33" s="90">
        <v>45889</v>
      </c>
      <c r="E33" s="90">
        <v>45890</v>
      </c>
      <c r="F33" s="90">
        <v>45891</v>
      </c>
      <c r="G33" s="90">
        <v>45892</v>
      </c>
      <c r="H33" s="90">
        <v>45893</v>
      </c>
      <c r="I33" s="7"/>
      <c r="J33" s="717" t="s">
        <v>2</v>
      </c>
      <c r="K33" s="718"/>
    </row>
    <row r="34" spans="1:11" ht="15" customHeight="1" x14ac:dyDescent="0.15">
      <c r="A34" s="22" t="s">
        <v>3</v>
      </c>
      <c r="B34" s="2" t="s">
        <v>4</v>
      </c>
      <c r="C34" s="21" t="s">
        <v>5</v>
      </c>
      <c r="D34" s="21" t="s">
        <v>6</v>
      </c>
      <c r="E34" s="2" t="s">
        <v>7</v>
      </c>
      <c r="F34" s="2" t="s">
        <v>8</v>
      </c>
      <c r="G34" s="2" t="s">
        <v>9</v>
      </c>
      <c r="H34" s="24" t="s">
        <v>10</v>
      </c>
      <c r="I34" s="8"/>
      <c r="J34" s="719"/>
      <c r="K34" s="720"/>
    </row>
    <row r="35" spans="1:11" ht="15" customHeight="1" x14ac:dyDescent="0.15">
      <c r="A35" s="17" t="s">
        <v>13</v>
      </c>
      <c r="B35" s="12"/>
      <c r="C35" s="2"/>
      <c r="D35" s="2"/>
      <c r="E35" s="12"/>
      <c r="F35" s="12"/>
      <c r="G35" s="12"/>
      <c r="H35" s="12"/>
      <c r="I35" s="5"/>
      <c r="J35" s="682"/>
      <c r="K35" s="692"/>
    </row>
    <row r="36" spans="1:11" ht="15" customHeight="1" x14ac:dyDescent="0.15">
      <c r="A36" s="20" t="s">
        <v>112</v>
      </c>
      <c r="B36" s="12" t="s">
        <v>20</v>
      </c>
      <c r="C36" s="26"/>
      <c r="D36" s="32"/>
      <c r="E36" s="54" t="s">
        <v>67</v>
      </c>
      <c r="F36" s="118" t="s">
        <v>179</v>
      </c>
      <c r="G36" s="54" t="s">
        <v>67</v>
      </c>
      <c r="H36" s="54"/>
      <c r="I36" s="5">
        <f>COUNTIFS(B36:H36,"&lt;&gt;空",B36:H36,"&lt;&gt;休",B36:H36,"&lt;&gt;調",B36:H36,"&lt;&gt;",B36:H36,"&lt;&gt;調整休")</f>
        <v>4</v>
      </c>
      <c r="J36" s="682">
        <f>SUM(COUNTIF(B36:H36,"9-14:30"))*(5)+(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13:30-19"))*(5)+(COUNTIF(B36:H36,"14-17"))*(4)+(COUNTIF(B36:H36,"16-19"))*(4)+(COUNTIF(B36:H36,"13-16"))*(3)+(COUNTIF(B36:H36,"工場9:30-15"))*(5)+(COUNTIF(B36:H36,"工場9-15"))*(5.5)+(COUNTIF(B36:H36,"Y10-・店15-"))*(6.25)</f>
        <v>19</v>
      </c>
      <c r="K36" s="692"/>
    </row>
    <row r="37" spans="1:11" ht="15" customHeight="1" x14ac:dyDescent="0.15">
      <c r="A37" s="20" t="s">
        <v>113</v>
      </c>
      <c r="B37" s="12" t="s">
        <v>21</v>
      </c>
      <c r="C37" s="2"/>
      <c r="D37" s="32"/>
      <c r="E37" s="12" t="s">
        <v>21</v>
      </c>
      <c r="F37" s="12" t="s">
        <v>20</v>
      </c>
      <c r="G37" s="54"/>
      <c r="H37" s="12"/>
      <c r="I37" s="5">
        <f>COUNTIFS(B37:H37,"&lt;&gt;空",B37:H37,"&lt;&gt;休",B37:H37,"&lt;&gt;調",B37:H37,"&lt;&gt;",B37:H37,"&lt;&gt;調整休")</f>
        <v>3</v>
      </c>
      <c r="J37" s="682">
        <v>12.5</v>
      </c>
      <c r="K37" s="692"/>
    </row>
    <row r="38" spans="1:11" ht="15" customHeight="1" x14ac:dyDescent="0.15">
      <c r="A38" s="20" t="s">
        <v>114</v>
      </c>
      <c r="B38" s="12"/>
      <c r="C38" s="2"/>
      <c r="D38" s="32"/>
      <c r="E38" s="16"/>
      <c r="F38" s="54" t="s">
        <v>77</v>
      </c>
      <c r="G38" s="54"/>
      <c r="H38" s="116" t="s">
        <v>116</v>
      </c>
      <c r="I38" s="5">
        <f>COUNTIFS(B38:H38,"&lt;&gt;空",B38:H38,"&lt;&gt;休",B38:H38,"&lt;&gt;調",B38:H38,"&lt;&gt;",B38:H38,"&lt;&gt;調整休")</f>
        <v>2</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COUNTIF(B38:H38,"13-16"))*(3)+(COUNTIF(B38:H38,"12:30-17:30"))*(4.5)</f>
        <v>8.5</v>
      </c>
      <c r="K38" s="692"/>
    </row>
    <row r="39" spans="1:11" ht="15" customHeight="1" x14ac:dyDescent="0.15">
      <c r="A39" s="20" t="s">
        <v>115</v>
      </c>
      <c r="B39" s="12" t="s">
        <v>21</v>
      </c>
      <c r="C39" s="38"/>
      <c r="D39" s="38"/>
      <c r="E39" s="12"/>
      <c r="F39" s="40"/>
      <c r="G39" s="12" t="s">
        <v>21</v>
      </c>
      <c r="H39" s="12" t="s">
        <v>21</v>
      </c>
      <c r="I39" s="5">
        <f t="shared" ref="I39:I41" si="6">COUNTIFS(B39:H39,"&lt;&gt;空",B39:H39,"&lt;&gt;休",B39:H39,"&lt;&gt;調",B39:H39,"&lt;&gt;",B39:H39,"&lt;&gt;調整休")</f>
        <v>3</v>
      </c>
      <c r="J39" s="682">
        <f t="shared" ref="J39:J40" si="7">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COUNTIF(B39:H39,"13-16"))*(3)</f>
        <v>13.5</v>
      </c>
      <c r="K39" s="692"/>
    </row>
    <row r="40" spans="1:11" ht="15" customHeight="1" x14ac:dyDescent="0.15">
      <c r="A40" s="47" t="s">
        <v>128</v>
      </c>
      <c r="B40" s="12" t="s">
        <v>20</v>
      </c>
      <c r="C40" s="38"/>
      <c r="D40" s="38"/>
      <c r="E40" s="29"/>
      <c r="F40" s="29" t="s">
        <v>23</v>
      </c>
      <c r="G40" s="12"/>
      <c r="H40" s="12" t="s">
        <v>20</v>
      </c>
      <c r="I40" s="5">
        <f t="shared" si="6"/>
        <v>3</v>
      </c>
      <c r="J40" s="682">
        <f t="shared" si="7"/>
        <v>13</v>
      </c>
      <c r="K40" s="692"/>
    </row>
    <row r="41" spans="1:11" ht="15" customHeight="1" x14ac:dyDescent="0.15">
      <c r="A41" s="47" t="s">
        <v>202</v>
      </c>
      <c r="B41" s="12" t="s">
        <v>20</v>
      </c>
      <c r="C41" s="38"/>
      <c r="D41" s="38"/>
      <c r="E41" s="29"/>
      <c r="F41" s="29"/>
      <c r="G41" s="12" t="s">
        <v>20</v>
      </c>
      <c r="H41" s="12" t="s">
        <v>20</v>
      </c>
      <c r="I41" s="5">
        <f t="shared" si="6"/>
        <v>3</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13:30-19"))*(5)+(COUNTIF(B41:H41,"14-17"))*(4)+(COUNTIF(B41:H41,"16-19"))*(3)+(COUNTIF(B41:H41,"13-16"))*(3)</f>
        <v>13.5</v>
      </c>
      <c r="K41" s="692"/>
    </row>
    <row r="42" spans="1:11" ht="15" customHeight="1" x14ac:dyDescent="0.15">
      <c r="A42" s="114" t="s">
        <v>66</v>
      </c>
      <c r="B42" s="117"/>
      <c r="C42" s="38"/>
      <c r="D42" s="38"/>
      <c r="E42" s="117"/>
      <c r="F42" s="258" t="s">
        <v>182</v>
      </c>
      <c r="G42" s="117"/>
      <c r="H42" s="117"/>
      <c r="I42" s="27"/>
      <c r="J42" s="48"/>
      <c r="K42" s="102"/>
    </row>
    <row r="43" spans="1:11" ht="15" customHeight="1" x14ac:dyDescent="0.15">
      <c r="A43" s="22" t="s">
        <v>0</v>
      </c>
      <c r="B43" s="23">
        <v>45894</v>
      </c>
      <c r="C43" s="23">
        <v>45895</v>
      </c>
      <c r="D43" s="23">
        <v>45896</v>
      </c>
      <c r="E43" s="23">
        <v>45897</v>
      </c>
      <c r="F43" s="23">
        <v>45898</v>
      </c>
      <c r="G43" s="23">
        <v>45899</v>
      </c>
      <c r="H43" s="23">
        <v>45900</v>
      </c>
      <c r="I43" s="7"/>
      <c r="J43" s="717" t="s">
        <v>2</v>
      </c>
      <c r="K43" s="718"/>
    </row>
    <row r="44" spans="1:11" ht="15" customHeight="1" x14ac:dyDescent="0.15">
      <c r="A44" s="22" t="s">
        <v>3</v>
      </c>
      <c r="B44" s="2" t="s">
        <v>4</v>
      </c>
      <c r="C44" s="316" t="s">
        <v>5</v>
      </c>
      <c r="D44" s="21" t="s">
        <v>6</v>
      </c>
      <c r="E44" s="2" t="s">
        <v>7</v>
      </c>
      <c r="F44" s="2" t="s">
        <v>8</v>
      </c>
      <c r="G44" s="2" t="s">
        <v>9</v>
      </c>
      <c r="H44" s="24" t="s">
        <v>10</v>
      </c>
      <c r="I44" s="8"/>
      <c r="J44" s="719"/>
      <c r="K44" s="720"/>
    </row>
    <row r="45" spans="1:11" ht="15" customHeight="1" x14ac:dyDescent="0.15">
      <c r="A45" s="17" t="s">
        <v>12</v>
      </c>
      <c r="B45" s="12"/>
      <c r="C45" s="2"/>
      <c r="D45" s="2"/>
      <c r="E45" s="12"/>
      <c r="F45" s="12"/>
      <c r="G45" s="12"/>
      <c r="H45" s="12"/>
      <c r="I45" s="51"/>
      <c r="J45" s="721"/>
      <c r="K45" s="722"/>
    </row>
    <row r="46" spans="1:11" ht="15" customHeight="1" x14ac:dyDescent="0.15">
      <c r="A46" s="19" t="s">
        <v>112</v>
      </c>
      <c r="B46" s="12" t="s">
        <v>20</v>
      </c>
      <c r="C46" s="26"/>
      <c r="D46" s="32"/>
      <c r="E46" s="54" t="s">
        <v>67</v>
      </c>
      <c r="F46" s="118" t="s">
        <v>179</v>
      </c>
      <c r="G46" s="54" t="s">
        <v>67</v>
      </c>
      <c r="H46" s="54"/>
      <c r="I46" s="5">
        <f>COUNTIFS(B46:H46,"&lt;&gt;空",B46:H46,"&lt;&gt;休",B46:H46,"&lt;&gt;調",B46:H46,"&lt;&gt;",B46:H46,"&lt;&gt;調整休")</f>
        <v>4</v>
      </c>
      <c r="J46" s="682">
        <f>SUM(COUNTIF(B46:H46,"9-14:30"))*(5)+(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13:30-19"))*(5)+(COUNTIF(B46:H46,"14-17"))*(4)+(COUNTIF(B46:H46,"16-19"))*(4)+(COUNTIF(B46:H46,"13-16"))*(3)+(COUNTIF(B46:H46,"工場9:30-15"))*(5)+(COUNTIF(B46:H46,"工場9-15"))*(5.5)+(COUNTIF(B46:H46,"Y10-・店15-"))*(6.25)</f>
        <v>19</v>
      </c>
      <c r="K46" s="692"/>
    </row>
    <row r="47" spans="1:11" ht="15" customHeight="1" x14ac:dyDescent="0.15">
      <c r="A47" s="20" t="s">
        <v>113</v>
      </c>
      <c r="B47" s="12" t="s">
        <v>21</v>
      </c>
      <c r="C47" s="2"/>
      <c r="D47" s="32"/>
      <c r="E47" s="12" t="s">
        <v>21</v>
      </c>
      <c r="F47" s="12" t="s">
        <v>20</v>
      </c>
      <c r="G47" s="54"/>
      <c r="H47" s="12"/>
      <c r="I47" s="5">
        <f>COUNTIFS(B47:H47,"&lt;&gt;空",B47:H47,"&lt;&gt;休",B47:H47,"&lt;&gt;調",B47:H47,"&lt;&gt;",B47:H47,"&lt;&gt;調整休")</f>
        <v>3</v>
      </c>
      <c r="J47" s="682">
        <f t="shared" ref="J47:J50" si="8">SUM(COUNTIF(B47:H47,"9-14:30"))*(5)+(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COUNTIF(B47:H47,"13:30-19"))*(5)+(COUNTIF(B47:H47,"14-17"))*(4)+(COUNTIF(B47:H47,"16-19"))*(4)+(COUNTIF(B47:H47,"13-16"))*(3)</f>
        <v>13.5</v>
      </c>
      <c r="K47" s="692"/>
    </row>
    <row r="48" spans="1:11" ht="15" customHeight="1" x14ac:dyDescent="0.15">
      <c r="A48" s="20" t="s">
        <v>114</v>
      </c>
      <c r="B48" s="12"/>
      <c r="C48" s="2"/>
      <c r="D48" s="32"/>
      <c r="E48" s="16"/>
      <c r="F48" s="54" t="s">
        <v>77</v>
      </c>
      <c r="G48" s="54"/>
      <c r="H48" s="116" t="s">
        <v>116</v>
      </c>
      <c r="I48" s="5">
        <f>COUNTIFS(B48:H48,"&lt;&gt;空",B48:H48,"&lt;&gt;休",B48:H48,"&lt;&gt;調",B48:H48,"&lt;&gt;",B48:H48,"&lt;&gt;調整休")</f>
        <v>2</v>
      </c>
      <c r="J48" s="682">
        <f>SUM(COUNTIF(B48:H48,"9-14:30"))*(5)+(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COUNTIF(B48:H48,"13:30-19"))*(5)+(COUNTIF(B48:H48,"14-17"))*(4)+(COUNTIF(B48:H48,"16-19"))*(4)+(COUNTIF(B48:H48,"13-16"))*(3)+(COUNTIF(B48:H48,"12:30-17:30"))*(4.5)</f>
        <v>8.5</v>
      </c>
      <c r="K48" s="692"/>
    </row>
    <row r="49" spans="1:14" ht="15" customHeight="1" x14ac:dyDescent="0.15">
      <c r="A49" s="20" t="s">
        <v>115</v>
      </c>
      <c r="B49" s="12" t="s">
        <v>21</v>
      </c>
      <c r="C49" s="38"/>
      <c r="D49" s="38"/>
      <c r="E49" s="12"/>
      <c r="F49" s="40"/>
      <c r="G49" s="12" t="s">
        <v>21</v>
      </c>
      <c r="H49" s="12" t="s">
        <v>21</v>
      </c>
      <c r="I49" s="5">
        <f t="shared" ref="I49:I51" si="9">COUNTIFS(B49:H49,"&lt;&gt;空",B49:H49,"&lt;&gt;休",B49:H49,"&lt;&gt;調",B49:H49,"&lt;&gt;",B49:H49,"&lt;&gt;調整休")</f>
        <v>3</v>
      </c>
      <c r="J49" s="682">
        <f t="shared" si="8"/>
        <v>13.5</v>
      </c>
      <c r="K49" s="692"/>
    </row>
    <row r="50" spans="1:14" ht="15" customHeight="1" x14ac:dyDescent="0.15">
      <c r="A50" s="47" t="s">
        <v>128</v>
      </c>
      <c r="B50" s="12" t="s">
        <v>20</v>
      </c>
      <c r="C50" s="38"/>
      <c r="D50" s="38"/>
      <c r="E50" s="29"/>
      <c r="F50" s="29" t="s">
        <v>23</v>
      </c>
      <c r="G50" s="12"/>
      <c r="H50" s="12" t="s">
        <v>20</v>
      </c>
      <c r="I50" s="5">
        <f t="shared" si="9"/>
        <v>3</v>
      </c>
      <c r="J50" s="682">
        <f t="shared" si="8"/>
        <v>13</v>
      </c>
      <c r="K50" s="692"/>
    </row>
    <row r="51" spans="1:14" ht="15" customHeight="1" x14ac:dyDescent="0.15">
      <c r="A51" s="47" t="s">
        <v>202</v>
      </c>
      <c r="B51" s="12" t="s">
        <v>20</v>
      </c>
      <c r="C51" s="38"/>
      <c r="D51" s="38"/>
      <c r="E51" s="29"/>
      <c r="F51" s="29"/>
      <c r="G51" s="12" t="s">
        <v>20</v>
      </c>
      <c r="H51" s="12" t="s">
        <v>20</v>
      </c>
      <c r="I51" s="5">
        <f t="shared" si="9"/>
        <v>3</v>
      </c>
      <c r="J51" s="682">
        <f>SUM(COUNTIF(B51:H51,"9-14:30"))*(5)+(COUNTIF(B51:H51,"9-20"))*(10)+(COUNTIF(B51:H51,"9-19"))*(9)+(COUNTIF(B51:H51,"9-18"))*(8)+(COUNTIF(B51:H51,"9-17"))*(7.25)+(COUNTIF(B51:H51,"9-16"))*(6.25)+(COUNTIF(B51:H51,"9-15"))*(5.5)+(COUNTIF(B51:H51,"9-14"))*(4.5)+(COUNTIF(B51:H51,"9-13,17-20"))*(7)+(COUNTIF(B51:H51,"9-13"))*(4)+(COUNTIF(B51:H51,"9-12,18-20"))*(5)+(COUNTIF(B51:H51,"9-12,16-20"))*(7)+(COUNTIF(B51:H51,"9-12,16-19"))*(6)+(COUNTIF(B51:H51,"9-13,16-20"))*(6)+(COUNTIF(B51:H51,"9-12"))*(3)+(COUNTIF(B51:H51,"9-11:30"))*(2.5)+(COUNTIF(B51:H51,"9-11,16-19"))*(5)+(COUNTIF(B51:H51,"9-11"))*(2)+(COUNTIF(B51:H51,"9:30-11:30,16-19"))*(5)+(COUNTIF(B51:H51,"19-20"))*(1)+(COUNTIF(B51:H51,"17-20"))*(3)+(COUNTIF(B51:H51,"16-20"))*(4)+(COUNTIF(B51:H51,"15-20"))*(4.5)+(COUNTIF(B51:H51,"15-19"))*(4)+(COUNTIF(B51:H51,"14-20"))*(5.5)+(COUNTIF(B51:H51,"14-19"))*(4.5)+(COUNTIF(B51:H51,"14:30-20"))*(5)+(COUNTIF(B51:H51,"13-20"))*(6.25)+(COUNTIF(B51:H51,"13-19"))*(5.5)+(COUNTIF(B51:H51,"13-18"))*(4.5)+(COUNTIF(B51:H51,"13-17"))*(4)+(COUNTIF(B51:H51,"12-20"))*(7.25)+(COUNTIF(B51:H51,"10-20"))*(9)+(COUNTIF(B51:H51,"10-15"))*(4.5)+(COUNTIF(B51:H51,"12-18"))*(5.5)+(COUNTIF(B51:H51,"10-12,14-19"))*(6.5)+(COUNTIF(B51:H51,"10-14"))*(4)+(COUNTIF(B51:H51,"13:30-19"))*(5)+(COUNTIF(B51:H51,"14-17"))*(4)+(COUNTIF(B51:H51,"16-19"))*(3)+(COUNTIF(B51:H51,"13-16"))*(3)</f>
        <v>13.5</v>
      </c>
      <c r="K51" s="692"/>
    </row>
    <row r="52" spans="1:14" ht="15" customHeight="1" x14ac:dyDescent="0.15">
      <c r="A52" s="114" t="s">
        <v>66</v>
      </c>
      <c r="B52" s="117"/>
      <c r="C52" s="38"/>
      <c r="D52" s="38"/>
      <c r="E52" s="117"/>
      <c r="F52" s="258" t="s">
        <v>182</v>
      </c>
      <c r="G52" s="117"/>
      <c r="H52" s="117"/>
      <c r="I52" s="115"/>
      <c r="J52" s="91"/>
      <c r="K52" s="92"/>
    </row>
    <row r="53" spans="1:14" ht="12" customHeight="1" x14ac:dyDescent="0.15">
      <c r="A53" s="41"/>
      <c r="B53" s="42"/>
      <c r="C53" s="42"/>
      <c r="D53" s="42"/>
      <c r="E53" s="42"/>
      <c r="F53" s="42"/>
      <c r="G53" s="42"/>
      <c r="H53" s="42"/>
      <c r="I53" s="881" t="s">
        <v>255</v>
      </c>
      <c r="J53" s="881"/>
      <c r="K53" s="881"/>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60">
    <mergeCell ref="A61:B61"/>
    <mergeCell ref="C61:K61"/>
    <mergeCell ref="A62:B62"/>
    <mergeCell ref="C62:K62"/>
    <mergeCell ref="B24:F24"/>
    <mergeCell ref="G25:H25"/>
    <mergeCell ref="A56:B56"/>
    <mergeCell ref="C56:K56"/>
    <mergeCell ref="C57:K57"/>
    <mergeCell ref="A59:B59"/>
    <mergeCell ref="C59:K59"/>
    <mergeCell ref="A60:B60"/>
    <mergeCell ref="J50:K50"/>
    <mergeCell ref="J51:K51"/>
    <mergeCell ref="I53:K53"/>
    <mergeCell ref="A54:B54"/>
    <mergeCell ref="D54:E54"/>
    <mergeCell ref="A55:B55"/>
    <mergeCell ref="C55:K55"/>
    <mergeCell ref="J43:K44"/>
    <mergeCell ref="J45:K45"/>
    <mergeCell ref="J46:K46"/>
    <mergeCell ref="J47:K47"/>
    <mergeCell ref="J48:K48"/>
    <mergeCell ref="J49:K49"/>
    <mergeCell ref="J41:K41"/>
    <mergeCell ref="J28:K28"/>
    <mergeCell ref="J29:K29"/>
    <mergeCell ref="J30:K30"/>
    <mergeCell ref="J31:K31"/>
    <mergeCell ref="J33:K34"/>
    <mergeCell ref="J35:K35"/>
    <mergeCell ref="J36:K36"/>
    <mergeCell ref="J37:K37"/>
    <mergeCell ref="J38:K38"/>
    <mergeCell ref="J39:K39"/>
    <mergeCell ref="J40:K40"/>
    <mergeCell ref="J21:K21"/>
    <mergeCell ref="J23:K24"/>
    <mergeCell ref="J25:K25"/>
    <mergeCell ref="J26:K26"/>
    <mergeCell ref="J27:K27"/>
    <mergeCell ref="J20:K20"/>
    <mergeCell ref="J7:K7"/>
    <mergeCell ref="J8:K8"/>
    <mergeCell ref="J9:K9"/>
    <mergeCell ref="J10:K10"/>
    <mergeCell ref="J11:K11"/>
    <mergeCell ref="J13:K14"/>
    <mergeCell ref="J15:K15"/>
    <mergeCell ref="J16:K16"/>
    <mergeCell ref="J17:K17"/>
    <mergeCell ref="J18:K18"/>
    <mergeCell ref="J19:K19"/>
    <mergeCell ref="J6:K6"/>
    <mergeCell ref="B1:F1"/>
    <mergeCell ref="H1:K1"/>
    <mergeCell ref="I3:I4"/>
    <mergeCell ref="J3:K4"/>
    <mergeCell ref="J5:K5"/>
  </mergeCells>
  <phoneticPr fontId="13"/>
  <pageMargins left="0.39370078740157483" right="0.27559055118110237" top="0.31496062992125984" bottom="0.11811023622047245" header="0.51181102362204722" footer="0.51181102362204722"/>
  <pageSetup paperSize="9" scale="95"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459623B-7B2B-4E97-B844-1D56C0572BB2}">
          <x14:formula1>
            <xm:f>'F:\Users\clmiwa-three\Downloads\[《中村》新田・草加 エリア 仮シフト【12月16日～1月15日】.xlsx]参照データベース'!#REF!</xm:f>
          </x14:formula1>
          <xm:sqref>G1 E53:H53 B29:F32 C19:D22 C39:D42 B9:E12 C49:D53</xm:sqref>
        </x14:dataValidation>
      </x14:dataValidations>
    </ext>
  </extLst>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F7613-A532-4139-BDE8-FE3747CCBE4C}">
  <sheetPr>
    <pageSetUpPr fitToPage="1"/>
  </sheetPr>
  <dimension ref="A1:Q62"/>
  <sheetViews>
    <sheetView topLeftCell="A7" zoomScale="96" zoomScaleNormal="96" workbookViewId="0">
      <selection activeCell="H21" sqref="H21"/>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50" t="s">
        <v>59</v>
      </c>
      <c r="B1" s="683" t="s">
        <v>254</v>
      </c>
      <c r="C1" s="683"/>
      <c r="D1" s="683"/>
      <c r="E1" s="683"/>
      <c r="F1" s="683"/>
      <c r="H1" s="792" t="s">
        <v>50</v>
      </c>
      <c r="I1" s="793"/>
      <c r="J1" s="793"/>
      <c r="K1" s="794"/>
    </row>
    <row r="2" spans="1:17" ht="8.4499999999999993" customHeight="1" x14ac:dyDescent="0.15">
      <c r="A2" s="14"/>
      <c r="I2" s="14"/>
      <c r="J2" s="3"/>
      <c r="K2" s="4"/>
    </row>
    <row r="3" spans="1:17" ht="16.5" customHeight="1" x14ac:dyDescent="0.15">
      <c r="A3" s="2" t="s">
        <v>64</v>
      </c>
      <c r="B3" s="90"/>
      <c r="C3" s="90"/>
      <c r="D3" s="90"/>
      <c r="E3" s="90"/>
      <c r="F3" s="90">
        <v>45870</v>
      </c>
      <c r="G3" s="90">
        <v>45871</v>
      </c>
      <c r="H3" s="90">
        <v>45872</v>
      </c>
      <c r="I3" s="727" t="s">
        <v>1</v>
      </c>
      <c r="J3" s="717" t="s">
        <v>2</v>
      </c>
      <c r="K3" s="718"/>
    </row>
    <row r="4" spans="1:17" ht="16.5" customHeight="1" x14ac:dyDescent="0.15">
      <c r="A4" s="2" t="s">
        <v>3</v>
      </c>
      <c r="B4" s="2"/>
      <c r="C4" s="2"/>
      <c r="D4" s="2"/>
      <c r="E4" s="2"/>
      <c r="F4" s="2" t="s">
        <v>8</v>
      </c>
      <c r="G4" s="2" t="s">
        <v>9</v>
      </c>
      <c r="H4" s="24" t="s">
        <v>10</v>
      </c>
      <c r="I4" s="728"/>
      <c r="J4" s="719"/>
      <c r="K4" s="720"/>
    </row>
    <row r="5" spans="1:17" ht="18" customHeight="1" x14ac:dyDescent="0.15">
      <c r="A5" s="17" t="s">
        <v>12</v>
      </c>
      <c r="B5" s="62"/>
      <c r="C5" s="62"/>
      <c r="D5" s="2"/>
      <c r="E5" s="2"/>
      <c r="F5" s="12"/>
      <c r="G5" s="12"/>
      <c r="H5" s="12"/>
      <c r="I5" s="5"/>
      <c r="J5" s="682"/>
      <c r="K5" s="692"/>
    </row>
    <row r="6" spans="1:17" ht="18" customHeight="1" x14ac:dyDescent="0.15">
      <c r="A6" s="5" t="s">
        <v>14</v>
      </c>
      <c r="B6" s="127"/>
      <c r="C6" s="127"/>
      <c r="D6" s="32"/>
      <c r="E6" s="12" t="s">
        <v>21</v>
      </c>
      <c r="F6" s="12" t="s">
        <v>21</v>
      </c>
      <c r="G6" s="16" t="s">
        <v>221</v>
      </c>
      <c r="H6" s="12" t="s">
        <v>21</v>
      </c>
      <c r="I6" s="5">
        <f t="shared" ref="I6:I9" si="0">COUNTIFS(B6:H6,"&lt;&gt;空",B6:H6,"&lt;&gt;休",B6:H6,"&lt;&gt;調",B6:H6,"&lt;&gt;",B6:H6,"&lt;&gt;調整休")</f>
        <v>4</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20</v>
      </c>
      <c r="K6" s="759"/>
    </row>
    <row r="7" spans="1:17" ht="18" customHeight="1" x14ac:dyDescent="0.15">
      <c r="A7" s="20" t="s">
        <v>100</v>
      </c>
      <c r="B7" s="350"/>
      <c r="C7" s="350"/>
      <c r="D7" s="36"/>
      <c r="E7" s="12"/>
      <c r="F7" s="12" t="s">
        <v>20</v>
      </c>
      <c r="G7" s="12" t="s">
        <v>20</v>
      </c>
      <c r="H7" s="12" t="s">
        <v>20</v>
      </c>
      <c r="I7" s="5">
        <f t="shared" si="0"/>
        <v>3</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13.5</v>
      </c>
      <c r="K7" s="759"/>
    </row>
    <row r="8" spans="1:17" ht="18" customHeight="1" x14ac:dyDescent="0.15">
      <c r="A8" s="20" t="s">
        <v>178</v>
      </c>
      <c r="B8" s="45"/>
      <c r="C8" s="45"/>
      <c r="D8" s="46"/>
      <c r="E8" s="16"/>
      <c r="F8" s="12" t="s">
        <v>68</v>
      </c>
      <c r="G8" s="12"/>
      <c r="H8" s="12" t="s">
        <v>21</v>
      </c>
      <c r="I8" s="5">
        <f t="shared" si="0"/>
        <v>2</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f>
        <v>8.5</v>
      </c>
      <c r="K8" s="759"/>
    </row>
    <row r="9" spans="1:17" ht="18" customHeight="1" x14ac:dyDescent="0.15">
      <c r="A9" s="20" t="s">
        <v>237</v>
      </c>
      <c r="B9" s="45"/>
      <c r="C9" s="45"/>
      <c r="D9" s="46"/>
      <c r="E9" s="12" t="s">
        <v>21</v>
      </c>
      <c r="F9" s="12" t="s">
        <v>21</v>
      </c>
      <c r="G9" s="12"/>
      <c r="H9" s="12" t="s">
        <v>21</v>
      </c>
      <c r="I9" s="5">
        <f t="shared" si="0"/>
        <v>3</v>
      </c>
      <c r="J9" s="758">
        <f>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13.5</v>
      </c>
      <c r="K9" s="759"/>
    </row>
    <row r="10" spans="1:17" ht="18" customHeight="1" x14ac:dyDescent="0.15">
      <c r="A10" s="31" t="s">
        <v>66</v>
      </c>
      <c r="B10" s="45"/>
      <c r="C10" s="45"/>
      <c r="D10" s="46"/>
      <c r="E10" s="16" t="s">
        <v>82</v>
      </c>
      <c r="F10" s="12"/>
      <c r="G10" s="12"/>
      <c r="H10" s="12"/>
      <c r="I10" s="5"/>
      <c r="J10" s="758"/>
      <c r="K10" s="759"/>
      <c r="Q10" s="349"/>
    </row>
    <row r="11" spans="1:17" ht="19.5" customHeight="1" x14ac:dyDescent="0.15">
      <c r="A11" s="31" t="s">
        <v>66</v>
      </c>
      <c r="B11" s="45"/>
      <c r="C11" s="45"/>
      <c r="D11" s="46"/>
      <c r="E11" s="16" t="s">
        <v>125</v>
      </c>
      <c r="F11" s="12"/>
      <c r="G11" s="12"/>
      <c r="H11" s="16"/>
      <c r="I11" s="5"/>
      <c r="J11" s="758"/>
      <c r="K11" s="759"/>
    </row>
    <row r="12" spans="1:17" ht="18" customHeight="1" x14ac:dyDescent="0.15">
      <c r="A12" s="31" t="s">
        <v>66</v>
      </c>
      <c r="B12" s="45"/>
      <c r="C12" s="45"/>
      <c r="D12" s="46"/>
      <c r="E12" s="16"/>
      <c r="F12" s="16"/>
      <c r="G12" s="16" t="s">
        <v>120</v>
      </c>
      <c r="H12" s="16"/>
      <c r="I12" s="5"/>
      <c r="J12" s="682"/>
      <c r="K12" s="692"/>
    </row>
    <row r="13" spans="1:17" ht="16.5" customHeight="1" x14ac:dyDescent="0.15">
      <c r="A13" s="33" t="s">
        <v>0</v>
      </c>
      <c r="B13" s="90">
        <v>45873</v>
      </c>
      <c r="C13" s="90">
        <v>45874</v>
      </c>
      <c r="D13" s="90">
        <v>45875</v>
      </c>
      <c r="E13" s="90">
        <v>45876</v>
      </c>
      <c r="F13" s="90">
        <v>45877</v>
      </c>
      <c r="G13" s="90">
        <v>45878</v>
      </c>
      <c r="H13" s="90">
        <v>45879</v>
      </c>
      <c r="I13" s="727" t="s">
        <v>1</v>
      </c>
      <c r="J13" s="717" t="s">
        <v>2</v>
      </c>
      <c r="K13" s="718"/>
    </row>
    <row r="14" spans="1:17" ht="16.5" customHeight="1" x14ac:dyDescent="0.15">
      <c r="A14" s="22" t="s">
        <v>3</v>
      </c>
      <c r="B14" s="2" t="s">
        <v>4</v>
      </c>
      <c r="C14" s="2" t="s">
        <v>5</v>
      </c>
      <c r="D14" s="21" t="s">
        <v>6</v>
      </c>
      <c r="E14" s="2" t="s">
        <v>7</v>
      </c>
      <c r="F14" s="2" t="s">
        <v>8</v>
      </c>
      <c r="G14" s="2" t="s">
        <v>9</v>
      </c>
      <c r="H14" s="24" t="s">
        <v>10</v>
      </c>
      <c r="I14" s="728"/>
      <c r="J14" s="719"/>
      <c r="K14" s="720"/>
    </row>
    <row r="15" spans="1:17" ht="18" customHeight="1" x14ac:dyDescent="0.15">
      <c r="A15" s="17" t="s">
        <v>13</v>
      </c>
      <c r="B15" s="12"/>
      <c r="C15" s="2"/>
      <c r="D15" s="2"/>
      <c r="E15" s="12"/>
      <c r="F15" s="967" t="s">
        <v>60</v>
      </c>
      <c r="G15" s="968"/>
      <c r="H15" s="969"/>
      <c r="I15" s="5"/>
      <c r="J15" s="682"/>
      <c r="K15" s="692"/>
    </row>
    <row r="16" spans="1:17" ht="18" customHeight="1" x14ac:dyDescent="0.15">
      <c r="A16" s="5" t="s">
        <v>14</v>
      </c>
      <c r="B16" s="12"/>
      <c r="C16" s="127"/>
      <c r="D16" s="32"/>
      <c r="E16" s="12" t="s">
        <v>21</v>
      </c>
      <c r="F16" s="12" t="s">
        <v>21</v>
      </c>
      <c r="G16" s="16" t="s">
        <v>221</v>
      </c>
      <c r="H16" s="12" t="s">
        <v>21</v>
      </c>
      <c r="I16" s="5">
        <f t="shared" ref="I16:I19" si="2">COUNTIFS(B16:H16,"&lt;&gt;空",B16:H16,"&lt;&gt;休",B16:H16,"&lt;&gt;調",B16:H16,"&lt;&gt;",B16:H16,"&lt;&gt;調整休")</f>
        <v>4</v>
      </c>
      <c r="J16" s="758">
        <v>30.5</v>
      </c>
      <c r="K16" s="759"/>
    </row>
    <row r="17" spans="1:11" ht="18" customHeight="1" x14ac:dyDescent="0.15">
      <c r="A17" s="20" t="s">
        <v>100</v>
      </c>
      <c r="B17" s="12" t="s">
        <v>20</v>
      </c>
      <c r="C17" s="350"/>
      <c r="D17" s="36"/>
      <c r="E17" s="12"/>
      <c r="F17" s="12" t="s">
        <v>20</v>
      </c>
      <c r="G17" s="12" t="s">
        <v>20</v>
      </c>
      <c r="H17" s="12" t="s">
        <v>20</v>
      </c>
      <c r="I17" s="5">
        <f t="shared" si="2"/>
        <v>4</v>
      </c>
      <c r="J17" s="758">
        <f t="shared" ref="J17" si="3">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f>
        <v>18</v>
      </c>
      <c r="K17" s="759"/>
    </row>
    <row r="18" spans="1:11" ht="18" customHeight="1" x14ac:dyDescent="0.15">
      <c r="A18" s="20" t="s">
        <v>178</v>
      </c>
      <c r="B18" s="12" t="s">
        <v>68</v>
      </c>
      <c r="C18" s="45"/>
      <c r="D18" s="46"/>
      <c r="E18" s="16"/>
      <c r="F18" s="12" t="s">
        <v>68</v>
      </c>
      <c r="G18" s="12"/>
      <c r="H18" s="12" t="s">
        <v>21</v>
      </c>
      <c r="I18" s="5">
        <f t="shared" si="2"/>
        <v>3</v>
      </c>
      <c r="J18" s="758">
        <f>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f>
        <v>12.5</v>
      </c>
      <c r="K18" s="759"/>
    </row>
    <row r="19" spans="1:11" ht="18" customHeight="1" x14ac:dyDescent="0.15">
      <c r="A19" s="20" t="s">
        <v>237</v>
      </c>
      <c r="B19" s="12" t="s">
        <v>21</v>
      </c>
      <c r="C19" s="45"/>
      <c r="D19" s="46"/>
      <c r="E19" s="12" t="s">
        <v>21</v>
      </c>
      <c r="F19" s="12" t="s">
        <v>21</v>
      </c>
      <c r="G19" s="12"/>
      <c r="H19" s="12" t="s">
        <v>21</v>
      </c>
      <c r="I19" s="5">
        <f t="shared" si="2"/>
        <v>4</v>
      </c>
      <c r="J19" s="758">
        <f>SUM(COUNTIF(B19:H19,"9-11,15-19"))*(6)+(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11-19"))*(7)</f>
        <v>18</v>
      </c>
      <c r="K19" s="759"/>
    </row>
    <row r="20" spans="1:11" ht="18" customHeight="1" x14ac:dyDescent="0.15">
      <c r="A20" s="31" t="s">
        <v>66</v>
      </c>
      <c r="B20" s="16"/>
      <c r="C20" s="45"/>
      <c r="D20" s="46"/>
      <c r="E20" s="16" t="s">
        <v>82</v>
      </c>
      <c r="F20" s="12"/>
      <c r="G20" s="12"/>
      <c r="H20" s="12"/>
      <c r="I20" s="5"/>
      <c r="J20" s="758"/>
      <c r="K20" s="759"/>
    </row>
    <row r="21" spans="1:11" ht="18" customHeight="1" x14ac:dyDescent="0.15">
      <c r="A21" s="31" t="s">
        <v>66</v>
      </c>
      <c r="B21" s="16" t="s">
        <v>125</v>
      </c>
      <c r="C21" s="45"/>
      <c r="D21" s="46"/>
      <c r="E21" s="16" t="s">
        <v>125</v>
      </c>
      <c r="F21" s="12"/>
      <c r="G21" s="12"/>
      <c r="H21" s="16"/>
      <c r="I21" s="5"/>
      <c r="J21" s="758"/>
      <c r="K21" s="759"/>
    </row>
    <row r="22" spans="1:11" ht="18" customHeight="1" x14ac:dyDescent="0.15">
      <c r="A22" s="31" t="s">
        <v>66</v>
      </c>
      <c r="B22" s="16" t="s">
        <v>102</v>
      </c>
      <c r="C22" s="45"/>
      <c r="D22" s="46"/>
      <c r="E22" s="16"/>
      <c r="F22" s="16"/>
      <c r="G22" s="16" t="s">
        <v>120</v>
      </c>
      <c r="H22" s="16"/>
      <c r="I22" s="5"/>
      <c r="J22" s="682"/>
      <c r="K22" s="692"/>
    </row>
    <row r="23" spans="1:11" ht="16.5" customHeight="1" x14ac:dyDescent="0.15">
      <c r="A23" s="22" t="s">
        <v>0</v>
      </c>
      <c r="B23" s="23">
        <v>45880</v>
      </c>
      <c r="C23" s="23">
        <v>45881</v>
      </c>
      <c r="D23" s="23">
        <v>45882</v>
      </c>
      <c r="E23" s="23">
        <v>45883</v>
      </c>
      <c r="F23" s="23">
        <v>45884</v>
      </c>
      <c r="G23" s="23">
        <v>45885</v>
      </c>
      <c r="H23" s="23">
        <v>45886</v>
      </c>
      <c r="I23" s="727" t="s">
        <v>1</v>
      </c>
      <c r="J23" s="717" t="s">
        <v>2</v>
      </c>
      <c r="K23" s="718"/>
    </row>
    <row r="24" spans="1:11" ht="16.5" customHeight="1" x14ac:dyDescent="0.15">
      <c r="A24" s="22" t="s">
        <v>3</v>
      </c>
      <c r="B24" s="24" t="s">
        <v>4</v>
      </c>
      <c r="C24" s="21" t="s">
        <v>5</v>
      </c>
      <c r="D24" s="21" t="s">
        <v>6</v>
      </c>
      <c r="E24" s="2" t="s">
        <v>7</v>
      </c>
      <c r="F24" s="2" t="s">
        <v>8</v>
      </c>
      <c r="G24" s="2" t="s">
        <v>9</v>
      </c>
      <c r="H24" s="24" t="s">
        <v>10</v>
      </c>
      <c r="I24" s="728"/>
      <c r="J24" s="719"/>
      <c r="K24" s="720"/>
    </row>
    <row r="25" spans="1:11" ht="18" customHeight="1" x14ac:dyDescent="0.15">
      <c r="A25" s="17" t="s">
        <v>12</v>
      </c>
      <c r="B25" s="1024" t="s">
        <v>256</v>
      </c>
      <c r="C25" s="1025"/>
      <c r="D25" s="1025"/>
      <c r="E25" s="1025"/>
      <c r="F25" s="1026"/>
      <c r="G25" s="12"/>
      <c r="H25" s="12"/>
      <c r="I25" s="5"/>
      <c r="J25" s="693"/>
      <c r="K25" s="692"/>
    </row>
    <row r="26" spans="1:11" ht="18" customHeight="1" x14ac:dyDescent="0.15">
      <c r="A26" s="5" t="s">
        <v>14</v>
      </c>
      <c r="B26" s="127"/>
      <c r="C26" s="127"/>
      <c r="D26" s="127"/>
      <c r="E26" s="127"/>
      <c r="F26" s="127"/>
      <c r="G26" s="16" t="s">
        <v>221</v>
      </c>
      <c r="H26" s="12" t="s">
        <v>21</v>
      </c>
      <c r="I26" s="5">
        <f t="shared" ref="I26:I29" si="4">COUNTIFS(B26:H26,"&lt;&gt;空",B26:H26,"&lt;&gt;休",B26:H26,"&lt;&gt;調",B26:H26,"&lt;&gt;",B26:H26,"&lt;&gt;調整休")</f>
        <v>2</v>
      </c>
      <c r="J26" s="758">
        <f>SUM(COUNTIF(B26:H26,"9-11,15-19"))*(6)+(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9-11・14-19"))*(6.5)</f>
        <v>11</v>
      </c>
      <c r="K26" s="759"/>
    </row>
    <row r="27" spans="1:11" ht="18" customHeight="1" x14ac:dyDescent="0.15">
      <c r="A27" s="20" t="s">
        <v>100</v>
      </c>
      <c r="B27" s="350"/>
      <c r="C27" s="350"/>
      <c r="D27" s="350"/>
      <c r="E27" s="350"/>
      <c r="F27" s="350"/>
      <c r="G27" s="12" t="s">
        <v>20</v>
      </c>
      <c r="H27" s="12" t="s">
        <v>20</v>
      </c>
      <c r="I27" s="5">
        <f t="shared" si="4"/>
        <v>2</v>
      </c>
      <c r="J27" s="758">
        <f t="shared" ref="J27" si="5">SUM(COUNTIF(B27:H27,"9-11,15-19"))*(6)+(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f>
        <v>9</v>
      </c>
      <c r="K27" s="759"/>
    </row>
    <row r="28" spans="1:11" ht="18" customHeight="1" x14ac:dyDescent="0.15">
      <c r="A28" s="20" t="s">
        <v>178</v>
      </c>
      <c r="B28" s="45"/>
      <c r="C28" s="45"/>
      <c r="D28" s="45"/>
      <c r="E28" s="45"/>
      <c r="F28" s="45"/>
      <c r="G28" s="12"/>
      <c r="H28" s="12" t="s">
        <v>21</v>
      </c>
      <c r="I28" s="5">
        <f t="shared" si="4"/>
        <v>1</v>
      </c>
      <c r="J28" s="758">
        <f>SUM(COUNTIF(B28:H28,"9-11,15-19"))*(6)+(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f>
        <v>4.5</v>
      </c>
      <c r="K28" s="759"/>
    </row>
    <row r="29" spans="1:11" ht="18" customHeight="1" x14ac:dyDescent="0.15">
      <c r="A29" s="20" t="s">
        <v>237</v>
      </c>
      <c r="B29" s="45"/>
      <c r="C29" s="45"/>
      <c r="D29" s="45"/>
      <c r="E29" s="45"/>
      <c r="F29" s="45"/>
      <c r="G29" s="12"/>
      <c r="H29" s="12" t="s">
        <v>21</v>
      </c>
      <c r="I29" s="5">
        <f t="shared" si="4"/>
        <v>1</v>
      </c>
      <c r="J29" s="758">
        <f>SUM(COUNTIF(B29:H29,"9-11,15-19"))*(6)+(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11-19"))*(7)</f>
        <v>4.5</v>
      </c>
      <c r="K29" s="759"/>
    </row>
    <row r="30" spans="1:11" ht="18" customHeight="1" x14ac:dyDescent="0.15">
      <c r="A30" s="31" t="s">
        <v>66</v>
      </c>
      <c r="B30" s="45"/>
      <c r="C30" s="45"/>
      <c r="D30" s="45"/>
      <c r="E30" s="45"/>
      <c r="F30" s="45"/>
      <c r="G30" s="12"/>
      <c r="H30" s="12"/>
      <c r="I30" s="5"/>
      <c r="J30" s="758"/>
      <c r="K30" s="759"/>
    </row>
    <row r="31" spans="1:11" ht="18" customHeight="1" x14ac:dyDescent="0.15">
      <c r="A31" s="31" t="s">
        <v>66</v>
      </c>
      <c r="B31" s="45"/>
      <c r="C31" s="45"/>
      <c r="D31" s="45"/>
      <c r="E31" s="45"/>
      <c r="F31" s="45"/>
      <c r="G31" s="12"/>
      <c r="H31" s="16"/>
      <c r="I31" s="5"/>
      <c r="J31" s="758"/>
      <c r="K31" s="759"/>
    </row>
    <row r="32" spans="1:11" ht="18" customHeight="1" x14ac:dyDescent="0.15">
      <c r="A32" s="31" t="s">
        <v>66</v>
      </c>
      <c r="B32" s="45"/>
      <c r="C32" s="45"/>
      <c r="D32" s="45"/>
      <c r="E32" s="45"/>
      <c r="F32" s="45"/>
      <c r="G32" s="16" t="s">
        <v>120</v>
      </c>
      <c r="H32" s="16"/>
      <c r="I32" s="5"/>
      <c r="J32" s="682"/>
      <c r="K32" s="692"/>
    </row>
    <row r="33" spans="1:11" ht="16.5" customHeight="1" x14ac:dyDescent="0.15">
      <c r="A33" s="22" t="s">
        <v>0</v>
      </c>
      <c r="B33" s="90">
        <v>45887</v>
      </c>
      <c r="C33" s="90">
        <v>45888</v>
      </c>
      <c r="D33" s="90">
        <v>45889</v>
      </c>
      <c r="E33" s="90">
        <v>45890</v>
      </c>
      <c r="F33" s="90">
        <v>45891</v>
      </c>
      <c r="G33" s="90">
        <v>45892</v>
      </c>
      <c r="H33" s="90">
        <v>45893</v>
      </c>
      <c r="I33" s="727" t="s">
        <v>1</v>
      </c>
      <c r="J33" s="717" t="s">
        <v>2</v>
      </c>
      <c r="K33" s="718"/>
    </row>
    <row r="34" spans="1:11" ht="16.5" customHeight="1" x14ac:dyDescent="0.15">
      <c r="A34" s="22" t="s">
        <v>3</v>
      </c>
      <c r="B34" s="2" t="s">
        <v>4</v>
      </c>
      <c r="C34" s="21" t="s">
        <v>5</v>
      </c>
      <c r="D34" s="21" t="s">
        <v>6</v>
      </c>
      <c r="E34" s="2" t="s">
        <v>7</v>
      </c>
      <c r="F34" s="2" t="s">
        <v>8</v>
      </c>
      <c r="G34" s="2" t="s">
        <v>9</v>
      </c>
      <c r="H34" s="24" t="s">
        <v>10</v>
      </c>
      <c r="I34" s="728"/>
      <c r="J34" s="719"/>
      <c r="K34" s="720"/>
    </row>
    <row r="35" spans="1:11" ht="18" customHeight="1" x14ac:dyDescent="0.15">
      <c r="A35" s="17" t="s">
        <v>13</v>
      </c>
      <c r="B35" s="12"/>
      <c r="C35" s="2"/>
      <c r="D35" s="2"/>
      <c r="E35" s="12"/>
      <c r="F35" s="12"/>
      <c r="G35" s="12"/>
      <c r="H35" s="12"/>
      <c r="I35" s="5"/>
      <c r="J35" s="682"/>
      <c r="K35" s="692"/>
    </row>
    <row r="36" spans="1:11" ht="18" customHeight="1" x14ac:dyDescent="0.15">
      <c r="A36" s="5" t="s">
        <v>14</v>
      </c>
      <c r="B36" s="12"/>
      <c r="C36" s="127"/>
      <c r="D36" s="32"/>
      <c r="E36" s="12" t="s">
        <v>21</v>
      </c>
      <c r="F36" s="12" t="s">
        <v>21</v>
      </c>
      <c r="G36" s="16" t="s">
        <v>221</v>
      </c>
      <c r="H36" s="12" t="s">
        <v>21</v>
      </c>
      <c r="I36" s="5">
        <f t="shared" ref="I36:I39" si="6">COUNTIFS(B36:H36,"&lt;&gt;空",B36:H36,"&lt;&gt;休",B36:H36,"&lt;&gt;調",B36:H36,"&lt;&gt;",B36:H36,"&lt;&gt;調整休")</f>
        <v>4</v>
      </c>
      <c r="J36" s="758">
        <f>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9-11・14-19"))*(6.5)</f>
        <v>20</v>
      </c>
      <c r="K36" s="759"/>
    </row>
    <row r="37" spans="1:11" ht="18" customHeight="1" x14ac:dyDescent="0.15">
      <c r="A37" s="20" t="s">
        <v>100</v>
      </c>
      <c r="B37" s="12" t="s">
        <v>20</v>
      </c>
      <c r="C37" s="350"/>
      <c r="D37" s="36"/>
      <c r="E37" s="12"/>
      <c r="F37" s="12" t="s">
        <v>20</v>
      </c>
      <c r="G37" s="12" t="s">
        <v>20</v>
      </c>
      <c r="H37" s="12" t="s">
        <v>20</v>
      </c>
      <c r="I37" s="5">
        <f t="shared" si="6"/>
        <v>4</v>
      </c>
      <c r="J37" s="758">
        <f t="shared" ref="J37" si="7">SUM(COUNTIF(B37:H37,"9-11,15-19"))*(6)+(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f>
        <v>18</v>
      </c>
      <c r="K37" s="759"/>
    </row>
    <row r="38" spans="1:11" ht="18" customHeight="1" x14ac:dyDescent="0.15">
      <c r="A38" s="20" t="s">
        <v>178</v>
      </c>
      <c r="B38" s="12" t="s">
        <v>68</v>
      </c>
      <c r="C38" s="45"/>
      <c r="D38" s="46"/>
      <c r="E38" s="16"/>
      <c r="F38" s="12" t="s">
        <v>68</v>
      </c>
      <c r="G38" s="12"/>
      <c r="H38" s="12" t="s">
        <v>21</v>
      </c>
      <c r="I38" s="5">
        <f t="shared" si="6"/>
        <v>3</v>
      </c>
      <c r="J38" s="758">
        <f>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f>
        <v>12.5</v>
      </c>
      <c r="K38" s="759"/>
    </row>
    <row r="39" spans="1:11" ht="18" customHeight="1" x14ac:dyDescent="0.15">
      <c r="A39" s="20" t="s">
        <v>237</v>
      </c>
      <c r="B39" s="12" t="s">
        <v>21</v>
      </c>
      <c r="C39" s="45"/>
      <c r="D39" s="46"/>
      <c r="E39" s="12" t="s">
        <v>21</v>
      </c>
      <c r="F39" s="12" t="s">
        <v>21</v>
      </c>
      <c r="G39" s="12"/>
      <c r="H39" s="12" t="s">
        <v>21</v>
      </c>
      <c r="I39" s="5">
        <f t="shared" si="6"/>
        <v>4</v>
      </c>
      <c r="J39" s="758">
        <f>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11-19"))*(7)</f>
        <v>18</v>
      </c>
      <c r="K39" s="759"/>
    </row>
    <row r="40" spans="1:11" ht="18" customHeight="1" x14ac:dyDescent="0.15">
      <c r="A40" s="31" t="s">
        <v>66</v>
      </c>
      <c r="B40" s="16"/>
      <c r="C40" s="45"/>
      <c r="D40" s="46"/>
      <c r="E40" s="16" t="s">
        <v>82</v>
      </c>
      <c r="F40" s="12"/>
      <c r="G40" s="12"/>
      <c r="H40" s="12"/>
      <c r="I40" s="5"/>
      <c r="J40" s="758"/>
      <c r="K40" s="759"/>
    </row>
    <row r="41" spans="1:11" ht="18" customHeight="1" x14ac:dyDescent="0.15">
      <c r="A41" s="31" t="s">
        <v>66</v>
      </c>
      <c r="B41" s="16" t="s">
        <v>125</v>
      </c>
      <c r="C41" s="45"/>
      <c r="D41" s="46"/>
      <c r="E41" s="16" t="s">
        <v>125</v>
      </c>
      <c r="F41" s="12"/>
      <c r="G41" s="12"/>
      <c r="H41" s="16"/>
      <c r="I41" s="5"/>
      <c r="J41" s="758"/>
      <c r="K41" s="759"/>
    </row>
    <row r="42" spans="1:11" ht="18" customHeight="1" x14ac:dyDescent="0.15">
      <c r="A42" s="31" t="s">
        <v>66</v>
      </c>
      <c r="B42" s="16" t="s">
        <v>102</v>
      </c>
      <c r="C42" s="45"/>
      <c r="D42" s="46"/>
      <c r="E42" s="16"/>
      <c r="F42" s="16"/>
      <c r="G42" s="16" t="s">
        <v>120</v>
      </c>
      <c r="H42" s="16"/>
      <c r="I42" s="5"/>
      <c r="J42" s="682"/>
      <c r="K42" s="692"/>
    </row>
    <row r="43" spans="1:11" ht="16.5" customHeight="1" x14ac:dyDescent="0.15">
      <c r="A43" s="22" t="s">
        <v>0</v>
      </c>
      <c r="B43" s="23">
        <v>45894</v>
      </c>
      <c r="C43" s="23">
        <v>45895</v>
      </c>
      <c r="D43" s="23">
        <v>45896</v>
      </c>
      <c r="E43" s="23">
        <v>45897</v>
      </c>
      <c r="F43" s="23">
        <v>45898</v>
      </c>
      <c r="G43" s="23">
        <v>45899</v>
      </c>
      <c r="H43" s="23">
        <v>45900</v>
      </c>
      <c r="I43" s="727" t="s">
        <v>1</v>
      </c>
      <c r="J43" s="717" t="s">
        <v>2</v>
      </c>
      <c r="K43" s="718"/>
    </row>
    <row r="44" spans="1:11" ht="16.5" customHeight="1" x14ac:dyDescent="0.15">
      <c r="A44" s="22" t="s">
        <v>3</v>
      </c>
      <c r="B44" s="2" t="s">
        <v>4</v>
      </c>
      <c r="C44" s="316" t="s">
        <v>5</v>
      </c>
      <c r="D44" s="21" t="s">
        <v>6</v>
      </c>
      <c r="E44" s="2" t="s">
        <v>7</v>
      </c>
      <c r="F44" s="2" t="s">
        <v>8</v>
      </c>
      <c r="G44" s="2" t="s">
        <v>9</v>
      </c>
      <c r="H44" s="24" t="s">
        <v>10</v>
      </c>
      <c r="I44" s="728"/>
      <c r="J44" s="719"/>
      <c r="K44" s="720"/>
    </row>
    <row r="45" spans="1:11" ht="18" customHeight="1" x14ac:dyDescent="0.15">
      <c r="A45" s="17" t="s">
        <v>12</v>
      </c>
      <c r="B45" s="12"/>
      <c r="C45" s="2"/>
      <c r="D45" s="2"/>
      <c r="E45" s="12"/>
      <c r="F45" s="12"/>
      <c r="G45" s="12"/>
      <c r="H45" s="12"/>
      <c r="I45" s="5"/>
      <c r="J45" s="693"/>
      <c r="K45" s="692"/>
    </row>
    <row r="46" spans="1:11" ht="18" customHeight="1" x14ac:dyDescent="0.15">
      <c r="A46" s="5" t="s">
        <v>14</v>
      </c>
      <c r="B46" s="12"/>
      <c r="C46" s="127"/>
      <c r="D46" s="32"/>
      <c r="E46" s="12" t="s">
        <v>21</v>
      </c>
      <c r="F46" s="12" t="s">
        <v>21</v>
      </c>
      <c r="G46" s="16" t="s">
        <v>221</v>
      </c>
      <c r="H46" s="12" t="s">
        <v>21</v>
      </c>
      <c r="I46" s="5">
        <f t="shared" ref="I46:I49" si="8">COUNTIFS(B46:H46,"&lt;&gt;空",B46:H46,"&lt;&gt;休",B46:H46,"&lt;&gt;調",B46:H46,"&lt;&gt;",B46:H46,"&lt;&gt;調整休")</f>
        <v>4</v>
      </c>
      <c r="J46" s="758">
        <f>SUM(COUNTIF(B46:H46,"9-11,15-19"))*(6)+(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9-11・14-19"))*(6.5)</f>
        <v>20</v>
      </c>
      <c r="K46" s="759"/>
    </row>
    <row r="47" spans="1:11" ht="18" customHeight="1" x14ac:dyDescent="0.15">
      <c r="A47" s="20" t="s">
        <v>100</v>
      </c>
      <c r="B47" s="12" t="s">
        <v>20</v>
      </c>
      <c r="C47" s="350"/>
      <c r="D47" s="36"/>
      <c r="E47" s="12"/>
      <c r="F47" s="12" t="s">
        <v>20</v>
      </c>
      <c r="G47" s="12" t="s">
        <v>20</v>
      </c>
      <c r="H47" s="12" t="s">
        <v>20</v>
      </c>
      <c r="I47" s="5">
        <f t="shared" si="8"/>
        <v>4</v>
      </c>
      <c r="J47" s="758">
        <f t="shared" ref="J47" si="9">SUM(COUNTIF(B47:H47,"9-11,15-19"))*(6)+(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f>
        <v>18</v>
      </c>
      <c r="K47" s="759"/>
    </row>
    <row r="48" spans="1:11" ht="18" customHeight="1" x14ac:dyDescent="0.15">
      <c r="A48" s="20" t="s">
        <v>178</v>
      </c>
      <c r="B48" s="12" t="s">
        <v>68</v>
      </c>
      <c r="C48" s="45"/>
      <c r="D48" s="46"/>
      <c r="E48" s="16"/>
      <c r="F48" s="12" t="s">
        <v>68</v>
      </c>
      <c r="G48" s="12"/>
      <c r="H48" s="12" t="s">
        <v>21</v>
      </c>
      <c r="I48" s="5">
        <f t="shared" si="8"/>
        <v>3</v>
      </c>
      <c r="J48" s="758">
        <f>SUM(COUNTIF(B48:H48,"9-11,15-19"))*(6)+(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f>
        <v>12.5</v>
      </c>
      <c r="K48" s="759"/>
    </row>
    <row r="49" spans="1:14" ht="18" customHeight="1" x14ac:dyDescent="0.15">
      <c r="A49" s="20" t="s">
        <v>237</v>
      </c>
      <c r="B49" s="12" t="s">
        <v>21</v>
      </c>
      <c r="C49" s="45"/>
      <c r="D49" s="46"/>
      <c r="E49" s="12" t="s">
        <v>21</v>
      </c>
      <c r="F49" s="12" t="s">
        <v>21</v>
      </c>
      <c r="G49" s="12"/>
      <c r="H49" s="12" t="s">
        <v>21</v>
      </c>
      <c r="I49" s="5">
        <f t="shared" si="8"/>
        <v>4</v>
      </c>
      <c r="J49" s="758">
        <f>SUM(COUNTIF(B49:H49,"9-11,15-19"))*(6)+(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COUNTIF(B49:H49,"11-19"))*(7)</f>
        <v>18</v>
      </c>
      <c r="K49" s="759"/>
    </row>
    <row r="50" spans="1:14" ht="18" customHeight="1" x14ac:dyDescent="0.15">
      <c r="A50" s="31" t="s">
        <v>66</v>
      </c>
      <c r="B50" s="16"/>
      <c r="C50" s="45"/>
      <c r="D50" s="46"/>
      <c r="E50" s="16" t="s">
        <v>82</v>
      </c>
      <c r="F50" s="12"/>
      <c r="G50" s="12"/>
      <c r="H50" s="12"/>
      <c r="I50" s="5"/>
      <c r="J50" s="758"/>
      <c r="K50" s="759"/>
    </row>
    <row r="51" spans="1:14" ht="18" customHeight="1" x14ac:dyDescent="0.15">
      <c r="A51" s="31" t="s">
        <v>66</v>
      </c>
      <c r="B51" s="16" t="s">
        <v>125</v>
      </c>
      <c r="C51" s="45"/>
      <c r="D51" s="46"/>
      <c r="E51" s="16" t="s">
        <v>125</v>
      </c>
      <c r="F51" s="12"/>
      <c r="G51" s="12"/>
      <c r="H51" s="16"/>
      <c r="I51" s="5"/>
      <c r="J51" s="758"/>
      <c r="K51" s="759"/>
    </row>
    <row r="52" spans="1:14" ht="18" customHeight="1" x14ac:dyDescent="0.15">
      <c r="A52" s="31" t="s">
        <v>66</v>
      </c>
      <c r="B52" s="16" t="s">
        <v>102</v>
      </c>
      <c r="C52" s="45"/>
      <c r="D52" s="46"/>
      <c r="E52" s="16"/>
      <c r="F52" s="16"/>
      <c r="G52" s="16" t="s">
        <v>120</v>
      </c>
      <c r="H52" s="16"/>
      <c r="I52" s="5"/>
      <c r="J52" s="682"/>
      <c r="K52" s="692"/>
    </row>
    <row r="53" spans="1:14" ht="16.5" customHeight="1" x14ac:dyDescent="0.15">
      <c r="A53" s="41"/>
      <c r="B53" s="42"/>
      <c r="C53" s="42"/>
      <c r="D53" s="42"/>
      <c r="E53" s="42"/>
      <c r="F53" s="42"/>
      <c r="G53" s="42"/>
      <c r="H53" s="42"/>
      <c r="I53" s="881" t="s">
        <v>255</v>
      </c>
      <c r="J53" s="881"/>
      <c r="K53" s="881"/>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69">
    <mergeCell ref="A60:B60"/>
    <mergeCell ref="A61:B61"/>
    <mergeCell ref="C61:K61"/>
    <mergeCell ref="A62:B62"/>
    <mergeCell ref="C62:K62"/>
    <mergeCell ref="B25:F25"/>
    <mergeCell ref="A55:B55"/>
    <mergeCell ref="C55:K55"/>
    <mergeCell ref="A56:B56"/>
    <mergeCell ref="C56:K56"/>
    <mergeCell ref="I43:I44"/>
    <mergeCell ref="J43:K44"/>
    <mergeCell ref="J45:K45"/>
    <mergeCell ref="J46:K46"/>
    <mergeCell ref="J47:K47"/>
    <mergeCell ref="J48:K48"/>
    <mergeCell ref="J37:K37"/>
    <mergeCell ref="J38:K38"/>
    <mergeCell ref="J39:K39"/>
    <mergeCell ref="J40:K40"/>
    <mergeCell ref="J41:K41"/>
    <mergeCell ref="C57:K57"/>
    <mergeCell ref="A59:B59"/>
    <mergeCell ref="C59:K59"/>
    <mergeCell ref="J49:K49"/>
    <mergeCell ref="J50:K50"/>
    <mergeCell ref="J51:K51"/>
    <mergeCell ref="J52:K52"/>
    <mergeCell ref="I53:K53"/>
    <mergeCell ref="A54:B54"/>
    <mergeCell ref="D54:E54"/>
    <mergeCell ref="J42:K42"/>
    <mergeCell ref="J31:K31"/>
    <mergeCell ref="J32:K32"/>
    <mergeCell ref="I33:I34"/>
    <mergeCell ref="J33:K34"/>
    <mergeCell ref="J35:K35"/>
    <mergeCell ref="J36:K36"/>
    <mergeCell ref="J30:K30"/>
    <mergeCell ref="J18:K18"/>
    <mergeCell ref="J19:K19"/>
    <mergeCell ref="J20:K20"/>
    <mergeCell ref="J21:K21"/>
    <mergeCell ref="J22:K22"/>
    <mergeCell ref="J25:K25"/>
    <mergeCell ref="J26:K26"/>
    <mergeCell ref="J27:K27"/>
    <mergeCell ref="J28:K28"/>
    <mergeCell ref="J29:K29"/>
    <mergeCell ref="I23:I24"/>
    <mergeCell ref="J23:K24"/>
    <mergeCell ref="I13:I14"/>
    <mergeCell ref="J13:K14"/>
    <mergeCell ref="F15:H15"/>
    <mergeCell ref="J15:K15"/>
    <mergeCell ref="J16:K16"/>
    <mergeCell ref="J17:K17"/>
    <mergeCell ref="J12:K12"/>
    <mergeCell ref="B1:F1"/>
    <mergeCell ref="H1:K1"/>
    <mergeCell ref="I3:I4"/>
    <mergeCell ref="J3:K4"/>
    <mergeCell ref="J5:K5"/>
    <mergeCell ref="J6:K6"/>
    <mergeCell ref="J7:K7"/>
    <mergeCell ref="J8:K8"/>
    <mergeCell ref="J9:K9"/>
    <mergeCell ref="J10:K10"/>
    <mergeCell ref="J11:K11"/>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89BB1FD-1071-4224-968E-A48996BD824A}">
          <x14:formula1>
            <xm:f>'F:\Users\clmiwa-three\Downloads\[《中村》新田・草加 エリア 仮シフト【12月16日～1月15日】.xlsx]参照データベース'!#REF!</xm:f>
          </x14:formula1>
          <xm:sqref>G1 C53:H53</xm:sqref>
        </x14:dataValidation>
      </x14:dataValidations>
    </ext>
  </extLst>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2FF4E-FC75-4829-95E2-D4CB2E136F15}">
  <sheetPr>
    <pageSetUpPr fitToPage="1"/>
  </sheetPr>
  <dimension ref="A1:X52"/>
  <sheetViews>
    <sheetView zoomScaleNormal="100" workbookViewId="0">
      <selection activeCell="H21" sqref="H21"/>
    </sheetView>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50" t="s">
        <v>59</v>
      </c>
      <c r="B1" s="683" t="s">
        <v>254</v>
      </c>
      <c r="C1" s="683"/>
      <c r="D1" s="683"/>
      <c r="E1" s="683"/>
      <c r="F1" s="683"/>
      <c r="H1" s="803" t="s">
        <v>42</v>
      </c>
      <c r="I1" s="804"/>
      <c r="J1" s="805"/>
      <c r="K1" s="806"/>
    </row>
    <row r="2" spans="1:24" ht="17.100000000000001" customHeight="1" x14ac:dyDescent="0.15">
      <c r="A2" s="14"/>
      <c r="I2" s="14"/>
      <c r="J2" s="3"/>
      <c r="K2" s="4"/>
    </row>
    <row r="3" spans="1:24" ht="17.100000000000001" customHeight="1" x14ac:dyDescent="0.15">
      <c r="A3" s="2" t="s">
        <v>64</v>
      </c>
      <c r="B3" s="90"/>
      <c r="C3" s="90"/>
      <c r="D3" s="90"/>
      <c r="E3" s="90"/>
      <c r="F3" s="90">
        <v>45870</v>
      </c>
      <c r="G3" s="90">
        <v>45871</v>
      </c>
      <c r="H3" s="90">
        <v>45872</v>
      </c>
      <c r="I3" s="807" t="s">
        <v>1</v>
      </c>
      <c r="J3" s="799" t="s">
        <v>2</v>
      </c>
      <c r="K3" s="800"/>
    </row>
    <row r="4" spans="1:24" ht="17.100000000000001" customHeight="1" x14ac:dyDescent="0.15">
      <c r="A4" s="2" t="s">
        <v>3</v>
      </c>
      <c r="B4" s="2"/>
      <c r="C4" s="2"/>
      <c r="D4" s="2"/>
      <c r="E4" s="2"/>
      <c r="F4" s="2" t="s">
        <v>8</v>
      </c>
      <c r="G4" s="2" t="s">
        <v>9</v>
      </c>
      <c r="H4" s="24" t="s">
        <v>10</v>
      </c>
      <c r="I4" s="808"/>
      <c r="J4" s="801"/>
      <c r="K4" s="802"/>
    </row>
    <row r="5" spans="1:24" ht="15.75" customHeight="1" x14ac:dyDescent="0.15">
      <c r="A5" s="126" t="s">
        <v>12</v>
      </c>
      <c r="B5" s="21"/>
      <c r="C5" s="21"/>
      <c r="D5" s="21"/>
      <c r="E5" s="21"/>
      <c r="F5" s="691" t="s">
        <v>60</v>
      </c>
      <c r="G5" s="691"/>
      <c r="H5" s="691"/>
      <c r="I5" s="5"/>
      <c r="J5" s="682"/>
      <c r="K5" s="692"/>
    </row>
    <row r="6" spans="1:24" ht="17.100000000000001" customHeight="1" x14ac:dyDescent="0.15">
      <c r="A6" s="937" t="s">
        <v>16</v>
      </c>
      <c r="B6" s="127"/>
      <c r="C6" s="127"/>
      <c r="D6" s="32"/>
      <c r="E6" s="32"/>
      <c r="F6" s="54" t="s">
        <v>21</v>
      </c>
      <c r="G6" s="12" t="s">
        <v>21</v>
      </c>
      <c r="H6" s="12"/>
      <c r="I6" s="766">
        <f t="shared" ref="I6" si="0">COUNTIFS(B6:H6,"&lt;&gt;空",B6:H6,"&lt;&gt;休",B6:H6,"&lt;&gt;調",B6:H6,"&lt;&gt;",B6:H6,"&lt;&gt;調整休")</f>
        <v>2</v>
      </c>
      <c r="J6" s="934">
        <v>14.25</v>
      </c>
      <c r="K6" s="935"/>
      <c r="N6" s="6"/>
      <c r="O6" s="6"/>
      <c r="P6" s="6"/>
      <c r="Q6" s="6"/>
      <c r="R6" s="6"/>
      <c r="S6" s="6"/>
      <c r="T6" s="6"/>
      <c r="U6" s="6"/>
      <c r="V6" s="6"/>
      <c r="W6" s="6"/>
      <c r="X6" s="6"/>
    </row>
    <row r="7" spans="1:24" ht="17.100000000000001" customHeight="1" x14ac:dyDescent="0.15">
      <c r="A7" s="938"/>
      <c r="B7" s="21"/>
      <c r="C7" s="21"/>
      <c r="D7" s="32"/>
      <c r="E7" s="32"/>
      <c r="F7" s="54"/>
      <c r="G7" s="12"/>
      <c r="H7" s="12"/>
      <c r="I7" s="782"/>
      <c r="J7" s="795"/>
      <c r="K7" s="796"/>
      <c r="N7" s="6"/>
      <c r="O7" s="6"/>
      <c r="P7" s="6"/>
      <c r="Q7" s="6"/>
      <c r="R7" s="6"/>
      <c r="S7" s="6"/>
      <c r="T7" s="6"/>
      <c r="U7" s="6"/>
      <c r="V7" s="6"/>
      <c r="W7" s="6"/>
      <c r="X7" s="6"/>
    </row>
    <row r="8" spans="1:24" ht="17.100000000000001" customHeight="1" x14ac:dyDescent="0.15">
      <c r="A8" s="20" t="s">
        <v>17</v>
      </c>
      <c r="B8" s="21"/>
      <c r="C8" s="21"/>
      <c r="D8" s="32"/>
      <c r="E8" s="32"/>
      <c r="F8" s="54" t="s">
        <v>20</v>
      </c>
      <c r="G8" s="12"/>
      <c r="H8" s="12" t="s">
        <v>20</v>
      </c>
      <c r="I8" s="5">
        <f t="shared" ref="I8:I9" si="1">COUNTIFS(B8:H8,"&lt;&gt;空",B8:H8,"&lt;&gt;休",B8:H8,"&lt;&gt;調",B8:H8,"&lt;&gt;",B8:H8,"&lt;&gt;調整休")</f>
        <v>2</v>
      </c>
      <c r="J8" s="758">
        <f t="shared" ref="J8:J9" si="2">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9</v>
      </c>
      <c r="K8" s="759"/>
    </row>
    <row r="9" spans="1:24" ht="17.100000000000001" customHeight="1" x14ac:dyDescent="0.15">
      <c r="A9" s="20" t="s">
        <v>18</v>
      </c>
      <c r="B9" s="21"/>
      <c r="C9" s="21"/>
      <c r="D9" s="32"/>
      <c r="E9" s="32"/>
      <c r="F9" s="54"/>
      <c r="G9" s="12" t="s">
        <v>20</v>
      </c>
      <c r="H9" s="12" t="s">
        <v>21</v>
      </c>
      <c r="I9" s="5">
        <f t="shared" si="1"/>
        <v>2</v>
      </c>
      <c r="J9" s="758">
        <f t="shared" si="2"/>
        <v>9</v>
      </c>
      <c r="K9" s="759"/>
    </row>
    <row r="10" spans="1:24" ht="17.100000000000001" customHeight="1" x14ac:dyDescent="0.15">
      <c r="A10" s="44"/>
      <c r="B10" s="106"/>
      <c r="C10" s="106"/>
      <c r="D10" s="36"/>
      <c r="E10" s="36"/>
      <c r="F10" s="16"/>
      <c r="G10" s="16"/>
      <c r="H10" s="40"/>
      <c r="I10" s="5"/>
      <c r="J10" s="758"/>
      <c r="K10" s="759"/>
    </row>
    <row r="11" spans="1:24" ht="17.100000000000001" customHeight="1" x14ac:dyDescent="0.15">
      <c r="A11" s="33" t="s">
        <v>0</v>
      </c>
      <c r="B11" s="90">
        <v>45873</v>
      </c>
      <c r="C11" s="90">
        <v>45874</v>
      </c>
      <c r="D11" s="90">
        <v>45875</v>
      </c>
      <c r="E11" s="90">
        <v>45876</v>
      </c>
      <c r="F11" s="90">
        <v>45877</v>
      </c>
      <c r="G11" s="90">
        <v>45878</v>
      </c>
      <c r="H11" s="90">
        <v>45879</v>
      </c>
      <c r="I11" s="131"/>
      <c r="J11" s="799" t="s">
        <v>2</v>
      </c>
      <c r="K11" s="800"/>
    </row>
    <row r="12" spans="1:24" ht="17.100000000000001" customHeight="1" x14ac:dyDescent="0.15">
      <c r="A12" s="22" t="s">
        <v>3</v>
      </c>
      <c r="B12" s="2" t="s">
        <v>4</v>
      </c>
      <c r="C12" s="2" t="s">
        <v>5</v>
      </c>
      <c r="D12" s="21" t="s">
        <v>6</v>
      </c>
      <c r="E12" s="2" t="s">
        <v>7</v>
      </c>
      <c r="F12" s="2" t="s">
        <v>8</v>
      </c>
      <c r="G12" s="2" t="s">
        <v>9</v>
      </c>
      <c r="H12" s="24" t="s">
        <v>10</v>
      </c>
      <c r="I12" s="133"/>
      <c r="J12" s="801"/>
      <c r="K12" s="802"/>
    </row>
    <row r="13" spans="1:24" ht="17.100000000000001" customHeight="1" x14ac:dyDescent="0.15">
      <c r="A13" s="126" t="s">
        <v>13</v>
      </c>
      <c r="B13" s="12"/>
      <c r="C13" s="127"/>
      <c r="D13" s="128"/>
      <c r="E13" s="12"/>
      <c r="F13" s="12"/>
      <c r="G13" s="12"/>
      <c r="H13" s="12"/>
      <c r="I13" s="5"/>
      <c r="J13" s="693"/>
      <c r="K13" s="692"/>
    </row>
    <row r="14" spans="1:24" ht="17.100000000000001" customHeight="1" x14ac:dyDescent="0.15">
      <c r="A14" s="937" t="s">
        <v>16</v>
      </c>
      <c r="B14" s="12" t="s">
        <v>20</v>
      </c>
      <c r="C14" s="127"/>
      <c r="D14" s="32"/>
      <c r="E14" s="16" t="s">
        <v>205</v>
      </c>
      <c r="F14" s="12" t="s">
        <v>21</v>
      </c>
      <c r="G14" s="54" t="s">
        <v>20</v>
      </c>
      <c r="H14" s="12"/>
      <c r="I14" s="766">
        <f t="shared" ref="I14" si="3">COUNTIFS(B14:H14,"&lt;&gt;空",B14:H14,"&lt;&gt;休",B14:H14,"&lt;&gt;調",B14:H14,"&lt;&gt;",B14:H14,"&lt;&gt;調整休")</f>
        <v>4</v>
      </c>
      <c r="J14" s="934">
        <v>25.75</v>
      </c>
      <c r="K14" s="935"/>
    </row>
    <row r="15" spans="1:24" ht="17.100000000000001" customHeight="1" x14ac:dyDescent="0.15">
      <c r="A15" s="938"/>
      <c r="B15" s="93"/>
      <c r="C15" s="21"/>
      <c r="D15" s="32"/>
      <c r="E15" s="12" t="s">
        <v>21</v>
      </c>
      <c r="F15" s="54"/>
      <c r="G15" s="54"/>
      <c r="H15" s="12"/>
      <c r="I15" s="782"/>
      <c r="J15" s="795"/>
      <c r="K15" s="796"/>
    </row>
    <row r="16" spans="1:24" ht="17.100000000000001" customHeight="1" x14ac:dyDescent="0.15">
      <c r="A16" s="20" t="s">
        <v>17</v>
      </c>
      <c r="B16" s="12" t="s">
        <v>21</v>
      </c>
      <c r="C16" s="21"/>
      <c r="D16" s="32"/>
      <c r="E16" s="54" t="s">
        <v>20</v>
      </c>
      <c r="F16" s="54" t="s">
        <v>20</v>
      </c>
      <c r="G16" s="54"/>
      <c r="H16" s="12" t="s">
        <v>20</v>
      </c>
      <c r="I16" s="5">
        <f t="shared" ref="I16:I17" si="4">COUNTIFS(B16:H16,"&lt;&gt;空",B16:H16,"&lt;&gt;休",B16:H16,"&lt;&gt;調",B16:H16,"&lt;&gt;",B16:H16,"&lt;&gt;調整休")</f>
        <v>4</v>
      </c>
      <c r="J16" s="758">
        <f t="shared" ref="J16" si="5">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18</v>
      </c>
      <c r="K16" s="759"/>
    </row>
    <row r="17" spans="1:11" ht="17.100000000000001" customHeight="1" x14ac:dyDescent="0.15">
      <c r="A17" s="20" t="s">
        <v>18</v>
      </c>
      <c r="B17" s="12"/>
      <c r="C17" s="21"/>
      <c r="D17" s="32"/>
      <c r="E17" s="12"/>
      <c r="F17" s="54"/>
      <c r="G17" s="54" t="s">
        <v>21</v>
      </c>
      <c r="H17" s="12" t="s">
        <v>21</v>
      </c>
      <c r="I17" s="5">
        <f t="shared" si="4"/>
        <v>2</v>
      </c>
      <c r="J17" s="758">
        <f t="shared" ref="J17" si="6">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10-15"))*(4.5)</f>
        <v>9</v>
      </c>
      <c r="K17" s="759"/>
    </row>
    <row r="18" spans="1:11" ht="17.100000000000001" customHeight="1" x14ac:dyDescent="0.15">
      <c r="A18" s="44"/>
      <c r="B18" s="29"/>
      <c r="C18" s="106"/>
      <c r="D18" s="36"/>
      <c r="E18" s="12"/>
      <c r="F18" s="16"/>
      <c r="G18" s="16"/>
      <c r="H18" s="40"/>
      <c r="I18" s="5"/>
      <c r="J18" s="758"/>
      <c r="K18" s="759"/>
    </row>
    <row r="19" spans="1:11" ht="17.100000000000001" customHeight="1" x14ac:dyDescent="0.15">
      <c r="A19" s="22" t="s">
        <v>0</v>
      </c>
      <c r="B19" s="23">
        <v>45880</v>
      </c>
      <c r="C19" s="23">
        <v>45881</v>
      </c>
      <c r="D19" s="23">
        <v>45882</v>
      </c>
      <c r="E19" s="23">
        <v>45883</v>
      </c>
      <c r="F19" s="23">
        <v>45884</v>
      </c>
      <c r="G19" s="23">
        <v>45885</v>
      </c>
      <c r="H19" s="23">
        <v>45886</v>
      </c>
      <c r="I19" s="131"/>
      <c r="J19" s="799" t="s">
        <v>2</v>
      </c>
      <c r="K19" s="800"/>
    </row>
    <row r="20" spans="1:11" ht="17.100000000000001" customHeight="1" x14ac:dyDescent="0.15">
      <c r="A20" s="22" t="s">
        <v>3</v>
      </c>
      <c r="B20" s="24" t="s">
        <v>4</v>
      </c>
      <c r="C20" s="21" t="s">
        <v>5</v>
      </c>
      <c r="D20" s="21" t="s">
        <v>6</v>
      </c>
      <c r="E20" s="2" t="s">
        <v>7</v>
      </c>
      <c r="F20" s="2" t="s">
        <v>8</v>
      </c>
      <c r="G20" s="2" t="s">
        <v>9</v>
      </c>
      <c r="H20" s="24" t="s">
        <v>10</v>
      </c>
      <c r="I20" s="133"/>
      <c r="J20" s="801"/>
      <c r="K20" s="802"/>
    </row>
    <row r="21" spans="1:11" ht="17.100000000000001" customHeight="1" x14ac:dyDescent="0.15">
      <c r="A21" s="126" t="s">
        <v>12</v>
      </c>
      <c r="B21" s="1024" t="s">
        <v>256</v>
      </c>
      <c r="C21" s="1025"/>
      <c r="D21" s="1025"/>
      <c r="E21" s="1025"/>
      <c r="F21" s="1026"/>
      <c r="G21" s="12"/>
      <c r="H21" s="12"/>
      <c r="I21" s="5"/>
      <c r="J21" s="682"/>
      <c r="K21" s="692"/>
    </row>
    <row r="22" spans="1:11" ht="17.100000000000001" customHeight="1" x14ac:dyDescent="0.15">
      <c r="A22" s="937" t="s">
        <v>16</v>
      </c>
      <c r="B22" s="127"/>
      <c r="C22" s="127"/>
      <c r="D22" s="32"/>
      <c r="E22" s="127"/>
      <c r="F22" s="127"/>
      <c r="G22" s="12" t="s">
        <v>21</v>
      </c>
      <c r="H22" s="12"/>
      <c r="I22" s="766">
        <f t="shared" ref="I22" si="7">COUNTIFS(B22:H22,"&lt;&gt;空",B22:H22,"&lt;&gt;休",B22:H22,"&lt;&gt;調",B22:H22,"&lt;&gt;",B22:H22,"&lt;&gt;調整休")</f>
        <v>1</v>
      </c>
      <c r="J22" s="934">
        <v>18.75</v>
      </c>
      <c r="K22" s="935"/>
    </row>
    <row r="23" spans="1:11" ht="17.100000000000001" customHeight="1" x14ac:dyDescent="0.15">
      <c r="A23" s="938"/>
      <c r="B23" s="21"/>
      <c r="C23" s="21"/>
      <c r="D23" s="32"/>
      <c r="E23" s="21"/>
      <c r="F23" s="21"/>
      <c r="G23" s="12"/>
      <c r="H23" s="12"/>
      <c r="I23" s="782"/>
      <c r="J23" s="795"/>
      <c r="K23" s="796"/>
    </row>
    <row r="24" spans="1:11" ht="17.100000000000001" customHeight="1" x14ac:dyDescent="0.15">
      <c r="A24" s="20" t="s">
        <v>17</v>
      </c>
      <c r="B24" s="21"/>
      <c r="C24" s="21"/>
      <c r="D24" s="32"/>
      <c r="E24" s="21"/>
      <c r="F24" s="21"/>
      <c r="G24" s="12"/>
      <c r="H24" s="12" t="s">
        <v>20</v>
      </c>
      <c r="I24" s="5">
        <f t="shared" ref="I24:I25" si="8">COUNTIFS(B24:H24,"&lt;&gt;空",B24:H24,"&lt;&gt;休",B24:H24,"&lt;&gt;調",B24:H24,"&lt;&gt;",B24:H24,"&lt;&gt;調整休")</f>
        <v>1</v>
      </c>
      <c r="J24" s="758">
        <f t="shared" ref="J24:J25" si="9">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4.5</v>
      </c>
      <c r="K24" s="759"/>
    </row>
    <row r="25" spans="1:11" ht="17.100000000000001" customHeight="1" x14ac:dyDescent="0.15">
      <c r="A25" s="20" t="s">
        <v>18</v>
      </c>
      <c r="B25" s="21"/>
      <c r="C25" s="21"/>
      <c r="D25" s="32"/>
      <c r="E25" s="21"/>
      <c r="F25" s="21"/>
      <c r="G25" s="12" t="s">
        <v>20</v>
      </c>
      <c r="H25" s="12" t="s">
        <v>21</v>
      </c>
      <c r="I25" s="5">
        <f t="shared" si="8"/>
        <v>2</v>
      </c>
      <c r="J25" s="758">
        <f t="shared" si="9"/>
        <v>9</v>
      </c>
      <c r="K25" s="759"/>
    </row>
    <row r="26" spans="1:11" ht="17.100000000000001" customHeight="1" x14ac:dyDescent="0.15">
      <c r="A26" s="44"/>
      <c r="B26" s="106"/>
      <c r="C26" s="106"/>
      <c r="D26" s="36"/>
      <c r="E26" s="106"/>
      <c r="F26" s="106"/>
      <c r="G26" s="16"/>
      <c r="H26" s="40"/>
      <c r="I26" s="5"/>
      <c r="J26" s="758"/>
      <c r="K26" s="759"/>
    </row>
    <row r="27" spans="1:11" ht="17.100000000000001" customHeight="1" x14ac:dyDescent="0.15">
      <c r="A27" s="22" t="s">
        <v>0</v>
      </c>
      <c r="B27" s="90">
        <v>45887</v>
      </c>
      <c r="C27" s="90">
        <v>45888</v>
      </c>
      <c r="D27" s="90">
        <v>45889</v>
      </c>
      <c r="E27" s="90">
        <v>45890</v>
      </c>
      <c r="F27" s="90">
        <v>45891</v>
      </c>
      <c r="G27" s="90">
        <v>45892</v>
      </c>
      <c r="H27" s="90">
        <v>45893</v>
      </c>
      <c r="I27" s="131"/>
      <c r="J27" s="799" t="s">
        <v>2</v>
      </c>
      <c r="K27" s="800"/>
    </row>
    <row r="28" spans="1:11" ht="17.100000000000001" customHeight="1" x14ac:dyDescent="0.15">
      <c r="A28" s="22" t="s">
        <v>3</v>
      </c>
      <c r="B28" s="2" t="s">
        <v>4</v>
      </c>
      <c r="C28" s="21" t="s">
        <v>5</v>
      </c>
      <c r="D28" s="21" t="s">
        <v>6</v>
      </c>
      <c r="E28" s="2" t="s">
        <v>7</v>
      </c>
      <c r="F28" s="2" t="s">
        <v>8</v>
      </c>
      <c r="G28" s="2" t="s">
        <v>9</v>
      </c>
      <c r="H28" s="24" t="s">
        <v>10</v>
      </c>
      <c r="I28" s="133"/>
      <c r="J28" s="801"/>
      <c r="K28" s="802"/>
    </row>
    <row r="29" spans="1:11" ht="17.100000000000001" customHeight="1" x14ac:dyDescent="0.15">
      <c r="A29" s="126" t="s">
        <v>13</v>
      </c>
      <c r="B29" s="12"/>
      <c r="C29" s="127"/>
      <c r="D29" s="128"/>
      <c r="E29" s="12"/>
      <c r="F29" s="12"/>
      <c r="G29" s="12"/>
      <c r="H29" s="12"/>
      <c r="I29" s="5"/>
      <c r="J29" s="693"/>
      <c r="K29" s="692"/>
    </row>
    <row r="30" spans="1:11" ht="17.100000000000001" customHeight="1" x14ac:dyDescent="0.15">
      <c r="A30" s="937" t="s">
        <v>16</v>
      </c>
      <c r="B30" s="12" t="s">
        <v>20</v>
      </c>
      <c r="C30" s="127"/>
      <c r="D30" s="32"/>
      <c r="E30" s="16" t="s">
        <v>205</v>
      </c>
      <c r="F30" s="12" t="s">
        <v>21</v>
      </c>
      <c r="G30" s="54" t="s">
        <v>20</v>
      </c>
      <c r="H30" s="12"/>
      <c r="I30" s="766">
        <f t="shared" ref="I30" si="10">COUNTIFS(B30:H30,"&lt;&gt;空",B30:H30,"&lt;&gt;休",B30:H30,"&lt;&gt;調",B30:H30,"&lt;&gt;",B30:H30,"&lt;&gt;調整休")</f>
        <v>4</v>
      </c>
      <c r="J30" s="934">
        <v>14.25</v>
      </c>
      <c r="K30" s="935"/>
    </row>
    <row r="31" spans="1:11" ht="17.100000000000001" customHeight="1" x14ac:dyDescent="0.15">
      <c r="A31" s="938"/>
      <c r="B31" s="93"/>
      <c r="C31" s="21"/>
      <c r="D31" s="32"/>
      <c r="E31" s="12" t="s">
        <v>21</v>
      </c>
      <c r="F31" s="54"/>
      <c r="G31" s="54"/>
      <c r="H31" s="12"/>
      <c r="I31" s="782"/>
      <c r="J31" s="795"/>
      <c r="K31" s="796"/>
    </row>
    <row r="32" spans="1:11" ht="17.100000000000001" customHeight="1" x14ac:dyDescent="0.15">
      <c r="A32" s="20" t="s">
        <v>17</v>
      </c>
      <c r="B32" s="12" t="s">
        <v>21</v>
      </c>
      <c r="C32" s="21"/>
      <c r="D32" s="32"/>
      <c r="E32" s="54" t="s">
        <v>20</v>
      </c>
      <c r="F32" s="54" t="s">
        <v>20</v>
      </c>
      <c r="G32" s="54"/>
      <c r="H32" s="12" t="s">
        <v>20</v>
      </c>
      <c r="I32" s="5">
        <f t="shared" ref="I32:I33" si="11">COUNTIFS(B32:H32,"&lt;&gt;空",B32:H32,"&lt;&gt;休",B32:H32,"&lt;&gt;調",B32:H32,"&lt;&gt;",B32:H32,"&lt;&gt;調整休")</f>
        <v>4</v>
      </c>
      <c r="J32" s="758">
        <f t="shared" ref="J32" si="12">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18</v>
      </c>
      <c r="K32" s="759"/>
    </row>
    <row r="33" spans="1:14" ht="17.100000000000001" customHeight="1" x14ac:dyDescent="0.15">
      <c r="A33" s="20" t="s">
        <v>18</v>
      </c>
      <c r="B33" s="12"/>
      <c r="C33" s="21"/>
      <c r="D33" s="32"/>
      <c r="E33" s="12"/>
      <c r="F33" s="54"/>
      <c r="G33" s="54" t="s">
        <v>21</v>
      </c>
      <c r="H33" s="12" t="s">
        <v>21</v>
      </c>
      <c r="I33" s="5">
        <f t="shared" si="11"/>
        <v>2</v>
      </c>
      <c r="J33" s="758">
        <f t="shared" ref="J33" si="13">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10-15"))*(4.5)</f>
        <v>9</v>
      </c>
      <c r="K33" s="759"/>
    </row>
    <row r="34" spans="1:14" ht="17.100000000000001" customHeight="1" x14ac:dyDescent="0.15">
      <c r="A34" s="44"/>
      <c r="B34" s="29"/>
      <c r="C34" s="106"/>
      <c r="D34" s="36"/>
      <c r="E34" s="12"/>
      <c r="F34" s="16"/>
      <c r="G34" s="16"/>
      <c r="H34" s="40"/>
      <c r="I34" s="5"/>
      <c r="J34" s="758"/>
      <c r="K34" s="759"/>
    </row>
    <row r="35" spans="1:14" ht="17.100000000000001" customHeight="1" x14ac:dyDescent="0.15">
      <c r="A35" s="22" t="s">
        <v>0</v>
      </c>
      <c r="B35" s="23">
        <v>45894</v>
      </c>
      <c r="C35" s="23">
        <v>45895</v>
      </c>
      <c r="D35" s="23">
        <v>45896</v>
      </c>
      <c r="E35" s="23">
        <v>45897</v>
      </c>
      <c r="F35" s="23">
        <v>45898</v>
      </c>
      <c r="G35" s="23">
        <v>45899</v>
      </c>
      <c r="H35" s="23">
        <v>45900</v>
      </c>
      <c r="I35" s="131"/>
      <c r="J35" s="799" t="s">
        <v>2</v>
      </c>
      <c r="K35" s="800"/>
    </row>
    <row r="36" spans="1:14" ht="17.100000000000001" customHeight="1" x14ac:dyDescent="0.15">
      <c r="A36" s="22" t="s">
        <v>3</v>
      </c>
      <c r="B36" s="2" t="s">
        <v>4</v>
      </c>
      <c r="C36" s="316" t="s">
        <v>5</v>
      </c>
      <c r="D36" s="21" t="s">
        <v>6</v>
      </c>
      <c r="E36" s="2" t="s">
        <v>7</v>
      </c>
      <c r="F36" s="2" t="s">
        <v>8</v>
      </c>
      <c r="G36" s="2" t="s">
        <v>9</v>
      </c>
      <c r="H36" s="24" t="s">
        <v>10</v>
      </c>
      <c r="I36" s="133"/>
      <c r="J36" s="801"/>
      <c r="K36" s="802"/>
    </row>
    <row r="37" spans="1:14" ht="17.100000000000001" customHeight="1" x14ac:dyDescent="0.15">
      <c r="A37" s="126" t="s">
        <v>12</v>
      </c>
      <c r="B37" s="12"/>
      <c r="C37" s="21"/>
      <c r="D37" s="21"/>
      <c r="E37" s="12"/>
      <c r="F37" s="12"/>
      <c r="G37" s="12"/>
      <c r="H37" s="12"/>
      <c r="I37" s="5"/>
      <c r="J37" s="693"/>
      <c r="K37" s="692"/>
    </row>
    <row r="38" spans="1:14" ht="17.100000000000001" customHeight="1" x14ac:dyDescent="0.15">
      <c r="A38" s="937" t="s">
        <v>16</v>
      </c>
      <c r="B38" s="12" t="s">
        <v>20</v>
      </c>
      <c r="C38" s="127"/>
      <c r="D38" s="32"/>
      <c r="E38" s="16" t="s">
        <v>205</v>
      </c>
      <c r="F38" s="54" t="s">
        <v>21</v>
      </c>
      <c r="G38" s="12" t="s">
        <v>21</v>
      </c>
      <c r="H38" s="12"/>
      <c r="I38" s="766">
        <f t="shared" ref="I38" si="14">COUNTIFS(B38:H38,"&lt;&gt;空",B38:H38,"&lt;&gt;休",B38:H38,"&lt;&gt;調",B38:H38,"&lt;&gt;",B38:H38,"&lt;&gt;調整休")</f>
        <v>4</v>
      </c>
      <c r="J38" s="934">
        <v>9.75</v>
      </c>
      <c r="K38" s="935"/>
    </row>
    <row r="39" spans="1:14" ht="17.100000000000001" customHeight="1" x14ac:dyDescent="0.15">
      <c r="A39" s="938"/>
      <c r="B39" s="93"/>
      <c r="C39" s="21"/>
      <c r="D39" s="32"/>
      <c r="E39" s="12" t="s">
        <v>21</v>
      </c>
      <c r="F39" s="54"/>
      <c r="G39" s="12"/>
      <c r="H39" s="12"/>
      <c r="I39" s="782"/>
      <c r="J39" s="795"/>
      <c r="K39" s="796"/>
    </row>
    <row r="40" spans="1:14" ht="17.100000000000001" customHeight="1" x14ac:dyDescent="0.15">
      <c r="A40" s="20" t="s">
        <v>17</v>
      </c>
      <c r="B40" s="12" t="s">
        <v>21</v>
      </c>
      <c r="C40" s="21"/>
      <c r="D40" s="32"/>
      <c r="E40" s="54" t="s">
        <v>20</v>
      </c>
      <c r="F40" s="54" t="s">
        <v>20</v>
      </c>
      <c r="G40" s="12"/>
      <c r="H40" s="12" t="s">
        <v>20</v>
      </c>
      <c r="I40" s="5">
        <f t="shared" ref="I40:I41" si="15">COUNTIFS(B40:H40,"&lt;&gt;空",B40:H40,"&lt;&gt;休",B40:H40,"&lt;&gt;調",B40:H40,"&lt;&gt;",B40:H40,"&lt;&gt;調整休")</f>
        <v>4</v>
      </c>
      <c r="J40" s="758">
        <v>9</v>
      </c>
      <c r="K40" s="759"/>
    </row>
    <row r="41" spans="1:14" ht="17.100000000000001" customHeight="1" x14ac:dyDescent="0.15">
      <c r="A41" s="20" t="s">
        <v>18</v>
      </c>
      <c r="B41" s="12"/>
      <c r="C41" s="21"/>
      <c r="D41" s="32"/>
      <c r="E41" s="12"/>
      <c r="F41" s="54"/>
      <c r="G41" s="12" t="s">
        <v>20</v>
      </c>
      <c r="H41" s="12" t="s">
        <v>21</v>
      </c>
      <c r="I41" s="5">
        <f t="shared" si="15"/>
        <v>2</v>
      </c>
      <c r="J41" s="758">
        <f t="shared" ref="J41" si="16">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10-15"))*(4.5)</f>
        <v>9</v>
      </c>
      <c r="K41" s="759"/>
    </row>
    <row r="42" spans="1:14" ht="17.100000000000001" customHeight="1" x14ac:dyDescent="0.15">
      <c r="A42" s="44"/>
      <c r="B42" s="29"/>
      <c r="C42" s="106"/>
      <c r="D42" s="36"/>
      <c r="E42" s="12"/>
      <c r="F42" s="16"/>
      <c r="G42" s="16"/>
      <c r="H42" s="40"/>
      <c r="I42" s="5"/>
      <c r="J42" s="758"/>
      <c r="K42" s="759"/>
    </row>
    <row r="43" spans="1:14" ht="17.100000000000001" customHeight="1" x14ac:dyDescent="0.15">
      <c r="A43" s="41"/>
      <c r="B43" s="42"/>
      <c r="C43" s="42"/>
      <c r="D43" s="42"/>
      <c r="E43" s="42"/>
      <c r="F43" s="42"/>
      <c r="G43" s="42"/>
      <c r="H43" s="42"/>
      <c r="I43" s="881" t="s">
        <v>255</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60">
    <mergeCell ref="A50:B50"/>
    <mergeCell ref="A51:B51"/>
    <mergeCell ref="C51:K51"/>
    <mergeCell ref="A52:B52"/>
    <mergeCell ref="C52:K52"/>
    <mergeCell ref="A38:A39"/>
    <mergeCell ref="I38:I39"/>
    <mergeCell ref="J38:K39"/>
    <mergeCell ref="J24:K24"/>
    <mergeCell ref="J25:K25"/>
    <mergeCell ref="J26:K26"/>
    <mergeCell ref="J32:K32"/>
    <mergeCell ref="J33:K33"/>
    <mergeCell ref="J34:K34"/>
    <mergeCell ref="J35:K36"/>
    <mergeCell ref="J37:K37"/>
    <mergeCell ref="J27:K28"/>
    <mergeCell ref="J29:K29"/>
    <mergeCell ref="A30:A31"/>
    <mergeCell ref="I30:I31"/>
    <mergeCell ref="J30:K31"/>
    <mergeCell ref="C47:K47"/>
    <mergeCell ref="A49:B49"/>
    <mergeCell ref="C49:K49"/>
    <mergeCell ref="J40:K40"/>
    <mergeCell ref="J41:K41"/>
    <mergeCell ref="J42:K42"/>
    <mergeCell ref="I43:K43"/>
    <mergeCell ref="A44:B44"/>
    <mergeCell ref="D44:E44"/>
    <mergeCell ref="A45:B45"/>
    <mergeCell ref="C45:K45"/>
    <mergeCell ref="A46:B46"/>
    <mergeCell ref="C46:K46"/>
    <mergeCell ref="J17:K17"/>
    <mergeCell ref="J18:K18"/>
    <mergeCell ref="J19:K20"/>
    <mergeCell ref="J21:K21"/>
    <mergeCell ref="A22:A23"/>
    <mergeCell ref="I22:I23"/>
    <mergeCell ref="J22:K23"/>
    <mergeCell ref="B21:F21"/>
    <mergeCell ref="J16:K16"/>
    <mergeCell ref="A6:A7"/>
    <mergeCell ref="I6:I7"/>
    <mergeCell ref="J6:K7"/>
    <mergeCell ref="J8:K8"/>
    <mergeCell ref="J9:K9"/>
    <mergeCell ref="J10:K10"/>
    <mergeCell ref="J11:K12"/>
    <mergeCell ref="J13:K13"/>
    <mergeCell ref="A14:A15"/>
    <mergeCell ref="I14:I15"/>
    <mergeCell ref="J14:K15"/>
    <mergeCell ref="B1:F1"/>
    <mergeCell ref="H1:K1"/>
    <mergeCell ref="I3:I4"/>
    <mergeCell ref="J3:K4"/>
    <mergeCell ref="F5:H5"/>
    <mergeCell ref="J5:K5"/>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46578-132C-48DD-BC18-158B14C5578C}">
  <sheetPr>
    <pageSetUpPr fitToPage="1"/>
  </sheetPr>
  <dimension ref="A1:N72"/>
  <sheetViews>
    <sheetView zoomScaleNormal="100" workbookViewId="0">
      <selection activeCell="H21" sqref="H21"/>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50" t="s">
        <v>59</v>
      </c>
      <c r="B1" s="683" t="s">
        <v>254</v>
      </c>
      <c r="C1" s="683"/>
      <c r="D1" s="683"/>
      <c r="E1" s="683"/>
      <c r="F1" s="683"/>
      <c r="H1" s="684" t="s">
        <v>43</v>
      </c>
      <c r="I1" s="685"/>
      <c r="J1" s="686"/>
      <c r="K1" s="687"/>
    </row>
    <row r="2" spans="1:11" ht="8.4499999999999993" customHeight="1" x14ac:dyDescent="0.15">
      <c r="A2" s="14"/>
      <c r="I2" s="14"/>
      <c r="J2" s="3"/>
      <c r="K2" s="4"/>
    </row>
    <row r="3" spans="1:11" ht="14.45" customHeight="1" x14ac:dyDescent="0.15">
      <c r="A3" s="2" t="s">
        <v>64</v>
      </c>
      <c r="B3" s="90"/>
      <c r="C3" s="90"/>
      <c r="D3" s="90"/>
      <c r="E3" s="90"/>
      <c r="F3" s="90">
        <v>45870</v>
      </c>
      <c r="G3" s="90">
        <v>45871</v>
      </c>
      <c r="H3" s="90">
        <v>45872</v>
      </c>
      <c r="I3" s="688" t="s">
        <v>1</v>
      </c>
      <c r="J3" s="690" t="s">
        <v>2</v>
      </c>
      <c r="K3" s="690"/>
    </row>
    <row r="4" spans="1:11" ht="14.45" customHeight="1" x14ac:dyDescent="0.15">
      <c r="A4" s="2" t="s">
        <v>3</v>
      </c>
      <c r="B4" s="2"/>
      <c r="C4" s="2"/>
      <c r="D4" s="2"/>
      <c r="E4" s="2"/>
      <c r="F4" s="2" t="s">
        <v>8</v>
      </c>
      <c r="G4" s="2" t="s">
        <v>9</v>
      </c>
      <c r="H4" s="24" t="s">
        <v>10</v>
      </c>
      <c r="I4" s="689"/>
      <c r="J4" s="690"/>
      <c r="K4" s="690"/>
    </row>
    <row r="5" spans="1:11" ht="14.45" customHeight="1" x14ac:dyDescent="0.15">
      <c r="A5" s="126" t="s">
        <v>12</v>
      </c>
      <c r="B5" s="21"/>
      <c r="C5" s="21"/>
      <c r="D5" s="21"/>
      <c r="E5" s="21"/>
      <c r="F5" s="691" t="s">
        <v>60</v>
      </c>
      <c r="G5" s="691"/>
      <c r="H5" s="691"/>
      <c r="I5" s="5"/>
      <c r="J5" s="682"/>
      <c r="K5" s="692"/>
    </row>
    <row r="6" spans="1:11" ht="14.45" customHeight="1" x14ac:dyDescent="0.15">
      <c r="A6" s="20" t="s">
        <v>37</v>
      </c>
      <c r="B6" s="21"/>
      <c r="C6" s="21"/>
      <c r="D6" s="21"/>
      <c r="E6" s="21"/>
      <c r="F6" s="12"/>
      <c r="G6" s="16" t="s">
        <v>40</v>
      </c>
      <c r="H6" s="12" t="s">
        <v>20</v>
      </c>
      <c r="I6" s="5">
        <f t="shared" ref="I6:I14" si="0">COUNTIFS(B6:H6,"&lt;&gt;空",B6:H6,"&lt;&gt;休",B6:H6,"&lt;&gt;調",B6:H6,"&lt;&gt;",B6:H6,"&lt;&gt;調整休")</f>
        <v>2</v>
      </c>
      <c r="J6" s="682">
        <f t="shared" ref="J6:J8"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10.5</v>
      </c>
      <c r="K6" s="682"/>
    </row>
    <row r="7" spans="1:11" ht="14.45" customHeight="1" x14ac:dyDescent="0.15">
      <c r="A7" s="20" t="s">
        <v>19</v>
      </c>
      <c r="B7" s="21"/>
      <c r="C7" s="21"/>
      <c r="D7" s="21"/>
      <c r="E7" s="21"/>
      <c r="F7" s="12"/>
      <c r="G7" s="12" t="s">
        <v>22</v>
      </c>
      <c r="H7" s="12" t="s">
        <v>21</v>
      </c>
      <c r="I7" s="5">
        <f t="shared" si="0"/>
        <v>2</v>
      </c>
      <c r="J7" s="682">
        <f t="shared" si="1"/>
        <v>10</v>
      </c>
      <c r="K7" s="682"/>
    </row>
    <row r="8" spans="1:11" ht="14.45" customHeight="1" x14ac:dyDescent="0.15">
      <c r="A8" s="20" t="s">
        <v>26</v>
      </c>
      <c r="B8" s="21"/>
      <c r="C8" s="21"/>
      <c r="D8" s="21"/>
      <c r="E8" s="21"/>
      <c r="F8" s="12"/>
      <c r="G8" s="12"/>
      <c r="H8" s="12" t="s">
        <v>51</v>
      </c>
      <c r="I8" s="5">
        <f t="shared" si="0"/>
        <v>1</v>
      </c>
      <c r="J8" s="682">
        <f t="shared" si="1"/>
        <v>5.5</v>
      </c>
      <c r="K8" s="682"/>
    </row>
    <row r="9" spans="1:11" ht="14.45" customHeight="1" x14ac:dyDescent="0.15">
      <c r="A9" s="20" t="s">
        <v>62</v>
      </c>
      <c r="B9" s="21"/>
      <c r="C9" s="21"/>
      <c r="D9" s="21"/>
      <c r="E9" s="21"/>
      <c r="F9" s="12" t="s">
        <v>20</v>
      </c>
      <c r="G9" s="12" t="s">
        <v>27</v>
      </c>
      <c r="H9" s="12"/>
      <c r="I9" s="5">
        <f t="shared" si="0"/>
        <v>2</v>
      </c>
      <c r="J9" s="682">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7.5</v>
      </c>
      <c r="K9" s="682"/>
    </row>
    <row r="10" spans="1:11" ht="14.45" customHeight="1" x14ac:dyDescent="0.15">
      <c r="A10" s="20" t="s">
        <v>124</v>
      </c>
      <c r="B10" s="11"/>
      <c r="C10" s="11"/>
      <c r="D10" s="11"/>
      <c r="E10" s="11"/>
      <c r="F10" s="12" t="s">
        <v>20</v>
      </c>
      <c r="G10" s="12" t="s">
        <v>21</v>
      </c>
      <c r="H10" s="12" t="s">
        <v>20</v>
      </c>
      <c r="I10" s="5">
        <f t="shared" si="0"/>
        <v>3</v>
      </c>
      <c r="J10" s="682">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13.5</v>
      </c>
      <c r="K10" s="682"/>
    </row>
    <row r="11" spans="1:11" ht="14.45" customHeight="1" x14ac:dyDescent="0.15">
      <c r="A11" s="20" t="s">
        <v>225</v>
      </c>
      <c r="B11" s="11"/>
      <c r="C11" s="11"/>
      <c r="D11" s="11"/>
      <c r="E11" s="11"/>
      <c r="F11" s="12" t="s">
        <v>21</v>
      </c>
      <c r="G11" s="12"/>
      <c r="H11" s="12" t="s">
        <v>20</v>
      </c>
      <c r="I11" s="5">
        <f t="shared" si="0"/>
        <v>2</v>
      </c>
      <c r="J11" s="682">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9</v>
      </c>
      <c r="K11" s="682"/>
    </row>
    <row r="12" spans="1:11" ht="14.45" customHeight="1" x14ac:dyDescent="0.15">
      <c r="A12" s="20" t="s">
        <v>200</v>
      </c>
      <c r="B12" s="11"/>
      <c r="C12" s="11"/>
      <c r="D12" s="11"/>
      <c r="E12" s="11"/>
      <c r="F12" s="12"/>
      <c r="G12" s="12" t="s">
        <v>20</v>
      </c>
      <c r="H12" s="12" t="s">
        <v>20</v>
      </c>
      <c r="I12" s="5">
        <f t="shared" si="0"/>
        <v>2</v>
      </c>
      <c r="J12" s="682">
        <f>SUM(COUNTIF(B12:H12,"9-11,15-19"))*(6)+(COUNTIF(B12:H12,"9-12,16-19"))*(6)+(COUNTIF(B12:H12,"9-13,17-19"))*(6)+(COUNTIF(B12:H12,"9-19"))*(9)+(COUNTIF(B12:H12,"9-17"))*(7.25)+(COUNTIF(B12:H12,"9-16"))*(6.25)+(COUNTIF(B12:H12,"9-15"))*(5.5)+(COUNTIF(B12:H12,"9-14"))*(4.5)+(COUNTIF(B12:H12,"9-13"))*(4)+(COUNTIF(B12:H12,"9-12"))*(3)+(COUNTIF(B12:H12,"9-11:30"))*(2.5)+(COUNTIF(B12:H12,"13-19"))*(5.5)+(COUNTIF(B12:H12,"14-19"))*(4.5)+(COUNTIF(B12:H12,"15-19"))*(4)+(COUNTIF(B12:H12,"16-19"))*(3)+(COUNTIF(B12:H12,"16:30-19"))*(2.5)+(COUNTIF(B12:H12,"10-14"))*(4)+(COUNTIF(B12:H12,"草加9-14"))*(4.5)+(COUNTIF(B12:H12,"新田9-14"))*(4.5)+(COUNTIF(B12:H12,"新田14-19"))*(4.5)</f>
        <v>9</v>
      </c>
      <c r="K12" s="682"/>
    </row>
    <row r="13" spans="1:11" ht="14.45" customHeight="1" x14ac:dyDescent="0.15">
      <c r="A13" s="20" t="s">
        <v>239</v>
      </c>
      <c r="B13" s="11"/>
      <c r="C13" s="11"/>
      <c r="D13" s="11"/>
      <c r="E13" s="11"/>
      <c r="F13" s="12"/>
      <c r="G13" s="12" t="s">
        <v>184</v>
      </c>
      <c r="H13" s="12" t="s">
        <v>184</v>
      </c>
      <c r="I13" s="5">
        <f t="shared" si="0"/>
        <v>2</v>
      </c>
      <c r="J13" s="682">
        <f>SUM(COUNTIF(B13:H13,"9-11,15-19"))*(6)+(COUNTIF(B13:H13,"9-12,16-19"))*(6)+(COUNTIF(B13:H13,"9-13,17-19"))*(6)+(COUNTIF(B13:H13,"9-19"))*(9)+(COUNTIF(B13:H13,"9-17"))*(7.25)+(COUNTIF(B13:H13,"9-16"))*(6.25)+(COUNTIF(B13:H13,"9-15"))*(5.5)+(COUNTIF(B13:H13,"9-14"))*(4.5)+(COUNTIF(B13:H13,"9-13"))*(4)+(COUNTIF(B13:H13,"9-12"))*(3)+(COUNTIF(B13:H13,"9-11:30"))*(2.5)+(COUNTIF(B13:H13,"13-19"))*(5.5)+(COUNTIF(B13:H13,"14-19"))*(4.5)+(COUNTIF(B13:H13,"15-19"))*(4)+(COUNTIF(B13:H13,"16-19"))*(3)+(COUNTIF(B13:H13,"16:30-19"))*(2.5)+(COUNTIF(B13:H13,"10-14"))*(4)+(COUNTIF(B13:H13,"草加9-14"))*(4.5)+(COUNTIF(B13:H13,"新田9-14"))*(4.5)+(COUNTIF(B13:H13,"新田14-19"))*(4.5)+(COUNTIF(B13:H13,"11-19"))*(6.25)</f>
        <v>12.5</v>
      </c>
      <c r="K13" s="682"/>
    </row>
    <row r="14" spans="1:11" ht="14.45" customHeight="1" x14ac:dyDescent="0.15">
      <c r="A14" s="20" t="s">
        <v>38</v>
      </c>
      <c r="B14" s="11"/>
      <c r="C14" s="11"/>
      <c r="D14" s="11"/>
      <c r="E14" s="11"/>
      <c r="F14" s="12" t="s">
        <v>21</v>
      </c>
      <c r="G14" s="103" t="s">
        <v>57</v>
      </c>
      <c r="H14" s="103" t="s">
        <v>56</v>
      </c>
      <c r="I14" s="5">
        <f t="shared" si="0"/>
        <v>3</v>
      </c>
      <c r="J14" s="682">
        <f>SUM(COUNTIF(B14:H14,"9-11,15-19"))*(6)+(COUNTIF(B14:H14,"9-12,16-19"))*(6)+(COUNTIF(B14:H14,"9-13,17-19"))*(6)+(COUNTIF(B14:H14,"9-19"))*(9)+(COUNTIF(B14:H14,"9-17"))*(7.25)+(COUNTIF(B14:H14,"9-16"))*(6.25)+(COUNTIF(B14:H14,"9-15"))*(5.5)+(COUNTIF(B14:H14,"9-14"))*(4.5)+(COUNTIF(B14:H14,"9-13"))*(4)+(COUNTIF(B14:H14,"9-12"))*(3)+(COUNTIF(B14:H14,"9-11:30"))*(2.5)+(COUNTIF(B14:H14,"13-19"))*(5.5)+(COUNTIF(B14:H14,"14-19"))*(4.5)+(COUNTIF(B14:H14,"15-19"))*(4)+(COUNTIF(B14:H14,"16-19"))*(3)+(COUNTIF(B14:H14,"16:30-19"))*(2.5)+(COUNTIF(B14:H14,"10-14"))*(4)+(COUNTIF(B14:H14,"草加9-14"))*(4.5)+(COUNTIF(B14:H14,"新田9-14"))*(4.5)+(COUNTIF(B14:H14,"新田14-19"))*(4.5)</f>
        <v>13.5</v>
      </c>
      <c r="K14" s="682"/>
    </row>
    <row r="15" spans="1:11" ht="14.45" customHeight="1" x14ac:dyDescent="0.15">
      <c r="A15" s="22" t="s">
        <v>0</v>
      </c>
      <c r="B15" s="90">
        <v>45873</v>
      </c>
      <c r="C15" s="90">
        <v>45874</v>
      </c>
      <c r="D15" s="90">
        <v>45875</v>
      </c>
      <c r="E15" s="90">
        <v>45876</v>
      </c>
      <c r="F15" s="90">
        <v>45877</v>
      </c>
      <c r="G15" s="90">
        <v>45878</v>
      </c>
      <c r="H15" s="90">
        <v>45879</v>
      </c>
      <c r="I15" s="688" t="s">
        <v>1</v>
      </c>
      <c r="J15" s="690" t="s">
        <v>2</v>
      </c>
      <c r="K15" s="690"/>
    </row>
    <row r="16" spans="1:11" ht="14.45" customHeight="1" x14ac:dyDescent="0.15">
      <c r="A16" s="22" t="s">
        <v>3</v>
      </c>
      <c r="B16" s="2" t="s">
        <v>4</v>
      </c>
      <c r="C16" s="2" t="s">
        <v>5</v>
      </c>
      <c r="D16" s="21" t="s">
        <v>6</v>
      </c>
      <c r="E16" s="2" t="s">
        <v>7</v>
      </c>
      <c r="F16" s="2" t="s">
        <v>8</v>
      </c>
      <c r="G16" s="2" t="s">
        <v>9</v>
      </c>
      <c r="H16" s="24" t="s">
        <v>10</v>
      </c>
      <c r="I16" s="689"/>
      <c r="J16" s="690"/>
      <c r="K16" s="690"/>
    </row>
    <row r="17" spans="1:11" ht="14.45" customHeight="1" x14ac:dyDescent="0.15">
      <c r="A17" s="126" t="s">
        <v>13</v>
      </c>
      <c r="B17" s="12"/>
      <c r="C17" s="21"/>
      <c r="D17" s="21"/>
      <c r="E17" s="12"/>
      <c r="F17" s="12"/>
      <c r="G17" s="12"/>
      <c r="H17" s="12"/>
      <c r="I17" s="5"/>
      <c r="J17" s="682"/>
      <c r="K17" s="692"/>
    </row>
    <row r="18" spans="1:11" ht="14.45" customHeight="1" x14ac:dyDescent="0.15">
      <c r="A18" s="20" t="s">
        <v>37</v>
      </c>
      <c r="B18" s="12" t="s">
        <v>21</v>
      </c>
      <c r="C18" s="21"/>
      <c r="D18" s="11"/>
      <c r="E18" s="12" t="s">
        <v>21</v>
      </c>
      <c r="F18" s="12"/>
      <c r="G18" s="16" t="s">
        <v>40</v>
      </c>
      <c r="H18" s="12"/>
      <c r="I18" s="5">
        <f t="shared" ref="I18:I21" si="2">COUNTIFS(B18:H18,"&lt;&gt;空",B18:H18,"&lt;&gt;休",B18:H18,"&lt;&gt;調",B18:H18,"&lt;&gt;",B18:H18,"&lt;&gt;調整休")</f>
        <v>3</v>
      </c>
      <c r="J18" s="682">
        <f t="shared" ref="J18:J20" si="3">SUM(COUNTIF(B18:H18,"9-11,15-19"))*(6)+(COUNTIF(B18:H18,"9-12,16-19"))*(6)+(COUNTIF(B18:H18,"9-13,17-19"))*(6)+(COUNTIF(B18:H18,"9-19"))*(9)+(COUNTIF(B18:H18,"9-17"))*(7.25)+(COUNTIF(B18:H18,"9-16"))*(6.25)+(COUNTIF(B18:H18,"9-15"))*(5.5)+(COUNTIF(B18:H18,"9-14"))*(4.5)+(COUNTIF(B18:H18,"9-13"))*(4)+(COUNTIF(B18:H18,"9-12"))*(3)+(COUNTIF(B18:H18,"9-11:30"))*(2.5)+(COUNTIF(B18:H18,"13-19"))*(5.5)+(COUNTIF(B18:H18,"14-19"))*(4.5)+(COUNTIF(B18:H18,"15-19"))*(4)+(COUNTIF(B18:H18,"16-19"))*(3)+(COUNTIF(B18:H18,"16:30-19"))*(2.5)+(COUNTIF(B18:H18,"10-14"))*(4)+(COUNTIF(B18:H18,"草加9-14"))*(4.5)+(COUNTIF(B18:H18,"新田9-14"))*(4.5)+(COUNTIF(B18:H18,"新田14-19"))*(4.5)</f>
        <v>15</v>
      </c>
      <c r="K18" s="682"/>
    </row>
    <row r="19" spans="1:11" ht="14.45" customHeight="1" x14ac:dyDescent="0.15">
      <c r="A19" s="20" t="s">
        <v>19</v>
      </c>
      <c r="B19" s="12" t="s">
        <v>20</v>
      </c>
      <c r="C19" s="21"/>
      <c r="D19" s="11"/>
      <c r="E19" s="12" t="s">
        <v>20</v>
      </c>
      <c r="F19" s="12"/>
      <c r="G19" s="12" t="s">
        <v>22</v>
      </c>
      <c r="H19" s="12" t="s">
        <v>21</v>
      </c>
      <c r="I19" s="5">
        <f t="shared" si="2"/>
        <v>4</v>
      </c>
      <c r="J19" s="682">
        <v>21.25</v>
      </c>
      <c r="K19" s="682"/>
    </row>
    <row r="20" spans="1:11" ht="14.45" customHeight="1" x14ac:dyDescent="0.15">
      <c r="A20" s="20" t="s">
        <v>26</v>
      </c>
      <c r="B20" s="12"/>
      <c r="C20" s="21"/>
      <c r="D20" s="11"/>
      <c r="E20" s="12" t="s">
        <v>20</v>
      </c>
      <c r="F20" s="12"/>
      <c r="G20" s="12"/>
      <c r="H20" s="12" t="s">
        <v>51</v>
      </c>
      <c r="I20" s="5">
        <f t="shared" si="2"/>
        <v>2</v>
      </c>
      <c r="J20" s="682">
        <f t="shared" si="3"/>
        <v>10</v>
      </c>
      <c r="K20" s="682"/>
    </row>
    <row r="21" spans="1:11" ht="14.45" customHeight="1" x14ac:dyDescent="0.15">
      <c r="A21" s="20" t="s">
        <v>62</v>
      </c>
      <c r="B21" s="12" t="s">
        <v>20</v>
      </c>
      <c r="C21" s="21"/>
      <c r="D21" s="32"/>
      <c r="E21" s="93" t="s">
        <v>84</v>
      </c>
      <c r="F21" s="12" t="s">
        <v>20</v>
      </c>
      <c r="G21" s="12" t="s">
        <v>27</v>
      </c>
      <c r="H21" s="12"/>
      <c r="I21" s="5">
        <f t="shared" si="2"/>
        <v>4</v>
      </c>
      <c r="J21" s="682">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16.5</v>
      </c>
      <c r="K21" s="682"/>
    </row>
    <row r="22" spans="1:11" ht="14.45" customHeight="1" x14ac:dyDescent="0.15">
      <c r="A22" s="20" t="s">
        <v>124</v>
      </c>
      <c r="B22" s="93" t="s">
        <v>84</v>
      </c>
      <c r="C22" s="11"/>
      <c r="D22" s="11"/>
      <c r="E22" s="93" t="s">
        <v>84</v>
      </c>
      <c r="F22" s="12" t="s">
        <v>20</v>
      </c>
      <c r="G22" s="12" t="s">
        <v>21</v>
      </c>
      <c r="H22" s="12" t="s">
        <v>20</v>
      </c>
      <c r="I22" s="5">
        <f>COUNTIFS(B22:H22,"&lt;&gt;空",B22:H22,"&lt;&gt;休",B22:H22,"&lt;&gt;調",B22:H22,"&lt;&gt;",B22:H22,"&lt;&gt;調整休")</f>
        <v>5</v>
      </c>
      <c r="J22" s="682">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草加9-14"))*(4.5)+(COUNTIF(B22:H22,"新田9-14"))*(4.5)+(COUNTIF(B22:H22,"新田14-19"))*(4.5)</f>
        <v>22.5</v>
      </c>
      <c r="K22" s="682"/>
    </row>
    <row r="23" spans="1:11" ht="14.45" customHeight="1" x14ac:dyDescent="0.15">
      <c r="A23" s="20" t="s">
        <v>225</v>
      </c>
      <c r="B23" s="12" t="s">
        <v>21</v>
      </c>
      <c r="C23" s="32"/>
      <c r="D23" s="32"/>
      <c r="E23" s="12"/>
      <c r="F23" s="12" t="s">
        <v>21</v>
      </c>
      <c r="G23" s="12"/>
      <c r="H23" s="12" t="s">
        <v>20</v>
      </c>
      <c r="I23" s="5">
        <f t="shared" ref="I23:I26" si="4">COUNTIFS(B23:H23,"&lt;&gt;空",B23:H23,"&lt;&gt;休",B23:H23,"&lt;&gt;調",B23:H23,"&lt;&gt;",B23:H23,"&lt;&gt;調整休")</f>
        <v>3</v>
      </c>
      <c r="J23" s="682">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草加9-14"))*(4.5)+(COUNTIF(B23:H23,"新田9-14"))*(4.5)+(COUNTIF(B23:H23,"新田14-19"))*(4.5)</f>
        <v>13.5</v>
      </c>
      <c r="K23" s="682"/>
    </row>
    <row r="24" spans="1:11" ht="14.45" customHeight="1" x14ac:dyDescent="0.15">
      <c r="A24" s="20" t="s">
        <v>200</v>
      </c>
      <c r="B24" s="12"/>
      <c r="C24" s="32"/>
      <c r="D24" s="32"/>
      <c r="E24" s="12" t="s">
        <v>20</v>
      </c>
      <c r="F24" s="12"/>
      <c r="G24" s="12" t="s">
        <v>20</v>
      </c>
      <c r="H24" s="12" t="s">
        <v>20</v>
      </c>
      <c r="I24" s="5">
        <f t="shared" si="4"/>
        <v>3</v>
      </c>
      <c r="J24" s="682">
        <f>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草加9-14"))*(4.5)+(COUNTIF(B24:H24,"新田9-14"))*(4.5)+(COUNTIF(B24:H24,"新田14-19"))*(4.5)</f>
        <v>13.5</v>
      </c>
      <c r="K24" s="682"/>
    </row>
    <row r="25" spans="1:11" ht="14.45" customHeight="1" x14ac:dyDescent="0.15">
      <c r="A25" s="20" t="s">
        <v>239</v>
      </c>
      <c r="B25" s="12"/>
      <c r="C25" s="11"/>
      <c r="D25" s="11"/>
      <c r="E25" s="12"/>
      <c r="F25" s="12"/>
      <c r="G25" s="12" t="s">
        <v>184</v>
      </c>
      <c r="H25" s="12" t="s">
        <v>184</v>
      </c>
      <c r="I25" s="5">
        <f t="shared" si="4"/>
        <v>2</v>
      </c>
      <c r="J25" s="682">
        <f>SUM(COUNTIF(B25:H25,"9-11,15-19"))*(6)+(COUNTIF(B25:H25,"9-12,16-19"))*(6)+(COUNTIF(B25:H25,"9-13,17-19"))*(6)+(COUNTIF(B25:H25,"9-19"))*(9)+(COUNTIF(B25:H25,"9-17"))*(7.25)+(COUNTIF(B25:H25,"9-16"))*(6.25)+(COUNTIF(B25:H25,"9-15"))*(5.5)+(COUNTIF(B25:H25,"9-14"))*(4.5)+(COUNTIF(B25:H25,"9-13"))*(4)+(COUNTIF(B25:H25,"9-12"))*(3)+(COUNTIF(B25:H25,"9-11:30"))*(2.5)+(COUNTIF(B25:H25,"13-19"))*(5.5)+(COUNTIF(B25:H25,"14-19"))*(4.5)+(COUNTIF(B25:H25,"15-19"))*(4)+(COUNTIF(B25:H25,"16-19"))*(3)+(COUNTIF(B25:H25,"16:30-19"))*(2.5)+(COUNTIF(B25:H25,"10-14"))*(4)+(COUNTIF(B25:H25,"草加9-14"))*(4.5)+(COUNTIF(B25:H25,"新田9-14"))*(4.5)+(COUNTIF(B25:H25,"新田14-19"))*(4.5)+(COUNTIF(B25:H25,"11-19"))*(6.25)</f>
        <v>12.5</v>
      </c>
      <c r="K25" s="682"/>
    </row>
    <row r="26" spans="1:11" ht="14.45" customHeight="1" x14ac:dyDescent="0.15">
      <c r="A26" s="20" t="s">
        <v>38</v>
      </c>
      <c r="B26" s="12" t="s">
        <v>21</v>
      </c>
      <c r="C26" s="11"/>
      <c r="D26" s="11"/>
      <c r="E26" s="12"/>
      <c r="F26" s="12" t="s">
        <v>21</v>
      </c>
      <c r="G26" s="103" t="s">
        <v>56</v>
      </c>
      <c r="H26" s="103" t="s">
        <v>56</v>
      </c>
      <c r="I26" s="5">
        <f t="shared" si="4"/>
        <v>4</v>
      </c>
      <c r="J26" s="682">
        <f>SUM(COUNTIF(B26:H26,"9-11,15-19"))*(6)+(COUNTIF(B26:H26,"9-12,16-19"))*(6)+(COUNTIF(B26:H26,"9-13,17-19"))*(6)+(COUNTIF(B26:H26,"9-19"))*(9)+(COUNTIF(B26:H26,"9-17"))*(7.25)+(COUNTIF(B26:H26,"9-16"))*(6.25)+(COUNTIF(B26:H26,"9-15"))*(5.5)+(COUNTIF(B26:H26,"9-14"))*(4.5)+(COUNTIF(B26:H26,"9-13"))*(4)+(COUNTIF(B26:H26,"9-12"))*(3)+(COUNTIF(B26:H26,"9-11:30"))*(2.5)+(COUNTIF(B26:H26,"13-19"))*(5.5)+(COUNTIF(B26:H26,"14-19"))*(4.5)+(COUNTIF(B26:H26,"15-19"))*(4)+(COUNTIF(B26:H26,"16-19"))*(3)+(COUNTIF(B26:H26,"16:30-19"))*(2.5)+(COUNTIF(B26:H26,"10-14"))*(4)+(COUNTIF(B26:H26,"草加9-14"))*(4.5)+(COUNTIF(B26:H26,"新田9-14"))*(4.5)+(COUNTIF(B26:H26,"新田14-19"))*(4.5)</f>
        <v>18</v>
      </c>
      <c r="K26" s="682"/>
    </row>
    <row r="27" spans="1:11" ht="14.45" customHeight="1" x14ac:dyDescent="0.15">
      <c r="A27" s="22" t="s">
        <v>0</v>
      </c>
      <c r="B27" s="23">
        <v>45880</v>
      </c>
      <c r="C27" s="23">
        <v>45881</v>
      </c>
      <c r="D27" s="23">
        <v>45882</v>
      </c>
      <c r="E27" s="23">
        <v>45883</v>
      </c>
      <c r="F27" s="23">
        <v>45884</v>
      </c>
      <c r="G27" s="23">
        <v>45885</v>
      </c>
      <c r="H27" s="23">
        <v>45886</v>
      </c>
      <c r="I27" s="688" t="s">
        <v>1</v>
      </c>
      <c r="J27" s="690" t="s">
        <v>2</v>
      </c>
      <c r="K27" s="690"/>
    </row>
    <row r="28" spans="1:11" ht="14.45" customHeight="1" x14ac:dyDescent="0.15">
      <c r="A28" s="22" t="s">
        <v>3</v>
      </c>
      <c r="B28" s="24" t="s">
        <v>4</v>
      </c>
      <c r="C28" s="21" t="s">
        <v>5</v>
      </c>
      <c r="D28" s="21" t="s">
        <v>6</v>
      </c>
      <c r="E28" s="2" t="s">
        <v>7</v>
      </c>
      <c r="F28" s="2" t="s">
        <v>8</v>
      </c>
      <c r="G28" s="2" t="s">
        <v>9</v>
      </c>
      <c r="H28" s="24" t="s">
        <v>10</v>
      </c>
      <c r="I28" s="689"/>
      <c r="J28" s="690"/>
      <c r="K28" s="690"/>
    </row>
    <row r="29" spans="1:11" ht="14.45" customHeight="1" x14ac:dyDescent="0.15">
      <c r="A29" s="126" t="s">
        <v>12</v>
      </c>
      <c r="B29" s="1024" t="s">
        <v>256</v>
      </c>
      <c r="C29" s="1025"/>
      <c r="D29" s="1025"/>
      <c r="E29" s="1025"/>
      <c r="F29" s="1026"/>
      <c r="G29" s="12"/>
      <c r="H29" s="12"/>
      <c r="I29" s="5"/>
      <c r="J29" s="693"/>
      <c r="K29" s="692"/>
    </row>
    <row r="30" spans="1:11" ht="14.45" customHeight="1" x14ac:dyDescent="0.15">
      <c r="A30" s="20" t="s">
        <v>37</v>
      </c>
      <c r="B30" s="21"/>
      <c r="C30" s="21"/>
      <c r="D30" s="21"/>
      <c r="E30" s="21"/>
      <c r="F30" s="21"/>
      <c r="G30" s="16" t="s">
        <v>40</v>
      </c>
      <c r="H30" s="12" t="s">
        <v>20</v>
      </c>
      <c r="I30" s="5">
        <f t="shared" ref="I30:I38" si="5">COUNTIFS(B30:H30,"&lt;&gt;空",B30:H30,"&lt;&gt;休",B30:H30,"&lt;&gt;調",B30:H30,"&lt;&gt;",B30:H30,"&lt;&gt;調整休")</f>
        <v>2</v>
      </c>
      <c r="J30" s="682">
        <f t="shared" ref="J30:J32" si="6">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10.5</v>
      </c>
      <c r="K30" s="682"/>
    </row>
    <row r="31" spans="1:11" ht="14.45" customHeight="1" x14ac:dyDescent="0.15">
      <c r="A31" s="20" t="s">
        <v>19</v>
      </c>
      <c r="B31" s="21"/>
      <c r="C31" s="21"/>
      <c r="D31" s="21"/>
      <c r="E31" s="21"/>
      <c r="F31" s="21"/>
      <c r="G31" s="12" t="s">
        <v>22</v>
      </c>
      <c r="H31" s="12" t="s">
        <v>21</v>
      </c>
      <c r="I31" s="5">
        <f t="shared" si="5"/>
        <v>2</v>
      </c>
      <c r="J31" s="682">
        <f t="shared" si="6"/>
        <v>10</v>
      </c>
      <c r="K31" s="682"/>
    </row>
    <row r="32" spans="1:11" ht="14.45" customHeight="1" x14ac:dyDescent="0.15">
      <c r="A32" s="20" t="s">
        <v>26</v>
      </c>
      <c r="B32" s="21"/>
      <c r="C32" s="21"/>
      <c r="D32" s="21"/>
      <c r="E32" s="21"/>
      <c r="F32" s="21"/>
      <c r="G32" s="12"/>
      <c r="H32" s="12" t="s">
        <v>51</v>
      </c>
      <c r="I32" s="5">
        <f t="shared" si="5"/>
        <v>1</v>
      </c>
      <c r="J32" s="682">
        <f t="shared" si="6"/>
        <v>5.5</v>
      </c>
      <c r="K32" s="682"/>
    </row>
    <row r="33" spans="1:11" ht="14.45" customHeight="1" x14ac:dyDescent="0.15">
      <c r="A33" s="20" t="s">
        <v>62</v>
      </c>
      <c r="B33" s="21"/>
      <c r="C33" s="21"/>
      <c r="D33" s="21"/>
      <c r="E33" s="21"/>
      <c r="F33" s="21"/>
      <c r="G33" s="12" t="s">
        <v>27</v>
      </c>
      <c r="H33" s="12"/>
      <c r="I33" s="5">
        <f t="shared" si="5"/>
        <v>1</v>
      </c>
      <c r="J33" s="682">
        <f>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草加9-14"))*(4.5)+(COUNTIF(B33:H33,"新田9-14"))*(4.5)+(COUNTIF(B33:H33,"新田14-19"))*(4.5)</f>
        <v>3</v>
      </c>
      <c r="K33" s="682"/>
    </row>
    <row r="34" spans="1:11" ht="14.45" customHeight="1" x14ac:dyDescent="0.15">
      <c r="A34" s="20" t="s">
        <v>124</v>
      </c>
      <c r="B34" s="11"/>
      <c r="C34" s="11"/>
      <c r="D34" s="11"/>
      <c r="E34" s="11"/>
      <c r="F34" s="11"/>
      <c r="G34" s="12" t="s">
        <v>21</v>
      </c>
      <c r="H34" s="12" t="s">
        <v>20</v>
      </c>
      <c r="I34" s="5">
        <f t="shared" si="5"/>
        <v>2</v>
      </c>
      <c r="J34" s="682">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草加9-14"))*(4.5)+(COUNTIF(B34:H34,"新田9-14"))*(4.5)+(COUNTIF(B34:H34,"新田14-19"))*(4.5)</f>
        <v>9</v>
      </c>
      <c r="K34" s="682"/>
    </row>
    <row r="35" spans="1:11" ht="14.45" customHeight="1" x14ac:dyDescent="0.15">
      <c r="A35" s="20" t="s">
        <v>225</v>
      </c>
      <c r="B35" s="32"/>
      <c r="C35" s="32"/>
      <c r="D35" s="32"/>
      <c r="E35" s="32"/>
      <c r="F35" s="32"/>
      <c r="G35" s="12"/>
      <c r="H35" s="12" t="s">
        <v>20</v>
      </c>
      <c r="I35" s="5">
        <f t="shared" si="5"/>
        <v>1</v>
      </c>
      <c r="J35" s="682">
        <f>SUM(COUNTIF(B35:H35,"9-11,15-19"))*(6)+(COUNTIF(B35:H35,"9-12,16-19"))*(6)+(COUNTIF(B35:H35,"9-13,17-19"))*(6)+(COUNTIF(B35:H35,"9-19"))*(9)+(COUNTIF(B35:H35,"9-17"))*(7.25)+(COUNTIF(B35:H35,"9-16"))*(6.25)+(COUNTIF(B35:H35,"9-15"))*(5.5)+(COUNTIF(B35:H35,"9-14"))*(4.5)+(COUNTIF(B35:H35,"9-13"))*(4)+(COUNTIF(B35:H35,"9-12"))*(3)+(COUNTIF(B35:H35,"9-11:30"))*(2.5)+(COUNTIF(B35:H35,"13-19"))*(5.5)+(COUNTIF(B35:H35,"14-19"))*(4.5)+(COUNTIF(B35:H35,"15-19"))*(4)+(COUNTIF(B35:H35,"16-19"))*(3)+(COUNTIF(B35:H35,"16:30-19"))*(2.5)+(COUNTIF(B35:H35,"10-14"))*(4)+(COUNTIF(B35:H35,"草加9-14"))*(4.5)+(COUNTIF(B35:H35,"新田9-14"))*(4.5)+(COUNTIF(B35:H35,"新田14-19"))*(4.5)</f>
        <v>4.5</v>
      </c>
      <c r="K35" s="682"/>
    </row>
    <row r="36" spans="1:11" ht="14.45" customHeight="1" x14ac:dyDescent="0.15">
      <c r="A36" s="20" t="s">
        <v>200</v>
      </c>
      <c r="B36" s="32"/>
      <c r="C36" s="32"/>
      <c r="D36" s="32"/>
      <c r="E36" s="32"/>
      <c r="F36" s="32"/>
      <c r="G36" s="12" t="s">
        <v>20</v>
      </c>
      <c r="H36" s="12" t="s">
        <v>20</v>
      </c>
      <c r="I36" s="5">
        <f t="shared" si="5"/>
        <v>2</v>
      </c>
      <c r="J36" s="682">
        <f>SUM(COUNTIF(B36:H36,"9-11,15-19"))*(6)+(COUNTIF(B36:H36,"9-12,16-19"))*(6)+(COUNTIF(B36:H36,"9-13,17-19"))*(6)+(COUNTIF(B36:H36,"9-19"))*(9)+(COUNTIF(B36:H36,"9-17"))*(7.25)+(COUNTIF(B36:H36,"9-16"))*(6.25)+(COUNTIF(B36:H36,"9-15"))*(5.5)+(COUNTIF(B36:H36,"9-14"))*(4.5)+(COUNTIF(B36:H36,"9-13"))*(4)+(COUNTIF(B36:H36,"9-12"))*(3)+(COUNTIF(B36:H36,"9-11:30"))*(2.5)+(COUNTIF(B36:H36,"13-19"))*(5.5)+(COUNTIF(B36:H36,"14-19"))*(4.5)+(COUNTIF(B36:H36,"15-19"))*(4)+(COUNTIF(B36:H36,"16-19"))*(3)+(COUNTIF(B36:H36,"16:30-19"))*(2.5)+(COUNTIF(B36:H36,"10-14"))*(4)+(COUNTIF(B36:H36,"草加9-14"))*(4.5)+(COUNTIF(B36:H36,"新田9-14"))*(4.5)+(COUNTIF(B36:H36,"新田14-19"))*(4.5)</f>
        <v>9</v>
      </c>
      <c r="K36" s="682"/>
    </row>
    <row r="37" spans="1:11" ht="14.45" customHeight="1" x14ac:dyDescent="0.15">
      <c r="A37" s="20" t="s">
        <v>239</v>
      </c>
      <c r="B37" s="11"/>
      <c r="C37" s="11"/>
      <c r="D37" s="11"/>
      <c r="E37" s="11"/>
      <c r="F37" s="11"/>
      <c r="G37" s="12" t="s">
        <v>184</v>
      </c>
      <c r="H37" s="12" t="s">
        <v>184</v>
      </c>
      <c r="I37" s="5">
        <f t="shared" si="5"/>
        <v>2</v>
      </c>
      <c r="J37" s="682">
        <f>SUM(COUNTIF(B37:H37,"9-11,15-19"))*(6)+(COUNTIF(B37:H37,"9-12,16-19"))*(6)+(COUNTIF(B37:H37,"9-13,17-19"))*(6)+(COUNTIF(B37:H37,"9-19"))*(9)+(COUNTIF(B37:H37,"9-17"))*(7.25)+(COUNTIF(B37:H37,"9-16"))*(6.25)+(COUNTIF(B37:H37,"9-15"))*(5.5)+(COUNTIF(B37:H37,"9-14"))*(4.5)+(COUNTIF(B37:H37,"9-13"))*(4)+(COUNTIF(B37:H37,"9-12"))*(3)+(COUNTIF(B37:H37,"9-11:30"))*(2.5)+(COUNTIF(B37:H37,"13-19"))*(5.5)+(COUNTIF(B37:H37,"14-19"))*(4.5)+(COUNTIF(B37:H37,"15-19"))*(4)+(COUNTIF(B37:H37,"16-19"))*(3)+(COUNTIF(B37:H37,"16:30-19"))*(2.5)+(COUNTIF(B37:H37,"10-14"))*(4)+(COUNTIF(B37:H37,"草加9-14"))*(4.5)+(COUNTIF(B37:H37,"新田9-14"))*(4.5)+(COUNTIF(B37:H37,"新田14-19"))*(4.5)+(COUNTIF(B37:H37,"11-19"))*(6.25)</f>
        <v>12.5</v>
      </c>
      <c r="K37" s="682"/>
    </row>
    <row r="38" spans="1:11" ht="14.45" customHeight="1" x14ac:dyDescent="0.15">
      <c r="A38" s="20" t="s">
        <v>38</v>
      </c>
      <c r="B38" s="11"/>
      <c r="C38" s="11"/>
      <c r="D38" s="11"/>
      <c r="E38" s="11"/>
      <c r="F38" s="11"/>
      <c r="G38" s="103" t="s">
        <v>57</v>
      </c>
      <c r="H38" s="103" t="s">
        <v>56</v>
      </c>
      <c r="I38" s="5">
        <f t="shared" si="5"/>
        <v>2</v>
      </c>
      <c r="J38" s="682">
        <f>SUM(COUNTIF(B38:H38,"9-11,15-19"))*(6)+(COUNTIF(B38:H38,"9-12,16-19"))*(6)+(COUNTIF(B38:H38,"9-13,17-19"))*(6)+(COUNTIF(B38:H38,"9-19"))*(9)+(COUNTIF(B38:H38,"9-17"))*(7.25)+(COUNTIF(B38:H38,"9-16"))*(6.25)+(COUNTIF(B38:H38,"9-15"))*(5.5)+(COUNTIF(B38:H38,"9-14"))*(4.5)+(COUNTIF(B38:H38,"9-13"))*(4)+(COUNTIF(B38:H38,"9-12"))*(3)+(COUNTIF(B38:H38,"9-11:30"))*(2.5)+(COUNTIF(B38:H38,"13-19"))*(5.5)+(COUNTIF(B38:H38,"14-19"))*(4.5)+(COUNTIF(B38:H38,"15-19"))*(4)+(COUNTIF(B38:H38,"16-19"))*(3)+(COUNTIF(B38:H38,"16:30-19"))*(2.5)+(COUNTIF(B38:H38,"10-14"))*(4)+(COUNTIF(B38:H38,"草加9-14"))*(4.5)+(COUNTIF(B38:H38,"新田9-14"))*(4.5)+(COUNTIF(B38:H38,"新田14-19"))*(4.5)</f>
        <v>9</v>
      </c>
      <c r="K38" s="682"/>
    </row>
    <row r="39" spans="1:11" ht="14.45" customHeight="1" x14ac:dyDescent="0.15">
      <c r="A39" s="22" t="s">
        <v>0</v>
      </c>
      <c r="B39" s="90">
        <v>45887</v>
      </c>
      <c r="C39" s="90">
        <v>45888</v>
      </c>
      <c r="D39" s="90">
        <v>45889</v>
      </c>
      <c r="E39" s="90">
        <v>45890</v>
      </c>
      <c r="F39" s="90">
        <v>45891</v>
      </c>
      <c r="G39" s="90">
        <v>45892</v>
      </c>
      <c r="H39" s="90">
        <v>45893</v>
      </c>
      <c r="I39" s="688" t="s">
        <v>1</v>
      </c>
      <c r="J39" s="690" t="s">
        <v>2</v>
      </c>
      <c r="K39" s="690"/>
    </row>
    <row r="40" spans="1:11" ht="14.45" customHeight="1" x14ac:dyDescent="0.15">
      <c r="A40" s="22" t="s">
        <v>3</v>
      </c>
      <c r="B40" s="2" t="s">
        <v>4</v>
      </c>
      <c r="C40" s="21" t="s">
        <v>5</v>
      </c>
      <c r="D40" s="21" t="s">
        <v>6</v>
      </c>
      <c r="E40" s="2" t="s">
        <v>7</v>
      </c>
      <c r="F40" s="2" t="s">
        <v>8</v>
      </c>
      <c r="G40" s="2" t="s">
        <v>9</v>
      </c>
      <c r="H40" s="24" t="s">
        <v>10</v>
      </c>
      <c r="I40" s="689"/>
      <c r="J40" s="690"/>
      <c r="K40" s="690"/>
    </row>
    <row r="41" spans="1:11" ht="14.45" customHeight="1" x14ac:dyDescent="0.15">
      <c r="A41" s="126" t="s">
        <v>13</v>
      </c>
      <c r="B41" s="12"/>
      <c r="C41" s="21"/>
      <c r="D41" s="21"/>
      <c r="E41" s="12"/>
      <c r="F41" s="12"/>
      <c r="G41" s="12"/>
      <c r="H41" s="12"/>
      <c r="I41" s="5"/>
      <c r="J41" s="682"/>
      <c r="K41" s="692"/>
    </row>
    <row r="42" spans="1:11" ht="14.45" customHeight="1" x14ac:dyDescent="0.15">
      <c r="A42" s="20" t="s">
        <v>37</v>
      </c>
      <c r="B42" s="12" t="s">
        <v>21</v>
      </c>
      <c r="C42" s="21"/>
      <c r="D42" s="11"/>
      <c r="E42" s="12" t="s">
        <v>21</v>
      </c>
      <c r="F42" s="12"/>
      <c r="G42" s="16" t="s">
        <v>40</v>
      </c>
      <c r="H42" s="12"/>
      <c r="I42" s="5">
        <f t="shared" ref="I42:I45" si="7">COUNTIFS(B42:H42,"&lt;&gt;空",B42:H42,"&lt;&gt;休",B42:H42,"&lt;&gt;調",B42:H42,"&lt;&gt;",B42:H42,"&lt;&gt;調整休")</f>
        <v>3</v>
      </c>
      <c r="J42" s="682">
        <f t="shared" ref="J42:J44" si="8">SUM(COUNTIF(B42:H42,"9-11,15-19"))*(6)+(COUNTIF(B42:H42,"9-12,16-19"))*(6)+(COUNTIF(B42:H42,"9-13,17-19"))*(6)+(COUNTIF(B42:H42,"9-19"))*(9)+(COUNTIF(B42:H42,"9-17"))*(7.25)+(COUNTIF(B42:H42,"9-16"))*(6.25)+(COUNTIF(B42:H42,"9-15"))*(5.5)+(COUNTIF(B42:H42,"9-14"))*(4.5)+(COUNTIF(B42:H42,"9-13"))*(4)+(COUNTIF(B42:H42,"9-12"))*(3)+(COUNTIF(B42:H42,"9-11:30"))*(2.5)+(COUNTIF(B42:H42,"13-19"))*(5.5)+(COUNTIF(B42:H42,"14-19"))*(4.5)+(COUNTIF(B42:H42,"15-19"))*(4)+(COUNTIF(B42:H42,"16-19"))*(3)+(COUNTIF(B42:H42,"16:30-19"))*(2.5)+(COUNTIF(B42:H42,"10-14"))*(4)+(COUNTIF(B42:H42,"草加9-14"))*(4.5)+(COUNTIF(B42:H42,"新田9-14"))*(4.5)+(COUNTIF(B42:H42,"新田14-19"))*(4.5)</f>
        <v>15</v>
      </c>
      <c r="K42" s="682"/>
    </row>
    <row r="43" spans="1:11" ht="14.45" customHeight="1" x14ac:dyDescent="0.15">
      <c r="A43" s="20" t="s">
        <v>19</v>
      </c>
      <c r="B43" s="12" t="s">
        <v>20</v>
      </c>
      <c r="C43" s="21"/>
      <c r="D43" s="11"/>
      <c r="E43" s="12" t="s">
        <v>20</v>
      </c>
      <c r="F43" s="12"/>
      <c r="G43" s="12" t="s">
        <v>22</v>
      </c>
      <c r="H43" s="12" t="s">
        <v>21</v>
      </c>
      <c r="I43" s="5">
        <f t="shared" si="7"/>
        <v>4</v>
      </c>
      <c r="J43" s="682">
        <f t="shared" si="8"/>
        <v>19</v>
      </c>
      <c r="K43" s="682"/>
    </row>
    <row r="44" spans="1:11" ht="14.45" customHeight="1" x14ac:dyDescent="0.15">
      <c r="A44" s="20" t="s">
        <v>26</v>
      </c>
      <c r="B44" s="12"/>
      <c r="C44" s="21"/>
      <c r="D44" s="11"/>
      <c r="E44" s="12" t="s">
        <v>20</v>
      </c>
      <c r="F44" s="12"/>
      <c r="G44" s="12"/>
      <c r="H44" s="12" t="s">
        <v>51</v>
      </c>
      <c r="I44" s="5">
        <f t="shared" si="7"/>
        <v>2</v>
      </c>
      <c r="J44" s="682">
        <f t="shared" si="8"/>
        <v>10</v>
      </c>
      <c r="K44" s="682"/>
    </row>
    <row r="45" spans="1:11" ht="14.45" customHeight="1" x14ac:dyDescent="0.15">
      <c r="A45" s="20" t="s">
        <v>62</v>
      </c>
      <c r="B45" s="12" t="s">
        <v>20</v>
      </c>
      <c r="C45" s="21"/>
      <c r="D45" s="32"/>
      <c r="E45" s="93" t="s">
        <v>84</v>
      </c>
      <c r="F45" s="12" t="s">
        <v>20</v>
      </c>
      <c r="G45" s="12" t="s">
        <v>27</v>
      </c>
      <c r="H45" s="12"/>
      <c r="I45" s="5">
        <f t="shared" si="7"/>
        <v>4</v>
      </c>
      <c r="J45" s="682">
        <f>SUM(COUNTIF(B45:H45,"9-11,15-19"))*(6)+(COUNTIF(B45:H45,"9-12,16-19"))*(6)+(COUNTIF(B45:H45,"9-13,17-19"))*(6)+(COUNTIF(B45:H45,"9-19"))*(9)+(COUNTIF(B45:H45,"9-17"))*(7.25)+(COUNTIF(B45:H45,"9-16"))*(6.25)+(COUNTIF(B45:H45,"9-15"))*(5.5)+(COUNTIF(B45:H45,"9-14"))*(4.5)+(COUNTIF(B45:H45,"9-13"))*(4)+(COUNTIF(B45:H45,"9-12"))*(3)+(COUNTIF(B45:H45,"9-11:30"))*(2.5)+(COUNTIF(B45:H45,"13-19"))*(5.5)+(COUNTIF(B45:H45,"14-19"))*(4.5)+(COUNTIF(B45:H45,"15-19"))*(4)+(COUNTIF(B45:H45,"16-19"))*(3)+(COUNTIF(B45:H45,"16:30-19"))*(2.5)+(COUNTIF(B45:H45,"10-14"))*(4)+(COUNTIF(B45:H45,"草加9-14"))*(4.5)+(COUNTIF(B45:H45,"新田9-14"))*(4.5)+(COUNTIF(B45:H45,"新田14-19"))*(4.5)</f>
        <v>16.5</v>
      </c>
      <c r="K45" s="682"/>
    </row>
    <row r="46" spans="1:11" ht="14.45" customHeight="1" x14ac:dyDescent="0.15">
      <c r="A46" s="20" t="s">
        <v>124</v>
      </c>
      <c r="B46" s="93" t="s">
        <v>84</v>
      </c>
      <c r="C46" s="11"/>
      <c r="D46" s="11"/>
      <c r="E46" s="93" t="s">
        <v>84</v>
      </c>
      <c r="F46" s="12" t="s">
        <v>20</v>
      </c>
      <c r="G46" s="12" t="s">
        <v>21</v>
      </c>
      <c r="H46" s="12" t="s">
        <v>20</v>
      </c>
      <c r="I46" s="5">
        <f>COUNTIFS(B46:H46,"&lt;&gt;空",B46:H46,"&lt;&gt;休",B46:H46,"&lt;&gt;調",B46:H46,"&lt;&gt;",B46:H46,"&lt;&gt;調整休")</f>
        <v>5</v>
      </c>
      <c r="J46" s="682">
        <f>SUM(COUNTIF(B46:H46,"9-11,15-19"))*(6)+(COUNTIF(B46:H46,"9-12,16-19"))*(6)+(COUNTIF(B46:H46,"9-13,17-19"))*(6)+(COUNTIF(B46:H46,"9-19"))*(9)+(COUNTIF(B46:H46,"9-17"))*(7.25)+(COUNTIF(B46:H46,"9-16"))*(6.25)+(COUNTIF(B46:H46,"9-15"))*(5.5)+(COUNTIF(B46:H46,"9-14"))*(4.5)+(COUNTIF(B46:H46,"9-13"))*(4)+(COUNTIF(B46:H46,"9-12"))*(3)+(COUNTIF(B46:H46,"9-11:30"))*(2.5)+(COUNTIF(B46:H46,"13-19"))*(5.5)+(COUNTIF(B46:H46,"14-19"))*(4.5)+(COUNTIF(B46:H46,"15-19"))*(4)+(COUNTIF(B46:H46,"16-19"))*(3)+(COUNTIF(B46:H46,"16:30-19"))*(2.5)+(COUNTIF(B46:H46,"10-14"))*(4)+(COUNTIF(B46:H46,"草加9-14"))*(4.5)+(COUNTIF(B46:H46,"新田9-14"))*(4.5)+(COUNTIF(B46:H46,"新田14-19"))*(4.5)</f>
        <v>22.5</v>
      </c>
      <c r="K46" s="682"/>
    </row>
    <row r="47" spans="1:11" ht="14.45" customHeight="1" x14ac:dyDescent="0.15">
      <c r="A47" s="20" t="s">
        <v>225</v>
      </c>
      <c r="B47" s="12" t="s">
        <v>21</v>
      </c>
      <c r="C47" s="32"/>
      <c r="D47" s="32"/>
      <c r="E47" s="12"/>
      <c r="F47" s="12" t="s">
        <v>21</v>
      </c>
      <c r="G47" s="12"/>
      <c r="H47" s="12" t="s">
        <v>20</v>
      </c>
      <c r="I47" s="5">
        <f t="shared" ref="I47:I50" si="9">COUNTIFS(B47:H47,"&lt;&gt;空",B47:H47,"&lt;&gt;休",B47:H47,"&lt;&gt;調",B47:H47,"&lt;&gt;",B47:H47,"&lt;&gt;調整休")</f>
        <v>3</v>
      </c>
      <c r="J47" s="682">
        <f>SUM(COUNTIF(B47:H47,"9-11,15-19"))*(6)+(COUNTIF(B47:H47,"9-12,16-19"))*(6)+(COUNTIF(B47:H47,"9-13,17-19"))*(6)+(COUNTIF(B47:H47,"9-19"))*(9)+(COUNTIF(B47:H47,"9-17"))*(7.25)+(COUNTIF(B47:H47,"9-16"))*(6.25)+(COUNTIF(B47:H47,"9-15"))*(5.5)+(COUNTIF(B47:H47,"9-14"))*(4.5)+(COUNTIF(B47:H47,"9-13"))*(4)+(COUNTIF(B47:H47,"9-12"))*(3)+(COUNTIF(B47:H47,"9-11:30"))*(2.5)+(COUNTIF(B47:H47,"13-19"))*(5.5)+(COUNTIF(B47:H47,"14-19"))*(4.5)+(COUNTIF(B47:H47,"15-19"))*(4)+(COUNTIF(B47:H47,"16-19"))*(3)+(COUNTIF(B47:H47,"16:30-19"))*(2.5)+(COUNTIF(B47:H47,"10-14"))*(4)+(COUNTIF(B47:H47,"草加9-14"))*(4.5)+(COUNTIF(B47:H47,"新田9-14"))*(4.5)+(COUNTIF(B47:H47,"新田14-19"))*(4.5)</f>
        <v>13.5</v>
      </c>
      <c r="K47" s="682"/>
    </row>
    <row r="48" spans="1:11" ht="14.45" customHeight="1" x14ac:dyDescent="0.15">
      <c r="A48" s="20" t="s">
        <v>200</v>
      </c>
      <c r="B48" s="12"/>
      <c r="C48" s="32"/>
      <c r="D48" s="32"/>
      <c r="E48" s="12" t="s">
        <v>20</v>
      </c>
      <c r="F48" s="12"/>
      <c r="G48" s="12" t="s">
        <v>20</v>
      </c>
      <c r="H48" s="12" t="s">
        <v>20</v>
      </c>
      <c r="I48" s="5">
        <f t="shared" si="9"/>
        <v>3</v>
      </c>
      <c r="J48" s="682">
        <f>SUM(COUNTIF(B48:H48,"9-11,15-19"))*(6)+(COUNTIF(B48:H48,"9-12,16-19"))*(6)+(COUNTIF(B48:H48,"9-13,17-19"))*(6)+(COUNTIF(B48:H48,"9-19"))*(9)+(COUNTIF(B48:H48,"9-17"))*(7.25)+(COUNTIF(B48:H48,"9-16"))*(6.25)+(COUNTIF(B48:H48,"9-15"))*(5.5)+(COUNTIF(B48:H48,"9-14"))*(4.5)+(COUNTIF(B48:H48,"9-13"))*(4)+(COUNTIF(B48:H48,"9-12"))*(3)+(COUNTIF(B48:H48,"9-11:30"))*(2.5)+(COUNTIF(B48:H48,"13-19"))*(5.5)+(COUNTIF(B48:H48,"14-19"))*(4.5)+(COUNTIF(B48:H48,"15-19"))*(4)+(COUNTIF(B48:H48,"16-19"))*(3)+(COUNTIF(B48:H48,"16:30-19"))*(2.5)+(COUNTIF(B48:H48,"10-14"))*(4)+(COUNTIF(B48:H48,"草加9-14"))*(4.5)+(COUNTIF(B48:H48,"新田9-14"))*(4.5)+(COUNTIF(B48:H48,"新田14-19"))*(4.5)</f>
        <v>13.5</v>
      </c>
      <c r="K48" s="682"/>
    </row>
    <row r="49" spans="1:14" ht="14.45" customHeight="1" x14ac:dyDescent="0.15">
      <c r="A49" s="20" t="s">
        <v>239</v>
      </c>
      <c r="B49" s="12"/>
      <c r="C49" s="11"/>
      <c r="D49" s="11"/>
      <c r="E49" s="12"/>
      <c r="F49" s="12"/>
      <c r="G49" s="12" t="s">
        <v>184</v>
      </c>
      <c r="H49" s="12" t="s">
        <v>184</v>
      </c>
      <c r="I49" s="5">
        <f t="shared" si="9"/>
        <v>2</v>
      </c>
      <c r="J49" s="682">
        <f>SUM(COUNTIF(B49:H49,"9-11,15-19"))*(6)+(COUNTIF(B49:H49,"9-12,16-19"))*(6)+(COUNTIF(B49:H49,"9-13,17-19"))*(6)+(COUNTIF(B49:H49,"9-19"))*(9)+(COUNTIF(B49:H49,"9-17"))*(7.25)+(COUNTIF(B49:H49,"9-16"))*(6.25)+(COUNTIF(B49:H49,"9-15"))*(5.5)+(COUNTIF(B49:H49,"9-14"))*(4.5)+(COUNTIF(B49:H49,"9-13"))*(4)+(COUNTIF(B49:H49,"9-12"))*(3)+(COUNTIF(B49:H49,"9-11:30"))*(2.5)+(COUNTIF(B49:H49,"13-19"))*(5.5)+(COUNTIF(B49:H49,"14-19"))*(4.5)+(COUNTIF(B49:H49,"15-19"))*(4)+(COUNTIF(B49:H49,"16-19"))*(3)+(COUNTIF(B49:H49,"16:30-19"))*(2.5)+(COUNTIF(B49:H49,"10-14"))*(4)+(COUNTIF(B49:H49,"草加9-14"))*(4.5)+(COUNTIF(B49:H49,"新田9-14"))*(4.5)+(COUNTIF(B49:H49,"新田14-19"))*(4.5)+(COUNTIF(B49:H49,"11-19"))*(6.25)</f>
        <v>12.5</v>
      </c>
      <c r="K49" s="682"/>
    </row>
    <row r="50" spans="1:14" ht="14.45" customHeight="1" x14ac:dyDescent="0.15">
      <c r="A50" s="20" t="s">
        <v>38</v>
      </c>
      <c r="B50" s="12" t="s">
        <v>21</v>
      </c>
      <c r="C50" s="11"/>
      <c r="D50" s="11"/>
      <c r="E50" s="12"/>
      <c r="F50" s="12" t="s">
        <v>21</v>
      </c>
      <c r="G50" s="103" t="s">
        <v>56</v>
      </c>
      <c r="H50" s="103" t="s">
        <v>56</v>
      </c>
      <c r="I50" s="5">
        <f t="shared" si="9"/>
        <v>4</v>
      </c>
      <c r="J50" s="682">
        <f>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COUNTIF(B50:H50,"草加9-14"))*(4.5)+(COUNTIF(B50:H50,"新田9-14"))*(4.5)+(COUNTIF(B50:H50,"新田14-19"))*(4.5)</f>
        <v>18</v>
      </c>
      <c r="K50" s="682"/>
    </row>
    <row r="51" spans="1:14" ht="14.45" customHeight="1" x14ac:dyDescent="0.15">
      <c r="A51" s="22" t="s">
        <v>0</v>
      </c>
      <c r="B51" s="23">
        <v>45894</v>
      </c>
      <c r="C51" s="23">
        <v>45895</v>
      </c>
      <c r="D51" s="23">
        <v>45896</v>
      </c>
      <c r="E51" s="23">
        <v>45897</v>
      </c>
      <c r="F51" s="23">
        <v>45898</v>
      </c>
      <c r="G51" s="23">
        <v>45899</v>
      </c>
      <c r="H51" s="23">
        <v>45900</v>
      </c>
      <c r="I51" s="688" t="s">
        <v>1</v>
      </c>
      <c r="J51" s="690" t="s">
        <v>2</v>
      </c>
      <c r="K51" s="690"/>
    </row>
    <row r="52" spans="1:14" ht="14.45" customHeight="1" x14ac:dyDescent="0.15">
      <c r="A52" s="22" t="s">
        <v>3</v>
      </c>
      <c r="B52" s="2" t="s">
        <v>4</v>
      </c>
      <c r="C52" s="316" t="s">
        <v>5</v>
      </c>
      <c r="D52" s="21" t="s">
        <v>6</v>
      </c>
      <c r="E52" s="2" t="s">
        <v>7</v>
      </c>
      <c r="F52" s="2" t="s">
        <v>8</v>
      </c>
      <c r="G52" s="2" t="s">
        <v>9</v>
      </c>
      <c r="H52" s="24" t="s">
        <v>10</v>
      </c>
      <c r="I52" s="689"/>
      <c r="J52" s="690"/>
      <c r="K52" s="690"/>
    </row>
    <row r="53" spans="1:14" ht="14.45" customHeight="1" x14ac:dyDescent="0.15">
      <c r="A53" s="126" t="s">
        <v>12</v>
      </c>
      <c r="B53" s="12"/>
      <c r="C53" s="21"/>
      <c r="D53" s="21"/>
      <c r="E53" s="12"/>
      <c r="F53" s="12"/>
      <c r="G53" s="12"/>
      <c r="H53" s="12"/>
      <c r="I53" s="5"/>
      <c r="J53" s="693"/>
      <c r="K53" s="692"/>
    </row>
    <row r="54" spans="1:14" ht="14.45" customHeight="1" x14ac:dyDescent="0.15">
      <c r="A54" s="20" t="s">
        <v>37</v>
      </c>
      <c r="B54" s="12" t="s">
        <v>21</v>
      </c>
      <c r="C54" s="21"/>
      <c r="D54" s="11"/>
      <c r="E54" s="12" t="s">
        <v>21</v>
      </c>
      <c r="F54" s="12"/>
      <c r="G54" s="16" t="s">
        <v>40</v>
      </c>
      <c r="H54" s="12" t="s">
        <v>20</v>
      </c>
      <c r="I54" s="5">
        <f t="shared" ref="I54:I62" si="10">COUNTIFS(B54:H54,"&lt;&gt;空",B54:H54,"&lt;&gt;休",B54:H54,"&lt;&gt;調",B54:H54,"&lt;&gt;",B54:H54,"&lt;&gt;調整休")</f>
        <v>4</v>
      </c>
      <c r="J54" s="682">
        <f t="shared" ref="J54:J56" si="11">SUM(COUNTIF(B54:H54,"9-11,15-19"))*(6)+(COUNTIF(B54:H54,"9-12,16-19"))*(6)+(COUNTIF(B54:H54,"9-13,17-19"))*(6)+(COUNTIF(B54:H54,"9-19"))*(9)+(COUNTIF(B54:H54,"9-17"))*(7.25)+(COUNTIF(B54:H54,"9-16"))*(6.25)+(COUNTIF(B54:H54,"9-15"))*(5.5)+(COUNTIF(B54:H54,"9-14"))*(4.5)+(COUNTIF(B54:H54,"9-13"))*(4)+(COUNTIF(B54:H54,"9-12"))*(3)+(COUNTIF(B54:H54,"9-11:30"))*(2.5)+(COUNTIF(B54:H54,"13-19"))*(5.5)+(COUNTIF(B54:H54,"14-19"))*(4.5)+(COUNTIF(B54:H54,"15-19"))*(4)+(COUNTIF(B54:H54,"16-19"))*(3)+(COUNTIF(B54:H54,"16:30-19"))*(2.5)+(COUNTIF(B54:H54,"10-14"))*(4)+(COUNTIF(B54:H54,"草加9-14"))*(4.5)+(COUNTIF(B54:H54,"新田9-14"))*(4.5)+(COUNTIF(B54:H54,"新田14-19"))*(4.5)</f>
        <v>19.5</v>
      </c>
      <c r="K54" s="682"/>
    </row>
    <row r="55" spans="1:14" ht="14.45" customHeight="1" x14ac:dyDescent="0.15">
      <c r="A55" s="20" t="s">
        <v>19</v>
      </c>
      <c r="B55" s="12"/>
      <c r="C55" s="21"/>
      <c r="D55" s="11"/>
      <c r="E55" s="12" t="s">
        <v>20</v>
      </c>
      <c r="F55" s="12"/>
      <c r="G55" s="12" t="s">
        <v>22</v>
      </c>
      <c r="H55" s="12" t="s">
        <v>21</v>
      </c>
      <c r="I55" s="5">
        <f t="shared" si="10"/>
        <v>3</v>
      </c>
      <c r="J55" s="682">
        <f t="shared" si="11"/>
        <v>14.5</v>
      </c>
      <c r="K55" s="682"/>
    </row>
    <row r="56" spans="1:14" ht="14.45" customHeight="1" x14ac:dyDescent="0.15">
      <c r="A56" s="20" t="s">
        <v>26</v>
      </c>
      <c r="B56" s="12" t="s">
        <v>20</v>
      </c>
      <c r="C56" s="21"/>
      <c r="D56" s="11"/>
      <c r="E56" s="12" t="s">
        <v>20</v>
      </c>
      <c r="F56" s="12"/>
      <c r="G56" s="12"/>
      <c r="H56" s="12" t="s">
        <v>51</v>
      </c>
      <c r="I56" s="5">
        <f t="shared" si="10"/>
        <v>3</v>
      </c>
      <c r="J56" s="682">
        <f t="shared" si="11"/>
        <v>14.5</v>
      </c>
      <c r="K56" s="682"/>
    </row>
    <row r="57" spans="1:14" ht="14.45" customHeight="1" x14ac:dyDescent="0.15">
      <c r="A57" s="20" t="s">
        <v>62</v>
      </c>
      <c r="B57" s="12" t="s">
        <v>20</v>
      </c>
      <c r="C57" s="21"/>
      <c r="D57" s="32"/>
      <c r="E57" s="93" t="s">
        <v>84</v>
      </c>
      <c r="F57" s="12" t="s">
        <v>20</v>
      </c>
      <c r="G57" s="12" t="s">
        <v>27</v>
      </c>
      <c r="H57" s="12"/>
      <c r="I57" s="5">
        <f t="shared" si="10"/>
        <v>4</v>
      </c>
      <c r="J57" s="682">
        <f>SUM(COUNTIF(B57:H57,"9-11,15-19"))*(6)+(COUNTIF(B57:H57,"9-12,16-19"))*(6)+(COUNTIF(B57:H57,"9-13,17-19"))*(6)+(COUNTIF(B57:H57,"9-19"))*(9)+(COUNTIF(B57:H57,"9-17"))*(7.25)+(COUNTIF(B57:H57,"9-16"))*(6.25)+(COUNTIF(B57:H57,"9-15"))*(5.5)+(COUNTIF(B57:H57,"9-14"))*(4.5)+(COUNTIF(B57:H57,"9-13"))*(4)+(COUNTIF(B57:H57,"9-12"))*(3)+(COUNTIF(B57:H57,"9-11:30"))*(2.5)+(COUNTIF(B57:H57,"13-19"))*(5.5)+(COUNTIF(B57:H57,"14-19"))*(4.5)+(COUNTIF(B57:H57,"15-19"))*(4)+(COUNTIF(B57:H57,"16-19"))*(3)+(COUNTIF(B57:H57,"16:30-19"))*(2.5)+(COUNTIF(B57:H57,"10-14"))*(4)+(COUNTIF(B57:H57,"草加9-14"))*(4.5)+(COUNTIF(B57:H57,"新田9-14"))*(4.5)+(COUNTIF(B57:H57,"新田14-19"))*(4.5)</f>
        <v>16.5</v>
      </c>
      <c r="K57" s="682"/>
    </row>
    <row r="58" spans="1:14" ht="14.45" customHeight="1" x14ac:dyDescent="0.15">
      <c r="A58" s="20" t="s">
        <v>124</v>
      </c>
      <c r="B58" s="93" t="s">
        <v>84</v>
      </c>
      <c r="C58" s="11"/>
      <c r="D58" s="11"/>
      <c r="E58" s="93" t="s">
        <v>84</v>
      </c>
      <c r="F58" s="12" t="s">
        <v>20</v>
      </c>
      <c r="G58" s="12" t="s">
        <v>21</v>
      </c>
      <c r="H58" s="12" t="s">
        <v>20</v>
      </c>
      <c r="I58" s="5">
        <f t="shared" si="10"/>
        <v>5</v>
      </c>
      <c r="J58" s="682">
        <f>SUM(COUNTIF(B58:H58,"9-11,15-19"))*(6)+(COUNTIF(B58:H58,"9-12,16-19"))*(6)+(COUNTIF(B58:H58,"9-13,17-19"))*(6)+(COUNTIF(B58:H58,"9-19"))*(9)+(COUNTIF(B58:H58,"9-17"))*(7.25)+(COUNTIF(B58:H58,"9-16"))*(6.25)+(COUNTIF(B58:H58,"9-15"))*(5.5)+(COUNTIF(B58:H58,"9-14"))*(4.5)+(COUNTIF(B58:H58,"9-13"))*(4)+(COUNTIF(B58:H58,"9-12"))*(3)+(COUNTIF(B58:H58,"9-11:30"))*(2.5)+(COUNTIF(B58:H58,"13-19"))*(5.5)+(COUNTIF(B58:H58,"14-19"))*(4.5)+(COUNTIF(B58:H58,"15-19"))*(4)+(COUNTIF(B58:H58,"16-19"))*(3)+(COUNTIF(B58:H58,"16:30-19"))*(2.5)+(COUNTIF(B58:H58,"10-14"))*(4)+(COUNTIF(B58:H58,"草加9-14"))*(4.5)+(COUNTIF(B58:H58,"新田9-14"))*(4.5)+(COUNTIF(B58:H58,"新田14-19"))*(4.5)</f>
        <v>22.5</v>
      </c>
      <c r="K58" s="682"/>
    </row>
    <row r="59" spans="1:14" ht="14.45" customHeight="1" x14ac:dyDescent="0.15">
      <c r="A59" s="20" t="s">
        <v>225</v>
      </c>
      <c r="B59" s="12" t="s">
        <v>21</v>
      </c>
      <c r="C59" s="32"/>
      <c r="D59" s="32"/>
      <c r="E59" s="12"/>
      <c r="F59" s="12" t="s">
        <v>21</v>
      </c>
      <c r="G59" s="12"/>
      <c r="H59" s="12" t="s">
        <v>20</v>
      </c>
      <c r="I59" s="5">
        <f t="shared" si="10"/>
        <v>3</v>
      </c>
      <c r="J59" s="682">
        <f>SUM(COUNTIF(B59:H59,"9-11,15-19"))*(6)+(COUNTIF(B59:H59,"9-12,16-19"))*(6)+(COUNTIF(B59:H59,"9-13,17-19"))*(6)+(COUNTIF(B59:H59,"9-19"))*(9)+(COUNTIF(B59:H59,"9-17"))*(7.25)+(COUNTIF(B59:H59,"9-16"))*(6.25)+(COUNTIF(B59:H59,"9-15"))*(5.5)+(COUNTIF(B59:H59,"9-14"))*(4.5)+(COUNTIF(B59:H59,"9-13"))*(4)+(COUNTIF(B59:H59,"9-12"))*(3)+(COUNTIF(B59:H59,"9-11:30"))*(2.5)+(COUNTIF(B59:H59,"13-19"))*(5.5)+(COUNTIF(B59:H59,"14-19"))*(4.5)+(COUNTIF(B59:H59,"15-19"))*(4)+(COUNTIF(B59:H59,"16-19"))*(3)+(COUNTIF(B59:H59,"16:30-19"))*(2.5)+(COUNTIF(B59:H59,"10-14"))*(4)+(COUNTIF(B59:H59,"草加9-14"))*(4.5)+(COUNTIF(B59:H59,"新田9-14"))*(4.5)+(COUNTIF(B59:H59,"新田14-19"))*(4.5)</f>
        <v>13.5</v>
      </c>
      <c r="K59" s="682"/>
    </row>
    <row r="60" spans="1:14" ht="14.45" customHeight="1" x14ac:dyDescent="0.15">
      <c r="A60" s="20" t="s">
        <v>200</v>
      </c>
      <c r="B60" s="12"/>
      <c r="C60" s="32"/>
      <c r="D60" s="32"/>
      <c r="E60" s="12" t="s">
        <v>20</v>
      </c>
      <c r="F60" s="12"/>
      <c r="G60" s="12" t="s">
        <v>20</v>
      </c>
      <c r="H60" s="12" t="s">
        <v>20</v>
      </c>
      <c r="I60" s="5">
        <f t="shared" si="10"/>
        <v>3</v>
      </c>
      <c r="J60" s="682">
        <f>SUM(COUNTIF(B60:H60,"9-11,15-19"))*(6)+(COUNTIF(B60:H60,"9-12,16-19"))*(6)+(COUNTIF(B60:H60,"9-13,17-19"))*(6)+(COUNTIF(B60:H60,"9-19"))*(9)+(COUNTIF(B60:H60,"9-17"))*(7.25)+(COUNTIF(B60:H60,"9-16"))*(6.25)+(COUNTIF(B60:H60,"9-15"))*(5.5)+(COUNTIF(B60:H60,"9-14"))*(4.5)+(COUNTIF(B60:H60,"9-13"))*(4)+(COUNTIF(B60:H60,"9-12"))*(3)+(COUNTIF(B60:H60,"9-11:30"))*(2.5)+(COUNTIF(B60:H60,"13-19"))*(5.5)+(COUNTIF(B60:H60,"14-19"))*(4.5)+(COUNTIF(B60:H60,"15-19"))*(4)+(COUNTIF(B60:H60,"16-19"))*(3)+(COUNTIF(B60:H60,"16:30-19"))*(2.5)+(COUNTIF(B60:H60,"10-14"))*(4)+(COUNTIF(B60:H60,"草加9-14"))*(4.5)+(COUNTIF(B60:H60,"新田9-14"))*(4.5)+(COUNTIF(B60:H60,"新田14-19"))*(4.5)</f>
        <v>13.5</v>
      </c>
      <c r="K60" s="682"/>
    </row>
    <row r="61" spans="1:14" ht="14.45" customHeight="1" x14ac:dyDescent="0.15">
      <c r="A61" s="20" t="s">
        <v>239</v>
      </c>
      <c r="B61" s="12"/>
      <c r="C61" s="11"/>
      <c r="D61" s="11"/>
      <c r="E61" s="12"/>
      <c r="F61" s="12"/>
      <c r="G61" s="12" t="s">
        <v>184</v>
      </c>
      <c r="H61" s="12" t="s">
        <v>184</v>
      </c>
      <c r="I61" s="5">
        <f t="shared" si="10"/>
        <v>2</v>
      </c>
      <c r="J61" s="682">
        <f>SUM(COUNTIF(B61:H61,"9-11,15-19"))*(6)+(COUNTIF(B61:H61,"9-12,16-19"))*(6)+(COUNTIF(B61:H61,"9-13,17-19"))*(6)+(COUNTIF(B61:H61,"9-19"))*(9)+(COUNTIF(B61:H61,"9-17"))*(7.25)+(COUNTIF(B61:H61,"9-16"))*(6.25)+(COUNTIF(B61:H61,"9-15"))*(5.5)+(COUNTIF(B61:H61,"9-14"))*(4.5)+(COUNTIF(B61:H61,"9-13"))*(4)+(COUNTIF(B61:H61,"9-12"))*(3)+(COUNTIF(B61:H61,"9-11:30"))*(2.5)+(COUNTIF(B61:H61,"13-19"))*(5.5)+(COUNTIF(B61:H61,"14-19"))*(4.5)+(COUNTIF(B61:H61,"15-19"))*(4)+(COUNTIF(B61:H61,"16-19"))*(3)+(COUNTIF(B61:H61,"16:30-19"))*(2.5)+(COUNTIF(B61:H61,"10-14"))*(4)+(COUNTIF(B61:H61,"草加9-14"))*(4.5)+(COUNTIF(B61:H61,"新田9-14"))*(4.5)+(COUNTIF(B61:H61,"新田14-19"))*(4.5)+(COUNTIF(B61:H61,"11-19"))*(6.25)</f>
        <v>12.5</v>
      </c>
      <c r="K61" s="682"/>
    </row>
    <row r="62" spans="1:14" ht="14.45" customHeight="1" x14ac:dyDescent="0.15">
      <c r="A62" s="20" t="s">
        <v>38</v>
      </c>
      <c r="B62" s="12" t="s">
        <v>20</v>
      </c>
      <c r="C62" s="11"/>
      <c r="D62" s="11"/>
      <c r="E62" s="12"/>
      <c r="F62" s="12" t="s">
        <v>21</v>
      </c>
      <c r="G62" s="103" t="s">
        <v>57</v>
      </c>
      <c r="H62" s="103" t="s">
        <v>56</v>
      </c>
      <c r="I62" s="5">
        <f t="shared" si="10"/>
        <v>4</v>
      </c>
      <c r="J62" s="682">
        <f>SUM(COUNTIF(B62:H62,"9-11,15-19"))*(6)+(COUNTIF(B62:H62,"9-12,16-19"))*(6)+(COUNTIF(B62:H62,"9-13,17-19"))*(6)+(COUNTIF(B62:H62,"9-19"))*(9)+(COUNTIF(B62:H62,"9-17"))*(7.25)+(COUNTIF(B62:H62,"9-16"))*(6.25)+(COUNTIF(B62:H62,"9-15"))*(5.5)+(COUNTIF(B62:H62,"9-14"))*(4.5)+(COUNTIF(B62:H62,"9-13"))*(4)+(COUNTIF(B62:H62,"9-12"))*(3)+(COUNTIF(B62:H62,"9-11:30"))*(2.5)+(COUNTIF(B62:H62,"13-19"))*(5.5)+(COUNTIF(B62:H62,"14-19"))*(4.5)+(COUNTIF(B62:H62,"15-19"))*(4)+(COUNTIF(B62:H62,"16-19"))*(3)+(COUNTIF(B62:H62,"16:30-19"))*(2.5)+(COUNTIF(B62:H62,"10-14"))*(4)+(COUNTIF(B62:H62,"草加9-14"))*(4.5)+(COUNTIF(B62:H62,"新田9-14"))*(4.5)+(COUNTIF(B62:H62,"新田14-19"))*(4.5)</f>
        <v>18</v>
      </c>
      <c r="K62" s="682"/>
    </row>
    <row r="63" spans="1:14" ht="14.45" customHeight="1" x14ac:dyDescent="0.15">
      <c r="A63" s="41"/>
      <c r="B63" s="42"/>
      <c r="C63" s="42"/>
      <c r="D63" s="42"/>
      <c r="E63" s="42"/>
      <c r="F63" s="42"/>
      <c r="G63" s="42"/>
      <c r="H63" s="42"/>
      <c r="I63" s="881" t="s">
        <v>255</v>
      </c>
      <c r="J63" s="881"/>
      <c r="K63" s="881"/>
    </row>
    <row r="64" spans="1:14" ht="14.45" customHeight="1" x14ac:dyDescent="0.15">
      <c r="A64" s="699" t="s">
        <v>36</v>
      </c>
      <c r="B64" s="700"/>
      <c r="C64" s="13"/>
      <c r="D64" s="701" t="s">
        <v>31</v>
      </c>
      <c r="E64" s="701"/>
      <c r="H64" s="10"/>
      <c r="I64" s="10"/>
      <c r="M64" s="14"/>
      <c r="N64" s="15"/>
    </row>
    <row r="65" spans="1:14" ht="14.45" customHeight="1" x14ac:dyDescent="0.15">
      <c r="A65" s="702" t="s">
        <v>85</v>
      </c>
      <c r="B65" s="703"/>
      <c r="C65" s="704" t="s">
        <v>89</v>
      </c>
      <c r="D65" s="705"/>
      <c r="E65" s="705"/>
      <c r="F65" s="705"/>
      <c r="G65" s="705"/>
      <c r="H65" s="705"/>
      <c r="I65" s="705"/>
      <c r="J65" s="705"/>
      <c r="K65" s="705"/>
      <c r="M65" s="14"/>
      <c r="N65" s="15"/>
    </row>
    <row r="66" spans="1:14" ht="14.45" customHeight="1" x14ac:dyDescent="0.15">
      <c r="A66" s="702" t="s">
        <v>86</v>
      </c>
      <c r="B66" s="703"/>
      <c r="C66" s="704" t="s">
        <v>90</v>
      </c>
      <c r="D66" s="705"/>
      <c r="E66" s="705"/>
      <c r="F66" s="705"/>
      <c r="G66" s="705"/>
      <c r="H66" s="705"/>
      <c r="I66" s="705"/>
      <c r="J66" s="705"/>
      <c r="K66" s="705"/>
    </row>
    <row r="67" spans="1:14" ht="14.45" customHeight="1" x14ac:dyDescent="0.15">
      <c r="A67" s="95" t="s">
        <v>87</v>
      </c>
      <c r="B67" s="96"/>
      <c r="C67" s="696" t="s">
        <v>30</v>
      </c>
      <c r="D67" s="697"/>
      <c r="E67" s="697"/>
      <c r="F67" s="697"/>
      <c r="G67" s="697"/>
      <c r="H67" s="697"/>
      <c r="I67" s="697"/>
      <c r="J67" s="697"/>
      <c r="K67" s="697"/>
    </row>
    <row r="68" spans="1:14" ht="14.45" customHeight="1" x14ac:dyDescent="0.15">
      <c r="A68" s="95" t="s">
        <v>88</v>
      </c>
      <c r="B68" s="96"/>
      <c r="C68" s="97" t="s">
        <v>32</v>
      </c>
      <c r="D68" s="98"/>
      <c r="E68" s="98"/>
      <c r="F68" s="98"/>
      <c r="G68" s="98"/>
      <c r="H68" s="98"/>
      <c r="I68" s="98"/>
      <c r="J68" s="98"/>
      <c r="K68" s="98"/>
    </row>
    <row r="69" spans="1:14" ht="14.45" customHeight="1" x14ac:dyDescent="0.15">
      <c r="A69" s="694"/>
      <c r="B69" s="695"/>
      <c r="C69" s="696" t="s">
        <v>91</v>
      </c>
      <c r="D69" s="697"/>
      <c r="E69" s="697"/>
      <c r="F69" s="697"/>
      <c r="G69" s="697"/>
      <c r="H69" s="697"/>
      <c r="I69" s="697"/>
      <c r="J69" s="697"/>
      <c r="K69" s="697"/>
    </row>
    <row r="70" spans="1:14" ht="14.45" customHeight="1" x14ac:dyDescent="0.15">
      <c r="A70" s="876"/>
      <c r="B70" s="876"/>
      <c r="C70" s="98" t="s">
        <v>35</v>
      </c>
      <c r="D70" s="98"/>
      <c r="E70" s="98"/>
      <c r="F70" s="98"/>
      <c r="G70" s="98"/>
      <c r="H70" s="98"/>
      <c r="I70" s="98"/>
      <c r="J70" s="98"/>
      <c r="K70" s="98"/>
    </row>
    <row r="71" spans="1:14" ht="14.45" customHeight="1" x14ac:dyDescent="0.15">
      <c r="A71" s="875"/>
      <c r="B71" s="875"/>
      <c r="C71" s="697" t="s">
        <v>104</v>
      </c>
      <c r="D71" s="697"/>
      <c r="E71" s="697"/>
      <c r="F71" s="697"/>
      <c r="G71" s="697"/>
      <c r="H71" s="697"/>
      <c r="I71" s="697"/>
      <c r="J71" s="697"/>
      <c r="K71" s="697"/>
    </row>
    <row r="72" spans="1:14" ht="14.45" customHeight="1" x14ac:dyDescent="0.15">
      <c r="A72" s="875"/>
      <c r="B72" s="875"/>
      <c r="C72" s="697" t="s">
        <v>106</v>
      </c>
      <c r="D72" s="697"/>
      <c r="E72" s="697"/>
      <c r="F72" s="697"/>
      <c r="G72" s="697"/>
      <c r="H72" s="697"/>
      <c r="I72" s="697"/>
      <c r="J72" s="697"/>
      <c r="K72" s="697"/>
    </row>
  </sheetData>
  <mergeCells count="79">
    <mergeCell ref="A70:B70"/>
    <mergeCell ref="A71:B71"/>
    <mergeCell ref="C71:K71"/>
    <mergeCell ref="A72:B72"/>
    <mergeCell ref="C72:K72"/>
    <mergeCell ref="B29:F29"/>
    <mergeCell ref="A65:B65"/>
    <mergeCell ref="C65:K65"/>
    <mergeCell ref="A66:B66"/>
    <mergeCell ref="C66:K66"/>
    <mergeCell ref="J54:K54"/>
    <mergeCell ref="J55:K55"/>
    <mergeCell ref="J56:K56"/>
    <mergeCell ref="J57:K57"/>
    <mergeCell ref="J58:K58"/>
    <mergeCell ref="J59:K59"/>
    <mergeCell ref="J48:K48"/>
    <mergeCell ref="J49:K49"/>
    <mergeCell ref="J50:K50"/>
    <mergeCell ref="I51:I52"/>
    <mergeCell ref="J51:K52"/>
    <mergeCell ref="C67:K67"/>
    <mergeCell ref="A69:B69"/>
    <mergeCell ref="C69:K69"/>
    <mergeCell ref="J60:K60"/>
    <mergeCell ref="J61:K61"/>
    <mergeCell ref="J62:K62"/>
    <mergeCell ref="I63:K63"/>
    <mergeCell ref="A64:B64"/>
    <mergeCell ref="D64:E64"/>
    <mergeCell ref="I39:I40"/>
    <mergeCell ref="J39:K40"/>
    <mergeCell ref="J53:K53"/>
    <mergeCell ref="J42:K42"/>
    <mergeCell ref="J43:K43"/>
    <mergeCell ref="J44:K44"/>
    <mergeCell ref="J45:K45"/>
    <mergeCell ref="J46:K46"/>
    <mergeCell ref="J47:K47"/>
    <mergeCell ref="J41:K41"/>
    <mergeCell ref="J30:K30"/>
    <mergeCell ref="J31:K31"/>
    <mergeCell ref="J32:K32"/>
    <mergeCell ref="J33:K33"/>
    <mergeCell ref="J34:K34"/>
    <mergeCell ref="J35:K35"/>
    <mergeCell ref="J36:K36"/>
    <mergeCell ref="J37:K37"/>
    <mergeCell ref="J38:K38"/>
    <mergeCell ref="I15:I16"/>
    <mergeCell ref="J15:K16"/>
    <mergeCell ref="J29:K29"/>
    <mergeCell ref="J18:K18"/>
    <mergeCell ref="J19:K19"/>
    <mergeCell ref="J20:K20"/>
    <mergeCell ref="J21:K21"/>
    <mergeCell ref="J22:K22"/>
    <mergeCell ref="J23:K23"/>
    <mergeCell ref="J24:K24"/>
    <mergeCell ref="J25:K25"/>
    <mergeCell ref="J26:K26"/>
    <mergeCell ref="I27:I28"/>
    <mergeCell ref="J27:K28"/>
    <mergeCell ref="J17:K17"/>
    <mergeCell ref="J6:K6"/>
    <mergeCell ref="J7:K7"/>
    <mergeCell ref="J8:K8"/>
    <mergeCell ref="J9:K9"/>
    <mergeCell ref="J10:K10"/>
    <mergeCell ref="J11:K11"/>
    <mergeCell ref="J12:K12"/>
    <mergeCell ref="J13:K13"/>
    <mergeCell ref="J14:K14"/>
    <mergeCell ref="B1:F1"/>
    <mergeCell ref="H1:K1"/>
    <mergeCell ref="I3:I4"/>
    <mergeCell ref="J3:K4"/>
    <mergeCell ref="F5:H5"/>
    <mergeCell ref="J5:K5"/>
  </mergeCells>
  <phoneticPr fontId="13"/>
  <pageMargins left="0.59055118110236227" right="0.27559055118110237" top="0.31496062992125984" bottom="0.11811023622047245" header="0.51181102362204722" footer="0.51181102362204722"/>
  <pageSetup paperSize="9" scale="85" orientation="portrait" r:id="rId1"/>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F3864-B7A4-41D6-8777-C64E089B1238}">
  <sheetPr>
    <tabColor theme="7" tint="0.59999389629810485"/>
    <pageSetUpPr fitToPage="1"/>
  </sheetPr>
  <dimension ref="A1:X47"/>
  <sheetViews>
    <sheetView topLeftCell="A22" zoomScale="85" zoomScaleNormal="85" workbookViewId="0">
      <selection activeCell="P41" sqref="P41"/>
    </sheetView>
  </sheetViews>
  <sheetFormatPr defaultColWidth="9" defaultRowHeight="20.100000000000001" customHeight="1" x14ac:dyDescent="0.15"/>
  <cols>
    <col min="1" max="1" width="11.875" customWidth="1"/>
    <col min="2" max="8" width="10.25" style="123" customWidth="1"/>
    <col min="9" max="9" width="7.625" customWidth="1"/>
    <col min="11" max="11" width="3.125" customWidth="1"/>
  </cols>
  <sheetData>
    <row r="1" spans="1:24" ht="20.100000000000001" customHeight="1" thickBot="1" x14ac:dyDescent="0.2">
      <c r="A1" s="60" t="s">
        <v>69</v>
      </c>
      <c r="B1" s="683" t="s">
        <v>228</v>
      </c>
      <c r="C1" s="683"/>
      <c r="D1" s="683"/>
      <c r="E1" s="683"/>
      <c r="F1" s="683"/>
      <c r="H1" s="916" t="s">
        <v>103</v>
      </c>
      <c r="I1" s="917"/>
      <c r="J1" s="918"/>
      <c r="K1" s="919"/>
    </row>
    <row r="2" spans="1:24" ht="20.100000000000001" customHeight="1" x14ac:dyDescent="0.15">
      <c r="A2" s="123"/>
      <c r="I2" s="123"/>
      <c r="J2" s="124"/>
      <c r="K2" s="125"/>
    </row>
    <row r="3" spans="1:24" ht="20.100000000000001" customHeight="1" x14ac:dyDescent="0.15">
      <c r="A3" s="21" t="s">
        <v>64</v>
      </c>
      <c r="B3" s="90"/>
      <c r="C3" s="259">
        <v>45839</v>
      </c>
      <c r="D3" s="259">
        <v>45840</v>
      </c>
      <c r="E3" s="259">
        <v>45841</v>
      </c>
      <c r="F3" s="259">
        <v>45842</v>
      </c>
      <c r="G3" s="259">
        <v>45843</v>
      </c>
      <c r="H3" s="259">
        <v>45844</v>
      </c>
      <c r="I3" s="807" t="s">
        <v>1</v>
      </c>
      <c r="J3" s="906" t="s">
        <v>2</v>
      </c>
      <c r="K3" s="907"/>
    </row>
    <row r="4" spans="1:24" ht="20.100000000000001" customHeight="1" x14ac:dyDescent="0.15">
      <c r="A4" s="21" t="s">
        <v>3</v>
      </c>
      <c r="B4" s="2"/>
      <c r="C4" s="62" t="s">
        <v>5</v>
      </c>
      <c r="D4" s="21" t="s">
        <v>6</v>
      </c>
      <c r="E4" s="2" t="s">
        <v>7</v>
      </c>
      <c r="F4" s="2" t="s">
        <v>8</v>
      </c>
      <c r="G4" s="2" t="s">
        <v>9</v>
      </c>
      <c r="H4" s="24" t="s">
        <v>10</v>
      </c>
      <c r="I4" s="808"/>
      <c r="J4" s="908"/>
      <c r="K4" s="909"/>
    </row>
    <row r="5" spans="1:24" ht="20.100000000000001" customHeight="1" x14ac:dyDescent="0.15">
      <c r="A5" s="126" t="s">
        <v>12</v>
      </c>
      <c r="B5" s="128"/>
      <c r="C5" s="128"/>
      <c r="D5" s="128"/>
      <c r="E5" s="12"/>
      <c r="F5" s="12"/>
      <c r="G5" s="12"/>
      <c r="H5" s="12"/>
      <c r="I5" s="129"/>
      <c r="J5" s="914"/>
      <c r="K5" s="915"/>
    </row>
    <row r="6" spans="1:24" ht="20.100000000000001" customHeight="1" x14ac:dyDescent="0.15">
      <c r="A6" s="20" t="s">
        <v>24</v>
      </c>
      <c r="B6" s="128"/>
      <c r="C6" s="128"/>
      <c r="D6" s="32"/>
      <c r="E6" s="18"/>
      <c r="F6" s="12" t="s">
        <v>25</v>
      </c>
      <c r="G6" s="12" t="s">
        <v>25</v>
      </c>
      <c r="H6" s="12" t="s">
        <v>25</v>
      </c>
      <c r="I6" s="129">
        <f>COUNTIFS(B6:H6,"&lt;&gt;空",B6:H6,"&lt;&gt;休",B6:H6,"&lt;&gt;調",B6:H6,"&lt;&gt;",B6:H6,"&lt;&gt;調整休")</f>
        <v>3</v>
      </c>
      <c r="J6" s="904">
        <f>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10-15"))*(4.5)</f>
        <v>13.5</v>
      </c>
      <c r="K6" s="905"/>
      <c r="N6" s="6"/>
      <c r="O6" s="6"/>
      <c r="P6" s="6"/>
      <c r="Q6" s="6"/>
      <c r="R6" s="6"/>
      <c r="S6" s="6"/>
      <c r="T6" s="6"/>
      <c r="U6" s="6"/>
      <c r="V6" s="6"/>
      <c r="W6" s="6"/>
      <c r="X6" s="6"/>
    </row>
    <row r="7" spans="1:24" ht="20.100000000000001" customHeight="1" x14ac:dyDescent="0.15">
      <c r="A7" s="20" t="s">
        <v>15</v>
      </c>
      <c r="B7" s="63"/>
      <c r="C7" s="63"/>
      <c r="D7" s="32"/>
      <c r="E7" s="12" t="s">
        <v>25</v>
      </c>
      <c r="F7" s="18"/>
      <c r="G7" s="12" t="s">
        <v>25</v>
      </c>
      <c r="H7" s="18"/>
      <c r="I7" s="129">
        <f>COUNTIFS(B7:H7,"&lt;&gt;空",B7:H7,"&lt;&gt;休",B7:H7,"&lt;&gt;調",B7:H7,"&lt;&gt;",B7:H7,"&lt;&gt;調整休")</f>
        <v>2</v>
      </c>
      <c r="J7" s="904">
        <f>SUM(COUNTIF(B7:H7,"9-11,15-19"))*(6)+(COUNTIF(B7:H7,"9-12,16-19"))*(6)+(COUNTIF(B7:H7,"9-13,17-19"))*(6)+(COUNTIF(B7:H7,"9-19"))*(9)+(COUNTIF(B7:H7,"9-17"))*(7.25)+(COUNTIF(B7:H7,"9-16"))*(6.25)+(COUNTIF(B7:H7,"9-15"))*(5.5)+(COUNTIF(B7:H7,"9-14"))*(4.5)+(COUNTIF(B7:H7,"9-13"))*(4)+(COUNTIF(B7:H7,"9-12"))*(3)+(COUNTIF(B7:H7,"9-11:30"))*(2.5)+(COUNTIF(B7:H7,"13-19"))*(5.5)+(COUNTIF(B7:H7,"14-19"))*(4.5)+(COUNTIF(B7:H7,"15-19"))*(4)+(COUNTIF(B7:H7,"16-19"))*(3)+(COUNTIF(B7:H7,"16:30-19"))*(2.5)+(COUNTIF(B7:H7,"10-14"))*(4)+(COUNTIF(B7:H7,"10-15"))*(4.5)</f>
        <v>9</v>
      </c>
      <c r="K7" s="905"/>
      <c r="N7" s="6"/>
      <c r="O7" s="6"/>
      <c r="P7" s="6"/>
      <c r="Q7" s="6"/>
      <c r="R7" s="6"/>
      <c r="S7" s="6"/>
      <c r="T7" s="6"/>
      <c r="U7" s="6"/>
      <c r="V7" s="6"/>
      <c r="W7" s="6"/>
      <c r="X7" s="6"/>
    </row>
    <row r="8" spans="1:24" ht="20.100000000000001" customHeight="1" x14ac:dyDescent="0.15">
      <c r="A8" s="20" t="s">
        <v>28</v>
      </c>
      <c r="B8" s="63"/>
      <c r="C8" s="63"/>
      <c r="D8" s="32"/>
      <c r="E8" s="12" t="s">
        <v>20</v>
      </c>
      <c r="F8" s="12" t="s">
        <v>20</v>
      </c>
      <c r="G8" s="12"/>
      <c r="H8" s="12"/>
      <c r="I8" s="129">
        <f>COUNTIFS(B8:H8,"&lt;&gt;空",B8:H8,"&lt;&gt;休",B8:H8,"&lt;&gt;調",B8:H8,"&lt;&gt;",B8:H8,"&lt;&gt;調整休")</f>
        <v>2</v>
      </c>
      <c r="J8" s="904">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9</v>
      </c>
      <c r="K8" s="905"/>
    </row>
    <row r="9" spans="1:24" ht="20.100000000000001" customHeight="1" x14ac:dyDescent="0.15">
      <c r="A9" s="20"/>
      <c r="B9" s="63"/>
      <c r="C9" s="63"/>
      <c r="D9" s="32"/>
      <c r="E9" s="12"/>
      <c r="F9" s="12"/>
      <c r="G9" s="40"/>
      <c r="H9" s="12"/>
      <c r="I9" s="129">
        <f>COUNTIFS(B9:H9,"&lt;&gt;空",B9:H9,"&lt;&gt;休",B9:H9,"&lt;&gt;調",B9:H9,"&lt;&gt;",B9:H9,"&lt;&gt;調整休")</f>
        <v>0</v>
      </c>
      <c r="J9" s="904">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10-15"))*(4.5)</f>
        <v>0</v>
      </c>
      <c r="K9" s="905"/>
    </row>
    <row r="10" spans="1:24" ht="20.100000000000001" customHeight="1" x14ac:dyDescent="0.15">
      <c r="A10" s="130" t="s">
        <v>0</v>
      </c>
      <c r="B10" s="53">
        <v>45845</v>
      </c>
      <c r="C10" s="53">
        <v>45846</v>
      </c>
      <c r="D10" s="53">
        <v>45847</v>
      </c>
      <c r="E10" s="53">
        <v>45848</v>
      </c>
      <c r="F10" s="53">
        <v>45849</v>
      </c>
      <c r="G10" s="53">
        <v>45850</v>
      </c>
      <c r="H10" s="53">
        <v>45851</v>
      </c>
      <c r="I10" s="131"/>
      <c r="J10" s="906" t="s">
        <v>2</v>
      </c>
      <c r="K10" s="907"/>
    </row>
    <row r="11" spans="1:24" ht="20.100000000000001" customHeight="1" x14ac:dyDescent="0.15">
      <c r="A11" s="132" t="s">
        <v>3</v>
      </c>
      <c r="B11" s="2" t="s">
        <v>4</v>
      </c>
      <c r="C11" s="2" t="s">
        <v>5</v>
      </c>
      <c r="D11" s="21" t="s">
        <v>6</v>
      </c>
      <c r="E11" s="2" t="s">
        <v>7</v>
      </c>
      <c r="F11" s="2" t="s">
        <v>8</v>
      </c>
      <c r="G11" s="2" t="s">
        <v>9</v>
      </c>
      <c r="H11" s="24" t="s">
        <v>10</v>
      </c>
      <c r="I11" s="133"/>
      <c r="J11" s="908"/>
      <c r="K11" s="909"/>
    </row>
    <row r="12" spans="1:24" ht="20.100000000000001" customHeight="1" x14ac:dyDescent="0.15">
      <c r="A12" s="126" t="s">
        <v>13</v>
      </c>
      <c r="B12" s="12"/>
      <c r="C12" s="21"/>
      <c r="D12" s="21"/>
      <c r="E12" s="12"/>
      <c r="F12" s="12"/>
      <c r="G12" s="12"/>
      <c r="H12" s="12"/>
      <c r="I12" s="129"/>
      <c r="J12" s="914"/>
      <c r="K12" s="915"/>
    </row>
    <row r="13" spans="1:24" ht="20.100000000000001" customHeight="1" x14ac:dyDescent="0.15">
      <c r="A13" s="20" t="s">
        <v>24</v>
      </c>
      <c r="B13" s="12"/>
      <c r="C13" s="127"/>
      <c r="D13" s="32"/>
      <c r="E13" s="18"/>
      <c r="F13" s="12" t="s">
        <v>25</v>
      </c>
      <c r="G13" s="12" t="s">
        <v>25</v>
      </c>
      <c r="H13" s="12" t="s">
        <v>25</v>
      </c>
      <c r="I13" s="129">
        <f>COUNTIFS(B13:H13,"&lt;&gt;空",B13:H13,"&lt;&gt;休",B13:H13,"&lt;&gt;調",B13:H13,"&lt;&gt;",B13:H13,"&lt;&gt;調整休")</f>
        <v>3</v>
      </c>
      <c r="J13" s="904" t="s">
        <v>81</v>
      </c>
      <c r="K13" s="905"/>
    </row>
    <row r="14" spans="1:24" ht="20.100000000000001" customHeight="1" x14ac:dyDescent="0.15">
      <c r="A14" s="20" t="s">
        <v>15</v>
      </c>
      <c r="B14" s="12" t="s">
        <v>25</v>
      </c>
      <c r="C14" s="21"/>
      <c r="D14" s="32"/>
      <c r="E14" s="12" t="s">
        <v>25</v>
      </c>
      <c r="F14" s="18"/>
      <c r="G14" s="12" t="s">
        <v>25</v>
      </c>
      <c r="H14" s="18"/>
      <c r="I14" s="129">
        <f>COUNTIFS(B14:H14,"&lt;&gt;空",B14:H14,"&lt;&gt;休",B14:H14,"&lt;&gt;調",B14:H14,"&lt;&gt;",B14:H14,"&lt;&gt;調整休")</f>
        <v>3</v>
      </c>
      <c r="J14" s="904" t="s">
        <v>81</v>
      </c>
      <c r="K14" s="905"/>
    </row>
    <row r="15" spans="1:24" ht="20.100000000000001" customHeight="1" x14ac:dyDescent="0.15">
      <c r="A15" s="20" t="s">
        <v>28</v>
      </c>
      <c r="B15" s="12" t="s">
        <v>20</v>
      </c>
      <c r="C15" s="21"/>
      <c r="D15" s="32"/>
      <c r="E15" s="12" t="s">
        <v>20</v>
      </c>
      <c r="F15" s="12" t="s">
        <v>20</v>
      </c>
      <c r="G15" s="12"/>
      <c r="H15" s="12"/>
      <c r="I15" s="129">
        <f>COUNTIFS(B15:H15,"&lt;&gt;空",B15:H15,"&lt;&gt;休",B15:H15,"&lt;&gt;調",B15:H15,"&lt;&gt;",B15:H15,"&lt;&gt;調整休")</f>
        <v>3</v>
      </c>
      <c r="J15" s="904">
        <v>9</v>
      </c>
      <c r="K15" s="905"/>
    </row>
    <row r="16" spans="1:24" ht="20.100000000000001" customHeight="1" x14ac:dyDescent="0.15">
      <c r="A16" s="20"/>
      <c r="B16" s="12"/>
      <c r="C16" s="106"/>
      <c r="D16" s="36"/>
      <c r="E16" s="12"/>
      <c r="F16" s="12"/>
      <c r="G16" s="40"/>
      <c r="H16" s="12"/>
      <c r="I16" s="129">
        <f>COUNTIFS(B16:H16,"&lt;&gt;空",B16:H16,"&lt;&gt;休",B16:H16,"&lt;&gt;調",B16:H16,"&lt;&gt;",B16:H16,"&lt;&gt;調整休")</f>
        <v>0</v>
      </c>
      <c r="J16" s="904">
        <f>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0</v>
      </c>
      <c r="K16" s="905"/>
    </row>
    <row r="17" spans="1:11" ht="20.100000000000001" customHeight="1" x14ac:dyDescent="0.15">
      <c r="A17" s="130" t="s">
        <v>0</v>
      </c>
      <c r="B17" s="23">
        <v>45852</v>
      </c>
      <c r="C17" s="23">
        <v>45853</v>
      </c>
      <c r="D17" s="23">
        <v>45854</v>
      </c>
      <c r="E17" s="23">
        <v>45855</v>
      </c>
      <c r="F17" s="23">
        <v>45856</v>
      </c>
      <c r="G17" s="23">
        <v>45857</v>
      </c>
      <c r="H17" s="23">
        <v>45858</v>
      </c>
      <c r="I17" s="131"/>
      <c r="J17" s="906" t="s">
        <v>2</v>
      </c>
      <c r="K17" s="907"/>
    </row>
    <row r="18" spans="1:11" ht="20.100000000000001" customHeight="1" x14ac:dyDescent="0.15">
      <c r="A18" s="134" t="s">
        <v>3</v>
      </c>
      <c r="B18" s="2" t="s">
        <v>4</v>
      </c>
      <c r="C18" s="21" t="s">
        <v>5</v>
      </c>
      <c r="D18" s="21" t="s">
        <v>6</v>
      </c>
      <c r="E18" s="2" t="s">
        <v>7</v>
      </c>
      <c r="F18" s="2" t="s">
        <v>8</v>
      </c>
      <c r="G18" s="2" t="s">
        <v>9</v>
      </c>
      <c r="H18" s="24" t="s">
        <v>10</v>
      </c>
      <c r="I18" s="133"/>
      <c r="J18" s="908"/>
      <c r="K18" s="909"/>
    </row>
    <row r="19" spans="1:11" ht="20.100000000000001" customHeight="1" x14ac:dyDescent="0.15">
      <c r="A19" s="126" t="s">
        <v>12</v>
      </c>
      <c r="B19" s="12"/>
      <c r="C19" s="21"/>
      <c r="D19" s="21"/>
      <c r="E19" s="12"/>
      <c r="F19" s="12"/>
      <c r="G19" s="12"/>
      <c r="H19" s="12"/>
      <c r="I19" s="129"/>
      <c r="J19" s="838"/>
      <c r="K19" s="915"/>
    </row>
    <row r="20" spans="1:11" ht="20.100000000000001" customHeight="1" x14ac:dyDescent="0.15">
      <c r="A20" s="20" t="s">
        <v>24</v>
      </c>
      <c r="B20" s="12"/>
      <c r="C20" s="127"/>
      <c r="D20" s="32"/>
      <c r="E20" s="18"/>
      <c r="F20" s="12" t="s">
        <v>25</v>
      </c>
      <c r="G20" s="12" t="s">
        <v>25</v>
      </c>
      <c r="H20" s="12" t="s">
        <v>25</v>
      </c>
      <c r="I20" s="129">
        <f>COUNTIFS(B20:H20,"&lt;&gt;空",B20:H20,"&lt;&gt;休",B20:H20,"&lt;&gt;調",B20:H20,"&lt;&gt;",B20:H20,"&lt;&gt;調整休")</f>
        <v>3</v>
      </c>
      <c r="J20" s="904">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10-15"))*(4.5)</f>
        <v>13.5</v>
      </c>
      <c r="K20" s="905"/>
    </row>
    <row r="21" spans="1:11" ht="20.100000000000001" customHeight="1" x14ac:dyDescent="0.15">
      <c r="A21" s="20" t="s">
        <v>15</v>
      </c>
      <c r="B21" s="12" t="s">
        <v>25</v>
      </c>
      <c r="C21" s="21"/>
      <c r="D21" s="32"/>
      <c r="E21" s="12" t="s">
        <v>25</v>
      </c>
      <c r="F21" s="18"/>
      <c r="G21" s="12" t="s">
        <v>25</v>
      </c>
      <c r="H21" s="18"/>
      <c r="I21" s="129">
        <f>COUNTIFS(B21:H21,"&lt;&gt;空",B21:H21,"&lt;&gt;休",B21:H21,"&lt;&gt;調",B21:H21,"&lt;&gt;",B21:H21,"&lt;&gt;調整休")</f>
        <v>3</v>
      </c>
      <c r="J21" s="904">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10-15"))*(4.5)</f>
        <v>13.5</v>
      </c>
      <c r="K21" s="905"/>
    </row>
    <row r="22" spans="1:11" ht="20.100000000000001" customHeight="1" x14ac:dyDescent="0.15">
      <c r="A22" s="20" t="s">
        <v>28</v>
      </c>
      <c r="B22" s="12" t="s">
        <v>20</v>
      </c>
      <c r="C22" s="21"/>
      <c r="D22" s="32"/>
      <c r="E22" s="12" t="s">
        <v>20</v>
      </c>
      <c r="F22" s="12" t="s">
        <v>20</v>
      </c>
      <c r="G22" s="12"/>
      <c r="H22" s="12"/>
      <c r="I22" s="129">
        <f>COUNTIFS(B22:H22,"&lt;&gt;空",B22:H22,"&lt;&gt;休",B22:H22,"&lt;&gt;調",B22:H22,"&lt;&gt;",B22:H22,"&lt;&gt;調整休")</f>
        <v>3</v>
      </c>
      <c r="J22" s="904">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10-15"))*(4.5)</f>
        <v>13.5</v>
      </c>
      <c r="K22" s="905"/>
    </row>
    <row r="23" spans="1:11" ht="20.100000000000001" customHeight="1" x14ac:dyDescent="0.15">
      <c r="A23" s="20"/>
      <c r="B23" s="12"/>
      <c r="C23" s="106"/>
      <c r="D23" s="36"/>
      <c r="E23" s="12"/>
      <c r="F23" s="12"/>
      <c r="G23" s="40"/>
      <c r="H23" s="12"/>
      <c r="I23" s="129">
        <f>COUNTIFS(B23:H23,"&lt;&gt;空",B23:H23,"&lt;&gt;休",B23:H23,"&lt;&gt;調",B23:H23,"&lt;&gt;",B23:H23,"&lt;&gt;調整休")</f>
        <v>0</v>
      </c>
      <c r="J23" s="904">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10-15"))*(4.5)</f>
        <v>0</v>
      </c>
      <c r="K23" s="905"/>
    </row>
    <row r="24" spans="1:11" ht="20.100000000000001" customHeight="1" x14ac:dyDescent="0.15">
      <c r="A24" s="130" t="s">
        <v>0</v>
      </c>
      <c r="B24" s="90">
        <v>45859</v>
      </c>
      <c r="C24" s="90">
        <v>45860</v>
      </c>
      <c r="D24" s="90">
        <v>45861</v>
      </c>
      <c r="E24" s="90">
        <v>45862</v>
      </c>
      <c r="F24" s="90">
        <v>45863</v>
      </c>
      <c r="G24" s="90">
        <v>45864</v>
      </c>
      <c r="H24" s="90">
        <v>45865</v>
      </c>
      <c r="I24" s="131"/>
      <c r="J24" s="906" t="s">
        <v>2</v>
      </c>
      <c r="K24" s="907"/>
    </row>
    <row r="25" spans="1:11" ht="20.100000000000001" customHeight="1" x14ac:dyDescent="0.15">
      <c r="A25" s="132" t="s">
        <v>3</v>
      </c>
      <c r="B25" s="24" t="s">
        <v>4</v>
      </c>
      <c r="C25" s="21" t="s">
        <v>5</v>
      </c>
      <c r="D25" s="21" t="s">
        <v>6</v>
      </c>
      <c r="E25" s="2" t="s">
        <v>7</v>
      </c>
      <c r="F25" s="2" t="s">
        <v>8</v>
      </c>
      <c r="G25" s="2" t="s">
        <v>9</v>
      </c>
      <c r="H25" s="24" t="s">
        <v>10</v>
      </c>
      <c r="I25" s="133"/>
      <c r="J25" s="908"/>
      <c r="K25" s="909"/>
    </row>
    <row r="26" spans="1:11" ht="20.100000000000001" customHeight="1" x14ac:dyDescent="0.15">
      <c r="A26" s="126" t="s">
        <v>13</v>
      </c>
      <c r="B26" s="12"/>
      <c r="C26" s="127"/>
      <c r="D26" s="128"/>
      <c r="E26" s="52"/>
      <c r="F26" s="12"/>
      <c r="G26" s="12"/>
      <c r="H26" s="12"/>
      <c r="I26" s="129"/>
      <c r="J26" s="910"/>
      <c r="K26" s="911"/>
    </row>
    <row r="27" spans="1:11" ht="20.100000000000001" customHeight="1" x14ac:dyDescent="0.15">
      <c r="A27" s="20" t="s">
        <v>24</v>
      </c>
      <c r="B27" s="12"/>
      <c r="C27" s="127"/>
      <c r="D27" s="32"/>
      <c r="E27" s="18"/>
      <c r="F27" s="12" t="s">
        <v>25</v>
      </c>
      <c r="G27" s="12" t="s">
        <v>25</v>
      </c>
      <c r="H27" s="12" t="s">
        <v>25</v>
      </c>
      <c r="I27" s="129">
        <f>COUNTIFS(B27:H27,"&lt;&gt;空",B27:H27,"&lt;&gt;休",B27:H27,"&lt;&gt;調",B27:H27,"&lt;&gt;",B27:H27,"&lt;&gt;調整休")</f>
        <v>3</v>
      </c>
      <c r="J27" s="904">
        <f>SUM(COUNTIF(B27:H27,"9-11,15-19"))*(6)+(COUNTIF(B27:H27,"9-12,16-19"))*(6)+(COUNTIF(B27:H27,"9-13,17-19"))*(6)+(COUNTIF(B27:H27,"9-19"))*(9)+(COUNTIF(B27:H27,"9-17"))*(7.25)+(COUNTIF(B27:H27,"9-16"))*(6.25)+(COUNTIF(B27:H27,"9-15"))*(5.5)+(COUNTIF(B27:H27,"9-14"))*(4.5)+(COUNTIF(B27:H27,"9-13"))*(4)+(COUNTIF(B27:H27,"9-12"))*(3)+(COUNTIF(B27:H27,"9-11:30"))*(2.5)+(COUNTIF(B27:H27,"13-19"))*(5.5)+(COUNTIF(B27:H27,"14-19"))*(4.5)+(COUNTIF(B27:H27,"15-19"))*(4)+(COUNTIF(B27:H27,"16-19"))*(3)+(COUNTIF(B27:H27,"16:30-19"))*(2.5)+(COUNTIF(B27:H27,"10-14"))*(4)+(COUNTIF(B27:H27,"10-15"))*(4.5)</f>
        <v>13.5</v>
      </c>
      <c r="K27" s="905"/>
    </row>
    <row r="28" spans="1:11" ht="20.100000000000001" customHeight="1" x14ac:dyDescent="0.15">
      <c r="A28" s="20" t="s">
        <v>15</v>
      </c>
      <c r="B28" s="12" t="s">
        <v>25</v>
      </c>
      <c r="C28" s="21"/>
      <c r="D28" s="32"/>
      <c r="E28" s="12" t="s">
        <v>25</v>
      </c>
      <c r="F28" s="18"/>
      <c r="G28" s="12" t="s">
        <v>25</v>
      </c>
      <c r="H28" s="18"/>
      <c r="I28" s="129">
        <f>COUNTIFS(B28:H28,"&lt;&gt;空",B28:H28,"&lt;&gt;休",B28:H28,"&lt;&gt;調",B28:H28,"&lt;&gt;",B28:H28,"&lt;&gt;調整休")</f>
        <v>3</v>
      </c>
      <c r="J28" s="904">
        <f>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10-15"))*(4.5)</f>
        <v>13.5</v>
      </c>
      <c r="K28" s="905"/>
    </row>
    <row r="29" spans="1:11" ht="20.100000000000001" customHeight="1" x14ac:dyDescent="0.15">
      <c r="A29" s="20" t="s">
        <v>28</v>
      </c>
      <c r="B29" s="12" t="s">
        <v>20</v>
      </c>
      <c r="C29" s="21"/>
      <c r="D29" s="32"/>
      <c r="E29" s="12" t="s">
        <v>20</v>
      </c>
      <c r="F29" s="12" t="s">
        <v>20</v>
      </c>
      <c r="G29" s="12"/>
      <c r="H29" s="12"/>
      <c r="I29" s="129">
        <f>COUNTIFS(B29:H29,"&lt;&gt;空",B29:H29,"&lt;&gt;休",B29:H29,"&lt;&gt;調",B29:H29,"&lt;&gt;",B29:H29,"&lt;&gt;調整休")</f>
        <v>3</v>
      </c>
      <c r="J29" s="904">
        <f>SUM(COUNTIF(B29:H29,"9-11,15-19"))*(6)+(COUNTIF(B29:H29,"9-12,16-19"))*(6)+(COUNTIF(B29:H29,"9-13,17-19"))*(6)+(COUNTIF(B29:H29,"9-19"))*(9)+(COUNTIF(B29:H29,"9-17"))*(7.25)+(COUNTIF(B29:H29,"9-16"))*(6.25)+(COUNTIF(B29:H29,"9-15"))*(5.5)+(COUNTIF(B29:H29,"9-14"))*(4.5)+(COUNTIF(B29:H29,"9-13"))*(4)+(COUNTIF(B29:H29,"9-12"))*(3)+(COUNTIF(B29:H29,"9-11:30"))*(2.5)+(COUNTIF(B29:H29,"13-19"))*(5.5)+(COUNTIF(B29:H29,"14-19"))*(4.5)+(COUNTIF(B29:H29,"15-19"))*(4)+(COUNTIF(B29:H29,"16-19"))*(3)+(COUNTIF(B29:H29,"16:30-19"))*(2.5)+(COUNTIF(B29:H29,"10-14"))*(4)+(COUNTIF(B29:H29,"10-15"))*(4.5)</f>
        <v>13.5</v>
      </c>
      <c r="K29" s="905"/>
    </row>
    <row r="30" spans="1:11" ht="20.100000000000001" customHeight="1" x14ac:dyDescent="0.15">
      <c r="A30" s="20"/>
      <c r="B30" s="12"/>
      <c r="C30" s="106"/>
      <c r="D30" s="36"/>
      <c r="E30" s="12"/>
      <c r="F30" s="12"/>
      <c r="G30" s="40"/>
      <c r="H30" s="12"/>
      <c r="I30" s="129">
        <f>COUNTIFS(B30:H30,"&lt;&gt;空",B30:H30,"&lt;&gt;休",B30:H30,"&lt;&gt;調",B30:H30,"&lt;&gt;",B30:H30,"&lt;&gt;調整休")</f>
        <v>0</v>
      </c>
      <c r="J30" s="904">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10-15"))*(4.5)</f>
        <v>0</v>
      </c>
      <c r="K30" s="905"/>
    </row>
    <row r="31" spans="1:11" ht="20.100000000000001" customHeight="1" x14ac:dyDescent="0.15">
      <c r="A31" s="130" t="s">
        <v>0</v>
      </c>
      <c r="B31" s="23">
        <v>45866</v>
      </c>
      <c r="C31" s="23">
        <v>45867</v>
      </c>
      <c r="D31" s="23">
        <v>45868</v>
      </c>
      <c r="E31" s="23">
        <v>45869</v>
      </c>
      <c r="F31" s="23"/>
      <c r="G31" s="23"/>
      <c r="H31" s="23"/>
      <c r="I31" s="131"/>
      <c r="J31" s="906" t="s">
        <v>2</v>
      </c>
      <c r="K31" s="907"/>
    </row>
    <row r="32" spans="1:11" ht="20.100000000000001" customHeight="1" x14ac:dyDescent="0.15">
      <c r="A32" s="134" t="s">
        <v>3</v>
      </c>
      <c r="B32" s="2" t="s">
        <v>4</v>
      </c>
      <c r="C32" s="316" t="s">
        <v>5</v>
      </c>
      <c r="D32" s="21" t="s">
        <v>6</v>
      </c>
      <c r="E32" s="2" t="s">
        <v>7</v>
      </c>
      <c r="F32" s="24"/>
      <c r="G32" s="24"/>
      <c r="H32" s="24"/>
      <c r="I32" s="133"/>
      <c r="J32" s="908"/>
      <c r="K32" s="909"/>
    </row>
    <row r="33" spans="1:14" ht="20.100000000000001" customHeight="1" x14ac:dyDescent="0.15">
      <c r="A33" s="126" t="s">
        <v>12</v>
      </c>
      <c r="B33" s="52"/>
      <c r="C33" s="127"/>
      <c r="D33" s="128"/>
      <c r="E33" s="52"/>
      <c r="F33" s="11"/>
      <c r="G33" s="11"/>
      <c r="H33" s="11"/>
      <c r="I33" s="9"/>
      <c r="J33" s="912"/>
      <c r="K33" s="913"/>
    </row>
    <row r="34" spans="1:14" ht="20.100000000000001" customHeight="1" x14ac:dyDescent="0.15">
      <c r="A34" s="20" t="s">
        <v>24</v>
      </c>
      <c r="B34" s="12"/>
      <c r="C34" s="127"/>
      <c r="D34" s="32"/>
      <c r="E34" s="18"/>
      <c r="F34" s="11"/>
      <c r="G34" s="11"/>
      <c r="H34" s="11"/>
      <c r="I34" s="129">
        <f>COUNTIFS(B34:H34,"&lt;&gt;空",B34:H34,"&lt;&gt;休",B34:H34,"&lt;&gt;調",B34:H34,"&lt;&gt;",B34:H34,"&lt;&gt;調整休")</f>
        <v>0</v>
      </c>
      <c r="J34" s="904">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10-15"))*(4.5)</f>
        <v>0</v>
      </c>
      <c r="K34" s="905"/>
    </row>
    <row r="35" spans="1:14" ht="20.100000000000001" customHeight="1" x14ac:dyDescent="0.15">
      <c r="A35" s="20" t="s">
        <v>15</v>
      </c>
      <c r="B35" s="12" t="s">
        <v>25</v>
      </c>
      <c r="C35" s="21"/>
      <c r="D35" s="32"/>
      <c r="E35" s="12" t="s">
        <v>25</v>
      </c>
      <c r="F35" s="136"/>
      <c r="G35" s="136"/>
      <c r="H35" s="136"/>
      <c r="I35" s="129">
        <f>COUNTIFS(B35:H35,"&lt;&gt;空",B35:H35,"&lt;&gt;休",B35:H35,"&lt;&gt;調",B35:H35,"&lt;&gt;",B35:H35,"&lt;&gt;調整休")</f>
        <v>2</v>
      </c>
      <c r="J35" s="904">
        <f>SUM(COUNTIF(B35:H35,"9-11,15-19"))*(6)+(COUNTIF(B35:H35,"9-12,16-19"))*(6)+(COUNTIF(B35:H35,"9-13,17-19"))*(6)+(COUNTIF(B35:H35,"9-19"))*(9)+(COUNTIF(B35:H35,"9-17"))*(7.25)+(COUNTIF(B35:H35,"9-16"))*(6.25)+(COUNTIF(B35:H35,"9-15"))*(5.5)+(COUNTIF(B35:H35,"9-14"))*(4.5)+(COUNTIF(B35:H35,"9-13"))*(4)+(COUNTIF(B35:H35,"9-12"))*(3)+(COUNTIF(B35:H35,"9-11:30"))*(2.5)+(COUNTIF(B35:H35,"13-19"))*(5.5)+(COUNTIF(B35:H35,"14-19"))*(4.5)+(COUNTIF(B35:H35,"15-19"))*(4)+(COUNTIF(B35:H35,"16-19"))*(3)+(COUNTIF(B35:H35,"16:30-19"))*(2.5)+(COUNTIF(B35:H35,"10-14"))*(4)+(COUNTIF(B35:H35,"10-15"))*(4.5)</f>
        <v>9</v>
      </c>
      <c r="K35" s="905"/>
    </row>
    <row r="36" spans="1:14" ht="20.100000000000001" customHeight="1" x14ac:dyDescent="0.15">
      <c r="A36" s="20" t="s">
        <v>28</v>
      </c>
      <c r="B36" s="12" t="s">
        <v>20</v>
      </c>
      <c r="C36" s="21"/>
      <c r="D36" s="32"/>
      <c r="E36" s="12" t="s">
        <v>20</v>
      </c>
      <c r="F36" s="11"/>
      <c r="G36" s="11"/>
      <c r="H36" s="11"/>
      <c r="I36" s="129">
        <f>COUNTIFS(B36:H36,"&lt;&gt;空",B36:H36,"&lt;&gt;休",B36:H36,"&lt;&gt;調",B36:H36,"&lt;&gt;",B36:H36,"&lt;&gt;調整休")</f>
        <v>2</v>
      </c>
      <c r="J36" s="904">
        <f>SUM(COUNTIF(B36:H36,"9-11,15-19"))*(6)+(COUNTIF(B36:H36,"9-12,16-19"))*(6)+(COUNTIF(B36:H36,"9-13,17-19"))*(6)+(COUNTIF(B36:H36,"9-19"))*(9)+(COUNTIF(B36:H36,"9-17"))*(7.25)+(COUNTIF(B36:H36,"9-16"))*(6.25)+(COUNTIF(B36:H36,"9-15"))*(5.5)+(COUNTIF(B36:H36,"9-14"))*(4.5)+(COUNTIF(B36:H36,"9-13"))*(4)+(COUNTIF(B36:H36,"9-12"))*(3)+(COUNTIF(B36:H36,"9-11:30"))*(2.5)+(COUNTIF(B36:H36,"13-19"))*(5.5)+(COUNTIF(B36:H36,"14-19"))*(4.5)+(COUNTIF(B36:H36,"15-19"))*(4)+(COUNTIF(B36:H36,"16-19"))*(3)+(COUNTIF(B36:H36,"16:30-19"))*(2.5)+(COUNTIF(B36:H36,"10-14"))*(4)+(COUNTIF(B36:H36,"10-15"))*(4.5)</f>
        <v>9</v>
      </c>
      <c r="K36" s="905"/>
    </row>
    <row r="37" spans="1:14" ht="20.100000000000001" customHeight="1" x14ac:dyDescent="0.15">
      <c r="A37" s="20"/>
      <c r="B37" s="12"/>
      <c r="C37" s="106"/>
      <c r="D37" s="36"/>
      <c r="E37" s="12"/>
      <c r="F37" s="137"/>
      <c r="G37" s="137"/>
      <c r="H37" s="137"/>
      <c r="I37" s="129">
        <f>COUNTIFS(B37:H37,"&lt;&gt;空",B37:H37,"&lt;&gt;休",B37:H37,"&lt;&gt;調",B37:H37,"&lt;&gt;",B37:H37,"&lt;&gt;調整休")</f>
        <v>0</v>
      </c>
      <c r="J37" s="904">
        <f>SUM(COUNTIF(B37:H37,"9-11,15-19"))*(6)+(COUNTIF(B37:H37,"9-12,16-19"))*(6)+(COUNTIF(B37:H37,"9-13,17-19"))*(6)+(COUNTIF(B37:H37,"9-19"))*(9)+(COUNTIF(B37:H37,"9-17"))*(7.25)+(COUNTIF(B37:H37,"9-16"))*(6.25)+(COUNTIF(B37:H37,"9-15"))*(5.5)+(COUNTIF(B37:H37,"9-14"))*(4.5)+(COUNTIF(B37:H37,"9-13"))*(4)+(COUNTIF(B37:H37,"9-12"))*(3)+(COUNTIF(B37:H37,"9-11:30"))*(2.5)+(COUNTIF(B37:H37,"13-19"))*(5.5)+(COUNTIF(B37:H37,"14-19"))*(4.5)+(COUNTIF(B37:H37,"15-19"))*(4)+(COUNTIF(B37:H37,"16-19"))*(3)+(COUNTIF(B37:H37,"16:30-19"))*(2.5)+(COUNTIF(B37:H37,"10-14"))*(4)+(COUNTIF(B37:H37,"10-15"))*(4.5)</f>
        <v>0</v>
      </c>
      <c r="K37" s="905"/>
      <c r="M37" s="10"/>
      <c r="N37" s="10"/>
    </row>
    <row r="38" spans="1:14" ht="20.100000000000001" customHeight="1" x14ac:dyDescent="0.15">
      <c r="A38" s="41"/>
      <c r="B38" s="42"/>
      <c r="C38" s="42"/>
      <c r="D38" s="42"/>
      <c r="E38" s="42"/>
      <c r="F38" s="42"/>
      <c r="G38" s="42"/>
      <c r="H38" s="42"/>
      <c r="I38" s="959" t="s">
        <v>251</v>
      </c>
      <c r="J38" s="959"/>
      <c r="K38" s="959"/>
    </row>
    <row r="39" spans="1:14" ht="20.100000000000001" customHeight="1" x14ac:dyDescent="0.15">
      <c r="A39" s="699" t="s">
        <v>36</v>
      </c>
      <c r="B39" s="700"/>
      <c r="C39" s="13"/>
      <c r="D39" s="897" t="s">
        <v>31</v>
      </c>
      <c r="E39" s="897"/>
      <c r="H39" s="10"/>
      <c r="I39" s="10"/>
      <c r="M39" s="123"/>
      <c r="N39" s="135"/>
    </row>
    <row r="40" spans="1:14" ht="20.100000000000001" customHeight="1" x14ac:dyDescent="0.15">
      <c r="A40" s="702" t="s">
        <v>85</v>
      </c>
      <c r="B40" s="703"/>
      <c r="C40" s="903" t="s">
        <v>34</v>
      </c>
      <c r="D40" s="899"/>
      <c r="E40" s="899"/>
      <c r="F40" s="899"/>
      <c r="G40" s="899"/>
      <c r="H40" s="899"/>
      <c r="I40" s="899"/>
      <c r="J40" s="899"/>
      <c r="K40" s="899"/>
      <c r="M40" s="123"/>
      <c r="N40" s="135"/>
    </row>
    <row r="41" spans="1:14" ht="20.100000000000001" customHeight="1" x14ac:dyDescent="0.15">
      <c r="A41" s="702" t="s">
        <v>86</v>
      </c>
      <c r="B41" s="703"/>
      <c r="C41" s="903" t="s">
        <v>30</v>
      </c>
      <c r="D41" s="899"/>
      <c r="E41" s="899"/>
      <c r="F41" s="899"/>
      <c r="G41" s="899"/>
      <c r="H41" s="899"/>
      <c r="I41" s="899"/>
      <c r="J41" s="899"/>
      <c r="K41" s="899"/>
    </row>
    <row r="42" spans="1:14" ht="20.100000000000001" customHeight="1" x14ac:dyDescent="0.15">
      <c r="A42" s="95" t="s">
        <v>87</v>
      </c>
      <c r="B42" s="96"/>
      <c r="C42" s="34" t="s">
        <v>32</v>
      </c>
      <c r="D42" s="35"/>
      <c r="E42" s="35"/>
      <c r="F42" s="35"/>
      <c r="G42" s="35"/>
      <c r="H42" s="35"/>
      <c r="I42" s="35"/>
      <c r="J42" s="35"/>
      <c r="K42" s="35"/>
    </row>
    <row r="43" spans="1:14" ht="20.100000000000001" customHeight="1" x14ac:dyDescent="0.15">
      <c r="A43" s="95" t="s">
        <v>88</v>
      </c>
      <c r="B43" s="96"/>
      <c r="C43" s="903" t="s">
        <v>65</v>
      </c>
      <c r="D43" s="899"/>
      <c r="E43" s="899"/>
      <c r="F43" s="899"/>
      <c r="G43" s="899"/>
      <c r="H43" s="899"/>
      <c r="I43" s="899"/>
      <c r="J43" s="899"/>
      <c r="K43" s="899"/>
    </row>
    <row r="44" spans="1:14" ht="20.100000000000001" customHeight="1" x14ac:dyDescent="0.15">
      <c r="A44" s="694"/>
      <c r="B44" s="695"/>
      <c r="C44" s="903" t="s">
        <v>33</v>
      </c>
      <c r="D44" s="899"/>
      <c r="E44" s="899"/>
      <c r="F44" s="899"/>
      <c r="G44" s="899"/>
      <c r="H44" s="899"/>
      <c r="I44" s="899"/>
      <c r="J44" s="899"/>
      <c r="K44" s="899"/>
    </row>
    <row r="45" spans="1:14" ht="20.100000000000001" customHeight="1" x14ac:dyDescent="0.15">
      <c r="A45" s="896"/>
      <c r="B45" s="896"/>
      <c r="C45" s="35" t="s">
        <v>35</v>
      </c>
      <c r="D45" s="35"/>
      <c r="E45" s="35"/>
      <c r="F45" s="35"/>
      <c r="G45" s="35"/>
      <c r="H45" s="35"/>
      <c r="I45" s="35"/>
      <c r="J45" s="35"/>
      <c r="K45" s="35"/>
    </row>
    <row r="46" spans="1:14" ht="20.100000000000001" customHeight="1" x14ac:dyDescent="0.15">
      <c r="A46" s="898"/>
      <c r="B46" s="898"/>
      <c r="C46" s="899" t="s">
        <v>104</v>
      </c>
      <c r="D46" s="899"/>
      <c r="E46" s="899"/>
      <c r="F46" s="899"/>
      <c r="G46" s="899"/>
      <c r="H46" s="899"/>
      <c r="I46" s="899"/>
      <c r="J46" s="899"/>
      <c r="K46" s="899"/>
    </row>
    <row r="47" spans="1:14" ht="20.100000000000001" customHeight="1" x14ac:dyDescent="0.15">
      <c r="A47" s="898"/>
      <c r="B47" s="898"/>
      <c r="C47" s="899" t="s">
        <v>105</v>
      </c>
      <c r="D47" s="899"/>
      <c r="E47" s="899"/>
      <c r="F47" s="899"/>
      <c r="G47" s="899"/>
      <c r="H47" s="899"/>
      <c r="I47" s="899"/>
      <c r="J47" s="899"/>
      <c r="K47" s="899"/>
    </row>
  </sheetData>
  <mergeCells count="48">
    <mergeCell ref="A45:B45"/>
    <mergeCell ref="A46:B46"/>
    <mergeCell ref="C46:K46"/>
    <mergeCell ref="A47:B47"/>
    <mergeCell ref="C47:K47"/>
    <mergeCell ref="A44:B44"/>
    <mergeCell ref="C44:K44"/>
    <mergeCell ref="J35:K35"/>
    <mergeCell ref="J36:K36"/>
    <mergeCell ref="J37:K37"/>
    <mergeCell ref="I38:K38"/>
    <mergeCell ref="A39:B39"/>
    <mergeCell ref="D39:E39"/>
    <mergeCell ref="A40:B40"/>
    <mergeCell ref="C40:K40"/>
    <mergeCell ref="A41:B41"/>
    <mergeCell ref="C41:K41"/>
    <mergeCell ref="C43:K43"/>
    <mergeCell ref="J34:K34"/>
    <mergeCell ref="J21:K21"/>
    <mergeCell ref="J22:K22"/>
    <mergeCell ref="J23:K23"/>
    <mergeCell ref="J24:K25"/>
    <mergeCell ref="J26:K26"/>
    <mergeCell ref="J27:K27"/>
    <mergeCell ref="J28:K28"/>
    <mergeCell ref="J29:K29"/>
    <mergeCell ref="J30:K30"/>
    <mergeCell ref="J31:K32"/>
    <mergeCell ref="J33:K33"/>
    <mergeCell ref="J20:K20"/>
    <mergeCell ref="J7:K7"/>
    <mergeCell ref="J8:K8"/>
    <mergeCell ref="J9:K9"/>
    <mergeCell ref="J10:K11"/>
    <mergeCell ref="J12:K12"/>
    <mergeCell ref="J13:K13"/>
    <mergeCell ref="J14:K14"/>
    <mergeCell ref="J15:K15"/>
    <mergeCell ref="J16:K16"/>
    <mergeCell ref="J17:K18"/>
    <mergeCell ref="J19:K19"/>
    <mergeCell ref="J6:K6"/>
    <mergeCell ref="B1:F1"/>
    <mergeCell ref="H1:K1"/>
    <mergeCell ref="I3:I4"/>
    <mergeCell ref="J3:K4"/>
    <mergeCell ref="J5:K5"/>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1697CF3-4101-4629-A104-A713390A1726}">
          <x14:formula1>
            <xm:f>'F:\Users\clmiwa-three\Downloads\[《中村》新田・草加 エリア 仮シフト【12月16日～1月15日】.xlsx]参照データベース'!#REF!</xm:f>
          </x14:formula1>
          <xm:sqref>G1 D38:H38 D37 C23:D23 C30:D30 E26 B33 C16:D16 C37:C38 E33 B9:D9</xm:sqref>
        </x14:dataValidation>
      </x14:dataValidations>
    </ext>
  </extLst>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E0D9-5D99-4D20-95F6-EA42039653DC}">
  <sheetPr>
    <tabColor theme="7" tint="0.59999389629810485"/>
  </sheetPr>
  <dimension ref="A1:K49"/>
  <sheetViews>
    <sheetView zoomScaleNormal="100" workbookViewId="0">
      <selection activeCell="P41" sqref="P41"/>
    </sheetView>
  </sheetViews>
  <sheetFormatPr defaultColWidth="9" defaultRowHeight="16.5" customHeight="1" x14ac:dyDescent="0.15"/>
  <cols>
    <col min="1" max="1" width="11.5" style="1" customWidth="1"/>
    <col min="2" max="8" width="9.625" style="14" customWidth="1"/>
    <col min="9" max="9" width="7.625" style="1" customWidth="1"/>
    <col min="10" max="10" width="8.375" style="1" customWidth="1"/>
    <col min="11" max="11" width="2.375" style="1" customWidth="1"/>
    <col min="12" max="16384" width="9" style="1"/>
  </cols>
  <sheetData>
    <row r="1" spans="1:11" ht="16.5" customHeight="1" thickBot="1" x14ac:dyDescent="0.2">
      <c r="A1" s="60" t="s">
        <v>69</v>
      </c>
      <c r="B1" s="683" t="s">
        <v>228</v>
      </c>
      <c r="C1" s="683"/>
      <c r="D1" s="683"/>
      <c r="E1" s="683"/>
      <c r="F1" s="683"/>
      <c r="H1" s="760" t="s">
        <v>190</v>
      </c>
      <c r="I1" s="761"/>
      <c r="J1" s="761"/>
      <c r="K1" s="762"/>
    </row>
    <row r="2" spans="1:11" ht="8.4499999999999993" customHeight="1" x14ac:dyDescent="0.15">
      <c r="A2" s="14"/>
      <c r="I2" s="14"/>
      <c r="J2" s="3"/>
      <c r="K2" s="4"/>
    </row>
    <row r="3" spans="1:11" ht="16.5" customHeight="1" x14ac:dyDescent="0.15">
      <c r="A3" s="2" t="s">
        <v>64</v>
      </c>
      <c r="B3" s="259"/>
      <c r="C3" s="259">
        <v>45839</v>
      </c>
      <c r="D3" s="259">
        <v>45840</v>
      </c>
      <c r="E3" s="259">
        <v>45841</v>
      </c>
      <c r="F3" s="259">
        <v>45842</v>
      </c>
      <c r="G3" s="259">
        <v>45843</v>
      </c>
      <c r="H3" s="259">
        <v>45844</v>
      </c>
      <c r="I3" s="727" t="s">
        <v>1</v>
      </c>
      <c r="J3" s="717" t="s">
        <v>2</v>
      </c>
      <c r="K3" s="718"/>
    </row>
    <row r="4" spans="1:11" ht="16.5" customHeight="1" x14ac:dyDescent="0.15">
      <c r="A4" s="2" t="s">
        <v>3</v>
      </c>
      <c r="B4" s="62"/>
      <c r="C4" s="2" t="s">
        <v>5</v>
      </c>
      <c r="D4" s="21" t="s">
        <v>6</v>
      </c>
      <c r="E4" s="2" t="s">
        <v>7</v>
      </c>
      <c r="F4" s="2" t="s">
        <v>8</v>
      </c>
      <c r="G4" s="2" t="s">
        <v>9</v>
      </c>
      <c r="H4" s="24" t="s">
        <v>10</v>
      </c>
      <c r="I4" s="728"/>
      <c r="J4" s="719"/>
      <c r="K4" s="720"/>
    </row>
    <row r="5" spans="1:11" ht="18" customHeight="1" x14ac:dyDescent="0.15">
      <c r="A5" s="17" t="s">
        <v>12</v>
      </c>
      <c r="B5" s="32"/>
      <c r="C5" s="32"/>
      <c r="D5" s="11"/>
      <c r="E5" s="12"/>
      <c r="F5" s="12"/>
      <c r="G5" s="12"/>
      <c r="H5" s="12"/>
      <c r="I5" s="5"/>
      <c r="J5" s="682"/>
      <c r="K5" s="692"/>
    </row>
    <row r="6" spans="1:11" ht="20.25" customHeight="1" x14ac:dyDescent="0.15">
      <c r="A6" s="314" t="s">
        <v>191</v>
      </c>
      <c r="B6" s="305"/>
      <c r="C6" s="305"/>
      <c r="D6" s="317"/>
      <c r="E6" s="306" t="s">
        <v>20</v>
      </c>
      <c r="F6" s="306" t="s">
        <v>20</v>
      </c>
      <c r="G6" s="306"/>
      <c r="H6" s="306"/>
      <c r="I6" s="5">
        <f t="shared" ref="I6:I9" si="0">COUNTIFS(B6:H6,"&lt;&gt;空",B6:H6,"&lt;&gt;休",B6:H6,"&lt;&gt;調",B6:H6,"&lt;&gt;",B6:H6,"&lt;&gt;調整休")</f>
        <v>2</v>
      </c>
      <c r="J6" s="758">
        <f t="shared" ref="J6" si="1">SUM(COUNTIF(B6:H6,"9-14"))*(5)+(COUNTIF(B6:H6,"14-19"))*(5)+(COUNTIF(B6:H6,"9-14・17-19"))*(7)</f>
        <v>10</v>
      </c>
      <c r="K6" s="759"/>
    </row>
    <row r="7" spans="1:11" ht="20.25" customHeight="1" x14ac:dyDescent="0.15">
      <c r="A7" s="314" t="s">
        <v>192</v>
      </c>
      <c r="B7" s="305"/>
      <c r="C7" s="305"/>
      <c r="D7" s="317"/>
      <c r="E7" s="306"/>
      <c r="F7" s="306" t="s">
        <v>21</v>
      </c>
      <c r="G7" s="306"/>
      <c r="H7" s="306" t="s">
        <v>21</v>
      </c>
      <c r="I7" s="5">
        <f t="shared" si="0"/>
        <v>2</v>
      </c>
      <c r="J7" s="758">
        <f t="shared" ref="J7:J8" si="2">SUM(COUNTIF(B7:H7,"9-14"))*(5)+(COUNTIF(B7:H7,"14-19"))*(5)+(COUNTIF(B7:H7,"9-14・17-19"))*(7)</f>
        <v>10</v>
      </c>
      <c r="K7" s="759"/>
    </row>
    <row r="8" spans="1:11" ht="20.25" customHeight="1" x14ac:dyDescent="0.15">
      <c r="A8" s="314" t="s">
        <v>193</v>
      </c>
      <c r="B8" s="305"/>
      <c r="C8" s="305"/>
      <c r="D8" s="317"/>
      <c r="E8" s="306" t="s">
        <v>21</v>
      </c>
      <c r="F8" s="306"/>
      <c r="G8" s="16" t="s">
        <v>201</v>
      </c>
      <c r="H8" s="306" t="s">
        <v>20</v>
      </c>
      <c r="I8" s="5">
        <f t="shared" si="0"/>
        <v>3</v>
      </c>
      <c r="J8" s="758">
        <f t="shared" si="2"/>
        <v>17</v>
      </c>
      <c r="K8" s="759"/>
    </row>
    <row r="9" spans="1:11" ht="20.25" customHeight="1" x14ac:dyDescent="0.15">
      <c r="A9" s="314" t="s">
        <v>95</v>
      </c>
      <c r="B9" s="305"/>
      <c r="C9" s="305"/>
      <c r="D9" s="317"/>
      <c r="E9" s="306"/>
      <c r="F9" s="306" t="s">
        <v>68</v>
      </c>
      <c r="G9" s="306" t="s">
        <v>189</v>
      </c>
      <c r="H9" s="306" t="s">
        <v>27</v>
      </c>
      <c r="I9" s="5">
        <f t="shared" si="0"/>
        <v>3</v>
      </c>
      <c r="J9" s="758">
        <f>SUM(COUNTIF(B9:H9,"9-14"))*(5)+(COUNTIF(B9:H9,"14-19"))*(5)+(COUNTIF(B9:H9,"9-14・17-19"))*(7)+(COUNTIF(B9:H9,"15-19"))*(4)+(COUNTIF(B9:H9,"14-18"))*(4)+(COUNTIF(B9:H9,"16-19"))*(3)</f>
        <v>11</v>
      </c>
      <c r="K9" s="759"/>
    </row>
    <row r="10" spans="1:11" ht="20.25" customHeight="1" x14ac:dyDescent="0.15">
      <c r="A10" s="31" t="s">
        <v>66</v>
      </c>
      <c r="B10" s="305"/>
      <c r="C10" s="305"/>
      <c r="D10" s="317"/>
      <c r="E10" s="306"/>
      <c r="F10" s="306"/>
      <c r="G10" s="306"/>
      <c r="H10" s="306"/>
      <c r="I10" s="5"/>
      <c r="J10" s="682"/>
      <c r="K10" s="692"/>
    </row>
    <row r="11" spans="1:11" ht="16.5" customHeight="1" x14ac:dyDescent="0.15">
      <c r="A11" s="33" t="s">
        <v>0</v>
      </c>
      <c r="B11" s="53">
        <v>45845</v>
      </c>
      <c r="C11" s="53">
        <v>45846</v>
      </c>
      <c r="D11" s="53">
        <v>45847</v>
      </c>
      <c r="E11" s="53">
        <v>45848</v>
      </c>
      <c r="F11" s="53">
        <v>45849</v>
      </c>
      <c r="G11" s="53">
        <v>45850</v>
      </c>
      <c r="H11" s="53">
        <v>45851</v>
      </c>
      <c r="I11" s="727" t="s">
        <v>1</v>
      </c>
      <c r="J11" s="717" t="s">
        <v>2</v>
      </c>
      <c r="K11" s="718"/>
    </row>
    <row r="12" spans="1:11" ht="16.5" customHeight="1" x14ac:dyDescent="0.15">
      <c r="A12" s="22" t="s">
        <v>3</v>
      </c>
      <c r="B12" s="2" t="s">
        <v>4</v>
      </c>
      <c r="C12" s="2" t="s">
        <v>5</v>
      </c>
      <c r="D12" s="21" t="s">
        <v>6</v>
      </c>
      <c r="E12" s="2" t="s">
        <v>7</v>
      </c>
      <c r="F12" s="2" t="s">
        <v>8</v>
      </c>
      <c r="G12" s="2" t="s">
        <v>9</v>
      </c>
      <c r="H12" s="24" t="s">
        <v>10</v>
      </c>
      <c r="I12" s="728"/>
      <c r="J12" s="719"/>
      <c r="K12" s="720"/>
    </row>
    <row r="13" spans="1:11" ht="18" customHeight="1" x14ac:dyDescent="0.15">
      <c r="A13" s="17" t="s">
        <v>13</v>
      </c>
      <c r="B13" s="12"/>
      <c r="C13" s="11"/>
      <c r="D13" s="11"/>
      <c r="E13" s="12"/>
      <c r="F13" s="12"/>
      <c r="G13" s="12"/>
      <c r="H13" s="12"/>
      <c r="I13" s="5"/>
      <c r="J13" s="682"/>
      <c r="K13" s="692"/>
    </row>
    <row r="14" spans="1:11" ht="20.25" customHeight="1" x14ac:dyDescent="0.15">
      <c r="A14" s="314" t="s">
        <v>191</v>
      </c>
      <c r="B14" s="306" t="s">
        <v>20</v>
      </c>
      <c r="C14" s="317"/>
      <c r="D14" s="317"/>
      <c r="E14" s="306" t="s">
        <v>20</v>
      </c>
      <c r="F14" s="306" t="s">
        <v>20</v>
      </c>
      <c r="G14" s="306"/>
      <c r="H14" s="306" t="s">
        <v>20</v>
      </c>
      <c r="I14" s="5">
        <f t="shared" ref="I14:I17" si="3">COUNTIFS(B14:H14,"&lt;&gt;空",B14:H14,"&lt;&gt;休",B14:H14,"&lt;&gt;調",B14:H14,"&lt;&gt;",B14:H14,"&lt;&gt;調整休")</f>
        <v>4</v>
      </c>
      <c r="J14" s="758">
        <f t="shared" ref="J14:J16" si="4">SUM(COUNTIF(B14:H14,"9-14"))*(5)+(COUNTIF(B14:H14,"14-19"))*(5)+(COUNTIF(B14:H14,"9-14・17-19"))*(7)</f>
        <v>20</v>
      </c>
      <c r="K14" s="759"/>
    </row>
    <row r="15" spans="1:11" ht="20.25" customHeight="1" x14ac:dyDescent="0.15">
      <c r="A15" s="314" t="s">
        <v>192</v>
      </c>
      <c r="B15" s="306" t="s">
        <v>21</v>
      </c>
      <c r="C15" s="317"/>
      <c r="D15" s="317"/>
      <c r="E15" s="306"/>
      <c r="F15" s="333"/>
      <c r="G15" s="306"/>
      <c r="H15" s="306" t="s">
        <v>21</v>
      </c>
      <c r="I15" s="5">
        <f t="shared" si="3"/>
        <v>2</v>
      </c>
      <c r="J15" s="758">
        <f t="shared" si="4"/>
        <v>10</v>
      </c>
      <c r="K15" s="759"/>
    </row>
    <row r="16" spans="1:11" ht="20.25" customHeight="1" x14ac:dyDescent="0.15">
      <c r="A16" s="314" t="s">
        <v>193</v>
      </c>
      <c r="B16" s="306"/>
      <c r="C16" s="317"/>
      <c r="D16" s="317"/>
      <c r="E16" s="306" t="s">
        <v>21</v>
      </c>
      <c r="F16" s="306"/>
      <c r="G16" s="16" t="s">
        <v>201</v>
      </c>
      <c r="H16" s="306"/>
      <c r="I16" s="5">
        <f t="shared" si="3"/>
        <v>2</v>
      </c>
      <c r="J16" s="758">
        <f t="shared" si="4"/>
        <v>12</v>
      </c>
      <c r="K16" s="759"/>
    </row>
    <row r="17" spans="1:11" ht="20.25" customHeight="1" x14ac:dyDescent="0.15">
      <c r="A17" s="314" t="s">
        <v>95</v>
      </c>
      <c r="B17" s="306"/>
      <c r="C17" s="317"/>
      <c r="D17" s="317"/>
      <c r="E17" s="306"/>
      <c r="F17" s="306" t="s">
        <v>21</v>
      </c>
      <c r="G17" s="306" t="s">
        <v>189</v>
      </c>
      <c r="H17" s="306" t="s">
        <v>68</v>
      </c>
      <c r="I17" s="5">
        <f t="shared" si="3"/>
        <v>3</v>
      </c>
      <c r="J17" s="758">
        <f>SUM(COUNTIF(B17:H17,"9-14"))*(5)+(COUNTIF(B17:H17,"14-19"))*(5)+(COUNTIF(B17:H17,"9-14・17-19"))*(7)+(COUNTIF(B17:H17,"15-19"))*(4)+(COUNTIF(B17:H17,"14-18"))*(4)</f>
        <v>13</v>
      </c>
      <c r="K17" s="759"/>
    </row>
    <row r="18" spans="1:11" ht="20.25" customHeight="1" x14ac:dyDescent="0.15">
      <c r="A18" s="31" t="s">
        <v>66</v>
      </c>
      <c r="B18" s="306"/>
      <c r="C18" s="317"/>
      <c r="D18" s="317"/>
      <c r="E18" s="306"/>
      <c r="F18" s="306"/>
      <c r="G18" s="306"/>
      <c r="H18" s="306"/>
      <c r="I18" s="5"/>
      <c r="J18" s="682"/>
      <c r="K18" s="692"/>
    </row>
    <row r="19" spans="1:11" ht="16.5" customHeight="1" x14ac:dyDescent="0.15">
      <c r="A19" s="22" t="s">
        <v>0</v>
      </c>
      <c r="B19" s="23">
        <v>45852</v>
      </c>
      <c r="C19" s="23">
        <v>45853</v>
      </c>
      <c r="D19" s="23">
        <v>45854</v>
      </c>
      <c r="E19" s="23">
        <v>45855</v>
      </c>
      <c r="F19" s="23">
        <v>45856</v>
      </c>
      <c r="G19" s="23">
        <v>45857</v>
      </c>
      <c r="H19" s="23">
        <v>45858</v>
      </c>
      <c r="I19" s="727" t="s">
        <v>1</v>
      </c>
      <c r="J19" s="717" t="s">
        <v>2</v>
      </c>
      <c r="K19" s="718"/>
    </row>
    <row r="20" spans="1:11" ht="16.5" customHeight="1" x14ac:dyDescent="0.15">
      <c r="A20" s="22" t="s">
        <v>3</v>
      </c>
      <c r="B20" s="2" t="s">
        <v>4</v>
      </c>
      <c r="C20" s="21" t="s">
        <v>5</v>
      </c>
      <c r="D20" s="21" t="s">
        <v>6</v>
      </c>
      <c r="E20" s="2" t="s">
        <v>7</v>
      </c>
      <c r="F20" s="2" t="s">
        <v>8</v>
      </c>
      <c r="G20" s="2" t="s">
        <v>9</v>
      </c>
      <c r="H20" s="24" t="s">
        <v>10</v>
      </c>
      <c r="I20" s="728"/>
      <c r="J20" s="719"/>
      <c r="K20" s="720"/>
    </row>
    <row r="21" spans="1:11" ht="18" customHeight="1" x14ac:dyDescent="0.15">
      <c r="A21" s="17" t="s">
        <v>12</v>
      </c>
      <c r="B21" s="12"/>
      <c r="C21" s="11"/>
      <c r="D21" s="11"/>
      <c r="E21" s="12"/>
      <c r="F21" s="12"/>
      <c r="G21" s="12"/>
      <c r="H21" s="12"/>
      <c r="I21" s="5"/>
      <c r="J21" s="693"/>
      <c r="K21" s="692"/>
    </row>
    <row r="22" spans="1:11" ht="20.25" customHeight="1" x14ac:dyDescent="0.15">
      <c r="A22" s="314" t="s">
        <v>191</v>
      </c>
      <c r="B22" s="306" t="s">
        <v>20</v>
      </c>
      <c r="C22" s="317"/>
      <c r="D22" s="317"/>
      <c r="E22" s="306" t="s">
        <v>20</v>
      </c>
      <c r="F22" s="306" t="s">
        <v>20</v>
      </c>
      <c r="G22" s="306"/>
      <c r="H22" s="306"/>
      <c r="I22" s="5">
        <f t="shared" ref="I22:I25" si="5">COUNTIFS(B22:H22,"&lt;&gt;空",B22:H22,"&lt;&gt;休",B22:H22,"&lt;&gt;調",B22:H22,"&lt;&gt;",B22:H22,"&lt;&gt;調整休")</f>
        <v>3</v>
      </c>
      <c r="J22" s="758">
        <f t="shared" ref="J22:J24" si="6">SUM(COUNTIF(B22:H22,"9-14"))*(5)+(COUNTIF(B22:H22,"14-19"))*(5)+(COUNTIF(B22:H22,"9-14・17-19"))*(7)</f>
        <v>15</v>
      </c>
      <c r="K22" s="759"/>
    </row>
    <row r="23" spans="1:11" ht="20.25" customHeight="1" x14ac:dyDescent="0.15">
      <c r="A23" s="314" t="s">
        <v>192</v>
      </c>
      <c r="B23" s="306" t="s">
        <v>21</v>
      </c>
      <c r="C23" s="317"/>
      <c r="D23" s="317"/>
      <c r="E23" s="306"/>
      <c r="F23" s="306" t="s">
        <v>21</v>
      </c>
      <c r="G23" s="306"/>
      <c r="H23" s="306" t="s">
        <v>21</v>
      </c>
      <c r="I23" s="5">
        <f t="shared" si="5"/>
        <v>3</v>
      </c>
      <c r="J23" s="758">
        <f t="shared" si="6"/>
        <v>15</v>
      </c>
      <c r="K23" s="759"/>
    </row>
    <row r="24" spans="1:11" ht="20.25" customHeight="1" x14ac:dyDescent="0.15">
      <c r="A24" s="314" t="s">
        <v>193</v>
      </c>
      <c r="B24" s="306"/>
      <c r="C24" s="317"/>
      <c r="D24" s="317"/>
      <c r="E24" s="306" t="s">
        <v>21</v>
      </c>
      <c r="F24" s="306"/>
      <c r="G24" s="16" t="s">
        <v>201</v>
      </c>
      <c r="H24" s="306" t="s">
        <v>20</v>
      </c>
      <c r="I24" s="5">
        <f t="shared" si="5"/>
        <v>3</v>
      </c>
      <c r="J24" s="758">
        <f t="shared" si="6"/>
        <v>17</v>
      </c>
      <c r="K24" s="759"/>
    </row>
    <row r="25" spans="1:11" ht="20.25" customHeight="1" x14ac:dyDescent="0.15">
      <c r="A25" s="314" t="s">
        <v>95</v>
      </c>
      <c r="B25" s="306"/>
      <c r="C25" s="317"/>
      <c r="D25" s="317"/>
      <c r="E25" s="306"/>
      <c r="F25" s="306" t="s">
        <v>68</v>
      </c>
      <c r="G25" s="306" t="s">
        <v>189</v>
      </c>
      <c r="H25" s="306" t="s">
        <v>68</v>
      </c>
      <c r="I25" s="5">
        <f t="shared" si="5"/>
        <v>3</v>
      </c>
      <c r="J25" s="758">
        <f>SUM(COUNTIF(B25:H25,"9-14"))*(5)+(COUNTIF(B25:H25,"14-19"))*(5)+(COUNTIF(B25:H25,"9-14・17-19"))*(7)+(COUNTIF(B25:H25,"15-19"))*(4)+(COUNTIF(B25:H25,"14-18"))*(4)</f>
        <v>12</v>
      </c>
      <c r="K25" s="759"/>
    </row>
    <row r="26" spans="1:11" ht="20.25" customHeight="1" x14ac:dyDescent="0.15">
      <c r="A26" s="31" t="s">
        <v>66</v>
      </c>
      <c r="B26" s="306"/>
      <c r="C26" s="317"/>
      <c r="D26" s="317"/>
      <c r="E26" s="306"/>
      <c r="F26" s="306"/>
      <c r="G26" s="306"/>
      <c r="H26" s="306"/>
      <c r="I26" s="5"/>
      <c r="J26" s="682"/>
      <c r="K26" s="692"/>
    </row>
    <row r="27" spans="1:11" ht="16.5" customHeight="1" x14ac:dyDescent="0.15">
      <c r="A27" s="22" t="s">
        <v>0</v>
      </c>
      <c r="B27" s="90">
        <v>45859</v>
      </c>
      <c r="C27" s="90">
        <v>45860</v>
      </c>
      <c r="D27" s="90">
        <v>45861</v>
      </c>
      <c r="E27" s="90">
        <v>45862</v>
      </c>
      <c r="F27" s="90">
        <v>45863</v>
      </c>
      <c r="G27" s="90">
        <v>45864</v>
      </c>
      <c r="H27" s="90">
        <v>45865</v>
      </c>
      <c r="I27" s="727" t="s">
        <v>1</v>
      </c>
      <c r="J27" s="717" t="s">
        <v>2</v>
      </c>
      <c r="K27" s="718"/>
    </row>
    <row r="28" spans="1:11" ht="16.5" customHeight="1" x14ac:dyDescent="0.15">
      <c r="A28" s="22" t="s">
        <v>3</v>
      </c>
      <c r="B28" s="24" t="s">
        <v>4</v>
      </c>
      <c r="C28" s="21" t="s">
        <v>5</v>
      </c>
      <c r="D28" s="21" t="s">
        <v>6</v>
      </c>
      <c r="E28" s="2" t="s">
        <v>7</v>
      </c>
      <c r="F28" s="2" t="s">
        <v>8</v>
      </c>
      <c r="G28" s="2" t="s">
        <v>9</v>
      </c>
      <c r="H28" s="24" t="s">
        <v>10</v>
      </c>
      <c r="I28" s="728"/>
      <c r="J28" s="719"/>
      <c r="K28" s="720"/>
    </row>
    <row r="29" spans="1:11" ht="18" customHeight="1" x14ac:dyDescent="0.15">
      <c r="A29" s="17" t="s">
        <v>13</v>
      </c>
      <c r="B29" s="12"/>
      <c r="C29" s="11"/>
      <c r="D29" s="11"/>
      <c r="E29" s="12"/>
      <c r="F29" s="12"/>
      <c r="G29" s="12"/>
      <c r="H29" s="12"/>
      <c r="I29" s="5"/>
      <c r="J29" s="682"/>
      <c r="K29" s="692"/>
    </row>
    <row r="30" spans="1:11" ht="20.25" customHeight="1" x14ac:dyDescent="0.15">
      <c r="A30" s="314" t="s">
        <v>191</v>
      </c>
      <c r="B30" s="306" t="s">
        <v>20</v>
      </c>
      <c r="C30" s="317"/>
      <c r="D30" s="317"/>
      <c r="E30" s="306" t="s">
        <v>20</v>
      </c>
      <c r="F30" s="306" t="s">
        <v>20</v>
      </c>
      <c r="G30" s="306"/>
      <c r="H30" s="306" t="s">
        <v>20</v>
      </c>
      <c r="I30" s="5">
        <f t="shared" ref="I30:I33" si="7">COUNTIFS(B30:H30,"&lt;&gt;空",B30:H30,"&lt;&gt;休",B30:H30,"&lt;&gt;調",B30:H30,"&lt;&gt;",B30:H30,"&lt;&gt;調整休")</f>
        <v>4</v>
      </c>
      <c r="J30" s="758">
        <f t="shared" ref="J30:J32" si="8">SUM(COUNTIF(B30:H30,"9-14"))*(5)+(COUNTIF(B30:H30,"14-19"))*(5)+(COUNTIF(B30:H30,"9-14・17-19"))*(7)</f>
        <v>20</v>
      </c>
      <c r="K30" s="759"/>
    </row>
    <row r="31" spans="1:11" ht="20.25" customHeight="1" x14ac:dyDescent="0.15">
      <c r="A31" s="314" t="s">
        <v>192</v>
      </c>
      <c r="B31" s="306" t="s">
        <v>21</v>
      </c>
      <c r="C31" s="317"/>
      <c r="D31" s="317"/>
      <c r="E31" s="306"/>
      <c r="F31" s="306" t="s">
        <v>21</v>
      </c>
      <c r="G31" s="306"/>
      <c r="H31" s="306" t="s">
        <v>21</v>
      </c>
      <c r="I31" s="5">
        <f t="shared" si="7"/>
        <v>3</v>
      </c>
      <c r="J31" s="758">
        <f t="shared" si="8"/>
        <v>15</v>
      </c>
      <c r="K31" s="759"/>
    </row>
    <row r="32" spans="1:11" ht="20.25" customHeight="1" x14ac:dyDescent="0.15">
      <c r="A32" s="314" t="s">
        <v>193</v>
      </c>
      <c r="B32" s="306"/>
      <c r="C32" s="317"/>
      <c r="D32" s="317"/>
      <c r="E32" s="306" t="s">
        <v>21</v>
      </c>
      <c r="F32" s="306"/>
      <c r="G32" s="16" t="s">
        <v>201</v>
      </c>
      <c r="H32" s="306"/>
      <c r="I32" s="5">
        <f t="shared" si="7"/>
        <v>2</v>
      </c>
      <c r="J32" s="758">
        <f t="shared" si="8"/>
        <v>12</v>
      </c>
      <c r="K32" s="759"/>
    </row>
    <row r="33" spans="1:11" ht="20.25" customHeight="1" x14ac:dyDescent="0.15">
      <c r="A33" s="314" t="s">
        <v>95</v>
      </c>
      <c r="B33" s="306"/>
      <c r="C33" s="317"/>
      <c r="D33" s="317"/>
      <c r="E33" s="306"/>
      <c r="F33" s="306" t="s">
        <v>68</v>
      </c>
      <c r="G33" s="306" t="s">
        <v>189</v>
      </c>
      <c r="H33" s="306" t="s">
        <v>68</v>
      </c>
      <c r="I33" s="5">
        <f t="shared" si="7"/>
        <v>3</v>
      </c>
      <c r="J33" s="758">
        <f>SUM(COUNTIF(B33:H33,"9-14"))*(5)+(COUNTIF(B33:H33,"14-19"))*(5)+(COUNTIF(B33:H33,"9-14・17-19"))*(7)+(COUNTIF(B33:H33,"15-19"))*(4)+(COUNTIF(B33:H33,"14-18"))*(4)</f>
        <v>12</v>
      </c>
      <c r="K33" s="759"/>
    </row>
    <row r="34" spans="1:11" ht="20.25" customHeight="1" x14ac:dyDescent="0.15">
      <c r="A34" s="31" t="s">
        <v>66</v>
      </c>
      <c r="B34" s="306"/>
      <c r="C34" s="317"/>
      <c r="D34" s="317"/>
      <c r="E34" s="306"/>
      <c r="F34" s="306"/>
      <c r="G34" s="306"/>
      <c r="H34" s="306"/>
      <c r="I34" s="5"/>
      <c r="J34" s="682"/>
      <c r="K34" s="692"/>
    </row>
    <row r="35" spans="1:11" ht="16.5" customHeight="1" x14ac:dyDescent="0.15">
      <c r="A35" s="22">
        <v>5</v>
      </c>
      <c r="B35" s="23">
        <v>45866</v>
      </c>
      <c r="C35" s="23">
        <v>45867</v>
      </c>
      <c r="D35" s="23">
        <v>45868</v>
      </c>
      <c r="E35" s="23">
        <v>45869</v>
      </c>
      <c r="F35" s="23"/>
      <c r="G35" s="23"/>
      <c r="H35" s="23"/>
      <c r="I35" s="727" t="s">
        <v>1</v>
      </c>
      <c r="J35" s="717" t="s">
        <v>2</v>
      </c>
      <c r="K35" s="718"/>
    </row>
    <row r="36" spans="1:11" ht="16.5" customHeight="1" x14ac:dyDescent="0.15">
      <c r="A36" s="22" t="s">
        <v>3</v>
      </c>
      <c r="B36" s="2" t="s">
        <v>4</v>
      </c>
      <c r="C36" s="316" t="s">
        <v>5</v>
      </c>
      <c r="D36" s="21" t="s">
        <v>6</v>
      </c>
      <c r="E36" s="2" t="s">
        <v>7</v>
      </c>
      <c r="F36" s="2"/>
      <c r="G36" s="2"/>
      <c r="H36" s="24"/>
      <c r="I36" s="728"/>
      <c r="J36" s="719"/>
      <c r="K36" s="720"/>
    </row>
    <row r="37" spans="1:11" ht="18" customHeight="1" x14ac:dyDescent="0.15">
      <c r="A37" s="17" t="s">
        <v>12</v>
      </c>
      <c r="B37" s="12"/>
      <c r="C37" s="11"/>
      <c r="D37" s="11"/>
      <c r="E37" s="12"/>
      <c r="F37" s="11"/>
      <c r="G37" s="11"/>
      <c r="H37" s="11"/>
      <c r="I37" s="5"/>
      <c r="J37" s="693"/>
      <c r="K37" s="692"/>
    </row>
    <row r="38" spans="1:11" ht="20.25" customHeight="1" x14ac:dyDescent="0.15">
      <c r="A38" s="314" t="s">
        <v>191</v>
      </c>
      <c r="B38" s="306" t="s">
        <v>20</v>
      </c>
      <c r="C38" s="317"/>
      <c r="D38" s="317"/>
      <c r="E38" s="306" t="s">
        <v>20</v>
      </c>
      <c r="F38" s="317"/>
      <c r="G38" s="317"/>
      <c r="H38" s="317"/>
      <c r="I38" s="5">
        <f t="shared" ref="I38:I41" si="9">COUNTIFS(B38:H38,"&lt;&gt;空",B38:H38,"&lt;&gt;休",B38:H38,"&lt;&gt;調",B38:H38,"&lt;&gt;",B38:H38,"&lt;&gt;調整休")</f>
        <v>2</v>
      </c>
      <c r="J38" s="758">
        <f t="shared" ref="J38:J40" si="10">SUM(COUNTIF(B38:H38,"9-14"))*(5)+(COUNTIF(B38:H38,"14-19"))*(5)+(COUNTIF(B38:H38,"9-14・17-19"))*(7)</f>
        <v>10</v>
      </c>
      <c r="K38" s="759"/>
    </row>
    <row r="39" spans="1:11" ht="20.25" customHeight="1" x14ac:dyDescent="0.15">
      <c r="A39" s="314" t="s">
        <v>192</v>
      </c>
      <c r="B39" s="306" t="s">
        <v>21</v>
      </c>
      <c r="C39" s="317"/>
      <c r="D39" s="317"/>
      <c r="E39" s="306"/>
      <c r="F39" s="317"/>
      <c r="G39" s="317"/>
      <c r="H39" s="317"/>
      <c r="I39" s="5">
        <f t="shared" si="9"/>
        <v>1</v>
      </c>
      <c r="J39" s="758">
        <f t="shared" si="10"/>
        <v>5</v>
      </c>
      <c r="K39" s="759"/>
    </row>
    <row r="40" spans="1:11" ht="20.25" customHeight="1" x14ac:dyDescent="0.15">
      <c r="A40" s="314" t="s">
        <v>193</v>
      </c>
      <c r="B40" s="306"/>
      <c r="C40" s="317"/>
      <c r="D40" s="317"/>
      <c r="E40" s="306" t="s">
        <v>21</v>
      </c>
      <c r="F40" s="317"/>
      <c r="G40" s="317"/>
      <c r="H40" s="317"/>
      <c r="I40" s="5">
        <f t="shared" si="9"/>
        <v>1</v>
      </c>
      <c r="J40" s="758">
        <f t="shared" si="10"/>
        <v>5</v>
      </c>
      <c r="K40" s="759"/>
    </row>
    <row r="41" spans="1:11" ht="20.25" customHeight="1" x14ac:dyDescent="0.15">
      <c r="A41" s="314" t="s">
        <v>95</v>
      </c>
      <c r="B41" s="306"/>
      <c r="C41" s="317"/>
      <c r="D41" s="317"/>
      <c r="E41" s="306"/>
      <c r="F41" s="317"/>
      <c r="G41" s="317"/>
      <c r="H41" s="317"/>
      <c r="I41" s="5">
        <f t="shared" si="9"/>
        <v>0</v>
      </c>
      <c r="J41" s="758">
        <f>SUM(COUNTIF(B41:H41,"9-14"))*(5)+(COUNTIF(B41:H41,"14-19"))*(5)+(COUNTIF(B41:H41,"9-14・17-19"))*(7)+(COUNTIF(B41:H41,"15-19"))*(4)+(COUNTIF(B41:H41,"14-18"))*(4)</f>
        <v>0</v>
      </c>
      <c r="K41" s="759"/>
    </row>
    <row r="42" spans="1:11" ht="20.25" customHeight="1" x14ac:dyDescent="0.15">
      <c r="A42" s="31" t="s">
        <v>66</v>
      </c>
      <c r="B42" s="306"/>
      <c r="C42" s="317"/>
      <c r="D42" s="317"/>
      <c r="E42" s="306"/>
      <c r="F42" s="317"/>
      <c r="G42" s="317"/>
      <c r="H42" s="317"/>
      <c r="I42" s="5"/>
      <c r="J42" s="682"/>
      <c r="K42" s="692"/>
    </row>
    <row r="43" spans="1:11" ht="9.75" customHeight="1" x14ac:dyDescent="0.15">
      <c r="A43" s="41"/>
      <c r="B43" s="42"/>
      <c r="C43" s="42"/>
      <c r="D43" s="42"/>
      <c r="E43" s="42"/>
      <c r="F43" s="42"/>
      <c r="G43" s="42"/>
      <c r="H43" s="42"/>
      <c r="I43" s="881" t="s">
        <v>234</v>
      </c>
      <c r="J43" s="881"/>
      <c r="K43" s="881"/>
    </row>
    <row r="44" spans="1:11" ht="14.45" customHeight="1" x14ac:dyDescent="0.15">
      <c r="A44" s="963" t="s">
        <v>36</v>
      </c>
      <c r="B44" s="964"/>
      <c r="C44" s="13"/>
      <c r="D44" s="701" t="s">
        <v>31</v>
      </c>
      <c r="E44" s="701"/>
      <c r="H44" s="10"/>
      <c r="I44" s="10"/>
    </row>
    <row r="45" spans="1:11" ht="14.45" customHeight="1" x14ac:dyDescent="0.15">
      <c r="A45" s="965"/>
      <c r="B45" s="966"/>
      <c r="C45" s="704" t="s">
        <v>89</v>
      </c>
      <c r="D45" s="705"/>
      <c r="E45" s="705"/>
      <c r="F45" s="705"/>
      <c r="G45" s="705"/>
      <c r="H45" s="705"/>
      <c r="I45" s="705"/>
      <c r="J45" s="705"/>
      <c r="K45" s="705"/>
    </row>
    <row r="46" spans="1:11" ht="14.45" customHeight="1" x14ac:dyDescent="0.15">
      <c r="A46" s="702" t="s">
        <v>194</v>
      </c>
      <c r="B46" s="703"/>
      <c r="C46" s="704" t="s">
        <v>90</v>
      </c>
      <c r="D46" s="705"/>
      <c r="E46" s="705"/>
      <c r="F46" s="705"/>
      <c r="G46" s="705"/>
      <c r="H46" s="705"/>
      <c r="I46" s="705"/>
      <c r="J46" s="705"/>
      <c r="K46" s="705"/>
    </row>
    <row r="47" spans="1:11" ht="14.45" customHeight="1" x14ac:dyDescent="0.15">
      <c r="A47" s="95" t="s">
        <v>87</v>
      </c>
      <c r="B47" s="96"/>
      <c r="C47" s="696" t="s">
        <v>30</v>
      </c>
      <c r="D47" s="697"/>
      <c r="E47" s="697"/>
      <c r="F47" s="697"/>
      <c r="G47" s="697"/>
      <c r="H47" s="697"/>
      <c r="I47" s="697"/>
      <c r="J47" s="697"/>
      <c r="K47" s="697"/>
    </row>
    <row r="48" spans="1:11" ht="14.45" customHeight="1" x14ac:dyDescent="0.15">
      <c r="A48" s="95" t="s">
        <v>88</v>
      </c>
      <c r="B48" s="96"/>
      <c r="C48" s="696" t="s">
        <v>91</v>
      </c>
      <c r="D48" s="697"/>
      <c r="E48" s="697"/>
      <c r="F48" s="697"/>
      <c r="G48" s="697"/>
      <c r="H48" s="697"/>
      <c r="I48" s="697"/>
      <c r="J48" s="697"/>
      <c r="K48" s="697"/>
    </row>
    <row r="49" spans="1:11" ht="14.45" customHeight="1" x14ac:dyDescent="0.15">
      <c r="A49" s="694"/>
      <c r="B49" s="695"/>
      <c r="C49" s="697" t="s">
        <v>92</v>
      </c>
      <c r="D49" s="697"/>
      <c r="E49" s="697"/>
      <c r="F49" s="697"/>
      <c r="G49" s="697"/>
      <c r="H49" s="697"/>
      <c r="I49" s="697"/>
      <c r="J49" s="697"/>
      <c r="K49" s="697"/>
    </row>
  </sheetData>
  <mergeCells count="52">
    <mergeCell ref="J6:K6"/>
    <mergeCell ref="B1:F1"/>
    <mergeCell ref="H1:K1"/>
    <mergeCell ref="I3:I4"/>
    <mergeCell ref="J3:K4"/>
    <mergeCell ref="J5:K5"/>
    <mergeCell ref="J7:K7"/>
    <mergeCell ref="J8:K8"/>
    <mergeCell ref="J9:K9"/>
    <mergeCell ref="J10:K10"/>
    <mergeCell ref="I11:I12"/>
    <mergeCell ref="J11:K12"/>
    <mergeCell ref="J24:K24"/>
    <mergeCell ref="J13:K13"/>
    <mergeCell ref="J14:K14"/>
    <mergeCell ref="J15:K15"/>
    <mergeCell ref="J16:K16"/>
    <mergeCell ref="J17:K17"/>
    <mergeCell ref="J18:K18"/>
    <mergeCell ref="I19:I20"/>
    <mergeCell ref="J19:K20"/>
    <mergeCell ref="J21:K21"/>
    <mergeCell ref="J22:K22"/>
    <mergeCell ref="J23:K23"/>
    <mergeCell ref="I35:I36"/>
    <mergeCell ref="J35:K36"/>
    <mergeCell ref="J25:K25"/>
    <mergeCell ref="J26:K26"/>
    <mergeCell ref="I27:I28"/>
    <mergeCell ref="J27:K28"/>
    <mergeCell ref="J29:K29"/>
    <mergeCell ref="J30:K30"/>
    <mergeCell ref="J42:K42"/>
    <mergeCell ref="J31:K31"/>
    <mergeCell ref="J32:K32"/>
    <mergeCell ref="J33:K33"/>
    <mergeCell ref="J34:K34"/>
    <mergeCell ref="J37:K37"/>
    <mergeCell ref="J38:K38"/>
    <mergeCell ref="J39:K39"/>
    <mergeCell ref="J40:K40"/>
    <mergeCell ref="J41:K41"/>
    <mergeCell ref="C47:K47"/>
    <mergeCell ref="C48:K48"/>
    <mergeCell ref="A49:B49"/>
    <mergeCell ref="C49:K49"/>
    <mergeCell ref="I43:K43"/>
    <mergeCell ref="A44:B45"/>
    <mergeCell ref="D44:E44"/>
    <mergeCell ref="C45:K45"/>
    <mergeCell ref="A46:B46"/>
    <mergeCell ref="C46:K46"/>
  </mergeCells>
  <phoneticPr fontId="13"/>
  <pageMargins left="0.39370078740157483" right="0.27559055118110237" top="0.31496062992125984" bottom="0.11811023622047245" header="0.51181102362204722" footer="0.51181102362204722"/>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128CC73-CE45-4DCA-84E0-BB6E4A8B3939}">
          <x14:formula1>
            <xm:f>'F:\Users\clmiwa-three\Downloads\[《中村》新田・草加 エリア 仮シフト【12月16日～1月15日】.xlsx]参照データベース'!#REF!</xm:f>
          </x14:formula1>
          <xm:sqref>G1 C43:H43</xm:sqref>
        </x14:dataValidation>
      </x14:dataValidations>
    </ext>
  </extLst>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9F62B-663F-4DDB-9659-E377CEE51542}">
  <sheetPr>
    <tabColor theme="7" tint="0.59999389629810485"/>
    <pageSetUpPr fitToPage="1"/>
  </sheetPr>
  <dimension ref="A1:X52"/>
  <sheetViews>
    <sheetView zoomScale="90" zoomScaleNormal="90" workbookViewId="0">
      <selection activeCell="P41" sqref="P41"/>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228</v>
      </c>
      <c r="C1" s="683"/>
      <c r="D1" s="683"/>
      <c r="E1" s="683"/>
      <c r="F1" s="683"/>
      <c r="H1" s="723" t="s">
        <v>49</v>
      </c>
      <c r="I1" s="724"/>
      <c r="J1" s="725"/>
      <c r="K1" s="726"/>
    </row>
    <row r="2" spans="1:24" ht="18" customHeight="1" x14ac:dyDescent="0.15">
      <c r="A2" s="14"/>
      <c r="I2" s="14"/>
      <c r="J2" s="3"/>
      <c r="K2" s="4"/>
    </row>
    <row r="3" spans="1:24" ht="18" customHeight="1" x14ac:dyDescent="0.15">
      <c r="A3" s="2" t="s">
        <v>64</v>
      </c>
      <c r="B3" s="90"/>
      <c r="C3" s="259">
        <v>45839</v>
      </c>
      <c r="D3" s="259">
        <v>45840</v>
      </c>
      <c r="E3" s="259">
        <v>45841</v>
      </c>
      <c r="F3" s="259">
        <v>45842</v>
      </c>
      <c r="G3" s="259">
        <v>45843</v>
      </c>
      <c r="H3" s="259">
        <v>45844</v>
      </c>
      <c r="I3" s="727" t="s">
        <v>1</v>
      </c>
      <c r="J3" s="717" t="s">
        <v>2</v>
      </c>
      <c r="K3" s="718"/>
    </row>
    <row r="4" spans="1:24" ht="18" customHeight="1" x14ac:dyDescent="0.15">
      <c r="A4" s="2" t="s">
        <v>3</v>
      </c>
      <c r="B4" s="2"/>
      <c r="C4" s="62" t="s">
        <v>5</v>
      </c>
      <c r="D4" s="21" t="s">
        <v>6</v>
      </c>
      <c r="E4" s="2" t="s">
        <v>7</v>
      </c>
      <c r="F4" s="2" t="s">
        <v>8</v>
      </c>
      <c r="G4" s="2" t="s">
        <v>9</v>
      </c>
      <c r="H4" s="24" t="s">
        <v>10</v>
      </c>
      <c r="I4" s="728"/>
      <c r="J4" s="719"/>
      <c r="K4" s="720"/>
    </row>
    <row r="5" spans="1:24" ht="18" customHeight="1" x14ac:dyDescent="0.15">
      <c r="A5" s="17" t="s">
        <v>12</v>
      </c>
      <c r="B5" s="26"/>
      <c r="C5" s="26"/>
      <c r="D5" s="37"/>
      <c r="E5" s="12"/>
      <c r="F5" s="12"/>
      <c r="G5" s="12"/>
      <c r="H5" s="12"/>
      <c r="I5" s="5"/>
      <c r="J5" s="682"/>
      <c r="K5" s="692"/>
    </row>
    <row r="6" spans="1:24" ht="18" customHeight="1" x14ac:dyDescent="0.15">
      <c r="A6" s="5" t="s">
        <v>73</v>
      </c>
      <c r="B6" s="26"/>
      <c r="C6" s="26"/>
      <c r="D6" s="32"/>
      <c r="E6" s="54" t="s">
        <v>20</v>
      </c>
      <c r="F6" s="12" t="s">
        <v>21</v>
      </c>
      <c r="G6" s="12" t="s">
        <v>21</v>
      </c>
      <c r="H6" s="58"/>
      <c r="I6" s="5">
        <f>COUNTIFS(B6:H6,"&lt;&gt;空",B6:H6,"&lt;&gt;休",B6:H6,"&lt;&gt;調",B6:H6,"&lt;&gt;",B6:H6,"&lt;&gt;調整休")</f>
        <v>3</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16-19"))*(3)</f>
        <v>13.5</v>
      </c>
      <c r="K6" s="692"/>
      <c r="N6" s="6"/>
      <c r="O6" s="6"/>
      <c r="P6" s="6"/>
      <c r="Q6" s="6"/>
      <c r="R6" s="6"/>
      <c r="S6" s="6"/>
      <c r="T6" s="6"/>
      <c r="U6" s="6"/>
      <c r="V6" s="6"/>
      <c r="W6" s="6"/>
      <c r="X6" s="6"/>
    </row>
    <row r="7" spans="1:24" ht="18" customHeight="1" x14ac:dyDescent="0.15">
      <c r="A7" s="5" t="s">
        <v>46</v>
      </c>
      <c r="B7" s="2"/>
      <c r="C7" s="2"/>
      <c r="D7" s="32"/>
      <c r="E7" s="54" t="s">
        <v>21</v>
      </c>
      <c r="F7" s="18"/>
      <c r="G7" s="58"/>
      <c r="H7" s="12" t="s">
        <v>21</v>
      </c>
      <c r="I7" s="5">
        <f>COUNTIFS(B7:H7,"&lt;&gt;空",B7:H7,"&lt;&gt;休",B7:H7,"&lt;&gt;調",B7:H7,"&lt;&gt;",B7:H7,"&lt;&gt;調整休")</f>
        <v>2</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9</v>
      </c>
      <c r="K7" s="692"/>
      <c r="N7" s="6"/>
      <c r="O7" s="6"/>
      <c r="P7" s="6"/>
      <c r="Q7" s="6"/>
      <c r="R7" s="6"/>
      <c r="S7" s="6"/>
      <c r="T7" s="6"/>
      <c r="U7" s="6"/>
      <c r="V7" s="6"/>
      <c r="W7" s="6"/>
      <c r="X7" s="6"/>
    </row>
    <row r="8" spans="1:24" ht="18" customHeight="1" x14ac:dyDescent="0.15">
      <c r="A8" s="5" t="s">
        <v>47</v>
      </c>
      <c r="B8" s="2"/>
      <c r="C8" s="2"/>
      <c r="D8" s="32"/>
      <c r="E8" s="58"/>
      <c r="F8" s="12" t="s">
        <v>20</v>
      </c>
      <c r="G8" s="12" t="s">
        <v>20</v>
      </c>
      <c r="H8" s="12" t="s">
        <v>20</v>
      </c>
      <c r="I8" s="5">
        <f>COUNTIFS(B8:H8,"&lt;&gt;空",B8:H8,"&lt;&gt;休",B8:H8,"&lt;&gt;調",B8:H8,"&lt;&gt;",B8:H8,"&lt;&gt;調整休")</f>
        <v>3</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13.5</v>
      </c>
      <c r="K8" s="692"/>
    </row>
    <row r="9" spans="1:24" ht="18" customHeight="1" x14ac:dyDescent="0.15">
      <c r="A9" s="5" t="s">
        <v>48</v>
      </c>
      <c r="B9" s="38"/>
      <c r="C9" s="38"/>
      <c r="D9" s="38"/>
      <c r="E9" s="29" t="s">
        <v>27</v>
      </c>
      <c r="F9" s="40"/>
      <c r="G9" s="12" t="s">
        <v>41</v>
      </c>
      <c r="H9" s="12" t="s">
        <v>41</v>
      </c>
      <c r="I9" s="5">
        <f>COUNTIFS(B9:H9,"&lt;&gt;空",B9:H9,"&lt;&gt;休",B9:H9,"&lt;&gt;調",B9:H9,"&lt;&gt;",B9:H9,"&lt;&gt;調整休")</f>
        <v>3</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15</v>
      </c>
      <c r="K9" s="692"/>
    </row>
    <row r="10" spans="1:24" ht="18" customHeight="1" x14ac:dyDescent="0.15">
      <c r="A10" s="321" t="s">
        <v>253</v>
      </c>
      <c r="B10" s="38"/>
      <c r="C10" s="38"/>
      <c r="D10" s="38"/>
      <c r="E10" s="12" t="s">
        <v>21</v>
      </c>
      <c r="F10" s="40"/>
      <c r="G10" s="29" t="s">
        <v>27</v>
      </c>
      <c r="H10" s="12"/>
      <c r="I10" s="5">
        <f>COUNTIFS(B10:H10,"&lt;&gt;空",B10:H10,"&lt;&gt;休",B10:H10,"&lt;&gt;調",B10:H10,"&lt;&gt;",B10:H10,"&lt;&gt;調整休")</f>
        <v>2</v>
      </c>
      <c r="J10" s="682">
        <f>SUM(COUNTIF(B10:H10,"9-14:30"))*(5)+(COUNTIF(B10:H10,"9-20"))*(10)+(COUNTIF(B10:H10,"9-19"))*(9)+(COUNTIF(B10:H10,"9-18"))*(8)+(COUNTIF(B10:H10,"9-17"))*(7.25)+(COUNTIF(B10:H10,"9-16"))*(6.25)+(COUNTIF(B10:H10,"9-15"))*(5.5)+(COUNTIF(B10:H10,"9-14"))*(4.5)+(COUNTIF(B10:H10,"9-13,17-20"))*(7)+(COUNTIF(B10:H10,"9-13"))*(4)+(COUNTIF(B10:H10,"9-12,18-20"))*(5)+(COUNTIF(B10:H10,"9-12,16-20"))*(7)+(COUNTIF(B10:H10,"9-12,16-19"))*(6)+(COUNTIF(B10:H10,"9-13,16-20"))*(6)+(COUNTIF(B10:H10,"9-12"))*(3)+(COUNTIF(B10:H10,"9-11:30"))*(2.5)+(COUNTIF(B10:H10,"9-11,16-19"))*(5)+(COUNTIF(B10:H10,"9-11"))*(2)+(COUNTIF(B10:H10,"9:30-11:30,16-19"))*(5)+(COUNTIF(B10:H10,"19-20"))*(1)+(COUNTIF(B10:H10,"17-20"))*(3)+(COUNTIF(B10:H10,"16-20"))*(4)+(COUNTIF(B10:H10,"15-20"))*(4.5)+(COUNTIF(B10:H10,"15-19"))*(4)+(COUNTIF(B10:H10,"14-20"))*(5.5)+(COUNTIF(B10:H10,"14-19"))*(4.5)+(COUNTIF(B10:H10,"14:30-20"))*(5)+(COUNTIF(B10:H10,"13-20"))*(6.25)+(COUNTIF(B10:H10,"13-19"))*(5.5)+(COUNTIF(B10:H10,"13-18"))*(4.5)+(COUNTIF(B10:H10,"13-17"))*(4)+(COUNTIF(B10:H10,"12-20"))*(7.25)+(COUNTIF(B10:H10,"10-20"))*(9)+(COUNTIF(B10:H10,"10-15"))*(4.5)+(COUNTIF(B10:H10,"12-18"))*(5.5)+(COUNTIF(B10:H10,"10-12,14-19"))*(6.5)+(COUNTIF(B10:H10,"10-14"))*(4)+(COUNTIF(B10:H10,"16-19"))*(3)</f>
        <v>7.5</v>
      </c>
      <c r="K10" s="692"/>
    </row>
    <row r="11" spans="1:24" ht="18" customHeight="1" x14ac:dyDescent="0.15">
      <c r="A11" s="33" t="s">
        <v>0</v>
      </c>
      <c r="B11" s="53">
        <v>45845</v>
      </c>
      <c r="C11" s="53">
        <v>45846</v>
      </c>
      <c r="D11" s="53">
        <v>45847</v>
      </c>
      <c r="E11" s="53">
        <v>45848</v>
      </c>
      <c r="F11" s="53">
        <v>45849</v>
      </c>
      <c r="G11" s="53">
        <v>45850</v>
      </c>
      <c r="H11" s="53">
        <v>45851</v>
      </c>
      <c r="I11" s="7"/>
      <c r="J11" s="717" t="s">
        <v>2</v>
      </c>
      <c r="K11" s="718"/>
    </row>
    <row r="12" spans="1:24" ht="18" customHeight="1" x14ac:dyDescent="0.15">
      <c r="A12" s="22" t="s">
        <v>3</v>
      </c>
      <c r="B12" s="2" t="s">
        <v>4</v>
      </c>
      <c r="C12" s="2" t="s">
        <v>5</v>
      </c>
      <c r="D12" s="21" t="s">
        <v>6</v>
      </c>
      <c r="E12" s="2" t="s">
        <v>7</v>
      </c>
      <c r="F12" s="2" t="s">
        <v>8</v>
      </c>
      <c r="G12" s="2" t="s">
        <v>9</v>
      </c>
      <c r="H12" s="24" t="s">
        <v>10</v>
      </c>
      <c r="I12" s="8"/>
      <c r="J12" s="719"/>
      <c r="K12" s="720"/>
    </row>
    <row r="13" spans="1:24" ht="18" customHeight="1" x14ac:dyDescent="0.15">
      <c r="A13" s="17" t="s">
        <v>13</v>
      </c>
      <c r="B13" s="12"/>
      <c r="C13" s="26"/>
      <c r="D13" s="37"/>
      <c r="E13" s="12"/>
      <c r="F13" s="284" t="s">
        <v>119</v>
      </c>
      <c r="G13" s="12"/>
      <c r="H13" s="12"/>
      <c r="I13" s="5"/>
      <c r="J13" s="682"/>
      <c r="K13" s="692"/>
    </row>
    <row r="14" spans="1:24" ht="18" customHeight="1" x14ac:dyDescent="0.15">
      <c r="A14" s="5" t="s">
        <v>73</v>
      </c>
      <c r="B14" s="12" t="s">
        <v>20</v>
      </c>
      <c r="C14" s="26"/>
      <c r="D14" s="32"/>
      <c r="E14" s="54"/>
      <c r="F14" s="12" t="s">
        <v>21</v>
      </c>
      <c r="G14" s="12" t="s">
        <v>20</v>
      </c>
      <c r="H14" s="12" t="s">
        <v>41</v>
      </c>
      <c r="I14" s="5">
        <f t="shared" ref="I14:I16" si="0">COUNTIFS(B14:H14,"&lt;&gt;空",B14:H14,"&lt;&gt;休",B14:H14,"&lt;&gt;調",B14:H14,"&lt;&gt;",B14:H14,"&lt;&gt;調整休")</f>
        <v>4</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f>
        <v>19.5</v>
      </c>
      <c r="K14" s="692"/>
    </row>
    <row r="15" spans="1:24" ht="18" customHeight="1" x14ac:dyDescent="0.15">
      <c r="A15" s="5" t="s">
        <v>46</v>
      </c>
      <c r="B15" s="12" t="s">
        <v>21</v>
      </c>
      <c r="C15" s="2"/>
      <c r="D15" s="32"/>
      <c r="E15" s="54" t="s">
        <v>21</v>
      </c>
      <c r="F15" s="18"/>
      <c r="G15" s="12" t="s">
        <v>21</v>
      </c>
      <c r="H15" s="12"/>
      <c r="I15" s="5">
        <f t="shared" si="0"/>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13.5</v>
      </c>
      <c r="K15" s="692"/>
    </row>
    <row r="16" spans="1:24" ht="18" customHeight="1" x14ac:dyDescent="0.15">
      <c r="A16" s="5" t="s">
        <v>47</v>
      </c>
      <c r="B16" s="12"/>
      <c r="C16" s="2"/>
      <c r="D16" s="32"/>
      <c r="E16" s="54" t="s">
        <v>20</v>
      </c>
      <c r="F16" s="12" t="s">
        <v>20</v>
      </c>
      <c r="G16" s="12"/>
      <c r="H16" s="12" t="s">
        <v>20</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16-19"))*(3)</f>
        <v>13.5</v>
      </c>
      <c r="K16" s="692"/>
    </row>
    <row r="17" spans="1:11" ht="18" customHeight="1" x14ac:dyDescent="0.15">
      <c r="A17" s="5" t="s">
        <v>48</v>
      </c>
      <c r="B17" s="29" t="s">
        <v>27</v>
      </c>
      <c r="C17" s="38"/>
      <c r="D17" s="38"/>
      <c r="E17" s="55"/>
      <c r="F17" s="40"/>
      <c r="G17" s="12" t="s">
        <v>41</v>
      </c>
      <c r="H17" s="29" t="s">
        <v>21</v>
      </c>
      <c r="I17" s="5">
        <f>COUNTIFS(B17:H17,"&lt;&gt;空",B17:H17,"&lt;&gt;休",B17:H17,"&lt;&gt;調",B17:H17,"&lt;&gt;",B17:H17,"&lt;&gt;調整休")</f>
        <v>3</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13.5</v>
      </c>
      <c r="K17" s="692"/>
    </row>
    <row r="18" spans="1:11" ht="18" customHeight="1" x14ac:dyDescent="0.15">
      <c r="A18" s="321" t="s">
        <v>253</v>
      </c>
      <c r="B18" s="12" t="s">
        <v>21</v>
      </c>
      <c r="C18" s="38"/>
      <c r="D18" s="39"/>
      <c r="E18" s="12" t="s">
        <v>21</v>
      </c>
      <c r="F18" s="40"/>
      <c r="G18" s="58"/>
      <c r="H18" s="12"/>
      <c r="I18" s="5">
        <f>COUNTIFS(B18:H18,"&lt;&gt;空",B18:H18,"&lt;&gt;休",B18:H18,"&lt;&gt;調",B18:H18,"&lt;&gt;",B18:H18,"&lt;&gt;調整休")</f>
        <v>2</v>
      </c>
      <c r="J18" s="682">
        <f>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16-19"))*(3)</f>
        <v>9</v>
      </c>
      <c r="K18" s="692"/>
    </row>
    <row r="19" spans="1:11" ht="18" customHeight="1" x14ac:dyDescent="0.15">
      <c r="A19" s="22" t="s">
        <v>0</v>
      </c>
      <c r="B19" s="23">
        <v>45852</v>
      </c>
      <c r="C19" s="23">
        <v>45853</v>
      </c>
      <c r="D19" s="23">
        <v>45854</v>
      </c>
      <c r="E19" s="23">
        <v>45855</v>
      </c>
      <c r="F19" s="23">
        <v>45856</v>
      </c>
      <c r="G19" s="23">
        <v>45857</v>
      </c>
      <c r="H19" s="23">
        <v>45858</v>
      </c>
      <c r="I19" s="7"/>
      <c r="J19" s="717" t="s">
        <v>2</v>
      </c>
      <c r="K19" s="718"/>
    </row>
    <row r="20" spans="1:11" ht="18" customHeight="1" x14ac:dyDescent="0.15">
      <c r="A20" s="22" t="s">
        <v>3</v>
      </c>
      <c r="B20" s="2" t="s">
        <v>4</v>
      </c>
      <c r="C20" s="21" t="s">
        <v>5</v>
      </c>
      <c r="D20" s="21" t="s">
        <v>6</v>
      </c>
      <c r="E20" s="2" t="s">
        <v>7</v>
      </c>
      <c r="F20" s="2" t="s">
        <v>8</v>
      </c>
      <c r="G20" s="2" t="s">
        <v>9</v>
      </c>
      <c r="H20" s="24" t="s">
        <v>10</v>
      </c>
      <c r="I20" s="8"/>
      <c r="J20" s="719"/>
      <c r="K20" s="720"/>
    </row>
    <row r="21" spans="1:11" ht="18.95" customHeight="1" x14ac:dyDescent="0.15">
      <c r="A21" s="17" t="s">
        <v>12</v>
      </c>
      <c r="B21" s="12"/>
      <c r="C21" s="26"/>
      <c r="D21" s="37"/>
      <c r="E21" s="12"/>
      <c r="F21" s="12"/>
      <c r="G21" s="12"/>
      <c r="H21" s="12"/>
      <c r="I21" s="51"/>
      <c r="J21" s="721"/>
      <c r="K21" s="722"/>
    </row>
    <row r="22" spans="1:11" ht="18" customHeight="1" x14ac:dyDescent="0.15">
      <c r="A22" s="5" t="s">
        <v>73</v>
      </c>
      <c r="B22" s="12" t="s">
        <v>20</v>
      </c>
      <c r="C22" s="26"/>
      <c r="D22" s="32"/>
      <c r="E22" s="54"/>
      <c r="F22" s="12" t="s">
        <v>21</v>
      </c>
      <c r="G22" s="12" t="s">
        <v>20</v>
      </c>
      <c r="H22" s="12" t="s">
        <v>41</v>
      </c>
      <c r="I22" s="5">
        <f>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19.5</v>
      </c>
      <c r="K22" s="692"/>
    </row>
    <row r="23" spans="1:11" ht="18" customHeight="1" x14ac:dyDescent="0.15">
      <c r="A23" s="5" t="s">
        <v>46</v>
      </c>
      <c r="B23" s="12" t="s">
        <v>21</v>
      </c>
      <c r="C23" s="2"/>
      <c r="D23" s="32"/>
      <c r="E23" s="54" t="s">
        <v>21</v>
      </c>
      <c r="F23" s="18"/>
      <c r="G23" s="12" t="s">
        <v>21</v>
      </c>
      <c r="H23" s="12"/>
      <c r="I23" s="5">
        <f>COUNTIFS(B23:H23,"&lt;&gt;空",B23:H23,"&lt;&gt;休",B23:H23,"&lt;&gt;調",B23:H23,"&lt;&gt;",B23:H23,"&lt;&gt;調整休")</f>
        <v>3</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13.5</v>
      </c>
      <c r="K23" s="692"/>
    </row>
    <row r="24" spans="1:11" ht="18" customHeight="1" x14ac:dyDescent="0.15">
      <c r="A24" s="5" t="s">
        <v>47</v>
      </c>
      <c r="B24" s="12"/>
      <c r="C24" s="2"/>
      <c r="D24" s="32"/>
      <c r="E24" s="54" t="s">
        <v>20</v>
      </c>
      <c r="F24" s="12" t="s">
        <v>20</v>
      </c>
      <c r="G24" s="12"/>
      <c r="H24" s="12" t="s">
        <v>20</v>
      </c>
      <c r="I24" s="5">
        <f>COUNTIFS(B24:H24,"&lt;&gt;空",B24:H24,"&lt;&gt;休",B24:H24,"&lt;&gt;調",B24:H24,"&lt;&gt;",B24:H24,"&lt;&gt;調整休")</f>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13.5</v>
      </c>
      <c r="K24" s="692"/>
    </row>
    <row r="25" spans="1:11" ht="18" customHeight="1" x14ac:dyDescent="0.15">
      <c r="A25" s="5" t="s">
        <v>48</v>
      </c>
      <c r="B25" s="29" t="s">
        <v>27</v>
      </c>
      <c r="C25" s="38"/>
      <c r="D25" s="38"/>
      <c r="E25" s="55"/>
      <c r="F25" s="40"/>
      <c r="G25" s="12" t="s">
        <v>41</v>
      </c>
      <c r="H25" s="29" t="s">
        <v>21</v>
      </c>
      <c r="I25" s="5">
        <f>COUNTIFS(B25:H25,"&lt;&gt;空",B25:H25,"&lt;&gt;休",B25:H25,"&lt;&gt;調",B25:H25,"&lt;&gt;",B25:H25,"&lt;&gt;調整休")</f>
        <v>3</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13.5</v>
      </c>
      <c r="K25" s="692"/>
    </row>
    <row r="26" spans="1:11" ht="18" customHeight="1" x14ac:dyDescent="0.15">
      <c r="A26" s="321" t="s">
        <v>253</v>
      </c>
      <c r="B26" s="12" t="s">
        <v>21</v>
      </c>
      <c r="C26" s="38"/>
      <c r="D26" s="39"/>
      <c r="E26" s="12" t="s">
        <v>21</v>
      </c>
      <c r="F26" s="40"/>
      <c r="G26" s="29" t="s">
        <v>27</v>
      </c>
      <c r="H26" s="12"/>
      <c r="I26" s="5">
        <f>COUNTIFS(B26:H26,"&lt;&gt;空",B26:H26,"&lt;&gt;休",B26:H26,"&lt;&gt;調",B26:H26,"&lt;&gt;",B26:H26,"&lt;&gt;調整休")</f>
        <v>3</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16-19"))*(3)</f>
        <v>12</v>
      </c>
      <c r="K26" s="692"/>
    </row>
    <row r="27" spans="1:11" ht="18" customHeight="1" x14ac:dyDescent="0.15">
      <c r="A27" s="22" t="s">
        <v>0</v>
      </c>
      <c r="B27" s="90">
        <v>45859</v>
      </c>
      <c r="C27" s="90">
        <v>45860</v>
      </c>
      <c r="D27" s="90">
        <v>45861</v>
      </c>
      <c r="E27" s="90">
        <v>45862</v>
      </c>
      <c r="F27" s="90">
        <v>45863</v>
      </c>
      <c r="G27" s="90">
        <v>45864</v>
      </c>
      <c r="H27" s="90">
        <v>45865</v>
      </c>
      <c r="I27" s="7"/>
      <c r="J27" s="717" t="s">
        <v>2</v>
      </c>
      <c r="K27" s="718"/>
    </row>
    <row r="28" spans="1:11" ht="18" customHeight="1" x14ac:dyDescent="0.15">
      <c r="A28" s="22" t="s">
        <v>3</v>
      </c>
      <c r="B28" s="24" t="s">
        <v>4</v>
      </c>
      <c r="C28" s="21" t="s">
        <v>5</v>
      </c>
      <c r="D28" s="21" t="s">
        <v>6</v>
      </c>
      <c r="E28" s="2" t="s">
        <v>7</v>
      </c>
      <c r="F28" s="2" t="s">
        <v>8</v>
      </c>
      <c r="G28" s="2" t="s">
        <v>9</v>
      </c>
      <c r="H28" s="24" t="s">
        <v>10</v>
      </c>
      <c r="I28" s="8"/>
      <c r="J28" s="719"/>
      <c r="K28" s="720"/>
    </row>
    <row r="29" spans="1:11" ht="18" customHeight="1" x14ac:dyDescent="0.15">
      <c r="A29" s="17" t="s">
        <v>13</v>
      </c>
      <c r="B29" s="12"/>
      <c r="C29" s="26"/>
      <c r="D29" s="37"/>
      <c r="E29" s="12"/>
      <c r="F29" s="967" t="s">
        <v>60</v>
      </c>
      <c r="G29" s="968"/>
      <c r="H29" s="969"/>
      <c r="I29" s="5"/>
      <c r="J29" s="682"/>
      <c r="K29" s="692"/>
    </row>
    <row r="30" spans="1:11" ht="18" customHeight="1" x14ac:dyDescent="0.15">
      <c r="A30" s="5" t="s">
        <v>73</v>
      </c>
      <c r="B30" s="12" t="s">
        <v>20</v>
      </c>
      <c r="C30" s="26"/>
      <c r="D30" s="32"/>
      <c r="E30" s="54"/>
      <c r="F30" s="12" t="s">
        <v>21</v>
      </c>
      <c r="G30" s="12" t="s">
        <v>58</v>
      </c>
      <c r="H30" s="12" t="s">
        <v>41</v>
      </c>
      <c r="I30" s="5">
        <f t="shared" ref="I30:I32" si="1">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16-19"))*(3)</f>
        <v>21.25</v>
      </c>
      <c r="K30" s="692"/>
    </row>
    <row r="31" spans="1:11" ht="18" customHeight="1" x14ac:dyDescent="0.15">
      <c r="A31" s="5" t="s">
        <v>46</v>
      </c>
      <c r="B31" s="12" t="s">
        <v>21</v>
      </c>
      <c r="C31" s="2"/>
      <c r="D31" s="32"/>
      <c r="E31" s="54" t="s">
        <v>21</v>
      </c>
      <c r="F31" s="18"/>
      <c r="G31" s="12" t="s">
        <v>21</v>
      </c>
      <c r="H31" s="12"/>
      <c r="I31" s="5">
        <f t="shared" si="1"/>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13.5</v>
      </c>
      <c r="K31" s="692"/>
    </row>
    <row r="32" spans="1:11" ht="18" customHeight="1" x14ac:dyDescent="0.15">
      <c r="A32" s="5" t="s">
        <v>47</v>
      </c>
      <c r="B32" s="12"/>
      <c r="C32" s="2"/>
      <c r="D32" s="32"/>
      <c r="E32" s="54" t="s">
        <v>20</v>
      </c>
      <c r="F32" s="12" t="s">
        <v>20</v>
      </c>
      <c r="G32" s="12"/>
      <c r="H32" s="12" t="s">
        <v>58</v>
      </c>
      <c r="I32" s="5">
        <f t="shared" si="1"/>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16-19"))*(3)</f>
        <v>15.25</v>
      </c>
      <c r="K32" s="692"/>
    </row>
    <row r="33" spans="1:14" ht="18" customHeight="1" x14ac:dyDescent="0.15">
      <c r="A33" s="5" t="s">
        <v>48</v>
      </c>
      <c r="B33" s="29" t="s">
        <v>27</v>
      </c>
      <c r="C33" s="38"/>
      <c r="D33" s="38"/>
      <c r="E33" s="55"/>
      <c r="F33" s="40"/>
      <c r="G33" s="12" t="s">
        <v>41</v>
      </c>
      <c r="H33" s="29" t="s">
        <v>21</v>
      </c>
      <c r="I33" s="5">
        <f>COUNTIFS(B33:H33,"&lt;&gt;空",B33:H33,"&lt;&gt;休",B33:H33,"&lt;&gt;調",B33:H33,"&lt;&gt;",B33:H33,"&lt;&gt;調整休")</f>
        <v>3</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13.5</v>
      </c>
      <c r="K33" s="692"/>
    </row>
    <row r="34" spans="1:14" ht="18" customHeight="1" x14ac:dyDescent="0.15">
      <c r="A34" s="321" t="s">
        <v>253</v>
      </c>
      <c r="B34" s="12"/>
      <c r="C34" s="38"/>
      <c r="D34" s="38"/>
      <c r="E34" s="12" t="s">
        <v>21</v>
      </c>
      <c r="F34" s="12" t="s">
        <v>21</v>
      </c>
      <c r="G34" s="29" t="s">
        <v>27</v>
      </c>
      <c r="H34" s="12"/>
      <c r="I34" s="5">
        <f>COUNTIFS(B34:H34,"&lt;&gt;空",B34:H34,"&lt;&gt;休",B34:H34,"&lt;&gt;調",B34:H34,"&lt;&gt;",B34:H34,"&lt;&gt;調整休")</f>
        <v>3</v>
      </c>
      <c r="J34" s="682">
        <f>SUM(COUNTIF(B34:H34,"9-14:30"))*(5)+(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16-19"))*(3)</f>
        <v>12</v>
      </c>
      <c r="K34" s="692"/>
    </row>
    <row r="35" spans="1:14" ht="18" customHeight="1" x14ac:dyDescent="0.15">
      <c r="A35" s="22" t="s">
        <v>0</v>
      </c>
      <c r="B35" s="23">
        <v>45866</v>
      </c>
      <c r="C35" s="23">
        <v>45867</v>
      </c>
      <c r="D35" s="23">
        <v>45868</v>
      </c>
      <c r="E35" s="23">
        <v>45869</v>
      </c>
      <c r="F35" s="23"/>
      <c r="G35" s="23"/>
      <c r="H35" s="23"/>
      <c r="I35" s="7"/>
      <c r="J35" s="717" t="s">
        <v>2</v>
      </c>
      <c r="K35" s="718"/>
    </row>
    <row r="36" spans="1:14" ht="18" customHeight="1" x14ac:dyDescent="0.15">
      <c r="A36" s="22" t="s">
        <v>3</v>
      </c>
      <c r="B36" s="2" t="s">
        <v>4</v>
      </c>
      <c r="C36" s="316" t="s">
        <v>5</v>
      </c>
      <c r="D36" s="21" t="s">
        <v>6</v>
      </c>
      <c r="E36" s="2" t="s">
        <v>7</v>
      </c>
      <c r="F36" s="2"/>
      <c r="G36" s="2"/>
      <c r="H36" s="24"/>
      <c r="I36" s="8"/>
      <c r="J36" s="719"/>
      <c r="K36" s="720"/>
    </row>
    <row r="37" spans="1:14" ht="18.95" customHeight="1" x14ac:dyDescent="0.15">
      <c r="A37" s="17" t="s">
        <v>12</v>
      </c>
      <c r="B37" s="12"/>
      <c r="C37" s="26"/>
      <c r="D37" s="37"/>
      <c r="E37" s="12"/>
      <c r="F37" s="37"/>
      <c r="G37" s="37"/>
      <c r="H37" s="37"/>
      <c r="I37" s="51"/>
      <c r="J37" s="27"/>
      <c r="K37" s="49"/>
    </row>
    <row r="38" spans="1:14" ht="18" customHeight="1" x14ac:dyDescent="0.15">
      <c r="A38" s="5" t="s">
        <v>73</v>
      </c>
      <c r="B38" s="12" t="s">
        <v>20</v>
      </c>
      <c r="C38" s="26"/>
      <c r="D38" s="32"/>
      <c r="E38" s="54"/>
      <c r="F38" s="32"/>
      <c r="G38" s="32"/>
      <c r="H38" s="32"/>
      <c r="I38" s="5">
        <f>COUNTIFS(B38:H38,"&lt;&gt;空",B38:H38,"&lt;&gt;休",B38:H38,"&lt;&gt;調",B38:H38,"&lt;&gt;",B38:H38,"&lt;&gt;調整休")</f>
        <v>1</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f>
        <v>4.5</v>
      </c>
      <c r="K38" s="692"/>
    </row>
    <row r="39" spans="1:14" ht="18" customHeight="1" x14ac:dyDescent="0.15">
      <c r="A39" s="5" t="s">
        <v>46</v>
      </c>
      <c r="B39" s="12" t="s">
        <v>21</v>
      </c>
      <c r="C39" s="2"/>
      <c r="D39" s="32"/>
      <c r="E39" s="54" t="s">
        <v>21</v>
      </c>
      <c r="F39" s="32"/>
      <c r="G39" s="32"/>
      <c r="H39" s="32"/>
      <c r="I39" s="5">
        <f>COUNTIFS(B39:H39,"&lt;&gt;空",B39:H39,"&lt;&gt;休",B39:H39,"&lt;&gt;調",B39:H39,"&lt;&gt;",B39:H39,"&lt;&gt;調整休")</f>
        <v>2</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9</v>
      </c>
      <c r="K39" s="692"/>
    </row>
    <row r="40" spans="1:14" ht="18" customHeight="1" x14ac:dyDescent="0.15">
      <c r="A40" s="5" t="s">
        <v>47</v>
      </c>
      <c r="B40" s="12"/>
      <c r="C40" s="2"/>
      <c r="D40" s="32"/>
      <c r="E40" s="54" t="s">
        <v>20</v>
      </c>
      <c r="F40" s="32"/>
      <c r="G40" s="32"/>
      <c r="H40" s="32"/>
      <c r="I40" s="5">
        <f>COUNTIFS(B40:H40,"&lt;&gt;空",B40:H40,"&lt;&gt;休",B40:H40,"&lt;&gt;調",B40:H40,"&lt;&gt;",B40:H40,"&lt;&gt;調整休")</f>
        <v>1</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4.5</v>
      </c>
      <c r="K40" s="692"/>
    </row>
    <row r="41" spans="1:14" ht="18" customHeight="1" x14ac:dyDescent="0.15">
      <c r="A41" s="5" t="s">
        <v>48</v>
      </c>
      <c r="B41" s="29" t="s">
        <v>27</v>
      </c>
      <c r="C41" s="38"/>
      <c r="D41" s="38"/>
      <c r="E41" s="29" t="s">
        <v>27</v>
      </c>
      <c r="F41" s="38"/>
      <c r="G41" s="38"/>
      <c r="H41" s="38"/>
      <c r="I41" s="5">
        <f>COUNTIFS(B41:H41,"&lt;&gt;空",B41:H41,"&lt;&gt;休",B41:H41,"&lt;&gt;調",B41:H41,"&lt;&gt;",B41:H41,"&lt;&gt;調整休")</f>
        <v>2</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6</v>
      </c>
      <c r="K41" s="692"/>
    </row>
    <row r="42" spans="1:14" ht="18" customHeight="1" x14ac:dyDescent="0.15">
      <c r="A42" s="321" t="s">
        <v>253</v>
      </c>
      <c r="B42" s="12" t="s">
        <v>21</v>
      </c>
      <c r="C42" s="38"/>
      <c r="D42" s="39"/>
      <c r="E42" s="12" t="s">
        <v>21</v>
      </c>
      <c r="F42" s="39"/>
      <c r="G42" s="39"/>
      <c r="H42" s="39"/>
      <c r="I42" s="5">
        <f>COUNTIFS(B42:H42,"&lt;&gt;空",B42:H42,"&lt;&gt;休",B42:H42,"&lt;&gt;調",B42:H42,"&lt;&gt;",B42:H42,"&lt;&gt;調整休")</f>
        <v>2</v>
      </c>
      <c r="J42" s="682">
        <f>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16-19"))*(3)</f>
        <v>9</v>
      </c>
      <c r="K42" s="692"/>
    </row>
    <row r="43" spans="1:14" ht="18" customHeight="1" x14ac:dyDescent="0.15">
      <c r="A43" s="41"/>
      <c r="B43" s="42"/>
      <c r="C43" s="42"/>
      <c r="D43" s="42"/>
      <c r="E43" s="42"/>
      <c r="F43" s="42"/>
      <c r="G43" s="42"/>
      <c r="H43" s="42"/>
      <c r="I43" s="716" t="s">
        <v>252</v>
      </c>
      <c r="J43" s="716"/>
      <c r="K43" s="716"/>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J6:K6"/>
    <mergeCell ref="B1:F1"/>
    <mergeCell ref="H1:K1"/>
    <mergeCell ref="I3:I4"/>
    <mergeCell ref="J3:K4"/>
    <mergeCell ref="J5:K5"/>
    <mergeCell ref="J19:K20"/>
    <mergeCell ref="J7:K7"/>
    <mergeCell ref="J8:K8"/>
    <mergeCell ref="J9:K9"/>
    <mergeCell ref="J10:K10"/>
    <mergeCell ref="J11:K12"/>
    <mergeCell ref="J13:K13"/>
    <mergeCell ref="J14:K14"/>
    <mergeCell ref="J15:K15"/>
    <mergeCell ref="J16:K16"/>
    <mergeCell ref="J17:K17"/>
    <mergeCell ref="J18:K18"/>
    <mergeCell ref="J32:K32"/>
    <mergeCell ref="J21:K21"/>
    <mergeCell ref="J22:K22"/>
    <mergeCell ref="J23:K23"/>
    <mergeCell ref="J24:K24"/>
    <mergeCell ref="J25:K25"/>
    <mergeCell ref="J26:K26"/>
    <mergeCell ref="J27:K28"/>
    <mergeCell ref="F29:H29"/>
    <mergeCell ref="J29:K29"/>
    <mergeCell ref="J30:K30"/>
    <mergeCell ref="J31:K31"/>
    <mergeCell ref="A45:B45"/>
    <mergeCell ref="C45:K45"/>
    <mergeCell ref="J33:K33"/>
    <mergeCell ref="J34:K34"/>
    <mergeCell ref="J35:K36"/>
    <mergeCell ref="J38:K38"/>
    <mergeCell ref="J39:K39"/>
    <mergeCell ref="J40:K40"/>
    <mergeCell ref="J41:K41"/>
    <mergeCell ref="J42:K42"/>
    <mergeCell ref="I43:K43"/>
    <mergeCell ref="A44:B44"/>
    <mergeCell ref="D44:E44"/>
    <mergeCell ref="A51:B51"/>
    <mergeCell ref="C51:K51"/>
    <mergeCell ref="A52:B52"/>
    <mergeCell ref="C52:K52"/>
    <mergeCell ref="A46:B46"/>
    <mergeCell ref="C46:K46"/>
    <mergeCell ref="C47:K47"/>
    <mergeCell ref="A49:B49"/>
    <mergeCell ref="C49:K49"/>
    <mergeCell ref="A50:B50"/>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BBF236D-3D48-438E-8961-6B24B9E480EC}">
          <x14:formula1>
            <xm:f>'F:\Users\clmiwa-three\Downloads\[《中村》新田・草加 エリア 仮シフト【12月16日～1月15日】.xlsx]参照データベース'!#REF!</xm:f>
          </x14:formula1>
          <xm:sqref>C25:E25 C34:D34 C26:D26 B9:D10 F41:H42 G1 C33:E33 C41:D43 E43:H43 C17:E17 C18:D18</xm:sqref>
        </x14:dataValidation>
      </x14:dataValidations>
    </ext>
  </extLst>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AEEFF-2B0E-4CCF-85A1-7A51264A4984}">
  <sheetPr>
    <tabColor theme="7" tint="0.59999389629810485"/>
    <pageSetUpPr fitToPage="1"/>
  </sheetPr>
  <dimension ref="A1:N52"/>
  <sheetViews>
    <sheetView topLeftCell="A13" zoomScale="90" zoomScaleNormal="90" workbookViewId="0">
      <selection activeCell="P41" sqref="P41"/>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228</v>
      </c>
      <c r="C1" s="683"/>
      <c r="D1" s="683"/>
      <c r="E1" s="683"/>
      <c r="F1" s="683"/>
      <c r="H1" s="867" t="s">
        <v>45</v>
      </c>
      <c r="I1" s="868"/>
      <c r="J1" s="869"/>
      <c r="K1" s="870"/>
    </row>
    <row r="2" spans="1:11" ht="9.9499999999999993" customHeight="1" x14ac:dyDescent="0.15">
      <c r="A2" s="14"/>
      <c r="I2" s="14"/>
      <c r="J2" s="3"/>
      <c r="K2" s="4"/>
    </row>
    <row r="3" spans="1:11" ht="19.5" customHeight="1" x14ac:dyDescent="0.15">
      <c r="A3" s="2" t="s">
        <v>64</v>
      </c>
      <c r="B3" s="90"/>
      <c r="C3" s="259">
        <v>45839</v>
      </c>
      <c r="D3" s="259">
        <v>45840</v>
      </c>
      <c r="E3" s="259">
        <v>45841</v>
      </c>
      <c r="F3" s="259">
        <v>45842</v>
      </c>
      <c r="G3" s="259">
        <v>45843</v>
      </c>
      <c r="H3" s="259">
        <v>45844</v>
      </c>
      <c r="I3" s="727" t="s">
        <v>1</v>
      </c>
      <c r="J3" s="717" t="s">
        <v>2</v>
      </c>
      <c r="K3" s="718"/>
    </row>
    <row r="4" spans="1:11" ht="19.5" customHeight="1" x14ac:dyDescent="0.15">
      <c r="A4" s="2" t="s">
        <v>3</v>
      </c>
      <c r="B4" s="2"/>
      <c r="C4" s="62" t="s">
        <v>5</v>
      </c>
      <c r="D4" s="21" t="s">
        <v>6</v>
      </c>
      <c r="E4" s="2" t="s">
        <v>7</v>
      </c>
      <c r="F4" s="2" t="s">
        <v>8</v>
      </c>
      <c r="G4" s="2" t="s">
        <v>9</v>
      </c>
      <c r="H4" s="24" t="s">
        <v>10</v>
      </c>
      <c r="I4" s="728"/>
      <c r="J4" s="719"/>
      <c r="K4" s="720"/>
    </row>
    <row r="5" spans="1:11" ht="19.5" customHeight="1" x14ac:dyDescent="0.15">
      <c r="A5" s="17" t="s">
        <v>12</v>
      </c>
      <c r="B5" s="2"/>
      <c r="C5" s="2"/>
      <c r="D5" s="2"/>
      <c r="E5" s="12"/>
      <c r="F5" s="12"/>
      <c r="G5" s="12"/>
      <c r="H5" s="12"/>
      <c r="I5" s="5"/>
      <c r="J5" s="682"/>
      <c r="K5" s="692"/>
    </row>
    <row r="6" spans="1:11" ht="19.5" customHeight="1" x14ac:dyDescent="0.15">
      <c r="A6" s="19" t="s">
        <v>61</v>
      </c>
      <c r="B6" s="26"/>
      <c r="C6" s="26"/>
      <c r="D6" s="32"/>
      <c r="E6" s="54" t="s">
        <v>22</v>
      </c>
      <c r="F6" s="54" t="s">
        <v>20</v>
      </c>
      <c r="G6" s="54" t="s">
        <v>21</v>
      </c>
      <c r="H6" s="87"/>
      <c r="I6" s="5">
        <f>COUNTIFS(B6:H6,"&lt;&gt;空",B6:H6,"&lt;&gt;休",B6:H6,"&lt;&gt;調",B6:H6,"&lt;&gt;",B6:H6,"&lt;&gt;調整休")</f>
        <v>3</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f>
        <v>14.5</v>
      </c>
      <c r="K6" s="692"/>
    </row>
    <row r="7" spans="1:11" ht="19.5" customHeight="1" x14ac:dyDescent="0.15">
      <c r="A7" s="20" t="s">
        <v>44</v>
      </c>
      <c r="B7" s="2"/>
      <c r="C7" s="2"/>
      <c r="D7" s="32"/>
      <c r="E7" s="54"/>
      <c r="F7" s="54" t="s">
        <v>21</v>
      </c>
      <c r="G7" s="54" t="s">
        <v>20</v>
      </c>
      <c r="H7" s="54" t="s">
        <v>58</v>
      </c>
      <c r="I7" s="5">
        <f>COUNTIFS(B7:H7,"&lt;&gt;空",B7:H7,"&lt;&gt;休",B7:H7,"&lt;&gt;調",B7:H7,"&lt;&gt;",B7:H7,"&lt;&gt;調整休")</f>
        <v>3</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f>
        <v>15.25</v>
      </c>
      <c r="K7" s="692"/>
    </row>
    <row r="8" spans="1:11" ht="19.5" customHeight="1" x14ac:dyDescent="0.15">
      <c r="A8" s="19" t="s">
        <v>71</v>
      </c>
      <c r="B8" s="2"/>
      <c r="C8" s="2"/>
      <c r="D8" s="32"/>
      <c r="E8" s="12" t="s">
        <v>68</v>
      </c>
      <c r="F8" s="54"/>
      <c r="G8" s="54"/>
      <c r="H8" s="12" t="s">
        <v>27</v>
      </c>
      <c r="I8" s="5">
        <f>COUNTIFS(B8:H8,"&lt;&gt;空",B8:H8,"&lt;&gt;休",B8:H8,"&lt;&gt;調",B8:H8,"&lt;&gt;",B8:H8,"&lt;&gt;調整休")</f>
        <v>2</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(3)+(COUNTIF(B8:H8,"16-19"))*(3)</f>
        <v>7</v>
      </c>
      <c r="K8" s="692"/>
    </row>
    <row r="9" spans="1:11" ht="19.5" customHeight="1" x14ac:dyDescent="0.15">
      <c r="A9" s="56" t="s">
        <v>66</v>
      </c>
      <c r="B9" s="2"/>
      <c r="C9" s="2"/>
      <c r="D9" s="32"/>
      <c r="E9" s="16"/>
      <c r="F9" s="54"/>
      <c r="G9" s="54"/>
      <c r="H9" s="57"/>
      <c r="I9" s="5"/>
      <c r="J9" s="682"/>
      <c r="K9" s="692"/>
    </row>
    <row r="10" spans="1:11" ht="19.5" customHeight="1" x14ac:dyDescent="0.15">
      <c r="A10" s="44"/>
      <c r="B10" s="38"/>
      <c r="C10" s="38"/>
      <c r="D10" s="38"/>
      <c r="E10" s="12"/>
      <c r="F10" s="40"/>
      <c r="G10" s="12"/>
      <c r="H10" s="40"/>
      <c r="I10" s="5"/>
      <c r="J10" s="758"/>
      <c r="K10" s="759"/>
    </row>
    <row r="11" spans="1:11" ht="19.5" customHeight="1" x14ac:dyDescent="0.15">
      <c r="A11" s="33" t="s">
        <v>0</v>
      </c>
      <c r="B11" s="53">
        <v>45845</v>
      </c>
      <c r="C11" s="53">
        <v>45846</v>
      </c>
      <c r="D11" s="53">
        <v>45847</v>
      </c>
      <c r="E11" s="53">
        <v>45848</v>
      </c>
      <c r="F11" s="53">
        <v>45849</v>
      </c>
      <c r="G11" s="53">
        <v>45850</v>
      </c>
      <c r="H11" s="53">
        <v>45851</v>
      </c>
      <c r="I11" s="7"/>
      <c r="J11" s="717" t="s">
        <v>2</v>
      </c>
      <c r="K11" s="718"/>
    </row>
    <row r="12" spans="1:11" ht="19.5" customHeight="1" x14ac:dyDescent="0.15">
      <c r="A12" s="22" t="s">
        <v>3</v>
      </c>
      <c r="B12" s="2" t="s">
        <v>4</v>
      </c>
      <c r="C12" s="2" t="s">
        <v>5</v>
      </c>
      <c r="D12" s="21" t="s">
        <v>6</v>
      </c>
      <c r="E12" s="2" t="s">
        <v>7</v>
      </c>
      <c r="F12" s="2" t="s">
        <v>8</v>
      </c>
      <c r="G12" s="2" t="s">
        <v>9</v>
      </c>
      <c r="H12" s="24" t="s">
        <v>10</v>
      </c>
      <c r="I12" s="8"/>
      <c r="J12" s="719"/>
      <c r="K12" s="720"/>
    </row>
    <row r="13" spans="1:11" ht="19.5" customHeight="1" x14ac:dyDescent="0.15">
      <c r="A13" s="17" t="s">
        <v>13</v>
      </c>
      <c r="B13" s="12"/>
      <c r="C13" s="2"/>
      <c r="D13" s="2"/>
      <c r="E13" s="12"/>
      <c r="F13" s="12"/>
      <c r="G13" s="12"/>
      <c r="H13" s="12"/>
      <c r="I13" s="5"/>
      <c r="J13" s="682"/>
      <c r="K13" s="692"/>
    </row>
    <row r="14" spans="1:11" ht="19.5" customHeight="1" x14ac:dyDescent="0.15">
      <c r="A14" s="19" t="s">
        <v>61</v>
      </c>
      <c r="B14" s="12" t="s">
        <v>58</v>
      </c>
      <c r="C14" s="26"/>
      <c r="D14" s="32"/>
      <c r="E14" s="54" t="s">
        <v>21</v>
      </c>
      <c r="F14" s="281" t="s">
        <v>235</v>
      </c>
      <c r="G14" s="54" t="s">
        <v>20</v>
      </c>
      <c r="H14" s="54" t="s">
        <v>58</v>
      </c>
      <c r="I14" s="5">
        <f t="shared" ref="I14:I16" si="0">COUNTIFS(B14:H14,"&lt;&gt;空",B14:H14,"&lt;&gt;休",B14:H14,"&lt;&gt;調",B14:H14,"&lt;&gt;",B14:H14,"&lt;&gt;調整休")</f>
        <v>5</v>
      </c>
      <c r="J14" s="682">
        <v>27.5</v>
      </c>
      <c r="K14" s="692"/>
    </row>
    <row r="15" spans="1:11" ht="19.5" customHeight="1" x14ac:dyDescent="0.15">
      <c r="A15" s="20" t="s">
        <v>44</v>
      </c>
      <c r="B15" s="16"/>
      <c r="C15" s="2"/>
      <c r="D15" s="32"/>
      <c r="E15" s="54" t="s">
        <v>20</v>
      </c>
      <c r="F15" s="54" t="s">
        <v>22</v>
      </c>
      <c r="G15" s="54" t="s">
        <v>21</v>
      </c>
      <c r="H15" s="54"/>
      <c r="I15" s="5">
        <f t="shared" si="0"/>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13:30-19"))*(5)+(COUNTIF(B15:H15,"14-17"))*(4)+(COUNTIF(B15:H15,"16-19"))*(4)</f>
        <v>14.5</v>
      </c>
      <c r="K15" s="692"/>
    </row>
    <row r="16" spans="1:11" ht="19.5" customHeight="1" x14ac:dyDescent="0.15">
      <c r="A16" s="19" t="s">
        <v>71</v>
      </c>
      <c r="B16" s="12" t="s">
        <v>27</v>
      </c>
      <c r="C16" s="2"/>
      <c r="D16" s="32"/>
      <c r="E16" s="59"/>
      <c r="F16" s="54"/>
      <c r="G16" s="54"/>
      <c r="H16" s="12" t="s">
        <v>27</v>
      </c>
      <c r="I16" s="5">
        <f t="shared" si="0"/>
        <v>2</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(3)+(COUNTIF(B16:H16,"16-19"))*(3)</f>
        <v>6</v>
      </c>
      <c r="K16" s="692"/>
    </row>
    <row r="17" spans="1:11" ht="19.5" customHeight="1" x14ac:dyDescent="0.15">
      <c r="A17" s="56" t="s">
        <v>66</v>
      </c>
      <c r="B17" s="16"/>
      <c r="C17" s="2"/>
      <c r="D17" s="32"/>
      <c r="E17" s="16"/>
      <c r="F17" s="54"/>
      <c r="G17" s="54"/>
      <c r="H17" s="57"/>
      <c r="I17" s="5"/>
      <c r="J17" s="682"/>
      <c r="K17" s="692"/>
    </row>
    <row r="18" spans="1:11" ht="19.5" customHeight="1" x14ac:dyDescent="0.15">
      <c r="A18" s="44"/>
      <c r="B18" s="12"/>
      <c r="C18" s="38"/>
      <c r="D18" s="38"/>
      <c r="E18" s="12"/>
      <c r="F18" s="40"/>
      <c r="G18" s="12"/>
      <c r="H18" s="40"/>
      <c r="I18" s="5"/>
      <c r="J18" s="758"/>
      <c r="K18" s="759"/>
    </row>
    <row r="19" spans="1:11" ht="19.5" customHeight="1" x14ac:dyDescent="0.15">
      <c r="A19" s="22" t="s">
        <v>0</v>
      </c>
      <c r="B19" s="23">
        <v>45852</v>
      </c>
      <c r="C19" s="23">
        <v>45853</v>
      </c>
      <c r="D19" s="23">
        <v>45854</v>
      </c>
      <c r="E19" s="23">
        <v>45855</v>
      </c>
      <c r="F19" s="23">
        <v>45856</v>
      </c>
      <c r="G19" s="23">
        <v>45857</v>
      </c>
      <c r="H19" s="23">
        <v>45858</v>
      </c>
      <c r="I19" s="7"/>
      <c r="J19" s="717" t="s">
        <v>2</v>
      </c>
      <c r="K19" s="718"/>
    </row>
    <row r="20" spans="1:11" ht="19.5" customHeight="1" x14ac:dyDescent="0.15">
      <c r="A20" s="22" t="s">
        <v>3</v>
      </c>
      <c r="B20" s="2" t="s">
        <v>4</v>
      </c>
      <c r="C20" s="21" t="s">
        <v>5</v>
      </c>
      <c r="D20" s="21" t="s">
        <v>6</v>
      </c>
      <c r="E20" s="2" t="s">
        <v>7</v>
      </c>
      <c r="F20" s="2" t="s">
        <v>8</v>
      </c>
      <c r="G20" s="2" t="s">
        <v>9</v>
      </c>
      <c r="H20" s="24" t="s">
        <v>10</v>
      </c>
      <c r="I20" s="8"/>
      <c r="J20" s="719"/>
      <c r="K20" s="720"/>
    </row>
    <row r="21" spans="1:11" ht="17.100000000000001" customHeight="1" x14ac:dyDescent="0.15">
      <c r="A21" s="17" t="s">
        <v>12</v>
      </c>
      <c r="B21" s="12"/>
      <c r="C21" s="2"/>
      <c r="D21" s="2"/>
      <c r="E21" s="12"/>
      <c r="F21" s="12"/>
      <c r="G21" s="12"/>
      <c r="H21" s="12"/>
      <c r="I21" s="51"/>
      <c r="J21" s="721"/>
      <c r="K21" s="722"/>
    </row>
    <row r="22" spans="1:11" ht="19.5" customHeight="1" x14ac:dyDescent="0.15">
      <c r="A22" s="19" t="s">
        <v>61</v>
      </c>
      <c r="B22" s="12"/>
      <c r="C22" s="26"/>
      <c r="D22" s="32"/>
      <c r="E22" s="54" t="s">
        <v>22</v>
      </c>
      <c r="F22" s="54" t="s">
        <v>20</v>
      </c>
      <c r="G22" s="54" t="s">
        <v>21</v>
      </c>
      <c r="H22" s="54"/>
      <c r="I22" s="5">
        <f t="shared" ref="I22:I24" si="1">COUNTIFS(B22:H22,"&lt;&gt;空",B22:H22,"&lt;&gt;休",B22:H22,"&lt;&gt;調",B22:H22,"&lt;&gt;",B22:H22,"&lt;&gt;調整休")</f>
        <v>3</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(4)</f>
        <v>14.5</v>
      </c>
      <c r="K22" s="692"/>
    </row>
    <row r="23" spans="1:11" ht="19.5" customHeight="1" x14ac:dyDescent="0.15">
      <c r="A23" s="20" t="s">
        <v>44</v>
      </c>
      <c r="B23" s="54" t="s">
        <v>58</v>
      </c>
      <c r="C23" s="2"/>
      <c r="D23" s="32"/>
      <c r="E23" s="87"/>
      <c r="F23" s="54" t="s">
        <v>21</v>
      </c>
      <c r="G23" s="54" t="s">
        <v>20</v>
      </c>
      <c r="H23" s="54" t="s">
        <v>58</v>
      </c>
      <c r="I23" s="5">
        <f t="shared" si="1"/>
        <v>4</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(4)</f>
        <v>21.5</v>
      </c>
      <c r="K23" s="692"/>
    </row>
    <row r="24" spans="1:11" ht="19.5" customHeight="1" x14ac:dyDescent="0.15">
      <c r="A24" s="19" t="s">
        <v>71</v>
      </c>
      <c r="B24" s="12" t="s">
        <v>27</v>
      </c>
      <c r="C24" s="2"/>
      <c r="D24" s="32"/>
      <c r="E24" s="12" t="s">
        <v>68</v>
      </c>
      <c r="F24" s="54"/>
      <c r="G24" s="54"/>
      <c r="H24" s="12" t="s">
        <v>27</v>
      </c>
      <c r="I24" s="5">
        <f t="shared" si="1"/>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13:30-19"))*(5)+(COUNTIF(B24:H24,"14-17"))*(3)+(COUNTIF(B24:H24,"16-19"))*(3)</f>
        <v>10</v>
      </c>
      <c r="K24" s="692"/>
    </row>
    <row r="25" spans="1:11" ht="19.5" customHeight="1" x14ac:dyDescent="0.15">
      <c r="A25" s="56" t="s">
        <v>66</v>
      </c>
      <c r="B25" s="16"/>
      <c r="C25" s="2"/>
      <c r="D25" s="32"/>
      <c r="E25" s="16"/>
      <c r="F25" s="54"/>
      <c r="G25" s="54"/>
      <c r="H25" s="57"/>
      <c r="I25" s="5"/>
      <c r="J25" s="682"/>
      <c r="K25" s="692"/>
    </row>
    <row r="26" spans="1:11" ht="19.5" customHeight="1" x14ac:dyDescent="0.15">
      <c r="A26" s="44"/>
      <c r="B26" s="12"/>
      <c r="C26" s="38"/>
      <c r="D26" s="38"/>
      <c r="E26" s="12"/>
      <c r="F26" s="40"/>
      <c r="G26" s="12"/>
      <c r="H26" s="40"/>
      <c r="I26" s="5"/>
      <c r="J26" s="758"/>
      <c r="K26" s="759"/>
    </row>
    <row r="27" spans="1:11" ht="19.5" customHeight="1" x14ac:dyDescent="0.15">
      <c r="A27" s="22" t="s">
        <v>0</v>
      </c>
      <c r="B27" s="90">
        <v>45859</v>
      </c>
      <c r="C27" s="90">
        <v>45860</v>
      </c>
      <c r="D27" s="90">
        <v>45861</v>
      </c>
      <c r="E27" s="90">
        <v>45862</v>
      </c>
      <c r="F27" s="90">
        <v>45863</v>
      </c>
      <c r="G27" s="90">
        <v>45864</v>
      </c>
      <c r="H27" s="90">
        <v>45865</v>
      </c>
      <c r="I27" s="7"/>
      <c r="J27" s="717" t="s">
        <v>2</v>
      </c>
      <c r="K27" s="718"/>
    </row>
    <row r="28" spans="1:11" ht="19.5" customHeight="1" x14ac:dyDescent="0.15">
      <c r="A28" s="22" t="s">
        <v>3</v>
      </c>
      <c r="B28" s="24" t="s">
        <v>4</v>
      </c>
      <c r="C28" s="21" t="s">
        <v>5</v>
      </c>
      <c r="D28" s="21" t="s">
        <v>6</v>
      </c>
      <c r="E28" s="2" t="s">
        <v>7</v>
      </c>
      <c r="F28" s="2" t="s">
        <v>8</v>
      </c>
      <c r="G28" s="2" t="s">
        <v>9</v>
      </c>
      <c r="H28" s="24" t="s">
        <v>10</v>
      </c>
      <c r="I28" s="8"/>
      <c r="J28" s="719"/>
      <c r="K28" s="720"/>
    </row>
    <row r="29" spans="1:11" ht="19.5" customHeight="1" x14ac:dyDescent="0.15">
      <c r="A29" s="17" t="s">
        <v>13</v>
      </c>
      <c r="B29" s="12"/>
      <c r="C29" s="2"/>
      <c r="D29" s="2"/>
      <c r="E29" s="12"/>
      <c r="F29" s="967" t="s">
        <v>60</v>
      </c>
      <c r="G29" s="968"/>
      <c r="H29" s="969"/>
      <c r="I29" s="5"/>
      <c r="J29" s="682"/>
      <c r="K29" s="692"/>
    </row>
    <row r="30" spans="1:11" ht="19.5" customHeight="1" x14ac:dyDescent="0.15">
      <c r="A30" s="19" t="s">
        <v>61</v>
      </c>
      <c r="B30" s="12" t="s">
        <v>58</v>
      </c>
      <c r="C30" s="26"/>
      <c r="D30" s="32"/>
      <c r="E30" s="87"/>
      <c r="F30" s="54" t="s">
        <v>21</v>
      </c>
      <c r="G30" s="54" t="s">
        <v>20</v>
      </c>
      <c r="H30" s="54" t="s">
        <v>58</v>
      </c>
      <c r="I30" s="5">
        <f t="shared" ref="I30:I32" si="2">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f>
        <v>21.5</v>
      </c>
      <c r="K30" s="692"/>
    </row>
    <row r="31" spans="1:11" ht="19.5" customHeight="1" x14ac:dyDescent="0.15">
      <c r="A31" s="20" t="s">
        <v>44</v>
      </c>
      <c r="B31" s="16"/>
      <c r="C31" s="2"/>
      <c r="D31" s="32"/>
      <c r="E31" s="54" t="s">
        <v>22</v>
      </c>
      <c r="F31" s="54" t="s">
        <v>20</v>
      </c>
      <c r="G31" s="54" t="s">
        <v>21</v>
      </c>
      <c r="H31" s="54"/>
      <c r="I31" s="5">
        <f t="shared" si="2"/>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f>
        <v>14.5</v>
      </c>
      <c r="K31" s="692"/>
    </row>
    <row r="32" spans="1:11" ht="19.5" customHeight="1" x14ac:dyDescent="0.15">
      <c r="A32" s="19" t="s">
        <v>71</v>
      </c>
      <c r="B32" s="12" t="s">
        <v>27</v>
      </c>
      <c r="C32" s="2"/>
      <c r="D32" s="32"/>
      <c r="E32" s="12" t="s">
        <v>68</v>
      </c>
      <c r="F32" s="54"/>
      <c r="G32" s="54"/>
      <c r="H32" s="12" t="s">
        <v>27</v>
      </c>
      <c r="I32" s="5">
        <f t="shared" si="2"/>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13:30-19"))*(5)+(COUNTIF(B32:H32,"14-17"))*(3)+(COUNTIF(B32:H32,"16-19"))*(3)</f>
        <v>10</v>
      </c>
      <c r="K32" s="692"/>
    </row>
    <row r="33" spans="1:14" ht="19.5" customHeight="1" x14ac:dyDescent="0.15">
      <c r="A33" s="56" t="s">
        <v>66</v>
      </c>
      <c r="B33" s="16"/>
      <c r="C33" s="2"/>
      <c r="D33" s="32"/>
      <c r="E33" s="16"/>
      <c r="F33" s="54"/>
      <c r="G33" s="54"/>
      <c r="H33" s="57"/>
      <c r="I33" s="5"/>
      <c r="J33" s="682"/>
      <c r="K33" s="692"/>
    </row>
    <row r="34" spans="1:14" ht="19.5" customHeight="1" x14ac:dyDescent="0.15">
      <c r="A34" s="44"/>
      <c r="B34" s="12"/>
      <c r="C34" s="38"/>
      <c r="D34" s="38"/>
      <c r="E34" s="12"/>
      <c r="F34" s="40"/>
      <c r="G34" s="12"/>
      <c r="H34" s="40"/>
      <c r="I34" s="5"/>
      <c r="J34" s="758"/>
      <c r="K34" s="759"/>
    </row>
    <row r="35" spans="1:14" ht="19.5" customHeight="1" x14ac:dyDescent="0.15">
      <c r="A35" s="22" t="s">
        <v>0</v>
      </c>
      <c r="B35" s="23">
        <v>45866</v>
      </c>
      <c r="C35" s="23">
        <v>45867</v>
      </c>
      <c r="D35" s="23">
        <v>45868</v>
      </c>
      <c r="E35" s="23">
        <v>45869</v>
      </c>
      <c r="F35" s="23"/>
      <c r="G35" s="23"/>
      <c r="H35" s="23"/>
      <c r="I35" s="7"/>
      <c r="J35" s="717" t="s">
        <v>2</v>
      </c>
      <c r="K35" s="718"/>
    </row>
    <row r="36" spans="1:14" ht="19.5" customHeight="1" x14ac:dyDescent="0.15">
      <c r="A36" s="22" t="s">
        <v>3</v>
      </c>
      <c r="B36" s="2" t="s">
        <v>4</v>
      </c>
      <c r="C36" s="316" t="s">
        <v>5</v>
      </c>
      <c r="D36" s="21" t="s">
        <v>6</v>
      </c>
      <c r="E36" s="2" t="s">
        <v>7</v>
      </c>
      <c r="F36" s="2"/>
      <c r="G36" s="2"/>
      <c r="H36" s="24"/>
      <c r="I36" s="8"/>
      <c r="J36" s="719"/>
      <c r="K36" s="720"/>
    </row>
    <row r="37" spans="1:14" ht="17.100000000000001" customHeight="1" x14ac:dyDescent="0.15">
      <c r="A37" s="17" t="s">
        <v>12</v>
      </c>
      <c r="B37" s="12"/>
      <c r="C37" s="2"/>
      <c r="D37" s="2"/>
      <c r="E37" s="12"/>
      <c r="F37" s="2"/>
      <c r="G37" s="2"/>
      <c r="H37" s="2"/>
      <c r="I37" s="51"/>
      <c r="J37" s="27"/>
      <c r="K37" s="49"/>
    </row>
    <row r="38" spans="1:14" ht="19.5" customHeight="1" x14ac:dyDescent="0.15">
      <c r="A38" s="19" t="s">
        <v>61</v>
      </c>
      <c r="B38" s="12"/>
      <c r="C38" s="26"/>
      <c r="D38" s="32"/>
      <c r="E38" s="54" t="s">
        <v>22</v>
      </c>
      <c r="F38" s="32"/>
      <c r="G38" s="32"/>
      <c r="H38" s="32"/>
      <c r="I38" s="5">
        <f t="shared" ref="I38:I40" si="3">COUNTIFS(B38:H38,"&lt;&gt;空",B38:H38,"&lt;&gt;休",B38:H38,"&lt;&gt;調",B38:H38,"&lt;&gt;",B38:H38,"&lt;&gt;調整休")</f>
        <v>1</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f>
        <v>5.5</v>
      </c>
      <c r="K38" s="692"/>
    </row>
    <row r="39" spans="1:14" ht="19.5" customHeight="1" x14ac:dyDescent="0.15">
      <c r="A39" s="20" t="s">
        <v>44</v>
      </c>
      <c r="B39" s="54" t="s">
        <v>58</v>
      </c>
      <c r="C39" s="2"/>
      <c r="D39" s="32"/>
      <c r="E39" s="54"/>
      <c r="F39" s="32"/>
      <c r="G39" s="32"/>
      <c r="H39" s="32"/>
      <c r="I39" s="5">
        <f t="shared" si="3"/>
        <v>1</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f>
        <v>6.25</v>
      </c>
      <c r="K39" s="692"/>
    </row>
    <row r="40" spans="1:14" ht="19.5" customHeight="1" x14ac:dyDescent="0.15">
      <c r="A40" s="19" t="s">
        <v>71</v>
      </c>
      <c r="B40" s="12" t="s">
        <v>27</v>
      </c>
      <c r="C40" s="2"/>
      <c r="D40" s="32"/>
      <c r="E40" s="12" t="s">
        <v>68</v>
      </c>
      <c r="F40" s="32"/>
      <c r="G40" s="32"/>
      <c r="H40" s="32"/>
      <c r="I40" s="5">
        <f t="shared" si="3"/>
        <v>2</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(3)+(COUNTIF(B40:H40,"16-19"))*(3)</f>
        <v>7</v>
      </c>
      <c r="K40" s="692"/>
    </row>
    <row r="41" spans="1:14" ht="19.5" customHeight="1" x14ac:dyDescent="0.15">
      <c r="A41" s="56" t="s">
        <v>66</v>
      </c>
      <c r="B41" s="16"/>
      <c r="C41" s="2"/>
      <c r="D41" s="32"/>
      <c r="E41" s="16"/>
      <c r="F41" s="32"/>
      <c r="G41" s="32"/>
      <c r="H41" s="32"/>
      <c r="I41" s="5"/>
      <c r="J41" s="682"/>
      <c r="K41" s="692"/>
    </row>
    <row r="42" spans="1:14" ht="19.5" customHeight="1" x14ac:dyDescent="0.15">
      <c r="A42" s="44"/>
      <c r="B42" s="12"/>
      <c r="C42" s="38"/>
      <c r="D42" s="38"/>
      <c r="E42" s="12"/>
      <c r="F42" s="38"/>
      <c r="G42" s="38"/>
      <c r="H42" s="38"/>
      <c r="I42" s="5"/>
      <c r="J42" s="758"/>
      <c r="K42" s="759"/>
    </row>
    <row r="43" spans="1:14" ht="19.5" customHeight="1" x14ac:dyDescent="0.15">
      <c r="A43" s="41"/>
      <c r="B43" s="42"/>
      <c r="C43" s="42"/>
      <c r="D43" s="42"/>
      <c r="E43" s="42"/>
      <c r="F43" s="42"/>
      <c r="G43" s="42"/>
      <c r="H43" s="42"/>
      <c r="I43" s="881" t="s">
        <v>234</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J6:K6"/>
    <mergeCell ref="B1:F1"/>
    <mergeCell ref="H1:K1"/>
    <mergeCell ref="I3:I4"/>
    <mergeCell ref="J3:K4"/>
    <mergeCell ref="J5:K5"/>
    <mergeCell ref="J19:K20"/>
    <mergeCell ref="J7:K7"/>
    <mergeCell ref="J8:K8"/>
    <mergeCell ref="J9:K9"/>
    <mergeCell ref="J10:K10"/>
    <mergeCell ref="J11:K12"/>
    <mergeCell ref="J13:K13"/>
    <mergeCell ref="J14:K14"/>
    <mergeCell ref="J15:K15"/>
    <mergeCell ref="J16:K16"/>
    <mergeCell ref="J17:K17"/>
    <mergeCell ref="J18:K18"/>
    <mergeCell ref="J32:K32"/>
    <mergeCell ref="J21:K21"/>
    <mergeCell ref="J22:K22"/>
    <mergeCell ref="J23:K23"/>
    <mergeCell ref="J24:K24"/>
    <mergeCell ref="J25:K25"/>
    <mergeCell ref="J26:K26"/>
    <mergeCell ref="J27:K28"/>
    <mergeCell ref="F29:H29"/>
    <mergeCell ref="J29:K29"/>
    <mergeCell ref="J30:K30"/>
    <mergeCell ref="J31:K31"/>
    <mergeCell ref="A45:B45"/>
    <mergeCell ref="C45:K45"/>
    <mergeCell ref="J33:K33"/>
    <mergeCell ref="J34:K34"/>
    <mergeCell ref="J35:K36"/>
    <mergeCell ref="J38:K38"/>
    <mergeCell ref="J39:K39"/>
    <mergeCell ref="J40:K40"/>
    <mergeCell ref="J41:K41"/>
    <mergeCell ref="J42:K42"/>
    <mergeCell ref="I43:K43"/>
    <mergeCell ref="A44:B44"/>
    <mergeCell ref="D44:E44"/>
    <mergeCell ref="A51:B51"/>
    <mergeCell ref="C51:K51"/>
    <mergeCell ref="A52:B52"/>
    <mergeCell ref="C52:K52"/>
    <mergeCell ref="A46:B46"/>
    <mergeCell ref="C46:K46"/>
    <mergeCell ref="C47:K47"/>
    <mergeCell ref="A49:B49"/>
    <mergeCell ref="C49:K49"/>
    <mergeCell ref="A50:B50"/>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88C6E15-A121-4DD6-9EB8-6B7592D2CB10}">
          <x14:formula1>
            <xm:f>'F:\Users\clmiwa-three\Downloads\[《中村》新田・草加 エリア 仮シフト【12月16日～1月15日】.xlsx]参照データベース'!#REF!</xm:f>
          </x14:formula1>
          <xm:sqref>C18:D18 C26:D26 G1 C34:D34 B10:D10 C42:D42 C43:E43 F42:H43</xm:sqref>
        </x14:dataValidation>
      </x14:dataValidations>
    </ext>
  </extLst>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ECF91-5EEE-4B8D-B956-C54263341C3C}">
  <sheetPr>
    <tabColor theme="7" tint="0.59999389629810485"/>
    <pageSetUpPr fitToPage="1"/>
  </sheetPr>
  <dimension ref="A1:X52"/>
  <sheetViews>
    <sheetView zoomScale="85" zoomScaleNormal="85" workbookViewId="0">
      <selection activeCell="P41" sqref="P41"/>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228</v>
      </c>
      <c r="C1" s="683"/>
      <c r="D1" s="683"/>
      <c r="E1" s="683"/>
      <c r="F1" s="683"/>
      <c r="H1" s="767" t="s">
        <v>55</v>
      </c>
      <c r="I1" s="768"/>
      <c r="J1" s="769"/>
      <c r="K1" s="770"/>
    </row>
    <row r="2" spans="1:24" ht="18" customHeight="1" x14ac:dyDescent="0.15">
      <c r="A2" s="14"/>
      <c r="I2" s="14"/>
      <c r="J2" s="3"/>
      <c r="K2" s="4"/>
    </row>
    <row r="3" spans="1:24" ht="18" customHeight="1" x14ac:dyDescent="0.15">
      <c r="A3" s="2" t="s">
        <v>64</v>
      </c>
      <c r="B3" s="259"/>
      <c r="C3" s="259">
        <v>45839</v>
      </c>
      <c r="D3" s="259">
        <v>45840</v>
      </c>
      <c r="E3" s="259">
        <v>45841</v>
      </c>
      <c r="F3" s="259">
        <v>45842</v>
      </c>
      <c r="G3" s="259">
        <v>45843</v>
      </c>
      <c r="H3" s="259">
        <v>45844</v>
      </c>
      <c r="I3" s="727" t="s">
        <v>1</v>
      </c>
      <c r="J3" s="717" t="s">
        <v>2</v>
      </c>
      <c r="K3" s="718"/>
    </row>
    <row r="4" spans="1:24" ht="18" customHeight="1" x14ac:dyDescent="0.15">
      <c r="A4" s="2" t="s">
        <v>3</v>
      </c>
      <c r="B4" s="62"/>
      <c r="C4" s="62" t="s">
        <v>5</v>
      </c>
      <c r="D4" s="21" t="s">
        <v>6</v>
      </c>
      <c r="E4" s="2" t="s">
        <v>7</v>
      </c>
      <c r="F4" s="2" t="s">
        <v>8</v>
      </c>
      <c r="G4" s="2" t="s">
        <v>9</v>
      </c>
      <c r="H4" s="24" t="s">
        <v>10</v>
      </c>
      <c r="I4" s="728"/>
      <c r="J4" s="719"/>
      <c r="K4" s="720"/>
    </row>
    <row r="5" spans="1:24" ht="18" customHeight="1" thickBot="1" x14ac:dyDescent="0.2">
      <c r="A5" s="104" t="s">
        <v>12</v>
      </c>
      <c r="B5" s="140"/>
      <c r="C5" s="140"/>
      <c r="D5" s="105"/>
      <c r="E5" s="99"/>
      <c r="F5" s="99"/>
      <c r="G5" s="99"/>
      <c r="H5" s="99"/>
      <c r="I5" s="100"/>
      <c r="J5" s="765"/>
      <c r="K5" s="766"/>
    </row>
    <row r="6" spans="1:24" ht="18" customHeight="1" x14ac:dyDescent="0.15">
      <c r="A6" s="771" t="s">
        <v>52</v>
      </c>
      <c r="B6" s="141"/>
      <c r="C6" s="141"/>
      <c r="D6" s="109"/>
      <c r="E6" s="107"/>
      <c r="F6" s="107"/>
      <c r="G6" s="110"/>
      <c r="H6" s="110"/>
      <c r="I6" s="775"/>
      <c r="J6" s="777"/>
      <c r="K6" s="778"/>
      <c r="N6" s="6"/>
      <c r="O6" s="6"/>
      <c r="P6" s="6"/>
      <c r="Q6" s="6"/>
      <c r="R6" s="6"/>
      <c r="S6" s="6"/>
      <c r="T6" s="6"/>
      <c r="U6" s="6"/>
      <c r="V6" s="6"/>
      <c r="W6" s="6"/>
      <c r="X6" s="6"/>
    </row>
    <row r="7" spans="1:24" ht="18" customHeight="1" thickBot="1" x14ac:dyDescent="0.2">
      <c r="A7" s="772"/>
      <c r="B7" s="142"/>
      <c r="C7" s="142"/>
      <c r="D7" s="113"/>
      <c r="E7" s="111"/>
      <c r="F7" s="111"/>
      <c r="G7" s="122" t="s">
        <v>122</v>
      </c>
      <c r="H7" s="111" t="s">
        <v>27</v>
      </c>
      <c r="I7" s="776"/>
      <c r="J7" s="779"/>
      <c r="K7" s="780"/>
      <c r="N7" s="6"/>
      <c r="O7" s="6"/>
      <c r="P7" s="6"/>
      <c r="Q7" s="6"/>
      <c r="R7" s="6"/>
      <c r="S7" s="6"/>
      <c r="T7" s="6"/>
      <c r="U7" s="6"/>
      <c r="V7" s="6"/>
      <c r="W7" s="6"/>
      <c r="X7" s="6"/>
    </row>
    <row r="8" spans="1:24" ht="18" customHeight="1" x14ac:dyDescent="0.15">
      <c r="A8" s="43" t="s">
        <v>53</v>
      </c>
      <c r="B8" s="36"/>
      <c r="C8" s="36"/>
      <c r="D8" s="106"/>
      <c r="E8" s="29" t="s">
        <v>20</v>
      </c>
      <c r="F8" s="29"/>
      <c r="G8" s="29" t="s">
        <v>58</v>
      </c>
      <c r="H8" s="29"/>
      <c r="I8" s="43">
        <f>COUNTIFS(B8:H8,"&lt;&gt;空",B8:H8,"&lt;&gt;休",B8:H8,"&lt;&gt;調",B8:H8,"&lt;&gt;",B8:H8,"&lt;&gt;調整休")</f>
        <v>2</v>
      </c>
      <c r="J8" s="781">
        <f>SUM(COUNTIF(B8:H8,"9-16"))*(6.25)+(COUNTIF(B8:H8,"9-15"))*(5.5)+(COUNTIF(B8:H8,"9-14"))*(4.5)+(COUNTIF(B8:H8,"16-19"))*(3)+(COUNTIF(B8:H8,"15-19"))*(4)+(COUNTIF(B8:H8,"14-19"))*(4.5)+(COUNTIF(B8:H8,"13-19"))*(5.5)+(COUNTIF(B8:H8,"12-19"))*(6.25)</f>
        <v>10.75</v>
      </c>
      <c r="K8" s="782"/>
      <c r="N8" s="6"/>
      <c r="O8" s="6"/>
      <c r="P8" s="6"/>
      <c r="Q8" s="6"/>
      <c r="R8" s="6"/>
      <c r="S8" s="6"/>
      <c r="T8" s="6"/>
      <c r="U8" s="6"/>
      <c r="V8" s="6"/>
      <c r="W8" s="6"/>
      <c r="X8" s="6"/>
    </row>
    <row r="9" spans="1:24" ht="18" customHeight="1" x14ac:dyDescent="0.15">
      <c r="A9" s="5" t="s">
        <v>54</v>
      </c>
      <c r="B9" s="77"/>
      <c r="C9" s="77"/>
      <c r="D9" s="46"/>
      <c r="E9" s="12" t="s">
        <v>21</v>
      </c>
      <c r="F9" s="12" t="s">
        <v>20</v>
      </c>
      <c r="G9" s="12" t="s">
        <v>27</v>
      </c>
      <c r="H9" s="12"/>
      <c r="I9" s="5">
        <f>COUNTIFS(B9:H9,"&lt;&gt;空",B9:H9,"&lt;&gt;休",B9:H9,"&lt;&gt;調",B9:H9,"&lt;&gt;",B9:H9,"&lt;&gt;調整休")</f>
        <v>3</v>
      </c>
      <c r="J9" s="682">
        <f>SUM(COUNTIF(B9:H9,"9-16"))*(6.25)+(COUNTIF(B9:H9,"9-15"))*(5.5)+(COUNTIF(B9:H9,"9-14"))*(4.5)+(COUNTIF(B9:H9,"16-19"))*(3)+(COUNTIF(B9:H9,"15-19"))*(4)+(COUNTIF(B9:H9,"14-19"))*(4.5)+(COUNTIF(B9:H9,"13-19"))*(5.5)+(COUNTIF(B9:H9,"12-19"))*(6.25)</f>
        <v>12</v>
      </c>
      <c r="K9" s="692"/>
    </row>
    <row r="10" spans="1:24" ht="18" customHeight="1" x14ac:dyDescent="0.15">
      <c r="A10" s="43" t="s">
        <v>63</v>
      </c>
      <c r="B10" s="39"/>
      <c r="C10" s="39"/>
      <c r="D10" s="39"/>
      <c r="E10" s="12"/>
      <c r="F10" s="12" t="s">
        <v>21</v>
      </c>
      <c r="G10" s="59"/>
      <c r="H10" s="12" t="s">
        <v>58</v>
      </c>
      <c r="I10" s="5">
        <f>COUNTIFS(B10:H10,"&lt;&gt;空",B10:H10,"&lt;&gt;休",B10:H10,"&lt;&gt;調",B10:H10,"&lt;&gt;",B10:H10,"&lt;&gt;調整休")</f>
        <v>2</v>
      </c>
      <c r="J10" s="682">
        <f>SUM(COUNTIF(B10:H10,"9-16"))*(6.25)+(COUNTIF(B10:H10,"9-15"))*(5.5)+(COUNTIF(B10:H10,"9-14"))*(4.5)+(COUNTIF(B10:H10,"16-19"))*(3)+(COUNTIF(B10:H10,"15-19"))*(4)+(COUNTIF(B10:H10,"14-19"))*(4.5)+(COUNTIF(B10:H10,"13-19"))*(5.5)+(COUNTIF(B10:H10,"12-19"))*(6.25)</f>
        <v>10.75</v>
      </c>
      <c r="K10" s="692"/>
    </row>
    <row r="11" spans="1:24" ht="18" customHeight="1" x14ac:dyDescent="0.15">
      <c r="A11" s="33" t="s">
        <v>0</v>
      </c>
      <c r="B11" s="53">
        <v>45845</v>
      </c>
      <c r="C11" s="53">
        <v>45846</v>
      </c>
      <c r="D11" s="53">
        <v>45847</v>
      </c>
      <c r="E11" s="53">
        <v>45848</v>
      </c>
      <c r="F11" s="53">
        <v>45849</v>
      </c>
      <c r="G11" s="53">
        <v>45850</v>
      </c>
      <c r="H11" s="53">
        <v>45851</v>
      </c>
      <c r="I11" s="7"/>
      <c r="J11" s="717" t="s">
        <v>2</v>
      </c>
      <c r="K11" s="718"/>
    </row>
    <row r="12" spans="1:24" ht="18" customHeight="1" x14ac:dyDescent="0.15">
      <c r="A12" s="22" t="s">
        <v>3</v>
      </c>
      <c r="B12" s="2" t="s">
        <v>4</v>
      </c>
      <c r="C12" s="2" t="s">
        <v>5</v>
      </c>
      <c r="D12" s="21" t="s">
        <v>6</v>
      </c>
      <c r="E12" s="2" t="s">
        <v>7</v>
      </c>
      <c r="F12" s="2" t="s">
        <v>8</v>
      </c>
      <c r="G12" s="2" t="s">
        <v>9</v>
      </c>
      <c r="H12" s="24" t="s">
        <v>10</v>
      </c>
      <c r="I12" s="8"/>
      <c r="J12" s="719"/>
      <c r="K12" s="720"/>
    </row>
    <row r="13" spans="1:24" ht="18" customHeight="1" thickBot="1" x14ac:dyDescent="0.2">
      <c r="A13" s="104" t="s">
        <v>13</v>
      </c>
      <c r="B13" s="99"/>
      <c r="C13" s="105"/>
      <c r="D13" s="105"/>
      <c r="E13" s="99"/>
      <c r="F13" s="972" t="s">
        <v>60</v>
      </c>
      <c r="G13" s="973"/>
      <c r="H13" s="974"/>
      <c r="I13" s="100"/>
      <c r="J13" s="765"/>
      <c r="K13" s="766"/>
    </row>
    <row r="14" spans="1:24" ht="20.45" customHeight="1" x14ac:dyDescent="0.15">
      <c r="A14" s="771" t="s">
        <v>52</v>
      </c>
      <c r="B14" s="107"/>
      <c r="C14" s="108"/>
      <c r="D14" s="109"/>
      <c r="E14" s="107"/>
      <c r="F14" s="340" t="s">
        <v>119</v>
      </c>
      <c r="G14" s="110"/>
      <c r="H14" s="110"/>
      <c r="I14" s="775"/>
      <c r="J14" s="777"/>
      <c r="K14" s="778"/>
    </row>
    <row r="15" spans="1:24" ht="20.45" customHeight="1" thickBot="1" x14ac:dyDescent="0.2">
      <c r="A15" s="772"/>
      <c r="B15" s="122"/>
      <c r="C15" s="112"/>
      <c r="D15" s="113"/>
      <c r="E15" s="111"/>
      <c r="F15" s="111"/>
      <c r="G15" s="122" t="s">
        <v>122</v>
      </c>
      <c r="H15" s="111"/>
      <c r="I15" s="776"/>
      <c r="J15" s="779"/>
      <c r="K15" s="780"/>
    </row>
    <row r="16" spans="1:24" ht="18" customHeight="1" x14ac:dyDescent="0.15">
      <c r="A16" s="43" t="s">
        <v>53</v>
      </c>
      <c r="B16" s="29" t="s">
        <v>20</v>
      </c>
      <c r="C16" s="106"/>
      <c r="D16" s="106"/>
      <c r="E16" s="29" t="s">
        <v>20</v>
      </c>
      <c r="F16" s="29"/>
      <c r="G16" s="29" t="s">
        <v>20</v>
      </c>
      <c r="H16" s="29"/>
      <c r="I16" s="43">
        <f t="shared" ref="I16:I18" si="0">COUNTIFS(B16:H16,"&lt;&gt;空",B16:H16,"&lt;&gt;休",B16:H16,"&lt;&gt;調",B16:H16,"&lt;&gt;",B16:H16,"&lt;&gt;調整休")</f>
        <v>3</v>
      </c>
      <c r="J16" s="781">
        <f>SUM(COUNTIF(B16:H16,"9-16"))*(6.25)+(COUNTIF(B16:H16,"9-15"))*(5.5)+(COUNTIF(B16:H16,"9-14"))*(4.5)+(COUNTIF(B16:H16,"16-19"))*(3)+(COUNTIF(B16:H16,"15-19"))*(4)+(COUNTIF(B16:H16,"14-19"))*(4.5)+(COUNTIF(B16:H16,"13-19"))*(5.5)+(COUNTIF(B16:H16,"12-19"))*(6.25)</f>
        <v>13.5</v>
      </c>
      <c r="K16" s="782"/>
    </row>
    <row r="17" spans="1:11" ht="18" customHeight="1" x14ac:dyDescent="0.15">
      <c r="A17" s="5" t="s">
        <v>54</v>
      </c>
      <c r="B17" s="12" t="s">
        <v>21</v>
      </c>
      <c r="C17" s="45"/>
      <c r="D17" s="46"/>
      <c r="E17" s="12" t="s">
        <v>21</v>
      </c>
      <c r="F17" s="12" t="s">
        <v>20</v>
      </c>
      <c r="G17" s="12"/>
      <c r="H17" s="12" t="s">
        <v>21</v>
      </c>
      <c r="I17" s="5">
        <f t="shared" si="0"/>
        <v>4</v>
      </c>
      <c r="J17" s="682">
        <f>SUM(COUNTIF(B17:H17,"9-16"))*(6.25)+(COUNTIF(B17:H17,"9-15"))*(5.5)+(COUNTIF(B17:H17,"9-14"))*(4.5)+(COUNTIF(B17:H17,"16-19"))*(3)+(COUNTIF(B17:H17,"15-19"))*(4)+(COUNTIF(B17:H17,"14-19"))*(4.5)+(COUNTIF(B17:H17,"13-19"))*(5.5)+(COUNTIF(B17:H17,"12-19"))*(6.25)</f>
        <v>18</v>
      </c>
      <c r="K17" s="692"/>
    </row>
    <row r="18" spans="1:11" ht="18" customHeight="1" x14ac:dyDescent="0.15">
      <c r="A18" s="43" t="s">
        <v>63</v>
      </c>
      <c r="B18" s="12"/>
      <c r="C18" s="38"/>
      <c r="D18" s="39"/>
      <c r="E18" s="12"/>
      <c r="F18" s="12" t="s">
        <v>21</v>
      </c>
      <c r="G18" s="12" t="s">
        <v>21</v>
      </c>
      <c r="H18" s="12" t="s">
        <v>58</v>
      </c>
      <c r="I18" s="5">
        <f t="shared" si="0"/>
        <v>3</v>
      </c>
      <c r="J18" s="682">
        <f>SUM(COUNTIF(B18:H18,"9-16"))*(6.25)+(COUNTIF(B18:H18,"9-15"))*(5.5)+(COUNTIF(B18:H18,"9-14"))*(4.5)+(COUNTIF(B18:H18,"16-19"))*(3)+(COUNTIF(B18:H18,"15-19"))*(4)+(COUNTIF(B18:H18,"14-19"))*(4.5)+(COUNTIF(B18:H18,"13-19"))*(5.5)+(COUNTIF(B18:H18,"12-19"))*(6.25)</f>
        <v>15.25</v>
      </c>
      <c r="K18" s="692"/>
    </row>
    <row r="19" spans="1:11" ht="18" customHeight="1" x14ac:dyDescent="0.15">
      <c r="A19" s="22" t="s">
        <v>0</v>
      </c>
      <c r="B19" s="23">
        <v>45852</v>
      </c>
      <c r="C19" s="23">
        <v>45853</v>
      </c>
      <c r="D19" s="23">
        <v>45854</v>
      </c>
      <c r="E19" s="23">
        <v>45855</v>
      </c>
      <c r="F19" s="23">
        <v>45856</v>
      </c>
      <c r="G19" s="23">
        <v>45857</v>
      </c>
      <c r="H19" s="23">
        <v>45858</v>
      </c>
      <c r="I19" s="7"/>
      <c r="J19" s="717" t="s">
        <v>2</v>
      </c>
      <c r="K19" s="718"/>
    </row>
    <row r="20" spans="1:11" ht="18" customHeight="1" x14ac:dyDescent="0.15">
      <c r="A20" s="22" t="s">
        <v>3</v>
      </c>
      <c r="B20" s="2" t="s">
        <v>4</v>
      </c>
      <c r="C20" s="21" t="s">
        <v>5</v>
      </c>
      <c r="D20" s="21" t="s">
        <v>6</v>
      </c>
      <c r="E20" s="2" t="s">
        <v>7</v>
      </c>
      <c r="F20" s="2" t="s">
        <v>8</v>
      </c>
      <c r="G20" s="2" t="s">
        <v>9</v>
      </c>
      <c r="H20" s="24" t="s">
        <v>10</v>
      </c>
      <c r="I20" s="8"/>
      <c r="J20" s="719"/>
      <c r="K20" s="720"/>
    </row>
    <row r="21" spans="1:11" ht="18" customHeight="1" thickBot="1" x14ac:dyDescent="0.2">
      <c r="A21" s="104" t="s">
        <v>12</v>
      </c>
      <c r="B21" s="99"/>
      <c r="C21" s="105"/>
      <c r="D21" s="105"/>
      <c r="E21" s="99"/>
      <c r="F21" s="99"/>
      <c r="G21" s="99"/>
      <c r="H21" s="99"/>
      <c r="I21" s="100"/>
      <c r="J21" s="785"/>
      <c r="K21" s="766"/>
    </row>
    <row r="22" spans="1:11" ht="19.5" customHeight="1" x14ac:dyDescent="0.15">
      <c r="A22" s="771" t="s">
        <v>52</v>
      </c>
      <c r="B22" s="107"/>
      <c r="C22" s="108"/>
      <c r="D22" s="109"/>
      <c r="E22" s="107"/>
      <c r="F22" s="107"/>
      <c r="G22" s="110"/>
      <c r="H22" s="110"/>
      <c r="I22" s="775"/>
      <c r="J22" s="777"/>
      <c r="K22" s="778"/>
    </row>
    <row r="23" spans="1:11" ht="19.5" customHeight="1" thickBot="1" x14ac:dyDescent="0.2">
      <c r="A23" s="772"/>
      <c r="B23" s="122"/>
      <c r="C23" s="112"/>
      <c r="D23" s="113"/>
      <c r="E23" s="111"/>
      <c r="F23" s="111"/>
      <c r="G23" s="122" t="s">
        <v>122</v>
      </c>
      <c r="H23" s="111" t="s">
        <v>27</v>
      </c>
      <c r="I23" s="776"/>
      <c r="J23" s="779"/>
      <c r="K23" s="780"/>
    </row>
    <row r="24" spans="1:11" ht="18" customHeight="1" x14ac:dyDescent="0.15">
      <c r="A24" s="43" t="s">
        <v>53</v>
      </c>
      <c r="B24" s="29" t="s">
        <v>20</v>
      </c>
      <c r="C24" s="106"/>
      <c r="D24" s="106"/>
      <c r="E24" s="29" t="s">
        <v>20</v>
      </c>
      <c r="F24" s="29"/>
      <c r="G24" s="61"/>
      <c r="H24" s="29"/>
      <c r="I24" s="43">
        <f t="shared" ref="I24:I26" si="1">COUNTIFS(B24:H24,"&lt;&gt;空",B24:H24,"&lt;&gt;休",B24:H24,"&lt;&gt;調",B24:H24,"&lt;&gt;",B24:H24,"&lt;&gt;調整休")</f>
        <v>2</v>
      </c>
      <c r="J24" s="781">
        <f>SUM(COUNTIF(B24:H24,"9-16"))*(6.25)+(COUNTIF(B24:H24,"9-15"))*(5.5)+(COUNTIF(B24:H24,"9-14"))*(4.5)+(COUNTIF(B24:H24,"16-19"))*(3)+(COUNTIF(B24:H24,"15-19"))*(4)+(COUNTIF(B24:H24,"14-19"))*(4.5)+(COUNTIF(B24:H24,"13-19"))*(5.5)+(COUNTIF(B24:H24,"12-19"))*(6.25)</f>
        <v>9</v>
      </c>
      <c r="K24" s="782"/>
    </row>
    <row r="25" spans="1:11" ht="18" customHeight="1" x14ac:dyDescent="0.15">
      <c r="A25" s="5" t="s">
        <v>54</v>
      </c>
      <c r="B25" s="12" t="s">
        <v>21</v>
      </c>
      <c r="C25" s="45"/>
      <c r="D25" s="46"/>
      <c r="E25" s="12" t="s">
        <v>21</v>
      </c>
      <c r="F25" s="12" t="s">
        <v>20</v>
      </c>
      <c r="G25" s="12" t="s">
        <v>72</v>
      </c>
      <c r="H25" s="12"/>
      <c r="I25" s="5">
        <f t="shared" si="1"/>
        <v>4</v>
      </c>
      <c r="J25" s="682">
        <f>SUM(COUNTIF(B25:H25,"9-16"))*(6.25)+(COUNTIF(B25:H25,"9-15"))*(5.5)+(COUNTIF(B25:H25,"9-14"))*(4.5)+(COUNTIF(B25:H25,"16-19"))*(3)+(COUNTIF(B25:H25,"15-19"))*(4)+(COUNTIF(B25:H25,"14-19"))*(4.5)+(COUNTIF(B25:H25,"13-19"))*(5.5)+(COUNTIF(B25:H25,"12-19"))*(6.25)+(COUNTIF(B25:H25,"9-12"))*(3)</f>
        <v>16.5</v>
      </c>
      <c r="K25" s="692"/>
    </row>
    <row r="26" spans="1:11" ht="18" customHeight="1" x14ac:dyDescent="0.15">
      <c r="A26" s="43" t="s">
        <v>63</v>
      </c>
      <c r="B26" s="12"/>
      <c r="C26" s="38"/>
      <c r="D26" s="39"/>
      <c r="E26" s="12"/>
      <c r="F26" s="12" t="s">
        <v>21</v>
      </c>
      <c r="G26" s="12" t="s">
        <v>78</v>
      </c>
      <c r="H26" s="12" t="s">
        <v>58</v>
      </c>
      <c r="I26" s="5">
        <f t="shared" si="1"/>
        <v>3</v>
      </c>
      <c r="J26" s="682">
        <f>SUM(COUNTIF(B26:H26,"9-16"))*(6.25)+(COUNTIF(B26:H26,"9-15"))*(5.5)+(COUNTIF(B26:H26,"9-14"))*(4.5)+(COUNTIF(B26:H26,"16-19"))*(3)+(COUNTIF(B26:H26,"15-19"))*(4)+(COUNTIF(B26:H26,"14-19"))*(4.5)+(COUNTIF(B26:H26,"13-19"))*(5.5)+(COUNTIF(B26:H26,"12-19"))*(6.25)</f>
        <v>17</v>
      </c>
      <c r="K26" s="692"/>
    </row>
    <row r="27" spans="1:11" ht="18" customHeight="1" x14ac:dyDescent="0.15">
      <c r="A27" s="22" t="s">
        <v>0</v>
      </c>
      <c r="B27" s="90">
        <v>45859</v>
      </c>
      <c r="C27" s="90">
        <v>45860</v>
      </c>
      <c r="D27" s="90">
        <v>45861</v>
      </c>
      <c r="E27" s="90">
        <v>45862</v>
      </c>
      <c r="F27" s="90">
        <v>45863</v>
      </c>
      <c r="G27" s="90">
        <v>45864</v>
      </c>
      <c r="H27" s="90">
        <v>45865</v>
      </c>
      <c r="I27" s="7"/>
      <c r="J27" s="717" t="s">
        <v>2</v>
      </c>
      <c r="K27" s="718"/>
    </row>
    <row r="28" spans="1:11" ht="18" customHeight="1" x14ac:dyDescent="0.15">
      <c r="A28" s="22" t="s">
        <v>3</v>
      </c>
      <c r="B28" s="24" t="s">
        <v>4</v>
      </c>
      <c r="C28" s="21" t="s">
        <v>5</v>
      </c>
      <c r="D28" s="21" t="s">
        <v>6</v>
      </c>
      <c r="E28" s="2" t="s">
        <v>7</v>
      </c>
      <c r="F28" s="2" t="s">
        <v>8</v>
      </c>
      <c r="G28" s="2" t="s">
        <v>9</v>
      </c>
      <c r="H28" s="24" t="s">
        <v>10</v>
      </c>
      <c r="I28" s="8"/>
      <c r="J28" s="719"/>
      <c r="K28" s="720"/>
    </row>
    <row r="29" spans="1:11" ht="18" customHeight="1" thickBot="1" x14ac:dyDescent="0.2">
      <c r="A29" s="104" t="s">
        <v>13</v>
      </c>
      <c r="B29" s="99"/>
      <c r="C29" s="105"/>
      <c r="D29" s="105"/>
      <c r="E29" s="99"/>
      <c r="F29" s="99"/>
      <c r="G29" s="99"/>
      <c r="H29" s="99"/>
      <c r="I29" s="100"/>
      <c r="J29" s="765"/>
      <c r="K29" s="766"/>
    </row>
    <row r="30" spans="1:11" ht="20.45" customHeight="1" x14ac:dyDescent="0.15">
      <c r="A30" s="771" t="s">
        <v>52</v>
      </c>
      <c r="B30" s="107"/>
      <c r="C30" s="108"/>
      <c r="D30" s="109"/>
      <c r="E30" s="107"/>
      <c r="F30" s="107"/>
      <c r="G30" s="110"/>
      <c r="H30" s="110"/>
      <c r="I30" s="775"/>
      <c r="J30" s="777"/>
      <c r="K30" s="778"/>
    </row>
    <row r="31" spans="1:11" ht="20.45" customHeight="1" thickBot="1" x14ac:dyDescent="0.2">
      <c r="A31" s="772"/>
      <c r="B31" s="122"/>
      <c r="C31" s="112"/>
      <c r="D31" s="113"/>
      <c r="E31" s="111"/>
      <c r="F31" s="111"/>
      <c r="G31" s="122" t="s">
        <v>122</v>
      </c>
      <c r="H31" s="111" t="s">
        <v>27</v>
      </c>
      <c r="I31" s="776"/>
      <c r="J31" s="779"/>
      <c r="K31" s="780"/>
    </row>
    <row r="32" spans="1:11" ht="18" customHeight="1" x14ac:dyDescent="0.15">
      <c r="A32" s="43" t="s">
        <v>53</v>
      </c>
      <c r="B32" s="29" t="s">
        <v>20</v>
      </c>
      <c r="C32" s="106"/>
      <c r="D32" s="106"/>
      <c r="E32" s="29" t="s">
        <v>20</v>
      </c>
      <c r="F32" s="29"/>
      <c r="G32" s="29" t="s">
        <v>58</v>
      </c>
      <c r="H32" s="29"/>
      <c r="I32" s="43">
        <f t="shared" ref="I32:I34" si="2">COUNTIFS(B32:H32,"&lt;&gt;空",B32:H32,"&lt;&gt;休",B32:H32,"&lt;&gt;調",B32:H32,"&lt;&gt;",B32:H32,"&lt;&gt;調整休")</f>
        <v>3</v>
      </c>
      <c r="J32" s="781">
        <f>SUM(COUNTIF(B32:H32,"9-16"))*(6.25)+(COUNTIF(B32:H32,"9-15"))*(5.5)+(COUNTIF(B32:H32,"9-14"))*(4.5)+(COUNTIF(B32:H32,"16-19"))*(3)+(COUNTIF(B32:H32,"15-19"))*(4)+(COUNTIF(B32:H32,"14-19"))*(4.5)+(COUNTIF(B32:H32,"13-19"))*(5.5)+(COUNTIF(B32:H32,"12-19"))*(6.25)</f>
        <v>15.25</v>
      </c>
      <c r="K32" s="782"/>
    </row>
    <row r="33" spans="1:14" ht="18" customHeight="1" x14ac:dyDescent="0.15">
      <c r="A33" s="5" t="s">
        <v>54</v>
      </c>
      <c r="B33" s="12" t="s">
        <v>21</v>
      </c>
      <c r="C33" s="45"/>
      <c r="D33" s="46"/>
      <c r="E33" s="12" t="s">
        <v>21</v>
      </c>
      <c r="F33" s="12" t="s">
        <v>20</v>
      </c>
      <c r="G33" s="12" t="s">
        <v>27</v>
      </c>
      <c r="H33" s="12"/>
      <c r="I33" s="5">
        <f t="shared" si="2"/>
        <v>4</v>
      </c>
      <c r="J33" s="682">
        <f>SUM(COUNTIF(B33:H33,"9-16"))*(6.25)+(COUNTIF(B33:H33,"9-15"))*(5.5)+(COUNTIF(B33:H33,"9-14"))*(4.5)+(COUNTIF(B33:H33,"16-19"))*(3)+(COUNTIF(B33:H33,"15-19"))*(4)+(COUNTIF(B33:H33,"14-19"))*(4.5)+(COUNTIF(B33:H33,"13-19"))*(5.5)+(COUNTIF(B33:H33,"12-19"))*(6.25)</f>
        <v>16.5</v>
      </c>
      <c r="K33" s="692"/>
    </row>
    <row r="34" spans="1:14" ht="18" customHeight="1" x14ac:dyDescent="0.15">
      <c r="A34" s="43" t="s">
        <v>63</v>
      </c>
      <c r="B34" s="12"/>
      <c r="C34" s="38"/>
      <c r="D34" s="39"/>
      <c r="E34" s="12"/>
      <c r="F34" s="12" t="s">
        <v>21</v>
      </c>
      <c r="G34" s="61"/>
      <c r="H34" s="12" t="s">
        <v>58</v>
      </c>
      <c r="I34" s="5">
        <f t="shared" si="2"/>
        <v>2</v>
      </c>
      <c r="J34" s="682">
        <f>SUM(COUNTIF(B34:H34,"9-16"))*(6.25)+(COUNTIF(B34:H34,"9-15"))*(5.5)+(COUNTIF(B34:H34,"9-14"))*(4.5)+(COUNTIF(B34:H34,"16-19"))*(3)+(COUNTIF(B34:H34,"15-19"))*(4)+(COUNTIF(B34:H34,"14-19"))*(4.5)+(COUNTIF(B34:H34,"13-19"))*(5.5)+(COUNTIF(B34:H34,"12-19"))*(6.25)</f>
        <v>10.75</v>
      </c>
      <c r="K34" s="692"/>
    </row>
    <row r="35" spans="1:14" ht="18" customHeight="1" x14ac:dyDescent="0.15">
      <c r="A35" s="22" t="s">
        <v>0</v>
      </c>
      <c r="B35" s="23">
        <v>45866</v>
      </c>
      <c r="C35" s="23">
        <v>45867</v>
      </c>
      <c r="D35" s="23">
        <v>45868</v>
      </c>
      <c r="E35" s="23">
        <v>45869</v>
      </c>
      <c r="F35" s="23"/>
      <c r="G35" s="23"/>
      <c r="H35" s="23"/>
      <c r="I35" s="7"/>
      <c r="J35" s="717" t="s">
        <v>2</v>
      </c>
      <c r="K35" s="718"/>
    </row>
    <row r="36" spans="1:14" ht="18" customHeight="1" x14ac:dyDescent="0.15">
      <c r="A36" s="22" t="s">
        <v>3</v>
      </c>
      <c r="B36" s="2" t="s">
        <v>4</v>
      </c>
      <c r="C36" s="316" t="s">
        <v>5</v>
      </c>
      <c r="D36" s="21" t="s">
        <v>6</v>
      </c>
      <c r="E36" s="2" t="s">
        <v>7</v>
      </c>
      <c r="F36" s="2"/>
      <c r="G36" s="2"/>
      <c r="H36" s="24"/>
      <c r="I36" s="8"/>
      <c r="J36" s="719"/>
      <c r="K36" s="720"/>
    </row>
    <row r="37" spans="1:14" ht="18" customHeight="1" thickBot="1" x14ac:dyDescent="0.2">
      <c r="A37" s="104" t="s">
        <v>12</v>
      </c>
      <c r="B37" s="99"/>
      <c r="C37" s="105"/>
      <c r="D37" s="105"/>
      <c r="E37" s="99"/>
      <c r="F37" s="105"/>
      <c r="G37" s="105"/>
      <c r="H37" s="105"/>
      <c r="I37" s="100"/>
      <c r="J37" s="785"/>
      <c r="K37" s="766"/>
    </row>
    <row r="38" spans="1:14" ht="19.5" customHeight="1" x14ac:dyDescent="0.15">
      <c r="A38" s="771" t="s">
        <v>52</v>
      </c>
      <c r="B38" s="107"/>
      <c r="C38" s="108"/>
      <c r="D38" s="109"/>
      <c r="E38" s="107"/>
      <c r="F38" s="109"/>
      <c r="G38" s="109"/>
      <c r="H38" s="109"/>
      <c r="I38" s="775"/>
      <c r="J38" s="777"/>
      <c r="K38" s="778"/>
    </row>
    <row r="39" spans="1:14" ht="19.5" customHeight="1" thickBot="1" x14ac:dyDescent="0.2">
      <c r="A39" s="772"/>
      <c r="B39" s="122"/>
      <c r="C39" s="112"/>
      <c r="D39" s="113"/>
      <c r="E39" s="111"/>
      <c r="F39" s="113"/>
      <c r="G39" s="113"/>
      <c r="H39" s="113"/>
      <c r="I39" s="776"/>
      <c r="J39" s="779"/>
      <c r="K39" s="780"/>
    </row>
    <row r="40" spans="1:14" ht="18" customHeight="1" x14ac:dyDescent="0.15">
      <c r="A40" s="43" t="s">
        <v>53</v>
      </c>
      <c r="B40" s="29" t="s">
        <v>20</v>
      </c>
      <c r="C40" s="106"/>
      <c r="D40" s="106"/>
      <c r="E40" s="29" t="s">
        <v>20</v>
      </c>
      <c r="F40" s="106"/>
      <c r="G40" s="106"/>
      <c r="H40" s="106"/>
      <c r="I40" s="43">
        <f>COUNTIFS(B40:H40,"&lt;&gt;空",B40:H40,"&lt;&gt;休",B40:H40,"&lt;&gt;調",B40:H40,"&lt;&gt;",B40:H40,"&lt;&gt;調整休")</f>
        <v>2</v>
      </c>
      <c r="J40" s="781">
        <f>SUM(COUNTIF(B40:H40,"9-16"))*(6.25)+(COUNTIF(B40:H40,"9-15"))*(5.5)+(COUNTIF(B40:H40,"9-14"))*(4.5)+(COUNTIF(B40:H40,"16-19"))*(3)+(COUNTIF(B40:H40,"15-19"))*(4)+(COUNTIF(B40:H40,"14-19"))*(4.5)+(COUNTIF(B40:H40,"13-19"))*(5.5)+(COUNTIF(B40:H40,"12-19"))*(6.25)</f>
        <v>9</v>
      </c>
      <c r="K40" s="782"/>
    </row>
    <row r="41" spans="1:14" ht="18" customHeight="1" x14ac:dyDescent="0.15">
      <c r="A41" s="5" t="s">
        <v>54</v>
      </c>
      <c r="B41" s="12" t="s">
        <v>21</v>
      </c>
      <c r="C41" s="45"/>
      <c r="D41" s="46"/>
      <c r="E41" s="12" t="s">
        <v>21</v>
      </c>
      <c r="F41" s="46"/>
      <c r="G41" s="46"/>
      <c r="H41" s="46"/>
      <c r="I41" s="5">
        <f>COUNTIFS(B41:H41,"&lt;&gt;空",B41:H41,"&lt;&gt;休",B41:H41,"&lt;&gt;調",B41:H41,"&lt;&gt;",B41:H41,"&lt;&gt;調整休")</f>
        <v>2</v>
      </c>
      <c r="J41" s="682">
        <f>SUM(COUNTIF(B41:H41,"9-16"))*(6.25)+(COUNTIF(B41:H41,"9-15"))*(5.5)+(COUNTIF(B41:H41,"9-14"))*(4.5)+(COUNTIF(B41:H41,"16-19"))*(3)+(COUNTIF(B41:H41,"15-19"))*(4)+(COUNTIF(B41:H41,"14-19"))*(4.5)+(COUNTIF(B41:H41,"13-19"))*(5.5)+(COUNTIF(B41:H41,"12-19"))*(6.25)</f>
        <v>9</v>
      </c>
      <c r="K41" s="692"/>
    </row>
    <row r="42" spans="1:14" ht="18" customHeight="1" x14ac:dyDescent="0.15">
      <c r="A42" s="43" t="s">
        <v>63</v>
      </c>
      <c r="B42" s="12"/>
      <c r="C42" s="38"/>
      <c r="D42" s="39"/>
      <c r="E42" s="12"/>
      <c r="F42" s="39"/>
      <c r="G42" s="39"/>
      <c r="H42" s="39"/>
      <c r="I42" s="5">
        <f>COUNTIFS(B42:H42,"&lt;&gt;空",B42:H42,"&lt;&gt;休",B42:H42,"&lt;&gt;調",B42:H42,"&lt;&gt;",B42:H42,"&lt;&gt;調整休")</f>
        <v>0</v>
      </c>
      <c r="J42" s="682">
        <f>SUM(COUNTIF(B42:H42,"9-16"))*(6.25)+(COUNTIF(B42:H42,"9-15"))*(5.5)+(COUNTIF(B42:H42,"9-14"))*(4.5)+(COUNTIF(B42:H42,"16-19"))*(3)+(COUNTIF(B42:H42,"15-19"))*(4)+(COUNTIF(B42:H42,"14-19"))*(4.5)+(COUNTIF(B42:H42,"13-19"))*(5.5)+(COUNTIF(B42:H42,"12-19"))*(6.25)</f>
        <v>0</v>
      </c>
      <c r="K42" s="692"/>
    </row>
    <row r="43" spans="1:14" ht="18" customHeight="1" x14ac:dyDescent="0.15">
      <c r="A43" s="41"/>
      <c r="B43" s="42"/>
      <c r="C43" s="42"/>
      <c r="D43" s="42"/>
      <c r="E43" s="42"/>
      <c r="F43" s="42"/>
      <c r="G43" s="42"/>
      <c r="H43" s="42"/>
      <c r="I43" s="881" t="s">
        <v>234</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93</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9">
    <mergeCell ref="A6:A7"/>
    <mergeCell ref="I6:I7"/>
    <mergeCell ref="J6:K7"/>
    <mergeCell ref="B1:F1"/>
    <mergeCell ref="H1:K1"/>
    <mergeCell ref="I3:I4"/>
    <mergeCell ref="J3:K4"/>
    <mergeCell ref="J5:K5"/>
    <mergeCell ref="J8:K8"/>
    <mergeCell ref="J9:K9"/>
    <mergeCell ref="J10:K10"/>
    <mergeCell ref="J11:K12"/>
    <mergeCell ref="F13:H13"/>
    <mergeCell ref="J13:K13"/>
    <mergeCell ref="J24:K24"/>
    <mergeCell ref="A14:A15"/>
    <mergeCell ref="I14:I15"/>
    <mergeCell ref="J14:K15"/>
    <mergeCell ref="J16:K16"/>
    <mergeCell ref="J17:K17"/>
    <mergeCell ref="J18:K18"/>
    <mergeCell ref="J19:K20"/>
    <mergeCell ref="J21:K21"/>
    <mergeCell ref="A22:A23"/>
    <mergeCell ref="I22:I23"/>
    <mergeCell ref="J22:K23"/>
    <mergeCell ref="A38:A39"/>
    <mergeCell ref="I38:I39"/>
    <mergeCell ref="J38:K39"/>
    <mergeCell ref="J25:K25"/>
    <mergeCell ref="J26:K26"/>
    <mergeCell ref="J27:K28"/>
    <mergeCell ref="J29:K29"/>
    <mergeCell ref="A30:A31"/>
    <mergeCell ref="I30:I31"/>
    <mergeCell ref="J30:K31"/>
    <mergeCell ref="J32:K32"/>
    <mergeCell ref="J33:K33"/>
    <mergeCell ref="J34:K34"/>
    <mergeCell ref="J35:K36"/>
    <mergeCell ref="J37:K37"/>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AD2BA9D-8315-45C3-933B-D54647872606}">
          <x14:formula1>
            <xm:f>'F:\Users\clmiwa-three\Downloads\[《中村》新田・草加 エリア 仮シフト【12月16日～1月15日】.xlsx]参照データベース'!#REF!</xm:f>
          </x14:formula1>
          <xm:sqref>G1 C34:D34 C26:D26 F42:H42 E43:H43 C42:D43 C18:D18 B10:D10</xm:sqref>
        </x14:dataValidation>
      </x14:dataValidations>
    </ext>
  </extLst>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3124B-6F48-4382-AE3E-3D5B1A5C6DCD}">
  <sheetPr>
    <tabColor theme="7" tint="0.59999389629810485"/>
  </sheetPr>
  <dimension ref="A1:K64"/>
  <sheetViews>
    <sheetView zoomScaleNormal="100" workbookViewId="0"/>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1" ht="15" thickBot="1" x14ac:dyDescent="0.2">
      <c r="A1" s="60" t="s">
        <v>69</v>
      </c>
      <c r="B1" s="753" t="s">
        <v>228</v>
      </c>
      <c r="C1" s="753"/>
      <c r="D1" s="753"/>
      <c r="E1" s="753"/>
      <c r="F1" s="753"/>
      <c r="G1" s="754"/>
      <c r="H1" s="832" t="s">
        <v>130</v>
      </c>
      <c r="I1" s="833"/>
      <c r="J1" s="834"/>
      <c r="K1" s="835"/>
    </row>
    <row r="2" spans="1:11" ht="9" customHeight="1" x14ac:dyDescent="0.15">
      <c r="A2" s="152"/>
    </row>
    <row r="3" spans="1:11" s="13" customFormat="1" ht="14.25" customHeight="1" x14ac:dyDescent="0.15">
      <c r="A3" s="153" t="s">
        <v>0</v>
      </c>
      <c r="B3" s="154"/>
      <c r="C3" s="154">
        <v>45839</v>
      </c>
      <c r="D3" s="154">
        <v>45840</v>
      </c>
      <c r="E3" s="154">
        <v>45841</v>
      </c>
      <c r="F3" s="154">
        <v>45842</v>
      </c>
      <c r="G3" s="154">
        <v>45843</v>
      </c>
      <c r="H3" s="154">
        <v>45844</v>
      </c>
      <c r="I3" s="836" t="s">
        <v>1</v>
      </c>
      <c r="J3" s="817" t="s">
        <v>2</v>
      </c>
      <c r="K3" s="818"/>
    </row>
    <row r="4" spans="1:11" s="159" customFormat="1" ht="14.25" customHeight="1" x14ac:dyDescent="0.15">
      <c r="A4" s="155" t="s">
        <v>3</v>
      </c>
      <c r="B4" s="157"/>
      <c r="C4" s="157" t="s">
        <v>5</v>
      </c>
      <c r="D4" s="157" t="s">
        <v>6</v>
      </c>
      <c r="E4" s="157" t="s">
        <v>7</v>
      </c>
      <c r="F4" s="157" t="s">
        <v>8</v>
      </c>
      <c r="G4" s="157" t="s">
        <v>9</v>
      </c>
      <c r="H4" s="158" t="s">
        <v>10</v>
      </c>
      <c r="I4" s="837"/>
      <c r="J4" s="819"/>
      <c r="K4" s="820"/>
    </row>
    <row r="5" spans="1:11" s="159" customFormat="1" ht="14.25" customHeight="1" x14ac:dyDescent="0.15">
      <c r="A5" s="179" t="s">
        <v>142</v>
      </c>
      <c r="B5" s="156"/>
      <c r="C5" s="157"/>
      <c r="D5" s="156"/>
      <c r="E5" s="160">
        <v>6</v>
      </c>
      <c r="F5" s="160">
        <v>5</v>
      </c>
      <c r="G5" s="160">
        <v>6</v>
      </c>
      <c r="H5" s="160">
        <v>5</v>
      </c>
      <c r="I5" s="161"/>
      <c r="J5" s="162"/>
      <c r="K5" s="163"/>
    </row>
    <row r="6" spans="1:11" ht="13.5" customHeight="1" x14ac:dyDescent="0.15">
      <c r="A6" s="164" t="s">
        <v>132</v>
      </c>
      <c r="B6" s="165"/>
      <c r="C6" s="180"/>
      <c r="D6" s="165"/>
      <c r="E6" s="40" t="s">
        <v>140</v>
      </c>
      <c r="F6" s="238" t="s">
        <v>133</v>
      </c>
      <c r="G6" s="40" t="s">
        <v>140</v>
      </c>
      <c r="H6" s="238" t="s">
        <v>133</v>
      </c>
      <c r="I6" s="166"/>
      <c r="J6" s="873"/>
      <c r="K6" s="874"/>
    </row>
    <row r="7" spans="1:11" ht="13.5" customHeight="1" x14ac:dyDescent="0.15">
      <c r="A7" s="164" t="s">
        <v>134</v>
      </c>
      <c r="B7" s="234"/>
      <c r="C7" s="137"/>
      <c r="D7" s="234"/>
      <c r="E7" s="40" t="s">
        <v>135</v>
      </c>
      <c r="F7" s="40" t="s">
        <v>135</v>
      </c>
      <c r="G7" s="40" t="s">
        <v>136</v>
      </c>
      <c r="H7" s="40" t="s">
        <v>135</v>
      </c>
      <c r="I7" s="168">
        <f>COUNTA(B7:H7)</f>
        <v>4</v>
      </c>
      <c r="J7" s="838">
        <f>SUM(COUNTIF(B7:H7,"9-15"))*(5.5)+SUM(COUNTIF(B7:H7,"10-15"))*(4.5)+SUM(COUNTIF(B7:H7,"12-15"))*(3)+SUM(COUNTIF(B7:H7,"9-12"))*(3)+SUM(COUNTIF(B7:H7,"9-17"))*(7.25)+SUM(COUNTIF(B7:H7,"13-15"))*(2)</f>
        <v>23.75</v>
      </c>
      <c r="K7" s="838"/>
    </row>
    <row r="8" spans="1:11" ht="13.5" customHeight="1" x14ac:dyDescent="0.15">
      <c r="A8" s="164" t="s">
        <v>137</v>
      </c>
      <c r="B8" s="236"/>
      <c r="C8" s="235"/>
      <c r="D8" s="236"/>
      <c r="E8" s="40" t="s">
        <v>72</v>
      </c>
      <c r="F8" s="40" t="s">
        <v>72</v>
      </c>
      <c r="G8" s="40" t="s">
        <v>72</v>
      </c>
      <c r="H8" s="40" t="s">
        <v>72</v>
      </c>
      <c r="I8" s="166">
        <f>COUNTA(B8:H8)</f>
        <v>4</v>
      </c>
      <c r="J8" s="838">
        <f>SUM(COUNTIF(B8:H8,"9-15"))*(5.5)+SUM(COUNTIF(B8:H8,"10-15"))*(4.5)+SUM(COUNTIF(B8:H8,"12-15"))*(3)+SUM(COUNTIF(B8:H8,"9-12"))*(3)+SUM(COUNTIF(B8:H8,"9-17"))*(7.25)+SUM(COUNTIF(B8:H8,"13-15"))*(2)+SUM(COUNTIF(B8:H8,"10-12"))*(2)</f>
        <v>12</v>
      </c>
      <c r="K8" s="838"/>
    </row>
    <row r="9" spans="1:11" ht="13.5" customHeight="1" x14ac:dyDescent="0.15">
      <c r="A9" s="164" t="s">
        <v>138</v>
      </c>
      <c r="B9" s="236"/>
      <c r="C9" s="235"/>
      <c r="D9" s="236"/>
      <c r="E9" s="16"/>
      <c r="F9" s="16" t="s">
        <v>135</v>
      </c>
      <c r="G9" s="16" t="s">
        <v>135</v>
      </c>
      <c r="H9" s="16" t="s">
        <v>135</v>
      </c>
      <c r="I9" s="166">
        <f>COUNTA(B9:H9)</f>
        <v>3</v>
      </c>
      <c r="J9" s="838">
        <f>SUM(COUNTIF(B9:H9,"9-15"))*(5.5)+SUM(COUNTIF(B9:H9,"10-15"))*(4.5)+SUM(COUNTIF(B9:H9,"12-15"))*(3)+SUM(COUNTIF(B9:H9,"9-12"))*(3)+SUM(COUNTIF(B9:H9,"9-17"))*(7.25)+SUM(COUNTIF(B9:H9,"13-15"))*(2)</f>
        <v>16.5</v>
      </c>
      <c r="K9" s="838"/>
    </row>
    <row r="10" spans="1:11" ht="13.5" customHeight="1" x14ac:dyDescent="0.15">
      <c r="A10" s="164" t="s">
        <v>39</v>
      </c>
      <c r="B10" s="234"/>
      <c r="C10" s="234"/>
      <c r="D10" s="234"/>
      <c r="E10" s="40" t="s">
        <v>58</v>
      </c>
      <c r="F10" s="40" t="s">
        <v>58</v>
      </c>
      <c r="G10" s="40"/>
      <c r="H10" s="40" t="s">
        <v>20</v>
      </c>
      <c r="I10" s="166">
        <f>COUNTA(B10:H10)</f>
        <v>3</v>
      </c>
      <c r="J10" s="838">
        <f>SUM(COUNTIF(B10:H10,"9-15"))*(5.5)+SUM(COUNTIF(B10:H10,"10-15"))*(4.5)+SUM(COUNTIF(B10:H10,"12-15"))*(3)+SUM(COUNTIF(B10:H10,"9-12"))*(3)+SUM(COUNTIF(B10:H10,"9-17"))*(7.25)+SUM(COUNTIF(B10:H10,"13-15"))*(2)</f>
        <v>0</v>
      </c>
      <c r="K10" s="838"/>
    </row>
    <row r="11" spans="1:11" ht="13.5" customHeight="1" thickBot="1" x14ac:dyDescent="0.2">
      <c r="A11" s="20" t="s">
        <v>230</v>
      </c>
      <c r="B11" s="234"/>
      <c r="C11" s="234"/>
      <c r="D11" s="234"/>
      <c r="E11" s="40" t="s">
        <v>20</v>
      </c>
      <c r="F11" s="40"/>
      <c r="G11" s="40" t="s">
        <v>20</v>
      </c>
      <c r="H11" s="40"/>
      <c r="I11" s="166">
        <f>COUNTA(B11:H11)</f>
        <v>2</v>
      </c>
      <c r="J11" s="838">
        <f>SUM(COUNTIF(B11:H11,"9-15"))*(5.5)+SUM(COUNTIF(B11:H11,"10-15"))*(4.5)+SUM(COUNTIF(B11:H11,"12-15"))*(3)+SUM(COUNTIF(B11:H11,"9-12"))*(3)+SUM(COUNTIF(B11:H11,"9-17"))*(7.25)+SUM(COUNTIF(B11:H11,"13-15"))*(2)+SUM(COUNTIF(B11:H11,"9-14"))*(4.5)</f>
        <v>9</v>
      </c>
      <c r="K11" s="838"/>
    </row>
    <row r="12" spans="1:11" ht="13.5" customHeight="1" x14ac:dyDescent="0.15">
      <c r="A12" s="824" t="s">
        <v>139</v>
      </c>
      <c r="B12" s="237"/>
      <c r="C12" s="237"/>
      <c r="D12" s="237"/>
      <c r="E12" s="233" t="s">
        <v>140</v>
      </c>
      <c r="F12" s="233" t="s">
        <v>140</v>
      </c>
      <c r="G12" s="233" t="s">
        <v>140</v>
      </c>
      <c r="H12" s="233" t="s">
        <v>140</v>
      </c>
      <c r="I12" s="826"/>
      <c r="J12" s="828"/>
      <c r="K12" s="829"/>
    </row>
    <row r="13" spans="1:11" ht="13.5" customHeight="1" thickBot="1" x14ac:dyDescent="0.2">
      <c r="A13" s="825"/>
      <c r="B13" s="171"/>
      <c r="C13" s="170"/>
      <c r="D13" s="171"/>
      <c r="E13" s="172"/>
      <c r="F13" s="173"/>
      <c r="G13" s="173" t="s">
        <v>122</v>
      </c>
      <c r="H13" s="174" t="s">
        <v>231</v>
      </c>
      <c r="I13" s="827"/>
      <c r="J13" s="830"/>
      <c r="K13" s="831"/>
    </row>
    <row r="14" spans="1:11" s="13" customFormat="1" ht="14.25" customHeight="1" x14ac:dyDescent="0.15">
      <c r="A14" s="175" t="s">
        <v>0</v>
      </c>
      <c r="B14" s="176">
        <v>45845</v>
      </c>
      <c r="C14" s="176">
        <v>45846</v>
      </c>
      <c r="D14" s="176">
        <v>45847</v>
      </c>
      <c r="E14" s="176">
        <v>45848</v>
      </c>
      <c r="F14" s="176">
        <v>45849</v>
      </c>
      <c r="G14" s="176">
        <v>45850</v>
      </c>
      <c r="H14" s="176">
        <v>45851</v>
      </c>
      <c r="I14" s="177"/>
      <c r="J14" s="822" t="s">
        <v>2</v>
      </c>
      <c r="K14" s="823"/>
    </row>
    <row r="15" spans="1:11" s="159" customFormat="1" ht="14.25" customHeight="1" x14ac:dyDescent="0.15">
      <c r="A15" s="155" t="s">
        <v>3</v>
      </c>
      <c r="B15" s="157" t="s">
        <v>4</v>
      </c>
      <c r="C15" s="157" t="s">
        <v>5</v>
      </c>
      <c r="D15" s="157" t="s">
        <v>6</v>
      </c>
      <c r="E15" s="157" t="s">
        <v>7</v>
      </c>
      <c r="F15" s="157" t="s">
        <v>8</v>
      </c>
      <c r="G15" s="157" t="s">
        <v>9</v>
      </c>
      <c r="H15" s="158" t="s">
        <v>10</v>
      </c>
      <c r="I15" s="178"/>
      <c r="J15" s="819"/>
      <c r="K15" s="820"/>
    </row>
    <row r="16" spans="1:11" s="159" customFormat="1" ht="14.25" customHeight="1" x14ac:dyDescent="0.15">
      <c r="A16" s="179" t="s">
        <v>142</v>
      </c>
      <c r="B16" s="160">
        <v>7</v>
      </c>
      <c r="C16" s="157"/>
      <c r="D16" s="156"/>
      <c r="E16" s="160">
        <v>6</v>
      </c>
      <c r="F16" s="341" t="s">
        <v>119</v>
      </c>
      <c r="G16" s="160">
        <v>5</v>
      </c>
      <c r="H16" s="160">
        <v>4</v>
      </c>
      <c r="I16" s="161"/>
      <c r="J16" s="162"/>
      <c r="K16" s="163"/>
    </row>
    <row r="17" spans="1:11" ht="13.5" customHeight="1" x14ac:dyDescent="0.15">
      <c r="A17" s="164" t="s">
        <v>132</v>
      </c>
      <c r="B17" s="40" t="s">
        <v>140</v>
      </c>
      <c r="C17" s="180"/>
      <c r="D17" s="165"/>
      <c r="E17" s="40" t="s">
        <v>140</v>
      </c>
      <c r="F17" s="238" t="s">
        <v>133</v>
      </c>
      <c r="G17" s="335" t="s">
        <v>236</v>
      </c>
      <c r="H17" s="238" t="s">
        <v>133</v>
      </c>
      <c r="I17" s="166">
        <f t="shared" ref="I17:I20" si="0">COUNTA(B17:H17)</f>
        <v>5</v>
      </c>
      <c r="J17" s="873"/>
      <c r="K17" s="874"/>
    </row>
    <row r="18" spans="1:11" ht="13.5" customHeight="1" x14ac:dyDescent="0.15">
      <c r="A18" s="181" t="s">
        <v>134</v>
      </c>
      <c r="B18" s="40" t="s">
        <v>135</v>
      </c>
      <c r="C18" s="137"/>
      <c r="D18" s="234"/>
      <c r="E18" s="334" t="s">
        <v>135</v>
      </c>
      <c r="F18" s="40" t="s">
        <v>135</v>
      </c>
      <c r="G18" s="40" t="s">
        <v>136</v>
      </c>
      <c r="H18" s="40" t="s">
        <v>135</v>
      </c>
      <c r="I18" s="168">
        <f t="shared" si="0"/>
        <v>5</v>
      </c>
      <c r="J18" s="838">
        <f>SUM(COUNTIF(B18:H18,"9-15"))*(5.5)+SUM(COUNTIF(B18:H18,"10-15"))*(4.5)+SUM(COUNTIF(B18:H18,"12-15"))*(3)+SUM(COUNTIF(B18:H18,"9-12"))*(3)+SUM(COUNTIF(B18:H18,"9-17"))*(7.25)+SUM(COUNTIF(B18:H18,"13-15"))*(2)</f>
        <v>29.25</v>
      </c>
      <c r="K18" s="838"/>
    </row>
    <row r="19" spans="1:11" ht="13.5" customHeight="1" x14ac:dyDescent="0.15">
      <c r="A19" s="182" t="s">
        <v>137</v>
      </c>
      <c r="B19" s="40" t="s">
        <v>72</v>
      </c>
      <c r="C19" s="235"/>
      <c r="D19" s="236"/>
      <c r="E19" s="40" t="s">
        <v>72</v>
      </c>
      <c r="F19" s="40" t="s">
        <v>72</v>
      </c>
      <c r="G19" s="40" t="s">
        <v>72</v>
      </c>
      <c r="H19" s="40" t="s">
        <v>72</v>
      </c>
      <c r="I19" s="166">
        <f t="shared" si="0"/>
        <v>5</v>
      </c>
      <c r="J19" s="838">
        <f>SUM(COUNTIF(B19:H19,"9-15"))*(5.5)+SUM(COUNTIF(B19:H19,"10-15"))*(4.5)+SUM(COUNTIF(B19:H19,"12-15"))*(3)+SUM(COUNTIF(B19:H19,"9-12"))*(3)+SUM(COUNTIF(B19:H19,"9-17"))*(7.25)+SUM(COUNTIF(B19:H19,"13-15"))*(2)+SUM(COUNTIF(B19:H19,"10-12"))*(2)</f>
        <v>15</v>
      </c>
      <c r="K19" s="838"/>
    </row>
    <row r="20" spans="1:11" ht="13.5" customHeight="1" x14ac:dyDescent="0.15">
      <c r="A20" s="164" t="s">
        <v>138</v>
      </c>
      <c r="B20" s="16" t="s">
        <v>135</v>
      </c>
      <c r="C20" s="235"/>
      <c r="D20" s="236"/>
      <c r="E20" s="16"/>
      <c r="F20" s="16" t="s">
        <v>135</v>
      </c>
      <c r="G20" s="16" t="s">
        <v>135</v>
      </c>
      <c r="H20" s="16" t="s">
        <v>135</v>
      </c>
      <c r="I20" s="166">
        <f t="shared" si="0"/>
        <v>4</v>
      </c>
      <c r="J20" s="838">
        <f>SUM(COUNTIF(B20:H20,"9-15"))*(5.5)+SUM(COUNTIF(B20:H20,"10-15"))*(4.5)+SUM(COUNTIF(B20:H20,"12-15"))*(3)+SUM(COUNTIF(B20:H20,"9-12"))*(3)+SUM(COUNTIF(B20:H20,"9-17"))*(7.25)+SUM(COUNTIF(B20:H20,"13-15"))*(2)</f>
        <v>22</v>
      </c>
      <c r="K20" s="838"/>
    </row>
    <row r="21" spans="1:11" ht="13.5" customHeight="1" x14ac:dyDescent="0.15">
      <c r="A21" s="164" t="s">
        <v>39</v>
      </c>
      <c r="B21" s="40" t="s">
        <v>58</v>
      </c>
      <c r="C21" s="234"/>
      <c r="D21" s="234"/>
      <c r="E21" s="40" t="s">
        <v>58</v>
      </c>
      <c r="F21" s="40" t="s">
        <v>20</v>
      </c>
      <c r="G21" s="40"/>
      <c r="H21" s="74"/>
      <c r="I21" s="166">
        <f>COUNTA(B21:H21)</f>
        <v>3</v>
      </c>
      <c r="J21" s="838">
        <f>SUM(COUNTIF(B21:H21,"9-15"))*(5.5)+SUM(COUNTIF(B21:H21,"10-15"))*(4.5)+SUM(COUNTIF(B21:H21,"12-15"))*(3)+SUM(COUNTIF(B21:H21,"9-12"))*(3)+SUM(COUNTIF(B21:H21,"9-17"))*(7.25)+SUM(COUNTIF(B21:H21,"13-15"))*(2)+SUM(COUNTIF(B21:H21,"9-16"))*(6.25)+SUM(COUNTIF(B21:H21,"9-14"))*(4.5)</f>
        <v>17</v>
      </c>
      <c r="K21" s="838"/>
    </row>
    <row r="22" spans="1:11" ht="13.5" customHeight="1" thickBot="1" x14ac:dyDescent="0.2">
      <c r="A22" s="20" t="s">
        <v>230</v>
      </c>
      <c r="B22" s="40" t="s">
        <v>20</v>
      </c>
      <c r="C22" s="234"/>
      <c r="D22" s="234"/>
      <c r="E22" s="40" t="s">
        <v>20</v>
      </c>
      <c r="F22" s="40" t="s">
        <v>20</v>
      </c>
      <c r="G22" s="74"/>
      <c r="H22" s="40"/>
      <c r="I22" s="166">
        <f>COUNTA(B22:H22)</f>
        <v>3</v>
      </c>
      <c r="J22" s="838">
        <f>SUM(COUNTIF(B22:H22,"9-15"))*(5.5)+SUM(COUNTIF(B22:H22,"10-15"))*(4.5)+SUM(COUNTIF(B22:H22,"12-15"))*(3)+SUM(COUNTIF(B22:H22,"9-12"))*(3)+SUM(COUNTIF(B22:H22,"9-17"))*(7.25)+SUM(COUNTIF(B22:H22,"13-15"))*(2)+SUM(COUNTIF(B22:H22,"9-14"))*(4.5)</f>
        <v>13.5</v>
      </c>
      <c r="K22" s="838"/>
    </row>
    <row r="23" spans="1:11" ht="13.5" customHeight="1" x14ac:dyDescent="0.15">
      <c r="A23" s="824" t="s">
        <v>139</v>
      </c>
      <c r="B23" s="233" t="s">
        <v>140</v>
      </c>
      <c r="C23" s="237"/>
      <c r="D23" s="237"/>
      <c r="E23" s="233" t="s">
        <v>140</v>
      </c>
      <c r="F23" s="233" t="s">
        <v>140</v>
      </c>
      <c r="G23" s="233" t="s">
        <v>140</v>
      </c>
      <c r="H23" s="233" t="s">
        <v>140</v>
      </c>
      <c r="I23" s="826"/>
      <c r="J23" s="828"/>
      <c r="K23" s="829"/>
    </row>
    <row r="24" spans="1:11" ht="13.5" customHeight="1" thickBot="1" x14ac:dyDescent="0.2">
      <c r="A24" s="825"/>
      <c r="B24" s="173"/>
      <c r="C24" s="170"/>
      <c r="D24" s="171"/>
      <c r="E24" s="172"/>
      <c r="F24" s="173"/>
      <c r="G24" s="173" t="s">
        <v>122</v>
      </c>
      <c r="H24" s="174" t="s">
        <v>231</v>
      </c>
      <c r="I24" s="827"/>
      <c r="J24" s="830"/>
      <c r="K24" s="831"/>
    </row>
    <row r="25" spans="1:11" s="13" customFormat="1" ht="14.25" customHeight="1" x14ac:dyDescent="0.15">
      <c r="A25" s="153" t="s">
        <v>0</v>
      </c>
      <c r="B25" s="183">
        <v>45852</v>
      </c>
      <c r="C25" s="183">
        <v>45853</v>
      </c>
      <c r="D25" s="183">
        <v>45854</v>
      </c>
      <c r="E25" s="183">
        <v>45855</v>
      </c>
      <c r="F25" s="183">
        <v>45856</v>
      </c>
      <c r="G25" s="183">
        <v>45857</v>
      </c>
      <c r="H25" s="183">
        <v>45858</v>
      </c>
      <c r="I25" s="177"/>
      <c r="J25" s="822" t="s">
        <v>2</v>
      </c>
      <c r="K25" s="823"/>
    </row>
    <row r="26" spans="1:11" s="159" customFormat="1" ht="14.25" customHeight="1" x14ac:dyDescent="0.15">
      <c r="A26" s="155" t="s">
        <v>3</v>
      </c>
      <c r="B26" s="157" t="s">
        <v>4</v>
      </c>
      <c r="C26" s="157" t="s">
        <v>5</v>
      </c>
      <c r="D26" s="157" t="s">
        <v>6</v>
      </c>
      <c r="E26" s="157" t="s">
        <v>7</v>
      </c>
      <c r="F26" s="157" t="s">
        <v>8</v>
      </c>
      <c r="G26" s="157" t="s">
        <v>9</v>
      </c>
      <c r="H26" s="158" t="s">
        <v>10</v>
      </c>
      <c r="I26" s="178"/>
      <c r="J26" s="819"/>
      <c r="K26" s="820"/>
    </row>
    <row r="27" spans="1:11" s="123" customFormat="1" ht="14.25" customHeight="1" x14ac:dyDescent="0.15">
      <c r="A27" s="179" t="s">
        <v>131</v>
      </c>
      <c r="B27" s="160">
        <v>7</v>
      </c>
      <c r="C27" s="157"/>
      <c r="D27" s="156"/>
      <c r="E27" s="160">
        <v>6</v>
      </c>
      <c r="F27" s="160">
        <v>5</v>
      </c>
      <c r="G27" s="160">
        <v>6</v>
      </c>
      <c r="H27" s="160">
        <v>5</v>
      </c>
      <c r="I27" s="161"/>
      <c r="J27" s="162"/>
      <c r="K27" s="163"/>
    </row>
    <row r="28" spans="1:11" ht="13.5" customHeight="1" x14ac:dyDescent="0.15">
      <c r="A28" s="164" t="s">
        <v>132</v>
      </c>
      <c r="B28" s="40" t="s">
        <v>140</v>
      </c>
      <c r="C28" s="180"/>
      <c r="D28" s="165"/>
      <c r="E28" s="40" t="s">
        <v>140</v>
      </c>
      <c r="F28" s="238" t="s">
        <v>133</v>
      </c>
      <c r="G28" s="40" t="s">
        <v>140</v>
      </c>
      <c r="H28" s="238" t="s">
        <v>133</v>
      </c>
      <c r="I28" s="166">
        <f t="shared" ref="I28:I31" si="1">COUNTA(B28:H28)</f>
        <v>5</v>
      </c>
      <c r="J28" s="873"/>
      <c r="K28" s="874"/>
    </row>
    <row r="29" spans="1:11" ht="13.5" customHeight="1" x14ac:dyDescent="0.15">
      <c r="A29" s="181" t="s">
        <v>134</v>
      </c>
      <c r="B29" s="40" t="s">
        <v>135</v>
      </c>
      <c r="C29" s="137"/>
      <c r="D29" s="234"/>
      <c r="E29" s="40" t="s">
        <v>135</v>
      </c>
      <c r="F29" s="40" t="s">
        <v>135</v>
      </c>
      <c r="G29" s="40" t="s">
        <v>136</v>
      </c>
      <c r="H29" s="40" t="s">
        <v>135</v>
      </c>
      <c r="I29" s="168">
        <f t="shared" si="1"/>
        <v>5</v>
      </c>
      <c r="J29" s="838">
        <f>SUM(COUNTIF(B29:H29,"9-15"))*(5.5)+SUM(COUNTIF(B29:H29,"10-15"))*(4.5)+SUM(COUNTIF(B29:H29,"12-15"))*(3)+SUM(COUNTIF(B29:H29,"9-12"))*(3)+SUM(COUNTIF(B29:H29,"9-17"))*(7.25)+SUM(COUNTIF(B29:H29,"13-15"))*(2)</f>
        <v>29.25</v>
      </c>
      <c r="K29" s="838"/>
    </row>
    <row r="30" spans="1:11" ht="13.5" customHeight="1" x14ac:dyDescent="0.15">
      <c r="A30" s="182" t="s">
        <v>137</v>
      </c>
      <c r="B30" s="40" t="s">
        <v>72</v>
      </c>
      <c r="C30" s="235"/>
      <c r="D30" s="236"/>
      <c r="E30" s="40" t="s">
        <v>72</v>
      </c>
      <c r="F30" s="40" t="s">
        <v>72</v>
      </c>
      <c r="G30" s="40" t="s">
        <v>72</v>
      </c>
      <c r="H30" s="40" t="s">
        <v>72</v>
      </c>
      <c r="I30" s="166">
        <f t="shared" si="1"/>
        <v>5</v>
      </c>
      <c r="J30" s="838">
        <f>SUM(COUNTIF(B30:H30,"9-15"))*(5.5)+SUM(COUNTIF(B30:H30,"10-15"))*(4.5)+SUM(COUNTIF(B30:H30,"12-15"))*(3)+SUM(COUNTIF(B30:H30,"9-12"))*(3)+SUM(COUNTIF(B30:H30,"9-17"))*(7.25)+SUM(COUNTIF(B30:H30,"13-15"))*(2)+SUM(COUNTIF(B30:H30,"10-12"))*(2)</f>
        <v>15</v>
      </c>
      <c r="K30" s="838"/>
    </row>
    <row r="31" spans="1:11" ht="13.5" customHeight="1" x14ac:dyDescent="0.15">
      <c r="A31" s="164" t="s">
        <v>138</v>
      </c>
      <c r="B31" s="16" t="s">
        <v>135</v>
      </c>
      <c r="C31" s="235"/>
      <c r="D31" s="236"/>
      <c r="E31" s="16"/>
      <c r="F31" s="16" t="s">
        <v>135</v>
      </c>
      <c r="G31" s="16" t="s">
        <v>135</v>
      </c>
      <c r="H31" s="16" t="s">
        <v>135</v>
      </c>
      <c r="I31" s="166">
        <f t="shared" si="1"/>
        <v>4</v>
      </c>
      <c r="J31" s="838">
        <f>SUM(COUNTIF(B31:H31,"9-15"))*(5.5)+SUM(COUNTIF(B31:H31,"10-15"))*(4.5)+SUM(COUNTIF(B31:H31,"12-15"))*(3)+SUM(COUNTIF(B31:H31,"9-12"))*(3)+SUM(COUNTIF(B31:H31,"9-17"))*(7.25)+SUM(COUNTIF(B31:H31,"13-15"))*(2)</f>
        <v>22</v>
      </c>
      <c r="K31" s="838"/>
    </row>
    <row r="32" spans="1:11" ht="13.5" customHeight="1" x14ac:dyDescent="0.15">
      <c r="A32" s="164" t="s">
        <v>39</v>
      </c>
      <c r="B32" s="40" t="s">
        <v>58</v>
      </c>
      <c r="C32" s="234"/>
      <c r="D32" s="234"/>
      <c r="E32" s="40" t="s">
        <v>58</v>
      </c>
      <c r="F32" s="40" t="s">
        <v>58</v>
      </c>
      <c r="G32" s="40"/>
      <c r="H32" s="40" t="s">
        <v>20</v>
      </c>
      <c r="I32" s="166">
        <f>COUNTA(B32:H32)</f>
        <v>4</v>
      </c>
      <c r="J32" s="838">
        <f>SUM(COUNTIF(B32:H32,"9-15"))*(5.5)+SUM(COUNTIF(B32:H32,"10-15"))*(4.5)+SUM(COUNTIF(B32:H32,"12-15"))*(3)+SUM(COUNTIF(B32:H32,"9-12"))*(3)+SUM(COUNTIF(B32:H32,"9-17"))*(7.25)+SUM(COUNTIF(B32:H32,"13-15"))*(2)+SUM(COUNTIF(B32:H32,"9-16"))*(6.25)+SUM(COUNTIF(B32:H32,"9-14"))*(4.5)</f>
        <v>23.25</v>
      </c>
      <c r="K32" s="838"/>
    </row>
    <row r="33" spans="1:11" ht="13.5" customHeight="1" thickBot="1" x14ac:dyDescent="0.2">
      <c r="A33" s="20" t="s">
        <v>230</v>
      </c>
      <c r="B33" s="40" t="s">
        <v>20</v>
      </c>
      <c r="C33" s="234"/>
      <c r="D33" s="234"/>
      <c r="E33" s="40" t="s">
        <v>20</v>
      </c>
      <c r="F33" s="40"/>
      <c r="G33" s="40" t="s">
        <v>20</v>
      </c>
      <c r="H33" s="40"/>
      <c r="I33" s="166">
        <f>COUNTA(B33:H33)</f>
        <v>3</v>
      </c>
      <c r="J33" s="838">
        <f>SUM(COUNTIF(B33:H33,"9-15"))*(5.5)+SUM(COUNTIF(B33:H33,"10-15"))*(4.5)+SUM(COUNTIF(B33:H33,"12-15"))*(3)+SUM(COUNTIF(B33:H33,"9-12"))*(3)+SUM(COUNTIF(B33:H33,"9-17"))*(7.25)+SUM(COUNTIF(B33:H33,"13-15"))*(2)+SUM(COUNTIF(B33:H33,"9-14"))*(4.5)</f>
        <v>13.5</v>
      </c>
      <c r="K33" s="838"/>
    </row>
    <row r="34" spans="1:11" ht="13.5" customHeight="1" x14ac:dyDescent="0.15">
      <c r="A34" s="824" t="s">
        <v>139</v>
      </c>
      <c r="B34" s="233" t="s">
        <v>140</v>
      </c>
      <c r="C34" s="237"/>
      <c r="D34" s="237"/>
      <c r="E34" s="233" t="s">
        <v>140</v>
      </c>
      <c r="F34" s="233" t="s">
        <v>140</v>
      </c>
      <c r="G34" s="233" t="s">
        <v>140</v>
      </c>
      <c r="H34" s="233" t="s">
        <v>140</v>
      </c>
      <c r="I34" s="826"/>
      <c r="J34" s="828"/>
      <c r="K34" s="829"/>
    </row>
    <row r="35" spans="1:11" ht="13.5" customHeight="1" thickBot="1" x14ac:dyDescent="0.2">
      <c r="A35" s="825"/>
      <c r="B35" s="173"/>
      <c r="C35" s="170"/>
      <c r="D35" s="171"/>
      <c r="E35" s="172"/>
      <c r="F35" s="173"/>
      <c r="G35" s="173" t="s">
        <v>122</v>
      </c>
      <c r="H35" s="174" t="s">
        <v>231</v>
      </c>
      <c r="I35" s="827"/>
      <c r="J35" s="830"/>
      <c r="K35" s="831"/>
    </row>
    <row r="36" spans="1:11" s="13" customFormat="1" ht="14.25" customHeight="1" x14ac:dyDescent="0.15">
      <c r="A36" s="153" t="s">
        <v>0</v>
      </c>
      <c r="B36" s="183">
        <v>45859</v>
      </c>
      <c r="C36" s="183">
        <v>45860</v>
      </c>
      <c r="D36" s="183">
        <v>45861</v>
      </c>
      <c r="E36" s="183">
        <v>45862</v>
      </c>
      <c r="F36" s="183">
        <v>45863</v>
      </c>
      <c r="G36" s="183">
        <v>45864</v>
      </c>
      <c r="H36" s="183">
        <v>45865</v>
      </c>
      <c r="I36" s="177"/>
      <c r="J36" s="822" t="s">
        <v>2</v>
      </c>
      <c r="K36" s="823"/>
    </row>
    <row r="37" spans="1:11" s="159" customFormat="1" ht="14.25" customHeight="1" x14ac:dyDescent="0.15">
      <c r="A37" s="155" t="s">
        <v>3</v>
      </c>
      <c r="B37" s="158" t="s">
        <v>4</v>
      </c>
      <c r="C37" s="157" t="s">
        <v>5</v>
      </c>
      <c r="D37" s="157" t="s">
        <v>6</v>
      </c>
      <c r="E37" s="157" t="s">
        <v>7</v>
      </c>
      <c r="F37" s="157" t="s">
        <v>8</v>
      </c>
      <c r="G37" s="157" t="s">
        <v>9</v>
      </c>
      <c r="H37" s="158" t="s">
        <v>10</v>
      </c>
      <c r="I37" s="178"/>
      <c r="J37" s="819"/>
      <c r="K37" s="820"/>
    </row>
    <row r="38" spans="1:11" s="159" customFormat="1" ht="14.25" customHeight="1" x14ac:dyDescent="0.15">
      <c r="A38" s="179" t="s">
        <v>142</v>
      </c>
      <c r="B38" s="160">
        <v>6</v>
      </c>
      <c r="C38" s="157"/>
      <c r="D38" s="156"/>
      <c r="E38" s="160">
        <v>4</v>
      </c>
      <c r="F38" s="160">
        <v>4</v>
      </c>
      <c r="G38" s="160">
        <v>6</v>
      </c>
      <c r="H38" s="160">
        <v>4</v>
      </c>
      <c r="I38" s="161"/>
      <c r="J38" s="162"/>
      <c r="K38" s="163"/>
    </row>
    <row r="39" spans="1:11" ht="13.5" customHeight="1" x14ac:dyDescent="0.15">
      <c r="A39" s="164" t="s">
        <v>132</v>
      </c>
      <c r="B39" s="40" t="s">
        <v>140</v>
      </c>
      <c r="C39" s="180"/>
      <c r="D39" s="165"/>
      <c r="E39" s="74"/>
      <c r="F39" s="238" t="s">
        <v>133</v>
      </c>
      <c r="G39" s="40" t="s">
        <v>140</v>
      </c>
      <c r="H39" s="238" t="s">
        <v>133</v>
      </c>
      <c r="I39" s="166">
        <f t="shared" ref="I39:I42" si="2">COUNTA(B39:H39)</f>
        <v>4</v>
      </c>
      <c r="J39" s="873"/>
      <c r="K39" s="874"/>
    </row>
    <row r="40" spans="1:11" ht="13.5" customHeight="1" x14ac:dyDescent="0.15">
      <c r="A40" s="181" t="s">
        <v>134</v>
      </c>
      <c r="B40" s="40" t="s">
        <v>135</v>
      </c>
      <c r="C40" s="137"/>
      <c r="D40" s="234"/>
      <c r="E40" s="334" t="s">
        <v>135</v>
      </c>
      <c r="F40" s="74"/>
      <c r="G40" s="40" t="s">
        <v>136</v>
      </c>
      <c r="H40" s="40" t="s">
        <v>135</v>
      </c>
      <c r="I40" s="168">
        <f t="shared" si="2"/>
        <v>4</v>
      </c>
      <c r="J40" s="838">
        <f>SUM(COUNTIF(B40:H40,"9-15"))*(5.5)+SUM(COUNTIF(B40:H40,"10-15"))*(4.5)+SUM(COUNTIF(B40:H40,"12-15"))*(3)+SUM(COUNTIF(B40:H40,"9-12"))*(3)+SUM(COUNTIF(B40:H40,"9-17"))*(7.25)+SUM(COUNTIF(B40:H40,"13-15"))*(2)</f>
        <v>23.75</v>
      </c>
      <c r="K40" s="838"/>
    </row>
    <row r="41" spans="1:11" ht="13.5" customHeight="1" x14ac:dyDescent="0.15">
      <c r="A41" s="182" t="s">
        <v>137</v>
      </c>
      <c r="B41" s="40" t="s">
        <v>72</v>
      </c>
      <c r="C41" s="235"/>
      <c r="D41" s="236"/>
      <c r="E41" s="40" t="s">
        <v>72</v>
      </c>
      <c r="F41" s="40" t="s">
        <v>72</v>
      </c>
      <c r="G41" s="40" t="s">
        <v>72</v>
      </c>
      <c r="H41" s="40" t="s">
        <v>72</v>
      </c>
      <c r="I41" s="166">
        <f t="shared" si="2"/>
        <v>5</v>
      </c>
      <c r="J41" s="838">
        <f>SUM(COUNTIF(B41:H41,"9-15"))*(5.5)+SUM(COUNTIF(B41:H41,"10-15"))*(4.5)+SUM(COUNTIF(B41:H41,"12-15"))*(3)+SUM(COUNTIF(B41:H41,"9-12"))*(3)+SUM(COUNTIF(B41:H41,"9-17"))*(7.25)+SUM(COUNTIF(B41:H41,"13-15"))*(2)+SUM(COUNTIF(B41:H41,"10-12"))*(2)</f>
        <v>15</v>
      </c>
      <c r="K41" s="838"/>
    </row>
    <row r="42" spans="1:11" ht="13.5" customHeight="1" x14ac:dyDescent="0.15">
      <c r="A42" s="164" t="s">
        <v>138</v>
      </c>
      <c r="B42" s="74"/>
      <c r="C42" s="235"/>
      <c r="D42" s="236"/>
      <c r="E42" s="16"/>
      <c r="F42" s="16" t="s">
        <v>135</v>
      </c>
      <c r="G42" s="16" t="s">
        <v>135</v>
      </c>
      <c r="H42" s="16" t="s">
        <v>135</v>
      </c>
      <c r="I42" s="166">
        <f t="shared" si="2"/>
        <v>3</v>
      </c>
      <c r="J42" s="838">
        <f>SUM(COUNTIF(B42:H42,"9-15"))*(5.5)+SUM(COUNTIF(B42:H42,"10-15"))*(4.5)+SUM(COUNTIF(B42:H42,"12-15"))*(3)+SUM(COUNTIF(B42:H42,"9-12"))*(3)+SUM(COUNTIF(B42:H42,"9-17"))*(7.25)+SUM(COUNTIF(B42:H42,"13-15"))*(2)</f>
        <v>16.5</v>
      </c>
      <c r="K42" s="838"/>
    </row>
    <row r="43" spans="1:11" ht="13.5" customHeight="1" x14ac:dyDescent="0.15">
      <c r="A43" s="164" t="s">
        <v>39</v>
      </c>
      <c r="B43" s="40" t="s">
        <v>58</v>
      </c>
      <c r="C43" s="234"/>
      <c r="D43" s="234"/>
      <c r="E43" s="40" t="s">
        <v>58</v>
      </c>
      <c r="F43" s="40" t="s">
        <v>20</v>
      </c>
      <c r="G43" s="40"/>
      <c r="H43" s="74"/>
      <c r="I43" s="166">
        <f>COUNTA(B43:H43)</f>
        <v>3</v>
      </c>
      <c r="J43" s="838">
        <f>SUM(COUNTIF(B43:H43,"9-15"))*(5.5)+SUM(COUNTIF(B43:H43,"10-15"))*(4.5)+SUM(COUNTIF(B43:H43,"12-15"))*(3)+SUM(COUNTIF(B43:H43,"9-12"))*(3)+SUM(COUNTIF(B43:H43,"9-17"))*(7.25)+SUM(COUNTIF(B43:H43,"13-15"))*(2)+SUM(COUNTIF(B43:H43,"9-16"))*(6.25)+SUM(COUNTIF(B43:H43,"9-14"))*(4.5)</f>
        <v>17</v>
      </c>
      <c r="K43" s="838"/>
    </row>
    <row r="44" spans="1:11" ht="13.5" customHeight="1" thickBot="1" x14ac:dyDescent="0.2">
      <c r="A44" s="20" t="s">
        <v>230</v>
      </c>
      <c r="B44" s="40" t="s">
        <v>20</v>
      </c>
      <c r="C44" s="234"/>
      <c r="D44" s="234"/>
      <c r="E44" s="74"/>
      <c r="F44" s="40"/>
      <c r="G44" s="40" t="s">
        <v>20</v>
      </c>
      <c r="H44" s="40"/>
      <c r="I44" s="166">
        <f>COUNTA(B44:H44)</f>
        <v>2</v>
      </c>
      <c r="J44" s="838">
        <f>SUM(COUNTIF(B44:H44,"9-15"))*(5.5)+SUM(COUNTIF(B44:H44,"10-15"))*(4.5)+SUM(COUNTIF(B44:H44,"12-15"))*(3)+SUM(COUNTIF(B44:H44,"9-12"))*(3)+SUM(COUNTIF(B44:H44,"9-17"))*(7.25)+SUM(COUNTIF(B44:H44,"13-15"))*(2)+SUM(COUNTIF(B44:H44,"9-14"))*(4.5)</f>
        <v>9</v>
      </c>
      <c r="K44" s="838"/>
    </row>
    <row r="45" spans="1:11" ht="13.5" customHeight="1" x14ac:dyDescent="0.15">
      <c r="A45" s="824" t="s">
        <v>139</v>
      </c>
      <c r="B45" s="233" t="s">
        <v>140</v>
      </c>
      <c r="C45" s="237"/>
      <c r="D45" s="237"/>
      <c r="E45" s="233" t="s">
        <v>140</v>
      </c>
      <c r="F45" s="233" t="s">
        <v>140</v>
      </c>
      <c r="G45" s="233" t="s">
        <v>140</v>
      </c>
      <c r="H45" s="233" t="s">
        <v>140</v>
      </c>
      <c r="I45" s="826"/>
      <c r="J45" s="828"/>
      <c r="K45" s="829"/>
    </row>
    <row r="46" spans="1:11" ht="13.5" customHeight="1" thickBot="1" x14ac:dyDescent="0.2">
      <c r="A46" s="825"/>
      <c r="B46" s="173"/>
      <c r="C46" s="170"/>
      <c r="D46" s="171"/>
      <c r="E46" s="172"/>
      <c r="F46" s="173"/>
      <c r="G46" s="173" t="s">
        <v>122</v>
      </c>
      <c r="H46" s="174" t="s">
        <v>231</v>
      </c>
      <c r="I46" s="827"/>
      <c r="J46" s="830"/>
      <c r="K46" s="831"/>
    </row>
    <row r="47" spans="1:11" s="13" customFormat="1" ht="12.75" customHeight="1" x14ac:dyDescent="0.15">
      <c r="A47" s="175" t="s">
        <v>0</v>
      </c>
      <c r="B47" s="176">
        <v>45866</v>
      </c>
      <c r="C47" s="176">
        <v>45867</v>
      </c>
      <c r="D47" s="176">
        <v>45868</v>
      </c>
      <c r="E47" s="176">
        <v>45869</v>
      </c>
      <c r="F47" s="176"/>
      <c r="G47" s="176"/>
      <c r="H47" s="176"/>
      <c r="I47" s="177"/>
      <c r="J47" s="822" t="s">
        <v>2</v>
      </c>
      <c r="K47" s="823"/>
    </row>
    <row r="48" spans="1:11" s="159" customFormat="1" ht="12.75" customHeight="1" x14ac:dyDescent="0.15">
      <c r="A48" s="155" t="s">
        <v>3</v>
      </c>
      <c r="B48" s="157" t="s">
        <v>4</v>
      </c>
      <c r="C48" s="157" t="s">
        <v>5</v>
      </c>
      <c r="D48" s="157" t="s">
        <v>6</v>
      </c>
      <c r="E48" s="157" t="s">
        <v>7</v>
      </c>
      <c r="F48" s="157"/>
      <c r="G48" s="157"/>
      <c r="H48" s="158"/>
      <c r="I48" s="178"/>
      <c r="J48" s="819"/>
      <c r="K48" s="820"/>
    </row>
    <row r="49" spans="1:11" s="123" customFormat="1" ht="12.75" customHeight="1" x14ac:dyDescent="0.15">
      <c r="A49" s="179" t="s">
        <v>131</v>
      </c>
      <c r="B49" s="160">
        <v>7</v>
      </c>
      <c r="C49" s="157"/>
      <c r="D49" s="156"/>
      <c r="E49" s="160">
        <v>6</v>
      </c>
      <c r="F49" s="156"/>
      <c r="G49" s="156"/>
      <c r="H49" s="156"/>
      <c r="I49" s="161"/>
      <c r="J49" s="162"/>
      <c r="K49" s="163"/>
    </row>
    <row r="50" spans="1:11" ht="13.5" customHeight="1" x14ac:dyDescent="0.15">
      <c r="A50" s="164" t="s">
        <v>132</v>
      </c>
      <c r="B50" s="40" t="s">
        <v>140</v>
      </c>
      <c r="C50" s="180"/>
      <c r="D50" s="165"/>
      <c r="E50" s="40" t="s">
        <v>140</v>
      </c>
      <c r="F50" s="165"/>
      <c r="G50" s="165"/>
      <c r="H50" s="165"/>
      <c r="I50" s="166">
        <f t="shared" ref="I50:I53" si="3">COUNTA(B50:H50)</f>
        <v>2</v>
      </c>
      <c r="J50" s="873"/>
      <c r="K50" s="874"/>
    </row>
    <row r="51" spans="1:11" ht="13.5" customHeight="1" x14ac:dyDescent="0.15">
      <c r="A51" s="181" t="s">
        <v>134</v>
      </c>
      <c r="B51" s="40" t="s">
        <v>135</v>
      </c>
      <c r="C51" s="137"/>
      <c r="D51" s="234"/>
      <c r="E51" s="40" t="s">
        <v>135</v>
      </c>
      <c r="F51" s="234"/>
      <c r="G51" s="234"/>
      <c r="H51" s="234"/>
      <c r="I51" s="168">
        <f t="shared" si="3"/>
        <v>2</v>
      </c>
      <c r="J51" s="838">
        <f>SUM(COUNTIF(B51:H51,"9-15"))*(5.5)+SUM(COUNTIF(B51:H51,"10-15"))*(4.5)+SUM(COUNTIF(B51:H51,"12-15"))*(3)+SUM(COUNTIF(B51:H51,"9-12"))*(3)+SUM(COUNTIF(B51:H51,"9-17"))*(7.25)+SUM(COUNTIF(B51:H51,"13-15"))*(2)</f>
        <v>11</v>
      </c>
      <c r="K51" s="838"/>
    </row>
    <row r="52" spans="1:11" ht="13.5" customHeight="1" x14ac:dyDescent="0.15">
      <c r="A52" s="182" t="s">
        <v>137</v>
      </c>
      <c r="B52" s="40" t="s">
        <v>72</v>
      </c>
      <c r="C52" s="235"/>
      <c r="D52" s="236"/>
      <c r="E52" s="40" t="s">
        <v>72</v>
      </c>
      <c r="F52" s="236"/>
      <c r="G52" s="236"/>
      <c r="H52" s="236"/>
      <c r="I52" s="166">
        <f t="shared" si="3"/>
        <v>2</v>
      </c>
      <c r="J52" s="838">
        <f>SUM(COUNTIF(B52:H52,"9-15"))*(5.5)+SUM(COUNTIF(B52:H52,"10-15"))*(4.5)+SUM(COUNTIF(B52:H52,"12-15"))*(3)+SUM(COUNTIF(B52:H52,"9-12"))*(3)+SUM(COUNTIF(B52:H52,"9-17"))*(7.25)+SUM(COUNTIF(B52:H52,"13-15"))*(2)+SUM(COUNTIF(B52:H52,"10-12"))*(2)</f>
        <v>6</v>
      </c>
      <c r="K52" s="838"/>
    </row>
    <row r="53" spans="1:11" ht="13.5" customHeight="1" x14ac:dyDescent="0.15">
      <c r="A53" s="164" t="s">
        <v>138</v>
      </c>
      <c r="B53" s="16" t="s">
        <v>135</v>
      </c>
      <c r="C53" s="235"/>
      <c r="D53" s="236"/>
      <c r="E53" s="16"/>
      <c r="F53" s="236"/>
      <c r="G53" s="236"/>
      <c r="H53" s="236"/>
      <c r="I53" s="166">
        <f t="shared" si="3"/>
        <v>1</v>
      </c>
      <c r="J53" s="838">
        <f>SUM(COUNTIF(B53:H53,"9-15"))*(5.5)+SUM(COUNTIF(B53:H53,"10-15"))*(4.5)+SUM(COUNTIF(B53:H53,"12-15"))*(3)+SUM(COUNTIF(B53:H53,"9-12"))*(3)+SUM(COUNTIF(B53:H53,"9-17"))*(7.25)+SUM(COUNTIF(B53:H53,"13-15"))*(2)</f>
        <v>5.5</v>
      </c>
      <c r="K53" s="838"/>
    </row>
    <row r="54" spans="1:11" ht="13.5" customHeight="1" x14ac:dyDescent="0.15">
      <c r="A54" s="164" t="s">
        <v>39</v>
      </c>
      <c r="B54" s="40" t="s">
        <v>58</v>
      </c>
      <c r="C54" s="234"/>
      <c r="D54" s="234"/>
      <c r="E54" s="40" t="s">
        <v>58</v>
      </c>
      <c r="F54" s="236"/>
      <c r="G54" s="236"/>
      <c r="H54" s="236"/>
      <c r="I54" s="166">
        <f>COUNTA(B54:H54)</f>
        <v>2</v>
      </c>
      <c r="J54" s="838">
        <f>SUM(COUNTIF(B54:H54,"9-15"))*(5.5)+SUM(COUNTIF(B54:H54,"10-15"))*(4.5)+SUM(COUNTIF(B54:H54,"12-15"))*(3)+SUM(COUNTIF(B54:H54,"9-12"))*(3)+SUM(COUNTIF(B54:H54,"9-17"))*(7.25)+SUM(COUNTIF(B54:H54,"13-15"))*(2)+SUM(COUNTIF(B54:H54,"9-16"))*(6.25)+SUM(COUNTIF(B54:H54,"9-14"))*(4.5)</f>
        <v>12.5</v>
      </c>
      <c r="K54" s="838"/>
    </row>
    <row r="55" spans="1:11" ht="13.5" customHeight="1" thickBot="1" x14ac:dyDescent="0.2">
      <c r="A55" s="20" t="s">
        <v>230</v>
      </c>
      <c r="B55" s="40" t="s">
        <v>20</v>
      </c>
      <c r="C55" s="234"/>
      <c r="D55" s="234"/>
      <c r="E55" s="40" t="s">
        <v>20</v>
      </c>
      <c r="F55" s="236"/>
      <c r="G55" s="236"/>
      <c r="H55" s="236"/>
      <c r="I55" s="166">
        <f>COUNTA(B55:H55)</f>
        <v>2</v>
      </c>
      <c r="J55" s="838">
        <f>SUM(COUNTIF(B55:H55,"9-15"))*(5.5)+SUM(COUNTIF(B55:H55,"10-15"))*(4.5)+SUM(COUNTIF(B55:H55,"12-15"))*(3)+SUM(COUNTIF(B55:H55,"9-12"))*(3)+SUM(COUNTIF(B55:H55,"9-17"))*(7.25)+SUM(COUNTIF(B55:H55,"13-15"))*(2)+SUM(COUNTIF(B55:H55,"9-14"))*(4.5)</f>
        <v>9</v>
      </c>
      <c r="K55" s="838"/>
    </row>
    <row r="56" spans="1:11" ht="13.5" customHeight="1" x14ac:dyDescent="0.15">
      <c r="A56" s="824" t="s">
        <v>139</v>
      </c>
      <c r="B56" s="233" t="s">
        <v>140</v>
      </c>
      <c r="C56" s="237"/>
      <c r="D56" s="237"/>
      <c r="E56" s="233" t="s">
        <v>140</v>
      </c>
      <c r="F56" s="237"/>
      <c r="G56" s="237"/>
      <c r="H56" s="237"/>
      <c r="I56" s="826"/>
      <c r="J56" s="828"/>
      <c r="K56" s="829"/>
    </row>
    <row r="57" spans="1:11" ht="13.5" customHeight="1" thickBot="1" x14ac:dyDescent="0.2">
      <c r="A57" s="825"/>
      <c r="B57" s="173"/>
      <c r="C57" s="170"/>
      <c r="D57" s="171"/>
      <c r="E57" s="172"/>
      <c r="F57" s="171"/>
      <c r="G57" s="171"/>
      <c r="H57" s="171"/>
      <c r="I57" s="827"/>
      <c r="J57" s="830"/>
      <c r="K57" s="831"/>
    </row>
    <row r="58" spans="1:11" ht="12.75" customHeight="1" x14ac:dyDescent="0.15">
      <c r="J58" s="736" t="s">
        <v>234</v>
      </c>
      <c r="K58" s="736"/>
    </row>
    <row r="59" spans="1:11" s="1" customFormat="1" x14ac:dyDescent="0.15">
      <c r="A59" s="737" t="s">
        <v>143</v>
      </c>
      <c r="B59" s="738"/>
      <c r="C59" s="13"/>
      <c r="D59" s="897" t="s">
        <v>144</v>
      </c>
      <c r="E59" s="897"/>
      <c r="F59" s="14"/>
      <c r="G59" s="14"/>
      <c r="H59" s="10"/>
      <c r="I59" s="10"/>
      <c r="J59" s="736"/>
      <c r="K59" s="736"/>
    </row>
    <row r="60" spans="1:11" s="1" customFormat="1" ht="15" customHeight="1" x14ac:dyDescent="0.15">
      <c r="A60" s="1038" t="s">
        <v>145</v>
      </c>
      <c r="B60" s="1039"/>
      <c r="C60" s="186" t="s">
        <v>146</v>
      </c>
      <c r="D60" s="187"/>
      <c r="E60" s="187"/>
      <c r="F60" s="187"/>
      <c r="G60" s="187"/>
      <c r="H60" s="187"/>
      <c r="I60" s="187"/>
      <c r="J60" s="187"/>
      <c r="K60" s="187"/>
    </row>
    <row r="61" spans="1:11" s="1" customFormat="1" ht="15" customHeight="1" x14ac:dyDescent="0.15">
      <c r="A61" s="1038" t="s">
        <v>147</v>
      </c>
      <c r="B61" s="1039"/>
      <c r="C61" s="187" t="s">
        <v>148</v>
      </c>
      <c r="D61" s="187"/>
      <c r="E61" s="187"/>
      <c r="F61" s="187"/>
      <c r="G61" s="187"/>
      <c r="H61" s="187"/>
      <c r="I61" s="187"/>
      <c r="J61" s="187"/>
      <c r="K61" s="187"/>
    </row>
    <row r="62" spans="1:11" s="1" customFormat="1" ht="15" customHeight="1" x14ac:dyDescent="0.15">
      <c r="A62" s="184" t="s">
        <v>149</v>
      </c>
      <c r="B62" s="185"/>
      <c r="C62" s="1040" t="s">
        <v>150</v>
      </c>
      <c r="D62" s="1041"/>
      <c r="E62" s="1041"/>
      <c r="F62" s="1041"/>
      <c r="G62" s="1041"/>
      <c r="H62" s="1041"/>
      <c r="I62" s="1041"/>
      <c r="J62" s="1041"/>
      <c r="K62" s="1041"/>
    </row>
    <row r="63" spans="1:11" s="1" customFormat="1" ht="15" customHeight="1" x14ac:dyDescent="0.15">
      <c r="A63" s="184" t="s">
        <v>151</v>
      </c>
      <c r="B63" s="185"/>
      <c r="C63" s="187" t="s">
        <v>152</v>
      </c>
      <c r="D63" s="187"/>
      <c r="E63" s="187"/>
      <c r="F63" s="187"/>
      <c r="G63" s="187"/>
      <c r="H63" s="187"/>
      <c r="I63" s="187"/>
      <c r="J63" s="187"/>
      <c r="K63" s="187"/>
    </row>
    <row r="64" spans="1:11" s="1" customFormat="1" ht="15" customHeight="1" x14ac:dyDescent="0.15">
      <c r="A64" s="1034"/>
      <c r="B64" s="1035"/>
      <c r="C64" s="1036" t="s">
        <v>153</v>
      </c>
      <c r="D64" s="1037"/>
      <c r="E64" s="1037"/>
      <c r="F64" s="1037"/>
      <c r="G64" s="1037"/>
      <c r="H64" s="1037"/>
      <c r="I64" s="1037"/>
      <c r="J64" s="1037"/>
      <c r="K64" s="1037"/>
    </row>
  </sheetData>
  <mergeCells count="61">
    <mergeCell ref="A12:A13"/>
    <mergeCell ref="I12:I13"/>
    <mergeCell ref="J12:K13"/>
    <mergeCell ref="J7:K7"/>
    <mergeCell ref="B1:G1"/>
    <mergeCell ref="H1:K1"/>
    <mergeCell ref="I3:I4"/>
    <mergeCell ref="J3:K4"/>
    <mergeCell ref="J6:K6"/>
    <mergeCell ref="J29:K29"/>
    <mergeCell ref="J30:K30"/>
    <mergeCell ref="J31:K31"/>
    <mergeCell ref="J8:K8"/>
    <mergeCell ref="J9:K9"/>
    <mergeCell ref="J11:K11"/>
    <mergeCell ref="J14:K15"/>
    <mergeCell ref="J17:K17"/>
    <mergeCell ref="J18:K18"/>
    <mergeCell ref="J19:K19"/>
    <mergeCell ref="J20:K20"/>
    <mergeCell ref="A23:A24"/>
    <mergeCell ref="I23:I24"/>
    <mergeCell ref="J23:K24"/>
    <mergeCell ref="J25:K26"/>
    <mergeCell ref="J28:K28"/>
    <mergeCell ref="J51:K51"/>
    <mergeCell ref="J52:K52"/>
    <mergeCell ref="A34:A35"/>
    <mergeCell ref="I34:I35"/>
    <mergeCell ref="J34:K35"/>
    <mergeCell ref="A45:A46"/>
    <mergeCell ref="I45:I46"/>
    <mergeCell ref="J45:K46"/>
    <mergeCell ref="J47:K48"/>
    <mergeCell ref="J50:K50"/>
    <mergeCell ref="J36:K37"/>
    <mergeCell ref="J39:K39"/>
    <mergeCell ref="J40:K40"/>
    <mergeCell ref="J41:K41"/>
    <mergeCell ref="J42:K42"/>
    <mergeCell ref="A61:B61"/>
    <mergeCell ref="A56:A57"/>
    <mergeCell ref="I56:I57"/>
    <mergeCell ref="J56:K57"/>
    <mergeCell ref="J55:K55"/>
    <mergeCell ref="C62:K62"/>
    <mergeCell ref="J53:K53"/>
    <mergeCell ref="A64:B64"/>
    <mergeCell ref="C64:K64"/>
    <mergeCell ref="J10:K10"/>
    <mergeCell ref="J21:K21"/>
    <mergeCell ref="J22:K22"/>
    <mergeCell ref="J32:K32"/>
    <mergeCell ref="J33:K33"/>
    <mergeCell ref="J43:K43"/>
    <mergeCell ref="J44:K44"/>
    <mergeCell ref="J54:K54"/>
    <mergeCell ref="J58:K59"/>
    <mergeCell ref="A59:B59"/>
    <mergeCell ref="D59:E59"/>
    <mergeCell ref="A60:B60"/>
  </mergeCells>
  <phoneticPr fontId="13"/>
  <pageMargins left="0.51181102362204722" right="0.51181102362204722" top="0.35433070866141736" bottom="0.15748031496062992" header="0.31496062992125984" footer="0.31496062992125984"/>
  <pageSetup paperSize="9" orientation="portrait" r:id="rId1"/>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95497-2146-4DCE-AA75-F3AE1C95CA21}">
  <sheetPr>
    <tabColor theme="7" tint="0.59999389629810485"/>
  </sheetPr>
  <dimension ref="A1:K55"/>
  <sheetViews>
    <sheetView zoomScale="115" zoomScaleNormal="115" workbookViewId="0">
      <selection activeCell="P41" sqref="P41"/>
    </sheetView>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60" t="s">
        <v>69</v>
      </c>
      <c r="B1" s="753" t="s">
        <v>228</v>
      </c>
      <c r="C1" s="753"/>
      <c r="D1" s="753"/>
      <c r="E1" s="753"/>
      <c r="F1" s="753"/>
      <c r="G1" s="754"/>
      <c r="H1" s="812" t="s">
        <v>165</v>
      </c>
      <c r="I1" s="813"/>
      <c r="J1" s="813"/>
      <c r="K1" s="814"/>
    </row>
    <row r="2" spans="1:11" x14ac:dyDescent="0.15">
      <c r="A2" s="212"/>
    </row>
    <row r="3" spans="1:11" s="214" customFormat="1" ht="11.25" x14ac:dyDescent="0.15">
      <c r="A3" s="153" t="s">
        <v>0</v>
      </c>
      <c r="B3" s="154"/>
      <c r="C3" s="154">
        <v>45839</v>
      </c>
      <c r="D3" s="154">
        <v>45840</v>
      </c>
      <c r="E3" s="154">
        <v>45841</v>
      </c>
      <c r="F3" s="154">
        <v>45842</v>
      </c>
      <c r="G3" s="154">
        <v>45843</v>
      </c>
      <c r="H3" s="154">
        <v>45844</v>
      </c>
      <c r="I3" s="815" t="s">
        <v>1</v>
      </c>
      <c r="J3" s="817" t="s">
        <v>2</v>
      </c>
      <c r="K3" s="818"/>
    </row>
    <row r="4" spans="1:11" s="213" customFormat="1" x14ac:dyDescent="0.15">
      <c r="A4" s="155" t="s">
        <v>3</v>
      </c>
      <c r="B4" s="157"/>
      <c r="C4" s="157" t="s">
        <v>5</v>
      </c>
      <c r="D4" s="157" t="s">
        <v>6</v>
      </c>
      <c r="E4" s="157" t="s">
        <v>7</v>
      </c>
      <c r="F4" s="157" t="s">
        <v>8</v>
      </c>
      <c r="G4" s="157" t="s">
        <v>9</v>
      </c>
      <c r="H4" s="158" t="s">
        <v>10</v>
      </c>
      <c r="I4" s="816"/>
      <c r="J4" s="819"/>
      <c r="K4" s="820"/>
    </row>
    <row r="5" spans="1:11" x14ac:dyDescent="0.15">
      <c r="A5" s="193" t="s">
        <v>142</v>
      </c>
      <c r="B5" s="218"/>
      <c r="C5" s="261"/>
      <c r="D5" s="216"/>
      <c r="E5" s="216"/>
      <c r="F5" s="217"/>
      <c r="G5" s="217"/>
      <c r="H5" s="218"/>
      <c r="I5" s="219"/>
      <c r="J5" s="821"/>
      <c r="K5" s="821"/>
    </row>
    <row r="6" spans="1:11" ht="15.75" customHeight="1" x14ac:dyDescent="0.15">
      <c r="A6" s="225" t="s">
        <v>167</v>
      </c>
      <c r="B6" s="286"/>
      <c r="C6" s="286"/>
      <c r="D6" s="247"/>
      <c r="E6" s="246"/>
      <c r="F6" s="244"/>
      <c r="G6" s="245" t="s">
        <v>168</v>
      </c>
      <c r="H6" s="245" t="s">
        <v>168</v>
      </c>
      <c r="I6" s="221">
        <f>COUNTA(B6:H6)</f>
        <v>2</v>
      </c>
      <c r="J6" s="811">
        <f>SUM(COUNTIF(B6:H6,"D 10-17"))*(6.25)+(COUNTIF(B6:H6,"Y 10-17"))*(6.25)+(COUNTIF(B6:H6,"Y工場"))*(4.5)</f>
        <v>12.5</v>
      </c>
      <c r="K6" s="811"/>
    </row>
    <row r="7" spans="1:11" ht="15.75" customHeight="1" x14ac:dyDescent="0.15">
      <c r="A7" s="225" t="s">
        <v>169</v>
      </c>
      <c r="B7" s="286"/>
      <c r="C7" s="286"/>
      <c r="D7" s="247"/>
      <c r="E7" s="245" t="s">
        <v>168</v>
      </c>
      <c r="F7" s="245" t="s">
        <v>168</v>
      </c>
      <c r="G7" s="245"/>
      <c r="H7" s="244"/>
      <c r="I7" s="221">
        <f t="shared" ref="I7:I8" si="0">COUNTA(B7:H7)</f>
        <v>2</v>
      </c>
      <c r="J7" s="811">
        <f>SUM(COUNTIF(B7:H7,"D 10-17"))*(6.25)+(COUNTIF(B7:H7,"Y 10-17"))*(6.25)+(COUNTIF(B7:H7,"Y工場"))*(4.5)</f>
        <v>12.5</v>
      </c>
      <c r="K7" s="811"/>
    </row>
    <row r="8" spans="1:11" ht="15.75" customHeight="1" x14ac:dyDescent="0.15">
      <c r="A8" s="225" t="s">
        <v>186</v>
      </c>
      <c r="B8" s="286"/>
      <c r="C8" s="286"/>
      <c r="D8" s="247"/>
      <c r="E8" s="243" t="s">
        <v>241</v>
      </c>
      <c r="F8" s="245"/>
      <c r="G8" s="243" t="s">
        <v>241</v>
      </c>
      <c r="H8" s="244"/>
      <c r="I8" s="221">
        <f t="shared" si="0"/>
        <v>2</v>
      </c>
      <c r="J8" s="811">
        <f>SUM(COUNTIF(B8:H8,"D 10-17"))*(6.25)+(COUNTIF(B8:H8,"Y 10-17"))*(6.25)+(COUNTIF(B8:H8,"Y工場"))*(4.5)+(COUNTIF(B8:H8,"D 10-13"))*(3)</f>
        <v>6</v>
      </c>
      <c r="K8" s="811"/>
    </row>
    <row r="9" spans="1:11" ht="15.75" customHeight="1" x14ac:dyDescent="0.15">
      <c r="A9" s="225"/>
      <c r="B9" s="286"/>
      <c r="C9" s="286"/>
      <c r="D9" s="247"/>
      <c r="E9" s="245"/>
      <c r="F9" s="245"/>
      <c r="G9" s="243"/>
      <c r="H9" s="244"/>
      <c r="I9" s="221"/>
      <c r="J9" s="811"/>
      <c r="K9" s="811"/>
    </row>
    <row r="10" spans="1:11" ht="15.75" customHeight="1" x14ac:dyDescent="0.15">
      <c r="A10" s="193"/>
      <c r="B10" s="215"/>
      <c r="C10" s="215"/>
      <c r="D10" s="215"/>
      <c r="E10" s="226"/>
      <c r="F10" s="226"/>
      <c r="G10" s="226"/>
      <c r="H10" s="226"/>
      <c r="I10" s="219"/>
      <c r="J10" s="821"/>
      <c r="K10" s="821"/>
    </row>
    <row r="11" spans="1:11" ht="15.75" customHeight="1" x14ac:dyDescent="0.15">
      <c r="A11" s="220" t="s">
        <v>203</v>
      </c>
      <c r="B11" s="262"/>
      <c r="C11" s="262"/>
      <c r="D11" s="223"/>
      <c r="E11" s="336" t="s">
        <v>242</v>
      </c>
      <c r="F11" s="220" t="s">
        <v>172</v>
      </c>
      <c r="G11" s="336" t="s">
        <v>242</v>
      </c>
      <c r="H11" s="220" t="s">
        <v>172</v>
      </c>
      <c r="I11" s="227"/>
      <c r="J11" s="810"/>
      <c r="K11" s="810"/>
    </row>
    <row r="12" spans="1:11" ht="15.75" customHeight="1" x14ac:dyDescent="0.15">
      <c r="A12" s="224" t="s">
        <v>204</v>
      </c>
      <c r="B12" s="262"/>
      <c r="C12" s="262"/>
      <c r="D12" s="223"/>
      <c r="E12" s="220"/>
      <c r="F12" s="224"/>
      <c r="G12" s="220"/>
      <c r="H12" s="220"/>
      <c r="I12" s="221"/>
      <c r="J12" s="810"/>
      <c r="K12" s="810"/>
    </row>
    <row r="13" spans="1:11" s="214" customFormat="1" ht="11.25" x14ac:dyDescent="0.15">
      <c r="A13" s="175" t="s">
        <v>0</v>
      </c>
      <c r="B13" s="176">
        <v>45845</v>
      </c>
      <c r="C13" s="176">
        <v>45846</v>
      </c>
      <c r="D13" s="176">
        <v>45847</v>
      </c>
      <c r="E13" s="176">
        <v>45848</v>
      </c>
      <c r="F13" s="176">
        <v>45849</v>
      </c>
      <c r="G13" s="176">
        <v>45850</v>
      </c>
      <c r="H13" s="176">
        <v>45851</v>
      </c>
      <c r="I13" s="815" t="s">
        <v>1</v>
      </c>
      <c r="J13" s="822" t="s">
        <v>2</v>
      </c>
      <c r="K13" s="823"/>
    </row>
    <row r="14" spans="1:11" s="213" customFormat="1" x14ac:dyDescent="0.15">
      <c r="A14" s="155" t="s">
        <v>3</v>
      </c>
      <c r="B14" s="157" t="s">
        <v>4</v>
      </c>
      <c r="C14" s="157" t="s">
        <v>5</v>
      </c>
      <c r="D14" s="157" t="s">
        <v>6</v>
      </c>
      <c r="E14" s="157" t="s">
        <v>7</v>
      </c>
      <c r="F14" s="157" t="s">
        <v>8</v>
      </c>
      <c r="G14" s="157" t="s">
        <v>9</v>
      </c>
      <c r="H14" s="158" t="s">
        <v>10</v>
      </c>
      <c r="I14" s="816"/>
      <c r="J14" s="819"/>
      <c r="K14" s="820"/>
    </row>
    <row r="15" spans="1:11" x14ac:dyDescent="0.15">
      <c r="A15" s="217" t="s">
        <v>131</v>
      </c>
      <c r="B15" s="218"/>
      <c r="C15" s="226"/>
      <c r="D15" s="216"/>
      <c r="E15" s="226"/>
      <c r="F15" s="228"/>
      <c r="G15" s="218"/>
      <c r="H15" s="218"/>
      <c r="I15" s="219"/>
      <c r="J15" s="821"/>
      <c r="K15" s="821"/>
    </row>
    <row r="16" spans="1:11" ht="15.75" customHeight="1" x14ac:dyDescent="0.15">
      <c r="A16" s="222" t="s">
        <v>167</v>
      </c>
      <c r="B16" s="246"/>
      <c r="C16" s="247"/>
      <c r="D16" s="247"/>
      <c r="E16" s="246"/>
      <c r="F16" s="244"/>
      <c r="G16" s="245" t="s">
        <v>168</v>
      </c>
      <c r="H16" s="245" t="s">
        <v>168</v>
      </c>
      <c r="I16" s="221">
        <f>COUNTA(B16:H16)</f>
        <v>2</v>
      </c>
      <c r="J16" s="811">
        <f>SUM(COUNTIF(B16:H16,"D 10-17"))*(6.25)+(COUNTIF(B16:H16,"Y 10-17"))*(6.25)+(COUNTIF(B16:H16,"Y工場"))*(4.5)</f>
        <v>12.5</v>
      </c>
      <c r="K16" s="811"/>
    </row>
    <row r="17" spans="1:11" ht="15.75" customHeight="1" x14ac:dyDescent="0.15">
      <c r="A17" s="222" t="s">
        <v>169</v>
      </c>
      <c r="B17" s="245" t="s">
        <v>168</v>
      </c>
      <c r="C17" s="247"/>
      <c r="D17" s="247"/>
      <c r="E17" s="245" t="s">
        <v>168</v>
      </c>
      <c r="F17" s="245" t="s">
        <v>168</v>
      </c>
      <c r="G17" s="245"/>
      <c r="H17" s="244"/>
      <c r="I17" s="221">
        <f t="shared" ref="I17:I18" si="1">COUNTA(B17:H17)</f>
        <v>3</v>
      </c>
      <c r="J17" s="811">
        <f>SUM(COUNTIF(B17:H17,"D 10-17"))*(6.25)+(COUNTIF(B17:H17,"Y 10-17"))*(6.25)+(COUNTIF(B17:H17,"Y工場"))*(4.5)</f>
        <v>18.75</v>
      </c>
      <c r="K17" s="811"/>
    </row>
    <row r="18" spans="1:11" ht="15.75" customHeight="1" x14ac:dyDescent="0.15">
      <c r="A18" s="225" t="s">
        <v>186</v>
      </c>
      <c r="B18" s="243" t="s">
        <v>241</v>
      </c>
      <c r="C18" s="247"/>
      <c r="D18" s="247"/>
      <c r="E18" s="243" t="s">
        <v>241</v>
      </c>
      <c r="F18" s="245"/>
      <c r="G18" s="243" t="s">
        <v>241</v>
      </c>
      <c r="H18" s="244"/>
      <c r="I18" s="221">
        <f t="shared" si="1"/>
        <v>3</v>
      </c>
      <c r="J18" s="811">
        <f>SUM(COUNTIF(B18:H18,"D 10-17"))*(6.25)+(COUNTIF(B18:H18,"Y 10-17"))*(6.25)+(COUNTIF(B18:H18,"Y工場"))*(4.5)+(COUNTIF(B18:H18,"D 10-13"))*(3)</f>
        <v>9</v>
      </c>
      <c r="K18" s="811"/>
    </row>
    <row r="19" spans="1:11" ht="15.75" customHeight="1" x14ac:dyDescent="0.15">
      <c r="A19" s="225"/>
      <c r="B19" s="245"/>
      <c r="C19" s="247"/>
      <c r="D19" s="247"/>
      <c r="E19" s="245"/>
      <c r="F19" s="245"/>
      <c r="G19" s="243"/>
      <c r="H19" s="244"/>
      <c r="I19" s="221"/>
      <c r="J19" s="811"/>
      <c r="K19" s="811"/>
    </row>
    <row r="20" spans="1:11" ht="15.75" customHeight="1" x14ac:dyDescent="0.15">
      <c r="A20" s="193"/>
      <c r="B20" s="215"/>
      <c r="C20" s="215"/>
      <c r="D20" s="215"/>
      <c r="E20" s="226"/>
      <c r="F20" s="226"/>
      <c r="G20" s="226"/>
      <c r="H20" s="226"/>
      <c r="I20" s="219"/>
      <c r="J20" s="821"/>
      <c r="K20" s="821"/>
    </row>
    <row r="21" spans="1:11" ht="15.75" customHeight="1" x14ac:dyDescent="0.15">
      <c r="A21" s="220" t="s">
        <v>203</v>
      </c>
      <c r="B21" s="336" t="s">
        <v>242</v>
      </c>
      <c r="C21" s="223"/>
      <c r="D21" s="223"/>
      <c r="E21" s="336" t="s">
        <v>242</v>
      </c>
      <c r="F21" s="220" t="s">
        <v>172</v>
      </c>
      <c r="G21" s="337" t="s">
        <v>243</v>
      </c>
      <c r="H21" s="220" t="s">
        <v>172</v>
      </c>
      <c r="I21" s="227"/>
      <c r="J21" s="810"/>
      <c r="K21" s="810"/>
    </row>
    <row r="22" spans="1:11" ht="15.75" customHeight="1" x14ac:dyDescent="0.15">
      <c r="A22" s="224" t="s">
        <v>204</v>
      </c>
      <c r="B22" s="220"/>
      <c r="C22" s="223"/>
      <c r="D22" s="223"/>
      <c r="E22" s="220"/>
      <c r="F22" s="224"/>
      <c r="G22" s="220"/>
      <c r="H22" s="220"/>
      <c r="I22" s="221"/>
      <c r="J22" s="810"/>
      <c r="K22" s="810"/>
    </row>
    <row r="23" spans="1:11" s="214" customFormat="1" ht="11.25" x14ac:dyDescent="0.15">
      <c r="A23" s="153" t="s">
        <v>0</v>
      </c>
      <c r="B23" s="183">
        <v>45852</v>
      </c>
      <c r="C23" s="183">
        <v>45853</v>
      </c>
      <c r="D23" s="183">
        <v>45854</v>
      </c>
      <c r="E23" s="183">
        <v>45855</v>
      </c>
      <c r="F23" s="183">
        <v>45856</v>
      </c>
      <c r="G23" s="183">
        <v>45857</v>
      </c>
      <c r="H23" s="183">
        <v>45858</v>
      </c>
      <c r="I23" s="815" t="s">
        <v>1</v>
      </c>
      <c r="J23" s="822" t="s">
        <v>2</v>
      </c>
      <c r="K23" s="823"/>
    </row>
    <row r="24" spans="1:11" s="213" customFormat="1" x14ac:dyDescent="0.15">
      <c r="A24" s="155" t="s">
        <v>3</v>
      </c>
      <c r="B24" s="157" t="s">
        <v>4</v>
      </c>
      <c r="C24" s="157" t="s">
        <v>5</v>
      </c>
      <c r="D24" s="157" t="s">
        <v>6</v>
      </c>
      <c r="E24" s="157" t="s">
        <v>7</v>
      </c>
      <c r="F24" s="157" t="s">
        <v>8</v>
      </c>
      <c r="G24" s="157" t="s">
        <v>9</v>
      </c>
      <c r="H24" s="158" t="s">
        <v>10</v>
      </c>
      <c r="I24" s="816"/>
      <c r="J24" s="819"/>
      <c r="K24" s="820"/>
    </row>
    <row r="25" spans="1:11" x14ac:dyDescent="0.15">
      <c r="A25" s="193" t="s">
        <v>142</v>
      </c>
      <c r="B25" s="218"/>
      <c r="C25" s="226"/>
      <c r="D25" s="216"/>
      <c r="E25" s="226"/>
      <c r="F25" s="228"/>
      <c r="G25" s="218"/>
      <c r="H25" s="218"/>
      <c r="I25" s="219"/>
      <c r="J25" s="821"/>
      <c r="K25" s="821"/>
    </row>
    <row r="26" spans="1:11" ht="15.75" customHeight="1" x14ac:dyDescent="0.15">
      <c r="A26" s="222" t="s">
        <v>167</v>
      </c>
      <c r="B26" s="246"/>
      <c r="C26" s="247"/>
      <c r="D26" s="247"/>
      <c r="E26" s="246"/>
      <c r="F26" s="244"/>
      <c r="G26" s="245" t="s">
        <v>168</v>
      </c>
      <c r="H26" s="245" t="s">
        <v>168</v>
      </c>
      <c r="I26" s="221">
        <f>COUNTA(B26:H26)</f>
        <v>2</v>
      </c>
      <c r="J26" s="811">
        <f>SUM(COUNTIF(B26:H26,"D 10-17"))*(6.25)+(COUNTIF(B26:H26,"Y 10-17"))*(6.25)+(COUNTIF(B26:H26,"Y工場"))*(4.5)</f>
        <v>12.5</v>
      </c>
      <c r="K26" s="811"/>
    </row>
    <row r="27" spans="1:11" ht="15.75" customHeight="1" x14ac:dyDescent="0.15">
      <c r="A27" s="222" t="s">
        <v>169</v>
      </c>
      <c r="B27" s="245" t="s">
        <v>168</v>
      </c>
      <c r="C27" s="247"/>
      <c r="D27" s="247"/>
      <c r="E27" s="245" t="s">
        <v>168</v>
      </c>
      <c r="F27" s="245" t="s">
        <v>168</v>
      </c>
      <c r="G27" s="245"/>
      <c r="H27" s="244"/>
      <c r="I27" s="221">
        <f t="shared" ref="I27:I28" si="2">COUNTA(B27:H27)</f>
        <v>3</v>
      </c>
      <c r="J27" s="811">
        <f>SUM(COUNTIF(B27:H27,"D 10-17"))*(6.25)+(COUNTIF(B27:H27,"Y 10-17"))*(6.25)+(COUNTIF(B27:H27,"Y工場"))*(4.5)</f>
        <v>18.75</v>
      </c>
      <c r="K27" s="811"/>
    </row>
    <row r="28" spans="1:11" ht="15.75" customHeight="1" x14ac:dyDescent="0.15">
      <c r="A28" s="225" t="s">
        <v>186</v>
      </c>
      <c r="B28" s="243" t="s">
        <v>241</v>
      </c>
      <c r="C28" s="247"/>
      <c r="D28" s="247"/>
      <c r="E28" s="243" t="s">
        <v>241</v>
      </c>
      <c r="F28" s="245"/>
      <c r="G28" s="243" t="s">
        <v>241</v>
      </c>
      <c r="H28" s="244"/>
      <c r="I28" s="221">
        <f t="shared" si="2"/>
        <v>3</v>
      </c>
      <c r="J28" s="811">
        <f>SUM(COUNTIF(B28:H28,"D 10-17"))*(6.25)+(COUNTIF(B28:H28,"Y 10-17"))*(6.25)+(COUNTIF(B28:H28,"Y工場"))*(4.5)+(COUNTIF(B28:H28,"D 10-13"))*(3)</f>
        <v>9</v>
      </c>
      <c r="K28" s="811"/>
    </row>
    <row r="29" spans="1:11" ht="15.75" customHeight="1" x14ac:dyDescent="0.15">
      <c r="A29" s="225"/>
      <c r="B29" s="245"/>
      <c r="C29" s="247"/>
      <c r="D29" s="247"/>
      <c r="E29" s="245"/>
      <c r="F29" s="245"/>
      <c r="G29" s="243"/>
      <c r="H29" s="244"/>
      <c r="I29" s="221"/>
      <c r="J29" s="811"/>
      <c r="K29" s="811"/>
    </row>
    <row r="30" spans="1:11" ht="15.75" customHeight="1" x14ac:dyDescent="0.15">
      <c r="A30" s="193"/>
      <c r="B30" s="215"/>
      <c r="C30" s="215"/>
      <c r="D30" s="215"/>
      <c r="E30" s="226"/>
      <c r="F30" s="226"/>
      <c r="G30" s="226"/>
      <c r="H30" s="226"/>
      <c r="I30" s="219"/>
      <c r="J30" s="821"/>
      <c r="K30" s="821"/>
    </row>
    <row r="31" spans="1:11" ht="15.75" customHeight="1" x14ac:dyDescent="0.15">
      <c r="A31" s="220" t="s">
        <v>203</v>
      </c>
      <c r="B31" s="336" t="s">
        <v>242</v>
      </c>
      <c r="C31" s="223"/>
      <c r="D31" s="223"/>
      <c r="E31" s="336" t="s">
        <v>242</v>
      </c>
      <c r="F31" s="220" t="s">
        <v>172</v>
      </c>
      <c r="G31" s="336" t="s">
        <v>242</v>
      </c>
      <c r="H31" s="220" t="s">
        <v>172</v>
      </c>
      <c r="I31" s="227"/>
      <c r="J31" s="810"/>
      <c r="K31" s="810"/>
    </row>
    <row r="32" spans="1:11" ht="15.75" customHeight="1" x14ac:dyDescent="0.15">
      <c r="A32" s="224" t="s">
        <v>204</v>
      </c>
      <c r="B32" s="220"/>
      <c r="C32" s="223"/>
      <c r="D32" s="223"/>
      <c r="E32" s="220"/>
      <c r="F32" s="224"/>
      <c r="G32" s="220"/>
      <c r="H32" s="220"/>
      <c r="I32" s="229"/>
      <c r="J32" s="810"/>
      <c r="K32" s="810"/>
    </row>
    <row r="33" spans="1:11" s="214" customFormat="1" ht="11.25" x14ac:dyDescent="0.15">
      <c r="A33" s="153" t="s">
        <v>0</v>
      </c>
      <c r="B33" s="183">
        <v>45859</v>
      </c>
      <c r="C33" s="183">
        <v>45860</v>
      </c>
      <c r="D33" s="183">
        <v>45861</v>
      </c>
      <c r="E33" s="183">
        <v>45862</v>
      </c>
      <c r="F33" s="183">
        <v>45863</v>
      </c>
      <c r="G33" s="183">
        <v>45864</v>
      </c>
      <c r="H33" s="183">
        <v>45865</v>
      </c>
      <c r="I33" s="815" t="s">
        <v>1</v>
      </c>
      <c r="J33" s="817" t="s">
        <v>2</v>
      </c>
      <c r="K33" s="818"/>
    </row>
    <row r="34" spans="1:11" s="213" customFormat="1" x14ac:dyDescent="0.15">
      <c r="A34" s="155" t="s">
        <v>3</v>
      </c>
      <c r="B34" s="158" t="s">
        <v>4</v>
      </c>
      <c r="C34" s="157" t="s">
        <v>5</v>
      </c>
      <c r="D34" s="157" t="s">
        <v>6</v>
      </c>
      <c r="E34" s="157" t="s">
        <v>7</v>
      </c>
      <c r="F34" s="157" t="s">
        <v>8</v>
      </c>
      <c r="G34" s="157" t="s">
        <v>9</v>
      </c>
      <c r="H34" s="158" t="s">
        <v>10</v>
      </c>
      <c r="I34" s="816"/>
      <c r="J34" s="819"/>
      <c r="K34" s="820"/>
    </row>
    <row r="35" spans="1:11" x14ac:dyDescent="0.15">
      <c r="A35" s="217" t="s">
        <v>131</v>
      </c>
      <c r="B35" s="218"/>
      <c r="C35" s="226"/>
      <c r="D35" s="216"/>
      <c r="E35" s="226"/>
      <c r="F35" s="228"/>
      <c r="G35" s="218"/>
      <c r="H35" s="218"/>
      <c r="I35" s="219"/>
      <c r="J35" s="821"/>
      <c r="K35" s="821"/>
    </row>
    <row r="36" spans="1:11" ht="15.75" customHeight="1" x14ac:dyDescent="0.15">
      <c r="A36" s="222" t="s">
        <v>167</v>
      </c>
      <c r="B36" s="245" t="s">
        <v>168</v>
      </c>
      <c r="C36" s="247"/>
      <c r="D36" s="247"/>
      <c r="E36" s="246"/>
      <c r="F36" s="244"/>
      <c r="G36" s="245" t="s">
        <v>168</v>
      </c>
      <c r="H36" s="245" t="s">
        <v>168</v>
      </c>
      <c r="I36" s="221">
        <f>COUNTA(B36:H36)</f>
        <v>3</v>
      </c>
      <c r="J36" s="811">
        <f>SUM(COUNTIF(B36:H36,"D 10-17"))*(6.25)+(COUNTIF(B36:H36,"Y 10-17"))*(6.25)+(COUNTIF(B36:H36,"Y工場"))*(4.5)</f>
        <v>18.75</v>
      </c>
      <c r="K36" s="811"/>
    </row>
    <row r="37" spans="1:11" ht="15.75" customHeight="1" x14ac:dyDescent="0.15">
      <c r="A37" s="222" t="s">
        <v>169</v>
      </c>
      <c r="B37" s="245"/>
      <c r="C37" s="247"/>
      <c r="D37" s="247"/>
      <c r="E37" s="245" t="s">
        <v>168</v>
      </c>
      <c r="F37" s="245" t="s">
        <v>168</v>
      </c>
      <c r="G37" s="245"/>
      <c r="H37" s="244"/>
      <c r="I37" s="221">
        <f t="shared" ref="I37:I38" si="3">COUNTA(B37:H37)</f>
        <v>2</v>
      </c>
      <c r="J37" s="811">
        <f>SUM(COUNTIF(B37:H37,"D 10-17"))*(6.25)+(COUNTIF(B37:H37,"Y 10-17"))*(6.25)+(COUNTIF(B37:H37,"Y工場"))*(4.5)</f>
        <v>12.5</v>
      </c>
      <c r="K37" s="811"/>
    </row>
    <row r="38" spans="1:11" ht="15.75" customHeight="1" x14ac:dyDescent="0.15">
      <c r="A38" s="225" t="s">
        <v>186</v>
      </c>
      <c r="B38" s="243" t="s">
        <v>241</v>
      </c>
      <c r="C38" s="247"/>
      <c r="D38" s="247"/>
      <c r="E38" s="243" t="s">
        <v>241</v>
      </c>
      <c r="F38" s="245"/>
      <c r="G38" s="243" t="s">
        <v>241</v>
      </c>
      <c r="H38" s="244"/>
      <c r="I38" s="221">
        <f t="shared" si="3"/>
        <v>3</v>
      </c>
      <c r="J38" s="811">
        <f>SUM(COUNTIF(B38:H38,"D 10-17"))*(6.25)+(COUNTIF(B38:H38,"Y 10-17"))*(6.25)+(COUNTIF(B38:H38,"Y工場"))*(4.5)+(COUNTIF(B38:H38,"D 10-13"))*(3)</f>
        <v>9</v>
      </c>
      <c r="K38" s="811"/>
    </row>
    <row r="39" spans="1:11" ht="15.75" customHeight="1" x14ac:dyDescent="0.15">
      <c r="A39" s="225"/>
      <c r="B39" s="245"/>
      <c r="C39" s="247"/>
      <c r="D39" s="247"/>
      <c r="E39" s="245"/>
      <c r="F39" s="245"/>
      <c r="G39" s="243"/>
      <c r="H39" s="244"/>
      <c r="I39" s="221"/>
      <c r="J39" s="811"/>
      <c r="K39" s="811"/>
    </row>
    <row r="40" spans="1:11" ht="15.75" customHeight="1" x14ac:dyDescent="0.15">
      <c r="A40" s="193"/>
      <c r="B40" s="215"/>
      <c r="C40" s="215"/>
      <c r="D40" s="215"/>
      <c r="E40" s="226"/>
      <c r="F40" s="226"/>
      <c r="G40" s="226"/>
      <c r="H40" s="226"/>
      <c r="I40" s="219"/>
      <c r="J40" s="821"/>
      <c r="K40" s="821"/>
    </row>
    <row r="41" spans="1:11" ht="15.75" customHeight="1" x14ac:dyDescent="0.15">
      <c r="A41" s="220" t="s">
        <v>203</v>
      </c>
      <c r="B41" s="336" t="s">
        <v>242</v>
      </c>
      <c r="C41" s="223"/>
      <c r="D41" s="223"/>
      <c r="E41" s="337" t="s">
        <v>243</v>
      </c>
      <c r="F41" s="220" t="s">
        <v>172</v>
      </c>
      <c r="G41" s="336" t="s">
        <v>242</v>
      </c>
      <c r="H41" s="220" t="s">
        <v>172</v>
      </c>
      <c r="I41" s="227"/>
      <c r="J41" s="810"/>
      <c r="K41" s="810"/>
    </row>
    <row r="42" spans="1:11" ht="15.75" customHeight="1" x14ac:dyDescent="0.15">
      <c r="A42" s="224" t="s">
        <v>204</v>
      </c>
      <c r="B42" s="220"/>
      <c r="C42" s="223"/>
      <c r="D42" s="223"/>
      <c r="E42" s="220"/>
      <c r="F42" s="224"/>
      <c r="G42" s="220"/>
      <c r="H42" s="220"/>
      <c r="I42" s="221"/>
      <c r="J42" s="810"/>
      <c r="K42" s="810"/>
    </row>
    <row r="43" spans="1:11" s="214" customFormat="1" ht="11.25" x14ac:dyDescent="0.15">
      <c r="A43" s="175" t="s">
        <v>0</v>
      </c>
      <c r="B43" s="176">
        <v>45866</v>
      </c>
      <c r="C43" s="176">
        <v>45867</v>
      </c>
      <c r="D43" s="176">
        <v>45868</v>
      </c>
      <c r="E43" s="176">
        <v>45869</v>
      </c>
      <c r="F43" s="176"/>
      <c r="G43" s="176"/>
      <c r="H43" s="176"/>
      <c r="I43" s="815" t="s">
        <v>1</v>
      </c>
      <c r="J43" s="822" t="s">
        <v>2</v>
      </c>
      <c r="K43" s="823"/>
    </row>
    <row r="44" spans="1:11" s="213" customFormat="1" x14ac:dyDescent="0.15">
      <c r="A44" s="155" t="s">
        <v>3</v>
      </c>
      <c r="B44" s="157" t="s">
        <v>4</v>
      </c>
      <c r="C44" s="157" t="s">
        <v>5</v>
      </c>
      <c r="D44" s="157" t="s">
        <v>6</v>
      </c>
      <c r="E44" s="157" t="s">
        <v>7</v>
      </c>
      <c r="F44" s="157"/>
      <c r="G44" s="157"/>
      <c r="H44" s="158"/>
      <c r="I44" s="816"/>
      <c r="J44" s="819"/>
      <c r="K44" s="820"/>
    </row>
    <row r="45" spans="1:11" x14ac:dyDescent="0.15">
      <c r="A45" s="193" t="s">
        <v>142</v>
      </c>
      <c r="B45" s="218"/>
      <c r="C45" s="226"/>
      <c r="D45" s="216"/>
      <c r="E45" s="216"/>
      <c r="F45" s="216"/>
      <c r="G45" s="216"/>
      <c r="H45" s="216"/>
      <c r="I45" s="219"/>
      <c r="J45" s="821"/>
      <c r="K45" s="821"/>
    </row>
    <row r="46" spans="1:11" ht="15.75" customHeight="1" x14ac:dyDescent="0.15">
      <c r="A46" s="222" t="s">
        <v>167</v>
      </c>
      <c r="B46" s="246"/>
      <c r="C46" s="247"/>
      <c r="D46" s="247"/>
      <c r="E46" s="246"/>
      <c r="F46" s="247"/>
      <c r="G46" s="247"/>
      <c r="H46" s="247"/>
      <c r="I46" s="221">
        <f>COUNTA(B46:H46)</f>
        <v>0</v>
      </c>
      <c r="J46" s="811">
        <f>SUM(COUNTIF(B46:H46,"D 10-17"))*(6.25)+(COUNTIF(B46:H46,"Y 10-17"))*(6.25)+(COUNTIF(B46:H46,"Y工場"))*(4.5)</f>
        <v>0</v>
      </c>
      <c r="K46" s="811"/>
    </row>
    <row r="47" spans="1:11" ht="15.75" customHeight="1" x14ac:dyDescent="0.15">
      <c r="A47" s="222" t="s">
        <v>169</v>
      </c>
      <c r="B47" s="245" t="s">
        <v>168</v>
      </c>
      <c r="C47" s="247"/>
      <c r="D47" s="247"/>
      <c r="E47" s="245" t="s">
        <v>168</v>
      </c>
      <c r="F47" s="247"/>
      <c r="G47" s="247"/>
      <c r="H47" s="247"/>
      <c r="I47" s="221">
        <f t="shared" ref="I47:I48" si="4">COUNTA(B47:H47)</f>
        <v>2</v>
      </c>
      <c r="J47" s="811">
        <f>SUM(COUNTIF(B47:H47,"D 10-17"))*(6.25)+(COUNTIF(B47:H47,"Y 10-17"))*(6.25)+(COUNTIF(B47:H47,"Y工場"))*(4.5)</f>
        <v>12.5</v>
      </c>
      <c r="K47" s="811"/>
    </row>
    <row r="48" spans="1:11" ht="15.75" customHeight="1" x14ac:dyDescent="0.15">
      <c r="A48" s="225" t="s">
        <v>186</v>
      </c>
      <c r="B48" s="243" t="s">
        <v>241</v>
      </c>
      <c r="C48" s="247"/>
      <c r="D48" s="247"/>
      <c r="E48" s="243" t="s">
        <v>241</v>
      </c>
      <c r="F48" s="247"/>
      <c r="G48" s="247"/>
      <c r="H48" s="247"/>
      <c r="I48" s="221">
        <f t="shared" si="4"/>
        <v>2</v>
      </c>
      <c r="J48" s="811">
        <f>SUM(COUNTIF(B48:H48,"D 10-17"))*(6.25)+(COUNTIF(B48:H48,"Y 10-17"))*(6.25)+(COUNTIF(B48:H48,"Y工場"))*(4.5)+(COUNTIF(B48:H48,"D 10-13"))*(3)</f>
        <v>6</v>
      </c>
      <c r="K48" s="811"/>
    </row>
    <row r="49" spans="1:11" ht="15.75" customHeight="1" x14ac:dyDescent="0.15">
      <c r="A49" s="225"/>
      <c r="B49" s="245"/>
      <c r="C49" s="247"/>
      <c r="D49" s="247"/>
      <c r="E49" s="245"/>
      <c r="F49" s="247"/>
      <c r="G49" s="247"/>
      <c r="H49" s="247"/>
      <c r="I49" s="221"/>
      <c r="J49" s="811"/>
      <c r="K49" s="811"/>
    </row>
    <row r="50" spans="1:11" ht="15.75" customHeight="1" x14ac:dyDescent="0.15">
      <c r="A50" s="193"/>
      <c r="B50" s="215"/>
      <c r="C50" s="215"/>
      <c r="D50" s="215"/>
      <c r="E50" s="226"/>
      <c r="F50" s="215"/>
      <c r="G50" s="215"/>
      <c r="H50" s="215"/>
      <c r="I50" s="219"/>
      <c r="J50" s="821"/>
      <c r="K50" s="821"/>
    </row>
    <row r="51" spans="1:11" ht="15.75" customHeight="1" x14ac:dyDescent="0.15">
      <c r="A51" s="220" t="s">
        <v>203</v>
      </c>
      <c r="B51" s="336" t="s">
        <v>242</v>
      </c>
      <c r="C51" s="223"/>
      <c r="D51" s="223"/>
      <c r="E51" s="336" t="s">
        <v>242</v>
      </c>
      <c r="F51" s="223"/>
      <c r="G51" s="223"/>
      <c r="H51" s="223"/>
      <c r="I51" s="227"/>
      <c r="J51" s="810"/>
      <c r="K51" s="810"/>
    </row>
    <row r="52" spans="1:11" ht="15.75" customHeight="1" x14ac:dyDescent="0.15">
      <c r="A52" s="224" t="s">
        <v>204</v>
      </c>
      <c r="B52" s="220"/>
      <c r="C52" s="223"/>
      <c r="D52" s="223"/>
      <c r="E52" s="220"/>
      <c r="F52" s="223"/>
      <c r="G52" s="223"/>
      <c r="H52" s="223"/>
      <c r="I52" s="221"/>
      <c r="J52" s="810"/>
      <c r="K52" s="810"/>
    </row>
    <row r="53" spans="1:11" x14ac:dyDescent="0.15">
      <c r="A53" s="230"/>
      <c r="B53" s="230"/>
      <c r="C53" s="230"/>
      <c r="D53" s="230"/>
      <c r="E53" s="231"/>
      <c r="F53" s="231"/>
      <c r="G53" s="232"/>
      <c r="H53" s="232"/>
      <c r="I53" s="230"/>
      <c r="J53" s="735" t="s">
        <v>234</v>
      </c>
      <c r="K53" s="735"/>
    </row>
    <row r="54" spans="1:11" s="1" customFormat="1" ht="17.25" customHeight="1" x14ac:dyDescent="0.15">
      <c r="A54" s="737" t="s">
        <v>143</v>
      </c>
      <c r="B54" s="738"/>
      <c r="C54" s="741" t="s">
        <v>162</v>
      </c>
      <c r="D54" s="742"/>
      <c r="E54" s="742"/>
      <c r="F54" s="742" t="s">
        <v>149</v>
      </c>
      <c r="G54" s="742"/>
      <c r="H54" s="743"/>
      <c r="I54" s="10"/>
      <c r="J54" s="736"/>
      <c r="K54" s="736"/>
    </row>
    <row r="55" spans="1:11" s="1" customFormat="1" ht="17.25" customHeight="1" x14ac:dyDescent="0.15">
      <c r="A55" s="739"/>
      <c r="B55" s="740"/>
      <c r="C55" s="744" t="s">
        <v>163</v>
      </c>
      <c r="D55" s="745"/>
      <c r="E55" s="745"/>
      <c r="F55" s="745" t="s">
        <v>164</v>
      </c>
      <c r="G55" s="745"/>
      <c r="H55" s="746"/>
      <c r="I55" s="210"/>
      <c r="J55" s="210"/>
      <c r="K55" s="210"/>
    </row>
  </sheetData>
  <mergeCells count="58">
    <mergeCell ref="J12:K12"/>
    <mergeCell ref="J6:K6"/>
    <mergeCell ref="B1:G1"/>
    <mergeCell ref="H1:K1"/>
    <mergeCell ref="I3:I4"/>
    <mergeCell ref="J3:K4"/>
    <mergeCell ref="J5:K5"/>
    <mergeCell ref="J7:K7"/>
    <mergeCell ref="J8:K8"/>
    <mergeCell ref="J9:K9"/>
    <mergeCell ref="J10:K10"/>
    <mergeCell ref="J11:K11"/>
    <mergeCell ref="I23:I24"/>
    <mergeCell ref="J23:K24"/>
    <mergeCell ref="I13:I14"/>
    <mergeCell ref="J13:K14"/>
    <mergeCell ref="J15:K15"/>
    <mergeCell ref="J16:K16"/>
    <mergeCell ref="J17:K17"/>
    <mergeCell ref="J18:K18"/>
    <mergeCell ref="J30:K30"/>
    <mergeCell ref="J31:K31"/>
    <mergeCell ref="J32:K32"/>
    <mergeCell ref="J19:K19"/>
    <mergeCell ref="J20:K20"/>
    <mergeCell ref="J21:K21"/>
    <mergeCell ref="J22:K22"/>
    <mergeCell ref="J25:K25"/>
    <mergeCell ref="J26:K26"/>
    <mergeCell ref="J27:K27"/>
    <mergeCell ref="J28:K28"/>
    <mergeCell ref="J29:K29"/>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A54:B55"/>
    <mergeCell ref="C54:E54"/>
    <mergeCell ref="F54:H54"/>
    <mergeCell ref="C55:E55"/>
    <mergeCell ref="F55:H55"/>
    <mergeCell ref="J49:K49"/>
    <mergeCell ref="J50:K50"/>
    <mergeCell ref="J51:K51"/>
    <mergeCell ref="J52:K52"/>
    <mergeCell ref="J53:K54"/>
  </mergeCells>
  <phoneticPr fontId="13"/>
  <pageMargins left="0.51181102362204722" right="0.51181102362204722" top="0.55118110236220474" bottom="0.55118110236220474" header="0.31496062992125984" footer="0.31496062992125984"/>
  <pageSetup paperSize="9" orientation="portrait" r:id="rId1"/>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36727-2D8A-4C39-B5B0-B11CC7E45A44}">
  <sheetPr>
    <tabColor theme="7" tint="0.59999389629810485"/>
    <pageSetUpPr fitToPage="1"/>
  </sheetPr>
  <dimension ref="A1:X52"/>
  <sheetViews>
    <sheetView zoomScaleNormal="100" workbookViewId="0"/>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60" t="s">
        <v>69</v>
      </c>
      <c r="B1" s="683" t="s">
        <v>228</v>
      </c>
      <c r="C1" s="683"/>
      <c r="D1" s="683"/>
      <c r="E1" s="683"/>
      <c r="F1" s="683"/>
      <c r="H1" s="803" t="s">
        <v>42</v>
      </c>
      <c r="I1" s="804"/>
      <c r="J1" s="805"/>
      <c r="K1" s="806"/>
    </row>
    <row r="2" spans="1:24" ht="17.100000000000001" customHeight="1" x14ac:dyDescent="0.15">
      <c r="A2" s="14"/>
      <c r="I2" s="14"/>
      <c r="J2" s="3"/>
      <c r="K2" s="4"/>
    </row>
    <row r="3" spans="1:24" ht="17.100000000000001" customHeight="1" x14ac:dyDescent="0.15">
      <c r="A3" s="2" t="s">
        <v>64</v>
      </c>
      <c r="B3" s="90"/>
      <c r="C3" s="259">
        <v>45839</v>
      </c>
      <c r="D3" s="259">
        <v>45840</v>
      </c>
      <c r="E3" s="259">
        <v>45841</v>
      </c>
      <c r="F3" s="259">
        <v>45842</v>
      </c>
      <c r="G3" s="259">
        <v>45843</v>
      </c>
      <c r="H3" s="259">
        <v>45844</v>
      </c>
      <c r="I3" s="807" t="s">
        <v>1</v>
      </c>
      <c r="J3" s="799" t="s">
        <v>2</v>
      </c>
      <c r="K3" s="800"/>
    </row>
    <row r="4" spans="1:24" ht="17.100000000000001" customHeight="1" x14ac:dyDescent="0.15">
      <c r="A4" s="2" t="s">
        <v>3</v>
      </c>
      <c r="B4" s="2"/>
      <c r="C4" s="62" t="s">
        <v>5</v>
      </c>
      <c r="D4" s="21" t="s">
        <v>6</v>
      </c>
      <c r="E4" s="2" t="s">
        <v>7</v>
      </c>
      <c r="F4" s="2" t="s">
        <v>8</v>
      </c>
      <c r="G4" s="2" t="s">
        <v>9</v>
      </c>
      <c r="H4" s="24" t="s">
        <v>10</v>
      </c>
      <c r="I4" s="808"/>
      <c r="J4" s="801"/>
      <c r="K4" s="802"/>
    </row>
    <row r="5" spans="1:24" ht="15.75" customHeight="1" x14ac:dyDescent="0.15">
      <c r="A5" s="126" t="s">
        <v>12</v>
      </c>
      <c r="B5" s="21"/>
      <c r="C5" s="21"/>
      <c r="D5" s="21"/>
      <c r="E5" s="12"/>
      <c r="F5" s="967" t="s">
        <v>60</v>
      </c>
      <c r="G5" s="968"/>
      <c r="H5" s="969"/>
      <c r="I5" s="5"/>
      <c r="J5" s="682"/>
      <c r="K5" s="692"/>
    </row>
    <row r="6" spans="1:24" ht="17.100000000000001" customHeight="1" x14ac:dyDescent="0.15">
      <c r="A6" s="937" t="s">
        <v>16</v>
      </c>
      <c r="B6" s="127"/>
      <c r="C6" s="127"/>
      <c r="D6" s="32"/>
      <c r="E6" s="16" t="s">
        <v>205</v>
      </c>
      <c r="F6" s="58"/>
      <c r="G6" s="12" t="s">
        <v>21</v>
      </c>
      <c r="H6" s="12"/>
      <c r="I6" s="766">
        <f t="shared" ref="I6" si="0">COUNTIFS(B6:H6,"&lt;&gt;空",B6:H6,"&lt;&gt;休",B6:H6,"&lt;&gt;調",B6:H6,"&lt;&gt;",B6:H6,"&lt;&gt;調整休")</f>
        <v>2</v>
      </c>
      <c r="J6" s="934">
        <v>14.25</v>
      </c>
      <c r="K6" s="935"/>
      <c r="N6" s="6"/>
      <c r="O6" s="6"/>
      <c r="P6" s="6"/>
      <c r="Q6" s="6"/>
      <c r="R6" s="6"/>
      <c r="S6" s="6"/>
      <c r="T6" s="6"/>
      <c r="U6" s="6"/>
      <c r="V6" s="6"/>
      <c r="W6" s="6"/>
      <c r="X6" s="6"/>
    </row>
    <row r="7" spans="1:24" ht="17.100000000000001" customHeight="1" x14ac:dyDescent="0.15">
      <c r="A7" s="938"/>
      <c r="B7" s="21"/>
      <c r="C7" s="21"/>
      <c r="D7" s="32"/>
      <c r="E7" s="12" t="s">
        <v>21</v>
      </c>
      <c r="F7" s="54"/>
      <c r="G7" s="12"/>
      <c r="H7" s="12"/>
      <c r="I7" s="782"/>
      <c r="J7" s="795"/>
      <c r="K7" s="796"/>
      <c r="N7" s="6"/>
      <c r="O7" s="6"/>
      <c r="P7" s="6"/>
      <c r="Q7" s="6"/>
      <c r="R7" s="6"/>
      <c r="S7" s="6"/>
      <c r="T7" s="6"/>
      <c r="U7" s="6"/>
      <c r="V7" s="6"/>
      <c r="W7" s="6"/>
      <c r="X7" s="6"/>
    </row>
    <row r="8" spans="1:24" ht="17.100000000000001" customHeight="1" x14ac:dyDescent="0.15">
      <c r="A8" s="20" t="s">
        <v>17</v>
      </c>
      <c r="B8" s="21"/>
      <c r="C8" s="21"/>
      <c r="D8" s="32"/>
      <c r="E8" s="54" t="s">
        <v>20</v>
      </c>
      <c r="F8" s="12" t="s">
        <v>21</v>
      </c>
      <c r="G8" s="12"/>
      <c r="H8" s="12" t="s">
        <v>20</v>
      </c>
      <c r="I8" s="5">
        <f t="shared" ref="I8:I9" si="1">COUNTIFS(B8:H8,"&lt;&gt;空",B8:H8,"&lt;&gt;休",B8:H8,"&lt;&gt;調",B8:H8,"&lt;&gt;",B8:H8,"&lt;&gt;調整休")</f>
        <v>3</v>
      </c>
      <c r="J8" s="758">
        <f t="shared" ref="J8:J9" si="2">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13.5</v>
      </c>
      <c r="K8" s="759"/>
    </row>
    <row r="9" spans="1:24" ht="17.100000000000001" customHeight="1" x14ac:dyDescent="0.15">
      <c r="A9" s="20" t="s">
        <v>18</v>
      </c>
      <c r="B9" s="21"/>
      <c r="C9" s="21"/>
      <c r="D9" s="32"/>
      <c r="E9" s="12"/>
      <c r="F9" s="54"/>
      <c r="G9" s="12" t="s">
        <v>20</v>
      </c>
      <c r="H9" s="12" t="s">
        <v>21</v>
      </c>
      <c r="I9" s="5">
        <f t="shared" si="1"/>
        <v>2</v>
      </c>
      <c r="J9" s="758">
        <f t="shared" si="2"/>
        <v>9</v>
      </c>
      <c r="K9" s="759"/>
    </row>
    <row r="10" spans="1:24" ht="17.100000000000001" customHeight="1" x14ac:dyDescent="0.15">
      <c r="A10" s="44"/>
      <c r="B10" s="106"/>
      <c r="C10" s="106"/>
      <c r="D10" s="36"/>
      <c r="E10" s="12"/>
      <c r="F10" s="94" t="s">
        <v>123</v>
      </c>
      <c r="G10" s="16"/>
      <c r="H10" s="40"/>
      <c r="I10" s="5"/>
      <c r="J10" s="758"/>
      <c r="K10" s="759"/>
    </row>
    <row r="11" spans="1:24" ht="17.100000000000001" customHeight="1" x14ac:dyDescent="0.15">
      <c r="A11" s="33" t="s">
        <v>0</v>
      </c>
      <c r="B11" s="53">
        <v>45845</v>
      </c>
      <c r="C11" s="53">
        <v>45846</v>
      </c>
      <c r="D11" s="53">
        <v>45847</v>
      </c>
      <c r="E11" s="53">
        <v>45848</v>
      </c>
      <c r="F11" s="53">
        <v>45849</v>
      </c>
      <c r="G11" s="53">
        <v>45850</v>
      </c>
      <c r="H11" s="53">
        <v>45851</v>
      </c>
      <c r="I11" s="131"/>
      <c r="J11" s="799" t="s">
        <v>2</v>
      </c>
      <c r="K11" s="800"/>
    </row>
    <row r="12" spans="1:24" ht="17.100000000000001" customHeight="1" x14ac:dyDescent="0.15">
      <c r="A12" s="22" t="s">
        <v>3</v>
      </c>
      <c r="B12" s="2" t="s">
        <v>4</v>
      </c>
      <c r="C12" s="2" t="s">
        <v>5</v>
      </c>
      <c r="D12" s="21" t="s">
        <v>6</v>
      </c>
      <c r="E12" s="2" t="s">
        <v>7</v>
      </c>
      <c r="F12" s="2" t="s">
        <v>8</v>
      </c>
      <c r="G12" s="2" t="s">
        <v>9</v>
      </c>
      <c r="H12" s="24" t="s">
        <v>10</v>
      </c>
      <c r="I12" s="133"/>
      <c r="J12" s="801"/>
      <c r="K12" s="802"/>
    </row>
    <row r="13" spans="1:24" ht="17.100000000000001" customHeight="1" x14ac:dyDescent="0.15">
      <c r="A13" s="126" t="s">
        <v>13</v>
      </c>
      <c r="B13" s="12"/>
      <c r="C13" s="127"/>
      <c r="D13" s="128"/>
      <c r="E13" s="12"/>
      <c r="F13" s="12"/>
      <c r="G13" s="12"/>
      <c r="H13" s="12"/>
      <c r="I13" s="5"/>
      <c r="J13" s="693"/>
      <c r="K13" s="692"/>
    </row>
    <row r="14" spans="1:24" ht="17.100000000000001" customHeight="1" x14ac:dyDescent="0.15">
      <c r="A14" s="937" t="s">
        <v>16</v>
      </c>
      <c r="B14" s="12" t="s">
        <v>20</v>
      </c>
      <c r="C14" s="127"/>
      <c r="D14" s="32"/>
      <c r="E14" s="16" t="s">
        <v>205</v>
      </c>
      <c r="F14" s="284" t="s">
        <v>119</v>
      </c>
      <c r="G14" s="54" t="s">
        <v>20</v>
      </c>
      <c r="H14" s="12" t="s">
        <v>20</v>
      </c>
      <c r="I14" s="766">
        <f t="shared" ref="I14" si="3">COUNTIFS(B14:H14,"&lt;&gt;空",B14:H14,"&lt;&gt;休",B14:H14,"&lt;&gt;調",B14:H14,"&lt;&gt;",B14:H14,"&lt;&gt;調整休")</f>
        <v>5</v>
      </c>
      <c r="J14" s="934">
        <v>25.75</v>
      </c>
      <c r="K14" s="935"/>
    </row>
    <row r="15" spans="1:24" ht="17.100000000000001" customHeight="1" x14ac:dyDescent="0.15">
      <c r="A15" s="938"/>
      <c r="B15" s="93"/>
      <c r="C15" s="21"/>
      <c r="D15" s="32"/>
      <c r="E15" s="12" t="s">
        <v>21</v>
      </c>
      <c r="F15" s="54" t="s">
        <v>68</v>
      </c>
      <c r="G15" s="54"/>
      <c r="H15" s="12"/>
      <c r="I15" s="782"/>
      <c r="J15" s="795"/>
      <c r="K15" s="796"/>
    </row>
    <row r="16" spans="1:24" ht="17.100000000000001" customHeight="1" x14ac:dyDescent="0.15">
      <c r="A16" s="20" t="s">
        <v>17</v>
      </c>
      <c r="B16" s="12" t="s">
        <v>21</v>
      </c>
      <c r="C16" s="21"/>
      <c r="D16" s="32"/>
      <c r="E16" s="54" t="s">
        <v>20</v>
      </c>
      <c r="F16" s="54" t="s">
        <v>22</v>
      </c>
      <c r="G16" s="54"/>
      <c r="H16" s="58"/>
      <c r="I16" s="5">
        <f t="shared" ref="I16:I17" si="4">COUNTIFS(B16:H16,"&lt;&gt;空",B16:H16,"&lt;&gt;休",B16:H16,"&lt;&gt;調",B16:H16,"&lt;&gt;",B16:H16,"&lt;&gt;調整休")</f>
        <v>3</v>
      </c>
      <c r="J16" s="758">
        <f t="shared" ref="J16" si="5">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14.5</v>
      </c>
      <c r="K16" s="759"/>
    </row>
    <row r="17" spans="1:11" ht="17.100000000000001" customHeight="1" x14ac:dyDescent="0.15">
      <c r="A17" s="20" t="s">
        <v>18</v>
      </c>
      <c r="B17" s="12"/>
      <c r="C17" s="21"/>
      <c r="D17" s="32"/>
      <c r="E17" s="12"/>
      <c r="F17" s="54"/>
      <c r="G17" s="54" t="s">
        <v>21</v>
      </c>
      <c r="H17" s="12" t="s">
        <v>21</v>
      </c>
      <c r="I17" s="5">
        <f t="shared" si="4"/>
        <v>2</v>
      </c>
      <c r="J17" s="758">
        <f t="shared" ref="J17" si="6">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10-15"))*(4.5)</f>
        <v>9</v>
      </c>
      <c r="K17" s="759"/>
    </row>
    <row r="18" spans="1:11" ht="17.100000000000001" customHeight="1" x14ac:dyDescent="0.15">
      <c r="A18" s="44"/>
      <c r="B18" s="29"/>
      <c r="C18" s="106"/>
      <c r="D18" s="36"/>
      <c r="E18" s="12"/>
      <c r="F18" s="16"/>
      <c r="G18" s="16"/>
      <c r="H18" s="40"/>
      <c r="I18" s="5"/>
      <c r="J18" s="758"/>
      <c r="K18" s="759"/>
    </row>
    <row r="19" spans="1:11" ht="17.100000000000001" customHeight="1" x14ac:dyDescent="0.15">
      <c r="A19" s="22" t="s">
        <v>0</v>
      </c>
      <c r="B19" s="23">
        <v>45852</v>
      </c>
      <c r="C19" s="23">
        <v>45853</v>
      </c>
      <c r="D19" s="23">
        <v>45854</v>
      </c>
      <c r="E19" s="23">
        <v>45855</v>
      </c>
      <c r="F19" s="23">
        <v>45856</v>
      </c>
      <c r="G19" s="23">
        <v>45857</v>
      </c>
      <c r="H19" s="23">
        <v>45858</v>
      </c>
      <c r="I19" s="131"/>
      <c r="J19" s="799" t="s">
        <v>2</v>
      </c>
      <c r="K19" s="800"/>
    </row>
    <row r="20" spans="1:11" ht="17.100000000000001" customHeight="1" x14ac:dyDescent="0.15">
      <c r="A20" s="22" t="s">
        <v>3</v>
      </c>
      <c r="B20" s="2" t="s">
        <v>4</v>
      </c>
      <c r="C20" s="21" t="s">
        <v>5</v>
      </c>
      <c r="D20" s="21" t="s">
        <v>6</v>
      </c>
      <c r="E20" s="2" t="s">
        <v>7</v>
      </c>
      <c r="F20" s="2" t="s">
        <v>8</v>
      </c>
      <c r="G20" s="2" t="s">
        <v>9</v>
      </c>
      <c r="H20" s="24" t="s">
        <v>10</v>
      </c>
      <c r="I20" s="133"/>
      <c r="J20" s="801"/>
      <c r="K20" s="802"/>
    </row>
    <row r="21" spans="1:11" ht="17.100000000000001" customHeight="1" x14ac:dyDescent="0.15">
      <c r="A21" s="126" t="s">
        <v>12</v>
      </c>
      <c r="B21" s="12"/>
      <c r="C21" s="21"/>
      <c r="D21" s="21"/>
      <c r="E21" s="12"/>
      <c r="F21" s="12"/>
      <c r="G21" s="12"/>
      <c r="H21" s="12"/>
      <c r="I21" s="5"/>
      <c r="J21" s="682"/>
      <c r="K21" s="692"/>
    </row>
    <row r="22" spans="1:11" ht="17.100000000000001" customHeight="1" x14ac:dyDescent="0.15">
      <c r="A22" s="937" t="s">
        <v>16</v>
      </c>
      <c r="B22" s="12" t="s">
        <v>20</v>
      </c>
      <c r="C22" s="127"/>
      <c r="D22" s="32"/>
      <c r="E22" s="16" t="s">
        <v>205</v>
      </c>
      <c r="F22" s="54" t="s">
        <v>21</v>
      </c>
      <c r="G22" s="12" t="s">
        <v>21</v>
      </c>
      <c r="H22" s="12"/>
      <c r="I22" s="766">
        <f t="shared" ref="I22" si="7">COUNTIFS(B22:H22,"&lt;&gt;空",B22:H22,"&lt;&gt;休",B22:H22,"&lt;&gt;調",B22:H22,"&lt;&gt;",B22:H22,"&lt;&gt;調整休")</f>
        <v>4</v>
      </c>
      <c r="J22" s="934">
        <v>18.75</v>
      </c>
      <c r="K22" s="935"/>
    </row>
    <row r="23" spans="1:11" ht="17.100000000000001" customHeight="1" x14ac:dyDescent="0.15">
      <c r="A23" s="938"/>
      <c r="B23" s="93"/>
      <c r="C23" s="21"/>
      <c r="D23" s="32"/>
      <c r="E23" s="12" t="s">
        <v>21</v>
      </c>
      <c r="F23" s="54"/>
      <c r="G23" s="12"/>
      <c r="H23" s="12"/>
      <c r="I23" s="782"/>
      <c r="J23" s="795"/>
      <c r="K23" s="796"/>
    </row>
    <row r="24" spans="1:11" ht="17.100000000000001" customHeight="1" x14ac:dyDescent="0.15">
      <c r="A24" s="20" t="s">
        <v>17</v>
      </c>
      <c r="B24" s="12" t="s">
        <v>21</v>
      </c>
      <c r="C24" s="21"/>
      <c r="D24" s="32"/>
      <c r="E24" s="54" t="s">
        <v>20</v>
      </c>
      <c r="F24" s="54" t="s">
        <v>20</v>
      </c>
      <c r="G24" s="12"/>
      <c r="H24" s="12" t="s">
        <v>20</v>
      </c>
      <c r="I24" s="5">
        <f t="shared" ref="I24:I25" si="8">COUNTIFS(B24:H24,"&lt;&gt;空",B24:H24,"&lt;&gt;休",B24:H24,"&lt;&gt;調",B24:H24,"&lt;&gt;",B24:H24,"&lt;&gt;調整休")</f>
        <v>4</v>
      </c>
      <c r="J24" s="758">
        <f t="shared" ref="J24:J25" si="9">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18</v>
      </c>
      <c r="K24" s="759"/>
    </row>
    <row r="25" spans="1:11" ht="17.100000000000001" customHeight="1" x14ac:dyDescent="0.15">
      <c r="A25" s="20" t="s">
        <v>18</v>
      </c>
      <c r="B25" s="12"/>
      <c r="C25" s="21"/>
      <c r="D25" s="32"/>
      <c r="E25" s="12"/>
      <c r="F25" s="54"/>
      <c r="G25" s="12" t="s">
        <v>20</v>
      </c>
      <c r="H25" s="12" t="s">
        <v>21</v>
      </c>
      <c r="I25" s="5">
        <f t="shared" si="8"/>
        <v>2</v>
      </c>
      <c r="J25" s="758">
        <f t="shared" si="9"/>
        <v>9</v>
      </c>
      <c r="K25" s="759"/>
    </row>
    <row r="26" spans="1:11" ht="17.100000000000001" customHeight="1" x14ac:dyDescent="0.15">
      <c r="A26" s="44"/>
      <c r="B26" s="29"/>
      <c r="C26" s="106"/>
      <c r="D26" s="36"/>
      <c r="E26" s="12"/>
      <c r="F26" s="16"/>
      <c r="G26" s="16"/>
      <c r="H26" s="40"/>
      <c r="I26" s="5"/>
      <c r="J26" s="758"/>
      <c r="K26" s="759"/>
    </row>
    <row r="27" spans="1:11" ht="17.100000000000001" customHeight="1" x14ac:dyDescent="0.15">
      <c r="A27" s="22" t="s">
        <v>0</v>
      </c>
      <c r="B27" s="90">
        <v>45859</v>
      </c>
      <c r="C27" s="90">
        <v>45860</v>
      </c>
      <c r="D27" s="90">
        <v>45861</v>
      </c>
      <c r="E27" s="90">
        <v>45862</v>
      </c>
      <c r="F27" s="90">
        <v>45863</v>
      </c>
      <c r="G27" s="90">
        <v>45864</v>
      </c>
      <c r="H27" s="90">
        <v>45865</v>
      </c>
      <c r="I27" s="131"/>
      <c r="J27" s="799" t="s">
        <v>2</v>
      </c>
      <c r="K27" s="800"/>
    </row>
    <row r="28" spans="1:11" ht="17.100000000000001" customHeight="1" x14ac:dyDescent="0.15">
      <c r="A28" s="22" t="s">
        <v>3</v>
      </c>
      <c r="B28" s="24" t="s">
        <v>4</v>
      </c>
      <c r="C28" s="21" t="s">
        <v>5</v>
      </c>
      <c r="D28" s="21" t="s">
        <v>6</v>
      </c>
      <c r="E28" s="2" t="s">
        <v>7</v>
      </c>
      <c r="F28" s="2" t="s">
        <v>8</v>
      </c>
      <c r="G28" s="2" t="s">
        <v>9</v>
      </c>
      <c r="H28" s="24" t="s">
        <v>10</v>
      </c>
      <c r="I28" s="133"/>
      <c r="J28" s="801"/>
      <c r="K28" s="802"/>
    </row>
    <row r="29" spans="1:11" ht="17.100000000000001" customHeight="1" x14ac:dyDescent="0.15">
      <c r="A29" s="126" t="s">
        <v>13</v>
      </c>
      <c r="B29" s="12"/>
      <c r="C29" s="127"/>
      <c r="D29" s="128"/>
      <c r="E29" s="12"/>
      <c r="F29" s="12"/>
      <c r="G29" s="12"/>
      <c r="H29" s="12"/>
      <c r="I29" s="5"/>
      <c r="J29" s="693"/>
      <c r="K29" s="692"/>
    </row>
    <row r="30" spans="1:11" ht="17.100000000000001" customHeight="1" x14ac:dyDescent="0.15">
      <c r="A30" s="937" t="s">
        <v>16</v>
      </c>
      <c r="B30" s="58"/>
      <c r="C30" s="127"/>
      <c r="D30" s="32"/>
      <c r="E30" s="16" t="s">
        <v>205</v>
      </c>
      <c r="F30" s="12" t="s">
        <v>21</v>
      </c>
      <c r="G30" s="12" t="s">
        <v>21</v>
      </c>
      <c r="H30" s="12"/>
      <c r="I30" s="766">
        <f t="shared" ref="I30" si="10">COUNTIFS(B30:H30,"&lt;&gt;空",B30:H30,"&lt;&gt;休",B30:H30,"&lt;&gt;調",B30:H30,"&lt;&gt;",B30:H30,"&lt;&gt;調整休")</f>
        <v>3</v>
      </c>
      <c r="J30" s="934">
        <v>14.25</v>
      </c>
      <c r="K30" s="935"/>
    </row>
    <row r="31" spans="1:11" ht="17.100000000000001" customHeight="1" x14ac:dyDescent="0.15">
      <c r="A31" s="938"/>
      <c r="B31" s="93"/>
      <c r="C31" s="21"/>
      <c r="D31" s="32"/>
      <c r="E31" s="12" t="s">
        <v>21</v>
      </c>
      <c r="F31" s="54"/>
      <c r="G31" s="54"/>
      <c r="H31" s="12"/>
      <c r="I31" s="782"/>
      <c r="J31" s="795"/>
      <c r="K31" s="796"/>
    </row>
    <row r="32" spans="1:11" ht="17.100000000000001" customHeight="1" x14ac:dyDescent="0.15">
      <c r="A32" s="20" t="s">
        <v>17</v>
      </c>
      <c r="B32" s="12" t="s">
        <v>21</v>
      </c>
      <c r="C32" s="21"/>
      <c r="D32" s="32"/>
      <c r="E32" s="54" t="s">
        <v>20</v>
      </c>
      <c r="F32" s="54" t="s">
        <v>20</v>
      </c>
      <c r="G32" s="54"/>
      <c r="H32" s="12" t="s">
        <v>20</v>
      </c>
      <c r="I32" s="5">
        <f t="shared" ref="I32:I33" si="11">COUNTIFS(B32:H32,"&lt;&gt;空",B32:H32,"&lt;&gt;休",B32:H32,"&lt;&gt;調",B32:H32,"&lt;&gt;",B32:H32,"&lt;&gt;調整休")</f>
        <v>4</v>
      </c>
      <c r="J32" s="758">
        <f t="shared" ref="J32" si="12">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18</v>
      </c>
      <c r="K32" s="759"/>
    </row>
    <row r="33" spans="1:14" ht="17.100000000000001" customHeight="1" x14ac:dyDescent="0.15">
      <c r="A33" s="20" t="s">
        <v>18</v>
      </c>
      <c r="B33" s="54" t="s">
        <v>20</v>
      </c>
      <c r="C33" s="21"/>
      <c r="D33" s="32"/>
      <c r="E33" s="12"/>
      <c r="F33" s="54"/>
      <c r="G33" s="54" t="s">
        <v>20</v>
      </c>
      <c r="H33" s="12" t="s">
        <v>21</v>
      </c>
      <c r="I33" s="5">
        <f t="shared" si="11"/>
        <v>3</v>
      </c>
      <c r="J33" s="758">
        <f t="shared" ref="J33" si="13">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10-15"))*(4.5)</f>
        <v>13.5</v>
      </c>
      <c r="K33" s="759"/>
    </row>
    <row r="34" spans="1:14" ht="17.100000000000001" customHeight="1" x14ac:dyDescent="0.15">
      <c r="A34" s="44"/>
      <c r="B34" s="29"/>
      <c r="C34" s="106"/>
      <c r="D34" s="36"/>
      <c r="E34" s="12"/>
      <c r="F34" s="16"/>
      <c r="G34" s="16"/>
      <c r="H34" s="40"/>
      <c r="I34" s="5"/>
      <c r="J34" s="758"/>
      <c r="K34" s="759"/>
    </row>
    <row r="35" spans="1:14" ht="17.100000000000001" customHeight="1" x14ac:dyDescent="0.15">
      <c r="A35" s="22" t="s">
        <v>0</v>
      </c>
      <c r="B35" s="23">
        <v>45866</v>
      </c>
      <c r="C35" s="23">
        <v>45867</v>
      </c>
      <c r="D35" s="23">
        <v>45868</v>
      </c>
      <c r="E35" s="23">
        <v>45869</v>
      </c>
      <c r="F35" s="23"/>
      <c r="G35" s="23"/>
      <c r="H35" s="23"/>
      <c r="I35" s="131"/>
      <c r="J35" s="799" t="s">
        <v>2</v>
      </c>
      <c r="K35" s="800"/>
    </row>
    <row r="36" spans="1:14" ht="17.100000000000001" customHeight="1" x14ac:dyDescent="0.15">
      <c r="A36" s="22" t="s">
        <v>3</v>
      </c>
      <c r="B36" s="2" t="s">
        <v>4</v>
      </c>
      <c r="C36" s="316" t="s">
        <v>5</v>
      </c>
      <c r="D36" s="21" t="s">
        <v>6</v>
      </c>
      <c r="E36" s="2" t="s">
        <v>7</v>
      </c>
      <c r="F36" s="2"/>
      <c r="G36" s="2"/>
      <c r="H36" s="24"/>
      <c r="I36" s="133"/>
      <c r="J36" s="801"/>
      <c r="K36" s="802"/>
    </row>
    <row r="37" spans="1:14" ht="17.100000000000001" customHeight="1" x14ac:dyDescent="0.15">
      <c r="A37" s="126" t="s">
        <v>12</v>
      </c>
      <c r="B37" s="12"/>
      <c r="C37" s="21"/>
      <c r="D37" s="21"/>
      <c r="E37" s="12"/>
      <c r="F37" s="21"/>
      <c r="G37" s="21"/>
      <c r="H37" s="21"/>
      <c r="I37" s="5"/>
      <c r="J37" s="693"/>
      <c r="K37" s="692"/>
    </row>
    <row r="38" spans="1:14" ht="17.100000000000001" customHeight="1" x14ac:dyDescent="0.15">
      <c r="A38" s="937" t="s">
        <v>16</v>
      </c>
      <c r="B38" s="12" t="s">
        <v>20</v>
      </c>
      <c r="C38" s="127"/>
      <c r="D38" s="32"/>
      <c r="E38" s="16" t="s">
        <v>205</v>
      </c>
      <c r="F38" s="32"/>
      <c r="G38" s="32"/>
      <c r="H38" s="32"/>
      <c r="I38" s="766">
        <f t="shared" ref="I38" si="14">COUNTIFS(B38:H38,"&lt;&gt;空",B38:H38,"&lt;&gt;休",B38:H38,"&lt;&gt;調",B38:H38,"&lt;&gt;",B38:H38,"&lt;&gt;調整休")</f>
        <v>2</v>
      </c>
      <c r="J38" s="934">
        <v>9.75</v>
      </c>
      <c r="K38" s="935"/>
    </row>
    <row r="39" spans="1:14" ht="17.100000000000001" customHeight="1" x14ac:dyDescent="0.15">
      <c r="A39" s="938"/>
      <c r="B39" s="93"/>
      <c r="C39" s="21"/>
      <c r="D39" s="32"/>
      <c r="E39" s="12" t="s">
        <v>21</v>
      </c>
      <c r="F39" s="32"/>
      <c r="G39" s="32"/>
      <c r="H39" s="32"/>
      <c r="I39" s="782"/>
      <c r="J39" s="795"/>
      <c r="K39" s="796"/>
    </row>
    <row r="40" spans="1:14" ht="17.100000000000001" customHeight="1" x14ac:dyDescent="0.15">
      <c r="A40" s="20" t="s">
        <v>17</v>
      </c>
      <c r="B40" s="12" t="s">
        <v>21</v>
      </c>
      <c r="C40" s="21"/>
      <c r="D40" s="32"/>
      <c r="E40" s="54" t="s">
        <v>20</v>
      </c>
      <c r="F40" s="32"/>
      <c r="G40" s="32"/>
      <c r="H40" s="32"/>
      <c r="I40" s="5">
        <f t="shared" ref="I40:I41" si="15">COUNTIFS(B40:H40,"&lt;&gt;空",B40:H40,"&lt;&gt;休",B40:H40,"&lt;&gt;調",B40:H40,"&lt;&gt;",B40:H40,"&lt;&gt;調整休")</f>
        <v>2</v>
      </c>
      <c r="J40" s="758">
        <v>9</v>
      </c>
      <c r="K40" s="759"/>
    </row>
    <row r="41" spans="1:14" ht="17.100000000000001" customHeight="1" x14ac:dyDescent="0.15">
      <c r="A41" s="20" t="s">
        <v>18</v>
      </c>
      <c r="B41" s="12"/>
      <c r="C41" s="21"/>
      <c r="D41" s="32"/>
      <c r="E41" s="12"/>
      <c r="F41" s="32"/>
      <c r="G41" s="32"/>
      <c r="H41" s="32"/>
      <c r="I41" s="5">
        <f t="shared" si="15"/>
        <v>0</v>
      </c>
      <c r="J41" s="758">
        <f t="shared" ref="J41" si="16">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10-15"))*(4.5)</f>
        <v>0</v>
      </c>
      <c r="K41" s="759"/>
    </row>
    <row r="42" spans="1:14" ht="17.100000000000001" customHeight="1" x14ac:dyDescent="0.15">
      <c r="A42" s="44"/>
      <c r="B42" s="29"/>
      <c r="C42" s="106"/>
      <c r="D42" s="36"/>
      <c r="E42" s="12"/>
      <c r="F42" s="36"/>
      <c r="G42" s="36"/>
      <c r="H42" s="36"/>
      <c r="I42" s="5"/>
      <c r="J42" s="758"/>
      <c r="K42" s="759"/>
    </row>
    <row r="43" spans="1:14" ht="17.100000000000001" customHeight="1" x14ac:dyDescent="0.15">
      <c r="A43" s="41"/>
      <c r="B43" s="42"/>
      <c r="C43" s="42"/>
      <c r="D43" s="42"/>
      <c r="E43" s="42"/>
      <c r="F43" s="42"/>
      <c r="G43" s="42"/>
      <c r="H43" s="42"/>
      <c r="I43" s="881" t="s">
        <v>234</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59">
    <mergeCell ref="B1:F1"/>
    <mergeCell ref="H1:K1"/>
    <mergeCell ref="I3:I4"/>
    <mergeCell ref="J3:K4"/>
    <mergeCell ref="F5:H5"/>
    <mergeCell ref="J5:K5"/>
    <mergeCell ref="A6:A7"/>
    <mergeCell ref="I6:I7"/>
    <mergeCell ref="J8:K8"/>
    <mergeCell ref="J9:K9"/>
    <mergeCell ref="J6:K7"/>
    <mergeCell ref="A22:A23"/>
    <mergeCell ref="I22:I23"/>
    <mergeCell ref="J10:K10"/>
    <mergeCell ref="J11:K12"/>
    <mergeCell ref="J13:K13"/>
    <mergeCell ref="A14:A15"/>
    <mergeCell ref="I14:I15"/>
    <mergeCell ref="J16:K16"/>
    <mergeCell ref="J17:K17"/>
    <mergeCell ref="J18:K18"/>
    <mergeCell ref="J19:K20"/>
    <mergeCell ref="J21:K21"/>
    <mergeCell ref="J14:K15"/>
    <mergeCell ref="J22:K23"/>
    <mergeCell ref="J37:K37"/>
    <mergeCell ref="A38:A39"/>
    <mergeCell ref="I38:I39"/>
    <mergeCell ref="J24:K24"/>
    <mergeCell ref="J25:K25"/>
    <mergeCell ref="J26:K26"/>
    <mergeCell ref="J27:K28"/>
    <mergeCell ref="J29:K29"/>
    <mergeCell ref="A30:A31"/>
    <mergeCell ref="I30:I31"/>
    <mergeCell ref="J30:K31"/>
    <mergeCell ref="J38:K39"/>
    <mergeCell ref="J32:K32"/>
    <mergeCell ref="J33:K33"/>
    <mergeCell ref="J34:K34"/>
    <mergeCell ref="J35:K36"/>
    <mergeCell ref="A46:B46"/>
    <mergeCell ref="C46:K46"/>
    <mergeCell ref="C47:K47"/>
    <mergeCell ref="A49:B49"/>
    <mergeCell ref="C49:K49"/>
    <mergeCell ref="A45:B45"/>
    <mergeCell ref="C45:K45"/>
    <mergeCell ref="J40:K40"/>
    <mergeCell ref="J41:K41"/>
    <mergeCell ref="J42:K42"/>
    <mergeCell ref="I43:K43"/>
    <mergeCell ref="A44:B44"/>
    <mergeCell ref="D44:E44"/>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C84B9-17BE-4FDD-976F-33C28AB4E511}">
  <sheetPr>
    <tabColor theme="7" tint="0.59999389629810485"/>
  </sheetPr>
  <dimension ref="A1:K65"/>
  <sheetViews>
    <sheetView zoomScale="115" zoomScaleNormal="115" workbookViewId="0">
      <selection activeCell="P41" sqref="P41"/>
    </sheetView>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60" t="s">
        <v>69</v>
      </c>
      <c r="B1" s="753" t="s">
        <v>228</v>
      </c>
      <c r="C1" s="753"/>
      <c r="D1" s="753"/>
      <c r="E1" s="753"/>
      <c r="F1" s="753"/>
      <c r="G1" s="754"/>
      <c r="H1" s="755" t="s">
        <v>154</v>
      </c>
      <c r="I1" s="756"/>
      <c r="J1" s="756"/>
      <c r="K1" s="757"/>
    </row>
    <row r="2" spans="1:11" ht="9" customHeight="1" x14ac:dyDescent="0.15">
      <c r="A2" s="189"/>
    </row>
    <row r="3" spans="1:11" s="191" customFormat="1" ht="15" customHeight="1" x14ac:dyDescent="0.15">
      <c r="A3" s="153" t="s">
        <v>0</v>
      </c>
      <c r="B3" s="154"/>
      <c r="C3" s="154">
        <v>45839</v>
      </c>
      <c r="D3" s="154">
        <v>45840</v>
      </c>
      <c r="E3" s="154">
        <v>45841</v>
      </c>
      <c r="F3" s="154">
        <v>45842</v>
      </c>
      <c r="G3" s="154">
        <v>45843</v>
      </c>
      <c r="H3" s="154">
        <v>45844</v>
      </c>
      <c r="I3" s="747" t="s">
        <v>1</v>
      </c>
      <c r="J3" s="749" t="s">
        <v>2</v>
      </c>
      <c r="K3" s="750"/>
    </row>
    <row r="4" spans="1:11" s="192" customFormat="1" ht="15" customHeight="1" x14ac:dyDescent="0.15">
      <c r="A4" s="155" t="s">
        <v>3</v>
      </c>
      <c r="B4" s="157"/>
      <c r="C4" s="157" t="s">
        <v>5</v>
      </c>
      <c r="D4" s="157" t="s">
        <v>6</v>
      </c>
      <c r="E4" s="157" t="s">
        <v>7</v>
      </c>
      <c r="F4" s="157" t="s">
        <v>8</v>
      </c>
      <c r="G4" s="157" t="s">
        <v>9</v>
      </c>
      <c r="H4" s="158" t="s">
        <v>10</v>
      </c>
      <c r="I4" s="748"/>
      <c r="J4" s="749"/>
      <c r="K4" s="750"/>
    </row>
    <row r="5" spans="1:11" s="151" customFormat="1" ht="13.5" customHeight="1" x14ac:dyDescent="0.15">
      <c r="A5" s="193" t="s">
        <v>142</v>
      </c>
      <c r="B5" s="195"/>
      <c r="C5" s="194"/>
      <c r="D5" s="195"/>
      <c r="E5" s="195">
        <v>6</v>
      </c>
      <c r="F5" s="195">
        <v>4</v>
      </c>
      <c r="G5" s="195">
        <v>1</v>
      </c>
      <c r="H5" s="195">
        <v>3</v>
      </c>
      <c r="I5" s="196"/>
      <c r="J5" s="751"/>
      <c r="K5" s="752"/>
    </row>
    <row r="6" spans="1:11" ht="13.5" customHeight="1" x14ac:dyDescent="0.15">
      <c r="A6" s="197" t="s">
        <v>155</v>
      </c>
      <c r="B6" s="198"/>
      <c r="C6" s="198"/>
      <c r="D6" s="241"/>
      <c r="E6" s="239" t="s">
        <v>25</v>
      </c>
      <c r="F6" s="16"/>
      <c r="G6" s="239" t="s">
        <v>157</v>
      </c>
      <c r="H6" s="239" t="s">
        <v>58</v>
      </c>
      <c r="I6" s="199">
        <f>COUNTA(B6:H6)</f>
        <v>3</v>
      </c>
      <c r="J6" s="733">
        <f>SUM(COUNTIF(B6:H6,"9-15"))*(5.5)+SUM(COUNTIF(B6:H6,"10-15"))*(4.5)+SUM(COUNTIF(B6:H6,"9-16"))*(6.25)+SUM(COUNTIF(B6:H6,"9:30-15"))*(5)+SUM(COUNTIF(B6:H6,"10-16"))*(5.5)+SUM(COUNTIF(B6:H6,"10-14"))*(4)</f>
        <v>17</v>
      </c>
      <c r="K6" s="734"/>
    </row>
    <row r="7" spans="1:11" ht="13.5" customHeight="1" x14ac:dyDescent="0.15">
      <c r="A7" s="197" t="s">
        <v>158</v>
      </c>
      <c r="B7" s="198"/>
      <c r="C7" s="198"/>
      <c r="D7" s="241"/>
      <c r="E7" s="342"/>
      <c r="F7" s="342"/>
      <c r="G7" s="342"/>
      <c r="H7" s="342"/>
      <c r="I7" s="200">
        <f>COUNTA(B7:H7)</f>
        <v>0</v>
      </c>
      <c r="J7" s="733">
        <f t="shared" ref="J7:J13" si="0">SUM(COUNTIF(B7:H7,"9-15"))*(5.5)+SUM(COUNTIF(B7:H7,"10-15"))*(4.5)+SUM(COUNTIF(B7:H7,"9-16"))*(6.25)+SUM(COUNTIF(B7:H7,"9:30-15"))*(5)+SUM(COUNTIF(B7:H7,"10-16"))*(5.5)+SUM(COUNTIF(B7:H7,"10-14"))*(4)</f>
        <v>0</v>
      </c>
      <c r="K7" s="734"/>
    </row>
    <row r="8" spans="1:11" ht="13.5" customHeight="1" x14ac:dyDescent="0.15">
      <c r="A8" s="197" t="s">
        <v>159</v>
      </c>
      <c r="B8" s="198"/>
      <c r="C8" s="198"/>
      <c r="D8" s="241"/>
      <c r="E8" s="240" t="s">
        <v>135</v>
      </c>
      <c r="F8" s="338" t="s">
        <v>23</v>
      </c>
      <c r="G8" s="239"/>
      <c r="H8" s="239"/>
      <c r="I8" s="200">
        <f>COUNTA(#REF!)</f>
        <v>1</v>
      </c>
      <c r="J8" s="733">
        <f t="shared" si="0"/>
        <v>5.5</v>
      </c>
      <c r="K8" s="734"/>
    </row>
    <row r="9" spans="1:11" ht="13.5" customHeight="1" x14ac:dyDescent="0.15">
      <c r="A9" s="197" t="s">
        <v>160</v>
      </c>
      <c r="B9" s="198"/>
      <c r="C9" s="198"/>
      <c r="D9" s="241"/>
      <c r="E9" s="344" t="s">
        <v>161</v>
      </c>
      <c r="F9" s="239" t="s">
        <v>25</v>
      </c>
      <c r="G9" s="242"/>
      <c r="H9" s="239"/>
      <c r="I9" s="200">
        <f>COUNTA(B9:H9)</f>
        <v>2</v>
      </c>
      <c r="J9" s="733">
        <f t="shared" si="0"/>
        <v>4.5</v>
      </c>
      <c r="K9" s="734"/>
    </row>
    <row r="10" spans="1:11" ht="13.5" customHeight="1" x14ac:dyDescent="0.15">
      <c r="A10" s="197" t="s">
        <v>15</v>
      </c>
      <c r="B10" s="198"/>
      <c r="C10" s="198"/>
      <c r="D10" s="241"/>
      <c r="E10" s="239" t="s">
        <v>25</v>
      </c>
      <c r="F10" s="239"/>
      <c r="G10" s="239"/>
      <c r="H10" s="239" t="s">
        <v>233</v>
      </c>
      <c r="I10" s="200">
        <f>COUNTA(B10:H10)</f>
        <v>2</v>
      </c>
      <c r="J10" s="733">
        <f t="shared" si="0"/>
        <v>9.5</v>
      </c>
      <c r="K10" s="734"/>
    </row>
    <row r="11" spans="1:11" ht="13.5" customHeight="1" x14ac:dyDescent="0.15">
      <c r="A11" s="88" t="s">
        <v>183</v>
      </c>
      <c r="B11" s="282"/>
      <c r="C11" s="282"/>
      <c r="D11" s="241"/>
      <c r="E11" s="239" t="s">
        <v>25</v>
      </c>
      <c r="F11" s="239" t="s">
        <v>25</v>
      </c>
      <c r="G11" s="239"/>
      <c r="H11" s="239" t="s">
        <v>233</v>
      </c>
      <c r="I11" s="200">
        <f>COUNTA(B11:H11)</f>
        <v>3</v>
      </c>
      <c r="J11" s="733">
        <f t="shared" si="0"/>
        <v>14</v>
      </c>
      <c r="K11" s="734"/>
    </row>
    <row r="12" spans="1:11" ht="13.5" customHeight="1" x14ac:dyDescent="0.15">
      <c r="A12" s="88" t="s">
        <v>199</v>
      </c>
      <c r="B12" s="282"/>
      <c r="C12" s="282"/>
      <c r="D12" s="198"/>
      <c r="E12" s="239" t="s">
        <v>25</v>
      </c>
      <c r="F12" s="239" t="s">
        <v>25</v>
      </c>
      <c r="G12" s="239"/>
      <c r="H12" s="239"/>
      <c r="I12" s="200">
        <f t="shared" ref="I12:I13" si="1">COUNTA(B12:H12)</f>
        <v>2</v>
      </c>
      <c r="J12" s="733">
        <f t="shared" si="0"/>
        <v>9</v>
      </c>
      <c r="K12" s="734"/>
    </row>
    <row r="13" spans="1:11" ht="13.5" customHeight="1" x14ac:dyDescent="0.15">
      <c r="A13" s="88" t="s">
        <v>222</v>
      </c>
      <c r="B13" s="282"/>
      <c r="C13" s="282"/>
      <c r="D13" s="198"/>
      <c r="E13" s="239" t="s">
        <v>29</v>
      </c>
      <c r="F13" s="257"/>
      <c r="G13" s="239"/>
      <c r="H13" s="239"/>
      <c r="I13" s="200">
        <f t="shared" si="1"/>
        <v>1</v>
      </c>
      <c r="J13" s="733">
        <f t="shared" si="0"/>
        <v>4</v>
      </c>
      <c r="K13" s="734"/>
    </row>
    <row r="14" spans="1:11" ht="13.5" customHeight="1" x14ac:dyDescent="0.15">
      <c r="A14" s="201" t="s">
        <v>66</v>
      </c>
      <c r="B14" s="198"/>
      <c r="C14" s="198"/>
      <c r="D14" s="202"/>
      <c r="E14" s="203"/>
      <c r="F14" s="120"/>
      <c r="G14" s="120"/>
      <c r="H14" s="120"/>
      <c r="I14" s="200"/>
      <c r="J14" s="954"/>
      <c r="K14" s="955"/>
    </row>
    <row r="15" spans="1:11" s="191" customFormat="1" ht="15" customHeight="1" x14ac:dyDescent="0.15">
      <c r="A15" s="175" t="s">
        <v>0</v>
      </c>
      <c r="B15" s="176">
        <v>45845</v>
      </c>
      <c r="C15" s="176">
        <v>45846</v>
      </c>
      <c r="D15" s="176">
        <v>45847</v>
      </c>
      <c r="E15" s="176">
        <v>45848</v>
      </c>
      <c r="F15" s="176">
        <v>45849</v>
      </c>
      <c r="G15" s="176">
        <v>45850</v>
      </c>
      <c r="H15" s="176">
        <v>45851</v>
      </c>
      <c r="I15" s="747" t="s">
        <v>1</v>
      </c>
      <c r="J15" s="749" t="s">
        <v>2</v>
      </c>
      <c r="K15" s="750"/>
    </row>
    <row r="16" spans="1:11" s="192" customFormat="1" ht="15" customHeight="1" x14ac:dyDescent="0.15">
      <c r="A16" s="155" t="s">
        <v>3</v>
      </c>
      <c r="B16" s="157" t="s">
        <v>4</v>
      </c>
      <c r="C16" s="157" t="s">
        <v>5</v>
      </c>
      <c r="D16" s="157" t="s">
        <v>6</v>
      </c>
      <c r="E16" s="157" t="s">
        <v>7</v>
      </c>
      <c r="F16" s="157" t="s">
        <v>8</v>
      </c>
      <c r="G16" s="157" t="s">
        <v>9</v>
      </c>
      <c r="H16" s="158" t="s">
        <v>10</v>
      </c>
      <c r="I16" s="748"/>
      <c r="J16" s="749"/>
      <c r="K16" s="750"/>
    </row>
    <row r="17" spans="1:11" s="151" customFormat="1" ht="13.5" customHeight="1" x14ac:dyDescent="0.15">
      <c r="A17" s="206" t="s">
        <v>131</v>
      </c>
      <c r="B17" s="195">
        <v>4</v>
      </c>
      <c r="C17" s="195"/>
      <c r="D17" s="195"/>
      <c r="E17" s="195">
        <v>6</v>
      </c>
      <c r="F17" s="195">
        <v>4</v>
      </c>
      <c r="G17" s="195">
        <v>2</v>
      </c>
      <c r="H17" s="195">
        <v>3</v>
      </c>
      <c r="I17" s="196"/>
      <c r="J17" s="751"/>
      <c r="K17" s="752"/>
    </row>
    <row r="18" spans="1:11" s="151" customFormat="1" ht="13.5" customHeight="1" x14ac:dyDescent="0.15">
      <c r="A18" s="204" t="s">
        <v>155</v>
      </c>
      <c r="B18" s="239"/>
      <c r="C18" s="241"/>
      <c r="D18" s="241"/>
      <c r="E18" s="239" t="s">
        <v>25</v>
      </c>
      <c r="F18" s="343" t="s">
        <v>119</v>
      </c>
      <c r="G18" s="239" t="s">
        <v>157</v>
      </c>
      <c r="H18" s="239" t="s">
        <v>58</v>
      </c>
      <c r="I18" s="200">
        <f t="shared" ref="I18:I25" si="2">COUNTA(B18:H18)</f>
        <v>4</v>
      </c>
      <c r="J18" s="733">
        <f t="shared" ref="J18:J25" si="3">SUM(COUNTIF(B18:H18,"9-15"))*(5.5)+SUM(COUNTIF(B18:H18,"10-15"))*(4.5)+SUM(COUNTIF(B18:H18,"9-16"))*(6.25)+SUM(COUNTIF(B18:H18,"9:30-15"))*(5)+SUM(COUNTIF(B18:H18,"10-16"))*(5.5)+SUM(COUNTIF(B18:H18,"10-14"))*(4)</f>
        <v>17</v>
      </c>
      <c r="K18" s="734"/>
    </row>
    <row r="19" spans="1:11" ht="13.5" customHeight="1" x14ac:dyDescent="0.15">
      <c r="A19" s="204" t="s">
        <v>158</v>
      </c>
      <c r="B19" s="342"/>
      <c r="C19" s="241"/>
      <c r="D19" s="241"/>
      <c r="E19" s="342"/>
      <c r="F19" s="342"/>
      <c r="G19" s="342"/>
      <c r="H19" s="342"/>
      <c r="I19" s="200">
        <f t="shared" si="2"/>
        <v>0</v>
      </c>
      <c r="J19" s="733">
        <f t="shared" si="3"/>
        <v>0</v>
      </c>
      <c r="K19" s="734"/>
    </row>
    <row r="20" spans="1:11" ht="13.5" customHeight="1" x14ac:dyDescent="0.15">
      <c r="A20" s="204" t="s">
        <v>159</v>
      </c>
      <c r="B20" s="240" t="s">
        <v>135</v>
      </c>
      <c r="C20" s="241"/>
      <c r="D20" s="241"/>
      <c r="E20" s="240" t="s">
        <v>135</v>
      </c>
      <c r="F20" s="240" t="s">
        <v>135</v>
      </c>
      <c r="G20" s="239"/>
      <c r="H20" s="239"/>
      <c r="I20" s="200">
        <f t="shared" si="2"/>
        <v>3</v>
      </c>
      <c r="J20" s="733">
        <f t="shared" si="3"/>
        <v>16.5</v>
      </c>
      <c r="K20" s="734"/>
    </row>
    <row r="21" spans="1:11" ht="13.5" customHeight="1" x14ac:dyDescent="0.15">
      <c r="A21" s="204" t="s">
        <v>160</v>
      </c>
      <c r="B21" s="344" t="s">
        <v>176</v>
      </c>
      <c r="C21" s="241"/>
      <c r="D21" s="241"/>
      <c r="E21" s="344" t="s">
        <v>161</v>
      </c>
      <c r="F21" s="343" t="s">
        <v>119</v>
      </c>
      <c r="G21" s="344" t="s">
        <v>161</v>
      </c>
      <c r="H21" s="239"/>
      <c r="I21" s="200">
        <f t="shared" si="2"/>
        <v>4</v>
      </c>
      <c r="J21" s="733">
        <f t="shared" si="3"/>
        <v>0</v>
      </c>
      <c r="K21" s="734"/>
    </row>
    <row r="22" spans="1:11" ht="13.5" customHeight="1" x14ac:dyDescent="0.15">
      <c r="A22" s="204" t="s">
        <v>15</v>
      </c>
      <c r="B22" s="239" t="s">
        <v>25</v>
      </c>
      <c r="C22" s="241"/>
      <c r="D22" s="241"/>
      <c r="E22" s="239" t="s">
        <v>25</v>
      </c>
      <c r="F22" s="239"/>
      <c r="G22" s="239" t="s">
        <v>126</v>
      </c>
      <c r="H22" s="239" t="s">
        <v>233</v>
      </c>
      <c r="I22" s="200">
        <f>COUNTA(B22:H22)</f>
        <v>4</v>
      </c>
      <c r="J22" s="733">
        <f t="shared" si="3"/>
        <v>19.5</v>
      </c>
      <c r="K22" s="734"/>
    </row>
    <row r="23" spans="1:11" ht="13.5" customHeight="1" x14ac:dyDescent="0.15">
      <c r="A23" s="88" t="s">
        <v>183</v>
      </c>
      <c r="B23" s="239"/>
      <c r="C23" s="241"/>
      <c r="D23" s="241"/>
      <c r="E23" s="239" t="s">
        <v>25</v>
      </c>
      <c r="F23" s="239" t="s">
        <v>25</v>
      </c>
      <c r="G23" s="239"/>
      <c r="H23" s="239" t="s">
        <v>233</v>
      </c>
      <c r="I23" s="200">
        <f t="shared" si="2"/>
        <v>3</v>
      </c>
      <c r="J23" s="733">
        <f t="shared" si="3"/>
        <v>14</v>
      </c>
      <c r="K23" s="734"/>
    </row>
    <row r="24" spans="1:11" ht="13.5" customHeight="1" x14ac:dyDescent="0.15">
      <c r="A24" s="88" t="s">
        <v>199</v>
      </c>
      <c r="B24" s="239" t="s">
        <v>25</v>
      </c>
      <c r="C24" s="282"/>
      <c r="D24" s="198"/>
      <c r="E24" s="239" t="s">
        <v>25</v>
      </c>
      <c r="F24" s="239" t="s">
        <v>25</v>
      </c>
      <c r="G24" s="239"/>
      <c r="H24" s="239"/>
      <c r="I24" s="200">
        <f t="shared" si="2"/>
        <v>3</v>
      </c>
      <c r="J24" s="733">
        <f t="shared" si="3"/>
        <v>13.5</v>
      </c>
      <c r="K24" s="734"/>
    </row>
    <row r="25" spans="1:11" ht="13.5" customHeight="1" x14ac:dyDescent="0.15">
      <c r="A25" s="88" t="s">
        <v>222</v>
      </c>
      <c r="B25" s="239" t="s">
        <v>29</v>
      </c>
      <c r="C25" s="282"/>
      <c r="D25" s="198"/>
      <c r="E25" s="239" t="s">
        <v>29</v>
      </c>
      <c r="F25" s="239" t="s">
        <v>29</v>
      </c>
      <c r="G25" s="239"/>
      <c r="H25" s="239"/>
      <c r="I25" s="200">
        <f t="shared" si="2"/>
        <v>3</v>
      </c>
      <c r="J25" s="733">
        <f t="shared" si="3"/>
        <v>12</v>
      </c>
      <c r="K25" s="734"/>
    </row>
    <row r="26" spans="1:11" ht="13.5" customHeight="1" x14ac:dyDescent="0.15">
      <c r="A26" s="201" t="s">
        <v>66</v>
      </c>
      <c r="B26" s="205"/>
      <c r="C26" s="202"/>
      <c r="D26" s="202"/>
      <c r="E26" s="203"/>
      <c r="F26" s="120"/>
      <c r="G26" s="120"/>
      <c r="H26" s="120"/>
      <c r="I26" s="199"/>
      <c r="J26" s="733"/>
      <c r="K26" s="734"/>
    </row>
    <row r="27" spans="1:11" s="191" customFormat="1" ht="15" customHeight="1" x14ac:dyDescent="0.15">
      <c r="A27" s="153" t="s">
        <v>0</v>
      </c>
      <c r="B27" s="183">
        <v>45852</v>
      </c>
      <c r="C27" s="183">
        <v>45853</v>
      </c>
      <c r="D27" s="183">
        <v>45854</v>
      </c>
      <c r="E27" s="183">
        <v>45855</v>
      </c>
      <c r="F27" s="183">
        <v>45856</v>
      </c>
      <c r="G27" s="183">
        <v>45857</v>
      </c>
      <c r="H27" s="183">
        <v>45858</v>
      </c>
      <c r="I27" s="747" t="s">
        <v>1</v>
      </c>
      <c r="J27" s="749" t="s">
        <v>2</v>
      </c>
      <c r="K27" s="750"/>
    </row>
    <row r="28" spans="1:11" s="192" customFormat="1" ht="15" customHeight="1" x14ac:dyDescent="0.15">
      <c r="A28" s="155" t="s">
        <v>3</v>
      </c>
      <c r="B28" s="157" t="s">
        <v>4</v>
      </c>
      <c r="C28" s="157" t="s">
        <v>5</v>
      </c>
      <c r="D28" s="157" t="s">
        <v>6</v>
      </c>
      <c r="E28" s="157" t="s">
        <v>7</v>
      </c>
      <c r="F28" s="157" t="s">
        <v>8</v>
      </c>
      <c r="G28" s="157" t="s">
        <v>9</v>
      </c>
      <c r="H28" s="158" t="s">
        <v>10</v>
      </c>
      <c r="I28" s="748"/>
      <c r="J28" s="749"/>
      <c r="K28" s="750"/>
    </row>
    <row r="29" spans="1:11" s="151" customFormat="1" ht="14.25" customHeight="1" x14ac:dyDescent="0.15">
      <c r="A29" s="193" t="s">
        <v>142</v>
      </c>
      <c r="B29" s="195">
        <v>4</v>
      </c>
      <c r="C29" s="195"/>
      <c r="D29" s="195"/>
      <c r="E29" s="195">
        <v>6</v>
      </c>
      <c r="F29" s="195">
        <v>4</v>
      </c>
      <c r="G29" s="195">
        <v>2</v>
      </c>
      <c r="H29" s="195">
        <v>3</v>
      </c>
      <c r="I29" s="196"/>
      <c r="J29" s="751"/>
      <c r="K29" s="752"/>
    </row>
    <row r="30" spans="1:11" ht="13.5" customHeight="1" x14ac:dyDescent="0.15">
      <c r="A30" s="204" t="s">
        <v>155</v>
      </c>
      <c r="B30" s="239"/>
      <c r="C30" s="241"/>
      <c r="D30" s="241"/>
      <c r="E30" s="239" t="s">
        <v>25</v>
      </c>
      <c r="F30" s="16"/>
      <c r="G30" s="239" t="s">
        <v>157</v>
      </c>
      <c r="H30" s="239" t="s">
        <v>58</v>
      </c>
      <c r="I30" s="199">
        <f>COUNTA(B30:H30)</f>
        <v>3</v>
      </c>
      <c r="J30" s="733">
        <f t="shared" ref="J30:J37" si="4">SUM(COUNTIF(B30:H30,"9-15"))*(5.5)+SUM(COUNTIF(B30:H30,"10-15"))*(4.5)+SUM(COUNTIF(B30:H30,"9-16"))*(6.25)+SUM(COUNTIF(B30:H30,"9:30-15"))*(5)+SUM(COUNTIF(B30:H30,"10-16"))*(5.5)+SUM(COUNTIF(B30:H30,"10-14"))*(4)</f>
        <v>17</v>
      </c>
      <c r="K30" s="734"/>
    </row>
    <row r="31" spans="1:11" ht="13.5" customHeight="1" x14ac:dyDescent="0.15">
      <c r="A31" s="204" t="s">
        <v>158</v>
      </c>
      <c r="B31" s="342"/>
      <c r="C31" s="241"/>
      <c r="D31" s="241"/>
      <c r="E31" s="342"/>
      <c r="F31" s="342"/>
      <c r="G31" s="342"/>
      <c r="H31" s="342"/>
      <c r="I31" s="200">
        <f t="shared" ref="I31:I37" si="5">COUNTA(B31:H31)</f>
        <v>0</v>
      </c>
      <c r="J31" s="733">
        <f t="shared" si="4"/>
        <v>0</v>
      </c>
      <c r="K31" s="734"/>
    </row>
    <row r="32" spans="1:11" ht="13.5" customHeight="1" x14ac:dyDescent="0.15">
      <c r="A32" s="204" t="s">
        <v>159</v>
      </c>
      <c r="B32" s="240" t="s">
        <v>135</v>
      </c>
      <c r="C32" s="241"/>
      <c r="D32" s="241"/>
      <c r="E32" s="240" t="s">
        <v>135</v>
      </c>
      <c r="F32" s="240" t="s">
        <v>135</v>
      </c>
      <c r="G32" s="239"/>
      <c r="H32" s="239"/>
      <c r="I32" s="200">
        <f t="shared" si="5"/>
        <v>3</v>
      </c>
      <c r="J32" s="733">
        <f t="shared" si="4"/>
        <v>16.5</v>
      </c>
      <c r="K32" s="734"/>
    </row>
    <row r="33" spans="1:11" ht="13.5" customHeight="1" x14ac:dyDescent="0.15">
      <c r="A33" s="204" t="s">
        <v>160</v>
      </c>
      <c r="B33" s="344" t="s">
        <v>176</v>
      </c>
      <c r="C33" s="241"/>
      <c r="D33" s="241"/>
      <c r="E33" s="344" t="s">
        <v>161</v>
      </c>
      <c r="F33" s="239" t="s">
        <v>25</v>
      </c>
      <c r="G33" s="242"/>
      <c r="H33" s="239"/>
      <c r="I33" s="200">
        <f t="shared" si="5"/>
        <v>3</v>
      </c>
      <c r="J33" s="733">
        <f t="shared" si="4"/>
        <v>4.5</v>
      </c>
      <c r="K33" s="734"/>
    </row>
    <row r="34" spans="1:11" ht="13.5" customHeight="1" x14ac:dyDescent="0.15">
      <c r="A34" s="204" t="s">
        <v>15</v>
      </c>
      <c r="B34" s="239" t="s">
        <v>25</v>
      </c>
      <c r="C34" s="241"/>
      <c r="D34" s="241"/>
      <c r="E34" s="239" t="s">
        <v>25</v>
      </c>
      <c r="F34" s="239"/>
      <c r="G34" s="239" t="s">
        <v>126</v>
      </c>
      <c r="H34" s="239" t="s">
        <v>233</v>
      </c>
      <c r="I34" s="200">
        <f t="shared" si="5"/>
        <v>4</v>
      </c>
      <c r="J34" s="733">
        <f t="shared" si="4"/>
        <v>19.5</v>
      </c>
      <c r="K34" s="734"/>
    </row>
    <row r="35" spans="1:11" ht="13.5" customHeight="1" x14ac:dyDescent="0.15">
      <c r="A35" s="88" t="s">
        <v>183</v>
      </c>
      <c r="B35" s="239"/>
      <c r="C35" s="241"/>
      <c r="D35" s="241"/>
      <c r="E35" s="239" t="s">
        <v>25</v>
      </c>
      <c r="F35" s="239" t="s">
        <v>25</v>
      </c>
      <c r="G35" s="239"/>
      <c r="H35" s="239" t="s">
        <v>233</v>
      </c>
      <c r="I35" s="200">
        <f t="shared" si="5"/>
        <v>3</v>
      </c>
      <c r="J35" s="733">
        <f t="shared" si="4"/>
        <v>14</v>
      </c>
      <c r="K35" s="734"/>
    </row>
    <row r="36" spans="1:11" ht="13.5" customHeight="1" x14ac:dyDescent="0.15">
      <c r="A36" s="88" t="s">
        <v>199</v>
      </c>
      <c r="B36" s="239" t="s">
        <v>25</v>
      </c>
      <c r="C36" s="282"/>
      <c r="D36" s="198"/>
      <c r="E36" s="239" t="s">
        <v>25</v>
      </c>
      <c r="F36" s="239" t="s">
        <v>25</v>
      </c>
      <c r="G36" s="239"/>
      <c r="H36" s="239"/>
      <c r="I36" s="200">
        <f t="shared" si="5"/>
        <v>3</v>
      </c>
      <c r="J36" s="733">
        <f t="shared" si="4"/>
        <v>13.5</v>
      </c>
      <c r="K36" s="734"/>
    </row>
    <row r="37" spans="1:11" ht="13.5" customHeight="1" x14ac:dyDescent="0.15">
      <c r="A37" s="88" t="s">
        <v>222</v>
      </c>
      <c r="B37" s="239" t="s">
        <v>29</v>
      </c>
      <c r="C37" s="282"/>
      <c r="D37" s="198"/>
      <c r="E37" s="239" t="s">
        <v>29</v>
      </c>
      <c r="F37" s="257"/>
      <c r="G37" s="239"/>
      <c r="H37" s="239"/>
      <c r="I37" s="200">
        <f t="shared" si="5"/>
        <v>2</v>
      </c>
      <c r="J37" s="733">
        <f t="shared" si="4"/>
        <v>8</v>
      </c>
      <c r="K37" s="734"/>
    </row>
    <row r="38" spans="1:11" ht="13.5" customHeight="1" x14ac:dyDescent="0.15">
      <c r="A38" s="201" t="s">
        <v>66</v>
      </c>
      <c r="B38" s="205"/>
      <c r="C38" s="202"/>
      <c r="D38" s="202"/>
      <c r="E38" s="203"/>
      <c r="F38" s="120"/>
      <c r="G38" s="120"/>
      <c r="H38" s="120"/>
      <c r="I38" s="200"/>
      <c r="J38" s="954"/>
      <c r="K38" s="955"/>
    </row>
    <row r="39" spans="1:11" s="191" customFormat="1" ht="15" customHeight="1" x14ac:dyDescent="0.15">
      <c r="A39" s="153" t="s">
        <v>0</v>
      </c>
      <c r="B39" s="183">
        <v>45859</v>
      </c>
      <c r="C39" s="183">
        <v>45860</v>
      </c>
      <c r="D39" s="183">
        <v>45861</v>
      </c>
      <c r="E39" s="183">
        <v>45862</v>
      </c>
      <c r="F39" s="183">
        <v>45863</v>
      </c>
      <c r="G39" s="183">
        <v>45864</v>
      </c>
      <c r="H39" s="183">
        <v>45865</v>
      </c>
      <c r="I39" s="747" t="s">
        <v>1</v>
      </c>
      <c r="J39" s="749" t="s">
        <v>2</v>
      </c>
      <c r="K39" s="750"/>
    </row>
    <row r="40" spans="1:11" s="192" customFormat="1" ht="15" customHeight="1" x14ac:dyDescent="0.15">
      <c r="A40" s="155" t="s">
        <v>3</v>
      </c>
      <c r="B40" s="158" t="s">
        <v>4</v>
      </c>
      <c r="C40" s="157" t="s">
        <v>5</v>
      </c>
      <c r="D40" s="157" t="s">
        <v>6</v>
      </c>
      <c r="E40" s="157" t="s">
        <v>7</v>
      </c>
      <c r="F40" s="157" t="s">
        <v>8</v>
      </c>
      <c r="G40" s="157" t="s">
        <v>9</v>
      </c>
      <c r="H40" s="158" t="s">
        <v>10</v>
      </c>
      <c r="I40" s="748"/>
      <c r="J40" s="749"/>
      <c r="K40" s="750"/>
    </row>
    <row r="41" spans="1:11" s="151" customFormat="1" ht="13.5" customHeight="1" x14ac:dyDescent="0.15">
      <c r="A41" s="206" t="s">
        <v>131</v>
      </c>
      <c r="B41" s="195">
        <v>3</v>
      </c>
      <c r="C41" s="195"/>
      <c r="D41" s="195"/>
      <c r="E41" s="195">
        <v>5</v>
      </c>
      <c r="F41" s="195">
        <v>3</v>
      </c>
      <c r="G41" s="195">
        <v>1</v>
      </c>
      <c r="H41" s="195">
        <v>3</v>
      </c>
      <c r="I41" s="196"/>
      <c r="J41" s="751"/>
      <c r="K41" s="752"/>
    </row>
    <row r="42" spans="1:11" ht="13.5" customHeight="1" x14ac:dyDescent="0.15">
      <c r="A42" s="204" t="s">
        <v>155</v>
      </c>
      <c r="B42" s="239"/>
      <c r="C42" s="241"/>
      <c r="D42" s="241"/>
      <c r="E42" s="239" t="s">
        <v>25</v>
      </c>
      <c r="F42" s="16"/>
      <c r="G42" s="239" t="s">
        <v>157</v>
      </c>
      <c r="H42" s="239" t="s">
        <v>58</v>
      </c>
      <c r="I42" s="199">
        <f>COUNTA(B42:H42)</f>
        <v>3</v>
      </c>
      <c r="J42" s="733">
        <f t="shared" ref="J42:J49" si="6">SUM(COUNTIF(B42:H42,"9-15"))*(5.5)+SUM(COUNTIF(B42:H42,"10-15"))*(4.5)+SUM(COUNTIF(B42:H42,"9-16"))*(6.25)+SUM(COUNTIF(B42:H42,"9:30-15"))*(5)+SUM(COUNTIF(B42:H42,"10-16"))*(5.5)+SUM(COUNTIF(B42:H42,"10-14"))*(4)</f>
        <v>17</v>
      </c>
      <c r="K42" s="734"/>
    </row>
    <row r="43" spans="1:11" s="151" customFormat="1" ht="13.5" customHeight="1" x14ac:dyDescent="0.15">
      <c r="A43" s="204" t="s">
        <v>158</v>
      </c>
      <c r="B43" s="342"/>
      <c r="C43" s="241"/>
      <c r="D43" s="241"/>
      <c r="E43" s="342"/>
      <c r="F43" s="342"/>
      <c r="G43" s="342"/>
      <c r="H43" s="342"/>
      <c r="I43" s="200">
        <f t="shared" ref="I43:I49" si="7">COUNTA(B43:H43)</f>
        <v>0</v>
      </c>
      <c r="J43" s="733">
        <f t="shared" si="6"/>
        <v>0</v>
      </c>
      <c r="K43" s="734"/>
    </row>
    <row r="44" spans="1:11" ht="13.5" customHeight="1" x14ac:dyDescent="0.15">
      <c r="A44" s="204" t="s">
        <v>159</v>
      </c>
      <c r="B44" s="257"/>
      <c r="C44" s="241"/>
      <c r="D44" s="241"/>
      <c r="E44" s="338" t="s">
        <v>23</v>
      </c>
      <c r="F44" s="338" t="s">
        <v>23</v>
      </c>
      <c r="G44" s="239"/>
      <c r="H44" s="239"/>
      <c r="I44" s="200">
        <f t="shared" si="7"/>
        <v>2</v>
      </c>
      <c r="J44" s="733">
        <f t="shared" si="6"/>
        <v>0</v>
      </c>
      <c r="K44" s="734"/>
    </row>
    <row r="45" spans="1:11" ht="13.5" customHeight="1" x14ac:dyDescent="0.15">
      <c r="A45" s="204" t="s">
        <v>160</v>
      </c>
      <c r="B45" s="242"/>
      <c r="C45" s="241"/>
      <c r="D45" s="241"/>
      <c r="E45" s="344" t="s">
        <v>161</v>
      </c>
      <c r="F45" s="239"/>
      <c r="G45" s="344" t="s">
        <v>161</v>
      </c>
      <c r="H45" s="239"/>
      <c r="I45" s="200">
        <f t="shared" si="7"/>
        <v>2</v>
      </c>
      <c r="J45" s="733">
        <f t="shared" si="6"/>
        <v>0</v>
      </c>
      <c r="K45" s="734"/>
    </row>
    <row r="46" spans="1:11" ht="13.5" customHeight="1" x14ac:dyDescent="0.15">
      <c r="A46" s="204" t="s">
        <v>15</v>
      </c>
      <c r="B46" s="239" t="s">
        <v>25</v>
      </c>
      <c r="C46" s="241"/>
      <c r="D46" s="241"/>
      <c r="E46" s="239" t="s">
        <v>25</v>
      </c>
      <c r="F46" s="239"/>
      <c r="G46" s="239"/>
      <c r="H46" s="239" t="s">
        <v>233</v>
      </c>
      <c r="I46" s="200">
        <f t="shared" si="7"/>
        <v>3</v>
      </c>
      <c r="J46" s="733">
        <f t="shared" si="6"/>
        <v>14</v>
      </c>
      <c r="K46" s="734"/>
    </row>
    <row r="47" spans="1:11" ht="13.5" customHeight="1" x14ac:dyDescent="0.15">
      <c r="A47" s="88" t="s">
        <v>183</v>
      </c>
      <c r="B47" s="239"/>
      <c r="C47" s="241"/>
      <c r="D47" s="241"/>
      <c r="E47" s="239" t="s">
        <v>25</v>
      </c>
      <c r="F47" s="239" t="s">
        <v>25</v>
      </c>
      <c r="G47" s="239"/>
      <c r="H47" s="239" t="s">
        <v>233</v>
      </c>
      <c r="I47" s="200">
        <f t="shared" si="7"/>
        <v>3</v>
      </c>
      <c r="J47" s="733">
        <f t="shared" si="6"/>
        <v>14</v>
      </c>
      <c r="K47" s="734"/>
    </row>
    <row r="48" spans="1:11" ht="13.5" customHeight="1" x14ac:dyDescent="0.15">
      <c r="A48" s="88" t="s">
        <v>199</v>
      </c>
      <c r="B48" s="239" t="s">
        <v>25</v>
      </c>
      <c r="C48" s="282"/>
      <c r="D48" s="198"/>
      <c r="E48" s="239" t="s">
        <v>25</v>
      </c>
      <c r="F48" s="239" t="s">
        <v>25</v>
      </c>
      <c r="G48" s="239"/>
      <c r="H48" s="239"/>
      <c r="I48" s="200">
        <f t="shared" si="7"/>
        <v>3</v>
      </c>
      <c r="J48" s="733">
        <f t="shared" si="6"/>
        <v>13.5</v>
      </c>
      <c r="K48" s="734"/>
    </row>
    <row r="49" spans="1:11" ht="13.5" customHeight="1" x14ac:dyDescent="0.15">
      <c r="A49" s="88" t="s">
        <v>222</v>
      </c>
      <c r="B49" s="239" t="s">
        <v>29</v>
      </c>
      <c r="C49" s="282"/>
      <c r="D49" s="198"/>
      <c r="E49" s="257"/>
      <c r="F49" s="257"/>
      <c r="G49" s="239"/>
      <c r="H49" s="239"/>
      <c r="I49" s="200">
        <f t="shared" si="7"/>
        <v>1</v>
      </c>
      <c r="J49" s="733">
        <f t="shared" si="6"/>
        <v>4</v>
      </c>
      <c r="K49" s="734"/>
    </row>
    <row r="50" spans="1:11" ht="13.5" customHeight="1" x14ac:dyDescent="0.15">
      <c r="A50" s="201" t="s">
        <v>66</v>
      </c>
      <c r="B50" s="205"/>
      <c r="C50" s="202"/>
      <c r="D50" s="202"/>
      <c r="E50" s="203"/>
      <c r="F50" s="120"/>
      <c r="G50" s="120"/>
      <c r="H50" s="120"/>
      <c r="I50" s="200"/>
      <c r="J50" s="954"/>
      <c r="K50" s="955"/>
    </row>
    <row r="51" spans="1:11" s="191" customFormat="1" ht="15" customHeight="1" x14ac:dyDescent="0.15">
      <c r="A51" s="175" t="s">
        <v>0</v>
      </c>
      <c r="B51" s="176">
        <v>45866</v>
      </c>
      <c r="C51" s="176">
        <v>45867</v>
      </c>
      <c r="D51" s="176">
        <v>45868</v>
      </c>
      <c r="E51" s="176">
        <v>45869</v>
      </c>
      <c r="F51" s="176"/>
      <c r="G51" s="176"/>
      <c r="H51" s="176"/>
      <c r="I51" s="747" t="s">
        <v>1</v>
      </c>
      <c r="J51" s="749" t="s">
        <v>2</v>
      </c>
      <c r="K51" s="750"/>
    </row>
    <row r="52" spans="1:11" s="192" customFormat="1" ht="15" customHeight="1" x14ac:dyDescent="0.15">
      <c r="A52" s="155" t="s">
        <v>3</v>
      </c>
      <c r="B52" s="157" t="s">
        <v>4</v>
      </c>
      <c r="C52" s="157" t="s">
        <v>5</v>
      </c>
      <c r="D52" s="157" t="s">
        <v>6</v>
      </c>
      <c r="E52" s="157" t="s">
        <v>7</v>
      </c>
      <c r="F52" s="157"/>
      <c r="G52" s="157"/>
      <c r="H52" s="158"/>
      <c r="I52" s="748"/>
      <c r="J52" s="749"/>
      <c r="K52" s="750"/>
    </row>
    <row r="53" spans="1:11" s="151" customFormat="1" ht="13.5" customHeight="1" x14ac:dyDescent="0.15">
      <c r="A53" s="193" t="s">
        <v>142</v>
      </c>
      <c r="B53" s="195">
        <v>4</v>
      </c>
      <c r="C53" s="195"/>
      <c r="D53" s="195"/>
      <c r="E53" s="195">
        <v>6</v>
      </c>
      <c r="F53" s="195"/>
      <c r="G53" s="195"/>
      <c r="H53" s="195"/>
      <c r="I53" s="196"/>
      <c r="J53" s="751"/>
      <c r="K53" s="752"/>
    </row>
    <row r="54" spans="1:11" ht="13.5" customHeight="1" x14ac:dyDescent="0.15">
      <c r="A54" s="204" t="s">
        <v>155</v>
      </c>
      <c r="B54" s="239"/>
      <c r="C54" s="241"/>
      <c r="D54" s="241"/>
      <c r="E54" s="239" t="s">
        <v>25</v>
      </c>
      <c r="F54" s="241"/>
      <c r="G54" s="241"/>
      <c r="H54" s="241"/>
      <c r="I54" s="199">
        <f>COUNTA(B54:H54)</f>
        <v>1</v>
      </c>
      <c r="J54" s="733">
        <f t="shared" ref="J54:J61" si="8">SUM(COUNTIF(B54:H54,"9-15"))*(5.5)+SUM(COUNTIF(B54:H54,"10-15"))*(4.5)+SUM(COUNTIF(B54:H54,"9-16"))*(6.25)+SUM(COUNTIF(B54:H54,"9:30-15"))*(5)+SUM(COUNTIF(B54:H54,"10-16"))*(5.5)+SUM(COUNTIF(B54:H54,"10-14"))*(4)</f>
        <v>4.5</v>
      </c>
      <c r="K54" s="734"/>
    </row>
    <row r="55" spans="1:11" ht="13.5" customHeight="1" x14ac:dyDescent="0.15">
      <c r="A55" s="204" t="s">
        <v>158</v>
      </c>
      <c r="B55" s="342"/>
      <c r="C55" s="241"/>
      <c r="D55" s="275"/>
      <c r="E55" s="342"/>
      <c r="F55" s="275"/>
      <c r="G55" s="275"/>
      <c r="H55" s="275"/>
      <c r="I55" s="200">
        <f t="shared" ref="I55:I58" si="9">COUNTA(B55:H55)</f>
        <v>0</v>
      </c>
      <c r="J55" s="733">
        <f t="shared" si="8"/>
        <v>0</v>
      </c>
      <c r="K55" s="734"/>
    </row>
    <row r="56" spans="1:11" ht="13.5" customHeight="1" x14ac:dyDescent="0.15">
      <c r="A56" s="204" t="s">
        <v>159</v>
      </c>
      <c r="B56" s="338" t="s">
        <v>23</v>
      </c>
      <c r="C56" s="241"/>
      <c r="D56" s="241"/>
      <c r="E56" s="338" t="s">
        <v>23</v>
      </c>
      <c r="F56" s="241"/>
      <c r="G56" s="241"/>
      <c r="H56" s="241"/>
      <c r="I56" s="200">
        <f t="shared" si="9"/>
        <v>2</v>
      </c>
      <c r="J56" s="733">
        <f t="shared" si="8"/>
        <v>0</v>
      </c>
      <c r="K56" s="734"/>
    </row>
    <row r="57" spans="1:11" ht="13.5" customHeight="1" x14ac:dyDescent="0.15">
      <c r="A57" s="204" t="s">
        <v>160</v>
      </c>
      <c r="B57" s="344" t="s">
        <v>176</v>
      </c>
      <c r="C57" s="241"/>
      <c r="D57" s="241"/>
      <c r="E57" s="344" t="s">
        <v>161</v>
      </c>
      <c r="F57" s="241"/>
      <c r="G57" s="241"/>
      <c r="H57" s="241"/>
      <c r="I57" s="200">
        <f t="shared" si="9"/>
        <v>2</v>
      </c>
      <c r="J57" s="733">
        <f t="shared" si="8"/>
        <v>0</v>
      </c>
      <c r="K57" s="734"/>
    </row>
    <row r="58" spans="1:11" ht="13.5" customHeight="1" x14ac:dyDescent="0.15">
      <c r="A58" s="204" t="s">
        <v>15</v>
      </c>
      <c r="B58" s="239" t="s">
        <v>25</v>
      </c>
      <c r="C58" s="241"/>
      <c r="D58" s="241"/>
      <c r="E58" s="239" t="s">
        <v>25</v>
      </c>
      <c r="F58" s="241"/>
      <c r="G58" s="241"/>
      <c r="H58" s="241"/>
      <c r="I58" s="200">
        <f t="shared" si="9"/>
        <v>2</v>
      </c>
      <c r="J58" s="733">
        <f t="shared" si="8"/>
        <v>9</v>
      </c>
      <c r="K58" s="734"/>
    </row>
    <row r="59" spans="1:11" ht="13.5" customHeight="1" x14ac:dyDescent="0.15">
      <c r="A59" s="88" t="s">
        <v>183</v>
      </c>
      <c r="B59" s="239"/>
      <c r="C59" s="241"/>
      <c r="D59" s="241"/>
      <c r="E59" s="239" t="s">
        <v>25</v>
      </c>
      <c r="F59" s="241"/>
      <c r="G59" s="241"/>
      <c r="H59" s="241"/>
      <c r="I59" s="200">
        <f>COUNTA(B59:H59)</f>
        <v>1</v>
      </c>
      <c r="J59" s="733">
        <f t="shared" si="8"/>
        <v>4.5</v>
      </c>
      <c r="K59" s="734"/>
    </row>
    <row r="60" spans="1:11" ht="13.5" customHeight="1" x14ac:dyDescent="0.15">
      <c r="A60" s="88" t="s">
        <v>199</v>
      </c>
      <c r="B60" s="239" t="s">
        <v>25</v>
      </c>
      <c r="C60" s="282"/>
      <c r="D60" s="198"/>
      <c r="E60" s="239" t="s">
        <v>25</v>
      </c>
      <c r="F60" s="198"/>
      <c r="G60" s="198"/>
      <c r="H60" s="198"/>
      <c r="I60" s="200">
        <f t="shared" ref="I60:I61" si="10">COUNTA(B60:H60)</f>
        <v>2</v>
      </c>
      <c r="J60" s="733">
        <f t="shared" si="8"/>
        <v>9</v>
      </c>
      <c r="K60" s="734"/>
    </row>
    <row r="61" spans="1:11" ht="13.5" customHeight="1" x14ac:dyDescent="0.15">
      <c r="A61" s="88" t="s">
        <v>222</v>
      </c>
      <c r="B61" s="239" t="s">
        <v>29</v>
      </c>
      <c r="C61" s="282"/>
      <c r="D61" s="198"/>
      <c r="E61" s="239" t="s">
        <v>29</v>
      </c>
      <c r="F61" s="198"/>
      <c r="G61" s="198"/>
      <c r="H61" s="198"/>
      <c r="I61" s="200">
        <f t="shared" si="10"/>
        <v>2</v>
      </c>
      <c r="J61" s="733">
        <f t="shared" si="8"/>
        <v>8</v>
      </c>
      <c r="K61" s="734"/>
    </row>
    <row r="62" spans="1:11" ht="13.5" customHeight="1" x14ac:dyDescent="0.15">
      <c r="A62" s="201" t="s">
        <v>66</v>
      </c>
      <c r="B62" s="205"/>
      <c r="C62" s="202"/>
      <c r="D62" s="202"/>
      <c r="E62" s="203"/>
      <c r="F62" s="202"/>
      <c r="G62" s="202"/>
      <c r="H62" s="202"/>
      <c r="I62" s="200"/>
      <c r="J62" s="954"/>
      <c r="K62" s="955"/>
    </row>
    <row r="63" spans="1:11" ht="7.5" customHeight="1" x14ac:dyDescent="0.15">
      <c r="A63" s="207"/>
      <c r="B63" s="208"/>
      <c r="C63" s="208"/>
      <c r="D63" s="208"/>
      <c r="E63" s="208"/>
      <c r="F63" s="208"/>
      <c r="G63" s="208"/>
      <c r="H63" s="208"/>
      <c r="I63" s="209"/>
      <c r="J63" s="735" t="s">
        <v>234</v>
      </c>
      <c r="K63" s="735"/>
    </row>
    <row r="64" spans="1:11" s="1" customFormat="1" ht="18" customHeight="1" x14ac:dyDescent="0.15">
      <c r="A64" s="737" t="s">
        <v>143</v>
      </c>
      <c r="B64" s="738"/>
      <c r="C64" s="741" t="s">
        <v>162</v>
      </c>
      <c r="D64" s="742"/>
      <c r="E64" s="742"/>
      <c r="F64" s="742" t="s">
        <v>149</v>
      </c>
      <c r="G64" s="742"/>
      <c r="H64" s="743"/>
      <c r="I64" s="10"/>
      <c r="J64" s="736"/>
      <c r="K64" s="736"/>
    </row>
    <row r="65" spans="1:11" s="1" customFormat="1" ht="18" customHeight="1" x14ac:dyDescent="0.15">
      <c r="A65" s="739"/>
      <c r="B65" s="740"/>
      <c r="C65" s="744" t="s">
        <v>163</v>
      </c>
      <c r="D65" s="745"/>
      <c r="E65" s="745"/>
      <c r="F65" s="745" t="s">
        <v>164</v>
      </c>
      <c r="G65" s="745"/>
      <c r="H65" s="746"/>
      <c r="I65" s="210"/>
      <c r="J65" s="210"/>
      <c r="K65" s="210"/>
    </row>
  </sheetData>
  <mergeCells count="68">
    <mergeCell ref="J12:K12"/>
    <mergeCell ref="B1:G1"/>
    <mergeCell ref="H1:K1"/>
    <mergeCell ref="I3:I4"/>
    <mergeCell ref="J3:K4"/>
    <mergeCell ref="J5:K5"/>
    <mergeCell ref="J6:K6"/>
    <mergeCell ref="J7:K7"/>
    <mergeCell ref="J8:K8"/>
    <mergeCell ref="J9:K9"/>
    <mergeCell ref="J10:K10"/>
    <mergeCell ref="J11:K11"/>
    <mergeCell ref="J24:K24"/>
    <mergeCell ref="J13:K13"/>
    <mergeCell ref="J14:K14"/>
    <mergeCell ref="I15:I16"/>
    <mergeCell ref="J15:K16"/>
    <mergeCell ref="J17:K17"/>
    <mergeCell ref="J18:K18"/>
    <mergeCell ref="J19:K19"/>
    <mergeCell ref="J20:K20"/>
    <mergeCell ref="J21:K21"/>
    <mergeCell ref="J22:K22"/>
    <mergeCell ref="J23:K23"/>
    <mergeCell ref="J36:K36"/>
    <mergeCell ref="J25:K25"/>
    <mergeCell ref="J26:K26"/>
    <mergeCell ref="I27:I28"/>
    <mergeCell ref="J27:K28"/>
    <mergeCell ref="J29:K29"/>
    <mergeCell ref="J30:K30"/>
    <mergeCell ref="J31:K31"/>
    <mergeCell ref="J32:K32"/>
    <mergeCell ref="J33:K33"/>
    <mergeCell ref="J34:K34"/>
    <mergeCell ref="J35:K35"/>
    <mergeCell ref="J48:K48"/>
    <mergeCell ref="J37:K37"/>
    <mergeCell ref="J38:K38"/>
    <mergeCell ref="I39:I40"/>
    <mergeCell ref="J39:K40"/>
    <mergeCell ref="J41:K41"/>
    <mergeCell ref="J42:K42"/>
    <mergeCell ref="J43:K43"/>
    <mergeCell ref="J44:K44"/>
    <mergeCell ref="J45:K45"/>
    <mergeCell ref="J46:K46"/>
    <mergeCell ref="J47:K47"/>
    <mergeCell ref="J60:K60"/>
    <mergeCell ref="J49:K49"/>
    <mergeCell ref="J50:K50"/>
    <mergeCell ref="I51:I52"/>
    <mergeCell ref="J51:K52"/>
    <mergeCell ref="J53:K53"/>
    <mergeCell ref="J54:K54"/>
    <mergeCell ref="J55:K55"/>
    <mergeCell ref="J56:K56"/>
    <mergeCell ref="J57:K57"/>
    <mergeCell ref="J58:K58"/>
    <mergeCell ref="J59:K59"/>
    <mergeCell ref="J61:K61"/>
    <mergeCell ref="J62:K62"/>
    <mergeCell ref="J63:K64"/>
    <mergeCell ref="A64:B65"/>
    <mergeCell ref="C64:E64"/>
    <mergeCell ref="F64:H64"/>
    <mergeCell ref="C65:E65"/>
    <mergeCell ref="F65:H65"/>
  </mergeCells>
  <phoneticPr fontId="13"/>
  <pageMargins left="0.51181102362204722" right="0.51181102362204722" top="0.15748031496062992" bottom="0.15748031496062992" header="0.31496062992125984" footer="0.31496062992125984"/>
  <pageSetup paperSize="9" orientation="portrait" r:id="rId1"/>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099CA-3159-40AF-B3DA-FD437C783331}">
  <sheetPr>
    <tabColor theme="7" tint="0.59999389629810485"/>
    <pageSetUpPr fitToPage="1"/>
  </sheetPr>
  <dimension ref="A1:N52"/>
  <sheetViews>
    <sheetView zoomScale="90" zoomScaleNormal="90" workbookViewId="0">
      <selection activeCell="G9" sqref="G9"/>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228</v>
      </c>
      <c r="C1" s="683"/>
      <c r="D1" s="683"/>
      <c r="E1" s="683"/>
      <c r="F1" s="683"/>
      <c r="H1" s="847" t="s">
        <v>110</v>
      </c>
      <c r="I1" s="848"/>
      <c r="J1" s="849"/>
      <c r="K1" s="850"/>
    </row>
    <row r="2" spans="1:11" ht="9.9499999999999993" customHeight="1" x14ac:dyDescent="0.15">
      <c r="A2" s="14"/>
      <c r="I2" s="119"/>
      <c r="J2" s="3"/>
      <c r="K2" s="4"/>
    </row>
    <row r="3" spans="1:11" ht="19.5" customHeight="1" x14ac:dyDescent="0.15">
      <c r="A3" s="2" t="s">
        <v>64</v>
      </c>
      <c r="B3" s="90"/>
      <c r="C3" s="90">
        <v>45839</v>
      </c>
      <c r="D3" s="90">
        <v>45840</v>
      </c>
      <c r="E3" s="90">
        <v>45841</v>
      </c>
      <c r="F3" s="90">
        <v>45842</v>
      </c>
      <c r="G3" s="90">
        <v>45843</v>
      </c>
      <c r="H3" s="90">
        <v>45844</v>
      </c>
      <c r="I3" s="851" t="s">
        <v>1</v>
      </c>
      <c r="J3" s="853" t="s">
        <v>2</v>
      </c>
      <c r="K3" s="853"/>
    </row>
    <row r="4" spans="1:11" ht="19.5" customHeight="1" x14ac:dyDescent="0.15">
      <c r="A4" s="2" t="s">
        <v>3</v>
      </c>
      <c r="B4" s="2"/>
      <c r="C4" s="2" t="s">
        <v>5</v>
      </c>
      <c r="D4" s="21" t="s">
        <v>6</v>
      </c>
      <c r="E4" s="2" t="s">
        <v>7</v>
      </c>
      <c r="F4" s="2" t="s">
        <v>8</v>
      </c>
      <c r="G4" s="2" t="s">
        <v>9</v>
      </c>
      <c r="H4" s="24" t="s">
        <v>10</v>
      </c>
      <c r="I4" s="852"/>
      <c r="J4" s="853"/>
      <c r="K4" s="853"/>
    </row>
    <row r="5" spans="1:11" ht="19.5" customHeight="1" x14ac:dyDescent="0.15">
      <c r="A5" s="17" t="s">
        <v>12</v>
      </c>
      <c r="B5" s="2"/>
      <c r="C5" s="2"/>
      <c r="D5" s="2"/>
      <c r="E5" s="12"/>
      <c r="F5" s="12"/>
      <c r="G5" s="12"/>
      <c r="H5" s="12"/>
      <c r="I5" s="5"/>
      <c r="J5" s="682"/>
      <c r="K5" s="692"/>
    </row>
    <row r="6" spans="1:11" ht="19.5" customHeight="1" x14ac:dyDescent="0.15">
      <c r="A6" s="20" t="s">
        <v>108</v>
      </c>
      <c r="B6" s="26"/>
      <c r="C6" s="26"/>
      <c r="D6" s="11"/>
      <c r="E6" s="12"/>
      <c r="F6" s="12" t="s">
        <v>20</v>
      </c>
      <c r="G6" s="12" t="s">
        <v>20</v>
      </c>
      <c r="H6" s="59"/>
      <c r="I6" s="5">
        <f>COUNTIFS(B6:H6,"&lt;&gt;空",B6:H6,"&lt;&gt;休",B6:H6,"&lt;&gt;調",B6:H6,"&lt;&gt;",B6:H6,"&lt;&gt;調整休")</f>
        <v>2</v>
      </c>
      <c r="J6" s="682">
        <f>SUM(COUNTIF(B6:H6,"9-19"))*(9)+(COUNTIF(B6:H6,"9-18"))*(8)+(COUNTIF(B6:H6,"9-17"))*(7.25)+(COUNTIF(B6:H6,"9-16"))*(6.25)+(COUNTIF(B6:H6,"9-15"))*(5.5)+(COUNTIF(B6:H6,"9-14"))*(4.5)+(COUNTIF(B6:H6,"9-13"))*(4)+(COUNTIF(B6:H6,"9-12"))*(3)+(COUNTIF(B6:H6,"9-11"))*(2)+(COUNTIF(B6:H6,"9:30-11:30,16-19"))*(5)+(COUNTIF(B6:H6,"15-19"))*(4)+(COUNTIF(B6:H6,"14-19"))*(4.5)+(COUNTIF(B6:H6,"13-19"))*(5.5)+(COUNTIF(B6:H6,"13-18"))*(4.5)+(COUNTIF(B6:H6,"13-17"))*(4)+(COUNTIF(B6:H6,"12-18"))*(5.5)+(COUNTIF(B6:H6,"13:30-19"))*(5)+(COUNTIF(B6:H6,"16-19"))*(3)+(COUNTIF(B6:H6,"11-18"))*(6.25)</f>
        <v>9</v>
      </c>
      <c r="K6" s="692"/>
    </row>
    <row r="7" spans="1:11" ht="19.5" customHeight="1" x14ac:dyDescent="0.15">
      <c r="A7" s="20" t="s">
        <v>127</v>
      </c>
      <c r="B7" s="345"/>
      <c r="C7" s="2"/>
      <c r="D7" s="11"/>
      <c r="E7" s="12" t="s">
        <v>21</v>
      </c>
      <c r="F7" s="12" t="s">
        <v>213</v>
      </c>
      <c r="G7" s="12"/>
      <c r="H7" s="12" t="s">
        <v>184</v>
      </c>
      <c r="I7" s="5">
        <f>COUNTIFS(B7:H7,"&lt;&gt;空",B7:H7,"&lt;&gt;休",B7:H7,"&lt;&gt;調",B7:H7,"&lt;&gt;",B7:H7,"&lt;&gt;調整休")</f>
        <v>3</v>
      </c>
      <c r="J7" s="682">
        <v>16.25</v>
      </c>
      <c r="K7" s="692"/>
    </row>
    <row r="8" spans="1:11" ht="19.5" customHeight="1" x14ac:dyDescent="0.15">
      <c r="A8" s="20" t="s">
        <v>240</v>
      </c>
      <c r="B8" s="345"/>
      <c r="C8" s="2"/>
      <c r="D8" s="11"/>
      <c r="E8" s="12" t="s">
        <v>245</v>
      </c>
      <c r="F8" s="12" t="s">
        <v>245</v>
      </c>
      <c r="G8" s="12" t="s">
        <v>245</v>
      </c>
      <c r="H8" s="12"/>
      <c r="I8" s="5">
        <f>COUNTIFS(B8:H8,"&lt;&gt;空",B8:H8,"&lt;&gt;休",B8:H8,"&lt;&gt;調",B8:H8,"&lt;&gt;",B8:H8,"&lt;&gt;調整休")</f>
        <v>3</v>
      </c>
      <c r="J8" s="682">
        <f>SUM(COUNTIF(B8:H8,"9-19"))*(9)+(COUNTIF(B8:H8,"9-18"))*(8)+(COUNTIF(B8:H8,"9-17"))*(7.25)+(COUNTIF(B8:H8,"9-16"))*(6.25)+(COUNTIF(B8:H8,"9-15"))*(5.5)+(COUNTIF(B8:H8,"9-14"))*(4.5)+(COUNTIF(B8:H8,"9-13"))*(4)+(COUNTIF(B8:H8,"9-12"))*(3)+(COUNTIF(B8:H8,"9-11"))*(2)+(COUNTIF(B8:H8,"9:30-11:30,16-19"))*(5)+(COUNTIF(B8:H8,"15-19"))*(4)+(COUNTIF(B8:H8,"14-19"))*(4.5)+(COUNTIF(B8:H8,"13-19"))*(5.5)+(COUNTIF(B8:H8,"13-18"))*(4.5)+(COUNTIF(B8:H8,"13-17"))*(4)+(COUNTIF(B8:H8,"12-18"))*(5.5)+(COUNTIF(B8:H8,"13:30-19"))*(5)+(COUNTIF(B8:H8,"16-19"))*(3)+(COUNTIF(B8:H8,"11-18"))*(6.25)+(COUNTIF(B8:H8,"10-15:30"))*(5)</f>
        <v>15</v>
      </c>
      <c r="K8" s="692"/>
    </row>
    <row r="9" spans="1:11" ht="19.5" customHeight="1" x14ac:dyDescent="0.15">
      <c r="A9" s="20" t="s">
        <v>109</v>
      </c>
      <c r="B9" s="345"/>
      <c r="C9" s="2"/>
      <c r="D9" s="11"/>
      <c r="E9" s="12" t="s">
        <v>83</v>
      </c>
      <c r="F9" s="12" t="s">
        <v>83</v>
      </c>
      <c r="G9" s="16" t="s">
        <v>246</v>
      </c>
      <c r="H9" s="12" t="s">
        <v>83</v>
      </c>
      <c r="I9" s="5"/>
      <c r="J9" s="682"/>
      <c r="K9" s="692"/>
    </row>
    <row r="10" spans="1:11" ht="19.5" customHeight="1" x14ac:dyDescent="0.15">
      <c r="A10" s="56" t="s">
        <v>66</v>
      </c>
      <c r="B10" s="345"/>
      <c r="C10" s="345"/>
      <c r="D10" s="345"/>
      <c r="E10" s="12"/>
      <c r="F10" s="16"/>
      <c r="G10" s="16"/>
      <c r="H10" s="16"/>
      <c r="I10" s="5"/>
      <c r="J10" s="682"/>
      <c r="K10" s="682"/>
    </row>
    <row r="11" spans="1:11" ht="19.5" customHeight="1" x14ac:dyDescent="0.15">
      <c r="A11" s="22" t="s">
        <v>0</v>
      </c>
      <c r="B11" s="90">
        <v>45845</v>
      </c>
      <c r="C11" s="90">
        <v>45846</v>
      </c>
      <c r="D11" s="90">
        <v>45847</v>
      </c>
      <c r="E11" s="90">
        <v>45848</v>
      </c>
      <c r="F11" s="90">
        <v>45849</v>
      </c>
      <c r="G11" s="90">
        <v>45850</v>
      </c>
      <c r="H11" s="90">
        <v>45851</v>
      </c>
      <c r="I11" s="851" t="s">
        <v>1</v>
      </c>
      <c r="J11" s="853" t="s">
        <v>2</v>
      </c>
      <c r="K11" s="853"/>
    </row>
    <row r="12" spans="1:11" ht="19.5" customHeight="1" x14ac:dyDescent="0.15">
      <c r="A12" s="22" t="s">
        <v>3</v>
      </c>
      <c r="B12" s="2" t="s">
        <v>4</v>
      </c>
      <c r="C12" s="2" t="s">
        <v>5</v>
      </c>
      <c r="D12" s="21" t="s">
        <v>6</v>
      </c>
      <c r="E12" s="2" t="s">
        <v>7</v>
      </c>
      <c r="F12" s="2" t="s">
        <v>8</v>
      </c>
      <c r="G12" s="2" t="s">
        <v>9</v>
      </c>
      <c r="H12" s="24" t="s">
        <v>10</v>
      </c>
      <c r="I12" s="852"/>
      <c r="J12" s="853"/>
      <c r="K12" s="853"/>
    </row>
    <row r="13" spans="1:11" ht="19.5" customHeight="1" x14ac:dyDescent="0.15">
      <c r="A13" s="17" t="s">
        <v>13</v>
      </c>
      <c r="B13" s="12"/>
      <c r="C13" s="2"/>
      <c r="D13" s="2"/>
      <c r="E13" s="12"/>
      <c r="F13" s="12"/>
      <c r="G13" s="12"/>
      <c r="H13" s="12"/>
      <c r="I13" s="5"/>
      <c r="J13" s="682"/>
      <c r="K13" s="692"/>
    </row>
    <row r="14" spans="1:11" ht="19.5" customHeight="1" x14ac:dyDescent="0.15">
      <c r="A14" s="20" t="s">
        <v>108</v>
      </c>
      <c r="B14" s="12" t="s">
        <v>20</v>
      </c>
      <c r="C14" s="26"/>
      <c r="D14" s="11"/>
      <c r="E14" s="12"/>
      <c r="F14" s="284" t="s">
        <v>119</v>
      </c>
      <c r="G14" s="12"/>
      <c r="H14" s="59"/>
      <c r="I14" s="5">
        <f>COUNTIFS(B14:H14,"&lt;&gt;空",B14:H14,"&lt;&gt;休",B14:H14,"&lt;&gt;調",B14:H14,"&lt;&gt;",B14:H14,"&lt;&gt;調整休")</f>
        <v>2</v>
      </c>
      <c r="J14" s="682">
        <v>6.5</v>
      </c>
      <c r="K14" s="692"/>
    </row>
    <row r="15" spans="1:11" ht="19.5" customHeight="1" x14ac:dyDescent="0.15">
      <c r="A15" s="20" t="s">
        <v>127</v>
      </c>
      <c r="B15" s="12" t="s">
        <v>21</v>
      </c>
      <c r="C15" s="2"/>
      <c r="D15" s="11"/>
      <c r="E15" s="12" t="s">
        <v>21</v>
      </c>
      <c r="F15" s="12" t="s">
        <v>78</v>
      </c>
      <c r="G15" s="12" t="s">
        <v>177</v>
      </c>
      <c r="H15" s="59"/>
      <c r="I15" s="5">
        <f>COUNTIFS(B15:H15,"&lt;&gt;空",B15:H15,"&lt;&gt;休",B15:H15,"&lt;&gt;調",B15:H15,"&lt;&gt;",B15:H15,"&lt;&gt;調整休")</f>
        <v>4</v>
      </c>
      <c r="J15" s="682">
        <v>20.75</v>
      </c>
      <c r="K15" s="692"/>
    </row>
    <row r="16" spans="1:11" ht="19.5" customHeight="1" x14ac:dyDescent="0.15">
      <c r="A16" s="20" t="s">
        <v>240</v>
      </c>
      <c r="B16" s="12" t="s">
        <v>245</v>
      </c>
      <c r="C16" s="2"/>
      <c r="D16" s="11"/>
      <c r="E16" s="12" t="s">
        <v>245</v>
      </c>
      <c r="F16" s="12" t="s">
        <v>245</v>
      </c>
      <c r="G16" s="59"/>
      <c r="H16" s="12"/>
      <c r="I16" s="5">
        <f>COUNTIFS(B16:H16,"&lt;&gt;空",B16:H16,"&lt;&gt;休",B16:H16,"&lt;&gt;調",B16:H16,"&lt;&gt;",B16:H16,"&lt;&gt;調整休")</f>
        <v>3</v>
      </c>
      <c r="J16" s="682">
        <f>SUM(COUNTIF(B16:H16,"9-19"))*(9)+(COUNTIF(B16:H16,"9-18"))*(8)+(COUNTIF(B16:H16,"9-17"))*(7.25)+(COUNTIF(B16:H16,"9-16"))*(6.25)+(COUNTIF(B16:H16,"9-15"))*(5.5)+(COUNTIF(B16:H16,"9-14"))*(4.5)+(COUNTIF(B16:H16,"9-13"))*(4)+(COUNTIF(B16:H16,"9-12"))*(3)+(COUNTIF(B16:H16,"9-11"))*(2)+(COUNTIF(B16:H16,"9:30-11:30,16-19"))*(5)+(COUNTIF(B16:H16,"15-19"))*(4)+(COUNTIF(B16:H16,"14-19"))*(4.5)+(COUNTIF(B16:H16,"13-19"))*(5.5)+(COUNTIF(B16:H16,"13-18"))*(4.5)+(COUNTIF(B16:H16,"13-17"))*(4)+(COUNTIF(B16:H16,"12-18"))*(5.5)+(COUNTIF(B16:H16,"13:30-19"))*(5)+(COUNTIF(B16:H16,"16-19"))*(3)+(COUNTIF(B16:H16,"11-18"))*(6.25)+(COUNTIF(B16:H16,"10-15:30"))*(5)</f>
        <v>15</v>
      </c>
      <c r="K16" s="692"/>
    </row>
    <row r="17" spans="1:11" ht="19.5" customHeight="1" x14ac:dyDescent="0.15">
      <c r="A17" s="20" t="s">
        <v>109</v>
      </c>
      <c r="B17" s="12" t="s">
        <v>247</v>
      </c>
      <c r="C17" s="2"/>
      <c r="D17" s="11"/>
      <c r="E17" s="12" t="s">
        <v>247</v>
      </c>
      <c r="F17" s="16" t="s">
        <v>249</v>
      </c>
      <c r="G17" s="12" t="s">
        <v>83</v>
      </c>
      <c r="H17" s="12" t="s">
        <v>83</v>
      </c>
      <c r="I17" s="5"/>
      <c r="J17" s="682"/>
      <c r="K17" s="692"/>
    </row>
    <row r="18" spans="1:11" ht="19.5" customHeight="1" x14ac:dyDescent="0.15">
      <c r="A18" s="56" t="s">
        <v>66</v>
      </c>
      <c r="B18" s="12"/>
      <c r="C18" s="345"/>
      <c r="D18" s="345"/>
      <c r="E18" s="12"/>
      <c r="F18" s="16"/>
      <c r="G18" s="16"/>
      <c r="H18" s="16"/>
      <c r="I18" s="5"/>
      <c r="J18" s="682"/>
      <c r="K18" s="682"/>
    </row>
    <row r="19" spans="1:11" ht="19.5" customHeight="1" x14ac:dyDescent="0.15">
      <c r="A19" s="22" t="s">
        <v>0</v>
      </c>
      <c r="B19" s="23">
        <v>45852</v>
      </c>
      <c r="C19" s="23">
        <v>45853</v>
      </c>
      <c r="D19" s="23">
        <v>45854</v>
      </c>
      <c r="E19" s="23">
        <v>45855</v>
      </c>
      <c r="F19" s="23">
        <v>45856</v>
      </c>
      <c r="G19" s="23">
        <v>45857</v>
      </c>
      <c r="H19" s="23">
        <v>45858</v>
      </c>
      <c r="I19" s="851" t="s">
        <v>1</v>
      </c>
      <c r="J19" s="853" t="s">
        <v>2</v>
      </c>
      <c r="K19" s="853"/>
    </row>
    <row r="20" spans="1:11" ht="19.5" customHeight="1" x14ac:dyDescent="0.15">
      <c r="A20" s="22" t="s">
        <v>3</v>
      </c>
      <c r="B20" s="2" t="s">
        <v>4</v>
      </c>
      <c r="C20" s="21" t="s">
        <v>5</v>
      </c>
      <c r="D20" s="21" t="s">
        <v>6</v>
      </c>
      <c r="E20" s="2" t="s">
        <v>7</v>
      </c>
      <c r="F20" s="2" t="s">
        <v>8</v>
      </c>
      <c r="G20" s="2" t="s">
        <v>9</v>
      </c>
      <c r="H20" s="24" t="s">
        <v>10</v>
      </c>
      <c r="I20" s="852"/>
      <c r="J20" s="853"/>
      <c r="K20" s="853"/>
    </row>
    <row r="21" spans="1:11" ht="17.100000000000001" customHeight="1" x14ac:dyDescent="0.15">
      <c r="A21" s="17" t="s">
        <v>12</v>
      </c>
      <c r="B21" s="12"/>
      <c r="C21" s="2"/>
      <c r="D21" s="2"/>
      <c r="E21" s="12"/>
      <c r="F21" s="691" t="s">
        <v>60</v>
      </c>
      <c r="G21" s="691"/>
      <c r="H21" s="691"/>
      <c r="I21" s="346"/>
      <c r="J21" s="692"/>
      <c r="K21" s="692"/>
    </row>
    <row r="22" spans="1:11" ht="19.5" customHeight="1" x14ac:dyDescent="0.15">
      <c r="A22" s="20" t="s">
        <v>108</v>
      </c>
      <c r="B22" s="12" t="s">
        <v>20</v>
      </c>
      <c r="C22" s="26"/>
      <c r="D22" s="11"/>
      <c r="E22" s="12"/>
      <c r="F22" s="12" t="s">
        <v>20</v>
      </c>
      <c r="G22" s="12" t="s">
        <v>20</v>
      </c>
      <c r="H22" s="12" t="s">
        <v>20</v>
      </c>
      <c r="I22" s="5">
        <f>COUNTIFS(B22:H22,"&lt;&gt;空",B22:H22,"&lt;&gt;休",B22:H22,"&lt;&gt;調",B22:H22,"&lt;&gt;",B22:H22,"&lt;&gt;調整休")</f>
        <v>4</v>
      </c>
      <c r="J22" s="682">
        <f>SUM(COUNTIF(B22:H22,"9-19"))*(9)+(COUNTIF(B22:H22,"9-18"))*(8)+(COUNTIF(B22:H22,"9-17"))*(7.25)+(COUNTIF(B22:H22,"9-16"))*(6.25)+(COUNTIF(B22:H22,"9-15"))*(5.5)+(COUNTIF(B22:H22,"9-14"))*(4.5)+(COUNTIF(B22:H22,"9-13"))*(4)+(COUNTIF(B22:H22,"9-12"))*(3)+(COUNTIF(B22:H22,"9-11"))*(2)+(COUNTIF(B22:H22,"9:30-11:30,16-19"))*(5)+(COUNTIF(B22:H22,"15-19"))*(4)+(COUNTIF(B22:H22,"14-19"))*(4.5)+(COUNTIF(B22:H22,"13-19"))*(5.5)+(COUNTIF(B22:H22,"13-18"))*(4.5)+(COUNTIF(B22:H22,"13-17"))*(4)+(COUNTIF(B22:H22,"12-18"))*(5.5)+(COUNTIF(B22:H22,"13:30-19"))*(5)+(COUNTIF(B22:H22,"16-19"))*(3)+(COUNTIF(B22:H22,"11-18"))*(6.25)</f>
        <v>18</v>
      </c>
      <c r="K22" s="692"/>
    </row>
    <row r="23" spans="1:11" ht="19.5" customHeight="1" x14ac:dyDescent="0.15">
      <c r="A23" s="20" t="s">
        <v>127</v>
      </c>
      <c r="B23" s="12" t="s">
        <v>21</v>
      </c>
      <c r="C23" s="2"/>
      <c r="D23" s="11"/>
      <c r="E23" s="12" t="s">
        <v>21</v>
      </c>
      <c r="F23" s="12" t="s">
        <v>184</v>
      </c>
      <c r="G23" s="12" t="s">
        <v>177</v>
      </c>
      <c r="H23" s="12" t="s">
        <v>184</v>
      </c>
      <c r="I23" s="5">
        <f>COUNTIFS(B23:H23,"&lt;&gt;空",B23:H23,"&lt;&gt;休",B23:H23,"&lt;&gt;調",B23:H23,"&lt;&gt;",B23:H23,"&lt;&gt;調整休")</f>
        <v>5</v>
      </c>
      <c r="J23" s="682">
        <v>28.5</v>
      </c>
      <c r="K23" s="692"/>
    </row>
    <row r="24" spans="1:11" ht="19.5" customHeight="1" x14ac:dyDescent="0.15">
      <c r="A24" s="20" t="s">
        <v>240</v>
      </c>
      <c r="B24" s="12" t="s">
        <v>245</v>
      </c>
      <c r="C24" s="2"/>
      <c r="D24" s="11"/>
      <c r="E24" s="59"/>
      <c r="F24" s="12" t="s">
        <v>245</v>
      </c>
      <c r="G24" s="12" t="s">
        <v>245</v>
      </c>
      <c r="H24" s="12"/>
      <c r="I24" s="5">
        <f>COUNTIFS(B24:H24,"&lt;&gt;空",B24:H24,"&lt;&gt;休",B24:H24,"&lt;&gt;調",B24:H24,"&lt;&gt;",B24:H24,"&lt;&gt;調整休")</f>
        <v>3</v>
      </c>
      <c r="J24" s="682">
        <f>SUM(COUNTIF(B24:H24,"9-19"))*(9)+(COUNTIF(B24:H24,"9-18"))*(8)+(COUNTIF(B24:H24,"9-17"))*(7.25)+(COUNTIF(B24:H24,"9-16"))*(6.25)+(COUNTIF(B24:H24,"9-15"))*(5.5)+(COUNTIF(B24:H24,"9-14"))*(4.5)+(COUNTIF(B24:H24,"9-13"))*(4)+(COUNTIF(B24:H24,"9-12"))*(3)+(COUNTIF(B24:H24,"9-11"))*(2)+(COUNTIF(B24:H24,"9:30-11:30,16-19"))*(5)+(COUNTIF(B24:H24,"15-19"))*(4)+(COUNTIF(B24:H24,"14-19"))*(4.5)+(COUNTIF(B24:H24,"13-19"))*(5.5)+(COUNTIF(B24:H24,"13-18"))*(4.5)+(COUNTIF(B24:H24,"13-17"))*(4)+(COUNTIF(B24:H24,"12-18"))*(5.5)+(COUNTIF(B24:H24,"13:30-19"))*(5)+(COUNTIF(B24:H24,"16-19"))*(3)+(COUNTIF(B24:H24,"11-18"))*(6.25)+(COUNTIF(B24:H24,"10-15:30"))*(5)</f>
        <v>15</v>
      </c>
      <c r="K24" s="692"/>
    </row>
    <row r="25" spans="1:11" ht="19.5" customHeight="1" x14ac:dyDescent="0.15">
      <c r="A25" s="20" t="s">
        <v>109</v>
      </c>
      <c r="B25" s="12" t="s">
        <v>247</v>
      </c>
      <c r="C25" s="2"/>
      <c r="D25" s="11"/>
      <c r="E25" s="12" t="s">
        <v>247</v>
      </c>
      <c r="F25" s="16" t="s">
        <v>249</v>
      </c>
      <c r="G25" s="16" t="s">
        <v>250</v>
      </c>
      <c r="H25" s="12" t="s">
        <v>83</v>
      </c>
      <c r="I25" s="5"/>
      <c r="J25" s="682"/>
      <c r="K25" s="692"/>
    </row>
    <row r="26" spans="1:11" ht="19.5" customHeight="1" x14ac:dyDescent="0.15">
      <c r="A26" s="56" t="s">
        <v>66</v>
      </c>
      <c r="B26" s="12"/>
      <c r="C26" s="345"/>
      <c r="D26" s="345"/>
      <c r="E26" s="12"/>
      <c r="F26" s="16"/>
      <c r="G26" s="16"/>
      <c r="H26" s="16"/>
      <c r="I26" s="5"/>
      <c r="J26" s="682"/>
      <c r="K26" s="682"/>
    </row>
    <row r="27" spans="1:11" ht="19.5" customHeight="1" x14ac:dyDescent="0.15">
      <c r="A27" s="22" t="s">
        <v>0</v>
      </c>
      <c r="B27" s="90">
        <v>45859</v>
      </c>
      <c r="C27" s="90">
        <v>45860</v>
      </c>
      <c r="D27" s="90">
        <v>45861</v>
      </c>
      <c r="E27" s="90">
        <v>45862</v>
      </c>
      <c r="F27" s="90">
        <v>45863</v>
      </c>
      <c r="G27" s="90">
        <v>45864</v>
      </c>
      <c r="H27" s="90">
        <v>45865</v>
      </c>
      <c r="I27" s="851" t="s">
        <v>1</v>
      </c>
      <c r="J27" s="853" t="s">
        <v>2</v>
      </c>
      <c r="K27" s="853"/>
    </row>
    <row r="28" spans="1:11" ht="19.5" customHeight="1" x14ac:dyDescent="0.15">
      <c r="A28" s="22" t="s">
        <v>3</v>
      </c>
      <c r="B28" s="24" t="s">
        <v>4</v>
      </c>
      <c r="C28" s="21" t="s">
        <v>5</v>
      </c>
      <c r="D28" s="21" t="s">
        <v>6</v>
      </c>
      <c r="E28" s="2" t="s">
        <v>7</v>
      </c>
      <c r="F28" s="2" t="s">
        <v>8</v>
      </c>
      <c r="G28" s="2" t="s">
        <v>9</v>
      </c>
      <c r="H28" s="24" t="s">
        <v>10</v>
      </c>
      <c r="I28" s="852"/>
      <c r="J28" s="853"/>
      <c r="K28" s="853"/>
    </row>
    <row r="29" spans="1:11" ht="19.5" customHeight="1" x14ac:dyDescent="0.15">
      <c r="A29" s="17" t="s">
        <v>13</v>
      </c>
      <c r="B29" s="12"/>
      <c r="C29" s="2"/>
      <c r="D29" s="2"/>
      <c r="E29" s="12"/>
      <c r="F29" s="12"/>
      <c r="G29" s="12"/>
      <c r="H29" s="12"/>
      <c r="I29" s="5"/>
      <c r="J29" s="682"/>
      <c r="K29" s="692"/>
    </row>
    <row r="30" spans="1:11" ht="19.5" customHeight="1" x14ac:dyDescent="0.15">
      <c r="A30" s="20" t="s">
        <v>108</v>
      </c>
      <c r="B30" s="12" t="s">
        <v>20</v>
      </c>
      <c r="C30" s="26"/>
      <c r="D30" s="11"/>
      <c r="E30" s="12"/>
      <c r="F30" s="12" t="s">
        <v>20</v>
      </c>
      <c r="G30" s="12" t="s">
        <v>20</v>
      </c>
      <c r="H30" s="59"/>
      <c r="I30" s="5">
        <f>COUNTIFS(B30:H30,"&lt;&gt;空",B30:H30,"&lt;&gt;休",B30:H30,"&lt;&gt;調",B30:H30,"&lt;&gt;",B30:H30,"&lt;&gt;調整休")</f>
        <v>3</v>
      </c>
      <c r="J30" s="682">
        <f>SUM(COUNTIF(B30:H30,"9-19"))*(9)+(COUNTIF(B30:H30,"9-18"))*(8)+(COUNTIF(B30:H30,"9-17"))*(7.25)+(COUNTIF(B30:H30,"9-16"))*(6.25)+(COUNTIF(B30:H30,"9-15"))*(5.5)+(COUNTIF(B30:H30,"9-14"))*(4.5)+(COUNTIF(B30:H30,"9-13"))*(4)+(COUNTIF(B30:H30,"9-12"))*(3)+(COUNTIF(B30:H30,"9-11"))*(2)+(COUNTIF(B30:H30,"9:30-11:30,16-19"))*(5)+(COUNTIF(B30:H30,"15-19"))*(4)+(COUNTIF(B30:H30,"14-19"))*(4.5)+(COUNTIF(B30:H30,"13-19"))*(5.5)+(COUNTIF(B30:H30,"13-18"))*(4.5)+(COUNTIF(B30:H30,"13-17"))*(4)+(COUNTIF(B30:H30,"12-18"))*(5.5)+(COUNTIF(B30:H30,"13:30-19"))*(5)+(COUNTIF(B30:H30,"16-19"))*(3)+(COUNTIF(B30:H30,"11-18"))*(6.25)</f>
        <v>13.5</v>
      </c>
      <c r="K30" s="692"/>
    </row>
    <row r="31" spans="1:11" ht="19.5" customHeight="1" x14ac:dyDescent="0.15">
      <c r="A31" s="20" t="s">
        <v>127</v>
      </c>
      <c r="B31" s="12" t="s">
        <v>21</v>
      </c>
      <c r="C31" s="2"/>
      <c r="D31" s="11"/>
      <c r="E31" s="12" t="s">
        <v>21</v>
      </c>
      <c r="F31" s="12" t="s">
        <v>121</v>
      </c>
      <c r="G31" s="12"/>
      <c r="H31" s="12" t="s">
        <v>184</v>
      </c>
      <c r="I31" s="5">
        <f>COUNTIFS(B31:H31,"&lt;&gt;空",B31:H31,"&lt;&gt;休",B31:H31,"&lt;&gt;調",B31:H31,"&lt;&gt;",B31:H31,"&lt;&gt;調整休")</f>
        <v>4</v>
      </c>
      <c r="J31" s="682">
        <v>22.25</v>
      </c>
      <c r="K31" s="692"/>
    </row>
    <row r="32" spans="1:11" ht="19.5" customHeight="1" x14ac:dyDescent="0.15">
      <c r="A32" s="20" t="s">
        <v>240</v>
      </c>
      <c r="B32" s="12" t="s">
        <v>245</v>
      </c>
      <c r="C32" s="2"/>
      <c r="D32" s="11"/>
      <c r="E32" s="12" t="s">
        <v>245</v>
      </c>
      <c r="F32" s="12" t="s">
        <v>245</v>
      </c>
      <c r="G32" s="59"/>
      <c r="H32" s="12"/>
      <c r="I32" s="5">
        <f>COUNTIFS(B32:H32,"&lt;&gt;空",B32:H32,"&lt;&gt;休",B32:H32,"&lt;&gt;調",B32:H32,"&lt;&gt;",B32:H32,"&lt;&gt;調整休")</f>
        <v>3</v>
      </c>
      <c r="J32" s="682">
        <f>SUM(COUNTIF(B32:H32,"9-19"))*(9)+(COUNTIF(B32:H32,"9-18"))*(8)+(COUNTIF(B32:H32,"9-17"))*(7.25)+(COUNTIF(B32:H32,"9-16"))*(6.25)+(COUNTIF(B32:H32,"9-15"))*(5.5)+(COUNTIF(B32:H32,"9-14"))*(4.5)+(COUNTIF(B32:H32,"9-13"))*(4)+(COUNTIF(B32:H32,"9-12"))*(3)+(COUNTIF(B32:H32,"9-11"))*(2)+(COUNTIF(B32:H32,"9:30-11:30,16-19"))*(5)+(COUNTIF(B32:H32,"15-19"))*(4)+(COUNTIF(B32:H32,"14-19"))*(4.5)+(COUNTIF(B32:H32,"13-19"))*(5.5)+(COUNTIF(B32:H32,"13-18"))*(4.5)+(COUNTIF(B32:H32,"13-17"))*(4)+(COUNTIF(B32:H32,"12-18"))*(5.5)+(COUNTIF(B32:H32,"13:30-19"))*(5)+(COUNTIF(B32:H32,"16-19"))*(3)+(COUNTIF(B32:H32,"11-18"))*(6.25)+(COUNTIF(B32:H32,"10-15:30"))*(5)</f>
        <v>15</v>
      </c>
      <c r="K32" s="692"/>
    </row>
    <row r="33" spans="1:14" ht="19.5" customHeight="1" x14ac:dyDescent="0.15">
      <c r="A33" s="20" t="s">
        <v>109</v>
      </c>
      <c r="B33" s="12" t="s">
        <v>83</v>
      </c>
      <c r="C33" s="2"/>
      <c r="D33" s="11"/>
      <c r="E33" s="12" t="s">
        <v>247</v>
      </c>
      <c r="F33" s="16" t="s">
        <v>248</v>
      </c>
      <c r="G33" s="12" t="s">
        <v>83</v>
      </c>
      <c r="H33" s="12" t="s">
        <v>83</v>
      </c>
      <c r="I33" s="5"/>
      <c r="J33" s="682"/>
      <c r="K33" s="692"/>
    </row>
    <row r="34" spans="1:14" ht="19.5" customHeight="1" x14ac:dyDescent="0.15">
      <c r="A34" s="56" t="s">
        <v>66</v>
      </c>
      <c r="B34" s="12"/>
      <c r="C34" s="345"/>
      <c r="D34" s="345"/>
      <c r="E34" s="12"/>
      <c r="F34" s="347" t="s">
        <v>219</v>
      </c>
      <c r="G34" s="16"/>
      <c r="H34" s="16"/>
      <c r="I34" s="5"/>
      <c r="J34" s="682"/>
      <c r="K34" s="682"/>
    </row>
    <row r="35" spans="1:14" ht="19.5" customHeight="1" x14ac:dyDescent="0.15">
      <c r="A35" s="22" t="s">
        <v>0</v>
      </c>
      <c r="B35" s="23">
        <v>45866</v>
      </c>
      <c r="C35" s="23">
        <v>45867</v>
      </c>
      <c r="D35" s="23">
        <v>45868</v>
      </c>
      <c r="E35" s="23">
        <v>45869</v>
      </c>
      <c r="F35" s="23"/>
      <c r="G35" s="23"/>
      <c r="H35" s="23"/>
      <c r="I35" s="851" t="s">
        <v>1</v>
      </c>
      <c r="J35" s="853" t="s">
        <v>2</v>
      </c>
      <c r="K35" s="853"/>
    </row>
    <row r="36" spans="1:14" ht="19.5" customHeight="1" x14ac:dyDescent="0.15">
      <c r="A36" s="22" t="s">
        <v>3</v>
      </c>
      <c r="B36" s="2" t="s">
        <v>4</v>
      </c>
      <c r="C36" s="316" t="s">
        <v>5</v>
      </c>
      <c r="D36" s="21" t="s">
        <v>6</v>
      </c>
      <c r="E36" s="2" t="s">
        <v>7</v>
      </c>
      <c r="F36" s="2"/>
      <c r="G36" s="2"/>
      <c r="H36" s="24"/>
      <c r="I36" s="852"/>
      <c r="J36" s="853"/>
      <c r="K36" s="853"/>
    </row>
    <row r="37" spans="1:14" ht="17.100000000000001" customHeight="1" x14ac:dyDescent="0.15">
      <c r="A37" s="17" t="s">
        <v>12</v>
      </c>
      <c r="B37" s="12"/>
      <c r="C37" s="2"/>
      <c r="D37" s="2"/>
      <c r="E37" s="12"/>
      <c r="F37" s="2"/>
      <c r="G37" s="2"/>
      <c r="H37" s="2"/>
      <c r="I37" s="346"/>
      <c r="J37" s="692"/>
      <c r="K37" s="692"/>
    </row>
    <row r="38" spans="1:14" ht="19.5" customHeight="1" x14ac:dyDescent="0.15">
      <c r="A38" s="20" t="s">
        <v>108</v>
      </c>
      <c r="B38" s="12" t="s">
        <v>20</v>
      </c>
      <c r="C38" s="26"/>
      <c r="D38" s="11"/>
      <c r="E38" s="12"/>
      <c r="F38" s="11"/>
      <c r="G38" s="11"/>
      <c r="H38" s="11"/>
      <c r="I38" s="5">
        <f>COUNTIFS(B38:H38,"&lt;&gt;空",B38:H38,"&lt;&gt;休",B38:H38,"&lt;&gt;調",B38:H38,"&lt;&gt;",B38:H38,"&lt;&gt;調整休")</f>
        <v>1</v>
      </c>
      <c r="J38" s="682">
        <f>SUM(COUNTIF(B38:H38,"9-19"))*(9)+(COUNTIF(B38:H38,"9-18"))*(8)+(COUNTIF(B38:H38,"9-17"))*(7.25)+(COUNTIF(B38:H38,"9-16"))*(6.25)+(COUNTIF(B38:H38,"9-15"))*(5.5)+(COUNTIF(B38:H38,"9-14"))*(4.5)+(COUNTIF(B38:H38,"9-13"))*(4)+(COUNTIF(B38:H38,"9-12"))*(3)+(COUNTIF(B38:H38,"9-11"))*(2)+(COUNTIF(B38:H38,"9:30-11:30,16-19"))*(5)+(COUNTIF(B38:H38,"15-19"))*(4)+(COUNTIF(B38:H38,"14-19"))*(4.5)+(COUNTIF(B38:H38,"13-19"))*(5.5)+(COUNTIF(B38:H38,"13-18"))*(4.5)+(COUNTIF(B38:H38,"13-17"))*(4)+(COUNTIF(B38:H38,"12-18"))*(5.5)+(COUNTIF(B38:H38,"13:30-19"))*(5)+(COUNTIF(B38:H38,"16-19"))*(3)+(COUNTIF(B38:H38,"11-18"))*(6.25)</f>
        <v>4.5</v>
      </c>
      <c r="K38" s="692"/>
    </row>
    <row r="39" spans="1:14" ht="19.5" customHeight="1" x14ac:dyDescent="0.15">
      <c r="A39" s="20" t="s">
        <v>127</v>
      </c>
      <c r="B39" s="12" t="s">
        <v>21</v>
      </c>
      <c r="C39" s="2"/>
      <c r="D39" s="11"/>
      <c r="E39" s="12" t="s">
        <v>21</v>
      </c>
      <c r="F39" s="11"/>
      <c r="G39" s="11"/>
      <c r="H39" s="11"/>
      <c r="I39" s="5">
        <f>COUNTIFS(B39:H39,"&lt;&gt;空",B39:H39,"&lt;&gt;休",B39:H39,"&lt;&gt;調",B39:H39,"&lt;&gt;",B39:H39,"&lt;&gt;調整休")</f>
        <v>2</v>
      </c>
      <c r="J39" s="682">
        <f>SUM(COUNTIF(B39:H39,"9-19"))*(9)+(COUNTIF(B39:H39,"9-18"))*(8)+(COUNTIF(B39:H39,"9-17"))*(7.25)+(COUNTIF(B39:H39,"9-16"))*(6.25)+(COUNTIF(B39:H39,"9-15"))*(5.5)+(COUNTIF(B39:H39,"9-14"))*(4.5)+(COUNTIF(B39:H39,"9-13"))*(4)+(COUNTIF(B39:H39,"9-12"))*(3)+(COUNTIF(B39:H39,"9-11"))*(2)+(COUNTIF(B39:H39,"9:30-11:30,16-19"))*(5)+(COUNTIF(B39:H39,"15-19"))*(4)+(COUNTIF(B39:H39,"14-19"))*(4.5)+(COUNTIF(B39:H39,"13-19"))*(5.5)+(COUNTIF(B39:H39,"13-18"))*(4.5)+(COUNTIF(B39:H39,"13-17"))*(4)+(COUNTIF(B39:H39,"12-18"))*(5.5)+(COUNTIF(B39:H39,"13:30-19"))*(5)+(COUNTIF(B39:H39,"16-19"))*(3)+(COUNTIF(B39:H39,"11-18"))*(6.25)</f>
        <v>9</v>
      </c>
      <c r="K39" s="692"/>
    </row>
    <row r="40" spans="1:14" ht="19.5" customHeight="1" x14ac:dyDescent="0.15">
      <c r="A40" s="20" t="s">
        <v>240</v>
      </c>
      <c r="B40" s="12" t="s">
        <v>245</v>
      </c>
      <c r="C40" s="2"/>
      <c r="D40" s="11"/>
      <c r="E40" s="12" t="s">
        <v>245</v>
      </c>
      <c r="F40" s="11"/>
      <c r="G40" s="11"/>
      <c r="H40" s="11"/>
      <c r="I40" s="5">
        <f>COUNTIFS(B40:H40,"&lt;&gt;空",B40:H40,"&lt;&gt;休",B40:H40,"&lt;&gt;調",B40:H40,"&lt;&gt;",B40:H40,"&lt;&gt;調整休")</f>
        <v>2</v>
      </c>
      <c r="J40" s="682">
        <f>SUM(COUNTIF(B40:H40,"9-19"))*(9)+(COUNTIF(B40:H40,"9-18"))*(8)+(COUNTIF(B40:H40,"9-17"))*(7.25)+(COUNTIF(B40:H40,"9-16"))*(6.25)+(COUNTIF(B40:H40,"9-15"))*(5.5)+(COUNTIF(B40:H40,"9-14"))*(4.5)+(COUNTIF(B40:H40,"9-13"))*(4)+(COUNTIF(B40:H40,"9-12"))*(3)+(COUNTIF(B40:H40,"9-11"))*(2)+(COUNTIF(B40:H40,"9:30-11:30,16-19"))*(5)+(COUNTIF(B40:H40,"15-19"))*(4)+(COUNTIF(B40:H40,"14-19"))*(4.5)+(COUNTIF(B40:H40,"13-19"))*(5.5)+(COUNTIF(B40:H40,"13-18"))*(4.5)+(COUNTIF(B40:H40,"13-17"))*(4)+(COUNTIF(B40:H40,"12-18"))*(5.5)+(COUNTIF(B40:H40,"13:30-19"))*(5)+(COUNTIF(B40:H40,"16-19"))*(3)+(COUNTIF(B40:H40,"11-18"))*(6.25)+(COUNTIF(B40:H40,"10-15:30"))*(5)</f>
        <v>10</v>
      </c>
      <c r="K40" s="692"/>
    </row>
    <row r="41" spans="1:14" ht="19.5" customHeight="1" x14ac:dyDescent="0.15">
      <c r="A41" s="20" t="s">
        <v>109</v>
      </c>
      <c r="B41" s="12" t="s">
        <v>247</v>
      </c>
      <c r="C41" s="2"/>
      <c r="D41" s="11"/>
      <c r="E41" s="12" t="s">
        <v>247</v>
      </c>
      <c r="F41" s="11"/>
      <c r="G41" s="11"/>
      <c r="H41" s="11"/>
      <c r="I41" s="5"/>
      <c r="J41" s="682"/>
      <c r="K41" s="692"/>
    </row>
    <row r="42" spans="1:14" ht="19.5" customHeight="1" x14ac:dyDescent="0.15">
      <c r="A42" s="56" t="s">
        <v>66</v>
      </c>
      <c r="B42" s="12"/>
      <c r="C42" s="345"/>
      <c r="D42" s="345"/>
      <c r="E42" s="12"/>
      <c r="F42" s="345"/>
      <c r="G42" s="345"/>
      <c r="H42" s="345"/>
      <c r="I42" s="5"/>
      <c r="J42" s="682"/>
      <c r="K42" s="682"/>
    </row>
    <row r="43" spans="1:14" ht="19.5" customHeight="1" x14ac:dyDescent="0.15">
      <c r="A43" s="41"/>
      <c r="B43" s="42"/>
      <c r="C43" s="42"/>
      <c r="D43" s="42"/>
      <c r="E43" s="42"/>
      <c r="F43" s="42"/>
      <c r="G43" s="42"/>
      <c r="H43" s="42"/>
      <c r="I43" s="881" t="s">
        <v>234</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8">
    <mergeCell ref="I19:I20"/>
    <mergeCell ref="I27:I28"/>
    <mergeCell ref="I35:I36"/>
    <mergeCell ref="J13:K13"/>
    <mergeCell ref="B1:F1"/>
    <mergeCell ref="H1:K1"/>
    <mergeCell ref="I3:I4"/>
    <mergeCell ref="J3:K4"/>
    <mergeCell ref="J5:K5"/>
    <mergeCell ref="J6:K6"/>
    <mergeCell ref="I11:I12"/>
    <mergeCell ref="J7:K7"/>
    <mergeCell ref="J8:K8"/>
    <mergeCell ref="J9:K9"/>
    <mergeCell ref="J10:K10"/>
    <mergeCell ref="J11:K12"/>
    <mergeCell ref="J25:K25"/>
    <mergeCell ref="J14:K14"/>
    <mergeCell ref="J15:K15"/>
    <mergeCell ref="J16:K16"/>
    <mergeCell ref="J17:K17"/>
    <mergeCell ref="J18:K18"/>
    <mergeCell ref="J19:K20"/>
    <mergeCell ref="F21:H21"/>
    <mergeCell ref="J21:K21"/>
    <mergeCell ref="J22:K22"/>
    <mergeCell ref="J23:K23"/>
    <mergeCell ref="J24:K24"/>
    <mergeCell ref="J39:K39"/>
    <mergeCell ref="J26:K26"/>
    <mergeCell ref="J27:K28"/>
    <mergeCell ref="J29:K29"/>
    <mergeCell ref="J30:K30"/>
    <mergeCell ref="J31:K31"/>
    <mergeCell ref="J32:K32"/>
    <mergeCell ref="J33:K33"/>
    <mergeCell ref="J34:K34"/>
    <mergeCell ref="J35:K36"/>
    <mergeCell ref="J37:K37"/>
    <mergeCell ref="J38:K38"/>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337FC7FC-508B-490D-99A9-C2DBCFA78D99}">
          <x14:formula1>
            <xm:f>'F:\Users\clmiwa-three\Downloads\[《中村》新田・草加 エリア 仮シフト【12月16日～1月15日】.xlsx]参照データベース'!#REF!</xm:f>
          </x14:formula1>
          <xm:sqref>G1 E43:H43 C42:D43 B10:D10 B7:B9 C26:D26 F42:H42 C34:D34 C18:D18</xm:sqref>
        </x14:dataValidation>
      </x14:dataValidations>
    </ext>
  </extLst>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BD7E1-4466-463D-A261-265101866B03}">
  <sheetPr>
    <tabColor theme="7" tint="0.59999389629810485"/>
    <pageSetUpPr fitToPage="1"/>
  </sheetPr>
  <dimension ref="A1:N62"/>
  <sheetViews>
    <sheetView zoomScale="90" zoomScaleNormal="90" workbookViewId="0">
      <selection activeCell="P41" sqref="P41"/>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228</v>
      </c>
      <c r="C1" s="683"/>
      <c r="D1" s="683"/>
      <c r="E1" s="683"/>
      <c r="F1" s="683"/>
      <c r="H1" s="729" t="s">
        <v>111</v>
      </c>
      <c r="I1" s="730"/>
      <c r="J1" s="731"/>
      <c r="K1" s="732"/>
    </row>
    <row r="2" spans="1:11" ht="9.9499999999999993" customHeight="1" x14ac:dyDescent="0.15">
      <c r="A2" s="14"/>
      <c r="I2" s="14"/>
      <c r="J2" s="3"/>
      <c r="K2" s="4"/>
    </row>
    <row r="3" spans="1:11" ht="15" customHeight="1" x14ac:dyDescent="0.15">
      <c r="A3" s="2" t="s">
        <v>64</v>
      </c>
      <c r="B3" s="90"/>
      <c r="C3" s="259">
        <v>45839</v>
      </c>
      <c r="D3" s="259">
        <v>45840</v>
      </c>
      <c r="E3" s="259">
        <v>45841</v>
      </c>
      <c r="F3" s="259">
        <v>45842</v>
      </c>
      <c r="G3" s="259">
        <v>45843</v>
      </c>
      <c r="H3" s="259">
        <v>45844</v>
      </c>
      <c r="I3" s="727" t="s">
        <v>1</v>
      </c>
      <c r="J3" s="717" t="s">
        <v>2</v>
      </c>
      <c r="K3" s="718"/>
    </row>
    <row r="4" spans="1:11" ht="15" customHeight="1" x14ac:dyDescent="0.15">
      <c r="A4" s="2" t="s">
        <v>3</v>
      </c>
      <c r="B4" s="2"/>
      <c r="C4" s="62" t="s">
        <v>5</v>
      </c>
      <c r="D4" s="21" t="s">
        <v>6</v>
      </c>
      <c r="E4" s="2" t="s">
        <v>7</v>
      </c>
      <c r="F4" s="2" t="s">
        <v>8</v>
      </c>
      <c r="G4" s="2" t="s">
        <v>9</v>
      </c>
      <c r="H4" s="24" t="s">
        <v>10</v>
      </c>
      <c r="I4" s="728"/>
      <c r="J4" s="719"/>
      <c r="K4" s="720"/>
    </row>
    <row r="5" spans="1:11" ht="15" customHeight="1" x14ac:dyDescent="0.15">
      <c r="A5" s="17" t="s">
        <v>12</v>
      </c>
      <c r="B5" s="2"/>
      <c r="C5" s="62"/>
      <c r="D5" s="2"/>
      <c r="E5" s="12"/>
      <c r="F5" s="12"/>
      <c r="G5" s="12"/>
      <c r="H5" s="12"/>
      <c r="I5" s="5"/>
      <c r="J5" s="682"/>
      <c r="K5" s="692"/>
    </row>
    <row r="6" spans="1:11" ht="15" customHeight="1" x14ac:dyDescent="0.15">
      <c r="A6" s="20" t="s">
        <v>112</v>
      </c>
      <c r="B6" s="26"/>
      <c r="C6" s="37"/>
      <c r="D6" s="32"/>
      <c r="E6" s="54" t="s">
        <v>67</v>
      </c>
      <c r="F6" s="118" t="s">
        <v>179</v>
      </c>
      <c r="G6" s="58"/>
      <c r="H6" s="87"/>
      <c r="I6" s="5">
        <f>COUNTIFS(B6:H6,"&lt;&gt;空",B6:H6,"&lt;&gt;休",B6:H6,"&lt;&gt;調",B6:H6,"&lt;&gt;",B6:H6,"&lt;&gt;調整休")</f>
        <v>2</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COUNTIF(B6:H6,"13-16"))*(3)+(COUNTIF(B6:H6,"工場9:30-15"))*(5)+(COUNTIF(B6:H6,"工場9-15"))*(5.5)+(COUNTIF(B6:H6,"Y10-・店15-"))*(6.25)</f>
        <v>7.25</v>
      </c>
      <c r="K6" s="692"/>
    </row>
    <row r="7" spans="1:11" ht="15" customHeight="1" x14ac:dyDescent="0.15">
      <c r="A7" s="20" t="s">
        <v>113</v>
      </c>
      <c r="B7" s="2"/>
      <c r="C7" s="62"/>
      <c r="D7" s="32"/>
      <c r="E7" s="54" t="s">
        <v>21</v>
      </c>
      <c r="F7" s="12" t="s">
        <v>20</v>
      </c>
      <c r="G7" s="87"/>
      <c r="H7" s="12" t="s">
        <v>214</v>
      </c>
      <c r="I7" s="5">
        <f>COUNTIFS(B7:H7,"&lt;&gt;空",B7:H7,"&lt;&gt;休",B7:H7,"&lt;&gt;調",B7:H7,"&lt;&gt;",B7:H7,"&lt;&gt;調整休")</f>
        <v>3</v>
      </c>
      <c r="J7" s="682">
        <v>12.5</v>
      </c>
      <c r="K7" s="692"/>
    </row>
    <row r="8" spans="1:11" ht="15" customHeight="1" x14ac:dyDescent="0.15">
      <c r="A8" s="20" t="s">
        <v>114</v>
      </c>
      <c r="B8" s="2"/>
      <c r="C8" s="62"/>
      <c r="D8" s="32"/>
      <c r="E8" s="16"/>
      <c r="F8" s="54" t="s">
        <v>77</v>
      </c>
      <c r="G8" s="54"/>
      <c r="H8" s="116" t="s">
        <v>116</v>
      </c>
      <c r="I8" s="5">
        <f>COUNTIFS(B8:H8,"&lt;&gt;空",B8:H8,"&lt;&gt;休",B8:H8,"&lt;&gt;調",B8:H8,"&lt;&gt;",B8:H8,"&lt;&gt;調整休")</f>
        <v>2</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COUNTIF(B8:H8,"12:30-17:30"))*(4.5)</f>
        <v>8.5</v>
      </c>
      <c r="K8" s="692"/>
    </row>
    <row r="9" spans="1:11" ht="15" customHeight="1" x14ac:dyDescent="0.15">
      <c r="A9" s="20" t="s">
        <v>115</v>
      </c>
      <c r="B9" s="38"/>
      <c r="C9" s="39"/>
      <c r="D9" s="38"/>
      <c r="E9" s="12"/>
      <c r="F9" s="40"/>
      <c r="G9" s="12" t="s">
        <v>21</v>
      </c>
      <c r="H9" s="12" t="s">
        <v>21</v>
      </c>
      <c r="I9" s="5">
        <f t="shared" ref="I9:I11" si="0">COUNTIFS(B9:H9,"&lt;&gt;空",B9:H9,"&lt;&gt;休",B9:H9,"&lt;&gt;調",B9:H9,"&lt;&gt;",B9:H9,"&lt;&gt;調整休")</f>
        <v>2</v>
      </c>
      <c r="J9" s="682">
        <f t="shared" ref="J9:J10" si="1">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13:30-19"))*(5)+(COUNTIF(B9:H9,"14-17"))*(4)+(COUNTIF(B9:H9,"16-19"))*(4)+(COUNTIF(B9:H9,"13-16"))*(3)</f>
        <v>9</v>
      </c>
      <c r="K9" s="692"/>
    </row>
    <row r="10" spans="1:11" ht="15" customHeight="1" x14ac:dyDescent="0.15">
      <c r="A10" s="20" t="s">
        <v>128</v>
      </c>
      <c r="B10" s="38"/>
      <c r="C10" s="39"/>
      <c r="D10" s="38"/>
      <c r="E10" s="29"/>
      <c r="F10" s="29" t="s">
        <v>23</v>
      </c>
      <c r="G10" s="12"/>
      <c r="H10" s="12" t="s">
        <v>20</v>
      </c>
      <c r="I10" s="5">
        <f t="shared" si="0"/>
        <v>2</v>
      </c>
      <c r="J10" s="682">
        <f t="shared" si="1"/>
        <v>8.5</v>
      </c>
      <c r="K10" s="692"/>
    </row>
    <row r="11" spans="1:11" ht="15" customHeight="1" x14ac:dyDescent="0.15">
      <c r="A11" s="20" t="s">
        <v>202</v>
      </c>
      <c r="B11" s="38"/>
      <c r="C11" s="39"/>
      <c r="D11" s="38"/>
      <c r="E11" s="29"/>
      <c r="F11" s="29"/>
      <c r="G11" s="12" t="s">
        <v>20</v>
      </c>
      <c r="H11" s="12" t="s">
        <v>20</v>
      </c>
      <c r="I11" s="5">
        <f t="shared" si="0"/>
        <v>2</v>
      </c>
      <c r="J11" s="682">
        <f>SUM(COUNTIF(B11:H11,"9-14:30"))*(5)+(COUNTIF(B11:H11,"9-20"))*(10)+(COUNTIF(B11:H11,"9-19"))*(9)+(COUNTIF(B11:H11,"9-18"))*(8)+(COUNTIF(B11:H11,"9-17"))*(7.25)+(COUNTIF(B11:H11,"9-16"))*(6.25)+(COUNTIF(B11:H11,"9-15"))*(5.5)+(COUNTIF(B11:H11,"9-14"))*(4.5)+(COUNTIF(B11:H11,"9-13,17-20"))*(7)+(COUNTIF(B11:H11,"9-13"))*(4)+(COUNTIF(B11:H11,"9-12,18-20"))*(5)+(COUNTIF(B11:H11,"9-12,16-20"))*(7)+(COUNTIF(B11:H11,"9-12,16-19"))*(6)+(COUNTIF(B11:H11,"9-13,16-20"))*(6)+(COUNTIF(B11:H11,"9-12"))*(3)+(COUNTIF(B11:H11,"9-11:30"))*(2.5)+(COUNTIF(B11:H11,"9-11,16-19"))*(5)+(COUNTIF(B11:H11,"9-11"))*(2)+(COUNTIF(B11:H11,"9:30-11:30,16-19"))*(5)+(COUNTIF(B11:H11,"19-20"))*(1)+(COUNTIF(B11:H11,"17-20"))*(3)+(COUNTIF(B11:H11,"16-20"))*(4)+(COUNTIF(B11:H11,"15-20"))*(4.5)+(COUNTIF(B11:H11,"15-19"))*(4)+(COUNTIF(B11:H11,"14-20"))*(5.5)+(COUNTIF(B11:H11,"14-19"))*(4.5)+(COUNTIF(B11:H11,"14:30-20"))*(5)+(COUNTIF(B11:H11,"13-20"))*(6.25)+(COUNTIF(B11:H11,"13-19"))*(5.5)+(COUNTIF(B11:H11,"13-18"))*(4.5)+(COUNTIF(B11:H11,"13-17"))*(4)+(COUNTIF(B11:H11,"12-20"))*(7.25)+(COUNTIF(B11:H11,"10-20"))*(9)+(COUNTIF(B11:H11,"10-15"))*(4.5)+(COUNTIF(B11:H11,"12-18"))*(5.5)+(COUNTIF(B11:H11,"10-12,14-19"))*(6.5)+(COUNTIF(B11:H11,"10-14"))*(4)+(COUNTIF(B11:H11,"13:30-19"))*(5)+(COUNTIF(B11:H11,"14-17"))*(4)+(COUNTIF(B11:H11,"16-19"))*(3)+(COUNTIF(B11:H11,"13-16"))*(3)</f>
        <v>9</v>
      </c>
      <c r="K11" s="692"/>
    </row>
    <row r="12" spans="1:11" ht="15" customHeight="1" x14ac:dyDescent="0.15">
      <c r="A12" s="56" t="s">
        <v>66</v>
      </c>
      <c r="B12" s="38"/>
      <c r="C12" s="39"/>
      <c r="D12" s="38"/>
      <c r="E12" s="117"/>
      <c r="F12" s="258" t="s">
        <v>101</v>
      </c>
      <c r="G12" s="258" t="s">
        <v>244</v>
      </c>
      <c r="H12" s="117"/>
      <c r="I12" s="27"/>
      <c r="J12" s="48"/>
      <c r="K12" s="102"/>
    </row>
    <row r="13" spans="1:11" ht="15" customHeight="1" x14ac:dyDescent="0.15">
      <c r="A13" s="33" t="s">
        <v>0</v>
      </c>
      <c r="B13" s="53">
        <v>45845</v>
      </c>
      <c r="C13" s="53">
        <v>45846</v>
      </c>
      <c r="D13" s="53">
        <v>45847</v>
      </c>
      <c r="E13" s="53">
        <v>45848</v>
      </c>
      <c r="F13" s="53">
        <v>45849</v>
      </c>
      <c r="G13" s="53">
        <v>45850</v>
      </c>
      <c r="H13" s="53">
        <v>45851</v>
      </c>
      <c r="I13" s="7"/>
      <c r="J13" s="717" t="s">
        <v>2</v>
      </c>
      <c r="K13" s="718"/>
    </row>
    <row r="14" spans="1:11" ht="15" customHeight="1" x14ac:dyDescent="0.15">
      <c r="A14" s="22" t="s">
        <v>3</v>
      </c>
      <c r="B14" s="2" t="s">
        <v>4</v>
      </c>
      <c r="C14" s="2" t="s">
        <v>5</v>
      </c>
      <c r="D14" s="21" t="s">
        <v>6</v>
      </c>
      <c r="E14" s="2" t="s">
        <v>7</v>
      </c>
      <c r="F14" s="2" t="s">
        <v>8</v>
      </c>
      <c r="G14" s="2" t="s">
        <v>9</v>
      </c>
      <c r="H14" s="24" t="s">
        <v>10</v>
      </c>
      <c r="I14" s="8"/>
      <c r="J14" s="719"/>
      <c r="K14" s="720"/>
    </row>
    <row r="15" spans="1:11" ht="15" customHeight="1" x14ac:dyDescent="0.15">
      <c r="A15" s="17" t="s">
        <v>13</v>
      </c>
      <c r="B15" s="12"/>
      <c r="C15" s="2"/>
      <c r="D15" s="2"/>
      <c r="E15" s="12"/>
      <c r="F15" s="12"/>
      <c r="G15" s="12"/>
      <c r="H15" s="12"/>
      <c r="I15" s="5"/>
      <c r="J15" s="682"/>
      <c r="K15" s="692"/>
    </row>
    <row r="16" spans="1:11" ht="15" customHeight="1" x14ac:dyDescent="0.15">
      <c r="A16" s="19" t="s">
        <v>112</v>
      </c>
      <c r="B16" s="12" t="s">
        <v>20</v>
      </c>
      <c r="C16" s="26"/>
      <c r="D16" s="32"/>
      <c r="E16" s="54" t="s">
        <v>67</v>
      </c>
      <c r="F16" s="339" t="s">
        <v>119</v>
      </c>
      <c r="G16" s="54" t="s">
        <v>67</v>
      </c>
      <c r="H16" s="87"/>
      <c r="I16" s="5">
        <f>COUNTIFS(B16:H16,"&lt;&gt;空",B16:H16,"&lt;&gt;休",B16:H16,"&lt;&gt;調",B16:H16,"&lt;&gt;",B16:H16,"&lt;&gt;調整休")</f>
        <v>4</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(4)+(COUNTIF(B16:H16,"16-19"))*(4)+(COUNTIF(B16:H16,"13-16"))*(3)+(COUNTIF(B16:H16,"工場9:30-15"))*(5)+(COUNTIF(B16:H16,"工場9-15"))*(5.5)+(COUNTIF(B16:H16,"Y10-・店15-"))*(6.25)</f>
        <v>19</v>
      </c>
      <c r="K16" s="692"/>
    </row>
    <row r="17" spans="1:11" ht="15" customHeight="1" x14ac:dyDescent="0.15">
      <c r="A17" s="20" t="s">
        <v>113</v>
      </c>
      <c r="B17" s="12" t="s">
        <v>21</v>
      </c>
      <c r="C17" s="2"/>
      <c r="D17" s="32"/>
      <c r="E17" s="12" t="s">
        <v>21</v>
      </c>
      <c r="F17" s="12" t="s">
        <v>20</v>
      </c>
      <c r="G17" s="54"/>
      <c r="H17" s="87"/>
      <c r="I17" s="5">
        <f>COUNTIFS(B17:H17,"&lt;&gt;空",B17:H17,"&lt;&gt;休",B17:H17,"&lt;&gt;調",B17:H17,"&lt;&gt;",B17:H17,"&lt;&gt;調整休")</f>
        <v>3</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13:30-19"))*(5)+(COUNTIF(B17:H17,"14-17"))*(4)+(COUNTIF(B17:H17,"16-19"))*(4)+(COUNTIF(B17:H17,"13-16"))*(3)+(COUNTIF(B17:H17,"12-16"))*(4)</f>
        <v>13.5</v>
      </c>
      <c r="K17" s="692"/>
    </row>
    <row r="18" spans="1:11" ht="15" customHeight="1" x14ac:dyDescent="0.15">
      <c r="A18" s="20" t="s">
        <v>114</v>
      </c>
      <c r="B18" s="12"/>
      <c r="C18" s="2"/>
      <c r="D18" s="32"/>
      <c r="E18" s="16"/>
      <c r="F18" s="54" t="s">
        <v>77</v>
      </c>
      <c r="G18" s="54"/>
      <c r="H18" s="116" t="s">
        <v>116</v>
      </c>
      <c r="I18" s="5">
        <f>COUNTIFS(B18:H18,"&lt;&gt;空",B18:H18,"&lt;&gt;休",B18:H18,"&lt;&gt;調",B18:H18,"&lt;&gt;",B18:H18,"&lt;&gt;調整休")</f>
        <v>2</v>
      </c>
      <c r="J18" s="682">
        <f>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13:30-19"))*(5)+(COUNTIF(B18:H18,"14-17"))*(4)+(COUNTIF(B18:H18,"16-19"))*(4)+(COUNTIF(B18:H18,"13-16"))*(3)+(COUNTIF(B18:H18,"12:30-17:30"))*(4.5)</f>
        <v>8.5</v>
      </c>
      <c r="K18" s="692"/>
    </row>
    <row r="19" spans="1:11" ht="15" customHeight="1" x14ac:dyDescent="0.15">
      <c r="A19" s="20" t="s">
        <v>115</v>
      </c>
      <c r="B19" s="12" t="s">
        <v>21</v>
      </c>
      <c r="C19" s="38"/>
      <c r="D19" s="38"/>
      <c r="E19" s="12"/>
      <c r="F19" s="40"/>
      <c r="G19" s="12" t="s">
        <v>21</v>
      </c>
      <c r="H19" s="12" t="s">
        <v>21</v>
      </c>
      <c r="I19" s="5">
        <f t="shared" ref="I19:I21" si="2">COUNTIFS(B19:H19,"&lt;&gt;空",B19:H19,"&lt;&gt;休",B19:H19,"&lt;&gt;調",B19:H19,"&lt;&gt;",B19:H19,"&lt;&gt;調整休")</f>
        <v>3</v>
      </c>
      <c r="J19" s="682">
        <f t="shared" ref="J19:J20" si="3">SUM(COUNTIF(B19:H19,"9-14:30"))*(5)+(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13:30-19"))*(5)+(COUNTIF(B19:H19,"14-17"))*(4)+(COUNTIF(B19:H19,"16-19"))*(4)+(COUNTIF(B19:H19,"13-16"))*(3)</f>
        <v>13.5</v>
      </c>
      <c r="K19" s="692"/>
    </row>
    <row r="20" spans="1:11" ht="15" customHeight="1" x14ac:dyDescent="0.15">
      <c r="A20" s="47" t="s">
        <v>128</v>
      </c>
      <c r="B20" s="58"/>
      <c r="C20" s="38"/>
      <c r="D20" s="38"/>
      <c r="E20" s="29"/>
      <c r="F20" s="29" t="s">
        <v>20</v>
      </c>
      <c r="G20" s="12"/>
      <c r="H20" s="12" t="s">
        <v>20</v>
      </c>
      <c r="I20" s="5">
        <f t="shared" si="2"/>
        <v>2</v>
      </c>
      <c r="J20" s="682">
        <f t="shared" si="3"/>
        <v>9</v>
      </c>
      <c r="K20" s="692"/>
    </row>
    <row r="21" spans="1:11" ht="15" customHeight="1" x14ac:dyDescent="0.15">
      <c r="A21" s="47" t="s">
        <v>202</v>
      </c>
      <c r="B21" s="12" t="s">
        <v>20</v>
      </c>
      <c r="C21" s="38"/>
      <c r="D21" s="38"/>
      <c r="E21" s="29"/>
      <c r="F21" s="29"/>
      <c r="G21" s="12" t="s">
        <v>20</v>
      </c>
      <c r="H21" s="12" t="s">
        <v>20</v>
      </c>
      <c r="I21" s="5">
        <f t="shared" si="2"/>
        <v>3</v>
      </c>
      <c r="J21" s="682">
        <f>SUM(COUNTIF(B21:H21,"9-14:30"))*(5)+(COUNTIF(B21:H21,"9-20"))*(10)+(COUNTIF(B21:H21,"9-19"))*(9)+(COUNTIF(B21:H21,"9-18"))*(8)+(COUNTIF(B21:H21,"9-17"))*(7.25)+(COUNTIF(B21:H21,"9-16"))*(6.25)+(COUNTIF(B21:H21,"9-15"))*(5.5)+(COUNTIF(B21:H21,"9-14"))*(4.5)+(COUNTIF(B21:H21,"9-13,17-20"))*(7)+(COUNTIF(B21:H21,"9-13"))*(4)+(COUNTIF(B21:H21,"9-12,18-20"))*(5)+(COUNTIF(B21:H21,"9-12,16-20"))*(7)+(COUNTIF(B21:H21,"9-12,16-19"))*(6)+(COUNTIF(B21:H21,"9-13,16-20"))*(6)+(COUNTIF(B21:H21,"9-12"))*(3)+(COUNTIF(B21:H21,"9-11:30"))*(2.5)+(COUNTIF(B21:H21,"9-11,16-19"))*(5)+(COUNTIF(B21:H21,"9-11"))*(2)+(COUNTIF(B21:H21,"9:30-11:30,16-19"))*(5)+(COUNTIF(B21:H21,"19-20"))*(1)+(COUNTIF(B21:H21,"17-20"))*(3)+(COUNTIF(B21:H21,"16-20"))*(4)+(COUNTIF(B21:H21,"15-20"))*(4.5)+(COUNTIF(B21:H21,"15-19"))*(4)+(COUNTIF(B21:H21,"14-20"))*(5.5)+(COUNTIF(B21:H21,"14-19"))*(4.5)+(COUNTIF(B21:H21,"14:30-20"))*(5)+(COUNTIF(B21:H21,"13-20"))*(6.25)+(COUNTIF(B21:H21,"13-19"))*(5.5)+(COUNTIF(B21:H21,"13-18"))*(4.5)+(COUNTIF(B21:H21,"13-17"))*(4)+(COUNTIF(B21:H21,"12-20"))*(7.25)+(COUNTIF(B21:H21,"10-20"))*(9)+(COUNTIF(B21:H21,"10-15"))*(4.5)+(COUNTIF(B21:H21,"12-18"))*(5.5)+(COUNTIF(B21:H21,"10-12,14-19"))*(6.5)+(COUNTIF(B21:H21,"10-14"))*(4)+(COUNTIF(B21:H21,"13:30-19"))*(5)+(COUNTIF(B21:H21,"14-17"))*(4)+(COUNTIF(B21:H21,"16-19"))*(3)+(COUNTIF(B21:H21,"13-16"))*(3)</f>
        <v>13.5</v>
      </c>
      <c r="K21" s="692"/>
    </row>
    <row r="22" spans="1:11" ht="15" customHeight="1" x14ac:dyDescent="0.15">
      <c r="A22" s="114" t="s">
        <v>66</v>
      </c>
      <c r="B22" s="40"/>
      <c r="C22" s="38"/>
      <c r="D22" s="38"/>
      <c r="E22" s="117"/>
      <c r="F22" s="258" t="s">
        <v>182</v>
      </c>
      <c r="G22" s="117"/>
      <c r="H22" s="117"/>
      <c r="I22" s="27"/>
      <c r="J22" s="48"/>
      <c r="K22" s="102"/>
    </row>
    <row r="23" spans="1:11" ht="15" customHeight="1" x14ac:dyDescent="0.15">
      <c r="A23" s="22" t="s">
        <v>0</v>
      </c>
      <c r="B23" s="23">
        <v>45852</v>
      </c>
      <c r="C23" s="23">
        <v>45853</v>
      </c>
      <c r="D23" s="23">
        <v>45854</v>
      </c>
      <c r="E23" s="23">
        <v>45855</v>
      </c>
      <c r="F23" s="23">
        <v>45856</v>
      </c>
      <c r="G23" s="23">
        <v>45857</v>
      </c>
      <c r="H23" s="23">
        <v>45858</v>
      </c>
      <c r="I23" s="7"/>
      <c r="J23" s="717" t="s">
        <v>2</v>
      </c>
      <c r="K23" s="718"/>
    </row>
    <row r="24" spans="1:11" ht="15" customHeight="1" x14ac:dyDescent="0.15">
      <c r="A24" s="22" t="s">
        <v>3</v>
      </c>
      <c r="B24" s="2" t="s">
        <v>4</v>
      </c>
      <c r="C24" s="21" t="s">
        <v>5</v>
      </c>
      <c r="D24" s="21" t="s">
        <v>6</v>
      </c>
      <c r="E24" s="2" t="s">
        <v>7</v>
      </c>
      <c r="F24" s="2" t="s">
        <v>8</v>
      </c>
      <c r="G24" s="2" t="s">
        <v>9</v>
      </c>
      <c r="H24" s="24" t="s">
        <v>10</v>
      </c>
      <c r="I24" s="8"/>
      <c r="J24" s="719"/>
      <c r="K24" s="720"/>
    </row>
    <row r="25" spans="1:11" ht="15" customHeight="1" x14ac:dyDescent="0.15">
      <c r="A25" s="17" t="s">
        <v>12</v>
      </c>
      <c r="B25" s="12"/>
      <c r="C25" s="2"/>
      <c r="D25" s="2"/>
      <c r="E25" s="12"/>
      <c r="F25" s="967" t="s">
        <v>60</v>
      </c>
      <c r="G25" s="968"/>
      <c r="H25" s="969"/>
      <c r="I25" s="51"/>
      <c r="J25" s="721"/>
      <c r="K25" s="722"/>
    </row>
    <row r="26" spans="1:11" ht="15" customHeight="1" x14ac:dyDescent="0.15">
      <c r="A26" s="19" t="s">
        <v>112</v>
      </c>
      <c r="B26" s="12" t="s">
        <v>20</v>
      </c>
      <c r="C26" s="26"/>
      <c r="D26" s="32"/>
      <c r="E26" s="54" t="s">
        <v>67</v>
      </c>
      <c r="F26" s="118" t="s">
        <v>179</v>
      </c>
      <c r="G26" s="58"/>
      <c r="H26" s="87"/>
      <c r="I26" s="5">
        <f>COUNTIFS(B26:H26,"&lt;&gt;空",B26:H26,"&lt;&gt;休",B26:H26,"&lt;&gt;調",B26:H26,"&lt;&gt;",B26:H26,"&lt;&gt;調整休")</f>
        <v>3</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13:30-19"))*(5)+(COUNTIF(B26:H26,"14-17"))*(4)+(COUNTIF(B26:H26,"16-19"))*(4)+(COUNTIF(B26:H26,"13-16"))*(3)+(COUNTIF(B26:H26,"工場9:30-15"))*(5)+(COUNTIF(B26:H26,"工場9-15"))*(5.5)+(COUNTIF(B26:H26,"Y10-・店15-"))*(6.25)</f>
        <v>11.75</v>
      </c>
      <c r="K26" s="692"/>
    </row>
    <row r="27" spans="1:11" ht="15" customHeight="1" x14ac:dyDescent="0.15">
      <c r="A27" s="20" t="s">
        <v>113</v>
      </c>
      <c r="B27" s="12" t="s">
        <v>21</v>
      </c>
      <c r="C27" s="2"/>
      <c r="D27" s="32"/>
      <c r="E27" s="12" t="s">
        <v>21</v>
      </c>
      <c r="F27" s="12" t="s">
        <v>20</v>
      </c>
      <c r="G27" s="87"/>
      <c r="H27" s="87"/>
      <c r="I27" s="5">
        <f>COUNTIFS(B27:H27,"&lt;&gt;空",B27:H27,"&lt;&gt;休",B27:H27,"&lt;&gt;調",B27:H27,"&lt;&gt;",B27:H27,"&lt;&gt;調整休")</f>
        <v>3</v>
      </c>
      <c r="J27" s="682">
        <f>SUM(COUNTIF(B27:H27,"9-14:30"))*(5)+(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COUNTIF(B27:H27,"13:30-19"))*(5)+(COUNTIF(B27:H27,"14-17"))*(4)+(COUNTIF(B27:H27,"16-19"))*(4)+(COUNTIF(B27:H27,"13-16"))*(3)+(COUNTIF(B27:H27,"12-16"))*(4)</f>
        <v>13.5</v>
      </c>
      <c r="K27" s="692"/>
    </row>
    <row r="28" spans="1:11" ht="15" customHeight="1" x14ac:dyDescent="0.15">
      <c r="A28" s="20" t="s">
        <v>114</v>
      </c>
      <c r="B28" s="12"/>
      <c r="C28" s="2"/>
      <c r="D28" s="32"/>
      <c r="E28" s="16"/>
      <c r="F28" s="54" t="s">
        <v>77</v>
      </c>
      <c r="G28" s="54"/>
      <c r="H28" s="116" t="s">
        <v>116</v>
      </c>
      <c r="I28" s="5">
        <f>COUNTIFS(B28:H28,"&lt;&gt;空",B28:H28,"&lt;&gt;休",B28:H28,"&lt;&gt;調",B28:H28,"&lt;&gt;",B28:H28,"&lt;&gt;調整休")</f>
        <v>2</v>
      </c>
      <c r="J28" s="682">
        <f>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COUNTIF(B28:H28,"12:30-17:30"))*(4.5)</f>
        <v>8.5</v>
      </c>
      <c r="K28" s="692"/>
    </row>
    <row r="29" spans="1:11" ht="15" customHeight="1" x14ac:dyDescent="0.15">
      <c r="A29" s="20" t="s">
        <v>115</v>
      </c>
      <c r="B29" s="12" t="s">
        <v>21</v>
      </c>
      <c r="C29" s="38"/>
      <c r="D29" s="38"/>
      <c r="E29" s="12"/>
      <c r="F29" s="40"/>
      <c r="G29" s="12" t="s">
        <v>21</v>
      </c>
      <c r="H29" s="12" t="s">
        <v>21</v>
      </c>
      <c r="I29" s="5">
        <f t="shared" ref="I29:I31" si="4">COUNTIFS(B29:H29,"&lt;&gt;空",B29:H29,"&lt;&gt;休",B29:H29,"&lt;&gt;調",B29:H29,"&lt;&gt;",B29:H29,"&lt;&gt;調整休")</f>
        <v>3</v>
      </c>
      <c r="J29" s="682">
        <f t="shared" ref="J29:J30" si="5">SUM(COUNTIF(B29:H29,"9-14:30"))*(5)+(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13:30-19"))*(5)+(COUNTIF(B29:H29,"14-17"))*(4)+(COUNTIF(B29:H29,"16-19"))*(4)+(COUNTIF(B29:H29,"13-16"))*(3)</f>
        <v>13.5</v>
      </c>
      <c r="K29" s="692"/>
    </row>
    <row r="30" spans="1:11" ht="15" customHeight="1" x14ac:dyDescent="0.15">
      <c r="A30" s="47" t="s">
        <v>128</v>
      </c>
      <c r="B30" s="12" t="s">
        <v>20</v>
      </c>
      <c r="C30" s="38"/>
      <c r="D30" s="38"/>
      <c r="E30" s="29"/>
      <c r="F30" s="29" t="s">
        <v>20</v>
      </c>
      <c r="G30" s="12"/>
      <c r="H30" s="12" t="s">
        <v>20</v>
      </c>
      <c r="I30" s="5">
        <f t="shared" si="4"/>
        <v>3</v>
      </c>
      <c r="J30" s="682">
        <f t="shared" si="5"/>
        <v>13.5</v>
      </c>
      <c r="K30" s="692"/>
    </row>
    <row r="31" spans="1:11" ht="15" customHeight="1" x14ac:dyDescent="0.15">
      <c r="A31" s="47" t="s">
        <v>202</v>
      </c>
      <c r="B31" s="12" t="s">
        <v>20</v>
      </c>
      <c r="C31" s="38"/>
      <c r="D31" s="38"/>
      <c r="E31" s="29"/>
      <c r="F31" s="29"/>
      <c r="G31" s="12" t="s">
        <v>20</v>
      </c>
      <c r="H31" s="12" t="s">
        <v>20</v>
      </c>
      <c r="I31" s="5">
        <f t="shared" si="4"/>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(3)+(COUNTIF(B31:H31,"13-16"))*(3)</f>
        <v>13.5</v>
      </c>
      <c r="K31" s="692"/>
    </row>
    <row r="32" spans="1:11" ht="15" customHeight="1" x14ac:dyDescent="0.15">
      <c r="A32" s="114" t="s">
        <v>66</v>
      </c>
      <c r="B32" s="40"/>
      <c r="C32" s="38"/>
      <c r="D32" s="38"/>
      <c r="E32" s="117"/>
      <c r="F32" s="258" t="s">
        <v>182</v>
      </c>
      <c r="G32" s="258" t="s">
        <v>244</v>
      </c>
      <c r="H32" s="117"/>
      <c r="I32" s="27"/>
      <c r="J32" s="48"/>
      <c r="K32" s="102"/>
    </row>
    <row r="33" spans="1:11" ht="15" customHeight="1" x14ac:dyDescent="0.15">
      <c r="A33" s="22" t="s">
        <v>0</v>
      </c>
      <c r="B33" s="90">
        <v>45859</v>
      </c>
      <c r="C33" s="90">
        <v>45860</v>
      </c>
      <c r="D33" s="90">
        <v>45861</v>
      </c>
      <c r="E33" s="90">
        <v>45862</v>
      </c>
      <c r="F33" s="90">
        <v>45863</v>
      </c>
      <c r="G33" s="90">
        <v>45864</v>
      </c>
      <c r="H33" s="90">
        <v>45865</v>
      </c>
      <c r="I33" s="7"/>
      <c r="J33" s="717" t="s">
        <v>2</v>
      </c>
      <c r="K33" s="718"/>
    </row>
    <row r="34" spans="1:11" ht="15" customHeight="1" x14ac:dyDescent="0.15">
      <c r="A34" s="22" t="s">
        <v>3</v>
      </c>
      <c r="B34" s="24" t="s">
        <v>4</v>
      </c>
      <c r="C34" s="21" t="s">
        <v>5</v>
      </c>
      <c r="D34" s="21" t="s">
        <v>6</v>
      </c>
      <c r="E34" s="2" t="s">
        <v>7</v>
      </c>
      <c r="F34" s="2" t="s">
        <v>8</v>
      </c>
      <c r="G34" s="2" t="s">
        <v>9</v>
      </c>
      <c r="H34" s="24" t="s">
        <v>10</v>
      </c>
      <c r="I34" s="8"/>
      <c r="J34" s="719"/>
      <c r="K34" s="720"/>
    </row>
    <row r="35" spans="1:11" ht="15" customHeight="1" x14ac:dyDescent="0.15">
      <c r="A35" s="17" t="s">
        <v>13</v>
      </c>
      <c r="B35" s="12"/>
      <c r="C35" s="2"/>
      <c r="D35" s="2"/>
      <c r="E35" s="12"/>
      <c r="F35" s="12"/>
      <c r="G35" s="12"/>
      <c r="H35" s="12"/>
      <c r="I35" s="5"/>
      <c r="J35" s="682"/>
      <c r="K35" s="692"/>
    </row>
    <row r="36" spans="1:11" ht="15" customHeight="1" x14ac:dyDescent="0.15">
      <c r="A36" s="20" t="s">
        <v>112</v>
      </c>
      <c r="B36" s="58"/>
      <c r="C36" s="26"/>
      <c r="D36" s="32"/>
      <c r="E36" s="54" t="s">
        <v>67</v>
      </c>
      <c r="F36" s="58"/>
      <c r="G36" s="54" t="s">
        <v>67</v>
      </c>
      <c r="H36" s="54"/>
      <c r="I36" s="5">
        <f>COUNTIFS(B36:H36,"&lt;&gt;空",B36:H36,"&lt;&gt;休",B36:H36,"&lt;&gt;調",B36:H36,"&lt;&gt;",B36:H36,"&lt;&gt;調整休")</f>
        <v>2</v>
      </c>
      <c r="J36" s="682">
        <f>SUM(COUNTIF(B36:H36,"9-14:30"))*(5)+(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13:30-19"))*(5)+(COUNTIF(B36:H36,"14-17"))*(4)+(COUNTIF(B36:H36,"16-19"))*(4)+(COUNTIF(B36:H36,"13-16"))*(3)+(COUNTIF(B36:H36,"工場9:30-15"))*(5)+(COUNTIF(B36:H36,"工場9-15"))*(5.5)+(COUNTIF(B36:H36,"Y10-・店15-"))*(6.25)</f>
        <v>14.5</v>
      </c>
      <c r="K36" s="692"/>
    </row>
    <row r="37" spans="1:11" ht="15" customHeight="1" x14ac:dyDescent="0.15">
      <c r="A37" s="20" t="s">
        <v>113</v>
      </c>
      <c r="B37" s="58"/>
      <c r="C37" s="2"/>
      <c r="D37" s="32"/>
      <c r="E37" s="12" t="s">
        <v>21</v>
      </c>
      <c r="F37" s="29" t="s">
        <v>20</v>
      </c>
      <c r="G37" s="54"/>
      <c r="H37" s="12" t="s">
        <v>214</v>
      </c>
      <c r="I37" s="5">
        <f>COUNTIFS(B37:H37,"&lt;&gt;空",B37:H37,"&lt;&gt;休",B37:H37,"&lt;&gt;調",B37:H37,"&lt;&gt;",B37:H37,"&lt;&gt;調整休")</f>
        <v>3</v>
      </c>
      <c r="J37" s="682">
        <v>12.5</v>
      </c>
      <c r="K37" s="692"/>
    </row>
    <row r="38" spans="1:11" ht="15" customHeight="1" x14ac:dyDescent="0.15">
      <c r="A38" s="20" t="s">
        <v>114</v>
      </c>
      <c r="B38" s="12"/>
      <c r="C38" s="2"/>
      <c r="D38" s="32"/>
      <c r="E38" s="16"/>
      <c r="F38" s="54" t="s">
        <v>77</v>
      </c>
      <c r="G38" s="54"/>
      <c r="H38" s="116" t="s">
        <v>116</v>
      </c>
      <c r="I38" s="5">
        <f>COUNTIFS(B38:H38,"&lt;&gt;空",B38:H38,"&lt;&gt;休",B38:H38,"&lt;&gt;調",B38:H38,"&lt;&gt;",B38:H38,"&lt;&gt;調整休")</f>
        <v>2</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COUNTIF(B38:H38,"13-16"))*(3)+(COUNTIF(B38:H38,"12:30-17:30"))*(4.5)</f>
        <v>8.5</v>
      </c>
      <c r="K38" s="692"/>
    </row>
    <row r="39" spans="1:11" ht="15" customHeight="1" x14ac:dyDescent="0.15">
      <c r="A39" s="20" t="s">
        <v>115</v>
      </c>
      <c r="B39" s="12" t="s">
        <v>21</v>
      </c>
      <c r="C39" s="38"/>
      <c r="D39" s="38"/>
      <c r="E39" s="12"/>
      <c r="F39" s="40"/>
      <c r="G39" s="12" t="s">
        <v>21</v>
      </c>
      <c r="H39" s="12" t="s">
        <v>21</v>
      </c>
      <c r="I39" s="5">
        <f t="shared" ref="I39:I41" si="6">COUNTIFS(B39:H39,"&lt;&gt;空",B39:H39,"&lt;&gt;休",B39:H39,"&lt;&gt;調",B39:H39,"&lt;&gt;",B39:H39,"&lt;&gt;調整休")</f>
        <v>3</v>
      </c>
      <c r="J39" s="682">
        <f t="shared" ref="J39:J40" si="7">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COUNTIF(B39:H39,"13-16"))*(3)</f>
        <v>13.5</v>
      </c>
      <c r="K39" s="692"/>
    </row>
    <row r="40" spans="1:11" ht="15" customHeight="1" x14ac:dyDescent="0.15">
      <c r="A40" s="47" t="s">
        <v>128</v>
      </c>
      <c r="B40" s="12" t="s">
        <v>20</v>
      </c>
      <c r="C40" s="38"/>
      <c r="D40" s="38"/>
      <c r="E40" s="29"/>
      <c r="F40" s="29" t="s">
        <v>20</v>
      </c>
      <c r="G40" s="12"/>
      <c r="H40" s="12" t="s">
        <v>20</v>
      </c>
      <c r="I40" s="5">
        <f t="shared" si="6"/>
        <v>3</v>
      </c>
      <c r="J40" s="682">
        <f t="shared" si="7"/>
        <v>13.5</v>
      </c>
      <c r="K40" s="692"/>
    </row>
    <row r="41" spans="1:11" ht="15" customHeight="1" x14ac:dyDescent="0.15">
      <c r="A41" s="47" t="s">
        <v>202</v>
      </c>
      <c r="B41" s="12" t="s">
        <v>20</v>
      </c>
      <c r="C41" s="38"/>
      <c r="D41" s="38"/>
      <c r="E41" s="29"/>
      <c r="F41" s="29"/>
      <c r="G41" s="58"/>
      <c r="H41" s="58"/>
      <c r="I41" s="5">
        <f t="shared" si="6"/>
        <v>1</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13:30-19"))*(5)+(COUNTIF(B41:H41,"14-17"))*(4)+(COUNTIF(B41:H41,"16-19"))*(3)+(COUNTIF(B41:H41,"13-16"))*(3)</f>
        <v>4.5</v>
      </c>
      <c r="K41" s="692"/>
    </row>
    <row r="42" spans="1:11" ht="15" customHeight="1" x14ac:dyDescent="0.15">
      <c r="A42" s="114" t="s">
        <v>66</v>
      </c>
      <c r="B42" s="40"/>
      <c r="C42" s="38"/>
      <c r="D42" s="38"/>
      <c r="E42" s="117"/>
      <c r="F42" s="258" t="s">
        <v>215</v>
      </c>
      <c r="G42" s="117"/>
      <c r="H42" s="117"/>
      <c r="I42" s="27"/>
      <c r="J42" s="48"/>
      <c r="K42" s="102"/>
    </row>
    <row r="43" spans="1:11" ht="15" customHeight="1" x14ac:dyDescent="0.15">
      <c r="A43" s="22" t="s">
        <v>0</v>
      </c>
      <c r="B43" s="23">
        <v>45866</v>
      </c>
      <c r="C43" s="23">
        <v>45867</v>
      </c>
      <c r="D43" s="23">
        <v>45868</v>
      </c>
      <c r="E43" s="23">
        <v>45869</v>
      </c>
      <c r="F43" s="23"/>
      <c r="G43" s="23"/>
      <c r="H43" s="23"/>
      <c r="I43" s="7"/>
      <c r="J43" s="717" t="s">
        <v>2</v>
      </c>
      <c r="K43" s="718"/>
    </row>
    <row r="44" spans="1:11" ht="15" customHeight="1" x14ac:dyDescent="0.15">
      <c r="A44" s="22" t="s">
        <v>3</v>
      </c>
      <c r="B44" s="2" t="s">
        <v>4</v>
      </c>
      <c r="C44" s="316" t="s">
        <v>5</v>
      </c>
      <c r="D44" s="21" t="s">
        <v>6</v>
      </c>
      <c r="E44" s="2" t="s">
        <v>7</v>
      </c>
      <c r="F44" s="2"/>
      <c r="G44" s="2"/>
      <c r="H44" s="24"/>
      <c r="I44" s="8"/>
      <c r="J44" s="719"/>
      <c r="K44" s="720"/>
    </row>
    <row r="45" spans="1:11" ht="15" customHeight="1" x14ac:dyDescent="0.15">
      <c r="A45" s="17" t="s">
        <v>12</v>
      </c>
      <c r="B45" s="12"/>
      <c r="C45" s="2"/>
      <c r="D45" s="2"/>
      <c r="E45" s="12"/>
      <c r="F45" s="2"/>
      <c r="G45" s="2"/>
      <c r="H45" s="2"/>
      <c r="I45" s="51"/>
      <c r="J45" s="721"/>
      <c r="K45" s="722"/>
    </row>
    <row r="46" spans="1:11" ht="15" customHeight="1" x14ac:dyDescent="0.15">
      <c r="A46" s="19" t="s">
        <v>112</v>
      </c>
      <c r="B46" s="12" t="s">
        <v>20</v>
      </c>
      <c r="C46" s="26"/>
      <c r="D46" s="32"/>
      <c r="E46" s="54" t="s">
        <v>67</v>
      </c>
      <c r="F46" s="32"/>
      <c r="G46" s="32"/>
      <c r="H46" s="32"/>
      <c r="I46" s="5">
        <f>COUNTIFS(B46:H46,"&lt;&gt;空",B46:H46,"&lt;&gt;休",B46:H46,"&lt;&gt;調",B46:H46,"&lt;&gt;",B46:H46,"&lt;&gt;調整休")</f>
        <v>2</v>
      </c>
      <c r="J46" s="682">
        <f>SUM(COUNTIF(B46:H46,"9-14:30"))*(5)+(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13:30-19"))*(5)+(COUNTIF(B46:H46,"14-17"))*(4)+(COUNTIF(B46:H46,"16-19"))*(4)+(COUNTIF(B46:H46,"13-16"))*(3)+(COUNTIF(B46:H46,"工場9:30-15"))*(5)+(COUNTIF(B46:H46,"工場9-15"))*(5.5)+(COUNTIF(B46:H46,"Y10-・店15-"))*(6.25)</f>
        <v>11.75</v>
      </c>
      <c r="K46" s="692"/>
    </row>
    <row r="47" spans="1:11" ht="15" customHeight="1" x14ac:dyDescent="0.15">
      <c r="A47" s="20" t="s">
        <v>113</v>
      </c>
      <c r="B47" s="12" t="s">
        <v>21</v>
      </c>
      <c r="C47" s="2"/>
      <c r="D47" s="32"/>
      <c r="E47" s="12" t="s">
        <v>21</v>
      </c>
      <c r="F47" s="32"/>
      <c r="G47" s="32"/>
      <c r="H47" s="32"/>
      <c r="I47" s="5">
        <f>COUNTIFS(B47:H47,"&lt;&gt;空",B47:H47,"&lt;&gt;休",B47:H47,"&lt;&gt;調",B47:H47,"&lt;&gt;",B47:H47,"&lt;&gt;調整休")</f>
        <v>2</v>
      </c>
      <c r="J47" s="682">
        <f t="shared" ref="J47:J50" si="8">SUM(COUNTIF(B47:H47,"9-14:30"))*(5)+(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COUNTIF(B47:H47,"13:30-19"))*(5)+(COUNTIF(B47:H47,"14-17"))*(4)+(COUNTIF(B47:H47,"16-19"))*(4)+(COUNTIF(B47:H47,"13-16"))*(3)</f>
        <v>9</v>
      </c>
      <c r="K47" s="692"/>
    </row>
    <row r="48" spans="1:11" ht="15" customHeight="1" x14ac:dyDescent="0.15">
      <c r="A48" s="20" t="s">
        <v>114</v>
      </c>
      <c r="B48" s="12"/>
      <c r="C48" s="2"/>
      <c r="D48" s="32"/>
      <c r="E48" s="16"/>
      <c r="F48" s="32"/>
      <c r="G48" s="32"/>
      <c r="H48" s="32"/>
      <c r="I48" s="5">
        <f>COUNTIFS(B48:H48,"&lt;&gt;空",B48:H48,"&lt;&gt;休",B48:H48,"&lt;&gt;調",B48:H48,"&lt;&gt;",B48:H48,"&lt;&gt;調整休")</f>
        <v>0</v>
      </c>
      <c r="J48" s="682">
        <f>SUM(COUNTIF(B48:H48,"9-14:30"))*(5)+(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COUNTIF(B48:H48,"13:30-19"))*(5)+(COUNTIF(B48:H48,"14-17"))*(4)+(COUNTIF(B48:H48,"16-19"))*(4)+(COUNTIF(B48:H48,"13-16"))*(3)+(COUNTIF(B48:H48,"12:30-17:30"))*(4.5)</f>
        <v>0</v>
      </c>
      <c r="K48" s="692"/>
    </row>
    <row r="49" spans="1:14" ht="15" customHeight="1" x14ac:dyDescent="0.15">
      <c r="A49" s="20" t="s">
        <v>115</v>
      </c>
      <c r="B49" s="58"/>
      <c r="C49" s="38"/>
      <c r="D49" s="38"/>
      <c r="E49" s="12"/>
      <c r="F49" s="38"/>
      <c r="G49" s="38"/>
      <c r="H49" s="38"/>
      <c r="I49" s="5">
        <f t="shared" ref="I49:I51" si="9">COUNTIFS(B49:H49,"&lt;&gt;空",B49:H49,"&lt;&gt;休",B49:H49,"&lt;&gt;調",B49:H49,"&lt;&gt;",B49:H49,"&lt;&gt;調整休")</f>
        <v>0</v>
      </c>
      <c r="J49" s="682">
        <f t="shared" si="8"/>
        <v>0</v>
      </c>
      <c r="K49" s="692"/>
    </row>
    <row r="50" spans="1:14" ht="15" customHeight="1" x14ac:dyDescent="0.15">
      <c r="A50" s="47" t="s">
        <v>128</v>
      </c>
      <c r="B50" s="12" t="s">
        <v>20</v>
      </c>
      <c r="C50" s="38"/>
      <c r="D50" s="38"/>
      <c r="E50" s="29"/>
      <c r="F50" s="38"/>
      <c r="G50" s="38"/>
      <c r="H50" s="38"/>
      <c r="I50" s="5">
        <f t="shared" si="9"/>
        <v>1</v>
      </c>
      <c r="J50" s="682">
        <f t="shared" si="8"/>
        <v>4.5</v>
      </c>
      <c r="K50" s="692"/>
    </row>
    <row r="51" spans="1:14" ht="15" customHeight="1" x14ac:dyDescent="0.15">
      <c r="A51" s="47" t="s">
        <v>202</v>
      </c>
      <c r="B51" s="58"/>
      <c r="C51" s="38"/>
      <c r="D51" s="38"/>
      <c r="E51" s="29"/>
      <c r="F51" s="38"/>
      <c r="G51" s="38"/>
      <c r="H51" s="38"/>
      <c r="I51" s="5">
        <f t="shared" si="9"/>
        <v>0</v>
      </c>
      <c r="J51" s="682">
        <f>SUM(COUNTIF(B51:H51,"9-14:30"))*(5)+(COUNTIF(B51:H51,"9-20"))*(10)+(COUNTIF(B51:H51,"9-19"))*(9)+(COUNTIF(B51:H51,"9-18"))*(8)+(COUNTIF(B51:H51,"9-17"))*(7.25)+(COUNTIF(B51:H51,"9-16"))*(6.25)+(COUNTIF(B51:H51,"9-15"))*(5.5)+(COUNTIF(B51:H51,"9-14"))*(4.5)+(COUNTIF(B51:H51,"9-13,17-20"))*(7)+(COUNTIF(B51:H51,"9-13"))*(4)+(COUNTIF(B51:H51,"9-12,18-20"))*(5)+(COUNTIF(B51:H51,"9-12,16-20"))*(7)+(COUNTIF(B51:H51,"9-12,16-19"))*(6)+(COUNTIF(B51:H51,"9-13,16-20"))*(6)+(COUNTIF(B51:H51,"9-12"))*(3)+(COUNTIF(B51:H51,"9-11:30"))*(2.5)+(COUNTIF(B51:H51,"9-11,16-19"))*(5)+(COUNTIF(B51:H51,"9-11"))*(2)+(COUNTIF(B51:H51,"9:30-11:30,16-19"))*(5)+(COUNTIF(B51:H51,"19-20"))*(1)+(COUNTIF(B51:H51,"17-20"))*(3)+(COUNTIF(B51:H51,"16-20"))*(4)+(COUNTIF(B51:H51,"15-20"))*(4.5)+(COUNTIF(B51:H51,"15-19"))*(4)+(COUNTIF(B51:H51,"14-20"))*(5.5)+(COUNTIF(B51:H51,"14-19"))*(4.5)+(COUNTIF(B51:H51,"14:30-20"))*(5)+(COUNTIF(B51:H51,"13-20"))*(6.25)+(COUNTIF(B51:H51,"13-19"))*(5.5)+(COUNTIF(B51:H51,"13-18"))*(4.5)+(COUNTIF(B51:H51,"13-17"))*(4)+(COUNTIF(B51:H51,"12-20"))*(7.25)+(COUNTIF(B51:H51,"10-20"))*(9)+(COUNTIF(B51:H51,"10-15"))*(4.5)+(COUNTIF(B51:H51,"12-18"))*(5.5)+(COUNTIF(B51:H51,"10-12,14-19"))*(6.5)+(COUNTIF(B51:H51,"10-14"))*(4)+(COUNTIF(B51:H51,"13:30-19"))*(5)+(COUNTIF(B51:H51,"14-17"))*(4)+(COUNTIF(B51:H51,"16-19"))*(3)+(COUNTIF(B51:H51,"13-16"))*(3)</f>
        <v>0</v>
      </c>
      <c r="K51" s="692"/>
    </row>
    <row r="52" spans="1:14" ht="15" customHeight="1" x14ac:dyDescent="0.15">
      <c r="A52" s="114" t="s">
        <v>66</v>
      </c>
      <c r="B52" s="40"/>
      <c r="C52" s="38"/>
      <c r="D52" s="38"/>
      <c r="E52" s="117"/>
      <c r="F52" s="38"/>
      <c r="G52" s="38"/>
      <c r="H52" s="38"/>
      <c r="I52" s="115"/>
      <c r="J52" s="91"/>
      <c r="K52" s="92"/>
    </row>
    <row r="53" spans="1:14" ht="12" customHeight="1" x14ac:dyDescent="0.15">
      <c r="A53" s="41"/>
      <c r="B53" s="42"/>
      <c r="C53" s="42"/>
      <c r="D53" s="42"/>
      <c r="E53" s="42"/>
      <c r="F53" s="42"/>
      <c r="G53" s="42"/>
      <c r="H53" s="42"/>
      <c r="I53" s="881" t="s">
        <v>234</v>
      </c>
      <c r="J53" s="881"/>
      <c r="K53" s="881"/>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59">
    <mergeCell ref="J15:K15"/>
    <mergeCell ref="J13:K14"/>
    <mergeCell ref="B1:F1"/>
    <mergeCell ref="H1:K1"/>
    <mergeCell ref="I3:I4"/>
    <mergeCell ref="J3:K4"/>
    <mergeCell ref="J5:K5"/>
    <mergeCell ref="J6:K6"/>
    <mergeCell ref="J7:K7"/>
    <mergeCell ref="J8:K8"/>
    <mergeCell ref="J9:K9"/>
    <mergeCell ref="J10:K10"/>
    <mergeCell ref="J11:K11"/>
    <mergeCell ref="J16:K16"/>
    <mergeCell ref="J17:K17"/>
    <mergeCell ref="J18:K18"/>
    <mergeCell ref="J19:K19"/>
    <mergeCell ref="F25:H25"/>
    <mergeCell ref="J25:K25"/>
    <mergeCell ref="J20:K20"/>
    <mergeCell ref="J21:K21"/>
    <mergeCell ref="J23:K24"/>
    <mergeCell ref="J26:K26"/>
    <mergeCell ref="J41:K41"/>
    <mergeCell ref="J28:K28"/>
    <mergeCell ref="J29:K29"/>
    <mergeCell ref="J30:K30"/>
    <mergeCell ref="J31:K31"/>
    <mergeCell ref="J33:K34"/>
    <mergeCell ref="J35:K35"/>
    <mergeCell ref="J36:K36"/>
    <mergeCell ref="J37:K37"/>
    <mergeCell ref="J38:K38"/>
    <mergeCell ref="J39:K39"/>
    <mergeCell ref="J40:K40"/>
    <mergeCell ref="J27:K27"/>
    <mergeCell ref="A55:B55"/>
    <mergeCell ref="C55:K55"/>
    <mergeCell ref="J43:K44"/>
    <mergeCell ref="J45:K45"/>
    <mergeCell ref="J46:K46"/>
    <mergeCell ref="J47:K47"/>
    <mergeCell ref="J48:K48"/>
    <mergeCell ref="J49:K49"/>
    <mergeCell ref="J50:K50"/>
    <mergeCell ref="J51:K51"/>
    <mergeCell ref="I53:K53"/>
    <mergeCell ref="A54:B54"/>
    <mergeCell ref="D54:E54"/>
    <mergeCell ref="A61:B61"/>
    <mergeCell ref="C61:K61"/>
    <mergeCell ref="A62:B62"/>
    <mergeCell ref="C62:K62"/>
    <mergeCell ref="A56:B56"/>
    <mergeCell ref="C56:K56"/>
    <mergeCell ref="C57:K57"/>
    <mergeCell ref="A59:B59"/>
    <mergeCell ref="C59:K59"/>
    <mergeCell ref="A60:B60"/>
  </mergeCells>
  <phoneticPr fontId="13"/>
  <pageMargins left="0.39370078740157483" right="0.27559055118110237" top="0.31496062992125984" bottom="0.11811023622047245" header="0.51181102362204722" footer="0.51181102362204722"/>
  <pageSetup paperSize="9" scale="95"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E81BCBE-B30B-4B16-86B3-39BABC641C6F}">
          <x14:formula1>
            <xm:f>'F:\Users\clmiwa-three\Downloads\[《中村》新田・草加 エリア 仮シフト【12月16日～1月15日】.xlsx]参照データベース'!#REF!</xm:f>
          </x14:formula1>
          <xm:sqref>G1 E53:H53 B9:D12 C19:D22 F49:H52 C29:D32 C39:D42 C49:D53</xm:sqref>
        </x14:dataValidation>
      </x14:dataValidations>
    </ext>
  </extLst>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9C515-4FED-4613-B064-4ABC93F58A7C}">
  <sheetPr>
    <tabColor theme="7" tint="0.59999389629810485"/>
    <pageSetUpPr fitToPage="1"/>
  </sheetPr>
  <dimension ref="A1:Q62"/>
  <sheetViews>
    <sheetView zoomScale="96" zoomScaleNormal="96" workbookViewId="0">
      <selection activeCell="P41" sqref="P41"/>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7" ht="16.5" customHeight="1" thickBot="1" x14ac:dyDescent="0.2">
      <c r="A1" s="60" t="s">
        <v>69</v>
      </c>
      <c r="B1" s="683" t="s">
        <v>228</v>
      </c>
      <c r="C1" s="683"/>
      <c r="D1" s="683"/>
      <c r="E1" s="683"/>
      <c r="F1" s="683"/>
      <c r="H1" s="792" t="s">
        <v>50</v>
      </c>
      <c r="I1" s="793"/>
      <c r="J1" s="793"/>
      <c r="K1" s="794"/>
    </row>
    <row r="2" spans="1:17" ht="8.4499999999999993" customHeight="1" x14ac:dyDescent="0.15">
      <c r="A2" s="14"/>
      <c r="I2" s="14"/>
      <c r="J2" s="3"/>
      <c r="K2" s="4"/>
    </row>
    <row r="3" spans="1:17" ht="16.5" customHeight="1" x14ac:dyDescent="0.15">
      <c r="A3" s="2" t="s">
        <v>64</v>
      </c>
      <c r="B3" s="90"/>
      <c r="C3" s="259">
        <v>45839</v>
      </c>
      <c r="D3" s="259">
        <v>45840</v>
      </c>
      <c r="E3" s="259">
        <v>45841</v>
      </c>
      <c r="F3" s="259">
        <v>45842</v>
      </c>
      <c r="G3" s="259">
        <v>45843</v>
      </c>
      <c r="H3" s="259">
        <v>45844</v>
      </c>
      <c r="I3" s="727" t="s">
        <v>1</v>
      </c>
      <c r="J3" s="717" t="s">
        <v>2</v>
      </c>
      <c r="K3" s="718"/>
    </row>
    <row r="4" spans="1:17" ht="16.5" customHeight="1" x14ac:dyDescent="0.15">
      <c r="A4" s="2" t="s">
        <v>3</v>
      </c>
      <c r="B4" s="2"/>
      <c r="C4" s="62" t="s">
        <v>5</v>
      </c>
      <c r="D4" s="21" t="s">
        <v>6</v>
      </c>
      <c r="E4" s="2" t="s">
        <v>7</v>
      </c>
      <c r="F4" s="2" t="s">
        <v>8</v>
      </c>
      <c r="G4" s="2" t="s">
        <v>9</v>
      </c>
      <c r="H4" s="24" t="s">
        <v>10</v>
      </c>
      <c r="I4" s="728"/>
      <c r="J4" s="719"/>
      <c r="K4" s="720"/>
    </row>
    <row r="5" spans="1:17" ht="18" customHeight="1" x14ac:dyDescent="0.15">
      <c r="A5" s="17" t="s">
        <v>12</v>
      </c>
      <c r="B5" s="62"/>
      <c r="C5" s="62"/>
      <c r="D5" s="2"/>
      <c r="E5" s="12"/>
      <c r="F5" s="12"/>
      <c r="G5" s="12"/>
      <c r="H5" s="12"/>
      <c r="I5" s="5"/>
      <c r="J5" s="682"/>
      <c r="K5" s="692"/>
    </row>
    <row r="6" spans="1:17" ht="18" customHeight="1" x14ac:dyDescent="0.15">
      <c r="A6" s="5" t="s">
        <v>14</v>
      </c>
      <c r="B6" s="37"/>
      <c r="C6" s="37"/>
      <c r="D6" s="32"/>
      <c r="E6" s="12" t="s">
        <v>21</v>
      </c>
      <c r="F6" s="12" t="s">
        <v>21</v>
      </c>
      <c r="G6" s="16" t="s">
        <v>221</v>
      </c>
      <c r="H6" s="12" t="s">
        <v>68</v>
      </c>
      <c r="I6" s="5">
        <f t="shared" ref="I6:I9" si="0">COUNTIFS(B6:H6,"&lt;&gt;空",B6:H6,"&lt;&gt;休",B6:H6,"&lt;&gt;調",B6:H6,"&lt;&gt;",B6:H6,"&lt;&gt;調整休")</f>
        <v>4</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19.5</v>
      </c>
      <c r="K6" s="759"/>
    </row>
    <row r="7" spans="1:17" ht="18" customHeight="1" x14ac:dyDescent="0.15">
      <c r="A7" s="20" t="s">
        <v>100</v>
      </c>
      <c r="B7" s="76"/>
      <c r="C7" s="76"/>
      <c r="D7" s="36"/>
      <c r="E7" s="12"/>
      <c r="F7" s="12" t="s">
        <v>20</v>
      </c>
      <c r="G7" s="12" t="s">
        <v>20</v>
      </c>
      <c r="H7" s="12" t="s">
        <v>22</v>
      </c>
      <c r="I7" s="5">
        <f t="shared" si="0"/>
        <v>3</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14.5</v>
      </c>
      <c r="K7" s="759"/>
    </row>
    <row r="8" spans="1:17" ht="18" customHeight="1" x14ac:dyDescent="0.15">
      <c r="A8" s="20" t="s">
        <v>178</v>
      </c>
      <c r="B8" s="77"/>
      <c r="C8" s="77"/>
      <c r="D8" s="46"/>
      <c r="E8" s="16"/>
      <c r="F8" s="12" t="s">
        <v>21</v>
      </c>
      <c r="G8" s="12" t="s">
        <v>21</v>
      </c>
      <c r="H8" s="59"/>
      <c r="I8" s="5">
        <f t="shared" si="0"/>
        <v>2</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f>
        <v>9</v>
      </c>
      <c r="K8" s="759"/>
    </row>
    <row r="9" spans="1:17" ht="18" customHeight="1" x14ac:dyDescent="0.15">
      <c r="A9" s="20" t="s">
        <v>237</v>
      </c>
      <c r="B9" s="77"/>
      <c r="C9" s="77"/>
      <c r="D9" s="46"/>
      <c r="E9" s="12" t="s">
        <v>21</v>
      </c>
      <c r="F9" s="12" t="s">
        <v>21</v>
      </c>
      <c r="G9" s="12"/>
      <c r="H9" s="12" t="s">
        <v>21</v>
      </c>
      <c r="I9" s="5">
        <f t="shared" si="0"/>
        <v>3</v>
      </c>
      <c r="J9" s="758">
        <f>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13.5</v>
      </c>
      <c r="K9" s="759"/>
    </row>
    <row r="10" spans="1:17" ht="18" customHeight="1" x14ac:dyDescent="0.15">
      <c r="A10" s="31" t="s">
        <v>66</v>
      </c>
      <c r="B10" s="77"/>
      <c r="C10" s="77"/>
      <c r="D10" s="46"/>
      <c r="E10" s="16" t="s">
        <v>82</v>
      </c>
      <c r="F10" s="12"/>
      <c r="G10" s="12"/>
      <c r="H10" s="12"/>
      <c r="I10" s="5"/>
      <c r="J10" s="758"/>
      <c r="K10" s="759"/>
      <c r="Q10" s="349"/>
    </row>
    <row r="11" spans="1:17" ht="19.5" customHeight="1" x14ac:dyDescent="0.15">
      <c r="A11" s="31" t="s">
        <v>66</v>
      </c>
      <c r="B11" s="77"/>
      <c r="C11" s="77"/>
      <c r="D11" s="46"/>
      <c r="E11" s="16" t="s">
        <v>125</v>
      </c>
      <c r="F11" s="12"/>
      <c r="G11" s="12"/>
      <c r="H11" s="16"/>
      <c r="I11" s="5"/>
      <c r="J11" s="758"/>
      <c r="K11" s="759"/>
    </row>
    <row r="12" spans="1:17" ht="18" customHeight="1" x14ac:dyDescent="0.15">
      <c r="A12" s="31" t="s">
        <v>66</v>
      </c>
      <c r="B12" s="77"/>
      <c r="C12" s="77"/>
      <c r="D12" s="46"/>
      <c r="E12" s="16"/>
      <c r="F12" s="16"/>
      <c r="G12" s="16"/>
      <c r="H12" s="16"/>
      <c r="I12" s="5"/>
      <c r="J12" s="682"/>
      <c r="K12" s="692"/>
    </row>
    <row r="13" spans="1:17" ht="16.5" customHeight="1" x14ac:dyDescent="0.15">
      <c r="A13" s="33" t="s">
        <v>0</v>
      </c>
      <c r="B13" s="53">
        <v>45845</v>
      </c>
      <c r="C13" s="53">
        <v>45846</v>
      </c>
      <c r="D13" s="53">
        <v>45847</v>
      </c>
      <c r="E13" s="53">
        <v>45848</v>
      </c>
      <c r="F13" s="53">
        <v>45849</v>
      </c>
      <c r="G13" s="53">
        <v>45850</v>
      </c>
      <c r="H13" s="53">
        <v>45851</v>
      </c>
      <c r="I13" s="727" t="s">
        <v>1</v>
      </c>
      <c r="J13" s="717" t="s">
        <v>2</v>
      </c>
      <c r="K13" s="718"/>
    </row>
    <row r="14" spans="1:17" ht="16.5" customHeight="1" x14ac:dyDescent="0.15">
      <c r="A14" s="22" t="s">
        <v>3</v>
      </c>
      <c r="B14" s="2" t="s">
        <v>4</v>
      </c>
      <c r="C14" s="2" t="s">
        <v>5</v>
      </c>
      <c r="D14" s="21" t="s">
        <v>6</v>
      </c>
      <c r="E14" s="2" t="s">
        <v>7</v>
      </c>
      <c r="F14" s="2" t="s">
        <v>8</v>
      </c>
      <c r="G14" s="2" t="s">
        <v>9</v>
      </c>
      <c r="H14" s="24" t="s">
        <v>10</v>
      </c>
      <c r="I14" s="728"/>
      <c r="J14" s="719"/>
      <c r="K14" s="720"/>
    </row>
    <row r="15" spans="1:17" ht="18" customHeight="1" x14ac:dyDescent="0.15">
      <c r="A15" s="17" t="s">
        <v>13</v>
      </c>
      <c r="B15" s="12"/>
      <c r="C15" s="2"/>
      <c r="D15" s="2"/>
      <c r="E15" s="12"/>
      <c r="F15" s="967" t="s">
        <v>60</v>
      </c>
      <c r="G15" s="968"/>
      <c r="H15" s="969"/>
      <c r="I15" s="5"/>
      <c r="J15" s="682"/>
      <c r="K15" s="692"/>
    </row>
    <row r="16" spans="1:17" ht="18" customHeight="1" x14ac:dyDescent="0.15">
      <c r="A16" s="5" t="s">
        <v>14</v>
      </c>
      <c r="B16" s="12" t="s">
        <v>21</v>
      </c>
      <c r="C16" s="26"/>
      <c r="D16" s="32"/>
      <c r="E16" s="12" t="s">
        <v>21</v>
      </c>
      <c r="F16" s="121" t="s">
        <v>238</v>
      </c>
      <c r="G16" s="16" t="s">
        <v>221</v>
      </c>
      <c r="H16" s="12" t="s">
        <v>83</v>
      </c>
      <c r="I16" s="5">
        <f t="shared" ref="I16:I19" si="2">COUNTIFS(B16:H16,"&lt;&gt;空",B16:H16,"&lt;&gt;休",B16:H16,"&lt;&gt;調",B16:H16,"&lt;&gt;",B16:H16,"&lt;&gt;調整休")</f>
        <v>5</v>
      </c>
      <c r="J16" s="758">
        <v>30.5</v>
      </c>
      <c r="K16" s="759"/>
    </row>
    <row r="17" spans="1:11" ht="18" customHeight="1" x14ac:dyDescent="0.15">
      <c r="A17" s="20" t="s">
        <v>100</v>
      </c>
      <c r="B17" s="12" t="s">
        <v>20</v>
      </c>
      <c r="C17" s="30"/>
      <c r="D17" s="36"/>
      <c r="E17" s="12"/>
      <c r="F17" s="12" t="s">
        <v>22</v>
      </c>
      <c r="G17" s="12" t="s">
        <v>58</v>
      </c>
      <c r="H17" s="12" t="s">
        <v>20</v>
      </c>
      <c r="I17" s="5">
        <f t="shared" si="2"/>
        <v>4</v>
      </c>
      <c r="J17" s="758">
        <f t="shared" ref="J17" si="3">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f>
        <v>20.75</v>
      </c>
      <c r="K17" s="759"/>
    </row>
    <row r="18" spans="1:11" ht="18" customHeight="1" x14ac:dyDescent="0.15">
      <c r="A18" s="20" t="s">
        <v>178</v>
      </c>
      <c r="B18" s="12" t="s">
        <v>21</v>
      </c>
      <c r="C18" s="45"/>
      <c r="D18" s="46"/>
      <c r="E18" s="16"/>
      <c r="F18" s="12"/>
      <c r="G18" s="12"/>
      <c r="H18" s="12" t="s">
        <v>21</v>
      </c>
      <c r="I18" s="5">
        <f t="shared" si="2"/>
        <v>2</v>
      </c>
      <c r="J18" s="758">
        <f>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f>
        <v>9</v>
      </c>
      <c r="K18" s="759"/>
    </row>
    <row r="19" spans="1:11" ht="18" customHeight="1" x14ac:dyDescent="0.15">
      <c r="A19" s="20" t="s">
        <v>237</v>
      </c>
      <c r="B19" s="12" t="s">
        <v>21</v>
      </c>
      <c r="C19" s="45"/>
      <c r="D19" s="46"/>
      <c r="E19" s="12" t="s">
        <v>21</v>
      </c>
      <c r="F19" s="12" t="s">
        <v>21</v>
      </c>
      <c r="G19" s="12"/>
      <c r="H19" s="12" t="s">
        <v>21</v>
      </c>
      <c r="I19" s="5">
        <f t="shared" si="2"/>
        <v>4</v>
      </c>
      <c r="J19" s="758">
        <f>SUM(COUNTIF(B19:H19,"9-11,15-19"))*(6)+(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11-19"))*(7)</f>
        <v>18</v>
      </c>
      <c r="K19" s="759"/>
    </row>
    <row r="20" spans="1:11" ht="18" customHeight="1" x14ac:dyDescent="0.15">
      <c r="A20" s="31" t="s">
        <v>66</v>
      </c>
      <c r="B20" s="16"/>
      <c r="C20" s="45"/>
      <c r="D20" s="46"/>
      <c r="E20" s="16" t="s">
        <v>82</v>
      </c>
      <c r="F20" s="12"/>
      <c r="G20" s="12"/>
      <c r="H20" s="12"/>
      <c r="I20" s="5"/>
      <c r="J20" s="758"/>
      <c r="K20" s="759"/>
    </row>
    <row r="21" spans="1:11" ht="18" customHeight="1" x14ac:dyDescent="0.15">
      <c r="A21" s="31" t="s">
        <v>66</v>
      </c>
      <c r="B21" s="16" t="s">
        <v>125</v>
      </c>
      <c r="C21" s="45"/>
      <c r="D21" s="46"/>
      <c r="E21" s="16" t="s">
        <v>125</v>
      </c>
      <c r="F21" s="12"/>
      <c r="G21" s="12"/>
      <c r="H21" s="16"/>
      <c r="I21" s="5"/>
      <c r="J21" s="758"/>
      <c r="K21" s="759"/>
    </row>
    <row r="22" spans="1:11" ht="18" customHeight="1" x14ac:dyDescent="0.15">
      <c r="A22" s="31" t="s">
        <v>66</v>
      </c>
      <c r="B22" s="16"/>
      <c r="C22" s="45"/>
      <c r="D22" s="46"/>
      <c r="E22" s="16"/>
      <c r="F22" s="16"/>
      <c r="G22" s="16" t="s">
        <v>120</v>
      </c>
      <c r="H22" s="16"/>
      <c r="I22" s="5"/>
      <c r="J22" s="682"/>
      <c r="K22" s="692"/>
    </row>
    <row r="23" spans="1:11" ht="16.5" customHeight="1" x14ac:dyDescent="0.15">
      <c r="A23" s="22" t="s">
        <v>0</v>
      </c>
      <c r="B23" s="23">
        <v>45852</v>
      </c>
      <c r="C23" s="23">
        <v>45853</v>
      </c>
      <c r="D23" s="23">
        <v>45854</v>
      </c>
      <c r="E23" s="23">
        <v>45855</v>
      </c>
      <c r="F23" s="23">
        <v>45856</v>
      </c>
      <c r="G23" s="23">
        <v>45857</v>
      </c>
      <c r="H23" s="23">
        <v>45858</v>
      </c>
      <c r="I23" s="727" t="s">
        <v>1</v>
      </c>
      <c r="J23" s="717" t="s">
        <v>2</v>
      </c>
      <c r="K23" s="718"/>
    </row>
    <row r="24" spans="1:11" ht="16.5" customHeight="1" x14ac:dyDescent="0.15">
      <c r="A24" s="22" t="s">
        <v>3</v>
      </c>
      <c r="B24" s="2" t="s">
        <v>4</v>
      </c>
      <c r="C24" s="21" t="s">
        <v>5</v>
      </c>
      <c r="D24" s="21" t="s">
        <v>6</v>
      </c>
      <c r="E24" s="2" t="s">
        <v>7</v>
      </c>
      <c r="F24" s="2" t="s">
        <v>8</v>
      </c>
      <c r="G24" s="2" t="s">
        <v>9</v>
      </c>
      <c r="H24" s="24" t="s">
        <v>10</v>
      </c>
      <c r="I24" s="728"/>
      <c r="J24" s="719"/>
      <c r="K24" s="720"/>
    </row>
    <row r="25" spans="1:11" ht="18" customHeight="1" x14ac:dyDescent="0.15">
      <c r="A25" s="17" t="s">
        <v>12</v>
      </c>
      <c r="B25" s="12"/>
      <c r="C25" s="2"/>
      <c r="D25" s="2"/>
      <c r="E25" s="12"/>
      <c r="F25" s="12"/>
      <c r="G25" s="12"/>
      <c r="H25" s="12"/>
      <c r="I25" s="5"/>
      <c r="J25" s="693"/>
      <c r="K25" s="692"/>
    </row>
    <row r="26" spans="1:11" ht="18" customHeight="1" x14ac:dyDescent="0.15">
      <c r="A26" s="5" t="s">
        <v>14</v>
      </c>
      <c r="B26" s="12" t="s">
        <v>21</v>
      </c>
      <c r="C26" s="26"/>
      <c r="D26" s="32"/>
      <c r="E26" s="12" t="s">
        <v>21</v>
      </c>
      <c r="F26" s="12" t="s">
        <v>21</v>
      </c>
      <c r="G26" s="16" t="s">
        <v>221</v>
      </c>
      <c r="H26" s="12" t="s">
        <v>21</v>
      </c>
      <c r="I26" s="5">
        <f t="shared" ref="I26:I29" si="4">COUNTIFS(B26:H26,"&lt;&gt;空",B26:H26,"&lt;&gt;休",B26:H26,"&lt;&gt;調",B26:H26,"&lt;&gt;",B26:H26,"&lt;&gt;調整休")</f>
        <v>5</v>
      </c>
      <c r="J26" s="758">
        <f>SUM(COUNTIF(B26:H26,"9-11,15-19"))*(6)+(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9-11・14-19"))*(6.5)</f>
        <v>24.5</v>
      </c>
      <c r="K26" s="759"/>
    </row>
    <row r="27" spans="1:11" ht="18" customHeight="1" x14ac:dyDescent="0.15">
      <c r="A27" s="20" t="s">
        <v>100</v>
      </c>
      <c r="B27" s="59"/>
      <c r="C27" s="30"/>
      <c r="D27" s="36"/>
      <c r="E27" s="87"/>
      <c r="F27" s="12" t="s">
        <v>20</v>
      </c>
      <c r="G27" s="12" t="s">
        <v>20</v>
      </c>
      <c r="H27" s="12" t="s">
        <v>20</v>
      </c>
      <c r="I27" s="5">
        <f t="shared" si="4"/>
        <v>3</v>
      </c>
      <c r="J27" s="758">
        <f t="shared" ref="J27" si="5">SUM(COUNTIF(B27:H27,"9-11,15-19"))*(6)+(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f>
        <v>13.5</v>
      </c>
      <c r="K27" s="759"/>
    </row>
    <row r="28" spans="1:11" ht="18" customHeight="1" x14ac:dyDescent="0.15">
      <c r="A28" s="20" t="s">
        <v>178</v>
      </c>
      <c r="B28" s="12" t="s">
        <v>21</v>
      </c>
      <c r="C28" s="45"/>
      <c r="D28" s="46"/>
      <c r="E28" s="16"/>
      <c r="F28" s="12"/>
      <c r="G28" s="12"/>
      <c r="H28" s="12"/>
      <c r="I28" s="5">
        <f t="shared" si="4"/>
        <v>1</v>
      </c>
      <c r="J28" s="758">
        <f>SUM(COUNTIF(B28:H28,"9-11,15-19"))*(6)+(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f>
        <v>4.5</v>
      </c>
      <c r="K28" s="759"/>
    </row>
    <row r="29" spans="1:11" ht="18" customHeight="1" x14ac:dyDescent="0.15">
      <c r="A29" s="20" t="s">
        <v>237</v>
      </c>
      <c r="B29" s="12" t="s">
        <v>21</v>
      </c>
      <c r="C29" s="45"/>
      <c r="D29" s="46"/>
      <c r="E29" s="12" t="s">
        <v>21</v>
      </c>
      <c r="F29" s="12" t="s">
        <v>21</v>
      </c>
      <c r="G29" s="12"/>
      <c r="H29" s="12" t="s">
        <v>21</v>
      </c>
      <c r="I29" s="5">
        <f t="shared" si="4"/>
        <v>4</v>
      </c>
      <c r="J29" s="758">
        <f>SUM(COUNTIF(B29:H29,"9-11,15-19"))*(6)+(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11-19"))*(7)</f>
        <v>18</v>
      </c>
      <c r="K29" s="759"/>
    </row>
    <row r="30" spans="1:11" ht="18" customHeight="1" x14ac:dyDescent="0.15">
      <c r="A30" s="31" t="s">
        <v>66</v>
      </c>
      <c r="B30" s="16" t="s">
        <v>82</v>
      </c>
      <c r="C30" s="45"/>
      <c r="D30" s="46"/>
      <c r="E30" s="16" t="s">
        <v>82</v>
      </c>
      <c r="F30" s="12"/>
      <c r="G30" s="12"/>
      <c r="H30" s="12"/>
      <c r="I30" s="5"/>
      <c r="J30" s="758"/>
      <c r="K30" s="759"/>
    </row>
    <row r="31" spans="1:11" ht="18" customHeight="1" x14ac:dyDescent="0.15">
      <c r="A31" s="31" t="s">
        <v>66</v>
      </c>
      <c r="B31" s="16" t="s">
        <v>125</v>
      </c>
      <c r="C31" s="45"/>
      <c r="D31" s="46"/>
      <c r="E31" s="16" t="s">
        <v>125</v>
      </c>
      <c r="F31" s="12"/>
      <c r="G31" s="12"/>
      <c r="H31" s="16" t="s">
        <v>125</v>
      </c>
      <c r="I31" s="5"/>
      <c r="J31" s="758"/>
      <c r="K31" s="759"/>
    </row>
    <row r="32" spans="1:11" ht="18" customHeight="1" x14ac:dyDescent="0.15">
      <c r="A32" s="31" t="s">
        <v>66</v>
      </c>
      <c r="B32" s="16"/>
      <c r="C32" s="45"/>
      <c r="D32" s="46"/>
      <c r="E32" s="16"/>
      <c r="F32" s="16"/>
      <c r="G32" s="16" t="s">
        <v>120</v>
      </c>
      <c r="H32" s="16"/>
      <c r="I32" s="5"/>
      <c r="J32" s="682"/>
      <c r="K32" s="692"/>
    </row>
    <row r="33" spans="1:11" ht="16.5" customHeight="1" x14ac:dyDescent="0.15">
      <c r="A33" s="22" t="s">
        <v>0</v>
      </c>
      <c r="B33" s="90">
        <v>45859</v>
      </c>
      <c r="C33" s="90">
        <v>45860</v>
      </c>
      <c r="D33" s="90">
        <v>45861</v>
      </c>
      <c r="E33" s="90">
        <v>45862</v>
      </c>
      <c r="F33" s="90">
        <v>45863</v>
      </c>
      <c r="G33" s="90">
        <v>45864</v>
      </c>
      <c r="H33" s="90">
        <v>45865</v>
      </c>
      <c r="I33" s="727" t="s">
        <v>1</v>
      </c>
      <c r="J33" s="717" t="s">
        <v>2</v>
      </c>
      <c r="K33" s="718"/>
    </row>
    <row r="34" spans="1:11" ht="16.5" customHeight="1" x14ac:dyDescent="0.15">
      <c r="A34" s="22" t="s">
        <v>3</v>
      </c>
      <c r="B34" s="24" t="s">
        <v>4</v>
      </c>
      <c r="C34" s="21" t="s">
        <v>5</v>
      </c>
      <c r="D34" s="21" t="s">
        <v>6</v>
      </c>
      <c r="E34" s="2" t="s">
        <v>7</v>
      </c>
      <c r="F34" s="2" t="s">
        <v>8</v>
      </c>
      <c r="G34" s="2" t="s">
        <v>9</v>
      </c>
      <c r="H34" s="24" t="s">
        <v>10</v>
      </c>
      <c r="I34" s="728"/>
      <c r="J34" s="719"/>
      <c r="K34" s="720"/>
    </row>
    <row r="35" spans="1:11" ht="18" customHeight="1" x14ac:dyDescent="0.15">
      <c r="A35" s="17" t="s">
        <v>13</v>
      </c>
      <c r="B35" s="12"/>
      <c r="C35" s="2"/>
      <c r="D35" s="2"/>
      <c r="E35" s="12"/>
      <c r="F35" s="12"/>
      <c r="G35" s="12"/>
      <c r="H35" s="12"/>
      <c r="I35" s="5"/>
      <c r="J35" s="682"/>
      <c r="K35" s="692"/>
    </row>
    <row r="36" spans="1:11" ht="18" customHeight="1" x14ac:dyDescent="0.15">
      <c r="A36" s="5" t="s">
        <v>14</v>
      </c>
      <c r="B36" s="12" t="s">
        <v>21</v>
      </c>
      <c r="C36" s="26"/>
      <c r="D36" s="32"/>
      <c r="E36" s="12" t="s">
        <v>21</v>
      </c>
      <c r="F36" s="12" t="s">
        <v>21</v>
      </c>
      <c r="G36" s="16" t="s">
        <v>221</v>
      </c>
      <c r="H36" s="12" t="s">
        <v>21</v>
      </c>
      <c r="I36" s="5">
        <f t="shared" ref="I36:I39" si="6">COUNTIFS(B36:H36,"&lt;&gt;空",B36:H36,"&lt;&gt;休",B36:H36,"&lt;&gt;調",B36:H36,"&lt;&gt;",B36:H36,"&lt;&gt;調整休")</f>
        <v>5</v>
      </c>
      <c r="J36" s="758">
        <f>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9-11・14-19"))*(6.5)</f>
        <v>24.5</v>
      </c>
      <c r="K36" s="759"/>
    </row>
    <row r="37" spans="1:11" ht="18" customHeight="1" x14ac:dyDescent="0.15">
      <c r="A37" s="20" t="s">
        <v>100</v>
      </c>
      <c r="B37" s="12" t="s">
        <v>20</v>
      </c>
      <c r="C37" s="30"/>
      <c r="D37" s="36"/>
      <c r="E37" s="12"/>
      <c r="F37" s="12" t="s">
        <v>20</v>
      </c>
      <c r="G37" s="12" t="s">
        <v>20</v>
      </c>
      <c r="H37" s="12" t="s">
        <v>20</v>
      </c>
      <c r="I37" s="5">
        <f t="shared" si="6"/>
        <v>4</v>
      </c>
      <c r="J37" s="758">
        <f t="shared" ref="J37" si="7">SUM(COUNTIF(B37:H37,"9-11,15-19"))*(6)+(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f>
        <v>18</v>
      </c>
      <c r="K37" s="759"/>
    </row>
    <row r="38" spans="1:11" ht="18" customHeight="1" x14ac:dyDescent="0.15">
      <c r="A38" s="20" t="s">
        <v>178</v>
      </c>
      <c r="B38" s="12"/>
      <c r="C38" s="45"/>
      <c r="D38" s="46"/>
      <c r="E38" s="16"/>
      <c r="F38" s="12"/>
      <c r="G38" s="12"/>
      <c r="H38" s="59"/>
      <c r="I38" s="5">
        <f t="shared" si="6"/>
        <v>0</v>
      </c>
      <c r="J38" s="758">
        <f>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f>
        <v>0</v>
      </c>
      <c r="K38" s="759"/>
    </row>
    <row r="39" spans="1:11" ht="18" customHeight="1" x14ac:dyDescent="0.15">
      <c r="A39" s="20" t="s">
        <v>237</v>
      </c>
      <c r="B39" s="12" t="s">
        <v>21</v>
      </c>
      <c r="C39" s="45"/>
      <c r="D39" s="46"/>
      <c r="E39" s="12" t="s">
        <v>21</v>
      </c>
      <c r="F39" s="12" t="s">
        <v>21</v>
      </c>
      <c r="G39" s="12"/>
      <c r="H39" s="12" t="s">
        <v>21</v>
      </c>
      <c r="I39" s="5">
        <f t="shared" si="6"/>
        <v>4</v>
      </c>
      <c r="J39" s="758">
        <f>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11-19"))*(7)</f>
        <v>18</v>
      </c>
      <c r="K39" s="759"/>
    </row>
    <row r="40" spans="1:11" ht="18" customHeight="1" x14ac:dyDescent="0.15">
      <c r="A40" s="31" t="s">
        <v>66</v>
      </c>
      <c r="B40" s="16"/>
      <c r="C40" s="45"/>
      <c r="D40" s="46"/>
      <c r="E40" s="16" t="s">
        <v>82</v>
      </c>
      <c r="F40" s="12"/>
      <c r="G40" s="12"/>
      <c r="H40" s="12"/>
      <c r="I40" s="5"/>
      <c r="J40" s="758"/>
      <c r="K40" s="759"/>
    </row>
    <row r="41" spans="1:11" ht="18" customHeight="1" x14ac:dyDescent="0.15">
      <c r="A41" s="31" t="s">
        <v>66</v>
      </c>
      <c r="B41" s="16" t="s">
        <v>125</v>
      </c>
      <c r="C41" s="45"/>
      <c r="D41" s="46"/>
      <c r="E41" s="16" t="s">
        <v>125</v>
      </c>
      <c r="F41" s="12"/>
      <c r="G41" s="12"/>
      <c r="H41" s="16"/>
      <c r="I41" s="5"/>
      <c r="J41" s="758"/>
      <c r="K41" s="759"/>
    </row>
    <row r="42" spans="1:11" ht="18" customHeight="1" x14ac:dyDescent="0.15">
      <c r="A42" s="31" t="s">
        <v>66</v>
      </c>
      <c r="B42" s="16"/>
      <c r="C42" s="45"/>
      <c r="D42" s="46"/>
      <c r="E42" s="16"/>
      <c r="F42" s="16"/>
      <c r="G42" s="16"/>
      <c r="H42" s="16"/>
      <c r="I42" s="5"/>
      <c r="J42" s="682"/>
      <c r="K42" s="692"/>
    </row>
    <row r="43" spans="1:11" ht="16.5" customHeight="1" x14ac:dyDescent="0.15">
      <c r="A43" s="22" t="s">
        <v>0</v>
      </c>
      <c r="B43" s="23">
        <v>45866</v>
      </c>
      <c r="C43" s="23">
        <v>45867</v>
      </c>
      <c r="D43" s="23">
        <v>45868</v>
      </c>
      <c r="E43" s="23">
        <v>45869</v>
      </c>
      <c r="F43" s="23"/>
      <c r="G43" s="23"/>
      <c r="H43" s="23"/>
      <c r="I43" s="727" t="s">
        <v>1</v>
      </c>
      <c r="J43" s="717" t="s">
        <v>2</v>
      </c>
      <c r="K43" s="718"/>
    </row>
    <row r="44" spans="1:11" ht="16.5" customHeight="1" x14ac:dyDescent="0.15">
      <c r="A44" s="22" t="s">
        <v>3</v>
      </c>
      <c r="B44" s="2" t="s">
        <v>4</v>
      </c>
      <c r="C44" s="316" t="s">
        <v>5</v>
      </c>
      <c r="D44" s="21" t="s">
        <v>6</v>
      </c>
      <c r="E44" s="2" t="s">
        <v>7</v>
      </c>
      <c r="F44" s="2"/>
      <c r="G44" s="2"/>
      <c r="H44" s="24"/>
      <c r="I44" s="728"/>
      <c r="J44" s="719"/>
      <c r="K44" s="720"/>
    </row>
    <row r="45" spans="1:11" ht="18" customHeight="1" x14ac:dyDescent="0.15">
      <c r="A45" s="17" t="s">
        <v>12</v>
      </c>
      <c r="B45" s="12"/>
      <c r="C45" s="2"/>
      <c r="D45" s="2"/>
      <c r="E45" s="12"/>
      <c r="F45" s="2"/>
      <c r="G45" s="2"/>
      <c r="H45" s="2"/>
      <c r="I45" s="5"/>
      <c r="J45" s="693"/>
      <c r="K45" s="692"/>
    </row>
    <row r="46" spans="1:11" ht="18" customHeight="1" x14ac:dyDescent="0.15">
      <c r="A46" s="5" t="s">
        <v>14</v>
      </c>
      <c r="B46" s="12" t="s">
        <v>21</v>
      </c>
      <c r="C46" s="26"/>
      <c r="D46" s="32"/>
      <c r="E46" s="12" t="s">
        <v>21</v>
      </c>
      <c r="F46" s="32"/>
      <c r="G46" s="32"/>
      <c r="H46" s="32"/>
      <c r="I46" s="5">
        <f t="shared" ref="I46:I49" si="8">COUNTIFS(B46:H46,"&lt;&gt;空",B46:H46,"&lt;&gt;休",B46:H46,"&lt;&gt;調",B46:H46,"&lt;&gt;",B46:H46,"&lt;&gt;調整休")</f>
        <v>2</v>
      </c>
      <c r="J46" s="758">
        <f>SUM(COUNTIF(B46:H46,"9-11,15-19"))*(6)+(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9-11・14-19"))*(6.5)</f>
        <v>9</v>
      </c>
      <c r="K46" s="759"/>
    </row>
    <row r="47" spans="1:11" ht="18" customHeight="1" x14ac:dyDescent="0.15">
      <c r="A47" s="20" t="s">
        <v>100</v>
      </c>
      <c r="B47" s="12" t="s">
        <v>20</v>
      </c>
      <c r="C47" s="30"/>
      <c r="D47" s="36"/>
      <c r="E47" s="12"/>
      <c r="F47" s="36"/>
      <c r="G47" s="36"/>
      <c r="H47" s="36"/>
      <c r="I47" s="5">
        <f t="shared" si="8"/>
        <v>1</v>
      </c>
      <c r="J47" s="758">
        <f t="shared" ref="J47" si="9">SUM(COUNTIF(B47:H47,"9-11,15-19"))*(6)+(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f>
        <v>4.5</v>
      </c>
      <c r="K47" s="759"/>
    </row>
    <row r="48" spans="1:11" ht="18" customHeight="1" x14ac:dyDescent="0.15">
      <c r="A48" s="20" t="s">
        <v>178</v>
      </c>
      <c r="B48" s="12"/>
      <c r="C48" s="45"/>
      <c r="D48" s="46"/>
      <c r="E48" s="16"/>
      <c r="F48" s="46"/>
      <c r="G48" s="46"/>
      <c r="H48" s="46"/>
      <c r="I48" s="5">
        <f t="shared" si="8"/>
        <v>0</v>
      </c>
      <c r="J48" s="758">
        <f>SUM(COUNTIF(B48:H48,"9-11,15-19"))*(6)+(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f>
        <v>0</v>
      </c>
      <c r="K48" s="759"/>
    </row>
    <row r="49" spans="1:14" ht="18" customHeight="1" x14ac:dyDescent="0.15">
      <c r="A49" s="20" t="s">
        <v>237</v>
      </c>
      <c r="B49" s="12" t="s">
        <v>21</v>
      </c>
      <c r="C49" s="45"/>
      <c r="D49" s="46"/>
      <c r="E49" s="12" t="s">
        <v>21</v>
      </c>
      <c r="F49" s="46"/>
      <c r="G49" s="46"/>
      <c r="H49" s="46"/>
      <c r="I49" s="5">
        <f t="shared" si="8"/>
        <v>2</v>
      </c>
      <c r="J49" s="758">
        <f>SUM(COUNTIF(B49:H49,"9-11,15-19"))*(6)+(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COUNTIF(B49:H49,"11-19"))*(7)</f>
        <v>9</v>
      </c>
      <c r="K49" s="759"/>
    </row>
    <row r="50" spans="1:14" ht="18" customHeight="1" x14ac:dyDescent="0.15">
      <c r="A50" s="31" t="s">
        <v>66</v>
      </c>
      <c r="B50" s="16"/>
      <c r="C50" s="45"/>
      <c r="D50" s="46"/>
      <c r="E50" s="16" t="s">
        <v>82</v>
      </c>
      <c r="F50" s="46"/>
      <c r="G50" s="46"/>
      <c r="H50" s="46"/>
      <c r="I50" s="5"/>
      <c r="J50" s="758"/>
      <c r="K50" s="759"/>
    </row>
    <row r="51" spans="1:14" ht="18" customHeight="1" x14ac:dyDescent="0.15">
      <c r="A51" s="31" t="s">
        <v>66</v>
      </c>
      <c r="B51" s="16" t="s">
        <v>125</v>
      </c>
      <c r="C51" s="45"/>
      <c r="D51" s="46"/>
      <c r="E51" s="16" t="s">
        <v>125</v>
      </c>
      <c r="F51" s="46"/>
      <c r="G51" s="46"/>
      <c r="H51" s="46"/>
      <c r="I51" s="5"/>
      <c r="J51" s="758"/>
      <c r="K51" s="759"/>
    </row>
    <row r="52" spans="1:14" ht="18" customHeight="1" x14ac:dyDescent="0.15">
      <c r="A52" s="31" t="s">
        <v>66</v>
      </c>
      <c r="B52" s="16"/>
      <c r="C52" s="45"/>
      <c r="D52" s="46"/>
      <c r="E52" s="16"/>
      <c r="F52" s="46"/>
      <c r="G52" s="46"/>
      <c r="H52" s="46"/>
      <c r="I52" s="5"/>
      <c r="J52" s="682"/>
      <c r="K52" s="692"/>
    </row>
    <row r="53" spans="1:14" ht="16.5" customHeight="1" x14ac:dyDescent="0.15">
      <c r="A53" s="41"/>
      <c r="B53" s="42"/>
      <c r="C53" s="42"/>
      <c r="D53" s="42"/>
      <c r="E53" s="42"/>
      <c r="F53" s="42"/>
      <c r="G53" s="42"/>
      <c r="H53" s="42"/>
      <c r="I53" s="881" t="s">
        <v>234</v>
      </c>
      <c r="J53" s="881"/>
      <c r="K53" s="881"/>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68">
    <mergeCell ref="J22:K22"/>
    <mergeCell ref="J12:K12"/>
    <mergeCell ref="B1:F1"/>
    <mergeCell ref="H1:K1"/>
    <mergeCell ref="I3:I4"/>
    <mergeCell ref="J3:K4"/>
    <mergeCell ref="J5:K5"/>
    <mergeCell ref="J6:K6"/>
    <mergeCell ref="J7:K7"/>
    <mergeCell ref="J8:K8"/>
    <mergeCell ref="J9:K9"/>
    <mergeCell ref="J10:K10"/>
    <mergeCell ref="J11:K11"/>
    <mergeCell ref="J17:K17"/>
    <mergeCell ref="J18:K18"/>
    <mergeCell ref="J19:K19"/>
    <mergeCell ref="J20:K20"/>
    <mergeCell ref="J21:K21"/>
    <mergeCell ref="I13:I14"/>
    <mergeCell ref="J13:K14"/>
    <mergeCell ref="F15:H15"/>
    <mergeCell ref="J15:K15"/>
    <mergeCell ref="J16:K16"/>
    <mergeCell ref="J30:K30"/>
    <mergeCell ref="J31:K31"/>
    <mergeCell ref="J32:K32"/>
    <mergeCell ref="I23:I24"/>
    <mergeCell ref="J23:K24"/>
    <mergeCell ref="J25:K25"/>
    <mergeCell ref="J26:K26"/>
    <mergeCell ref="J27:K27"/>
    <mergeCell ref="J28:K28"/>
    <mergeCell ref="J29:K29"/>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A59:B59"/>
    <mergeCell ref="C59:K59"/>
    <mergeCell ref="J49:K49"/>
    <mergeCell ref="J50:K50"/>
    <mergeCell ref="J51:K51"/>
    <mergeCell ref="J52:K52"/>
    <mergeCell ref="I53:K53"/>
    <mergeCell ref="A54:B54"/>
    <mergeCell ref="D54:E54"/>
    <mergeCell ref="A55:B55"/>
    <mergeCell ref="C55:K55"/>
    <mergeCell ref="A56:B56"/>
    <mergeCell ref="C56:K56"/>
    <mergeCell ref="C57:K57"/>
    <mergeCell ref="A60:B60"/>
    <mergeCell ref="A61:B61"/>
    <mergeCell ref="C61:K61"/>
    <mergeCell ref="A62:B62"/>
    <mergeCell ref="C62:K62"/>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289CD16-D69C-46E6-93C0-934FD5D63440}">
          <x14:formula1>
            <xm:f>'F:\Users\clmiwa-three\Downloads\[《中村》新田・草加 エリア 仮シフト【12月16日～1月15日】.xlsx]参照データベース'!#REF!</xm:f>
          </x14:formula1>
          <xm:sqref>G1 C53:H53</xm:sqref>
        </x14:dataValidation>
      </x14:dataValidations>
    </ext>
  </extLst>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23313-BD11-41F5-AEFD-C150736057C7}">
  <sheetPr>
    <tabColor theme="7" tint="0.59999389629810485"/>
    <pageSetUpPr fitToPage="1"/>
  </sheetPr>
  <dimension ref="A1:N72"/>
  <sheetViews>
    <sheetView zoomScaleNormal="100" workbookViewId="0">
      <selection activeCell="P41" sqref="P41"/>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60" t="s">
        <v>69</v>
      </c>
      <c r="B1" s="683" t="s">
        <v>228</v>
      </c>
      <c r="C1" s="683"/>
      <c r="D1" s="683"/>
      <c r="E1" s="683"/>
      <c r="F1" s="683"/>
      <c r="H1" s="684" t="s">
        <v>43</v>
      </c>
      <c r="I1" s="685"/>
      <c r="J1" s="686"/>
      <c r="K1" s="687"/>
    </row>
    <row r="2" spans="1:11" ht="8.4499999999999993" customHeight="1" x14ac:dyDescent="0.15">
      <c r="A2" s="14"/>
      <c r="I2" s="14"/>
      <c r="J2" s="3"/>
      <c r="K2" s="4"/>
    </row>
    <row r="3" spans="1:11" ht="14.45" customHeight="1" x14ac:dyDescent="0.15">
      <c r="A3" s="2" t="s">
        <v>64</v>
      </c>
      <c r="B3" s="90"/>
      <c r="C3" s="90">
        <v>45839</v>
      </c>
      <c r="D3" s="90">
        <v>45840</v>
      </c>
      <c r="E3" s="90">
        <v>45841</v>
      </c>
      <c r="F3" s="90">
        <v>45842</v>
      </c>
      <c r="G3" s="90">
        <v>45843</v>
      </c>
      <c r="H3" s="90">
        <v>45844</v>
      </c>
      <c r="I3" s="688" t="s">
        <v>1</v>
      </c>
      <c r="J3" s="690" t="s">
        <v>2</v>
      </c>
      <c r="K3" s="690"/>
    </row>
    <row r="4" spans="1:11" ht="14.45" customHeight="1" x14ac:dyDescent="0.15">
      <c r="A4" s="2" t="s">
        <v>3</v>
      </c>
      <c r="B4" s="2"/>
      <c r="C4" s="2" t="s">
        <v>5</v>
      </c>
      <c r="D4" s="21" t="s">
        <v>6</v>
      </c>
      <c r="E4" s="2" t="s">
        <v>7</v>
      </c>
      <c r="F4" s="2" t="s">
        <v>8</v>
      </c>
      <c r="G4" s="2" t="s">
        <v>9</v>
      </c>
      <c r="H4" s="24" t="s">
        <v>10</v>
      </c>
      <c r="I4" s="689"/>
      <c r="J4" s="690"/>
      <c r="K4" s="690"/>
    </row>
    <row r="5" spans="1:11" ht="14.45" customHeight="1" x14ac:dyDescent="0.15">
      <c r="A5" s="126" t="s">
        <v>12</v>
      </c>
      <c r="B5" s="21"/>
      <c r="C5" s="21"/>
      <c r="D5" s="21"/>
      <c r="E5" s="12"/>
      <c r="F5" s="691" t="s">
        <v>60</v>
      </c>
      <c r="G5" s="691"/>
      <c r="H5" s="691"/>
      <c r="I5" s="5"/>
      <c r="J5" s="682"/>
      <c r="K5" s="692"/>
    </row>
    <row r="6" spans="1:11" ht="14.45" customHeight="1" x14ac:dyDescent="0.15">
      <c r="A6" s="20" t="s">
        <v>37</v>
      </c>
      <c r="B6" s="21"/>
      <c r="C6" s="21"/>
      <c r="D6" s="11"/>
      <c r="E6" s="12" t="s">
        <v>21</v>
      </c>
      <c r="F6" s="348"/>
      <c r="G6" s="12" t="s">
        <v>21</v>
      </c>
      <c r="H6" s="12" t="s">
        <v>20</v>
      </c>
      <c r="I6" s="5">
        <f t="shared" ref="I6:I14" si="0">COUNTIFS(B6:H6,"&lt;&gt;空",B6:H6,"&lt;&gt;休",B6:H6,"&lt;&gt;調",B6:H6,"&lt;&gt;",B6:H6,"&lt;&gt;調整休")</f>
        <v>3</v>
      </c>
      <c r="J6" s="682">
        <f t="shared" ref="J6:J8"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13.5</v>
      </c>
      <c r="K6" s="682"/>
    </row>
    <row r="7" spans="1:11" ht="14.45" customHeight="1" x14ac:dyDescent="0.15">
      <c r="A7" s="20" t="s">
        <v>19</v>
      </c>
      <c r="B7" s="21"/>
      <c r="C7" s="21"/>
      <c r="D7" s="11"/>
      <c r="E7" s="12" t="s">
        <v>20</v>
      </c>
      <c r="F7" s="12"/>
      <c r="G7" s="12" t="s">
        <v>20</v>
      </c>
      <c r="H7" s="12" t="s">
        <v>21</v>
      </c>
      <c r="I7" s="5">
        <f t="shared" si="0"/>
        <v>3</v>
      </c>
      <c r="J7" s="682">
        <f t="shared" si="1"/>
        <v>13.5</v>
      </c>
      <c r="K7" s="682"/>
    </row>
    <row r="8" spans="1:11" ht="14.45" customHeight="1" x14ac:dyDescent="0.15">
      <c r="A8" s="20" t="s">
        <v>26</v>
      </c>
      <c r="B8" s="21"/>
      <c r="C8" s="21"/>
      <c r="D8" s="11"/>
      <c r="E8" s="12" t="s">
        <v>20</v>
      </c>
      <c r="F8" s="12" t="s">
        <v>20</v>
      </c>
      <c r="G8" s="12"/>
      <c r="H8" s="12" t="s">
        <v>21</v>
      </c>
      <c r="I8" s="5">
        <f t="shared" si="0"/>
        <v>3</v>
      </c>
      <c r="J8" s="682">
        <f t="shared" si="1"/>
        <v>13.5</v>
      </c>
      <c r="K8" s="682"/>
    </row>
    <row r="9" spans="1:11" ht="14.45" customHeight="1" x14ac:dyDescent="0.15">
      <c r="A9" s="20" t="s">
        <v>62</v>
      </c>
      <c r="B9" s="21"/>
      <c r="C9" s="21"/>
      <c r="D9" s="11"/>
      <c r="E9" s="93" t="s">
        <v>84</v>
      </c>
      <c r="F9" s="12" t="s">
        <v>20</v>
      </c>
      <c r="G9" s="12" t="s">
        <v>68</v>
      </c>
      <c r="H9" s="12"/>
      <c r="I9" s="5">
        <f t="shared" si="0"/>
        <v>3</v>
      </c>
      <c r="J9" s="682">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13</v>
      </c>
      <c r="K9" s="682"/>
    </row>
    <row r="10" spans="1:11" ht="14.45" customHeight="1" x14ac:dyDescent="0.15">
      <c r="A10" s="20" t="s">
        <v>124</v>
      </c>
      <c r="B10" s="11"/>
      <c r="C10" s="11"/>
      <c r="D10" s="11"/>
      <c r="E10" s="93" t="s">
        <v>84</v>
      </c>
      <c r="F10" s="103" t="s">
        <v>57</v>
      </c>
      <c r="G10" s="12" t="s">
        <v>20</v>
      </c>
      <c r="H10" s="12" t="s">
        <v>20</v>
      </c>
      <c r="I10" s="5">
        <f t="shared" si="0"/>
        <v>4</v>
      </c>
      <c r="J10" s="682">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18</v>
      </c>
      <c r="K10" s="682"/>
    </row>
    <row r="11" spans="1:11" ht="14.45" customHeight="1" x14ac:dyDescent="0.15">
      <c r="A11" s="20" t="s">
        <v>225</v>
      </c>
      <c r="B11" s="11"/>
      <c r="C11" s="11"/>
      <c r="D11" s="11"/>
      <c r="E11" s="12"/>
      <c r="F11" s="12" t="s">
        <v>21</v>
      </c>
      <c r="G11" s="12"/>
      <c r="H11" s="12" t="s">
        <v>20</v>
      </c>
      <c r="I11" s="5">
        <f t="shared" si="0"/>
        <v>2</v>
      </c>
      <c r="J11" s="682">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9</v>
      </c>
      <c r="K11" s="682"/>
    </row>
    <row r="12" spans="1:11" ht="14.45" customHeight="1" x14ac:dyDescent="0.15">
      <c r="A12" s="20" t="s">
        <v>200</v>
      </c>
      <c r="B12" s="11"/>
      <c r="C12" s="11"/>
      <c r="D12" s="11"/>
      <c r="E12" s="12" t="s">
        <v>20</v>
      </c>
      <c r="F12" s="12"/>
      <c r="G12" s="12" t="s">
        <v>20</v>
      </c>
      <c r="H12" s="12" t="s">
        <v>20</v>
      </c>
      <c r="I12" s="5">
        <f t="shared" si="0"/>
        <v>3</v>
      </c>
      <c r="J12" s="682">
        <f>SUM(COUNTIF(B12:H12,"9-11,15-19"))*(6)+(COUNTIF(B12:H12,"9-12,16-19"))*(6)+(COUNTIF(B12:H12,"9-13,17-19"))*(6)+(COUNTIF(B12:H12,"9-19"))*(9)+(COUNTIF(B12:H12,"9-17"))*(7.25)+(COUNTIF(B12:H12,"9-16"))*(6.25)+(COUNTIF(B12:H12,"9-15"))*(5.5)+(COUNTIF(B12:H12,"9-14"))*(4.5)+(COUNTIF(B12:H12,"9-13"))*(4)+(COUNTIF(B12:H12,"9-12"))*(3)+(COUNTIF(B12:H12,"9-11:30"))*(2.5)+(COUNTIF(B12:H12,"13-19"))*(5.5)+(COUNTIF(B12:H12,"14-19"))*(4.5)+(COUNTIF(B12:H12,"15-19"))*(4)+(COUNTIF(B12:H12,"16-19"))*(3)+(COUNTIF(B12:H12,"16:30-19"))*(2.5)+(COUNTIF(B12:H12,"10-14"))*(4)+(COUNTIF(B12:H12,"草加9-14"))*(4.5)+(COUNTIF(B12:H12,"新田9-14"))*(4.5)+(COUNTIF(B12:H12,"新田14-19"))*(4.5)</f>
        <v>13.5</v>
      </c>
      <c r="K12" s="682"/>
    </row>
    <row r="13" spans="1:11" ht="14.45" customHeight="1" x14ac:dyDescent="0.15">
      <c r="A13" s="20" t="s">
        <v>239</v>
      </c>
      <c r="B13" s="11"/>
      <c r="C13" s="11"/>
      <c r="D13" s="11"/>
      <c r="E13" s="12"/>
      <c r="F13" s="12" t="s">
        <v>184</v>
      </c>
      <c r="G13" s="12" t="s">
        <v>184</v>
      </c>
      <c r="H13" s="12"/>
      <c r="I13" s="5">
        <f t="shared" ref="I13" si="2">COUNTIFS(B13:H13,"&lt;&gt;空",B13:H13,"&lt;&gt;休",B13:H13,"&lt;&gt;調",B13:H13,"&lt;&gt;",B13:H13,"&lt;&gt;調整休")</f>
        <v>2</v>
      </c>
      <c r="J13" s="682">
        <f>SUM(COUNTIF(B13:H13,"9-11,15-19"))*(6)+(COUNTIF(B13:H13,"9-12,16-19"))*(6)+(COUNTIF(B13:H13,"9-13,17-19"))*(6)+(COUNTIF(B13:H13,"9-19"))*(9)+(COUNTIF(B13:H13,"9-17"))*(7.25)+(COUNTIF(B13:H13,"9-16"))*(6.25)+(COUNTIF(B13:H13,"9-15"))*(5.5)+(COUNTIF(B13:H13,"9-14"))*(4.5)+(COUNTIF(B13:H13,"9-13"))*(4)+(COUNTIF(B13:H13,"9-12"))*(3)+(COUNTIF(B13:H13,"9-11:30"))*(2.5)+(COUNTIF(B13:H13,"13-19"))*(5.5)+(COUNTIF(B13:H13,"14-19"))*(4.5)+(COUNTIF(B13:H13,"15-19"))*(4)+(COUNTIF(B13:H13,"16-19"))*(3)+(COUNTIF(B13:H13,"16:30-19"))*(2.5)+(COUNTIF(B13:H13,"10-14"))*(4)+(COUNTIF(B13:H13,"草加9-14"))*(4.5)+(COUNTIF(B13:H13,"新田9-14"))*(4.5)+(COUNTIF(B13:H13,"新田14-19"))*(4.5)+(COUNTIF(B13:H13,"11-19"))*(6.25)</f>
        <v>12.5</v>
      </c>
      <c r="K13" s="682"/>
    </row>
    <row r="14" spans="1:11" ht="14.45" customHeight="1" x14ac:dyDescent="0.15">
      <c r="A14" s="20" t="s">
        <v>38</v>
      </c>
      <c r="B14" s="11"/>
      <c r="C14" s="11"/>
      <c r="D14" s="11"/>
      <c r="E14" s="12"/>
      <c r="F14" s="12" t="s">
        <v>21</v>
      </c>
      <c r="G14" s="103" t="s">
        <v>57</v>
      </c>
      <c r="H14" s="103" t="s">
        <v>56</v>
      </c>
      <c r="I14" s="5">
        <f t="shared" si="0"/>
        <v>3</v>
      </c>
      <c r="J14" s="682">
        <f>SUM(COUNTIF(B14:H14,"9-11,15-19"))*(6)+(COUNTIF(B14:H14,"9-12,16-19"))*(6)+(COUNTIF(B14:H14,"9-13,17-19"))*(6)+(COUNTIF(B14:H14,"9-19"))*(9)+(COUNTIF(B14:H14,"9-17"))*(7.25)+(COUNTIF(B14:H14,"9-16"))*(6.25)+(COUNTIF(B14:H14,"9-15"))*(5.5)+(COUNTIF(B14:H14,"9-14"))*(4.5)+(COUNTIF(B14:H14,"9-13"))*(4)+(COUNTIF(B14:H14,"9-12"))*(3)+(COUNTIF(B14:H14,"9-11:30"))*(2.5)+(COUNTIF(B14:H14,"13-19"))*(5.5)+(COUNTIF(B14:H14,"14-19"))*(4.5)+(COUNTIF(B14:H14,"15-19"))*(4)+(COUNTIF(B14:H14,"16-19"))*(3)+(COUNTIF(B14:H14,"16:30-19"))*(2.5)+(COUNTIF(B14:H14,"10-14"))*(4)+(COUNTIF(B14:H14,"草加9-14"))*(4.5)+(COUNTIF(B14:H14,"新田9-14"))*(4.5)+(COUNTIF(B14:H14,"新田14-19"))*(4.5)</f>
        <v>13.5</v>
      </c>
      <c r="K14" s="682"/>
    </row>
    <row r="15" spans="1:11" ht="14.45" customHeight="1" x14ac:dyDescent="0.15">
      <c r="A15" s="22" t="s">
        <v>0</v>
      </c>
      <c r="B15" s="90">
        <v>45845</v>
      </c>
      <c r="C15" s="90">
        <v>45846</v>
      </c>
      <c r="D15" s="90">
        <v>45847</v>
      </c>
      <c r="E15" s="90">
        <v>45848</v>
      </c>
      <c r="F15" s="90">
        <v>45849</v>
      </c>
      <c r="G15" s="90">
        <v>45850</v>
      </c>
      <c r="H15" s="90">
        <v>45851</v>
      </c>
      <c r="I15" s="688" t="s">
        <v>1</v>
      </c>
      <c r="J15" s="690" t="s">
        <v>2</v>
      </c>
      <c r="K15" s="690"/>
    </row>
    <row r="16" spans="1:11" ht="14.45" customHeight="1" x14ac:dyDescent="0.15">
      <c r="A16" s="22" t="s">
        <v>3</v>
      </c>
      <c r="B16" s="2" t="s">
        <v>4</v>
      </c>
      <c r="C16" s="2" t="s">
        <v>5</v>
      </c>
      <c r="D16" s="21" t="s">
        <v>6</v>
      </c>
      <c r="E16" s="2" t="s">
        <v>7</v>
      </c>
      <c r="F16" s="2" t="s">
        <v>8</v>
      </c>
      <c r="G16" s="2" t="s">
        <v>9</v>
      </c>
      <c r="H16" s="24" t="s">
        <v>10</v>
      </c>
      <c r="I16" s="689"/>
      <c r="J16" s="690"/>
      <c r="K16" s="690"/>
    </row>
    <row r="17" spans="1:11" ht="14.45" customHeight="1" x14ac:dyDescent="0.15">
      <c r="A17" s="126" t="s">
        <v>13</v>
      </c>
      <c r="B17" s="12"/>
      <c r="C17" s="21"/>
      <c r="D17" s="21"/>
      <c r="E17" s="12"/>
      <c r="F17" s="12"/>
      <c r="G17" s="12"/>
      <c r="H17" s="12"/>
      <c r="I17" s="5"/>
      <c r="J17" s="682"/>
      <c r="K17" s="692"/>
    </row>
    <row r="18" spans="1:11" ht="14.45" customHeight="1" x14ac:dyDescent="0.15">
      <c r="A18" s="20" t="s">
        <v>37</v>
      </c>
      <c r="B18" s="12" t="s">
        <v>21</v>
      </c>
      <c r="C18" s="21"/>
      <c r="D18" s="11"/>
      <c r="E18" s="12" t="s">
        <v>21</v>
      </c>
      <c r="F18" s="348" t="s">
        <v>119</v>
      </c>
      <c r="G18" s="16" t="s">
        <v>41</v>
      </c>
      <c r="H18" s="12"/>
      <c r="I18" s="5">
        <f t="shared" ref="I18:I21" si="3">COUNTIFS(B18:H18,"&lt;&gt;空",B18:H18,"&lt;&gt;休",B18:H18,"&lt;&gt;調",B18:H18,"&lt;&gt;",B18:H18,"&lt;&gt;調整休")</f>
        <v>4</v>
      </c>
      <c r="J18" s="682">
        <f t="shared" ref="J18:J20" si="4">SUM(COUNTIF(B18:H18,"9-11,15-19"))*(6)+(COUNTIF(B18:H18,"9-12,16-19"))*(6)+(COUNTIF(B18:H18,"9-13,17-19"))*(6)+(COUNTIF(B18:H18,"9-19"))*(9)+(COUNTIF(B18:H18,"9-17"))*(7.25)+(COUNTIF(B18:H18,"9-16"))*(6.25)+(COUNTIF(B18:H18,"9-15"))*(5.5)+(COUNTIF(B18:H18,"9-14"))*(4.5)+(COUNTIF(B18:H18,"9-13"))*(4)+(COUNTIF(B18:H18,"9-12"))*(3)+(COUNTIF(B18:H18,"9-11:30"))*(2.5)+(COUNTIF(B18:H18,"13-19"))*(5.5)+(COUNTIF(B18:H18,"14-19"))*(4.5)+(COUNTIF(B18:H18,"15-19"))*(4)+(COUNTIF(B18:H18,"16-19"))*(3)+(COUNTIF(B18:H18,"16:30-19"))*(2.5)+(COUNTIF(B18:H18,"10-14"))*(4)+(COUNTIF(B18:H18,"草加9-14"))*(4.5)+(COUNTIF(B18:H18,"新田9-14"))*(4.5)+(COUNTIF(B18:H18,"新田14-19"))*(4.5)</f>
        <v>15</v>
      </c>
      <c r="K18" s="682"/>
    </row>
    <row r="19" spans="1:11" ht="14.45" customHeight="1" x14ac:dyDescent="0.15">
      <c r="A19" s="20" t="s">
        <v>19</v>
      </c>
      <c r="B19" s="12" t="s">
        <v>20</v>
      </c>
      <c r="C19" s="21"/>
      <c r="D19" s="11"/>
      <c r="E19" s="12" t="s">
        <v>20</v>
      </c>
      <c r="F19" s="12"/>
      <c r="G19" s="12" t="s">
        <v>22</v>
      </c>
      <c r="H19" s="16" t="s">
        <v>94</v>
      </c>
      <c r="I19" s="5">
        <f t="shared" si="3"/>
        <v>4</v>
      </c>
      <c r="J19" s="682">
        <v>21.25</v>
      </c>
      <c r="K19" s="682"/>
    </row>
    <row r="20" spans="1:11" ht="14.45" customHeight="1" x14ac:dyDescent="0.15">
      <c r="A20" s="20" t="s">
        <v>26</v>
      </c>
      <c r="B20" s="12"/>
      <c r="C20" s="21"/>
      <c r="D20" s="11"/>
      <c r="E20" s="12" t="s">
        <v>20</v>
      </c>
      <c r="F20" s="12"/>
      <c r="G20" s="12"/>
      <c r="H20" s="12" t="s">
        <v>51</v>
      </c>
      <c r="I20" s="5">
        <f t="shared" si="3"/>
        <v>2</v>
      </c>
      <c r="J20" s="682">
        <f t="shared" si="4"/>
        <v>10</v>
      </c>
      <c r="K20" s="682"/>
    </row>
    <row r="21" spans="1:11" ht="14.45" customHeight="1" x14ac:dyDescent="0.15">
      <c r="A21" s="20" t="s">
        <v>62</v>
      </c>
      <c r="B21" s="12" t="s">
        <v>20</v>
      </c>
      <c r="C21" s="21"/>
      <c r="D21" s="11"/>
      <c r="E21" s="93" t="s">
        <v>84</v>
      </c>
      <c r="F21" s="12" t="s">
        <v>20</v>
      </c>
      <c r="G21" s="12" t="s">
        <v>68</v>
      </c>
      <c r="H21" s="12"/>
      <c r="I21" s="5">
        <f t="shared" si="3"/>
        <v>4</v>
      </c>
      <c r="J21" s="682">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17.5</v>
      </c>
      <c r="K21" s="682"/>
    </row>
    <row r="22" spans="1:11" ht="14.45" customHeight="1" x14ac:dyDescent="0.15">
      <c r="A22" s="20" t="s">
        <v>124</v>
      </c>
      <c r="B22" s="93" t="s">
        <v>84</v>
      </c>
      <c r="C22" s="11"/>
      <c r="D22" s="11"/>
      <c r="E22" s="93" t="s">
        <v>84</v>
      </c>
      <c r="F22" s="12" t="s">
        <v>20</v>
      </c>
      <c r="G22" s="59"/>
      <c r="H22" s="59"/>
      <c r="I22" s="5">
        <f>COUNTIFS(B22:H22,"&lt;&gt;空",B22:H22,"&lt;&gt;休",B22:H22,"&lt;&gt;調",B22:H22,"&lt;&gt;",B22:H22,"&lt;&gt;調整休")</f>
        <v>3</v>
      </c>
      <c r="J22" s="682">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草加9-14"))*(4.5)+(COUNTIF(B22:H22,"新田9-14"))*(4.5)+(COUNTIF(B22:H22,"新田14-19"))*(4.5)</f>
        <v>13.5</v>
      </c>
      <c r="K22" s="682"/>
    </row>
    <row r="23" spans="1:11" ht="14.45" customHeight="1" x14ac:dyDescent="0.15">
      <c r="A23" s="20" t="s">
        <v>225</v>
      </c>
      <c r="B23" s="12" t="s">
        <v>21</v>
      </c>
      <c r="C23" s="11"/>
      <c r="D23" s="11"/>
      <c r="E23" s="12"/>
      <c r="F23" s="12" t="s">
        <v>21</v>
      </c>
      <c r="G23" s="12"/>
      <c r="H23" s="12" t="s">
        <v>20</v>
      </c>
      <c r="I23" s="5">
        <f t="shared" ref="I23:I26" si="5">COUNTIFS(B23:H23,"&lt;&gt;空",B23:H23,"&lt;&gt;休",B23:H23,"&lt;&gt;調",B23:H23,"&lt;&gt;",B23:H23,"&lt;&gt;調整休")</f>
        <v>3</v>
      </c>
      <c r="J23" s="682">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草加9-14"))*(4.5)+(COUNTIF(B23:H23,"新田9-14"))*(4.5)+(COUNTIF(B23:H23,"新田14-19"))*(4.5)</f>
        <v>13.5</v>
      </c>
      <c r="K23" s="682"/>
    </row>
    <row r="24" spans="1:11" ht="14.45" customHeight="1" x14ac:dyDescent="0.15">
      <c r="A24" s="20" t="s">
        <v>200</v>
      </c>
      <c r="B24" s="12"/>
      <c r="C24" s="11"/>
      <c r="D24" s="11"/>
      <c r="E24" s="12" t="s">
        <v>20</v>
      </c>
      <c r="F24" s="12"/>
      <c r="G24" s="12" t="s">
        <v>20</v>
      </c>
      <c r="H24" s="12" t="s">
        <v>20</v>
      </c>
      <c r="I24" s="5">
        <f t="shared" si="5"/>
        <v>3</v>
      </c>
      <c r="J24" s="682">
        <f>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草加9-14"))*(4.5)+(COUNTIF(B24:H24,"新田9-14"))*(4.5)+(COUNTIF(B24:H24,"新田14-19"))*(4.5)</f>
        <v>13.5</v>
      </c>
      <c r="K24" s="682"/>
    </row>
    <row r="25" spans="1:11" ht="14.45" customHeight="1" x14ac:dyDescent="0.15">
      <c r="A25" s="20" t="s">
        <v>239</v>
      </c>
      <c r="B25" s="12" t="s">
        <v>184</v>
      </c>
      <c r="C25" s="11"/>
      <c r="D25" s="11"/>
      <c r="E25" s="12"/>
      <c r="F25" s="12"/>
      <c r="G25" s="12" t="s">
        <v>184</v>
      </c>
      <c r="H25" s="12"/>
      <c r="I25" s="5">
        <f t="shared" si="5"/>
        <v>2</v>
      </c>
      <c r="J25" s="682">
        <f>SUM(COUNTIF(B25:H25,"9-11,15-19"))*(6)+(COUNTIF(B25:H25,"9-12,16-19"))*(6)+(COUNTIF(B25:H25,"9-13,17-19"))*(6)+(COUNTIF(B25:H25,"9-19"))*(9)+(COUNTIF(B25:H25,"9-17"))*(7.25)+(COUNTIF(B25:H25,"9-16"))*(6.25)+(COUNTIF(B25:H25,"9-15"))*(5.5)+(COUNTIF(B25:H25,"9-14"))*(4.5)+(COUNTIF(B25:H25,"9-13"))*(4)+(COUNTIF(B25:H25,"9-12"))*(3)+(COUNTIF(B25:H25,"9-11:30"))*(2.5)+(COUNTIF(B25:H25,"13-19"))*(5.5)+(COUNTIF(B25:H25,"14-19"))*(4.5)+(COUNTIF(B25:H25,"15-19"))*(4)+(COUNTIF(B25:H25,"16-19"))*(3)+(COUNTIF(B25:H25,"16:30-19"))*(2.5)+(COUNTIF(B25:H25,"10-14"))*(4)+(COUNTIF(B25:H25,"草加9-14"))*(4.5)+(COUNTIF(B25:H25,"新田9-14"))*(4.5)+(COUNTIF(B25:H25,"新田14-19"))*(4.5)+(COUNTIF(B25:H25,"11-19"))*(6.25)</f>
        <v>12.5</v>
      </c>
      <c r="K25" s="682"/>
    </row>
    <row r="26" spans="1:11" ht="14.45" customHeight="1" x14ac:dyDescent="0.15">
      <c r="A26" s="20" t="s">
        <v>38</v>
      </c>
      <c r="B26" s="12" t="s">
        <v>21</v>
      </c>
      <c r="C26" s="11"/>
      <c r="D26" s="11"/>
      <c r="E26" s="12"/>
      <c r="F26" s="12" t="s">
        <v>21</v>
      </c>
      <c r="G26" s="103" t="s">
        <v>56</v>
      </c>
      <c r="H26" s="103" t="s">
        <v>56</v>
      </c>
      <c r="I26" s="5">
        <f t="shared" si="5"/>
        <v>4</v>
      </c>
      <c r="J26" s="682">
        <f>SUM(COUNTIF(B26:H26,"9-11,15-19"))*(6)+(COUNTIF(B26:H26,"9-12,16-19"))*(6)+(COUNTIF(B26:H26,"9-13,17-19"))*(6)+(COUNTIF(B26:H26,"9-19"))*(9)+(COUNTIF(B26:H26,"9-17"))*(7.25)+(COUNTIF(B26:H26,"9-16"))*(6.25)+(COUNTIF(B26:H26,"9-15"))*(5.5)+(COUNTIF(B26:H26,"9-14"))*(4.5)+(COUNTIF(B26:H26,"9-13"))*(4)+(COUNTIF(B26:H26,"9-12"))*(3)+(COUNTIF(B26:H26,"9-11:30"))*(2.5)+(COUNTIF(B26:H26,"13-19"))*(5.5)+(COUNTIF(B26:H26,"14-19"))*(4.5)+(COUNTIF(B26:H26,"15-19"))*(4)+(COUNTIF(B26:H26,"16-19"))*(3)+(COUNTIF(B26:H26,"16:30-19"))*(2.5)+(COUNTIF(B26:H26,"10-14"))*(4)+(COUNTIF(B26:H26,"草加9-14"))*(4.5)+(COUNTIF(B26:H26,"新田9-14"))*(4.5)+(COUNTIF(B26:H26,"新田14-19"))*(4.5)</f>
        <v>18</v>
      </c>
      <c r="K26" s="682"/>
    </row>
    <row r="27" spans="1:11" ht="14.45" customHeight="1" x14ac:dyDescent="0.15">
      <c r="A27" s="22" t="s">
        <v>0</v>
      </c>
      <c r="B27" s="23">
        <v>45852</v>
      </c>
      <c r="C27" s="23">
        <v>45853</v>
      </c>
      <c r="D27" s="23">
        <v>45854</v>
      </c>
      <c r="E27" s="23">
        <v>45855</v>
      </c>
      <c r="F27" s="23">
        <v>45856</v>
      </c>
      <c r="G27" s="23">
        <v>45857</v>
      </c>
      <c r="H27" s="23">
        <v>45858</v>
      </c>
      <c r="I27" s="688" t="s">
        <v>1</v>
      </c>
      <c r="J27" s="690" t="s">
        <v>2</v>
      </c>
      <c r="K27" s="690"/>
    </row>
    <row r="28" spans="1:11" ht="14.45" customHeight="1" x14ac:dyDescent="0.15">
      <c r="A28" s="22" t="s">
        <v>3</v>
      </c>
      <c r="B28" s="2" t="s">
        <v>4</v>
      </c>
      <c r="C28" s="21" t="s">
        <v>5</v>
      </c>
      <c r="D28" s="21" t="s">
        <v>6</v>
      </c>
      <c r="E28" s="2" t="s">
        <v>7</v>
      </c>
      <c r="F28" s="2" t="s">
        <v>8</v>
      </c>
      <c r="G28" s="2" t="s">
        <v>9</v>
      </c>
      <c r="H28" s="24" t="s">
        <v>10</v>
      </c>
      <c r="I28" s="689"/>
      <c r="J28" s="690"/>
      <c r="K28" s="690"/>
    </row>
    <row r="29" spans="1:11" ht="14.45" customHeight="1" x14ac:dyDescent="0.15">
      <c r="A29" s="126" t="s">
        <v>12</v>
      </c>
      <c r="B29" s="12"/>
      <c r="C29" s="21"/>
      <c r="D29" s="21"/>
      <c r="E29" s="12"/>
      <c r="F29" s="12"/>
      <c r="G29" s="12"/>
      <c r="H29" s="12"/>
      <c r="I29" s="5"/>
      <c r="J29" s="693"/>
      <c r="K29" s="692"/>
    </row>
    <row r="30" spans="1:11" ht="14.45" customHeight="1" x14ac:dyDescent="0.15">
      <c r="A30" s="20" t="s">
        <v>37</v>
      </c>
      <c r="B30" s="12" t="s">
        <v>21</v>
      </c>
      <c r="C30" s="21"/>
      <c r="D30" s="11"/>
      <c r="E30" s="12" t="s">
        <v>21</v>
      </c>
      <c r="F30" s="12"/>
      <c r="G30" s="12" t="s">
        <v>22</v>
      </c>
      <c r="H30" s="12" t="s">
        <v>20</v>
      </c>
      <c r="I30" s="5">
        <f t="shared" ref="I30:I38" si="6">COUNTIFS(B30:H30,"&lt;&gt;空",B30:H30,"&lt;&gt;休",B30:H30,"&lt;&gt;調",B30:H30,"&lt;&gt;",B30:H30,"&lt;&gt;調整休")</f>
        <v>4</v>
      </c>
      <c r="J30" s="682">
        <f t="shared" ref="J30:J32" si="7">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19</v>
      </c>
      <c r="K30" s="682"/>
    </row>
    <row r="31" spans="1:11" ht="14.45" customHeight="1" x14ac:dyDescent="0.15">
      <c r="A31" s="20" t="s">
        <v>19</v>
      </c>
      <c r="B31" s="12"/>
      <c r="C31" s="21"/>
      <c r="D31" s="11"/>
      <c r="E31" s="12" t="s">
        <v>20</v>
      </c>
      <c r="F31" s="12"/>
      <c r="G31" s="12" t="s">
        <v>20</v>
      </c>
      <c r="H31" s="12" t="s">
        <v>21</v>
      </c>
      <c r="I31" s="5">
        <f t="shared" si="6"/>
        <v>3</v>
      </c>
      <c r="J31" s="682">
        <f t="shared" si="7"/>
        <v>13.5</v>
      </c>
      <c r="K31" s="682"/>
    </row>
    <row r="32" spans="1:11" ht="14.45" customHeight="1" x14ac:dyDescent="0.15">
      <c r="A32" s="20" t="s">
        <v>26</v>
      </c>
      <c r="B32" s="12" t="s">
        <v>20</v>
      </c>
      <c r="C32" s="21"/>
      <c r="D32" s="11"/>
      <c r="E32" s="12" t="s">
        <v>20</v>
      </c>
      <c r="F32" s="12"/>
      <c r="G32" s="12"/>
      <c r="H32" s="12" t="s">
        <v>21</v>
      </c>
      <c r="I32" s="5">
        <f t="shared" si="6"/>
        <v>3</v>
      </c>
      <c r="J32" s="682">
        <f t="shared" si="7"/>
        <v>13.5</v>
      </c>
      <c r="K32" s="682"/>
    </row>
    <row r="33" spans="1:11" ht="14.45" customHeight="1" x14ac:dyDescent="0.15">
      <c r="A33" s="20" t="s">
        <v>62</v>
      </c>
      <c r="B33" s="93" t="s">
        <v>84</v>
      </c>
      <c r="C33" s="21"/>
      <c r="D33" s="11"/>
      <c r="E33" s="93" t="s">
        <v>84</v>
      </c>
      <c r="F33" s="59"/>
      <c r="G33" s="12" t="s">
        <v>27</v>
      </c>
      <c r="H33" s="12"/>
      <c r="I33" s="5">
        <f t="shared" si="6"/>
        <v>3</v>
      </c>
      <c r="J33" s="682">
        <f>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草加9-14"))*(4.5)+(COUNTIF(B33:H33,"新田9-14"))*(4.5)+(COUNTIF(B33:H33,"新田14-19"))*(4.5)</f>
        <v>12</v>
      </c>
      <c r="K33" s="682"/>
    </row>
    <row r="34" spans="1:11" ht="14.45" customHeight="1" x14ac:dyDescent="0.15">
      <c r="A34" s="20" t="s">
        <v>124</v>
      </c>
      <c r="B34" s="93" t="s">
        <v>84</v>
      </c>
      <c r="C34" s="11"/>
      <c r="D34" s="11"/>
      <c r="E34" s="93" t="s">
        <v>84</v>
      </c>
      <c r="F34" s="12" t="s">
        <v>20</v>
      </c>
      <c r="G34" s="12" t="s">
        <v>21</v>
      </c>
      <c r="H34" s="93" t="s">
        <v>84</v>
      </c>
      <c r="I34" s="5">
        <f t="shared" si="6"/>
        <v>5</v>
      </c>
      <c r="J34" s="682">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草加9-14"))*(4.5)+(COUNTIF(B34:H34,"新田9-14"))*(4.5)+(COUNTIF(B34:H34,"新田14-19"))*(4.5)</f>
        <v>22.5</v>
      </c>
      <c r="K34" s="682"/>
    </row>
    <row r="35" spans="1:11" ht="14.45" customHeight="1" x14ac:dyDescent="0.15">
      <c r="A35" s="20" t="s">
        <v>225</v>
      </c>
      <c r="B35" s="12" t="s">
        <v>21</v>
      </c>
      <c r="C35" s="11"/>
      <c r="D35" s="11"/>
      <c r="E35" s="12"/>
      <c r="F35" s="12" t="s">
        <v>21</v>
      </c>
      <c r="G35" s="12"/>
      <c r="H35" s="12" t="s">
        <v>20</v>
      </c>
      <c r="I35" s="5">
        <f t="shared" si="6"/>
        <v>3</v>
      </c>
      <c r="J35" s="682">
        <f>SUM(COUNTIF(B35:H35,"9-11,15-19"))*(6)+(COUNTIF(B35:H35,"9-12,16-19"))*(6)+(COUNTIF(B35:H35,"9-13,17-19"))*(6)+(COUNTIF(B35:H35,"9-19"))*(9)+(COUNTIF(B35:H35,"9-17"))*(7.25)+(COUNTIF(B35:H35,"9-16"))*(6.25)+(COUNTIF(B35:H35,"9-15"))*(5.5)+(COUNTIF(B35:H35,"9-14"))*(4.5)+(COUNTIF(B35:H35,"9-13"))*(4)+(COUNTIF(B35:H35,"9-12"))*(3)+(COUNTIF(B35:H35,"9-11:30"))*(2.5)+(COUNTIF(B35:H35,"13-19"))*(5.5)+(COUNTIF(B35:H35,"14-19"))*(4.5)+(COUNTIF(B35:H35,"15-19"))*(4)+(COUNTIF(B35:H35,"16-19"))*(3)+(COUNTIF(B35:H35,"16:30-19"))*(2.5)+(COUNTIF(B35:H35,"10-14"))*(4)+(COUNTIF(B35:H35,"草加9-14"))*(4.5)+(COUNTIF(B35:H35,"新田9-14"))*(4.5)+(COUNTIF(B35:H35,"新田14-19"))*(4.5)</f>
        <v>13.5</v>
      </c>
      <c r="K35" s="682"/>
    </row>
    <row r="36" spans="1:11" ht="14.45" customHeight="1" x14ac:dyDescent="0.15">
      <c r="A36" s="20" t="s">
        <v>200</v>
      </c>
      <c r="B36" s="12"/>
      <c r="C36" s="11"/>
      <c r="D36" s="11"/>
      <c r="E36" s="12" t="s">
        <v>20</v>
      </c>
      <c r="F36" s="12"/>
      <c r="G36" s="12" t="s">
        <v>20</v>
      </c>
      <c r="H36" s="12" t="s">
        <v>20</v>
      </c>
      <c r="I36" s="5">
        <f t="shared" si="6"/>
        <v>3</v>
      </c>
      <c r="J36" s="682">
        <f>SUM(COUNTIF(B36:H36,"9-11,15-19"))*(6)+(COUNTIF(B36:H36,"9-12,16-19"))*(6)+(COUNTIF(B36:H36,"9-13,17-19"))*(6)+(COUNTIF(B36:H36,"9-19"))*(9)+(COUNTIF(B36:H36,"9-17"))*(7.25)+(COUNTIF(B36:H36,"9-16"))*(6.25)+(COUNTIF(B36:H36,"9-15"))*(5.5)+(COUNTIF(B36:H36,"9-14"))*(4.5)+(COUNTIF(B36:H36,"9-13"))*(4)+(COUNTIF(B36:H36,"9-12"))*(3)+(COUNTIF(B36:H36,"9-11:30"))*(2.5)+(COUNTIF(B36:H36,"13-19"))*(5.5)+(COUNTIF(B36:H36,"14-19"))*(4.5)+(COUNTIF(B36:H36,"15-19"))*(4)+(COUNTIF(B36:H36,"16-19"))*(3)+(COUNTIF(B36:H36,"16:30-19"))*(2.5)+(COUNTIF(B36:H36,"10-14"))*(4)+(COUNTIF(B36:H36,"草加9-14"))*(4.5)+(COUNTIF(B36:H36,"新田9-14"))*(4.5)+(COUNTIF(B36:H36,"新田14-19"))*(4.5)</f>
        <v>13.5</v>
      </c>
      <c r="K36" s="682"/>
    </row>
    <row r="37" spans="1:11" ht="14.45" customHeight="1" x14ac:dyDescent="0.15">
      <c r="A37" s="20" t="s">
        <v>239</v>
      </c>
      <c r="B37" s="12"/>
      <c r="C37" s="11"/>
      <c r="D37" s="11"/>
      <c r="E37" s="12"/>
      <c r="F37" s="12"/>
      <c r="G37" s="12" t="s">
        <v>184</v>
      </c>
      <c r="H37" s="12" t="s">
        <v>184</v>
      </c>
      <c r="I37" s="5">
        <f t="shared" si="6"/>
        <v>2</v>
      </c>
      <c r="J37" s="682">
        <f>SUM(COUNTIF(B37:H37,"9-11,15-19"))*(6)+(COUNTIF(B37:H37,"9-12,16-19"))*(6)+(COUNTIF(B37:H37,"9-13,17-19"))*(6)+(COUNTIF(B37:H37,"9-19"))*(9)+(COUNTIF(B37:H37,"9-17"))*(7.25)+(COUNTIF(B37:H37,"9-16"))*(6.25)+(COUNTIF(B37:H37,"9-15"))*(5.5)+(COUNTIF(B37:H37,"9-14"))*(4.5)+(COUNTIF(B37:H37,"9-13"))*(4)+(COUNTIF(B37:H37,"9-12"))*(3)+(COUNTIF(B37:H37,"9-11:30"))*(2.5)+(COUNTIF(B37:H37,"13-19"))*(5.5)+(COUNTIF(B37:H37,"14-19"))*(4.5)+(COUNTIF(B37:H37,"15-19"))*(4)+(COUNTIF(B37:H37,"16-19"))*(3)+(COUNTIF(B37:H37,"16:30-19"))*(2.5)+(COUNTIF(B37:H37,"10-14"))*(4)+(COUNTIF(B37:H37,"草加9-14"))*(4.5)+(COUNTIF(B37:H37,"新田9-14"))*(4.5)+(COUNTIF(B37:H37,"新田14-19"))*(4.5)+(COUNTIF(B37:H37,"11-19"))*(6.25)</f>
        <v>12.5</v>
      </c>
      <c r="K37" s="682"/>
    </row>
    <row r="38" spans="1:11" ht="14.45" customHeight="1" x14ac:dyDescent="0.15">
      <c r="A38" s="20" t="s">
        <v>38</v>
      </c>
      <c r="B38" s="12" t="s">
        <v>20</v>
      </c>
      <c r="C38" s="11"/>
      <c r="D38" s="11"/>
      <c r="E38" s="12"/>
      <c r="F38" s="12" t="s">
        <v>21</v>
      </c>
      <c r="G38" s="103" t="s">
        <v>57</v>
      </c>
      <c r="H38" s="103" t="s">
        <v>56</v>
      </c>
      <c r="I38" s="5">
        <f t="shared" si="6"/>
        <v>4</v>
      </c>
      <c r="J38" s="682">
        <f>SUM(COUNTIF(B38:H38,"9-11,15-19"))*(6)+(COUNTIF(B38:H38,"9-12,16-19"))*(6)+(COUNTIF(B38:H38,"9-13,17-19"))*(6)+(COUNTIF(B38:H38,"9-19"))*(9)+(COUNTIF(B38:H38,"9-17"))*(7.25)+(COUNTIF(B38:H38,"9-16"))*(6.25)+(COUNTIF(B38:H38,"9-15"))*(5.5)+(COUNTIF(B38:H38,"9-14"))*(4.5)+(COUNTIF(B38:H38,"9-13"))*(4)+(COUNTIF(B38:H38,"9-12"))*(3)+(COUNTIF(B38:H38,"9-11:30"))*(2.5)+(COUNTIF(B38:H38,"13-19"))*(5.5)+(COUNTIF(B38:H38,"14-19"))*(4.5)+(COUNTIF(B38:H38,"15-19"))*(4)+(COUNTIF(B38:H38,"16-19"))*(3)+(COUNTIF(B38:H38,"16:30-19"))*(2.5)+(COUNTIF(B38:H38,"10-14"))*(4)+(COUNTIF(B38:H38,"草加9-14"))*(4.5)+(COUNTIF(B38:H38,"新田9-14"))*(4.5)+(COUNTIF(B38:H38,"新田14-19"))*(4.5)</f>
        <v>18</v>
      </c>
      <c r="K38" s="682"/>
    </row>
    <row r="39" spans="1:11" ht="14.45" customHeight="1" x14ac:dyDescent="0.15">
      <c r="A39" s="22" t="s">
        <v>0</v>
      </c>
      <c r="B39" s="90">
        <v>45859</v>
      </c>
      <c r="C39" s="90">
        <v>45860</v>
      </c>
      <c r="D39" s="90">
        <v>45861</v>
      </c>
      <c r="E39" s="90">
        <v>45862</v>
      </c>
      <c r="F39" s="90">
        <v>45863</v>
      </c>
      <c r="G39" s="90">
        <v>45864</v>
      </c>
      <c r="H39" s="90">
        <v>45865</v>
      </c>
      <c r="I39" s="688" t="s">
        <v>1</v>
      </c>
      <c r="J39" s="690" t="s">
        <v>2</v>
      </c>
      <c r="K39" s="690"/>
    </row>
    <row r="40" spans="1:11" ht="14.45" customHeight="1" x14ac:dyDescent="0.15">
      <c r="A40" s="22" t="s">
        <v>3</v>
      </c>
      <c r="B40" s="24" t="s">
        <v>4</v>
      </c>
      <c r="C40" s="21" t="s">
        <v>5</v>
      </c>
      <c r="D40" s="21" t="s">
        <v>6</v>
      </c>
      <c r="E40" s="2" t="s">
        <v>7</v>
      </c>
      <c r="F40" s="2" t="s">
        <v>8</v>
      </c>
      <c r="G40" s="2" t="s">
        <v>9</v>
      </c>
      <c r="H40" s="24" t="s">
        <v>10</v>
      </c>
      <c r="I40" s="689"/>
      <c r="J40" s="690"/>
      <c r="K40" s="690"/>
    </row>
    <row r="41" spans="1:11" ht="14.45" customHeight="1" x14ac:dyDescent="0.15">
      <c r="A41" s="126" t="s">
        <v>13</v>
      </c>
      <c r="B41" s="12"/>
      <c r="C41" s="21"/>
      <c r="D41" s="21"/>
      <c r="E41" s="12"/>
      <c r="F41" s="12"/>
      <c r="G41" s="12"/>
      <c r="H41" s="12"/>
      <c r="I41" s="5"/>
      <c r="J41" s="682"/>
      <c r="K41" s="692"/>
    </row>
    <row r="42" spans="1:11" ht="14.45" customHeight="1" x14ac:dyDescent="0.15">
      <c r="A42" s="20" t="s">
        <v>37</v>
      </c>
      <c r="B42" s="12" t="s">
        <v>21</v>
      </c>
      <c r="C42" s="21"/>
      <c r="D42" s="11"/>
      <c r="E42" s="12" t="s">
        <v>21</v>
      </c>
      <c r="F42" s="12"/>
      <c r="G42" s="12" t="s">
        <v>21</v>
      </c>
      <c r="H42" s="12"/>
      <c r="I42" s="5">
        <f t="shared" ref="I42:I45" si="8">COUNTIFS(B42:H42,"&lt;&gt;空",B42:H42,"&lt;&gt;休",B42:H42,"&lt;&gt;調",B42:H42,"&lt;&gt;",B42:H42,"&lt;&gt;調整休")</f>
        <v>3</v>
      </c>
      <c r="J42" s="682">
        <f t="shared" ref="J42:J44" si="9">SUM(COUNTIF(B42:H42,"9-11,15-19"))*(6)+(COUNTIF(B42:H42,"9-12,16-19"))*(6)+(COUNTIF(B42:H42,"9-13,17-19"))*(6)+(COUNTIF(B42:H42,"9-19"))*(9)+(COUNTIF(B42:H42,"9-17"))*(7.25)+(COUNTIF(B42:H42,"9-16"))*(6.25)+(COUNTIF(B42:H42,"9-15"))*(5.5)+(COUNTIF(B42:H42,"9-14"))*(4.5)+(COUNTIF(B42:H42,"9-13"))*(4)+(COUNTIF(B42:H42,"9-12"))*(3)+(COUNTIF(B42:H42,"9-11:30"))*(2.5)+(COUNTIF(B42:H42,"13-19"))*(5.5)+(COUNTIF(B42:H42,"14-19"))*(4.5)+(COUNTIF(B42:H42,"15-19"))*(4)+(COUNTIF(B42:H42,"16-19"))*(3)+(COUNTIF(B42:H42,"16:30-19"))*(2.5)+(COUNTIF(B42:H42,"10-14"))*(4)+(COUNTIF(B42:H42,"草加9-14"))*(4.5)+(COUNTIF(B42:H42,"新田9-14"))*(4.5)+(COUNTIF(B42:H42,"新田14-19"))*(4.5)</f>
        <v>13.5</v>
      </c>
      <c r="K42" s="682"/>
    </row>
    <row r="43" spans="1:11" ht="14.45" customHeight="1" x14ac:dyDescent="0.15">
      <c r="A43" s="20" t="s">
        <v>19</v>
      </c>
      <c r="B43" s="12" t="s">
        <v>20</v>
      </c>
      <c r="C43" s="21"/>
      <c r="D43" s="11"/>
      <c r="E43" s="12" t="s">
        <v>20</v>
      </c>
      <c r="F43" s="12"/>
      <c r="G43" s="12" t="s">
        <v>20</v>
      </c>
      <c r="H43" s="12" t="s">
        <v>21</v>
      </c>
      <c r="I43" s="5">
        <f t="shared" si="8"/>
        <v>4</v>
      </c>
      <c r="J43" s="682">
        <f t="shared" si="9"/>
        <v>18</v>
      </c>
      <c r="K43" s="682"/>
    </row>
    <row r="44" spans="1:11" ht="14.45" customHeight="1" x14ac:dyDescent="0.15">
      <c r="A44" s="20" t="s">
        <v>26</v>
      </c>
      <c r="B44" s="12"/>
      <c r="C44" s="21"/>
      <c r="D44" s="11"/>
      <c r="E44" s="12" t="s">
        <v>20</v>
      </c>
      <c r="F44" s="12"/>
      <c r="G44" s="12"/>
      <c r="H44" s="12" t="s">
        <v>51</v>
      </c>
      <c r="I44" s="5">
        <f t="shared" si="8"/>
        <v>2</v>
      </c>
      <c r="J44" s="682">
        <f t="shared" si="9"/>
        <v>10</v>
      </c>
      <c r="K44" s="682"/>
    </row>
    <row r="45" spans="1:11" ht="14.45" customHeight="1" x14ac:dyDescent="0.15">
      <c r="A45" s="20" t="s">
        <v>62</v>
      </c>
      <c r="B45" s="12" t="s">
        <v>20</v>
      </c>
      <c r="C45" s="21"/>
      <c r="D45" s="11"/>
      <c r="E45" s="93" t="s">
        <v>84</v>
      </c>
      <c r="F45" s="12" t="s">
        <v>20</v>
      </c>
      <c r="G45" s="12" t="s">
        <v>27</v>
      </c>
      <c r="H45" s="12"/>
      <c r="I45" s="5">
        <f t="shared" si="8"/>
        <v>4</v>
      </c>
      <c r="J45" s="682">
        <f>SUM(COUNTIF(B45:H45,"9-11,15-19"))*(6)+(COUNTIF(B45:H45,"9-12,16-19"))*(6)+(COUNTIF(B45:H45,"9-13,17-19"))*(6)+(COUNTIF(B45:H45,"9-19"))*(9)+(COUNTIF(B45:H45,"9-17"))*(7.25)+(COUNTIF(B45:H45,"9-16"))*(6.25)+(COUNTIF(B45:H45,"9-15"))*(5.5)+(COUNTIF(B45:H45,"9-14"))*(4.5)+(COUNTIF(B45:H45,"9-13"))*(4)+(COUNTIF(B45:H45,"9-12"))*(3)+(COUNTIF(B45:H45,"9-11:30"))*(2.5)+(COUNTIF(B45:H45,"13-19"))*(5.5)+(COUNTIF(B45:H45,"14-19"))*(4.5)+(COUNTIF(B45:H45,"15-19"))*(4)+(COUNTIF(B45:H45,"16-19"))*(3)+(COUNTIF(B45:H45,"16:30-19"))*(2.5)+(COUNTIF(B45:H45,"10-14"))*(4)+(COUNTIF(B45:H45,"草加9-14"))*(4.5)+(COUNTIF(B45:H45,"新田9-14"))*(4.5)+(COUNTIF(B45:H45,"新田14-19"))*(4.5)</f>
        <v>16.5</v>
      </c>
      <c r="K45" s="682"/>
    </row>
    <row r="46" spans="1:11" ht="14.45" customHeight="1" x14ac:dyDescent="0.15">
      <c r="A46" s="20" t="s">
        <v>124</v>
      </c>
      <c r="B46" s="93" t="s">
        <v>84</v>
      </c>
      <c r="C46" s="11"/>
      <c r="D46" s="11"/>
      <c r="E46" s="93" t="s">
        <v>84</v>
      </c>
      <c r="F46" s="12" t="s">
        <v>20</v>
      </c>
      <c r="G46" s="12" t="s">
        <v>20</v>
      </c>
      <c r="H46" s="59"/>
      <c r="I46" s="5">
        <f>COUNTIFS(B46:H46,"&lt;&gt;空",B46:H46,"&lt;&gt;休",B46:H46,"&lt;&gt;調",B46:H46,"&lt;&gt;",B46:H46,"&lt;&gt;調整休")</f>
        <v>4</v>
      </c>
      <c r="J46" s="682">
        <f>SUM(COUNTIF(B46:H46,"9-11,15-19"))*(6)+(COUNTIF(B46:H46,"9-12,16-19"))*(6)+(COUNTIF(B46:H46,"9-13,17-19"))*(6)+(COUNTIF(B46:H46,"9-19"))*(9)+(COUNTIF(B46:H46,"9-17"))*(7.25)+(COUNTIF(B46:H46,"9-16"))*(6.25)+(COUNTIF(B46:H46,"9-15"))*(5.5)+(COUNTIF(B46:H46,"9-14"))*(4.5)+(COUNTIF(B46:H46,"9-13"))*(4)+(COUNTIF(B46:H46,"9-12"))*(3)+(COUNTIF(B46:H46,"9-11:30"))*(2.5)+(COUNTIF(B46:H46,"13-19"))*(5.5)+(COUNTIF(B46:H46,"14-19"))*(4.5)+(COUNTIF(B46:H46,"15-19"))*(4)+(COUNTIF(B46:H46,"16-19"))*(3)+(COUNTIF(B46:H46,"16:30-19"))*(2.5)+(COUNTIF(B46:H46,"10-14"))*(4)+(COUNTIF(B46:H46,"草加9-14"))*(4.5)+(COUNTIF(B46:H46,"新田9-14"))*(4.5)+(COUNTIF(B46:H46,"新田14-19"))*(4.5)</f>
        <v>18</v>
      </c>
      <c r="K46" s="682"/>
    </row>
    <row r="47" spans="1:11" ht="14.45" customHeight="1" x14ac:dyDescent="0.15">
      <c r="A47" s="20" t="s">
        <v>225</v>
      </c>
      <c r="B47" s="59"/>
      <c r="C47" s="11"/>
      <c r="D47" s="11"/>
      <c r="E47" s="12"/>
      <c r="F47" s="12" t="s">
        <v>21</v>
      </c>
      <c r="G47" s="12"/>
      <c r="H47" s="12" t="s">
        <v>20</v>
      </c>
      <c r="I47" s="5">
        <f t="shared" ref="I47:I50" si="10">COUNTIFS(B47:H47,"&lt;&gt;空",B47:H47,"&lt;&gt;休",B47:H47,"&lt;&gt;調",B47:H47,"&lt;&gt;",B47:H47,"&lt;&gt;調整休")</f>
        <v>2</v>
      </c>
      <c r="J47" s="682">
        <f>SUM(COUNTIF(B47:H47,"9-11,15-19"))*(6)+(COUNTIF(B47:H47,"9-12,16-19"))*(6)+(COUNTIF(B47:H47,"9-13,17-19"))*(6)+(COUNTIF(B47:H47,"9-19"))*(9)+(COUNTIF(B47:H47,"9-17"))*(7.25)+(COUNTIF(B47:H47,"9-16"))*(6.25)+(COUNTIF(B47:H47,"9-15"))*(5.5)+(COUNTIF(B47:H47,"9-14"))*(4.5)+(COUNTIF(B47:H47,"9-13"))*(4)+(COUNTIF(B47:H47,"9-12"))*(3)+(COUNTIF(B47:H47,"9-11:30"))*(2.5)+(COUNTIF(B47:H47,"13-19"))*(5.5)+(COUNTIF(B47:H47,"14-19"))*(4.5)+(COUNTIF(B47:H47,"15-19"))*(4)+(COUNTIF(B47:H47,"16-19"))*(3)+(COUNTIF(B47:H47,"16:30-19"))*(2.5)+(COUNTIF(B47:H47,"10-14"))*(4)+(COUNTIF(B47:H47,"草加9-14"))*(4.5)+(COUNTIF(B47:H47,"新田9-14"))*(4.5)+(COUNTIF(B47:H47,"新田14-19"))*(4.5)</f>
        <v>9</v>
      </c>
      <c r="K47" s="682"/>
    </row>
    <row r="48" spans="1:11" ht="14.45" customHeight="1" x14ac:dyDescent="0.15">
      <c r="A48" s="20" t="s">
        <v>200</v>
      </c>
      <c r="B48" s="12"/>
      <c r="C48" s="11"/>
      <c r="D48" s="11"/>
      <c r="E48" s="12" t="s">
        <v>20</v>
      </c>
      <c r="F48" s="12"/>
      <c r="G48" s="12" t="s">
        <v>20</v>
      </c>
      <c r="H48" s="12" t="s">
        <v>20</v>
      </c>
      <c r="I48" s="5">
        <f t="shared" si="10"/>
        <v>3</v>
      </c>
      <c r="J48" s="682">
        <f>SUM(COUNTIF(B48:H48,"9-11,15-19"))*(6)+(COUNTIF(B48:H48,"9-12,16-19"))*(6)+(COUNTIF(B48:H48,"9-13,17-19"))*(6)+(COUNTIF(B48:H48,"9-19"))*(9)+(COUNTIF(B48:H48,"9-17"))*(7.25)+(COUNTIF(B48:H48,"9-16"))*(6.25)+(COUNTIF(B48:H48,"9-15"))*(5.5)+(COUNTIF(B48:H48,"9-14"))*(4.5)+(COUNTIF(B48:H48,"9-13"))*(4)+(COUNTIF(B48:H48,"9-12"))*(3)+(COUNTIF(B48:H48,"9-11:30"))*(2.5)+(COUNTIF(B48:H48,"13-19"))*(5.5)+(COUNTIF(B48:H48,"14-19"))*(4.5)+(COUNTIF(B48:H48,"15-19"))*(4)+(COUNTIF(B48:H48,"16-19"))*(3)+(COUNTIF(B48:H48,"16:30-19"))*(2.5)+(COUNTIF(B48:H48,"10-14"))*(4)+(COUNTIF(B48:H48,"草加9-14"))*(4.5)+(COUNTIF(B48:H48,"新田9-14"))*(4.5)+(COUNTIF(B48:H48,"新田14-19"))*(4.5)</f>
        <v>13.5</v>
      </c>
      <c r="K48" s="682"/>
    </row>
    <row r="49" spans="1:14" ht="14.45" customHeight="1" x14ac:dyDescent="0.15">
      <c r="A49" s="20" t="s">
        <v>239</v>
      </c>
      <c r="B49" s="12"/>
      <c r="C49" s="11"/>
      <c r="D49" s="11"/>
      <c r="E49" s="12"/>
      <c r="F49" s="12"/>
      <c r="G49" s="12" t="s">
        <v>184</v>
      </c>
      <c r="H49" s="12" t="s">
        <v>184</v>
      </c>
      <c r="I49" s="5">
        <f t="shared" si="10"/>
        <v>2</v>
      </c>
      <c r="J49" s="682">
        <f>SUM(COUNTIF(B49:H49,"9-11,15-19"))*(6)+(COUNTIF(B49:H49,"9-12,16-19"))*(6)+(COUNTIF(B49:H49,"9-13,17-19"))*(6)+(COUNTIF(B49:H49,"9-19"))*(9)+(COUNTIF(B49:H49,"9-17"))*(7.25)+(COUNTIF(B49:H49,"9-16"))*(6.25)+(COUNTIF(B49:H49,"9-15"))*(5.5)+(COUNTIF(B49:H49,"9-14"))*(4.5)+(COUNTIF(B49:H49,"9-13"))*(4)+(COUNTIF(B49:H49,"9-12"))*(3)+(COUNTIF(B49:H49,"9-11:30"))*(2.5)+(COUNTIF(B49:H49,"13-19"))*(5.5)+(COUNTIF(B49:H49,"14-19"))*(4.5)+(COUNTIF(B49:H49,"15-19"))*(4)+(COUNTIF(B49:H49,"16-19"))*(3)+(COUNTIF(B49:H49,"16:30-19"))*(2.5)+(COUNTIF(B49:H49,"10-14"))*(4)+(COUNTIF(B49:H49,"草加9-14"))*(4.5)+(COUNTIF(B49:H49,"新田9-14"))*(4.5)+(COUNTIF(B49:H49,"新田14-19"))*(4.5)+(COUNTIF(B49:H49,"11-19"))*(6.25)</f>
        <v>12.5</v>
      </c>
      <c r="K49" s="682"/>
    </row>
    <row r="50" spans="1:14" ht="14.45" customHeight="1" x14ac:dyDescent="0.15">
      <c r="A50" s="20" t="s">
        <v>38</v>
      </c>
      <c r="B50" s="103" t="s">
        <v>57</v>
      </c>
      <c r="C50" s="11"/>
      <c r="D50" s="11"/>
      <c r="E50" s="12"/>
      <c r="F50" s="12" t="s">
        <v>21</v>
      </c>
      <c r="G50" s="103" t="s">
        <v>56</v>
      </c>
      <c r="H50" s="103" t="s">
        <v>56</v>
      </c>
      <c r="I50" s="5">
        <f t="shared" si="10"/>
        <v>4</v>
      </c>
      <c r="J50" s="682">
        <f>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COUNTIF(B50:H50,"草加9-14"))*(4.5)+(COUNTIF(B50:H50,"新田9-14"))*(4.5)+(COUNTIF(B50:H50,"新田14-19"))*(4.5)</f>
        <v>18</v>
      </c>
      <c r="K50" s="682"/>
    </row>
    <row r="51" spans="1:14" ht="14.45" customHeight="1" x14ac:dyDescent="0.15">
      <c r="A51" s="22" t="s">
        <v>0</v>
      </c>
      <c r="B51" s="23">
        <v>45866</v>
      </c>
      <c r="C51" s="23">
        <v>45867</v>
      </c>
      <c r="D51" s="23">
        <v>45868</v>
      </c>
      <c r="E51" s="23">
        <v>45869</v>
      </c>
      <c r="F51" s="23"/>
      <c r="G51" s="23"/>
      <c r="H51" s="23"/>
      <c r="I51" s="688" t="s">
        <v>1</v>
      </c>
      <c r="J51" s="690" t="s">
        <v>2</v>
      </c>
      <c r="K51" s="690"/>
    </row>
    <row r="52" spans="1:14" ht="14.45" customHeight="1" x14ac:dyDescent="0.15">
      <c r="A52" s="22" t="s">
        <v>3</v>
      </c>
      <c r="B52" s="2" t="s">
        <v>4</v>
      </c>
      <c r="C52" s="316" t="s">
        <v>5</v>
      </c>
      <c r="D52" s="21" t="s">
        <v>6</v>
      </c>
      <c r="E52" s="2" t="s">
        <v>7</v>
      </c>
      <c r="F52" s="2"/>
      <c r="G52" s="2"/>
      <c r="H52" s="24"/>
      <c r="I52" s="689"/>
      <c r="J52" s="690"/>
      <c r="K52" s="690"/>
    </row>
    <row r="53" spans="1:14" ht="14.45" customHeight="1" x14ac:dyDescent="0.15">
      <c r="A53" s="126" t="s">
        <v>12</v>
      </c>
      <c r="B53" s="12"/>
      <c r="C53" s="21"/>
      <c r="D53" s="21"/>
      <c r="E53" s="12"/>
      <c r="F53" s="21"/>
      <c r="G53" s="21"/>
      <c r="H53" s="21"/>
      <c r="I53" s="5"/>
      <c r="J53" s="693"/>
      <c r="K53" s="692"/>
    </row>
    <row r="54" spans="1:14" ht="14.45" customHeight="1" x14ac:dyDescent="0.15">
      <c r="A54" s="20" t="s">
        <v>37</v>
      </c>
      <c r="B54" s="12" t="s">
        <v>21</v>
      </c>
      <c r="C54" s="21"/>
      <c r="D54" s="11"/>
      <c r="E54" s="12" t="s">
        <v>21</v>
      </c>
      <c r="F54" s="11"/>
      <c r="G54" s="11"/>
      <c r="H54" s="11"/>
      <c r="I54" s="5">
        <f t="shared" ref="I54:I62" si="11">COUNTIFS(B54:H54,"&lt;&gt;空",B54:H54,"&lt;&gt;休",B54:H54,"&lt;&gt;調",B54:H54,"&lt;&gt;",B54:H54,"&lt;&gt;調整休")</f>
        <v>2</v>
      </c>
      <c r="J54" s="682">
        <f t="shared" ref="J54:J56" si="12">SUM(COUNTIF(B54:H54,"9-11,15-19"))*(6)+(COUNTIF(B54:H54,"9-12,16-19"))*(6)+(COUNTIF(B54:H54,"9-13,17-19"))*(6)+(COUNTIF(B54:H54,"9-19"))*(9)+(COUNTIF(B54:H54,"9-17"))*(7.25)+(COUNTIF(B54:H54,"9-16"))*(6.25)+(COUNTIF(B54:H54,"9-15"))*(5.5)+(COUNTIF(B54:H54,"9-14"))*(4.5)+(COUNTIF(B54:H54,"9-13"))*(4)+(COUNTIF(B54:H54,"9-12"))*(3)+(COUNTIF(B54:H54,"9-11:30"))*(2.5)+(COUNTIF(B54:H54,"13-19"))*(5.5)+(COUNTIF(B54:H54,"14-19"))*(4.5)+(COUNTIF(B54:H54,"15-19"))*(4)+(COUNTIF(B54:H54,"16-19"))*(3)+(COUNTIF(B54:H54,"16:30-19"))*(2.5)+(COUNTIF(B54:H54,"10-14"))*(4)+(COUNTIF(B54:H54,"草加9-14"))*(4.5)+(COUNTIF(B54:H54,"新田9-14"))*(4.5)+(COUNTIF(B54:H54,"新田14-19"))*(4.5)</f>
        <v>9</v>
      </c>
      <c r="K54" s="682"/>
    </row>
    <row r="55" spans="1:14" ht="14.45" customHeight="1" x14ac:dyDescent="0.15">
      <c r="A55" s="20" t="s">
        <v>19</v>
      </c>
      <c r="B55" s="12"/>
      <c r="C55" s="21"/>
      <c r="D55" s="11"/>
      <c r="E55" s="12" t="s">
        <v>20</v>
      </c>
      <c r="F55" s="11"/>
      <c r="G55" s="11"/>
      <c r="H55" s="11"/>
      <c r="I55" s="5">
        <f t="shared" si="11"/>
        <v>1</v>
      </c>
      <c r="J55" s="682">
        <f t="shared" si="12"/>
        <v>4.5</v>
      </c>
      <c r="K55" s="682"/>
    </row>
    <row r="56" spans="1:14" ht="14.45" customHeight="1" x14ac:dyDescent="0.15">
      <c r="A56" s="20" t="s">
        <v>26</v>
      </c>
      <c r="B56" s="12" t="s">
        <v>20</v>
      </c>
      <c r="C56" s="21"/>
      <c r="D56" s="11"/>
      <c r="E56" s="12" t="s">
        <v>20</v>
      </c>
      <c r="F56" s="11"/>
      <c r="G56" s="11"/>
      <c r="H56" s="11"/>
      <c r="I56" s="5">
        <f t="shared" si="11"/>
        <v>2</v>
      </c>
      <c r="J56" s="682">
        <f t="shared" si="12"/>
        <v>9</v>
      </c>
      <c r="K56" s="682"/>
    </row>
    <row r="57" spans="1:14" ht="14.45" customHeight="1" x14ac:dyDescent="0.15">
      <c r="A57" s="20" t="s">
        <v>62</v>
      </c>
      <c r="B57" s="12" t="s">
        <v>72</v>
      </c>
      <c r="C57" s="21"/>
      <c r="D57" s="11"/>
      <c r="E57" s="93" t="s">
        <v>84</v>
      </c>
      <c r="F57" s="11"/>
      <c r="G57" s="11"/>
      <c r="H57" s="11"/>
      <c r="I57" s="5">
        <f t="shared" si="11"/>
        <v>2</v>
      </c>
      <c r="J57" s="682">
        <f>SUM(COUNTIF(B57:H57,"9-11,15-19"))*(6)+(COUNTIF(B57:H57,"9-12,16-19"))*(6)+(COUNTIF(B57:H57,"9-13,17-19"))*(6)+(COUNTIF(B57:H57,"9-19"))*(9)+(COUNTIF(B57:H57,"9-17"))*(7.25)+(COUNTIF(B57:H57,"9-16"))*(6.25)+(COUNTIF(B57:H57,"9-15"))*(5.5)+(COUNTIF(B57:H57,"9-14"))*(4.5)+(COUNTIF(B57:H57,"9-13"))*(4)+(COUNTIF(B57:H57,"9-12"))*(3)+(COUNTIF(B57:H57,"9-11:30"))*(2.5)+(COUNTIF(B57:H57,"13-19"))*(5.5)+(COUNTIF(B57:H57,"14-19"))*(4.5)+(COUNTIF(B57:H57,"15-19"))*(4)+(COUNTIF(B57:H57,"16-19"))*(3)+(COUNTIF(B57:H57,"16:30-19"))*(2.5)+(COUNTIF(B57:H57,"10-14"))*(4)+(COUNTIF(B57:H57,"草加9-14"))*(4.5)+(COUNTIF(B57:H57,"新田9-14"))*(4.5)+(COUNTIF(B57:H57,"新田14-19"))*(4.5)</f>
        <v>7.5</v>
      </c>
      <c r="K57" s="682"/>
    </row>
    <row r="58" spans="1:14" ht="14.45" customHeight="1" x14ac:dyDescent="0.15">
      <c r="A58" s="20" t="s">
        <v>124</v>
      </c>
      <c r="B58" s="93" t="s">
        <v>84</v>
      </c>
      <c r="C58" s="11"/>
      <c r="D58" s="11"/>
      <c r="E58" s="93" t="s">
        <v>84</v>
      </c>
      <c r="F58" s="11"/>
      <c r="G58" s="11"/>
      <c r="H58" s="11"/>
      <c r="I58" s="5">
        <f t="shared" si="11"/>
        <v>2</v>
      </c>
      <c r="J58" s="682">
        <f>SUM(COUNTIF(B58:H58,"9-11,15-19"))*(6)+(COUNTIF(B58:H58,"9-12,16-19"))*(6)+(COUNTIF(B58:H58,"9-13,17-19"))*(6)+(COUNTIF(B58:H58,"9-19"))*(9)+(COUNTIF(B58:H58,"9-17"))*(7.25)+(COUNTIF(B58:H58,"9-16"))*(6.25)+(COUNTIF(B58:H58,"9-15"))*(5.5)+(COUNTIF(B58:H58,"9-14"))*(4.5)+(COUNTIF(B58:H58,"9-13"))*(4)+(COUNTIF(B58:H58,"9-12"))*(3)+(COUNTIF(B58:H58,"9-11:30"))*(2.5)+(COUNTIF(B58:H58,"13-19"))*(5.5)+(COUNTIF(B58:H58,"14-19"))*(4.5)+(COUNTIF(B58:H58,"15-19"))*(4)+(COUNTIF(B58:H58,"16-19"))*(3)+(COUNTIF(B58:H58,"16:30-19"))*(2.5)+(COUNTIF(B58:H58,"10-14"))*(4)+(COUNTIF(B58:H58,"草加9-14"))*(4.5)+(COUNTIF(B58:H58,"新田9-14"))*(4.5)+(COUNTIF(B58:H58,"新田14-19"))*(4.5)</f>
        <v>9</v>
      </c>
      <c r="K58" s="682"/>
    </row>
    <row r="59" spans="1:14" ht="14.45" customHeight="1" x14ac:dyDescent="0.15">
      <c r="A59" s="20" t="s">
        <v>225</v>
      </c>
      <c r="B59" s="12" t="s">
        <v>21</v>
      </c>
      <c r="C59" s="11"/>
      <c r="D59" s="11"/>
      <c r="E59" s="12"/>
      <c r="F59" s="11"/>
      <c r="G59" s="11"/>
      <c r="H59" s="11"/>
      <c r="I59" s="5">
        <f t="shared" si="11"/>
        <v>1</v>
      </c>
      <c r="J59" s="682">
        <f>SUM(COUNTIF(B59:H59,"9-11,15-19"))*(6)+(COUNTIF(B59:H59,"9-12,16-19"))*(6)+(COUNTIF(B59:H59,"9-13,17-19"))*(6)+(COUNTIF(B59:H59,"9-19"))*(9)+(COUNTIF(B59:H59,"9-17"))*(7.25)+(COUNTIF(B59:H59,"9-16"))*(6.25)+(COUNTIF(B59:H59,"9-15"))*(5.5)+(COUNTIF(B59:H59,"9-14"))*(4.5)+(COUNTIF(B59:H59,"9-13"))*(4)+(COUNTIF(B59:H59,"9-12"))*(3)+(COUNTIF(B59:H59,"9-11:30"))*(2.5)+(COUNTIF(B59:H59,"13-19"))*(5.5)+(COUNTIF(B59:H59,"14-19"))*(4.5)+(COUNTIF(B59:H59,"15-19"))*(4)+(COUNTIF(B59:H59,"16-19"))*(3)+(COUNTIF(B59:H59,"16:30-19"))*(2.5)+(COUNTIF(B59:H59,"10-14"))*(4)+(COUNTIF(B59:H59,"草加9-14"))*(4.5)+(COUNTIF(B59:H59,"新田9-14"))*(4.5)+(COUNTIF(B59:H59,"新田14-19"))*(4.5)</f>
        <v>4.5</v>
      </c>
      <c r="K59" s="682"/>
    </row>
    <row r="60" spans="1:14" ht="14.45" customHeight="1" x14ac:dyDescent="0.15">
      <c r="A60" s="20" t="s">
        <v>200</v>
      </c>
      <c r="B60" s="12"/>
      <c r="C60" s="11"/>
      <c r="D60" s="11"/>
      <c r="E60" s="12" t="s">
        <v>20</v>
      </c>
      <c r="F60" s="11"/>
      <c r="G60" s="11"/>
      <c r="H60" s="11"/>
      <c r="I60" s="5">
        <f t="shared" si="11"/>
        <v>1</v>
      </c>
      <c r="J60" s="682">
        <f>SUM(COUNTIF(B60:H60,"9-11,15-19"))*(6)+(COUNTIF(B60:H60,"9-12,16-19"))*(6)+(COUNTIF(B60:H60,"9-13,17-19"))*(6)+(COUNTIF(B60:H60,"9-19"))*(9)+(COUNTIF(B60:H60,"9-17"))*(7.25)+(COUNTIF(B60:H60,"9-16"))*(6.25)+(COUNTIF(B60:H60,"9-15"))*(5.5)+(COUNTIF(B60:H60,"9-14"))*(4.5)+(COUNTIF(B60:H60,"9-13"))*(4)+(COUNTIF(B60:H60,"9-12"))*(3)+(COUNTIF(B60:H60,"9-11:30"))*(2.5)+(COUNTIF(B60:H60,"13-19"))*(5.5)+(COUNTIF(B60:H60,"14-19"))*(4.5)+(COUNTIF(B60:H60,"15-19"))*(4)+(COUNTIF(B60:H60,"16-19"))*(3)+(COUNTIF(B60:H60,"16:30-19"))*(2.5)+(COUNTIF(B60:H60,"10-14"))*(4)+(COUNTIF(B60:H60,"草加9-14"))*(4.5)+(COUNTIF(B60:H60,"新田9-14"))*(4.5)+(COUNTIF(B60:H60,"新田14-19"))*(4.5)</f>
        <v>4.5</v>
      </c>
      <c r="K60" s="682"/>
    </row>
    <row r="61" spans="1:14" ht="14.45" customHeight="1" x14ac:dyDescent="0.15">
      <c r="A61" s="20" t="s">
        <v>239</v>
      </c>
      <c r="B61" s="12"/>
      <c r="C61" s="11"/>
      <c r="D61" s="11"/>
      <c r="E61" s="12"/>
      <c r="F61" s="11"/>
      <c r="G61" s="11"/>
      <c r="H61" s="11"/>
      <c r="I61" s="5">
        <f t="shared" si="11"/>
        <v>0</v>
      </c>
      <c r="J61" s="682">
        <f>SUM(COUNTIF(B61:H61,"9-11,15-19"))*(6)+(COUNTIF(B61:H61,"9-12,16-19"))*(6)+(COUNTIF(B61:H61,"9-13,17-19"))*(6)+(COUNTIF(B61:H61,"9-19"))*(9)+(COUNTIF(B61:H61,"9-17"))*(7.25)+(COUNTIF(B61:H61,"9-16"))*(6.25)+(COUNTIF(B61:H61,"9-15"))*(5.5)+(COUNTIF(B61:H61,"9-14"))*(4.5)+(COUNTIF(B61:H61,"9-13"))*(4)+(COUNTIF(B61:H61,"9-12"))*(3)+(COUNTIF(B61:H61,"9-11:30"))*(2.5)+(COUNTIF(B61:H61,"13-19"))*(5.5)+(COUNTIF(B61:H61,"14-19"))*(4.5)+(COUNTIF(B61:H61,"15-19"))*(4)+(COUNTIF(B61:H61,"16-19"))*(3)+(COUNTIF(B61:H61,"16:30-19"))*(2.5)+(COUNTIF(B61:H61,"10-14"))*(4)+(COUNTIF(B61:H61,"草加9-14"))*(4.5)+(COUNTIF(B61:H61,"新田9-14"))*(4.5)+(COUNTIF(B61:H61,"新田14-19"))*(4.5)+(COUNTIF(B61:H61,"11-19"))*(6.25)</f>
        <v>0</v>
      </c>
      <c r="K61" s="682"/>
    </row>
    <row r="62" spans="1:14" ht="14.45" customHeight="1" x14ac:dyDescent="0.15">
      <c r="A62" s="20" t="s">
        <v>38</v>
      </c>
      <c r="B62" s="12" t="s">
        <v>21</v>
      </c>
      <c r="C62" s="11"/>
      <c r="D62" s="11"/>
      <c r="E62" s="12"/>
      <c r="F62" s="11"/>
      <c r="G62" s="11"/>
      <c r="H62" s="11"/>
      <c r="I62" s="5">
        <f t="shared" si="11"/>
        <v>1</v>
      </c>
      <c r="J62" s="682">
        <f>SUM(COUNTIF(B62:H62,"9-11,15-19"))*(6)+(COUNTIF(B62:H62,"9-12,16-19"))*(6)+(COUNTIF(B62:H62,"9-13,17-19"))*(6)+(COUNTIF(B62:H62,"9-19"))*(9)+(COUNTIF(B62:H62,"9-17"))*(7.25)+(COUNTIF(B62:H62,"9-16"))*(6.25)+(COUNTIF(B62:H62,"9-15"))*(5.5)+(COUNTIF(B62:H62,"9-14"))*(4.5)+(COUNTIF(B62:H62,"9-13"))*(4)+(COUNTIF(B62:H62,"9-12"))*(3)+(COUNTIF(B62:H62,"9-11:30"))*(2.5)+(COUNTIF(B62:H62,"13-19"))*(5.5)+(COUNTIF(B62:H62,"14-19"))*(4.5)+(COUNTIF(B62:H62,"15-19"))*(4)+(COUNTIF(B62:H62,"16-19"))*(3)+(COUNTIF(B62:H62,"16:30-19"))*(2.5)+(COUNTIF(B62:H62,"10-14"))*(4)+(COUNTIF(B62:H62,"草加9-14"))*(4.5)+(COUNTIF(B62:H62,"新田9-14"))*(4.5)+(COUNTIF(B62:H62,"新田14-19"))*(4.5)</f>
        <v>4.5</v>
      </c>
      <c r="K62" s="682"/>
    </row>
    <row r="63" spans="1:14" ht="14.45" customHeight="1" x14ac:dyDescent="0.15">
      <c r="A63" s="41"/>
      <c r="B63" s="42"/>
      <c r="C63" s="42"/>
      <c r="D63" s="42"/>
      <c r="E63" s="42"/>
      <c r="F63" s="42"/>
      <c r="G63" s="42"/>
      <c r="H63" s="42"/>
      <c r="I63" s="881" t="s">
        <v>234</v>
      </c>
      <c r="J63" s="881"/>
      <c r="K63" s="881"/>
    </row>
    <row r="64" spans="1:14" ht="14.45" customHeight="1" x14ac:dyDescent="0.15">
      <c r="A64" s="699" t="s">
        <v>36</v>
      </c>
      <c r="B64" s="700"/>
      <c r="C64" s="13"/>
      <c r="D64" s="701" t="s">
        <v>31</v>
      </c>
      <c r="E64" s="701"/>
      <c r="H64" s="10"/>
      <c r="I64" s="10"/>
      <c r="M64" s="14"/>
      <c r="N64" s="15"/>
    </row>
    <row r="65" spans="1:14" ht="14.45" customHeight="1" x14ac:dyDescent="0.15">
      <c r="A65" s="702" t="s">
        <v>85</v>
      </c>
      <c r="B65" s="703"/>
      <c r="C65" s="704" t="s">
        <v>89</v>
      </c>
      <c r="D65" s="705"/>
      <c r="E65" s="705"/>
      <c r="F65" s="705"/>
      <c r="G65" s="705"/>
      <c r="H65" s="705"/>
      <c r="I65" s="705"/>
      <c r="J65" s="705"/>
      <c r="K65" s="705"/>
      <c r="M65" s="14"/>
      <c r="N65" s="15"/>
    </row>
    <row r="66" spans="1:14" ht="14.45" customHeight="1" x14ac:dyDescent="0.15">
      <c r="A66" s="702" t="s">
        <v>86</v>
      </c>
      <c r="B66" s="703"/>
      <c r="C66" s="704" t="s">
        <v>90</v>
      </c>
      <c r="D66" s="705"/>
      <c r="E66" s="705"/>
      <c r="F66" s="705"/>
      <c r="G66" s="705"/>
      <c r="H66" s="705"/>
      <c r="I66" s="705"/>
      <c r="J66" s="705"/>
      <c r="K66" s="705"/>
    </row>
    <row r="67" spans="1:14" ht="14.45" customHeight="1" x14ac:dyDescent="0.15">
      <c r="A67" s="95" t="s">
        <v>87</v>
      </c>
      <c r="B67" s="96"/>
      <c r="C67" s="696" t="s">
        <v>30</v>
      </c>
      <c r="D67" s="697"/>
      <c r="E67" s="697"/>
      <c r="F67" s="697"/>
      <c r="G67" s="697"/>
      <c r="H67" s="697"/>
      <c r="I67" s="697"/>
      <c r="J67" s="697"/>
      <c r="K67" s="697"/>
    </row>
    <row r="68" spans="1:14" ht="14.45" customHeight="1" x14ac:dyDescent="0.15">
      <c r="A68" s="95" t="s">
        <v>88</v>
      </c>
      <c r="B68" s="96"/>
      <c r="C68" s="97" t="s">
        <v>32</v>
      </c>
      <c r="D68" s="98"/>
      <c r="E68" s="98"/>
      <c r="F68" s="98"/>
      <c r="G68" s="98"/>
      <c r="H68" s="98"/>
      <c r="I68" s="98"/>
      <c r="J68" s="98"/>
      <c r="K68" s="98"/>
    </row>
    <row r="69" spans="1:14" ht="14.45" customHeight="1" x14ac:dyDescent="0.15">
      <c r="A69" s="694"/>
      <c r="B69" s="695"/>
      <c r="C69" s="696" t="s">
        <v>91</v>
      </c>
      <c r="D69" s="697"/>
      <c r="E69" s="697"/>
      <c r="F69" s="697"/>
      <c r="G69" s="697"/>
      <c r="H69" s="697"/>
      <c r="I69" s="697"/>
      <c r="J69" s="697"/>
      <c r="K69" s="697"/>
    </row>
    <row r="70" spans="1:14" ht="14.45" customHeight="1" x14ac:dyDescent="0.15">
      <c r="A70" s="876"/>
      <c r="B70" s="876"/>
      <c r="C70" s="98" t="s">
        <v>35</v>
      </c>
      <c r="D70" s="98"/>
      <c r="E70" s="98"/>
      <c r="F70" s="98"/>
      <c r="G70" s="98"/>
      <c r="H70" s="98"/>
      <c r="I70" s="98"/>
      <c r="J70" s="98"/>
      <c r="K70" s="98"/>
    </row>
    <row r="71" spans="1:14" ht="14.45" customHeight="1" x14ac:dyDescent="0.15">
      <c r="A71" s="875"/>
      <c r="B71" s="875"/>
      <c r="C71" s="697" t="s">
        <v>104</v>
      </c>
      <c r="D71" s="697"/>
      <c r="E71" s="697"/>
      <c r="F71" s="697"/>
      <c r="G71" s="697"/>
      <c r="H71" s="697"/>
      <c r="I71" s="697"/>
      <c r="J71" s="697"/>
      <c r="K71" s="697"/>
    </row>
    <row r="72" spans="1:14" ht="14.45" customHeight="1" x14ac:dyDescent="0.15">
      <c r="A72" s="875"/>
      <c r="B72" s="875"/>
      <c r="C72" s="697" t="s">
        <v>106</v>
      </c>
      <c r="D72" s="697"/>
      <c r="E72" s="697"/>
      <c r="F72" s="697"/>
      <c r="G72" s="697"/>
      <c r="H72" s="697"/>
      <c r="I72" s="697"/>
      <c r="J72" s="697"/>
      <c r="K72" s="697"/>
    </row>
  </sheetData>
  <mergeCells count="78">
    <mergeCell ref="I15:I16"/>
    <mergeCell ref="I27:I28"/>
    <mergeCell ref="I39:I40"/>
    <mergeCell ref="I51:I52"/>
    <mergeCell ref="J11:K11"/>
    <mergeCell ref="J24:K24"/>
    <mergeCell ref="J12:K12"/>
    <mergeCell ref="J14:K14"/>
    <mergeCell ref="J15:K16"/>
    <mergeCell ref="J17:K17"/>
    <mergeCell ref="J18:K18"/>
    <mergeCell ref="J19:K19"/>
    <mergeCell ref="J20:K20"/>
    <mergeCell ref="J21:K21"/>
    <mergeCell ref="J22:K22"/>
    <mergeCell ref="J23:K23"/>
    <mergeCell ref="B1:F1"/>
    <mergeCell ref="H1:K1"/>
    <mergeCell ref="I3:I4"/>
    <mergeCell ref="J3:K4"/>
    <mergeCell ref="F5:H5"/>
    <mergeCell ref="J5:K5"/>
    <mergeCell ref="J6:K6"/>
    <mergeCell ref="J7:K7"/>
    <mergeCell ref="J8:K8"/>
    <mergeCell ref="J9:K9"/>
    <mergeCell ref="J10:K10"/>
    <mergeCell ref="J38:K38"/>
    <mergeCell ref="J26:K26"/>
    <mergeCell ref="J27:K28"/>
    <mergeCell ref="J29:K29"/>
    <mergeCell ref="J30:K30"/>
    <mergeCell ref="J31:K31"/>
    <mergeCell ref="J32:K32"/>
    <mergeCell ref="J33:K33"/>
    <mergeCell ref="J34:K34"/>
    <mergeCell ref="J35:K35"/>
    <mergeCell ref="J36:K36"/>
    <mergeCell ref="J39:K40"/>
    <mergeCell ref="J41:K41"/>
    <mergeCell ref="J42:K42"/>
    <mergeCell ref="J43:K43"/>
    <mergeCell ref="J44:K44"/>
    <mergeCell ref="J57:K57"/>
    <mergeCell ref="J45:K45"/>
    <mergeCell ref="J46:K46"/>
    <mergeCell ref="J47:K47"/>
    <mergeCell ref="J48:K48"/>
    <mergeCell ref="J50:K50"/>
    <mergeCell ref="J51:K52"/>
    <mergeCell ref="J53:K53"/>
    <mergeCell ref="J54:K54"/>
    <mergeCell ref="J55:K55"/>
    <mergeCell ref="J56:K56"/>
    <mergeCell ref="C65:K65"/>
    <mergeCell ref="A66:B66"/>
    <mergeCell ref="C66:K66"/>
    <mergeCell ref="J58:K58"/>
    <mergeCell ref="J59:K59"/>
    <mergeCell ref="J60:K60"/>
    <mergeCell ref="J62:K62"/>
    <mergeCell ref="I63:K63"/>
    <mergeCell ref="A72:B72"/>
    <mergeCell ref="C72:K72"/>
    <mergeCell ref="J13:K13"/>
    <mergeCell ref="J25:K25"/>
    <mergeCell ref="J37:K37"/>
    <mergeCell ref="J49:K49"/>
    <mergeCell ref="J61:K61"/>
    <mergeCell ref="C67:K67"/>
    <mergeCell ref="A69:B69"/>
    <mergeCell ref="C69:K69"/>
    <mergeCell ref="A70:B70"/>
    <mergeCell ref="A71:B71"/>
    <mergeCell ref="C71:K71"/>
    <mergeCell ref="A64:B64"/>
    <mergeCell ref="D64:E64"/>
    <mergeCell ref="A65:B65"/>
  </mergeCells>
  <phoneticPr fontId="13"/>
  <pageMargins left="0.59055118110236227" right="0.27559055118110237" top="0.31496062992125984" bottom="0.11811023622047245" header="0.51181102362204722" footer="0.51181102362204722"/>
  <pageSetup paperSize="9" scale="85" orientation="portrait" r:id="rId1"/>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1C517-8F03-4126-8292-9FE0D56C7E53}">
  <sheetPr>
    <pageSetUpPr fitToPage="1"/>
  </sheetPr>
  <dimension ref="A1:N52"/>
  <sheetViews>
    <sheetView topLeftCell="A16" zoomScale="96" zoomScaleNormal="96" workbookViewId="0">
      <selection activeCell="A21" sqref="A21:H34"/>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6.5" customHeight="1" thickBot="1" x14ac:dyDescent="0.2">
      <c r="A1" s="50" t="s">
        <v>59</v>
      </c>
      <c r="B1" s="683" t="s">
        <v>228</v>
      </c>
      <c r="C1" s="683"/>
      <c r="D1" s="683"/>
      <c r="E1" s="683"/>
      <c r="F1" s="683"/>
      <c r="H1" s="760" t="s">
        <v>190</v>
      </c>
      <c r="I1" s="761"/>
      <c r="J1" s="761"/>
      <c r="K1" s="762"/>
    </row>
    <row r="2" spans="1:11" ht="8.4499999999999993" customHeight="1" x14ac:dyDescent="0.15">
      <c r="A2" s="14"/>
      <c r="I2" s="14"/>
      <c r="J2" s="3"/>
      <c r="K2" s="4"/>
    </row>
    <row r="3" spans="1:11" ht="16.5" customHeight="1" x14ac:dyDescent="0.15">
      <c r="A3" s="2" t="s">
        <v>64</v>
      </c>
      <c r="B3" s="259"/>
      <c r="C3" s="259">
        <v>45839</v>
      </c>
      <c r="D3" s="259">
        <v>45840</v>
      </c>
      <c r="E3" s="259">
        <v>45841</v>
      </c>
      <c r="F3" s="259">
        <v>45842</v>
      </c>
      <c r="G3" s="259">
        <v>45843</v>
      </c>
      <c r="H3" s="259">
        <v>45844</v>
      </c>
      <c r="I3" s="727" t="s">
        <v>1</v>
      </c>
      <c r="J3" s="717" t="s">
        <v>2</v>
      </c>
      <c r="K3" s="718"/>
    </row>
    <row r="4" spans="1:11" ht="16.5" customHeight="1" x14ac:dyDescent="0.15">
      <c r="A4" s="2" t="s">
        <v>3</v>
      </c>
      <c r="B4" s="62"/>
      <c r="C4" s="2" t="s">
        <v>5</v>
      </c>
      <c r="D4" s="21" t="s">
        <v>6</v>
      </c>
      <c r="E4" s="2" t="s">
        <v>7</v>
      </c>
      <c r="F4" s="2" t="s">
        <v>8</v>
      </c>
      <c r="G4" s="2" t="s">
        <v>9</v>
      </c>
      <c r="H4" s="24" t="s">
        <v>10</v>
      </c>
      <c r="I4" s="728"/>
      <c r="J4" s="719"/>
      <c r="K4" s="720"/>
    </row>
    <row r="5" spans="1:11" ht="18" customHeight="1" x14ac:dyDescent="0.15">
      <c r="A5" s="17" t="s">
        <v>12</v>
      </c>
      <c r="B5" s="32"/>
      <c r="C5" s="32"/>
      <c r="D5" s="11"/>
      <c r="E5" s="12"/>
      <c r="F5" s="12"/>
      <c r="G5" s="12"/>
      <c r="H5" s="12"/>
      <c r="I5" s="5"/>
      <c r="J5" s="682"/>
      <c r="K5" s="692"/>
    </row>
    <row r="6" spans="1:11" ht="22.5" customHeight="1" x14ac:dyDescent="0.15">
      <c r="A6" s="314" t="s">
        <v>191</v>
      </c>
      <c r="B6" s="305"/>
      <c r="C6" s="305"/>
      <c r="D6" s="317"/>
      <c r="E6" s="306" t="s">
        <v>20</v>
      </c>
      <c r="F6" s="306" t="s">
        <v>20</v>
      </c>
      <c r="G6" s="306"/>
      <c r="H6" s="306"/>
      <c r="I6" s="5">
        <f t="shared" ref="I6:I9" si="0">COUNTIFS(B6:H6,"&lt;&gt;空",B6:H6,"&lt;&gt;休",B6:H6,"&lt;&gt;調",B6:H6,"&lt;&gt;",B6:H6,"&lt;&gt;調整休")</f>
        <v>2</v>
      </c>
      <c r="J6" s="758">
        <f t="shared" ref="J6" si="1">SUM(COUNTIF(B6:H6,"9-14"))*(5)+(COUNTIF(B6:H6,"14-19"))*(5)+(COUNTIF(B6:H6,"9-14・17-19"))*(7)</f>
        <v>10</v>
      </c>
      <c r="K6" s="759"/>
    </row>
    <row r="7" spans="1:11" ht="22.5" customHeight="1" x14ac:dyDescent="0.15">
      <c r="A7" s="314" t="s">
        <v>192</v>
      </c>
      <c r="B7" s="305"/>
      <c r="C7" s="305"/>
      <c r="D7" s="317"/>
      <c r="E7" s="306"/>
      <c r="F7" s="306" t="s">
        <v>21</v>
      </c>
      <c r="G7" s="306"/>
      <c r="H7" s="306" t="s">
        <v>21</v>
      </c>
      <c r="I7" s="5">
        <f t="shared" si="0"/>
        <v>2</v>
      </c>
      <c r="J7" s="758">
        <f t="shared" ref="J7:J8" si="2">SUM(COUNTIF(B7:H7,"9-14"))*(5)+(COUNTIF(B7:H7,"14-19"))*(5)+(COUNTIF(B7:H7,"9-14・17-19"))*(7)</f>
        <v>10</v>
      </c>
      <c r="K7" s="759"/>
    </row>
    <row r="8" spans="1:11" ht="22.5" customHeight="1" x14ac:dyDescent="0.15">
      <c r="A8" s="314" t="s">
        <v>193</v>
      </c>
      <c r="B8" s="305"/>
      <c r="C8" s="305"/>
      <c r="D8" s="317"/>
      <c r="E8" s="306" t="s">
        <v>21</v>
      </c>
      <c r="F8" s="306"/>
      <c r="G8" s="16" t="s">
        <v>201</v>
      </c>
      <c r="H8" s="306" t="s">
        <v>20</v>
      </c>
      <c r="I8" s="5">
        <f t="shared" si="0"/>
        <v>3</v>
      </c>
      <c r="J8" s="758">
        <f t="shared" si="2"/>
        <v>17</v>
      </c>
      <c r="K8" s="759"/>
    </row>
    <row r="9" spans="1:11" ht="22.5" customHeight="1" x14ac:dyDescent="0.15">
      <c r="A9" s="314" t="s">
        <v>95</v>
      </c>
      <c r="B9" s="305"/>
      <c r="C9" s="305"/>
      <c r="D9" s="317"/>
      <c r="E9" s="306"/>
      <c r="F9" s="306" t="s">
        <v>68</v>
      </c>
      <c r="G9" s="306" t="s">
        <v>189</v>
      </c>
      <c r="H9" s="306" t="s">
        <v>68</v>
      </c>
      <c r="I9" s="5">
        <f t="shared" si="0"/>
        <v>3</v>
      </c>
      <c r="J9" s="758">
        <f>SUM(COUNTIF(B9:H9,"9-14"))*(5)+(COUNTIF(B9:H9,"14-19"))*(5)+(COUNTIF(B9:H9,"9-14・17-19"))*(7)+(COUNTIF(B9:H9,"15-19"))*(4)+(COUNTIF(B9:H9,"14-18"))*(4)</f>
        <v>12</v>
      </c>
      <c r="K9" s="759"/>
    </row>
    <row r="10" spans="1:11" ht="22.5" customHeight="1" x14ac:dyDescent="0.15">
      <c r="A10" s="31" t="s">
        <v>66</v>
      </c>
      <c r="B10" s="305"/>
      <c r="C10" s="305"/>
      <c r="D10" s="317"/>
      <c r="E10" s="306"/>
      <c r="F10" s="306"/>
      <c r="G10" s="306"/>
      <c r="H10" s="306"/>
      <c r="I10" s="5"/>
      <c r="J10" s="682"/>
      <c r="K10" s="692"/>
    </row>
    <row r="11" spans="1:11" ht="16.5" customHeight="1" x14ac:dyDescent="0.15">
      <c r="A11" s="33" t="s">
        <v>0</v>
      </c>
      <c r="B11" s="53">
        <v>45845</v>
      </c>
      <c r="C11" s="53">
        <v>45846</v>
      </c>
      <c r="D11" s="53">
        <v>45847</v>
      </c>
      <c r="E11" s="53">
        <v>45848</v>
      </c>
      <c r="F11" s="53">
        <v>45849</v>
      </c>
      <c r="G11" s="53">
        <v>45850</v>
      </c>
      <c r="H11" s="53">
        <v>45851</v>
      </c>
      <c r="I11" s="727" t="s">
        <v>1</v>
      </c>
      <c r="J11" s="717" t="s">
        <v>2</v>
      </c>
      <c r="K11" s="718"/>
    </row>
    <row r="12" spans="1:11" ht="16.5" customHeight="1" x14ac:dyDescent="0.15">
      <c r="A12" s="22" t="s">
        <v>3</v>
      </c>
      <c r="B12" s="2" t="s">
        <v>4</v>
      </c>
      <c r="C12" s="2" t="s">
        <v>5</v>
      </c>
      <c r="D12" s="21" t="s">
        <v>6</v>
      </c>
      <c r="E12" s="2" t="s">
        <v>7</v>
      </c>
      <c r="F12" s="2" t="s">
        <v>8</v>
      </c>
      <c r="G12" s="2" t="s">
        <v>9</v>
      </c>
      <c r="H12" s="24" t="s">
        <v>10</v>
      </c>
      <c r="I12" s="728"/>
      <c r="J12" s="719"/>
      <c r="K12" s="720"/>
    </row>
    <row r="13" spans="1:11" ht="18" customHeight="1" x14ac:dyDescent="0.15">
      <c r="A13" s="17" t="s">
        <v>13</v>
      </c>
      <c r="B13" s="12"/>
      <c r="C13" s="11"/>
      <c r="D13" s="11"/>
      <c r="E13" s="12"/>
      <c r="F13" s="12"/>
      <c r="G13" s="12"/>
      <c r="H13" s="12"/>
      <c r="I13" s="5"/>
      <c r="J13" s="682"/>
      <c r="K13" s="692"/>
    </row>
    <row r="14" spans="1:11" ht="22.5" customHeight="1" x14ac:dyDescent="0.15">
      <c r="A14" s="314" t="s">
        <v>191</v>
      </c>
      <c r="B14" s="306" t="s">
        <v>20</v>
      </c>
      <c r="C14" s="317"/>
      <c r="D14" s="317"/>
      <c r="E14" s="306" t="s">
        <v>20</v>
      </c>
      <c r="F14" s="306" t="s">
        <v>20</v>
      </c>
      <c r="G14" s="306"/>
      <c r="H14" s="306" t="s">
        <v>20</v>
      </c>
      <c r="I14" s="5">
        <f t="shared" ref="I14:I17" si="3">COUNTIFS(B14:H14,"&lt;&gt;空",B14:H14,"&lt;&gt;休",B14:H14,"&lt;&gt;調",B14:H14,"&lt;&gt;",B14:H14,"&lt;&gt;調整休")</f>
        <v>4</v>
      </c>
      <c r="J14" s="758">
        <f t="shared" ref="J14:J16" si="4">SUM(COUNTIF(B14:H14,"9-14"))*(5)+(COUNTIF(B14:H14,"14-19"))*(5)+(COUNTIF(B14:H14,"9-14・17-19"))*(7)</f>
        <v>20</v>
      </c>
      <c r="K14" s="759"/>
    </row>
    <row r="15" spans="1:11" ht="22.5" customHeight="1" x14ac:dyDescent="0.15">
      <c r="A15" s="314" t="s">
        <v>192</v>
      </c>
      <c r="B15" s="306" t="s">
        <v>21</v>
      </c>
      <c r="C15" s="317"/>
      <c r="D15" s="317"/>
      <c r="E15" s="306"/>
      <c r="F15" s="306" t="s">
        <v>21</v>
      </c>
      <c r="G15" s="306"/>
      <c r="H15" s="306" t="s">
        <v>21</v>
      </c>
      <c r="I15" s="5">
        <f t="shared" si="3"/>
        <v>3</v>
      </c>
      <c r="J15" s="758">
        <f t="shared" si="4"/>
        <v>15</v>
      </c>
      <c r="K15" s="759"/>
    </row>
    <row r="16" spans="1:11" ht="22.5" customHeight="1" x14ac:dyDescent="0.15">
      <c r="A16" s="314" t="s">
        <v>193</v>
      </c>
      <c r="B16" s="306"/>
      <c r="C16" s="317"/>
      <c r="D16" s="317"/>
      <c r="E16" s="306" t="s">
        <v>21</v>
      </c>
      <c r="F16" s="306"/>
      <c r="G16" s="16" t="s">
        <v>201</v>
      </c>
      <c r="H16" s="306"/>
      <c r="I16" s="5">
        <f t="shared" si="3"/>
        <v>2</v>
      </c>
      <c r="J16" s="758">
        <f t="shared" si="4"/>
        <v>12</v>
      </c>
      <c r="K16" s="759"/>
    </row>
    <row r="17" spans="1:14" ht="22.5" customHeight="1" x14ac:dyDescent="0.15">
      <c r="A17" s="314" t="s">
        <v>95</v>
      </c>
      <c r="B17" s="306"/>
      <c r="C17" s="317"/>
      <c r="D17" s="317"/>
      <c r="E17" s="306"/>
      <c r="F17" s="306" t="s">
        <v>68</v>
      </c>
      <c r="G17" s="306" t="s">
        <v>189</v>
      </c>
      <c r="H17" s="306" t="s">
        <v>68</v>
      </c>
      <c r="I17" s="5">
        <f t="shared" si="3"/>
        <v>3</v>
      </c>
      <c r="J17" s="758">
        <f>SUM(COUNTIF(B17:H17,"9-14"))*(5)+(COUNTIF(B17:H17,"14-19"))*(5)+(COUNTIF(B17:H17,"9-14・17-19"))*(7)+(COUNTIF(B17:H17,"15-19"))*(4)+(COUNTIF(B17:H17,"14-18"))*(4)</f>
        <v>12</v>
      </c>
      <c r="K17" s="759"/>
    </row>
    <row r="18" spans="1:14" ht="22.5" customHeight="1" x14ac:dyDescent="0.15">
      <c r="A18" s="31" t="s">
        <v>66</v>
      </c>
      <c r="B18" s="306"/>
      <c r="C18" s="317"/>
      <c r="D18" s="317"/>
      <c r="E18" s="306"/>
      <c r="F18" s="306"/>
      <c r="G18" s="306"/>
      <c r="H18" s="306"/>
      <c r="I18" s="5"/>
      <c r="J18" s="682"/>
      <c r="K18" s="692"/>
    </row>
    <row r="19" spans="1:14" ht="16.5" customHeight="1" x14ac:dyDescent="0.15">
      <c r="A19" s="22" t="s">
        <v>0</v>
      </c>
      <c r="B19" s="23">
        <v>45852</v>
      </c>
      <c r="C19" s="23">
        <v>45853</v>
      </c>
      <c r="D19" s="23">
        <v>45854</v>
      </c>
      <c r="E19" s="23">
        <v>45855</v>
      </c>
      <c r="F19" s="23">
        <v>45856</v>
      </c>
      <c r="G19" s="23">
        <v>45857</v>
      </c>
      <c r="H19" s="23">
        <v>45858</v>
      </c>
      <c r="I19" s="727" t="s">
        <v>1</v>
      </c>
      <c r="J19" s="717" t="s">
        <v>2</v>
      </c>
      <c r="K19" s="718"/>
    </row>
    <row r="20" spans="1:14" ht="16.5" customHeight="1" x14ac:dyDescent="0.15">
      <c r="A20" s="22" t="s">
        <v>3</v>
      </c>
      <c r="B20" s="2" t="s">
        <v>4</v>
      </c>
      <c r="C20" s="21" t="s">
        <v>5</v>
      </c>
      <c r="D20" s="21" t="s">
        <v>6</v>
      </c>
      <c r="E20" s="2" t="s">
        <v>7</v>
      </c>
      <c r="F20" s="2" t="s">
        <v>8</v>
      </c>
      <c r="G20" s="2" t="s">
        <v>9</v>
      </c>
      <c r="H20" s="24" t="s">
        <v>10</v>
      </c>
      <c r="I20" s="728"/>
      <c r="J20" s="719"/>
      <c r="K20" s="720"/>
    </row>
    <row r="21" spans="1:14" ht="18" customHeight="1" x14ac:dyDescent="0.15">
      <c r="A21" s="17" t="s">
        <v>12</v>
      </c>
      <c r="B21" s="12"/>
      <c r="C21" s="11"/>
      <c r="D21" s="11"/>
      <c r="E21" s="12"/>
      <c r="F21" s="12"/>
      <c r="G21" s="12"/>
      <c r="H21" s="12"/>
      <c r="I21" s="5"/>
      <c r="J21" s="693"/>
      <c r="K21" s="692"/>
    </row>
    <row r="22" spans="1:14" ht="22.5" customHeight="1" x14ac:dyDescent="0.15">
      <c r="A22" s="314" t="s">
        <v>191</v>
      </c>
      <c r="B22" s="306" t="s">
        <v>20</v>
      </c>
      <c r="C22" s="317"/>
      <c r="D22" s="317"/>
      <c r="E22" s="306" t="s">
        <v>20</v>
      </c>
      <c r="F22" s="306" t="s">
        <v>20</v>
      </c>
      <c r="G22" s="306"/>
      <c r="H22" s="306"/>
      <c r="I22" s="5">
        <f t="shared" ref="I22:I25" si="5">COUNTIFS(B22:H22,"&lt;&gt;空",B22:H22,"&lt;&gt;休",B22:H22,"&lt;&gt;調",B22:H22,"&lt;&gt;",B22:H22,"&lt;&gt;調整休")</f>
        <v>3</v>
      </c>
      <c r="J22" s="758">
        <f t="shared" ref="J22:J24" si="6">SUM(COUNTIF(B22:H22,"9-14"))*(5)+(COUNTIF(B22:H22,"14-19"))*(5)+(COUNTIF(B22:H22,"9-14・17-19"))*(7)</f>
        <v>15</v>
      </c>
      <c r="K22" s="759"/>
    </row>
    <row r="23" spans="1:14" ht="22.5" customHeight="1" x14ac:dyDescent="0.15">
      <c r="A23" s="314" t="s">
        <v>192</v>
      </c>
      <c r="B23" s="306" t="s">
        <v>21</v>
      </c>
      <c r="C23" s="317"/>
      <c r="D23" s="317"/>
      <c r="E23" s="306"/>
      <c r="F23" s="306" t="s">
        <v>21</v>
      </c>
      <c r="G23" s="306"/>
      <c r="H23" s="306" t="s">
        <v>21</v>
      </c>
      <c r="I23" s="5">
        <f t="shared" si="5"/>
        <v>3</v>
      </c>
      <c r="J23" s="758">
        <f t="shared" si="6"/>
        <v>15</v>
      </c>
      <c r="K23" s="759"/>
    </row>
    <row r="24" spans="1:14" ht="22.5" customHeight="1" x14ac:dyDescent="0.15">
      <c r="A24" s="314" t="s">
        <v>193</v>
      </c>
      <c r="B24" s="306"/>
      <c r="C24" s="317"/>
      <c r="D24" s="317"/>
      <c r="E24" s="306" t="s">
        <v>21</v>
      </c>
      <c r="F24" s="306"/>
      <c r="G24" s="16" t="s">
        <v>201</v>
      </c>
      <c r="H24" s="306" t="s">
        <v>20</v>
      </c>
      <c r="I24" s="5">
        <f t="shared" si="5"/>
        <v>3</v>
      </c>
      <c r="J24" s="758">
        <f t="shared" si="6"/>
        <v>17</v>
      </c>
      <c r="K24" s="759"/>
    </row>
    <row r="25" spans="1:14" ht="22.5" customHeight="1" x14ac:dyDescent="0.15">
      <c r="A25" s="314" t="s">
        <v>95</v>
      </c>
      <c r="B25" s="306"/>
      <c r="C25" s="317"/>
      <c r="D25" s="317"/>
      <c r="E25" s="306"/>
      <c r="F25" s="306" t="s">
        <v>68</v>
      </c>
      <c r="G25" s="306" t="s">
        <v>189</v>
      </c>
      <c r="H25" s="306" t="s">
        <v>68</v>
      </c>
      <c r="I25" s="5">
        <f t="shared" si="5"/>
        <v>3</v>
      </c>
      <c r="J25" s="758">
        <f>SUM(COUNTIF(B25:H25,"9-14"))*(5)+(COUNTIF(B25:H25,"14-19"))*(5)+(COUNTIF(B25:H25,"9-14・17-19"))*(7)+(COUNTIF(B25:H25,"15-19"))*(4)+(COUNTIF(B25:H25,"14-18"))*(4)</f>
        <v>12</v>
      </c>
      <c r="K25" s="759"/>
    </row>
    <row r="26" spans="1:14" ht="22.5" customHeight="1" x14ac:dyDescent="0.15">
      <c r="A26" s="31" t="s">
        <v>66</v>
      </c>
      <c r="B26" s="306"/>
      <c r="C26" s="317"/>
      <c r="D26" s="317"/>
      <c r="E26" s="306"/>
      <c r="F26" s="306"/>
      <c r="G26" s="306"/>
      <c r="H26" s="306"/>
      <c r="I26" s="5"/>
      <c r="J26" s="682"/>
      <c r="K26" s="692"/>
    </row>
    <row r="27" spans="1:14" ht="16.5" customHeight="1" x14ac:dyDescent="0.15">
      <c r="A27" s="22" t="s">
        <v>0</v>
      </c>
      <c r="B27" s="90">
        <v>45859</v>
      </c>
      <c r="C27" s="90">
        <v>45860</v>
      </c>
      <c r="D27" s="90">
        <v>45861</v>
      </c>
      <c r="E27" s="90">
        <v>45862</v>
      </c>
      <c r="F27" s="90">
        <v>45863</v>
      </c>
      <c r="G27" s="90">
        <v>45864</v>
      </c>
      <c r="H27" s="90">
        <v>45865</v>
      </c>
      <c r="I27" s="727" t="s">
        <v>1</v>
      </c>
      <c r="J27" s="717" t="s">
        <v>2</v>
      </c>
      <c r="K27" s="718"/>
    </row>
    <row r="28" spans="1:14" ht="16.5" customHeight="1" x14ac:dyDescent="0.15">
      <c r="A28" s="22" t="s">
        <v>3</v>
      </c>
      <c r="B28" s="24" t="s">
        <v>4</v>
      </c>
      <c r="C28" s="21" t="s">
        <v>5</v>
      </c>
      <c r="D28" s="21" t="s">
        <v>6</v>
      </c>
      <c r="E28" s="2" t="s">
        <v>7</v>
      </c>
      <c r="F28" s="2" t="s">
        <v>8</v>
      </c>
      <c r="G28" s="2" t="s">
        <v>9</v>
      </c>
      <c r="H28" s="24" t="s">
        <v>10</v>
      </c>
      <c r="I28" s="728"/>
      <c r="J28" s="719"/>
      <c r="K28" s="720"/>
    </row>
    <row r="29" spans="1:14" ht="18" customHeight="1" x14ac:dyDescent="0.15">
      <c r="A29" s="17" t="s">
        <v>13</v>
      </c>
      <c r="B29" s="12"/>
      <c r="C29" s="11"/>
      <c r="D29" s="11"/>
      <c r="E29" s="12"/>
      <c r="F29" s="12"/>
      <c r="G29" s="12"/>
      <c r="H29" s="12"/>
      <c r="I29" s="5"/>
      <c r="J29" s="682"/>
      <c r="K29" s="692"/>
    </row>
    <row r="30" spans="1:14" ht="22.5" customHeight="1" x14ac:dyDescent="0.15">
      <c r="A30" s="314" t="s">
        <v>191</v>
      </c>
      <c r="B30" s="306" t="s">
        <v>20</v>
      </c>
      <c r="C30" s="317"/>
      <c r="D30" s="317"/>
      <c r="E30" s="306" t="s">
        <v>20</v>
      </c>
      <c r="F30" s="306" t="s">
        <v>20</v>
      </c>
      <c r="G30" s="306"/>
      <c r="H30" s="306" t="s">
        <v>20</v>
      </c>
      <c r="I30" s="5">
        <f t="shared" ref="I30:I33" si="7">COUNTIFS(B30:H30,"&lt;&gt;空",B30:H30,"&lt;&gt;休",B30:H30,"&lt;&gt;調",B30:H30,"&lt;&gt;",B30:H30,"&lt;&gt;調整休")</f>
        <v>4</v>
      </c>
      <c r="J30" s="758">
        <f t="shared" ref="J30:J32" si="8">SUM(COUNTIF(B30:H30,"9-14"))*(5)+(COUNTIF(B30:H30,"14-19"))*(5)+(COUNTIF(B30:H30,"9-14・17-19"))*(7)</f>
        <v>20</v>
      </c>
      <c r="K30" s="759"/>
      <c r="N30" s="1" t="s">
        <v>98</v>
      </c>
    </row>
    <row r="31" spans="1:14" ht="22.5" customHeight="1" x14ac:dyDescent="0.15">
      <c r="A31" s="314" t="s">
        <v>192</v>
      </c>
      <c r="B31" s="306" t="s">
        <v>21</v>
      </c>
      <c r="C31" s="317"/>
      <c r="D31" s="317"/>
      <c r="E31" s="306"/>
      <c r="F31" s="306" t="s">
        <v>21</v>
      </c>
      <c r="G31" s="306"/>
      <c r="H31" s="306" t="s">
        <v>21</v>
      </c>
      <c r="I31" s="5">
        <f t="shared" si="7"/>
        <v>3</v>
      </c>
      <c r="J31" s="758">
        <f t="shared" si="8"/>
        <v>15</v>
      </c>
      <c r="K31" s="759"/>
    </row>
    <row r="32" spans="1:14" ht="22.5" customHeight="1" x14ac:dyDescent="0.15">
      <c r="A32" s="314" t="s">
        <v>193</v>
      </c>
      <c r="B32" s="306"/>
      <c r="C32" s="317"/>
      <c r="D32" s="317"/>
      <c r="E32" s="306" t="s">
        <v>21</v>
      </c>
      <c r="F32" s="306"/>
      <c r="G32" s="16" t="s">
        <v>201</v>
      </c>
      <c r="H32" s="306"/>
      <c r="I32" s="5">
        <f t="shared" si="7"/>
        <v>2</v>
      </c>
      <c r="J32" s="758">
        <f t="shared" si="8"/>
        <v>12</v>
      </c>
      <c r="K32" s="759"/>
    </row>
    <row r="33" spans="1:14" ht="22.5" customHeight="1" x14ac:dyDescent="0.15">
      <c r="A33" s="314" t="s">
        <v>95</v>
      </c>
      <c r="B33" s="306"/>
      <c r="C33" s="317"/>
      <c r="D33" s="317"/>
      <c r="E33" s="306"/>
      <c r="F33" s="306" t="s">
        <v>68</v>
      </c>
      <c r="G33" s="306" t="s">
        <v>189</v>
      </c>
      <c r="H33" s="306" t="s">
        <v>68</v>
      </c>
      <c r="I33" s="5">
        <f t="shared" si="7"/>
        <v>3</v>
      </c>
      <c r="J33" s="758">
        <f>SUM(COUNTIF(B33:H33,"9-14"))*(5)+(COUNTIF(B33:H33,"14-19"))*(5)+(COUNTIF(B33:H33,"9-14・17-19"))*(7)+(COUNTIF(B33:H33,"15-19"))*(4)+(COUNTIF(B33:H33,"14-18"))*(4)</f>
        <v>12</v>
      </c>
      <c r="K33" s="759"/>
    </row>
    <row r="34" spans="1:14" ht="22.5" customHeight="1" x14ac:dyDescent="0.15">
      <c r="A34" s="31" t="s">
        <v>66</v>
      </c>
      <c r="B34" s="306"/>
      <c r="C34" s="317"/>
      <c r="D34" s="317"/>
      <c r="E34" s="306"/>
      <c r="F34" s="306"/>
      <c r="G34" s="306"/>
      <c r="H34" s="306"/>
      <c r="I34" s="5"/>
      <c r="J34" s="682"/>
      <c r="K34" s="692"/>
    </row>
    <row r="35" spans="1:14" ht="16.5" customHeight="1" x14ac:dyDescent="0.15">
      <c r="A35" s="22">
        <v>5</v>
      </c>
      <c r="B35" s="23">
        <v>45866</v>
      </c>
      <c r="C35" s="23">
        <v>45867</v>
      </c>
      <c r="D35" s="23">
        <v>45868</v>
      </c>
      <c r="E35" s="23">
        <v>45869</v>
      </c>
      <c r="F35" s="23"/>
      <c r="G35" s="23"/>
      <c r="H35" s="23"/>
      <c r="I35" s="727" t="s">
        <v>1</v>
      </c>
      <c r="J35" s="717" t="s">
        <v>2</v>
      </c>
      <c r="K35" s="718"/>
    </row>
    <row r="36" spans="1:14" ht="16.5" customHeight="1" x14ac:dyDescent="0.15">
      <c r="A36" s="22" t="s">
        <v>3</v>
      </c>
      <c r="B36" s="2" t="s">
        <v>4</v>
      </c>
      <c r="C36" s="316" t="s">
        <v>5</v>
      </c>
      <c r="D36" s="21" t="s">
        <v>6</v>
      </c>
      <c r="E36" s="2" t="s">
        <v>7</v>
      </c>
      <c r="F36" s="2"/>
      <c r="G36" s="2"/>
      <c r="H36" s="24"/>
      <c r="I36" s="728"/>
      <c r="J36" s="719"/>
      <c r="K36" s="720"/>
    </row>
    <row r="37" spans="1:14" ht="18" customHeight="1" x14ac:dyDescent="0.15">
      <c r="A37" s="17" t="s">
        <v>12</v>
      </c>
      <c r="B37" s="12"/>
      <c r="C37" s="11"/>
      <c r="D37" s="11"/>
      <c r="E37" s="12"/>
      <c r="F37" s="11"/>
      <c r="G37" s="11"/>
      <c r="H37" s="11"/>
      <c r="I37" s="5"/>
      <c r="J37" s="693"/>
      <c r="K37" s="692"/>
    </row>
    <row r="38" spans="1:14" ht="22.5" customHeight="1" x14ac:dyDescent="0.15">
      <c r="A38" s="314" t="s">
        <v>191</v>
      </c>
      <c r="B38" s="306" t="s">
        <v>20</v>
      </c>
      <c r="C38" s="317"/>
      <c r="D38" s="317"/>
      <c r="E38" s="306" t="s">
        <v>20</v>
      </c>
      <c r="F38" s="317"/>
      <c r="G38" s="317"/>
      <c r="H38" s="317"/>
      <c r="I38" s="5">
        <f t="shared" ref="I38:I41" si="9">COUNTIFS(B38:H38,"&lt;&gt;空",B38:H38,"&lt;&gt;休",B38:H38,"&lt;&gt;調",B38:H38,"&lt;&gt;",B38:H38,"&lt;&gt;調整休")</f>
        <v>2</v>
      </c>
      <c r="J38" s="758">
        <f t="shared" ref="J38:J40" si="10">SUM(COUNTIF(B38:H38,"9-14"))*(5)+(COUNTIF(B38:H38,"14-19"))*(5)+(COUNTIF(B38:H38,"9-14・17-19"))*(7)</f>
        <v>10</v>
      </c>
      <c r="K38" s="759"/>
    </row>
    <row r="39" spans="1:14" ht="22.5" customHeight="1" x14ac:dyDescent="0.15">
      <c r="A39" s="314" t="s">
        <v>192</v>
      </c>
      <c r="B39" s="306" t="s">
        <v>21</v>
      </c>
      <c r="C39" s="317"/>
      <c r="D39" s="317"/>
      <c r="E39" s="306"/>
      <c r="F39" s="317"/>
      <c r="G39" s="317"/>
      <c r="H39" s="317"/>
      <c r="I39" s="5">
        <f t="shared" si="9"/>
        <v>1</v>
      </c>
      <c r="J39" s="758">
        <f t="shared" si="10"/>
        <v>5</v>
      </c>
      <c r="K39" s="759"/>
    </row>
    <row r="40" spans="1:14" ht="22.5" customHeight="1" x14ac:dyDescent="0.15">
      <c r="A40" s="314" t="s">
        <v>193</v>
      </c>
      <c r="B40" s="306"/>
      <c r="C40" s="317"/>
      <c r="D40" s="317"/>
      <c r="E40" s="306" t="s">
        <v>21</v>
      </c>
      <c r="F40" s="317"/>
      <c r="G40" s="317"/>
      <c r="H40" s="317"/>
      <c r="I40" s="5">
        <f t="shared" si="9"/>
        <v>1</v>
      </c>
      <c r="J40" s="758">
        <f t="shared" si="10"/>
        <v>5</v>
      </c>
      <c r="K40" s="759"/>
    </row>
    <row r="41" spans="1:14" ht="22.5" customHeight="1" x14ac:dyDescent="0.15">
      <c r="A41" s="314" t="s">
        <v>95</v>
      </c>
      <c r="B41" s="306"/>
      <c r="C41" s="317"/>
      <c r="D41" s="317"/>
      <c r="E41" s="306"/>
      <c r="F41" s="317"/>
      <c r="G41" s="317"/>
      <c r="H41" s="317"/>
      <c r="I41" s="5">
        <f t="shared" si="9"/>
        <v>0</v>
      </c>
      <c r="J41" s="758">
        <f>SUM(COUNTIF(B41:H41,"9-14"))*(5)+(COUNTIF(B41:H41,"14-19"))*(5)+(COUNTIF(B41:H41,"9-14・17-19"))*(7)+(COUNTIF(B41:H41,"15-19"))*(4)+(COUNTIF(B41:H41,"14-18"))*(4)</f>
        <v>0</v>
      </c>
      <c r="K41" s="759"/>
    </row>
    <row r="42" spans="1:14" ht="22.5" customHeight="1" x14ac:dyDescent="0.15">
      <c r="A42" s="31" t="s">
        <v>66</v>
      </c>
      <c r="B42" s="306"/>
      <c r="C42" s="317"/>
      <c r="D42" s="317"/>
      <c r="E42" s="306"/>
      <c r="F42" s="317"/>
      <c r="G42" s="317"/>
      <c r="H42" s="317"/>
      <c r="I42" s="5"/>
      <c r="J42" s="682"/>
      <c r="K42" s="692"/>
    </row>
    <row r="43" spans="1:14" ht="16.5" customHeight="1" x14ac:dyDescent="0.15">
      <c r="A43" s="41"/>
      <c r="B43" s="42"/>
      <c r="C43" s="42"/>
      <c r="D43" s="42"/>
      <c r="E43" s="42"/>
      <c r="F43" s="42"/>
      <c r="G43" s="42"/>
      <c r="H43" s="42"/>
      <c r="I43" s="881" t="s">
        <v>227</v>
      </c>
      <c r="J43" s="881"/>
      <c r="K43" s="881"/>
    </row>
    <row r="44" spans="1:14" ht="14.45" customHeight="1" x14ac:dyDescent="0.15">
      <c r="A44" s="963" t="s">
        <v>36</v>
      </c>
      <c r="B44" s="964"/>
      <c r="C44" s="13"/>
      <c r="D44" s="701" t="s">
        <v>31</v>
      </c>
      <c r="E44" s="701"/>
      <c r="H44" s="10"/>
      <c r="I44" s="10"/>
      <c r="M44" s="14"/>
      <c r="N44" s="15"/>
    </row>
    <row r="45" spans="1:14" ht="14.45" customHeight="1" x14ac:dyDescent="0.15">
      <c r="A45" s="965"/>
      <c r="B45" s="966"/>
      <c r="C45" s="704" t="s">
        <v>195</v>
      </c>
      <c r="D45" s="705"/>
      <c r="E45" s="705"/>
      <c r="F45" s="705"/>
      <c r="G45" s="705"/>
      <c r="H45" s="705"/>
      <c r="I45" s="705"/>
      <c r="J45" s="705"/>
      <c r="K45" s="705"/>
      <c r="M45" s="14"/>
      <c r="N45" s="15"/>
    </row>
    <row r="46" spans="1:14" ht="14.45" customHeight="1" x14ac:dyDescent="0.15">
      <c r="A46" s="702" t="s">
        <v>194</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696" t="s">
        <v>91</v>
      </c>
      <c r="D48" s="697"/>
      <c r="E48" s="697"/>
      <c r="F48" s="697"/>
      <c r="G48" s="697"/>
      <c r="H48" s="697"/>
      <c r="I48" s="697"/>
      <c r="J48" s="697"/>
      <c r="K48" s="697"/>
    </row>
    <row r="49" spans="1:11" ht="14.45" customHeight="1" x14ac:dyDescent="0.15">
      <c r="A49" s="694"/>
      <c r="B49" s="695"/>
      <c r="C49" s="697" t="s">
        <v>92</v>
      </c>
      <c r="D49" s="697"/>
      <c r="E49" s="697"/>
      <c r="F49" s="697"/>
      <c r="G49" s="697"/>
      <c r="H49" s="697"/>
      <c r="I49" s="697"/>
      <c r="J49" s="697"/>
      <c r="K49" s="697"/>
    </row>
    <row r="50" spans="1:11" ht="14.45" customHeight="1" x14ac:dyDescent="0.15">
      <c r="A50" s="876"/>
      <c r="B50" s="876"/>
      <c r="C50" s="98"/>
      <c r="D50" s="98"/>
      <c r="E50" s="98"/>
      <c r="F50" s="98"/>
      <c r="G50" s="98"/>
      <c r="H50" s="98"/>
      <c r="I50" s="98"/>
      <c r="J50" s="98"/>
      <c r="K50" s="98"/>
    </row>
    <row r="51" spans="1:11" ht="14.45" customHeight="1" x14ac:dyDescent="0.15">
      <c r="A51" s="875"/>
      <c r="B51" s="875"/>
      <c r="C51" s="697"/>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7">
    <mergeCell ref="A52:B52"/>
    <mergeCell ref="C52:K52"/>
    <mergeCell ref="C47:K47"/>
    <mergeCell ref="C48:K48"/>
    <mergeCell ref="A49:B49"/>
    <mergeCell ref="C49:K49"/>
    <mergeCell ref="A50:B50"/>
    <mergeCell ref="A51:B51"/>
    <mergeCell ref="C51:K51"/>
    <mergeCell ref="I43:K43"/>
    <mergeCell ref="A44:B45"/>
    <mergeCell ref="D44:E44"/>
    <mergeCell ref="C45:K45"/>
    <mergeCell ref="A46:B46"/>
    <mergeCell ref="C46:K46"/>
    <mergeCell ref="J42:K42"/>
    <mergeCell ref="J31:K31"/>
    <mergeCell ref="J32:K32"/>
    <mergeCell ref="J33:K33"/>
    <mergeCell ref="J34:K34"/>
    <mergeCell ref="J37:K37"/>
    <mergeCell ref="J38:K38"/>
    <mergeCell ref="J39:K39"/>
    <mergeCell ref="J40:K40"/>
    <mergeCell ref="J41:K41"/>
    <mergeCell ref="I35:I36"/>
    <mergeCell ref="J35:K36"/>
    <mergeCell ref="J25:K25"/>
    <mergeCell ref="J26:K26"/>
    <mergeCell ref="I27:I28"/>
    <mergeCell ref="J27:K28"/>
    <mergeCell ref="J29:K29"/>
    <mergeCell ref="J30:K30"/>
    <mergeCell ref="I19:I20"/>
    <mergeCell ref="J19:K20"/>
    <mergeCell ref="J21:K21"/>
    <mergeCell ref="J22:K22"/>
    <mergeCell ref="J23:K23"/>
    <mergeCell ref="J24:K24"/>
    <mergeCell ref="J13:K13"/>
    <mergeCell ref="J14:K14"/>
    <mergeCell ref="J15:K15"/>
    <mergeCell ref="J16:K16"/>
    <mergeCell ref="J17:K17"/>
    <mergeCell ref="J18:K18"/>
    <mergeCell ref="J7:K7"/>
    <mergeCell ref="J8:K8"/>
    <mergeCell ref="J9:K9"/>
    <mergeCell ref="J10:K10"/>
    <mergeCell ref="I11:I12"/>
    <mergeCell ref="J11:K12"/>
    <mergeCell ref="J6:K6"/>
    <mergeCell ref="B1:F1"/>
    <mergeCell ref="H1:K1"/>
    <mergeCell ref="I3:I4"/>
    <mergeCell ref="J3:K4"/>
    <mergeCell ref="J5:K5"/>
  </mergeCells>
  <phoneticPr fontId="13"/>
  <pageMargins left="0.59055118110236227" right="0.27559055118110237" top="0.31496062992125984" bottom="0.11811023622047245" header="0.51181102362204722" footer="0.51181102362204722"/>
  <pageSetup paperSize="9" scale="7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6E74DBD-A101-46BF-9FF2-DE8FA3D5D632}">
          <x14:formula1>
            <xm:f>'F:\Users\clmiwa-three\Downloads\[《中村》新田・草加 エリア 仮シフト【12月16日～1月15日】.xlsx]参照データベース'!#REF!</xm:f>
          </x14:formula1>
          <xm:sqref>G1 C43:H43</xm:sqref>
        </x14:dataValidation>
      </x14:dataValidations>
    </ext>
  </extLst>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81E7A-EECC-4ACA-9105-93505E7405CC}">
  <sheetPr>
    <pageSetUpPr fitToPage="1"/>
  </sheetPr>
  <dimension ref="A1:N52"/>
  <sheetViews>
    <sheetView zoomScale="90" zoomScaleNormal="90" workbookViewId="0"/>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228</v>
      </c>
      <c r="C1" s="683"/>
      <c r="D1" s="683"/>
      <c r="E1" s="683"/>
      <c r="F1" s="683"/>
      <c r="H1" s="847" t="s">
        <v>110</v>
      </c>
      <c r="I1" s="848"/>
      <c r="J1" s="849"/>
      <c r="K1" s="850"/>
    </row>
    <row r="2" spans="1:11" ht="9.9499999999999993" customHeight="1" x14ac:dyDescent="0.15">
      <c r="A2" s="14"/>
      <c r="I2" s="119"/>
      <c r="J2" s="3"/>
      <c r="K2" s="4"/>
    </row>
    <row r="3" spans="1:11" ht="19.5" customHeight="1" x14ac:dyDescent="0.15">
      <c r="A3" s="2" t="s">
        <v>64</v>
      </c>
      <c r="B3" s="259"/>
      <c r="C3" s="259">
        <v>45839</v>
      </c>
      <c r="D3" s="259">
        <v>45840</v>
      </c>
      <c r="E3" s="259">
        <v>45841</v>
      </c>
      <c r="F3" s="259">
        <v>45842</v>
      </c>
      <c r="G3" s="259">
        <v>45843</v>
      </c>
      <c r="H3" s="259">
        <v>45844</v>
      </c>
      <c r="I3" s="727" t="s">
        <v>1</v>
      </c>
      <c r="J3" s="717" t="s">
        <v>2</v>
      </c>
      <c r="K3" s="718"/>
    </row>
    <row r="4" spans="1:11" ht="19.5" customHeight="1" x14ac:dyDescent="0.15">
      <c r="A4" s="2" t="s">
        <v>3</v>
      </c>
      <c r="B4" s="62"/>
      <c r="C4" s="2" t="s">
        <v>5</v>
      </c>
      <c r="D4" s="21" t="s">
        <v>6</v>
      </c>
      <c r="E4" s="2" t="s">
        <v>7</v>
      </c>
      <c r="F4" s="2" t="s">
        <v>8</v>
      </c>
      <c r="G4" s="2" t="s">
        <v>9</v>
      </c>
      <c r="H4" s="24" t="s">
        <v>10</v>
      </c>
      <c r="I4" s="728"/>
      <c r="J4" s="719"/>
      <c r="K4" s="720"/>
    </row>
    <row r="5" spans="1:11" ht="19.5" customHeight="1" x14ac:dyDescent="0.15">
      <c r="A5" s="17" t="s">
        <v>12</v>
      </c>
      <c r="B5" s="62"/>
      <c r="C5" s="62"/>
      <c r="D5" s="2"/>
      <c r="E5" s="12"/>
      <c r="F5" s="12"/>
      <c r="G5" s="12"/>
      <c r="H5" s="12"/>
      <c r="I5" s="5"/>
      <c r="J5" s="682"/>
      <c r="K5" s="692"/>
    </row>
    <row r="6" spans="1:11" ht="19.5" customHeight="1" x14ac:dyDescent="0.15">
      <c r="A6" s="20" t="s">
        <v>108</v>
      </c>
      <c r="B6" s="37"/>
      <c r="C6" s="37"/>
      <c r="D6" s="32"/>
      <c r="E6" s="54"/>
      <c r="F6" s="54" t="s">
        <v>20</v>
      </c>
      <c r="G6" s="54"/>
      <c r="H6" s="54" t="s">
        <v>20</v>
      </c>
      <c r="I6" s="5">
        <f>COUNTIFS(B6:H6,"&lt;&gt;空",B6:H6,"&lt;&gt;休",B6:H6,"&lt;&gt;調",B6:H6,"&lt;&gt;",B6:H6,"&lt;&gt;調整休")</f>
        <v>2</v>
      </c>
      <c r="J6" s="682">
        <f>SUM(COUNTIF(B6:H6,"9-19"))*(9)+(COUNTIF(B6:H6,"9-18"))*(8)+(COUNTIF(B6:H6,"9-17"))*(7.25)+(COUNTIF(B6:H6,"9-16"))*(6.25)+(COUNTIF(B6:H6,"9-15"))*(5.5)+(COUNTIF(B6:H6,"9-14"))*(4.5)+(COUNTIF(B6:H6,"9-13"))*(4)+(COUNTIF(B6:H6,"9-12"))*(3)+(COUNTIF(B6:H6,"9-11"))*(2)+(COUNTIF(B6:H6,"9:30-11:30,16-19"))*(5)+(COUNTIF(B6:H6,"15-19"))*(4)+(COUNTIF(B6:H6,"14-19"))*(4.5)+(COUNTIF(B6:H6,"13-19"))*(5.5)+(COUNTIF(B6:H6,"13-18"))*(4.5)+(COUNTIF(B6:H6,"13-17"))*(4)+(COUNTIF(B6:H6,"12-18"))*(5.5)+(COUNTIF(B6:H6,"13:30-19"))*(5)+(COUNTIF(B6:H6,"16-19"))*(3)+(COUNTIF(B6:H6,"11-18"))*(6.25)</f>
        <v>9</v>
      </c>
      <c r="K6" s="692"/>
    </row>
    <row r="7" spans="1:11" ht="19.5" customHeight="1" x14ac:dyDescent="0.15">
      <c r="A7" s="20" t="s">
        <v>127</v>
      </c>
      <c r="B7" s="39"/>
      <c r="C7" s="62"/>
      <c r="D7" s="32"/>
      <c r="E7" s="54" t="s">
        <v>21</v>
      </c>
      <c r="F7" s="54" t="s">
        <v>184</v>
      </c>
      <c r="G7" s="54"/>
      <c r="H7" s="54" t="s">
        <v>184</v>
      </c>
      <c r="I7" s="5">
        <f>COUNTIFS(B7:H7,"&lt;&gt;空",B7:H7,"&lt;&gt;休",B7:H7,"&lt;&gt;調",B7:H7,"&lt;&gt;",B7:H7,"&lt;&gt;調整休")</f>
        <v>3</v>
      </c>
      <c r="J7" s="682">
        <f>SUM(COUNTIF(B7:H7,"9-19"))*(9)+(COUNTIF(B7:H7,"9-18"))*(8)+(COUNTIF(B7:H7,"9-17"))*(7.25)+(COUNTIF(B7:H7,"9-16"))*(6.25)+(COUNTIF(B7:H7,"9-15"))*(5.5)+(COUNTIF(B7:H7,"9-14"))*(4.5)+(COUNTIF(B7:H7,"9-13"))*(4)+(COUNTIF(B7:H7,"9-12"))*(3)+(COUNTIF(B7:H7,"9-11"))*(2)+(COUNTIF(B7:H7,"9:30-11:30,16-19"))*(5)+(COUNTIF(B7:H7,"15-19"))*(4)+(COUNTIF(B7:H7,"14-19"))*(4.5)+(COUNTIF(B7:H7,"13-19"))*(5.5)+(COUNTIF(B7:H7,"13-18"))*(4.5)+(COUNTIF(B7:H7,"13-17"))*(4)+(COUNTIF(B7:H7,"12-18"))*(5.5)+(COUNTIF(B7:H7,"13:30-19"))*(5)+(COUNTIF(B7:H7,"16-19"))*(3)+(COUNTIF(B7:H7,"11-18"))*(6.25)</f>
        <v>4.5</v>
      </c>
      <c r="K7" s="692"/>
    </row>
    <row r="8" spans="1:11" ht="19.5" customHeight="1" x14ac:dyDescent="0.15">
      <c r="A8" s="20" t="s">
        <v>109</v>
      </c>
      <c r="B8" s="39"/>
      <c r="C8" s="62"/>
      <c r="D8" s="32"/>
      <c r="E8" s="54" t="s">
        <v>83</v>
      </c>
      <c r="F8" s="54" t="s">
        <v>185</v>
      </c>
      <c r="G8" s="54" t="s">
        <v>83</v>
      </c>
      <c r="H8" s="54" t="s">
        <v>83</v>
      </c>
      <c r="I8" s="5"/>
      <c r="J8" s="682"/>
      <c r="K8" s="692"/>
    </row>
    <row r="9" spans="1:11" ht="19.5" customHeight="1" x14ac:dyDescent="0.15">
      <c r="A9" s="20"/>
      <c r="B9" s="39"/>
      <c r="C9" s="39"/>
      <c r="D9" s="38"/>
      <c r="E9" s="54"/>
      <c r="F9" s="40"/>
      <c r="G9" s="12"/>
      <c r="H9" s="54"/>
      <c r="I9" s="5"/>
      <c r="J9" s="682"/>
      <c r="K9" s="692"/>
    </row>
    <row r="10" spans="1:11" ht="19.5" customHeight="1" x14ac:dyDescent="0.15">
      <c r="A10" s="56" t="s">
        <v>66</v>
      </c>
      <c r="B10" s="39"/>
      <c r="C10" s="39"/>
      <c r="D10" s="38"/>
      <c r="E10" s="12"/>
      <c r="F10" s="40"/>
      <c r="G10" s="40"/>
      <c r="H10" s="40"/>
      <c r="I10" s="5"/>
      <c r="J10" s="758"/>
      <c r="K10" s="759"/>
    </row>
    <row r="11" spans="1:11" ht="19.5" customHeight="1" x14ac:dyDescent="0.15">
      <c r="A11" s="33" t="s">
        <v>0</v>
      </c>
      <c r="B11" s="53">
        <v>45845</v>
      </c>
      <c r="C11" s="53">
        <v>45846</v>
      </c>
      <c r="D11" s="53">
        <v>45847</v>
      </c>
      <c r="E11" s="53">
        <v>45848</v>
      </c>
      <c r="F11" s="53">
        <v>45849</v>
      </c>
      <c r="G11" s="53">
        <v>45850</v>
      </c>
      <c r="H11" s="53">
        <v>45851</v>
      </c>
      <c r="I11" s="7"/>
      <c r="J11" s="717" t="s">
        <v>2</v>
      </c>
      <c r="K11" s="718"/>
    </row>
    <row r="12" spans="1:11" ht="19.5" customHeight="1" x14ac:dyDescent="0.15">
      <c r="A12" s="22" t="s">
        <v>3</v>
      </c>
      <c r="B12" s="2" t="s">
        <v>4</v>
      </c>
      <c r="C12" s="2" t="s">
        <v>5</v>
      </c>
      <c r="D12" s="21" t="s">
        <v>6</v>
      </c>
      <c r="E12" s="2" t="s">
        <v>7</v>
      </c>
      <c r="F12" s="2" t="s">
        <v>8</v>
      </c>
      <c r="G12" s="2" t="s">
        <v>9</v>
      </c>
      <c r="H12" s="24" t="s">
        <v>10</v>
      </c>
      <c r="I12" s="8"/>
      <c r="J12" s="719"/>
      <c r="K12" s="720"/>
    </row>
    <row r="13" spans="1:11" ht="19.5" customHeight="1" x14ac:dyDescent="0.15">
      <c r="A13" s="17" t="s">
        <v>13</v>
      </c>
      <c r="B13" s="12"/>
      <c r="C13" s="2"/>
      <c r="D13" s="2"/>
      <c r="E13" s="12"/>
      <c r="F13" s="12"/>
      <c r="G13" s="12"/>
      <c r="H13" s="12"/>
      <c r="I13" s="5"/>
      <c r="J13" s="682"/>
      <c r="K13" s="692"/>
    </row>
    <row r="14" spans="1:11" ht="19.5" customHeight="1" x14ac:dyDescent="0.15">
      <c r="A14" s="19" t="s">
        <v>108</v>
      </c>
      <c r="B14" s="12" t="s">
        <v>20</v>
      </c>
      <c r="C14" s="26"/>
      <c r="D14" s="32"/>
      <c r="E14" s="54"/>
      <c r="F14" s="54" t="s">
        <v>20</v>
      </c>
      <c r="G14" s="54"/>
      <c r="H14" s="54" t="s">
        <v>20</v>
      </c>
      <c r="I14" s="5">
        <f>COUNTIFS(B14:H14,"&lt;&gt;空",B14:H14,"&lt;&gt;休",B14:H14,"&lt;&gt;調",B14:H14,"&lt;&gt;",B14:H14,"&lt;&gt;調整休")</f>
        <v>3</v>
      </c>
      <c r="J14" s="682">
        <f>SUM(COUNTIF(B14:H14,"9-19"))*(9)+(COUNTIF(B14:H14,"9-18"))*(8)+(COUNTIF(B14:H14,"9-17"))*(7.25)+(COUNTIF(B14:H14,"9-16"))*(6.25)+(COUNTIF(B14:H14,"9-15"))*(5.5)+(COUNTIF(B14:H14,"9-14"))*(4.5)+(COUNTIF(B14:H14,"9-13"))*(4)+(COUNTIF(B14:H14,"9-12"))*(3)+(COUNTIF(B14:H14,"9-11"))*(2)+(COUNTIF(B14:H14,"9:30-11:30,16-19"))*(5)+(COUNTIF(B14:H14,"15-19"))*(4)+(COUNTIF(B14:H14,"14-19"))*(4.5)+(COUNTIF(B14:H14,"13-19"))*(5.5)+(COUNTIF(B14:H14,"13-18"))*(4.5)+(COUNTIF(B14:H14,"13-17"))*(4)+(COUNTIF(B14:H14,"12-18"))*(5.5)+(COUNTIF(B14:H14,"13:30-19"))*(5)+(COUNTIF(B14:H14,"16-19"))*(3)+(COUNTIF(B14:H14,"11-18"))*(6.25)</f>
        <v>13.5</v>
      </c>
      <c r="K14" s="692"/>
    </row>
    <row r="15" spans="1:11" ht="19.5" customHeight="1" x14ac:dyDescent="0.15">
      <c r="A15" s="20" t="s">
        <v>127</v>
      </c>
      <c r="B15" s="54" t="s">
        <v>83</v>
      </c>
      <c r="C15" s="62"/>
      <c r="D15" s="32"/>
      <c r="E15" s="54" t="s">
        <v>21</v>
      </c>
      <c r="F15" s="54" t="s">
        <v>184</v>
      </c>
      <c r="G15" s="54"/>
      <c r="H15" s="54" t="s">
        <v>184</v>
      </c>
      <c r="I15" s="5">
        <f>COUNTIFS(B15:H15,"&lt;&gt;空",B15:H15,"&lt;&gt;休",B15:H15,"&lt;&gt;調",B15:H15,"&lt;&gt;",B15:H15,"&lt;&gt;調整休")</f>
        <v>4</v>
      </c>
      <c r="J15" s="682">
        <f>SUM(COUNTIF(B15:H15,"9-19"))*(9)+(COUNTIF(B15:H15,"9-18"))*(8)+(COUNTIF(B15:H15,"9-17"))*(7.25)+(COUNTIF(B15:H15,"9-16"))*(6.25)+(COUNTIF(B15:H15,"9-15"))*(5.5)+(COUNTIF(B15:H15,"9-14"))*(4.5)+(COUNTIF(B15:H15,"9-13"))*(4)+(COUNTIF(B15:H15,"9-12"))*(3)+(COUNTIF(B15:H15,"9-11"))*(2)+(COUNTIF(B15:H15,"9:30-11:30,16-19"))*(5)+(COUNTIF(B15:H15,"15-19"))*(4)+(COUNTIF(B15:H15,"14-19"))*(4.5)+(COUNTIF(B15:H15,"13-19"))*(5.5)+(COUNTIF(B15:H15,"13-18"))*(4.5)+(COUNTIF(B15:H15,"13-17"))*(4)+(COUNTIF(B15:H15,"12-18"))*(5.5)+(COUNTIF(B15:H15,"13:30-19"))*(5)+(COUNTIF(B15:H15,"16-19"))*(3)+(COUNTIF(B15:H15,"11-18"))*(6.25)</f>
        <v>13.5</v>
      </c>
      <c r="K15" s="692"/>
    </row>
    <row r="16" spans="1:11" ht="19.5" customHeight="1" x14ac:dyDescent="0.15">
      <c r="A16" s="20" t="s">
        <v>109</v>
      </c>
      <c r="B16" s="54" t="s">
        <v>21</v>
      </c>
      <c r="C16" s="62"/>
      <c r="D16" s="32"/>
      <c r="E16" s="54" t="s">
        <v>83</v>
      </c>
      <c r="F16" s="54" t="s">
        <v>185</v>
      </c>
      <c r="G16" s="54" t="s">
        <v>83</v>
      </c>
      <c r="H16" s="54" t="s">
        <v>83</v>
      </c>
      <c r="I16" s="5"/>
      <c r="J16" s="682"/>
      <c r="K16" s="692"/>
    </row>
    <row r="17" spans="1:11" ht="19.5" customHeight="1" x14ac:dyDescent="0.15">
      <c r="A17" s="20"/>
      <c r="B17" s="54"/>
      <c r="C17" s="38"/>
      <c r="D17" s="38"/>
      <c r="E17" s="54"/>
      <c r="F17" s="40"/>
      <c r="G17" s="12"/>
      <c r="H17" s="54"/>
      <c r="I17" s="5"/>
      <c r="J17" s="682"/>
      <c r="K17" s="692"/>
    </row>
    <row r="18" spans="1:11" ht="19.5" customHeight="1" x14ac:dyDescent="0.15">
      <c r="A18" s="56" t="s">
        <v>66</v>
      </c>
      <c r="B18" s="12"/>
      <c r="C18" s="38"/>
      <c r="D18" s="38"/>
      <c r="E18" s="12"/>
      <c r="F18" s="40"/>
      <c r="G18" s="40"/>
      <c r="H18" s="40"/>
      <c r="I18" s="5"/>
      <c r="J18" s="758"/>
      <c r="K18" s="759"/>
    </row>
    <row r="19" spans="1:11" ht="19.5" customHeight="1" x14ac:dyDescent="0.15">
      <c r="A19" s="22" t="s">
        <v>0</v>
      </c>
      <c r="B19" s="23">
        <v>45852</v>
      </c>
      <c r="C19" s="23">
        <v>45853</v>
      </c>
      <c r="D19" s="23">
        <v>45854</v>
      </c>
      <c r="E19" s="23">
        <v>45855</v>
      </c>
      <c r="F19" s="23">
        <v>45856</v>
      </c>
      <c r="G19" s="23">
        <v>45857</v>
      </c>
      <c r="H19" s="23">
        <v>45858</v>
      </c>
      <c r="I19" s="7"/>
      <c r="J19" s="717" t="s">
        <v>2</v>
      </c>
      <c r="K19" s="718"/>
    </row>
    <row r="20" spans="1:11" ht="19.5" customHeight="1" x14ac:dyDescent="0.15">
      <c r="A20" s="22" t="s">
        <v>3</v>
      </c>
      <c r="B20" s="2" t="s">
        <v>4</v>
      </c>
      <c r="C20" s="21" t="s">
        <v>5</v>
      </c>
      <c r="D20" s="21" t="s">
        <v>6</v>
      </c>
      <c r="E20" s="2" t="s">
        <v>7</v>
      </c>
      <c r="F20" s="2" t="s">
        <v>8</v>
      </c>
      <c r="G20" s="2" t="s">
        <v>9</v>
      </c>
      <c r="H20" s="24" t="s">
        <v>10</v>
      </c>
      <c r="I20" s="8"/>
      <c r="J20" s="719"/>
      <c r="K20" s="720"/>
    </row>
    <row r="21" spans="1:11" ht="17.100000000000001" customHeight="1" x14ac:dyDescent="0.15">
      <c r="A21" s="17" t="s">
        <v>12</v>
      </c>
      <c r="B21" s="12"/>
      <c r="C21" s="2"/>
      <c r="D21" s="2"/>
      <c r="E21" s="12"/>
      <c r="F21" s="967" t="s">
        <v>60</v>
      </c>
      <c r="G21" s="968"/>
      <c r="H21" s="969"/>
      <c r="I21" s="51"/>
      <c r="J21" s="721"/>
      <c r="K21" s="722"/>
    </row>
    <row r="22" spans="1:11" ht="19.5" customHeight="1" x14ac:dyDescent="0.15">
      <c r="A22" s="19" t="s">
        <v>108</v>
      </c>
      <c r="B22" s="12" t="s">
        <v>20</v>
      </c>
      <c r="C22" s="26"/>
      <c r="D22" s="32"/>
      <c r="E22" s="54"/>
      <c r="F22" s="54" t="s">
        <v>20</v>
      </c>
      <c r="G22" s="54"/>
      <c r="H22" s="54" t="s">
        <v>20</v>
      </c>
      <c r="I22" s="5">
        <f>COUNTIFS(B22:H22,"&lt;&gt;空",B22:H22,"&lt;&gt;休",B22:H22,"&lt;&gt;調",B22:H22,"&lt;&gt;",B22:H22,"&lt;&gt;調整休")</f>
        <v>3</v>
      </c>
      <c r="J22" s="682">
        <f>SUM(COUNTIF(B22:H22,"9-19"))*(9)+(COUNTIF(B22:H22,"9-18"))*(8)+(COUNTIF(B22:H22,"9-17"))*(7.25)+(COUNTIF(B22:H22,"9-16"))*(6.25)+(COUNTIF(B22:H22,"9-15"))*(5.5)+(COUNTIF(B22:H22,"9-14"))*(4.5)+(COUNTIF(B22:H22,"9-13"))*(4)+(COUNTIF(B22:H22,"9-12"))*(3)+(COUNTIF(B22:H22,"9-11"))*(2)+(COUNTIF(B22:H22,"9:30-11:30,16-19"))*(5)+(COUNTIF(B22:H22,"15-19"))*(4)+(COUNTIF(B22:H22,"14-19"))*(4.5)+(COUNTIF(B22:H22,"13-19"))*(5.5)+(COUNTIF(B22:H22,"13-18"))*(4.5)+(COUNTIF(B22:H22,"13-17"))*(4)+(COUNTIF(B22:H22,"12-18"))*(5.5)+(COUNTIF(B22:H22,"13:30-19"))*(5)+(COUNTIF(B22:H22,"16-19"))*(3)+(COUNTIF(B22:H22,"11-18"))*(6.25)</f>
        <v>13.5</v>
      </c>
      <c r="K22" s="692"/>
    </row>
    <row r="23" spans="1:11" ht="19.5" customHeight="1" x14ac:dyDescent="0.15">
      <c r="A23" s="20" t="s">
        <v>127</v>
      </c>
      <c r="B23" s="54" t="s">
        <v>83</v>
      </c>
      <c r="C23" s="62"/>
      <c r="D23" s="32"/>
      <c r="E23" s="54" t="s">
        <v>21</v>
      </c>
      <c r="F23" s="54" t="s">
        <v>184</v>
      </c>
      <c r="G23" s="54"/>
      <c r="H23" s="54" t="s">
        <v>184</v>
      </c>
      <c r="I23" s="5">
        <f>COUNTIFS(B23:H23,"&lt;&gt;空",B23:H23,"&lt;&gt;休",B23:H23,"&lt;&gt;調",B23:H23,"&lt;&gt;",B23:H23,"&lt;&gt;調整休")</f>
        <v>4</v>
      </c>
      <c r="J23" s="682">
        <f>SUM(COUNTIF(B23:H23,"9-19"))*(9)+(COUNTIF(B23:H23,"9-18"))*(8)+(COUNTIF(B23:H23,"9-17"))*(7.25)+(COUNTIF(B23:H23,"9-16"))*(6.25)+(COUNTIF(B23:H23,"9-15"))*(5.5)+(COUNTIF(B23:H23,"9-14"))*(4.5)+(COUNTIF(B23:H23,"9-13"))*(4)+(COUNTIF(B23:H23,"9-12"))*(3)+(COUNTIF(B23:H23,"9-11"))*(2)+(COUNTIF(B23:H23,"9:30-11:30,16-19"))*(5)+(COUNTIF(B23:H23,"15-19"))*(4)+(COUNTIF(B23:H23,"14-19"))*(4.5)+(COUNTIF(B23:H23,"13-19"))*(5.5)+(COUNTIF(B23:H23,"13-18"))*(4.5)+(COUNTIF(B23:H23,"13-17"))*(4)+(COUNTIF(B23:H23,"12-18"))*(5.5)+(COUNTIF(B23:H23,"13:30-19"))*(5)+(COUNTIF(B23:H23,"16-19"))*(3)+(COUNTIF(B23:H23,"11-18"))*(6.25)</f>
        <v>13.5</v>
      </c>
      <c r="K23" s="692"/>
    </row>
    <row r="24" spans="1:11" ht="19.5" customHeight="1" x14ac:dyDescent="0.15">
      <c r="A24" s="20" t="s">
        <v>109</v>
      </c>
      <c r="B24" s="54" t="s">
        <v>21</v>
      </c>
      <c r="C24" s="62"/>
      <c r="D24" s="32"/>
      <c r="E24" s="54" t="s">
        <v>83</v>
      </c>
      <c r="F24" s="54" t="s">
        <v>185</v>
      </c>
      <c r="G24" s="54" t="s">
        <v>83</v>
      </c>
      <c r="H24" s="54" t="s">
        <v>83</v>
      </c>
      <c r="I24" s="5"/>
      <c r="J24" s="682"/>
      <c r="K24" s="692"/>
    </row>
    <row r="25" spans="1:11" ht="19.5" customHeight="1" x14ac:dyDescent="0.15">
      <c r="A25" s="20"/>
      <c r="B25" s="54"/>
      <c r="C25" s="38"/>
      <c r="D25" s="38"/>
      <c r="E25" s="54"/>
      <c r="F25" s="40"/>
      <c r="G25" s="12"/>
      <c r="H25" s="54"/>
      <c r="I25" s="5"/>
      <c r="J25" s="682"/>
      <c r="K25" s="692"/>
    </row>
    <row r="26" spans="1:11" ht="19.5" customHeight="1" x14ac:dyDescent="0.15">
      <c r="A26" s="56" t="s">
        <v>66</v>
      </c>
      <c r="B26" s="12"/>
      <c r="C26" s="38"/>
      <c r="D26" s="38"/>
      <c r="E26" s="12"/>
      <c r="F26" s="40"/>
      <c r="G26" s="40"/>
      <c r="H26" s="40"/>
      <c r="I26" s="5"/>
      <c r="J26" s="758"/>
      <c r="K26" s="759"/>
    </row>
    <row r="27" spans="1:11" ht="19.5" customHeight="1" x14ac:dyDescent="0.15">
      <c r="A27" s="22" t="s">
        <v>0</v>
      </c>
      <c r="B27" s="90">
        <v>45859</v>
      </c>
      <c r="C27" s="90">
        <v>45860</v>
      </c>
      <c r="D27" s="90">
        <v>45861</v>
      </c>
      <c r="E27" s="90">
        <v>45862</v>
      </c>
      <c r="F27" s="90">
        <v>45863</v>
      </c>
      <c r="G27" s="90">
        <v>45864</v>
      </c>
      <c r="H27" s="90">
        <v>45865</v>
      </c>
      <c r="I27" s="7"/>
      <c r="J27" s="717" t="s">
        <v>2</v>
      </c>
      <c r="K27" s="718"/>
    </row>
    <row r="28" spans="1:11" ht="19.5" customHeight="1" x14ac:dyDescent="0.15">
      <c r="A28" s="22" t="s">
        <v>3</v>
      </c>
      <c r="B28" s="24" t="s">
        <v>4</v>
      </c>
      <c r="C28" s="21" t="s">
        <v>5</v>
      </c>
      <c r="D28" s="21" t="s">
        <v>6</v>
      </c>
      <c r="E28" s="2" t="s">
        <v>7</v>
      </c>
      <c r="F28" s="2" t="s">
        <v>8</v>
      </c>
      <c r="G28" s="2" t="s">
        <v>9</v>
      </c>
      <c r="H28" s="24" t="s">
        <v>10</v>
      </c>
      <c r="I28" s="8"/>
      <c r="J28" s="719"/>
      <c r="K28" s="720"/>
    </row>
    <row r="29" spans="1:11" ht="19.5" customHeight="1" x14ac:dyDescent="0.15">
      <c r="A29" s="17" t="s">
        <v>13</v>
      </c>
      <c r="B29" s="12"/>
      <c r="C29" s="2"/>
      <c r="D29" s="2"/>
      <c r="E29" s="12"/>
      <c r="F29" s="12"/>
      <c r="G29" s="12"/>
      <c r="H29" s="12"/>
      <c r="I29" s="5"/>
      <c r="J29" s="682"/>
      <c r="K29" s="692"/>
    </row>
    <row r="30" spans="1:11" ht="19.5" customHeight="1" x14ac:dyDescent="0.15">
      <c r="A30" s="19" t="s">
        <v>108</v>
      </c>
      <c r="B30" s="12" t="s">
        <v>20</v>
      </c>
      <c r="C30" s="26"/>
      <c r="D30" s="32"/>
      <c r="E30" s="54"/>
      <c r="F30" s="54" t="s">
        <v>20</v>
      </c>
      <c r="G30" s="54"/>
      <c r="H30" s="54" t="s">
        <v>20</v>
      </c>
      <c r="I30" s="5">
        <f>COUNTIFS(B30:H30,"&lt;&gt;空",B30:H30,"&lt;&gt;休",B30:H30,"&lt;&gt;調",B30:H30,"&lt;&gt;",B30:H30,"&lt;&gt;調整休")</f>
        <v>3</v>
      </c>
      <c r="J30" s="682">
        <f>SUM(COUNTIF(B30:H30,"9-19"))*(9)+(COUNTIF(B30:H30,"9-18"))*(8)+(COUNTIF(B30:H30,"9-17"))*(7.25)+(COUNTIF(B30:H30,"9-16"))*(6.25)+(COUNTIF(B30:H30,"9-15"))*(5.5)+(COUNTIF(B30:H30,"9-14"))*(4.5)+(COUNTIF(B30:H30,"9-13"))*(4)+(COUNTIF(B30:H30,"9-12"))*(3)+(COUNTIF(B30:H30,"9-11"))*(2)+(COUNTIF(B30:H30,"9:30-11:30,16-19"))*(5)+(COUNTIF(B30:H30,"15-19"))*(4)+(COUNTIF(B30:H30,"14-19"))*(4.5)+(COUNTIF(B30:H30,"13-19"))*(5.5)+(COUNTIF(B30:H30,"13-18"))*(4.5)+(COUNTIF(B30:H30,"13-17"))*(4)+(COUNTIF(B30:H30,"12-18"))*(5.5)+(COUNTIF(B30:H30,"13:30-19"))*(5)+(COUNTIF(B30:H30,"16-19"))*(3)+(COUNTIF(B30:H30,"11-18"))*(6.25)</f>
        <v>13.5</v>
      </c>
      <c r="K30" s="692"/>
    </row>
    <row r="31" spans="1:11" ht="19.5" customHeight="1" x14ac:dyDescent="0.15">
      <c r="A31" s="20" t="s">
        <v>127</v>
      </c>
      <c r="B31" s="54" t="s">
        <v>83</v>
      </c>
      <c r="C31" s="62"/>
      <c r="D31" s="32"/>
      <c r="E31" s="54" t="s">
        <v>21</v>
      </c>
      <c r="F31" s="54" t="s">
        <v>184</v>
      </c>
      <c r="G31" s="54"/>
      <c r="H31" s="54" t="s">
        <v>184</v>
      </c>
      <c r="I31" s="5">
        <f>COUNTIFS(B31:H31,"&lt;&gt;空",B31:H31,"&lt;&gt;休",B31:H31,"&lt;&gt;調",B31:H31,"&lt;&gt;",B31:H31,"&lt;&gt;調整休")</f>
        <v>4</v>
      </c>
      <c r="J31" s="682">
        <f>SUM(COUNTIF(B31:H31,"9-19"))*(9)+(COUNTIF(B31:H31,"9-18"))*(8)+(COUNTIF(B31:H31,"9-17"))*(7.25)+(COUNTIF(B31:H31,"9-16"))*(6.25)+(COUNTIF(B31:H31,"9-15"))*(5.5)+(COUNTIF(B31:H31,"9-14"))*(4.5)+(COUNTIF(B31:H31,"9-13"))*(4)+(COUNTIF(B31:H31,"9-12"))*(3)+(COUNTIF(B31:H31,"9-11"))*(2)+(COUNTIF(B31:H31,"9:30-11:30,16-19"))*(5)+(COUNTIF(B31:H31,"15-19"))*(4)+(COUNTIF(B31:H31,"14-19"))*(4.5)+(COUNTIF(B31:H31,"13-19"))*(5.5)+(COUNTIF(B31:H31,"13-18"))*(4.5)+(COUNTIF(B31:H31,"13-17"))*(4)+(COUNTIF(B31:H31,"12-18"))*(5.5)+(COUNTIF(B31:H31,"13:30-19"))*(5)+(COUNTIF(B31:H31,"16-19"))*(3)+(COUNTIF(B31:H31,"11-18"))*(6.25)</f>
        <v>13.5</v>
      </c>
      <c r="K31" s="692"/>
    </row>
    <row r="32" spans="1:11" ht="19.5" customHeight="1" x14ac:dyDescent="0.15">
      <c r="A32" s="20" t="s">
        <v>109</v>
      </c>
      <c r="B32" s="54" t="s">
        <v>21</v>
      </c>
      <c r="C32" s="62"/>
      <c r="D32" s="32"/>
      <c r="E32" s="54" t="s">
        <v>83</v>
      </c>
      <c r="F32" s="54" t="s">
        <v>185</v>
      </c>
      <c r="G32" s="54" t="s">
        <v>83</v>
      </c>
      <c r="H32" s="54" t="s">
        <v>83</v>
      </c>
      <c r="I32" s="5"/>
      <c r="J32" s="682"/>
      <c r="K32" s="692"/>
    </row>
    <row r="33" spans="1:14" ht="19.5" customHeight="1" x14ac:dyDescent="0.15">
      <c r="A33" s="20"/>
      <c r="B33" s="54"/>
      <c r="C33" s="38"/>
      <c r="D33" s="38"/>
      <c r="E33" s="54"/>
      <c r="F33" s="40"/>
      <c r="G33" s="12"/>
      <c r="H33" s="54"/>
      <c r="I33" s="5"/>
      <c r="J33" s="682"/>
      <c r="K33" s="692"/>
    </row>
    <row r="34" spans="1:14" ht="19.5" customHeight="1" x14ac:dyDescent="0.15">
      <c r="A34" s="56" t="s">
        <v>66</v>
      </c>
      <c r="B34" s="12"/>
      <c r="C34" s="38"/>
      <c r="D34" s="38"/>
      <c r="E34" s="12"/>
      <c r="F34" s="40"/>
      <c r="G34" s="40"/>
      <c r="H34" s="40"/>
      <c r="I34" s="5"/>
      <c r="J34" s="758"/>
      <c r="K34" s="759"/>
    </row>
    <row r="35" spans="1:14" ht="19.5" customHeight="1" x14ac:dyDescent="0.15">
      <c r="A35" s="22" t="s">
        <v>0</v>
      </c>
      <c r="B35" s="23">
        <v>45866</v>
      </c>
      <c r="C35" s="23">
        <v>45867</v>
      </c>
      <c r="D35" s="23">
        <v>45868</v>
      </c>
      <c r="E35" s="23">
        <v>45869</v>
      </c>
      <c r="F35" s="23"/>
      <c r="G35" s="23"/>
      <c r="H35" s="23"/>
      <c r="I35" s="7"/>
      <c r="J35" s="717" t="s">
        <v>2</v>
      </c>
      <c r="K35" s="718"/>
    </row>
    <row r="36" spans="1:14" ht="19.5" customHeight="1" x14ac:dyDescent="0.15">
      <c r="A36" s="22" t="s">
        <v>3</v>
      </c>
      <c r="B36" s="2" t="s">
        <v>4</v>
      </c>
      <c r="C36" s="316" t="s">
        <v>5</v>
      </c>
      <c r="D36" s="21" t="s">
        <v>6</v>
      </c>
      <c r="E36" s="2" t="s">
        <v>7</v>
      </c>
      <c r="F36" s="2"/>
      <c r="G36" s="2"/>
      <c r="H36" s="24"/>
      <c r="I36" s="8"/>
      <c r="J36" s="719"/>
      <c r="K36" s="720"/>
    </row>
    <row r="37" spans="1:14" ht="17.100000000000001" customHeight="1" x14ac:dyDescent="0.15">
      <c r="A37" s="17" t="s">
        <v>12</v>
      </c>
      <c r="B37" s="12"/>
      <c r="C37" s="2"/>
      <c r="D37" s="2"/>
      <c r="E37" s="12"/>
      <c r="F37" s="2"/>
      <c r="G37" s="2"/>
      <c r="H37" s="2"/>
      <c r="I37" s="51"/>
      <c r="J37" s="721"/>
      <c r="K37" s="722"/>
    </row>
    <row r="38" spans="1:14" ht="19.5" customHeight="1" x14ac:dyDescent="0.15">
      <c r="A38" s="19" t="s">
        <v>108</v>
      </c>
      <c r="B38" s="12" t="s">
        <v>20</v>
      </c>
      <c r="C38" s="26"/>
      <c r="D38" s="32"/>
      <c r="E38" s="54"/>
      <c r="F38" s="32"/>
      <c r="G38" s="32"/>
      <c r="H38" s="32"/>
      <c r="I38" s="5">
        <f>COUNTIFS(B38:H38,"&lt;&gt;空",B38:H38,"&lt;&gt;休",B38:H38,"&lt;&gt;調",B38:H38,"&lt;&gt;",B38:H38,"&lt;&gt;調整休")</f>
        <v>1</v>
      </c>
      <c r="J38" s="682">
        <f>SUM(COUNTIF(B38:H38,"9-19"))*(9)+(COUNTIF(B38:H38,"9-18"))*(8)+(COUNTIF(B38:H38,"9-17"))*(7.25)+(COUNTIF(B38:H38,"9-16"))*(6.25)+(COUNTIF(B38:H38,"9-15"))*(5.5)+(COUNTIF(B38:H38,"9-14"))*(4.5)+(COUNTIF(B38:H38,"9-13"))*(4)+(COUNTIF(B38:H38,"9-12"))*(3)+(COUNTIF(B38:H38,"9-11"))*(2)+(COUNTIF(B38:H38,"9:30-11:30,16-19"))*(5)+(COUNTIF(B38:H38,"15-19"))*(4)+(COUNTIF(B38:H38,"14-19"))*(4.5)+(COUNTIF(B38:H38,"13-19"))*(5.5)+(COUNTIF(B38:H38,"13-18"))*(4.5)+(COUNTIF(B38:H38,"13-17"))*(4)+(COUNTIF(B38:H38,"12-18"))*(5.5)+(COUNTIF(B38:H38,"13:30-19"))*(5)+(COUNTIF(B38:H38,"16-19"))*(3)+(COUNTIF(B38:H38,"11-18"))*(6.25)</f>
        <v>4.5</v>
      </c>
      <c r="K38" s="692"/>
    </row>
    <row r="39" spans="1:14" ht="19.5" customHeight="1" x14ac:dyDescent="0.15">
      <c r="A39" s="20" t="s">
        <v>127</v>
      </c>
      <c r="B39" s="54" t="s">
        <v>83</v>
      </c>
      <c r="C39" s="2"/>
      <c r="D39" s="32"/>
      <c r="E39" s="54" t="s">
        <v>21</v>
      </c>
      <c r="F39" s="32"/>
      <c r="G39" s="32"/>
      <c r="H39" s="32"/>
      <c r="I39" s="5">
        <f>COUNTIFS(B39:H39,"&lt;&gt;空",B39:H39,"&lt;&gt;休",B39:H39,"&lt;&gt;調",B39:H39,"&lt;&gt;",B39:H39,"&lt;&gt;調整休")</f>
        <v>2</v>
      </c>
      <c r="J39" s="682">
        <f>SUM(COUNTIF(B39:H39,"9-19"))*(9)+(COUNTIF(B39:H39,"9-18"))*(8)+(COUNTIF(B39:H39,"9-17"))*(7.25)+(COUNTIF(B39:H39,"9-16"))*(6.25)+(COUNTIF(B39:H39,"9-15"))*(5.5)+(COUNTIF(B39:H39,"9-14"))*(4.5)+(COUNTIF(B39:H39,"9-13"))*(4)+(COUNTIF(B39:H39,"9-12"))*(3)+(COUNTIF(B39:H39,"9-11"))*(2)+(COUNTIF(B39:H39,"9:30-11:30,16-19"))*(5)+(COUNTIF(B39:H39,"15-19"))*(4)+(COUNTIF(B39:H39,"14-19"))*(4.5)+(COUNTIF(B39:H39,"13-19"))*(5.5)+(COUNTIF(B39:H39,"13-18"))*(4.5)+(COUNTIF(B39:H39,"13-17"))*(4)+(COUNTIF(B39:H39,"12-18"))*(5.5)+(COUNTIF(B39:H39,"13:30-19"))*(5)+(COUNTIF(B39:H39,"16-19"))*(3)+(COUNTIF(B39:H39,"11-18"))*(6.25)</f>
        <v>13.5</v>
      </c>
      <c r="K39" s="692"/>
    </row>
    <row r="40" spans="1:14" ht="19.5" customHeight="1" x14ac:dyDescent="0.15">
      <c r="A40" s="20" t="s">
        <v>109</v>
      </c>
      <c r="B40" s="54" t="s">
        <v>21</v>
      </c>
      <c r="C40" s="2"/>
      <c r="D40" s="32"/>
      <c r="E40" s="54" t="s">
        <v>83</v>
      </c>
      <c r="F40" s="32"/>
      <c r="G40" s="32"/>
      <c r="H40" s="32"/>
      <c r="I40" s="5"/>
      <c r="J40" s="682"/>
      <c r="K40" s="692"/>
    </row>
    <row r="41" spans="1:14" ht="19.5" customHeight="1" x14ac:dyDescent="0.15">
      <c r="A41" s="20"/>
      <c r="B41" s="54"/>
      <c r="C41" s="38"/>
      <c r="D41" s="38"/>
      <c r="E41" s="54"/>
      <c r="F41" s="38"/>
      <c r="G41" s="38"/>
      <c r="H41" s="38"/>
      <c r="I41" s="5"/>
      <c r="J41" s="682"/>
      <c r="K41" s="692"/>
    </row>
    <row r="42" spans="1:14" ht="19.5" customHeight="1" x14ac:dyDescent="0.15">
      <c r="A42" s="56" t="s">
        <v>66</v>
      </c>
      <c r="B42" s="12"/>
      <c r="C42" s="38"/>
      <c r="D42" s="38"/>
      <c r="E42" s="12"/>
      <c r="F42" s="38"/>
      <c r="G42" s="38"/>
      <c r="H42" s="38"/>
      <c r="I42" s="5"/>
      <c r="J42" s="758"/>
      <c r="K42" s="759"/>
    </row>
    <row r="43" spans="1:14" ht="19.5" customHeight="1" x14ac:dyDescent="0.15">
      <c r="A43" s="41"/>
      <c r="B43" s="42"/>
      <c r="C43" s="42"/>
      <c r="D43" s="42"/>
      <c r="E43" s="42"/>
      <c r="F43" s="42"/>
      <c r="G43" s="42"/>
      <c r="H43" s="42"/>
      <c r="I43" s="881" t="s">
        <v>227</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4">
    <mergeCell ref="A50:B50"/>
    <mergeCell ref="A51:B51"/>
    <mergeCell ref="C51:K51"/>
    <mergeCell ref="A52:B52"/>
    <mergeCell ref="C52:K52"/>
    <mergeCell ref="F21:H21"/>
    <mergeCell ref="A45:B45"/>
    <mergeCell ref="C45:K45"/>
    <mergeCell ref="A46:B46"/>
    <mergeCell ref="C46:K46"/>
    <mergeCell ref="J33:K33"/>
    <mergeCell ref="J34:K34"/>
    <mergeCell ref="J35:K36"/>
    <mergeCell ref="J37:K37"/>
    <mergeCell ref="J38:K38"/>
    <mergeCell ref="J39:K39"/>
    <mergeCell ref="J27:K28"/>
    <mergeCell ref="J29:K29"/>
    <mergeCell ref="J30:K30"/>
    <mergeCell ref="J31:K31"/>
    <mergeCell ref="J32:K32"/>
    <mergeCell ref="C47:K47"/>
    <mergeCell ref="A49:B49"/>
    <mergeCell ref="C49:K49"/>
    <mergeCell ref="J40:K40"/>
    <mergeCell ref="J41:K41"/>
    <mergeCell ref="J42:K42"/>
    <mergeCell ref="I43:K43"/>
    <mergeCell ref="A44:B44"/>
    <mergeCell ref="D44:E44"/>
    <mergeCell ref="J26:K26"/>
    <mergeCell ref="J14:K14"/>
    <mergeCell ref="J15:K15"/>
    <mergeCell ref="J16:K16"/>
    <mergeCell ref="J17:K17"/>
    <mergeCell ref="J18:K18"/>
    <mergeCell ref="J19:K20"/>
    <mergeCell ref="J21:K21"/>
    <mergeCell ref="J22:K22"/>
    <mergeCell ref="J23:K23"/>
    <mergeCell ref="J24:K24"/>
    <mergeCell ref="J25:K25"/>
    <mergeCell ref="J13:K13"/>
    <mergeCell ref="B1:F1"/>
    <mergeCell ref="H1:K1"/>
    <mergeCell ref="I3:I4"/>
    <mergeCell ref="J3:K4"/>
    <mergeCell ref="J5:K5"/>
    <mergeCell ref="J6:K6"/>
    <mergeCell ref="J7:K7"/>
    <mergeCell ref="J8:K8"/>
    <mergeCell ref="J9:K9"/>
    <mergeCell ref="J10:K10"/>
    <mergeCell ref="J11:K12"/>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321B68C-3984-4F70-ADF0-277999E4FF1B}">
          <x14:formula1>
            <xm:f>'F:\Users\clmiwa-three\Downloads\[《中村》新田・草加 エリア 仮シフト【12月16日～1月15日】.xlsx]参照データベース'!#REF!</xm:f>
          </x14:formula1>
          <xm:sqref>G1 E43:H43 B9:D10 C17:D18 B7:B8 C25:D26 C41:D43 F41:H42 C33:D34</xm:sqref>
        </x14:dataValidation>
      </x14:dataValidations>
    </ext>
  </extLst>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553F3-CA08-436D-8165-72E868B21B3D}">
  <sheetPr>
    <pageSetUpPr fitToPage="1"/>
  </sheetPr>
  <dimension ref="A1:N62"/>
  <sheetViews>
    <sheetView zoomScale="90" zoomScaleNormal="90" workbookViewId="0">
      <selection activeCell="P18" sqref="P18"/>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228</v>
      </c>
      <c r="C1" s="683"/>
      <c r="D1" s="683"/>
      <c r="E1" s="683"/>
      <c r="F1" s="683"/>
      <c r="H1" s="729" t="s">
        <v>111</v>
      </c>
      <c r="I1" s="730"/>
      <c r="J1" s="731"/>
      <c r="K1" s="732"/>
    </row>
    <row r="2" spans="1:11" ht="9.9499999999999993" customHeight="1" x14ac:dyDescent="0.15">
      <c r="A2" s="14"/>
      <c r="I2" s="14"/>
      <c r="J2" s="3"/>
      <c r="K2" s="4"/>
    </row>
    <row r="3" spans="1:11" ht="15" customHeight="1" x14ac:dyDescent="0.15">
      <c r="A3" s="2" t="s">
        <v>64</v>
      </c>
      <c r="B3" s="90"/>
      <c r="C3" s="259">
        <v>45839</v>
      </c>
      <c r="D3" s="259">
        <v>45840</v>
      </c>
      <c r="E3" s="259">
        <v>45841</v>
      </c>
      <c r="F3" s="259">
        <v>45842</v>
      </c>
      <c r="G3" s="259">
        <v>45843</v>
      </c>
      <c r="H3" s="259">
        <v>45844</v>
      </c>
      <c r="I3" s="727" t="s">
        <v>1</v>
      </c>
      <c r="J3" s="717" t="s">
        <v>2</v>
      </c>
      <c r="K3" s="718"/>
    </row>
    <row r="4" spans="1:11" ht="15" customHeight="1" x14ac:dyDescent="0.15">
      <c r="A4" s="2" t="s">
        <v>3</v>
      </c>
      <c r="B4" s="2"/>
      <c r="C4" s="62" t="s">
        <v>5</v>
      </c>
      <c r="D4" s="21" t="s">
        <v>6</v>
      </c>
      <c r="E4" s="2" t="s">
        <v>7</v>
      </c>
      <c r="F4" s="2" t="s">
        <v>8</v>
      </c>
      <c r="G4" s="2" t="s">
        <v>9</v>
      </c>
      <c r="H4" s="24" t="s">
        <v>10</v>
      </c>
      <c r="I4" s="728"/>
      <c r="J4" s="719"/>
      <c r="K4" s="720"/>
    </row>
    <row r="5" spans="1:11" ht="15" customHeight="1" x14ac:dyDescent="0.15">
      <c r="A5" s="17" t="s">
        <v>12</v>
      </c>
      <c r="B5" s="2"/>
      <c r="C5" s="62"/>
      <c r="D5" s="2"/>
      <c r="E5" s="12"/>
      <c r="F5" s="12"/>
      <c r="G5" s="12"/>
      <c r="H5" s="12"/>
      <c r="I5" s="5"/>
      <c r="J5" s="682"/>
      <c r="K5" s="692"/>
    </row>
    <row r="6" spans="1:11" ht="15" customHeight="1" x14ac:dyDescent="0.15">
      <c r="A6" s="20" t="s">
        <v>112</v>
      </c>
      <c r="B6" s="26"/>
      <c r="C6" s="37"/>
      <c r="D6" s="32"/>
      <c r="E6" s="54" t="s">
        <v>67</v>
      </c>
      <c r="F6" s="118" t="s">
        <v>179</v>
      </c>
      <c r="G6" s="54" t="s">
        <v>67</v>
      </c>
      <c r="H6" s="54"/>
      <c r="I6" s="5">
        <f>COUNTIFS(B6:H6,"&lt;&gt;空",B6:H6,"&lt;&gt;休",B6:H6,"&lt;&gt;調",B6:H6,"&lt;&gt;",B6:H6,"&lt;&gt;調整休")</f>
        <v>3</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COUNTIF(B6:H6,"13-16"))*(3)+(COUNTIF(B6:H6,"工場9:30-15"))*(5)+(COUNTIF(B6:H6,"工場9-15"))*(5.5)+(COUNTIF(B6:H6,"Y10-・店15-"))*(6.25)</f>
        <v>14.5</v>
      </c>
      <c r="K6" s="692"/>
    </row>
    <row r="7" spans="1:11" ht="15" customHeight="1" x14ac:dyDescent="0.15">
      <c r="A7" s="20" t="s">
        <v>113</v>
      </c>
      <c r="B7" s="2"/>
      <c r="C7" s="62"/>
      <c r="D7" s="32"/>
      <c r="E7" s="54" t="s">
        <v>20</v>
      </c>
      <c r="F7" s="12" t="s">
        <v>21</v>
      </c>
      <c r="G7" s="54"/>
      <c r="H7" s="12"/>
      <c r="I7" s="5">
        <f>COUNTIFS(B7:H7,"&lt;&gt;空",B7:H7,"&lt;&gt;休",B7:H7,"&lt;&gt;調",B7:H7,"&lt;&gt;",B7:H7,"&lt;&gt;調整休")</f>
        <v>2</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COUNTIF(B7:H7,"13-16"))*(3)+(COUNTIF(B7:H7,"12-16"))*(4)</f>
        <v>9</v>
      </c>
      <c r="K7" s="692"/>
    </row>
    <row r="8" spans="1:11" ht="15" customHeight="1" x14ac:dyDescent="0.15">
      <c r="A8" s="20" t="s">
        <v>114</v>
      </c>
      <c r="B8" s="2"/>
      <c r="C8" s="62"/>
      <c r="D8" s="32"/>
      <c r="E8" s="16"/>
      <c r="F8" s="54" t="s">
        <v>23</v>
      </c>
      <c r="G8" s="54"/>
      <c r="H8" s="116" t="s">
        <v>116</v>
      </c>
      <c r="I8" s="5">
        <f>COUNTIFS(B8:H8,"&lt;&gt;空",B8:H8,"&lt;&gt;休",B8:H8,"&lt;&gt;調",B8:H8,"&lt;&gt;",B8:H8,"&lt;&gt;調整休")</f>
        <v>2</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COUNTIF(B8:H8,"12:30-17:30"))*(4.5)</f>
        <v>8.5</v>
      </c>
      <c r="K8" s="692"/>
    </row>
    <row r="9" spans="1:11" ht="15" customHeight="1" x14ac:dyDescent="0.15">
      <c r="A9" s="20" t="s">
        <v>115</v>
      </c>
      <c r="B9" s="38"/>
      <c r="C9" s="39"/>
      <c r="D9" s="38"/>
      <c r="E9" s="12"/>
      <c r="F9" s="40"/>
      <c r="G9" s="12" t="s">
        <v>21</v>
      </c>
      <c r="H9" s="12" t="s">
        <v>21</v>
      </c>
      <c r="I9" s="5">
        <f t="shared" ref="I9:I11" si="0">COUNTIFS(B9:H9,"&lt;&gt;空",B9:H9,"&lt;&gt;休",B9:H9,"&lt;&gt;調",B9:H9,"&lt;&gt;",B9:H9,"&lt;&gt;調整休")</f>
        <v>2</v>
      </c>
      <c r="J9" s="682">
        <f t="shared" ref="J9:J10" si="1">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13:30-19"))*(5)+(COUNTIF(B9:H9,"14-17"))*(4)+(COUNTIF(B9:H9,"16-19"))*(4)+(COUNTIF(B9:H9,"13-16"))*(3)</f>
        <v>9</v>
      </c>
      <c r="K9" s="692"/>
    </row>
    <row r="10" spans="1:11" ht="15" customHeight="1" x14ac:dyDescent="0.15">
      <c r="A10" s="20" t="s">
        <v>128</v>
      </c>
      <c r="B10" s="38"/>
      <c r="C10" s="39"/>
      <c r="D10" s="38"/>
      <c r="E10" s="29"/>
      <c r="F10" s="29" t="s">
        <v>20</v>
      </c>
      <c r="G10" s="12"/>
      <c r="H10" s="12" t="s">
        <v>20</v>
      </c>
      <c r="I10" s="5">
        <f t="shared" si="0"/>
        <v>2</v>
      </c>
      <c r="J10" s="682">
        <f t="shared" si="1"/>
        <v>9</v>
      </c>
      <c r="K10" s="692"/>
    </row>
    <row r="11" spans="1:11" ht="15" customHeight="1" x14ac:dyDescent="0.15">
      <c r="A11" s="20" t="s">
        <v>202</v>
      </c>
      <c r="B11" s="38"/>
      <c r="C11" s="39"/>
      <c r="D11" s="38"/>
      <c r="E11" s="29"/>
      <c r="F11" s="29"/>
      <c r="G11" s="12" t="s">
        <v>20</v>
      </c>
      <c r="H11" s="12" t="s">
        <v>20</v>
      </c>
      <c r="I11" s="5">
        <f t="shared" si="0"/>
        <v>2</v>
      </c>
      <c r="J11" s="682">
        <f>SUM(COUNTIF(B11:H11,"9-14:30"))*(5)+(COUNTIF(B11:H11,"9-20"))*(10)+(COUNTIF(B11:H11,"9-19"))*(9)+(COUNTIF(B11:H11,"9-18"))*(8)+(COUNTIF(B11:H11,"9-17"))*(7.25)+(COUNTIF(B11:H11,"9-16"))*(6.25)+(COUNTIF(B11:H11,"9-15"))*(5.5)+(COUNTIF(B11:H11,"9-14"))*(4.5)+(COUNTIF(B11:H11,"9-13,17-20"))*(7)+(COUNTIF(B11:H11,"9-13"))*(4)+(COUNTIF(B11:H11,"9-12,18-20"))*(5)+(COUNTIF(B11:H11,"9-12,16-20"))*(7)+(COUNTIF(B11:H11,"9-12,16-19"))*(6)+(COUNTIF(B11:H11,"9-13,16-20"))*(6)+(COUNTIF(B11:H11,"9-12"))*(3)+(COUNTIF(B11:H11,"9-11:30"))*(2.5)+(COUNTIF(B11:H11,"9-11,16-19"))*(5)+(COUNTIF(B11:H11,"9-11"))*(2)+(COUNTIF(B11:H11,"9:30-11:30,16-19"))*(5)+(COUNTIF(B11:H11,"19-20"))*(1)+(COUNTIF(B11:H11,"17-20"))*(3)+(COUNTIF(B11:H11,"16-20"))*(4)+(COUNTIF(B11:H11,"15-20"))*(4.5)+(COUNTIF(B11:H11,"15-19"))*(4)+(COUNTIF(B11:H11,"14-20"))*(5.5)+(COUNTIF(B11:H11,"14-19"))*(4.5)+(COUNTIF(B11:H11,"14:30-20"))*(5)+(COUNTIF(B11:H11,"13-20"))*(6.25)+(COUNTIF(B11:H11,"13-19"))*(5.5)+(COUNTIF(B11:H11,"13-18"))*(4.5)+(COUNTIF(B11:H11,"13-17"))*(4)+(COUNTIF(B11:H11,"12-20"))*(7.25)+(COUNTIF(B11:H11,"10-20"))*(9)+(COUNTIF(B11:H11,"10-15"))*(4.5)+(COUNTIF(B11:H11,"12-18"))*(5.5)+(COUNTIF(B11:H11,"10-12,14-19"))*(6.5)+(COUNTIF(B11:H11,"10-14"))*(4)+(COUNTIF(B11:H11,"13:30-19"))*(5)+(COUNTIF(B11:H11,"14-17"))*(4)+(COUNTIF(B11:H11,"16-19"))*(3)+(COUNTIF(B11:H11,"13-16"))*(3)</f>
        <v>9</v>
      </c>
      <c r="K11" s="692"/>
    </row>
    <row r="12" spans="1:11" ht="15" customHeight="1" x14ac:dyDescent="0.15">
      <c r="A12" s="56" t="s">
        <v>66</v>
      </c>
      <c r="B12" s="38"/>
      <c r="C12" s="39"/>
      <c r="D12" s="38"/>
      <c r="E12" s="117" t="s">
        <v>182</v>
      </c>
      <c r="F12" s="117"/>
      <c r="G12" s="117"/>
      <c r="H12" s="117"/>
      <c r="I12" s="27"/>
      <c r="J12" s="48"/>
      <c r="K12" s="102"/>
    </row>
    <row r="13" spans="1:11" ht="15" customHeight="1" x14ac:dyDescent="0.15">
      <c r="A13" s="33" t="s">
        <v>0</v>
      </c>
      <c r="B13" s="53">
        <v>45845</v>
      </c>
      <c r="C13" s="53">
        <v>45846</v>
      </c>
      <c r="D13" s="53">
        <v>45847</v>
      </c>
      <c r="E13" s="53">
        <v>45848</v>
      </c>
      <c r="F13" s="53">
        <v>45849</v>
      </c>
      <c r="G13" s="53">
        <v>45850</v>
      </c>
      <c r="H13" s="53">
        <v>45851</v>
      </c>
      <c r="I13" s="7"/>
      <c r="J13" s="717" t="s">
        <v>2</v>
      </c>
      <c r="K13" s="718"/>
    </row>
    <row r="14" spans="1:11" ht="15" customHeight="1" x14ac:dyDescent="0.15">
      <c r="A14" s="22" t="s">
        <v>3</v>
      </c>
      <c r="B14" s="2" t="s">
        <v>4</v>
      </c>
      <c r="C14" s="2" t="s">
        <v>5</v>
      </c>
      <c r="D14" s="21" t="s">
        <v>6</v>
      </c>
      <c r="E14" s="2" t="s">
        <v>7</v>
      </c>
      <c r="F14" s="2" t="s">
        <v>8</v>
      </c>
      <c r="G14" s="2" t="s">
        <v>9</v>
      </c>
      <c r="H14" s="24" t="s">
        <v>10</v>
      </c>
      <c r="I14" s="8"/>
      <c r="J14" s="719"/>
      <c r="K14" s="720"/>
    </row>
    <row r="15" spans="1:11" ht="15" customHeight="1" x14ac:dyDescent="0.15">
      <c r="A15" s="17" t="s">
        <v>13</v>
      </c>
      <c r="B15" s="12"/>
      <c r="C15" s="2"/>
      <c r="D15" s="2"/>
      <c r="E15" s="12"/>
      <c r="F15" s="12"/>
      <c r="G15" s="12"/>
      <c r="H15" s="12"/>
      <c r="I15" s="5"/>
      <c r="J15" s="682"/>
      <c r="K15" s="692"/>
    </row>
    <row r="16" spans="1:11" ht="15" customHeight="1" x14ac:dyDescent="0.15">
      <c r="A16" s="19" t="s">
        <v>112</v>
      </c>
      <c r="B16" s="12" t="s">
        <v>20</v>
      </c>
      <c r="C16" s="26"/>
      <c r="D16" s="32"/>
      <c r="E16" s="54" t="s">
        <v>67</v>
      </c>
      <c r="F16" s="118" t="s">
        <v>179</v>
      </c>
      <c r="G16" s="54" t="s">
        <v>67</v>
      </c>
      <c r="H16" s="54"/>
      <c r="I16" s="5">
        <f>COUNTIFS(B16:H16,"&lt;&gt;空",B16:H16,"&lt;&gt;休",B16:H16,"&lt;&gt;調",B16:H16,"&lt;&gt;",B16:H16,"&lt;&gt;調整休")</f>
        <v>4</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(4)+(COUNTIF(B16:H16,"16-19"))*(4)+(COUNTIF(B16:H16,"13-16"))*(3)+(COUNTIF(B16:H16,"工場9:30-15"))*(5)+(COUNTIF(B16:H16,"工場9-15"))*(5.5)+(COUNTIF(B16:H16,"Y10-・店15-"))*(6.25)</f>
        <v>19</v>
      </c>
      <c r="K16" s="692"/>
    </row>
    <row r="17" spans="1:11" ht="15" customHeight="1" x14ac:dyDescent="0.15">
      <c r="A17" s="20" t="s">
        <v>113</v>
      </c>
      <c r="B17" s="12" t="s">
        <v>21</v>
      </c>
      <c r="C17" s="2"/>
      <c r="D17" s="32"/>
      <c r="E17" s="54" t="s">
        <v>20</v>
      </c>
      <c r="F17" s="12" t="s">
        <v>21</v>
      </c>
      <c r="G17" s="54"/>
      <c r="H17" s="12"/>
      <c r="I17" s="5">
        <f>COUNTIFS(B17:H17,"&lt;&gt;空",B17:H17,"&lt;&gt;休",B17:H17,"&lt;&gt;調",B17:H17,"&lt;&gt;",B17:H17,"&lt;&gt;調整休")</f>
        <v>3</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13:30-19"))*(5)+(COUNTIF(B17:H17,"14-17"))*(4)+(COUNTIF(B17:H17,"16-19"))*(4)+(COUNTIF(B17:H17,"13-16"))*(3)+(COUNTIF(B17:H17,"12-16"))*(4)</f>
        <v>13.5</v>
      </c>
      <c r="K17" s="692"/>
    </row>
    <row r="18" spans="1:11" ht="15" customHeight="1" x14ac:dyDescent="0.15">
      <c r="A18" s="20" t="s">
        <v>114</v>
      </c>
      <c r="B18" s="12"/>
      <c r="C18" s="2"/>
      <c r="D18" s="32"/>
      <c r="E18" s="16"/>
      <c r="F18" s="54" t="s">
        <v>23</v>
      </c>
      <c r="G18" s="54"/>
      <c r="H18" s="116" t="s">
        <v>116</v>
      </c>
      <c r="I18" s="5">
        <f>COUNTIFS(B18:H18,"&lt;&gt;空",B18:H18,"&lt;&gt;休",B18:H18,"&lt;&gt;調",B18:H18,"&lt;&gt;",B18:H18,"&lt;&gt;調整休")</f>
        <v>2</v>
      </c>
      <c r="J18" s="682">
        <f>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13:30-19"))*(5)+(COUNTIF(B18:H18,"14-17"))*(4)+(COUNTIF(B18:H18,"16-19"))*(4)+(COUNTIF(B18:H18,"13-16"))*(3)+(COUNTIF(B18:H18,"12:30-17:30"))*(4.5)</f>
        <v>8.5</v>
      </c>
      <c r="K18" s="692"/>
    </row>
    <row r="19" spans="1:11" ht="15" customHeight="1" x14ac:dyDescent="0.15">
      <c r="A19" s="20" t="s">
        <v>115</v>
      </c>
      <c r="B19" s="12" t="s">
        <v>21</v>
      </c>
      <c r="C19" s="38"/>
      <c r="D19" s="38"/>
      <c r="E19" s="12"/>
      <c r="F19" s="40"/>
      <c r="G19" s="12" t="s">
        <v>21</v>
      </c>
      <c r="H19" s="12" t="s">
        <v>21</v>
      </c>
      <c r="I19" s="5">
        <f t="shared" ref="I19:I21" si="2">COUNTIFS(B19:H19,"&lt;&gt;空",B19:H19,"&lt;&gt;休",B19:H19,"&lt;&gt;調",B19:H19,"&lt;&gt;",B19:H19,"&lt;&gt;調整休")</f>
        <v>3</v>
      </c>
      <c r="J19" s="682">
        <f t="shared" ref="J19:J20" si="3">SUM(COUNTIF(B19:H19,"9-14:30"))*(5)+(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13:30-19"))*(5)+(COUNTIF(B19:H19,"14-17"))*(4)+(COUNTIF(B19:H19,"16-19"))*(4)+(COUNTIF(B19:H19,"13-16"))*(3)</f>
        <v>13.5</v>
      </c>
      <c r="K19" s="692"/>
    </row>
    <row r="20" spans="1:11" ht="15" customHeight="1" x14ac:dyDescent="0.15">
      <c r="A20" s="47" t="s">
        <v>128</v>
      </c>
      <c r="B20" s="12" t="s">
        <v>20</v>
      </c>
      <c r="C20" s="38"/>
      <c r="D20" s="38"/>
      <c r="E20" s="29"/>
      <c r="F20" s="29" t="s">
        <v>20</v>
      </c>
      <c r="G20" s="12"/>
      <c r="H20" s="12" t="s">
        <v>20</v>
      </c>
      <c r="I20" s="5">
        <f t="shared" si="2"/>
        <v>3</v>
      </c>
      <c r="J20" s="682">
        <f t="shared" si="3"/>
        <v>13.5</v>
      </c>
      <c r="K20" s="692"/>
    </row>
    <row r="21" spans="1:11" ht="15" customHeight="1" x14ac:dyDescent="0.15">
      <c r="A21" s="47" t="s">
        <v>202</v>
      </c>
      <c r="B21" s="12" t="s">
        <v>20</v>
      </c>
      <c r="C21" s="38"/>
      <c r="D21" s="38"/>
      <c r="E21" s="29"/>
      <c r="F21" s="29"/>
      <c r="G21" s="12" t="s">
        <v>20</v>
      </c>
      <c r="H21" s="12" t="s">
        <v>20</v>
      </c>
      <c r="I21" s="5">
        <f t="shared" si="2"/>
        <v>3</v>
      </c>
      <c r="J21" s="682">
        <f>SUM(COUNTIF(B21:H21,"9-14:30"))*(5)+(COUNTIF(B21:H21,"9-20"))*(10)+(COUNTIF(B21:H21,"9-19"))*(9)+(COUNTIF(B21:H21,"9-18"))*(8)+(COUNTIF(B21:H21,"9-17"))*(7.25)+(COUNTIF(B21:H21,"9-16"))*(6.25)+(COUNTIF(B21:H21,"9-15"))*(5.5)+(COUNTIF(B21:H21,"9-14"))*(4.5)+(COUNTIF(B21:H21,"9-13,17-20"))*(7)+(COUNTIF(B21:H21,"9-13"))*(4)+(COUNTIF(B21:H21,"9-12,18-20"))*(5)+(COUNTIF(B21:H21,"9-12,16-20"))*(7)+(COUNTIF(B21:H21,"9-12,16-19"))*(6)+(COUNTIF(B21:H21,"9-13,16-20"))*(6)+(COUNTIF(B21:H21,"9-12"))*(3)+(COUNTIF(B21:H21,"9-11:30"))*(2.5)+(COUNTIF(B21:H21,"9-11,16-19"))*(5)+(COUNTIF(B21:H21,"9-11"))*(2)+(COUNTIF(B21:H21,"9:30-11:30,16-19"))*(5)+(COUNTIF(B21:H21,"19-20"))*(1)+(COUNTIF(B21:H21,"17-20"))*(3)+(COUNTIF(B21:H21,"16-20"))*(4)+(COUNTIF(B21:H21,"15-20"))*(4.5)+(COUNTIF(B21:H21,"15-19"))*(4)+(COUNTIF(B21:H21,"14-20"))*(5.5)+(COUNTIF(B21:H21,"14-19"))*(4.5)+(COUNTIF(B21:H21,"14:30-20"))*(5)+(COUNTIF(B21:H21,"13-20"))*(6.25)+(COUNTIF(B21:H21,"13-19"))*(5.5)+(COUNTIF(B21:H21,"13-18"))*(4.5)+(COUNTIF(B21:H21,"13-17"))*(4)+(COUNTIF(B21:H21,"12-20"))*(7.25)+(COUNTIF(B21:H21,"10-20"))*(9)+(COUNTIF(B21:H21,"10-15"))*(4.5)+(COUNTIF(B21:H21,"12-18"))*(5.5)+(COUNTIF(B21:H21,"10-12,14-19"))*(6.5)+(COUNTIF(B21:H21,"10-14"))*(4)+(COUNTIF(B21:H21,"13:30-19"))*(5)+(COUNTIF(B21:H21,"14-17"))*(4)+(COUNTIF(B21:H21,"16-19"))*(3)+(COUNTIF(B21:H21,"13-16"))*(3)</f>
        <v>13.5</v>
      </c>
      <c r="K21" s="692"/>
    </row>
    <row r="22" spans="1:11" ht="15" customHeight="1" x14ac:dyDescent="0.15">
      <c r="A22" s="114" t="s">
        <v>66</v>
      </c>
      <c r="B22" s="40"/>
      <c r="C22" s="38"/>
      <c r="D22" s="38"/>
      <c r="E22" s="117" t="s">
        <v>182</v>
      </c>
      <c r="F22" s="117"/>
      <c r="G22" s="117"/>
      <c r="H22" s="117"/>
      <c r="I22" s="27"/>
      <c r="J22" s="48"/>
      <c r="K22" s="102"/>
    </row>
    <row r="23" spans="1:11" ht="15" customHeight="1" x14ac:dyDescent="0.15">
      <c r="A23" s="22" t="s">
        <v>0</v>
      </c>
      <c r="B23" s="23">
        <v>45852</v>
      </c>
      <c r="C23" s="23">
        <v>45853</v>
      </c>
      <c r="D23" s="23">
        <v>45854</v>
      </c>
      <c r="E23" s="23">
        <v>45855</v>
      </c>
      <c r="F23" s="23">
        <v>45856</v>
      </c>
      <c r="G23" s="23">
        <v>45857</v>
      </c>
      <c r="H23" s="23">
        <v>45858</v>
      </c>
      <c r="I23" s="7"/>
      <c r="J23" s="717" t="s">
        <v>2</v>
      </c>
      <c r="K23" s="718"/>
    </row>
    <row r="24" spans="1:11" ht="15" customHeight="1" x14ac:dyDescent="0.15">
      <c r="A24" s="22" t="s">
        <v>3</v>
      </c>
      <c r="B24" s="2" t="s">
        <v>4</v>
      </c>
      <c r="C24" s="21" t="s">
        <v>5</v>
      </c>
      <c r="D24" s="21" t="s">
        <v>6</v>
      </c>
      <c r="E24" s="2" t="s">
        <v>7</v>
      </c>
      <c r="F24" s="2" t="s">
        <v>8</v>
      </c>
      <c r="G24" s="2" t="s">
        <v>9</v>
      </c>
      <c r="H24" s="24" t="s">
        <v>10</v>
      </c>
      <c r="I24" s="8"/>
      <c r="J24" s="719"/>
      <c r="K24" s="720"/>
    </row>
    <row r="25" spans="1:11" ht="15" customHeight="1" x14ac:dyDescent="0.15">
      <c r="A25" s="17" t="s">
        <v>12</v>
      </c>
      <c r="B25" s="12"/>
      <c r="C25" s="2"/>
      <c r="D25" s="2"/>
      <c r="E25" s="12"/>
      <c r="F25" s="967" t="s">
        <v>60</v>
      </c>
      <c r="G25" s="968"/>
      <c r="H25" s="969"/>
      <c r="I25" s="51"/>
      <c r="J25" s="721"/>
      <c r="K25" s="722"/>
    </row>
    <row r="26" spans="1:11" ht="15" customHeight="1" x14ac:dyDescent="0.15">
      <c r="A26" s="19" t="s">
        <v>112</v>
      </c>
      <c r="B26" s="12" t="s">
        <v>20</v>
      </c>
      <c r="C26" s="26"/>
      <c r="D26" s="32"/>
      <c r="E26" s="54" t="s">
        <v>67</v>
      </c>
      <c r="F26" s="118" t="s">
        <v>179</v>
      </c>
      <c r="G26" s="54" t="s">
        <v>67</v>
      </c>
      <c r="H26" s="54"/>
      <c r="I26" s="5">
        <f>COUNTIFS(B26:H26,"&lt;&gt;空",B26:H26,"&lt;&gt;休",B26:H26,"&lt;&gt;調",B26:H26,"&lt;&gt;",B26:H26,"&lt;&gt;調整休")</f>
        <v>4</v>
      </c>
      <c r="J26" s="682">
        <f>SUM(COUNTIF(B26:H26,"9-14:30"))*(5)+(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13:30-19"))*(5)+(COUNTIF(B26:H26,"14-17"))*(4)+(COUNTIF(B26:H26,"16-19"))*(4)+(COUNTIF(B26:H26,"13-16"))*(3)+(COUNTIF(B26:H26,"工場9:30-15"))*(5)+(COUNTIF(B26:H26,"工場9-15"))*(5.5)+(COUNTIF(B26:H26,"Y10-・店15-"))*(6.25)</f>
        <v>19</v>
      </c>
      <c r="K26" s="692"/>
    </row>
    <row r="27" spans="1:11" ht="15" customHeight="1" x14ac:dyDescent="0.15">
      <c r="A27" s="20" t="s">
        <v>113</v>
      </c>
      <c r="B27" s="12" t="s">
        <v>21</v>
      </c>
      <c r="C27" s="2"/>
      <c r="D27" s="32"/>
      <c r="E27" s="54" t="s">
        <v>20</v>
      </c>
      <c r="F27" s="12" t="s">
        <v>21</v>
      </c>
      <c r="G27" s="54"/>
      <c r="H27" s="12"/>
      <c r="I27" s="5">
        <f>COUNTIFS(B27:H27,"&lt;&gt;空",B27:H27,"&lt;&gt;休",B27:H27,"&lt;&gt;調",B27:H27,"&lt;&gt;",B27:H27,"&lt;&gt;調整休")</f>
        <v>3</v>
      </c>
      <c r="J27" s="682">
        <f>SUM(COUNTIF(B27:H27,"9-14:30"))*(5)+(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COUNTIF(B27:H27,"13:30-19"))*(5)+(COUNTIF(B27:H27,"14-17"))*(4)+(COUNTIF(B27:H27,"16-19"))*(4)+(COUNTIF(B27:H27,"13-16"))*(3)+(COUNTIF(B27:H27,"12-16"))*(4)</f>
        <v>13.5</v>
      </c>
      <c r="K27" s="692"/>
    </row>
    <row r="28" spans="1:11" ht="15" customHeight="1" x14ac:dyDescent="0.15">
      <c r="A28" s="20" t="s">
        <v>114</v>
      </c>
      <c r="B28" s="12"/>
      <c r="C28" s="2"/>
      <c r="D28" s="32"/>
      <c r="E28" s="16"/>
      <c r="F28" s="54" t="s">
        <v>23</v>
      </c>
      <c r="G28" s="54"/>
      <c r="H28" s="116" t="s">
        <v>116</v>
      </c>
      <c r="I28" s="5">
        <f>COUNTIFS(B28:H28,"&lt;&gt;空",B28:H28,"&lt;&gt;休",B28:H28,"&lt;&gt;調",B28:H28,"&lt;&gt;",B28:H28,"&lt;&gt;調整休")</f>
        <v>2</v>
      </c>
      <c r="J28" s="682">
        <f>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COUNTIF(B28:H28,"12:30-17:30"))*(4.5)</f>
        <v>8.5</v>
      </c>
      <c r="K28" s="692"/>
    </row>
    <row r="29" spans="1:11" ht="15" customHeight="1" x14ac:dyDescent="0.15">
      <c r="A29" s="20" t="s">
        <v>115</v>
      </c>
      <c r="B29" s="12" t="s">
        <v>21</v>
      </c>
      <c r="C29" s="38"/>
      <c r="D29" s="38"/>
      <c r="E29" s="12"/>
      <c r="F29" s="40"/>
      <c r="G29" s="12" t="s">
        <v>21</v>
      </c>
      <c r="H29" s="12" t="s">
        <v>21</v>
      </c>
      <c r="I29" s="5">
        <f t="shared" ref="I29:I31" si="4">COUNTIFS(B29:H29,"&lt;&gt;空",B29:H29,"&lt;&gt;休",B29:H29,"&lt;&gt;調",B29:H29,"&lt;&gt;",B29:H29,"&lt;&gt;調整休")</f>
        <v>3</v>
      </c>
      <c r="J29" s="682">
        <f t="shared" ref="J29:J30" si="5">SUM(COUNTIF(B29:H29,"9-14:30"))*(5)+(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13:30-19"))*(5)+(COUNTIF(B29:H29,"14-17"))*(4)+(COUNTIF(B29:H29,"16-19"))*(4)+(COUNTIF(B29:H29,"13-16"))*(3)</f>
        <v>13.5</v>
      </c>
      <c r="K29" s="692"/>
    </row>
    <row r="30" spans="1:11" ht="15" customHeight="1" x14ac:dyDescent="0.15">
      <c r="A30" s="47" t="s">
        <v>128</v>
      </c>
      <c r="B30" s="12" t="s">
        <v>20</v>
      </c>
      <c r="C30" s="38"/>
      <c r="D30" s="38"/>
      <c r="E30" s="29"/>
      <c r="F30" s="29" t="s">
        <v>20</v>
      </c>
      <c r="G30" s="12"/>
      <c r="H30" s="12" t="s">
        <v>20</v>
      </c>
      <c r="I30" s="5">
        <f t="shared" si="4"/>
        <v>3</v>
      </c>
      <c r="J30" s="682">
        <f t="shared" si="5"/>
        <v>13.5</v>
      </c>
      <c r="K30" s="692"/>
    </row>
    <row r="31" spans="1:11" ht="15" customHeight="1" x14ac:dyDescent="0.15">
      <c r="A31" s="47" t="s">
        <v>202</v>
      </c>
      <c r="B31" s="12" t="s">
        <v>20</v>
      </c>
      <c r="C31" s="38"/>
      <c r="D31" s="38"/>
      <c r="E31" s="29"/>
      <c r="F31" s="29"/>
      <c r="G31" s="12" t="s">
        <v>20</v>
      </c>
      <c r="H31" s="12" t="s">
        <v>20</v>
      </c>
      <c r="I31" s="5">
        <f t="shared" si="4"/>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(3)+(COUNTIF(B31:H31,"13-16"))*(3)</f>
        <v>13.5</v>
      </c>
      <c r="K31" s="692"/>
    </row>
    <row r="32" spans="1:11" ht="15" customHeight="1" x14ac:dyDescent="0.15">
      <c r="A32" s="114" t="s">
        <v>66</v>
      </c>
      <c r="B32" s="40"/>
      <c r="C32" s="38"/>
      <c r="D32" s="38"/>
      <c r="E32" s="117" t="s">
        <v>182</v>
      </c>
      <c r="F32" s="117"/>
      <c r="G32" s="117"/>
      <c r="H32" s="117"/>
      <c r="I32" s="27"/>
      <c r="J32" s="48"/>
      <c r="K32" s="102"/>
    </row>
    <row r="33" spans="1:11" ht="15" customHeight="1" x14ac:dyDescent="0.15">
      <c r="A33" s="22" t="s">
        <v>0</v>
      </c>
      <c r="B33" s="90">
        <v>45859</v>
      </c>
      <c r="C33" s="90">
        <v>45860</v>
      </c>
      <c r="D33" s="90">
        <v>45861</v>
      </c>
      <c r="E33" s="90">
        <v>45862</v>
      </c>
      <c r="F33" s="90">
        <v>45863</v>
      </c>
      <c r="G33" s="90">
        <v>45864</v>
      </c>
      <c r="H33" s="90">
        <v>45865</v>
      </c>
      <c r="I33" s="7"/>
      <c r="J33" s="717" t="s">
        <v>2</v>
      </c>
      <c r="K33" s="718"/>
    </row>
    <row r="34" spans="1:11" ht="15" customHeight="1" x14ac:dyDescent="0.15">
      <c r="A34" s="22" t="s">
        <v>3</v>
      </c>
      <c r="B34" s="24" t="s">
        <v>4</v>
      </c>
      <c r="C34" s="21" t="s">
        <v>5</v>
      </c>
      <c r="D34" s="21" t="s">
        <v>6</v>
      </c>
      <c r="E34" s="2" t="s">
        <v>7</v>
      </c>
      <c r="F34" s="2" t="s">
        <v>8</v>
      </c>
      <c r="G34" s="2" t="s">
        <v>9</v>
      </c>
      <c r="H34" s="24" t="s">
        <v>10</v>
      </c>
      <c r="I34" s="8"/>
      <c r="J34" s="719"/>
      <c r="K34" s="720"/>
    </row>
    <row r="35" spans="1:11" ht="15" customHeight="1" x14ac:dyDescent="0.15">
      <c r="A35" s="17" t="s">
        <v>13</v>
      </c>
      <c r="B35" s="12"/>
      <c r="C35" s="2"/>
      <c r="D35" s="2"/>
      <c r="E35" s="12"/>
      <c r="F35" s="12"/>
      <c r="G35" s="12"/>
      <c r="H35" s="12"/>
      <c r="I35" s="5"/>
      <c r="J35" s="682"/>
      <c r="K35" s="692"/>
    </row>
    <row r="36" spans="1:11" ht="15" customHeight="1" x14ac:dyDescent="0.15">
      <c r="A36" s="19" t="s">
        <v>112</v>
      </c>
      <c r="B36" s="12" t="s">
        <v>20</v>
      </c>
      <c r="C36" s="26"/>
      <c r="D36" s="32"/>
      <c r="E36" s="54" t="s">
        <v>67</v>
      </c>
      <c r="F36" s="118" t="s">
        <v>179</v>
      </c>
      <c r="G36" s="54" t="s">
        <v>67</v>
      </c>
      <c r="H36" s="54"/>
      <c r="I36" s="5">
        <f>COUNTIFS(B36:H36,"&lt;&gt;空",B36:H36,"&lt;&gt;休",B36:H36,"&lt;&gt;調",B36:H36,"&lt;&gt;",B36:H36,"&lt;&gt;調整休")</f>
        <v>4</v>
      </c>
      <c r="J36" s="682">
        <f>SUM(COUNTIF(B36:H36,"9-14:30"))*(5)+(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13:30-19"))*(5)+(COUNTIF(B36:H36,"14-17"))*(4)+(COUNTIF(B36:H36,"16-19"))*(4)+(COUNTIF(B36:H36,"13-16"))*(3)+(COUNTIF(B36:H36,"工場9:30-15"))*(5)+(COUNTIF(B36:H36,"工場9-15"))*(5.5)+(COUNTIF(B36:H36,"Y10-・店15-"))*(6.25)</f>
        <v>19</v>
      </c>
      <c r="K36" s="692"/>
    </row>
    <row r="37" spans="1:11" ht="15" customHeight="1" x14ac:dyDescent="0.15">
      <c r="A37" s="20" t="s">
        <v>113</v>
      </c>
      <c r="B37" s="12" t="s">
        <v>21</v>
      </c>
      <c r="C37" s="2"/>
      <c r="D37" s="32"/>
      <c r="E37" s="54" t="s">
        <v>20</v>
      </c>
      <c r="F37" s="12" t="s">
        <v>21</v>
      </c>
      <c r="G37" s="54"/>
      <c r="H37" s="12"/>
      <c r="I37" s="5">
        <f>COUNTIFS(B37:H37,"&lt;&gt;空",B37:H37,"&lt;&gt;休",B37:H37,"&lt;&gt;調",B37:H37,"&lt;&gt;",B37:H37,"&lt;&gt;調整休")</f>
        <v>3</v>
      </c>
      <c r="J37" s="682">
        <f>SUM(COUNTIF(B37:H37,"9-14:30"))*(5)+(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COUNTIF(B37:H37,"13:30-19"))*(5)+(COUNTIF(B37:H37,"14-17"))*(4)+(COUNTIF(B37:H37,"16-19"))*(4)+(COUNTIF(B37:H37,"13-16"))*(3)+(COUNTIF(B37:H37,"12-16"))*(4)</f>
        <v>13.5</v>
      </c>
      <c r="K37" s="692"/>
    </row>
    <row r="38" spans="1:11" ht="15" customHeight="1" x14ac:dyDescent="0.15">
      <c r="A38" s="20" t="s">
        <v>114</v>
      </c>
      <c r="B38" s="12"/>
      <c r="C38" s="2"/>
      <c r="D38" s="32"/>
      <c r="E38" s="16"/>
      <c r="F38" s="54" t="s">
        <v>23</v>
      </c>
      <c r="G38" s="54"/>
      <c r="H38" s="116" t="s">
        <v>116</v>
      </c>
      <c r="I38" s="5">
        <f>COUNTIFS(B38:H38,"&lt;&gt;空",B38:H38,"&lt;&gt;休",B38:H38,"&lt;&gt;調",B38:H38,"&lt;&gt;",B38:H38,"&lt;&gt;調整休")</f>
        <v>2</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COUNTIF(B38:H38,"13-16"))*(3)+(COUNTIF(B38:H38,"12:30-17:30"))*(4.5)</f>
        <v>8.5</v>
      </c>
      <c r="K38" s="692"/>
    </row>
    <row r="39" spans="1:11" ht="15" customHeight="1" x14ac:dyDescent="0.15">
      <c r="A39" s="20" t="s">
        <v>115</v>
      </c>
      <c r="B39" s="12" t="s">
        <v>21</v>
      </c>
      <c r="C39" s="38"/>
      <c r="D39" s="38"/>
      <c r="E39" s="12"/>
      <c r="F39" s="40"/>
      <c r="G39" s="12" t="s">
        <v>21</v>
      </c>
      <c r="H39" s="12" t="s">
        <v>21</v>
      </c>
      <c r="I39" s="5">
        <f t="shared" ref="I39:I41" si="6">COUNTIFS(B39:H39,"&lt;&gt;空",B39:H39,"&lt;&gt;休",B39:H39,"&lt;&gt;調",B39:H39,"&lt;&gt;",B39:H39,"&lt;&gt;調整休")</f>
        <v>3</v>
      </c>
      <c r="J39" s="682">
        <f t="shared" ref="J39:J40" si="7">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COUNTIF(B39:H39,"13-16"))*(3)</f>
        <v>13.5</v>
      </c>
      <c r="K39" s="692"/>
    </row>
    <row r="40" spans="1:11" ht="15" customHeight="1" x14ac:dyDescent="0.15">
      <c r="A40" s="47" t="s">
        <v>128</v>
      </c>
      <c r="B40" s="12" t="s">
        <v>20</v>
      </c>
      <c r="C40" s="38"/>
      <c r="D40" s="38"/>
      <c r="E40" s="29"/>
      <c r="F40" s="29" t="s">
        <v>20</v>
      </c>
      <c r="G40" s="12"/>
      <c r="H40" s="12" t="s">
        <v>20</v>
      </c>
      <c r="I40" s="5">
        <f t="shared" si="6"/>
        <v>3</v>
      </c>
      <c r="J40" s="682">
        <f t="shared" si="7"/>
        <v>13.5</v>
      </c>
      <c r="K40" s="692"/>
    </row>
    <row r="41" spans="1:11" ht="15" customHeight="1" x14ac:dyDescent="0.15">
      <c r="A41" s="47" t="s">
        <v>202</v>
      </c>
      <c r="B41" s="12" t="s">
        <v>20</v>
      </c>
      <c r="C41" s="38"/>
      <c r="D41" s="38"/>
      <c r="E41" s="29"/>
      <c r="F41" s="29"/>
      <c r="G41" s="12" t="s">
        <v>20</v>
      </c>
      <c r="H41" s="12" t="s">
        <v>20</v>
      </c>
      <c r="I41" s="5">
        <f t="shared" si="6"/>
        <v>3</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13:30-19"))*(5)+(COUNTIF(B41:H41,"14-17"))*(4)+(COUNTIF(B41:H41,"16-19"))*(3)+(COUNTIF(B41:H41,"13-16"))*(3)</f>
        <v>13.5</v>
      </c>
      <c r="K41" s="692"/>
    </row>
    <row r="42" spans="1:11" ht="15" customHeight="1" x14ac:dyDescent="0.15">
      <c r="A42" s="114" t="s">
        <v>66</v>
      </c>
      <c r="B42" s="40"/>
      <c r="C42" s="38"/>
      <c r="D42" s="38"/>
      <c r="E42" s="117" t="s">
        <v>182</v>
      </c>
      <c r="F42" s="117"/>
      <c r="G42" s="117"/>
      <c r="H42" s="117"/>
      <c r="I42" s="27"/>
      <c r="J42" s="48"/>
      <c r="K42" s="102"/>
    </row>
    <row r="43" spans="1:11" ht="15" customHeight="1" x14ac:dyDescent="0.15">
      <c r="A43" s="22" t="s">
        <v>0</v>
      </c>
      <c r="B43" s="23">
        <v>45866</v>
      </c>
      <c r="C43" s="23">
        <v>45867</v>
      </c>
      <c r="D43" s="23">
        <v>45868</v>
      </c>
      <c r="E43" s="23">
        <v>45869</v>
      </c>
      <c r="F43" s="23"/>
      <c r="G43" s="23"/>
      <c r="H43" s="23"/>
      <c r="I43" s="7"/>
      <c r="J43" s="717" t="s">
        <v>2</v>
      </c>
      <c r="K43" s="718"/>
    </row>
    <row r="44" spans="1:11" ht="15" customHeight="1" x14ac:dyDescent="0.15">
      <c r="A44" s="22" t="s">
        <v>3</v>
      </c>
      <c r="B44" s="2" t="s">
        <v>4</v>
      </c>
      <c r="C44" s="316" t="s">
        <v>5</v>
      </c>
      <c r="D44" s="21" t="s">
        <v>6</v>
      </c>
      <c r="E44" s="2" t="s">
        <v>7</v>
      </c>
      <c r="F44" s="2"/>
      <c r="G44" s="2"/>
      <c r="H44" s="24"/>
      <c r="I44" s="8"/>
      <c r="J44" s="719"/>
      <c r="K44" s="720"/>
    </row>
    <row r="45" spans="1:11" ht="15" customHeight="1" x14ac:dyDescent="0.15">
      <c r="A45" s="17" t="s">
        <v>12</v>
      </c>
      <c r="B45" s="12"/>
      <c r="C45" s="2"/>
      <c r="D45" s="2"/>
      <c r="E45" s="12"/>
      <c r="F45" s="2"/>
      <c r="G45" s="2"/>
      <c r="H45" s="2"/>
      <c r="I45" s="51"/>
      <c r="J45" s="721"/>
      <c r="K45" s="722"/>
    </row>
    <row r="46" spans="1:11" ht="15" customHeight="1" x14ac:dyDescent="0.15">
      <c r="A46" s="19" t="s">
        <v>112</v>
      </c>
      <c r="B46" s="12" t="s">
        <v>20</v>
      </c>
      <c r="C46" s="26"/>
      <c r="D46" s="32"/>
      <c r="E46" s="54" t="s">
        <v>67</v>
      </c>
      <c r="F46" s="32"/>
      <c r="G46" s="32"/>
      <c r="H46" s="32"/>
      <c r="I46" s="5">
        <f>COUNTIFS(B46:H46,"&lt;&gt;空",B46:H46,"&lt;&gt;休",B46:H46,"&lt;&gt;調",B46:H46,"&lt;&gt;",B46:H46,"&lt;&gt;調整休")</f>
        <v>2</v>
      </c>
      <c r="J46" s="682">
        <f>SUM(COUNTIF(B46:H46,"9-14:30"))*(5)+(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13:30-19"))*(5)+(COUNTIF(B46:H46,"14-17"))*(4)+(COUNTIF(B46:H46,"16-19"))*(4)+(COUNTIF(B46:H46,"13-16"))*(3)+(COUNTIF(B46:H46,"工場9:30-15"))*(5)+(COUNTIF(B46:H46,"工場9-15"))*(5.5)+(COUNTIF(B46:H46,"Y10-・店15-"))*(6.25)</f>
        <v>11.75</v>
      </c>
      <c r="K46" s="692"/>
    </row>
    <row r="47" spans="1:11" ht="15" customHeight="1" x14ac:dyDescent="0.15">
      <c r="A47" s="20" t="s">
        <v>113</v>
      </c>
      <c r="B47" s="12" t="s">
        <v>21</v>
      </c>
      <c r="C47" s="2"/>
      <c r="D47" s="32"/>
      <c r="E47" s="54" t="s">
        <v>20</v>
      </c>
      <c r="F47" s="32"/>
      <c r="G47" s="32"/>
      <c r="H47" s="32"/>
      <c r="I47" s="5">
        <f>COUNTIFS(B47:H47,"&lt;&gt;空",B47:H47,"&lt;&gt;休",B47:H47,"&lt;&gt;調",B47:H47,"&lt;&gt;",B47:H47,"&lt;&gt;調整休")</f>
        <v>2</v>
      </c>
      <c r="J47" s="682">
        <f t="shared" ref="J47:J50" si="8">SUM(COUNTIF(B47:H47,"9-14:30"))*(5)+(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COUNTIF(B47:H47,"13:30-19"))*(5)+(COUNTIF(B47:H47,"14-17"))*(4)+(COUNTIF(B47:H47,"16-19"))*(4)+(COUNTIF(B47:H47,"13-16"))*(3)</f>
        <v>9</v>
      </c>
      <c r="K47" s="692"/>
    </row>
    <row r="48" spans="1:11" ht="15" customHeight="1" x14ac:dyDescent="0.15">
      <c r="A48" s="20" t="s">
        <v>114</v>
      </c>
      <c r="B48" s="12"/>
      <c r="C48" s="2"/>
      <c r="D48" s="32"/>
      <c r="E48" s="16"/>
      <c r="F48" s="32"/>
      <c r="G48" s="32"/>
      <c r="H48" s="32"/>
      <c r="I48" s="5">
        <f>COUNTIFS(B48:H48,"&lt;&gt;空",B48:H48,"&lt;&gt;休",B48:H48,"&lt;&gt;調",B48:H48,"&lt;&gt;",B48:H48,"&lt;&gt;調整休")</f>
        <v>0</v>
      </c>
      <c r="J48" s="682">
        <f>SUM(COUNTIF(B48:H48,"9-14:30"))*(5)+(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COUNTIF(B48:H48,"13:30-19"))*(5)+(COUNTIF(B48:H48,"14-17"))*(4)+(COUNTIF(B48:H48,"16-19"))*(4)+(COUNTIF(B48:H48,"13-16"))*(3)+(COUNTIF(B48:H48,"12:30-17:30"))*(4.5)</f>
        <v>0</v>
      </c>
      <c r="K48" s="692"/>
    </row>
    <row r="49" spans="1:14" ht="15" customHeight="1" x14ac:dyDescent="0.15">
      <c r="A49" s="20" t="s">
        <v>115</v>
      </c>
      <c r="B49" s="12" t="s">
        <v>21</v>
      </c>
      <c r="C49" s="38"/>
      <c r="D49" s="38"/>
      <c r="E49" s="12"/>
      <c r="F49" s="38"/>
      <c r="G49" s="38"/>
      <c r="H49" s="38"/>
      <c r="I49" s="5">
        <f t="shared" ref="I49:I51" si="9">COUNTIFS(B49:H49,"&lt;&gt;空",B49:H49,"&lt;&gt;休",B49:H49,"&lt;&gt;調",B49:H49,"&lt;&gt;",B49:H49,"&lt;&gt;調整休")</f>
        <v>1</v>
      </c>
      <c r="J49" s="682">
        <f t="shared" si="8"/>
        <v>4.5</v>
      </c>
      <c r="K49" s="692"/>
    </row>
    <row r="50" spans="1:14" ht="15" customHeight="1" x14ac:dyDescent="0.15">
      <c r="A50" s="47" t="s">
        <v>128</v>
      </c>
      <c r="B50" s="12" t="s">
        <v>20</v>
      </c>
      <c r="C50" s="38"/>
      <c r="D50" s="38"/>
      <c r="E50" s="29"/>
      <c r="F50" s="38"/>
      <c r="G50" s="38"/>
      <c r="H50" s="38"/>
      <c r="I50" s="5">
        <f t="shared" si="9"/>
        <v>1</v>
      </c>
      <c r="J50" s="682">
        <f t="shared" si="8"/>
        <v>4.5</v>
      </c>
      <c r="K50" s="692"/>
    </row>
    <row r="51" spans="1:14" ht="15" customHeight="1" x14ac:dyDescent="0.15">
      <c r="A51" s="47" t="s">
        <v>202</v>
      </c>
      <c r="B51" s="12" t="s">
        <v>20</v>
      </c>
      <c r="C51" s="38"/>
      <c r="D51" s="38"/>
      <c r="E51" s="29"/>
      <c r="F51" s="38"/>
      <c r="G51" s="38"/>
      <c r="H51" s="38"/>
      <c r="I51" s="5">
        <f t="shared" si="9"/>
        <v>1</v>
      </c>
      <c r="J51" s="682">
        <f>SUM(COUNTIF(B51:H51,"9-14:30"))*(5)+(COUNTIF(B51:H51,"9-20"))*(10)+(COUNTIF(B51:H51,"9-19"))*(9)+(COUNTIF(B51:H51,"9-18"))*(8)+(COUNTIF(B51:H51,"9-17"))*(7.25)+(COUNTIF(B51:H51,"9-16"))*(6.25)+(COUNTIF(B51:H51,"9-15"))*(5.5)+(COUNTIF(B51:H51,"9-14"))*(4.5)+(COUNTIF(B51:H51,"9-13,17-20"))*(7)+(COUNTIF(B51:H51,"9-13"))*(4)+(COUNTIF(B51:H51,"9-12,18-20"))*(5)+(COUNTIF(B51:H51,"9-12,16-20"))*(7)+(COUNTIF(B51:H51,"9-12,16-19"))*(6)+(COUNTIF(B51:H51,"9-13,16-20"))*(6)+(COUNTIF(B51:H51,"9-12"))*(3)+(COUNTIF(B51:H51,"9-11:30"))*(2.5)+(COUNTIF(B51:H51,"9-11,16-19"))*(5)+(COUNTIF(B51:H51,"9-11"))*(2)+(COUNTIF(B51:H51,"9:30-11:30,16-19"))*(5)+(COUNTIF(B51:H51,"19-20"))*(1)+(COUNTIF(B51:H51,"17-20"))*(3)+(COUNTIF(B51:H51,"16-20"))*(4)+(COUNTIF(B51:H51,"15-20"))*(4.5)+(COUNTIF(B51:H51,"15-19"))*(4)+(COUNTIF(B51:H51,"14-20"))*(5.5)+(COUNTIF(B51:H51,"14-19"))*(4.5)+(COUNTIF(B51:H51,"14:30-20"))*(5)+(COUNTIF(B51:H51,"13-20"))*(6.25)+(COUNTIF(B51:H51,"13-19"))*(5.5)+(COUNTIF(B51:H51,"13-18"))*(4.5)+(COUNTIF(B51:H51,"13-17"))*(4)+(COUNTIF(B51:H51,"12-20"))*(7.25)+(COUNTIF(B51:H51,"10-20"))*(9)+(COUNTIF(B51:H51,"10-15"))*(4.5)+(COUNTIF(B51:H51,"12-18"))*(5.5)+(COUNTIF(B51:H51,"10-12,14-19"))*(6.5)+(COUNTIF(B51:H51,"10-14"))*(4)+(COUNTIF(B51:H51,"13:30-19"))*(5)+(COUNTIF(B51:H51,"14-17"))*(4)+(COUNTIF(B51:H51,"16-19"))*(3)+(COUNTIF(B51:H51,"13-16"))*(3)</f>
        <v>4.5</v>
      </c>
      <c r="K51" s="692"/>
    </row>
    <row r="52" spans="1:14" ht="15" customHeight="1" x14ac:dyDescent="0.15">
      <c r="A52" s="114" t="s">
        <v>66</v>
      </c>
      <c r="B52" s="40"/>
      <c r="C52" s="38"/>
      <c r="D52" s="38"/>
      <c r="E52" s="117" t="s">
        <v>182</v>
      </c>
      <c r="F52" s="38"/>
      <c r="G52" s="38"/>
      <c r="H52" s="38"/>
      <c r="I52" s="115"/>
      <c r="J52" s="91"/>
      <c r="K52" s="92"/>
    </row>
    <row r="53" spans="1:14" ht="12" customHeight="1" x14ac:dyDescent="0.15">
      <c r="A53" s="41"/>
      <c r="B53" s="42"/>
      <c r="C53" s="42"/>
      <c r="D53" s="42"/>
      <c r="E53" s="42"/>
      <c r="F53" s="42"/>
      <c r="G53" s="42"/>
      <c r="H53" s="42"/>
      <c r="I53" s="881" t="s">
        <v>227</v>
      </c>
      <c r="J53" s="881"/>
      <c r="K53" s="881"/>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59">
    <mergeCell ref="A61:B61"/>
    <mergeCell ref="C61:K61"/>
    <mergeCell ref="A62:B62"/>
    <mergeCell ref="C62:K62"/>
    <mergeCell ref="F25:H25"/>
    <mergeCell ref="A56:B56"/>
    <mergeCell ref="C56:K56"/>
    <mergeCell ref="C57:K57"/>
    <mergeCell ref="A59:B59"/>
    <mergeCell ref="C59:K59"/>
    <mergeCell ref="A60:B60"/>
    <mergeCell ref="J51:K51"/>
    <mergeCell ref="I53:K53"/>
    <mergeCell ref="A54:B54"/>
    <mergeCell ref="D54:E54"/>
    <mergeCell ref="A55:B55"/>
    <mergeCell ref="C55:K55"/>
    <mergeCell ref="J46:K46"/>
    <mergeCell ref="J47:K47"/>
    <mergeCell ref="J48:K48"/>
    <mergeCell ref="J49:K49"/>
    <mergeCell ref="J50:K50"/>
    <mergeCell ref="J39:K39"/>
    <mergeCell ref="J40:K40"/>
    <mergeCell ref="J41:K41"/>
    <mergeCell ref="J43:K44"/>
    <mergeCell ref="J45:K45"/>
    <mergeCell ref="J33:K34"/>
    <mergeCell ref="J35:K35"/>
    <mergeCell ref="J36:K36"/>
    <mergeCell ref="J37:K37"/>
    <mergeCell ref="J38:K38"/>
    <mergeCell ref="J27:K27"/>
    <mergeCell ref="J28:K28"/>
    <mergeCell ref="J29:K29"/>
    <mergeCell ref="J30:K30"/>
    <mergeCell ref="J31:K31"/>
    <mergeCell ref="J20:K20"/>
    <mergeCell ref="J21:K21"/>
    <mergeCell ref="J23:K24"/>
    <mergeCell ref="J25:K25"/>
    <mergeCell ref="J26:K26"/>
    <mergeCell ref="J19:K19"/>
    <mergeCell ref="J7:K7"/>
    <mergeCell ref="J8:K8"/>
    <mergeCell ref="J9:K9"/>
    <mergeCell ref="J10:K10"/>
    <mergeCell ref="J11:K11"/>
    <mergeCell ref="J13:K14"/>
    <mergeCell ref="J15:K15"/>
    <mergeCell ref="J16:K16"/>
    <mergeCell ref="J17:K17"/>
    <mergeCell ref="J18:K18"/>
    <mergeCell ref="J6:K6"/>
    <mergeCell ref="B1:F1"/>
    <mergeCell ref="H1:K1"/>
    <mergeCell ref="I3:I4"/>
    <mergeCell ref="J3:K4"/>
    <mergeCell ref="J5:K5"/>
  </mergeCells>
  <phoneticPr fontId="13"/>
  <pageMargins left="0.39370078740157483" right="0.27559055118110237" top="0.31496062992125984" bottom="0.11811023622047245" header="0.51181102362204722" footer="0.51181102362204722"/>
  <pageSetup paperSize="9" scale="95"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B14E729-9F0C-4017-B707-1C2BE8A7F9AB}">
          <x14:formula1>
            <xm:f>'F:\Users\clmiwa-three\Downloads\[《中村》新田・草加 エリア 仮シフト【12月16日～1月15日】.xlsx]参照データベース'!#REF!</xm:f>
          </x14:formula1>
          <xm:sqref>G1 E53:H53 B9:D12 C19:D22 F49:H52 C29:D32 C39:D42 C49:D53</xm:sqref>
        </x14:dataValidation>
      </x14:dataValidations>
    </ext>
  </extLst>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0C221-CEFB-48CC-A3E0-3CC24C481D61}">
  <sheetPr>
    <pageSetUpPr fitToPage="1"/>
  </sheetPr>
  <dimension ref="A1:X52"/>
  <sheetViews>
    <sheetView zoomScale="90" zoomScaleNormal="90" workbookViewId="0">
      <selection activeCell="P18" sqref="P18"/>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228</v>
      </c>
      <c r="C1" s="683"/>
      <c r="D1" s="683"/>
      <c r="E1" s="683"/>
      <c r="F1" s="683"/>
      <c r="H1" s="723" t="s">
        <v>49</v>
      </c>
      <c r="I1" s="724"/>
      <c r="J1" s="725"/>
      <c r="K1" s="726"/>
    </row>
    <row r="2" spans="1:24" ht="18" customHeight="1" x14ac:dyDescent="0.15">
      <c r="A2" s="14"/>
      <c r="I2" s="14"/>
      <c r="J2" s="3"/>
      <c r="K2" s="4"/>
    </row>
    <row r="3" spans="1:24" ht="18" customHeight="1" x14ac:dyDescent="0.15">
      <c r="A3" s="2" t="s">
        <v>64</v>
      </c>
      <c r="B3" s="90"/>
      <c r="C3" s="259">
        <v>45839</v>
      </c>
      <c r="D3" s="259">
        <v>45840</v>
      </c>
      <c r="E3" s="259">
        <v>45841</v>
      </c>
      <c r="F3" s="259">
        <v>45842</v>
      </c>
      <c r="G3" s="259">
        <v>45843</v>
      </c>
      <c r="H3" s="259">
        <v>45844</v>
      </c>
      <c r="I3" s="727" t="s">
        <v>1</v>
      </c>
      <c r="J3" s="717" t="s">
        <v>2</v>
      </c>
      <c r="K3" s="718"/>
    </row>
    <row r="4" spans="1:24" ht="18" customHeight="1" x14ac:dyDescent="0.15">
      <c r="A4" s="2" t="s">
        <v>3</v>
      </c>
      <c r="B4" s="2"/>
      <c r="C4" s="62" t="s">
        <v>5</v>
      </c>
      <c r="D4" s="21" t="s">
        <v>6</v>
      </c>
      <c r="E4" s="2" t="s">
        <v>7</v>
      </c>
      <c r="F4" s="2" t="s">
        <v>8</v>
      </c>
      <c r="G4" s="2" t="s">
        <v>9</v>
      </c>
      <c r="H4" s="24" t="s">
        <v>10</v>
      </c>
      <c r="I4" s="728"/>
      <c r="J4" s="719"/>
      <c r="K4" s="720"/>
    </row>
    <row r="5" spans="1:24" ht="18" customHeight="1" x14ac:dyDescent="0.15">
      <c r="A5" s="17" t="s">
        <v>12</v>
      </c>
      <c r="B5" s="26"/>
      <c r="C5" s="26"/>
      <c r="D5" s="37"/>
      <c r="E5" s="12"/>
      <c r="F5" s="12"/>
      <c r="G5" s="12"/>
      <c r="H5" s="12"/>
      <c r="I5" s="5"/>
      <c r="J5" s="682"/>
      <c r="K5" s="692"/>
    </row>
    <row r="6" spans="1:24" ht="18" customHeight="1" x14ac:dyDescent="0.15">
      <c r="A6" s="5" t="s">
        <v>73</v>
      </c>
      <c r="B6" s="26"/>
      <c r="C6" s="26"/>
      <c r="D6" s="32"/>
      <c r="E6" s="54"/>
      <c r="F6" s="12" t="s">
        <v>21</v>
      </c>
      <c r="G6" s="12" t="s">
        <v>20</v>
      </c>
      <c r="H6" s="12" t="s">
        <v>41</v>
      </c>
      <c r="I6" s="5">
        <f>COUNTIFS(B6:H6,"&lt;&gt;空",B6:H6,"&lt;&gt;休",B6:H6,"&lt;&gt;調",B6:H6,"&lt;&gt;",B6:H6,"&lt;&gt;調整休")</f>
        <v>3</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16-19"))*(3)</f>
        <v>15</v>
      </c>
      <c r="K6" s="692"/>
      <c r="N6" s="6"/>
      <c r="O6" s="6"/>
      <c r="P6" s="6"/>
      <c r="Q6" s="6"/>
      <c r="R6" s="6"/>
      <c r="S6" s="6"/>
      <c r="T6" s="6"/>
      <c r="U6" s="6"/>
      <c r="V6" s="6"/>
      <c r="W6" s="6"/>
      <c r="X6" s="6"/>
    </row>
    <row r="7" spans="1:24" ht="18" customHeight="1" x14ac:dyDescent="0.15">
      <c r="A7" s="5" t="s">
        <v>46</v>
      </c>
      <c r="B7" s="2"/>
      <c r="C7" s="2"/>
      <c r="D7" s="32"/>
      <c r="E7" s="54" t="s">
        <v>21</v>
      </c>
      <c r="F7" s="18"/>
      <c r="G7" s="12" t="s">
        <v>21</v>
      </c>
      <c r="H7" s="12"/>
      <c r="I7" s="5">
        <f>COUNTIFS(B7:H7,"&lt;&gt;空",B7:H7,"&lt;&gt;休",B7:H7,"&lt;&gt;調",B7:H7,"&lt;&gt;",B7:H7,"&lt;&gt;調整休")</f>
        <v>2</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9</v>
      </c>
      <c r="K7" s="692"/>
      <c r="N7" s="6"/>
      <c r="O7" s="6"/>
      <c r="P7" s="6"/>
      <c r="Q7" s="6"/>
      <c r="R7" s="6"/>
      <c r="S7" s="6"/>
      <c r="T7" s="6"/>
      <c r="U7" s="6"/>
      <c r="V7" s="6"/>
      <c r="W7" s="6"/>
      <c r="X7" s="6"/>
    </row>
    <row r="8" spans="1:24" ht="18" customHeight="1" x14ac:dyDescent="0.15">
      <c r="A8" s="5" t="s">
        <v>47</v>
      </c>
      <c r="B8" s="2"/>
      <c r="C8" s="2"/>
      <c r="D8" s="32"/>
      <c r="E8" s="54" t="s">
        <v>20</v>
      </c>
      <c r="F8" s="12" t="s">
        <v>20</v>
      </c>
      <c r="G8" s="12"/>
      <c r="H8" s="12" t="s">
        <v>20</v>
      </c>
      <c r="I8" s="5">
        <f>COUNTIFS(B8:H8,"&lt;&gt;空",B8:H8,"&lt;&gt;休",B8:H8,"&lt;&gt;調",B8:H8,"&lt;&gt;",B8:H8,"&lt;&gt;調整休")</f>
        <v>3</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13.5</v>
      </c>
      <c r="K8" s="692"/>
    </row>
    <row r="9" spans="1:24" ht="18" customHeight="1" x14ac:dyDescent="0.15">
      <c r="A9" s="5" t="s">
        <v>48</v>
      </c>
      <c r="B9" s="38"/>
      <c r="C9" s="38"/>
      <c r="D9" s="38"/>
      <c r="E9" s="55"/>
      <c r="F9" s="40"/>
      <c r="G9" s="12" t="s">
        <v>41</v>
      </c>
      <c r="H9" s="29" t="s">
        <v>21</v>
      </c>
      <c r="I9" s="5">
        <f>COUNTIFS(B9:H9,"&lt;&gt;空",B9:H9,"&lt;&gt;休",B9:H9,"&lt;&gt;調",B9:H9,"&lt;&gt;",B9:H9,"&lt;&gt;調整休")</f>
        <v>2</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10.5</v>
      </c>
      <c r="K9" s="692"/>
    </row>
    <row r="10" spans="1:24" ht="18" customHeight="1" x14ac:dyDescent="0.15">
      <c r="A10" s="321" t="s">
        <v>66</v>
      </c>
      <c r="B10" s="38"/>
      <c r="C10" s="38"/>
      <c r="D10" s="38"/>
      <c r="E10" s="12"/>
      <c r="F10" s="40"/>
      <c r="G10" s="29"/>
      <c r="H10" s="12"/>
      <c r="I10" s="5"/>
      <c r="J10" s="682"/>
      <c r="K10" s="692"/>
    </row>
    <row r="11" spans="1:24" ht="18" customHeight="1" x14ac:dyDescent="0.15">
      <c r="A11" s="33" t="s">
        <v>0</v>
      </c>
      <c r="B11" s="53">
        <v>45845</v>
      </c>
      <c r="C11" s="53">
        <v>45846</v>
      </c>
      <c r="D11" s="53">
        <v>45847</v>
      </c>
      <c r="E11" s="53">
        <v>45848</v>
      </c>
      <c r="F11" s="53">
        <v>45849</v>
      </c>
      <c r="G11" s="53">
        <v>45850</v>
      </c>
      <c r="H11" s="53">
        <v>45851</v>
      </c>
      <c r="I11" s="7"/>
      <c r="J11" s="717" t="s">
        <v>2</v>
      </c>
      <c r="K11" s="718"/>
    </row>
    <row r="12" spans="1:24" ht="18" customHeight="1" x14ac:dyDescent="0.15">
      <c r="A12" s="22" t="s">
        <v>3</v>
      </c>
      <c r="B12" s="2" t="s">
        <v>4</v>
      </c>
      <c r="C12" s="2" t="s">
        <v>5</v>
      </c>
      <c r="D12" s="21" t="s">
        <v>6</v>
      </c>
      <c r="E12" s="2" t="s">
        <v>7</v>
      </c>
      <c r="F12" s="2" t="s">
        <v>8</v>
      </c>
      <c r="G12" s="2" t="s">
        <v>9</v>
      </c>
      <c r="H12" s="24" t="s">
        <v>10</v>
      </c>
      <c r="I12" s="8"/>
      <c r="J12" s="719"/>
      <c r="K12" s="720"/>
    </row>
    <row r="13" spans="1:24" ht="18" customHeight="1" x14ac:dyDescent="0.15">
      <c r="A13" s="17" t="s">
        <v>13</v>
      </c>
      <c r="B13" s="12"/>
      <c r="C13" s="26"/>
      <c r="D13" s="37"/>
      <c r="E13" s="12"/>
      <c r="F13" s="12"/>
      <c r="G13" s="12"/>
      <c r="H13" s="12"/>
      <c r="I13" s="5"/>
      <c r="J13" s="682"/>
      <c r="K13" s="692"/>
    </row>
    <row r="14" spans="1:24" ht="18" customHeight="1" x14ac:dyDescent="0.15">
      <c r="A14" s="5" t="s">
        <v>73</v>
      </c>
      <c r="B14" s="12" t="s">
        <v>20</v>
      </c>
      <c r="C14" s="26"/>
      <c r="D14" s="32"/>
      <c r="E14" s="54"/>
      <c r="F14" s="12" t="s">
        <v>21</v>
      </c>
      <c r="G14" s="12" t="s">
        <v>20</v>
      </c>
      <c r="H14" s="12" t="s">
        <v>41</v>
      </c>
      <c r="I14" s="5">
        <f t="shared" ref="I14:I16" si="0">COUNTIFS(B14:H14,"&lt;&gt;空",B14:H14,"&lt;&gt;休",B14:H14,"&lt;&gt;調",B14:H14,"&lt;&gt;",B14:H14,"&lt;&gt;調整休")</f>
        <v>4</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f>
        <v>19.5</v>
      </c>
      <c r="K14" s="692"/>
    </row>
    <row r="15" spans="1:24" ht="18" customHeight="1" x14ac:dyDescent="0.15">
      <c r="A15" s="5" t="s">
        <v>46</v>
      </c>
      <c r="B15" s="12" t="s">
        <v>21</v>
      </c>
      <c r="C15" s="2"/>
      <c r="D15" s="32"/>
      <c r="E15" s="54" t="s">
        <v>21</v>
      </c>
      <c r="F15" s="18"/>
      <c r="G15" s="12" t="s">
        <v>21</v>
      </c>
      <c r="H15" s="12"/>
      <c r="I15" s="5">
        <f t="shared" si="0"/>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13.5</v>
      </c>
      <c r="K15" s="692"/>
    </row>
    <row r="16" spans="1:24" ht="18" customHeight="1" x14ac:dyDescent="0.15">
      <c r="A16" s="5" t="s">
        <v>47</v>
      </c>
      <c r="B16" s="12"/>
      <c r="C16" s="2"/>
      <c r="D16" s="32"/>
      <c r="E16" s="54" t="s">
        <v>20</v>
      </c>
      <c r="F16" s="12" t="s">
        <v>20</v>
      </c>
      <c r="G16" s="12"/>
      <c r="H16" s="12" t="s">
        <v>20</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16-19"))*(3)</f>
        <v>13.5</v>
      </c>
      <c r="K16" s="692"/>
    </row>
    <row r="17" spans="1:11" ht="18" customHeight="1" x14ac:dyDescent="0.15">
      <c r="A17" s="5" t="s">
        <v>48</v>
      </c>
      <c r="B17" s="12"/>
      <c r="C17" s="38"/>
      <c r="D17" s="38"/>
      <c r="E17" s="55"/>
      <c r="F17" s="40"/>
      <c r="G17" s="12" t="s">
        <v>41</v>
      </c>
      <c r="H17" s="29" t="s">
        <v>21</v>
      </c>
      <c r="I17" s="5">
        <f>COUNTIFS(B17:H17,"&lt;&gt;空",B17:H17,"&lt;&gt;休",B17:H17,"&lt;&gt;調",B17:H17,"&lt;&gt;",B17:H17,"&lt;&gt;調整休")</f>
        <v>2</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10.5</v>
      </c>
      <c r="K17" s="692"/>
    </row>
    <row r="18" spans="1:11" ht="18" customHeight="1" x14ac:dyDescent="0.15">
      <c r="A18" s="321" t="s">
        <v>66</v>
      </c>
      <c r="B18" s="12"/>
      <c r="C18" s="38"/>
      <c r="D18" s="39"/>
      <c r="E18" s="12"/>
      <c r="F18" s="40"/>
      <c r="G18" s="29"/>
      <c r="H18" s="12"/>
      <c r="I18" s="5"/>
      <c r="J18" s="682"/>
      <c r="K18" s="692"/>
    </row>
    <row r="19" spans="1:11" ht="18" customHeight="1" x14ac:dyDescent="0.15">
      <c r="A19" s="22" t="s">
        <v>0</v>
      </c>
      <c r="B19" s="23">
        <v>45852</v>
      </c>
      <c r="C19" s="23">
        <v>45853</v>
      </c>
      <c r="D19" s="23">
        <v>45854</v>
      </c>
      <c r="E19" s="23">
        <v>45855</v>
      </c>
      <c r="F19" s="23">
        <v>45856</v>
      </c>
      <c r="G19" s="23">
        <v>45857</v>
      </c>
      <c r="H19" s="23">
        <v>45858</v>
      </c>
      <c r="I19" s="7"/>
      <c r="J19" s="717" t="s">
        <v>2</v>
      </c>
      <c r="K19" s="718"/>
    </row>
    <row r="20" spans="1:11" ht="18" customHeight="1" x14ac:dyDescent="0.15">
      <c r="A20" s="22" t="s">
        <v>3</v>
      </c>
      <c r="B20" s="2" t="s">
        <v>4</v>
      </c>
      <c r="C20" s="21" t="s">
        <v>5</v>
      </c>
      <c r="D20" s="21" t="s">
        <v>6</v>
      </c>
      <c r="E20" s="2" t="s">
        <v>7</v>
      </c>
      <c r="F20" s="2" t="s">
        <v>8</v>
      </c>
      <c r="G20" s="2" t="s">
        <v>9</v>
      </c>
      <c r="H20" s="24" t="s">
        <v>10</v>
      </c>
      <c r="I20" s="8"/>
      <c r="J20" s="719"/>
      <c r="K20" s="720"/>
    </row>
    <row r="21" spans="1:11" ht="18.95" customHeight="1" x14ac:dyDescent="0.15">
      <c r="A21" s="17" t="s">
        <v>12</v>
      </c>
      <c r="B21" s="12"/>
      <c r="C21" s="26"/>
      <c r="D21" s="37"/>
      <c r="E21" s="12"/>
      <c r="F21" s="12"/>
      <c r="G21" s="12"/>
      <c r="H21" s="12"/>
      <c r="I21" s="51"/>
      <c r="J21" s="721"/>
      <c r="K21" s="722"/>
    </row>
    <row r="22" spans="1:11" ht="18" customHeight="1" x14ac:dyDescent="0.15">
      <c r="A22" s="5" t="s">
        <v>73</v>
      </c>
      <c r="B22" s="12" t="s">
        <v>20</v>
      </c>
      <c r="C22" s="26"/>
      <c r="D22" s="32"/>
      <c r="E22" s="54"/>
      <c r="F22" s="12" t="s">
        <v>21</v>
      </c>
      <c r="G22" s="12" t="s">
        <v>20</v>
      </c>
      <c r="H22" s="12" t="s">
        <v>41</v>
      </c>
      <c r="I22" s="5">
        <f>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19.5</v>
      </c>
      <c r="K22" s="692"/>
    </row>
    <row r="23" spans="1:11" ht="18" customHeight="1" x14ac:dyDescent="0.15">
      <c r="A23" s="5" t="s">
        <v>46</v>
      </c>
      <c r="B23" s="12" t="s">
        <v>21</v>
      </c>
      <c r="C23" s="2"/>
      <c r="D23" s="32"/>
      <c r="E23" s="54" t="s">
        <v>21</v>
      </c>
      <c r="F23" s="18"/>
      <c r="G23" s="12" t="s">
        <v>21</v>
      </c>
      <c r="H23" s="12"/>
      <c r="I23" s="5">
        <f>COUNTIFS(B23:H23,"&lt;&gt;空",B23:H23,"&lt;&gt;休",B23:H23,"&lt;&gt;調",B23:H23,"&lt;&gt;",B23:H23,"&lt;&gt;調整休")</f>
        <v>3</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13.5</v>
      </c>
      <c r="K23" s="692"/>
    </row>
    <row r="24" spans="1:11" ht="18" customHeight="1" x14ac:dyDescent="0.15">
      <c r="A24" s="5" t="s">
        <v>47</v>
      </c>
      <c r="B24" s="12"/>
      <c r="C24" s="2"/>
      <c r="D24" s="32"/>
      <c r="E24" s="54" t="s">
        <v>20</v>
      </c>
      <c r="F24" s="12" t="s">
        <v>20</v>
      </c>
      <c r="G24" s="12"/>
      <c r="H24" s="12" t="s">
        <v>20</v>
      </c>
      <c r="I24" s="5">
        <f>COUNTIFS(B24:H24,"&lt;&gt;空",B24:H24,"&lt;&gt;休",B24:H24,"&lt;&gt;調",B24:H24,"&lt;&gt;",B24:H24,"&lt;&gt;調整休")</f>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13.5</v>
      </c>
      <c r="K24" s="692"/>
    </row>
    <row r="25" spans="1:11" ht="18" customHeight="1" x14ac:dyDescent="0.15">
      <c r="A25" s="5" t="s">
        <v>48</v>
      </c>
      <c r="B25" s="12"/>
      <c r="C25" s="38"/>
      <c r="D25" s="38"/>
      <c r="E25" s="55"/>
      <c r="F25" s="40"/>
      <c r="G25" s="12" t="s">
        <v>41</v>
      </c>
      <c r="H25" s="29" t="s">
        <v>21</v>
      </c>
      <c r="I25" s="5">
        <f>COUNTIFS(B25:H25,"&lt;&gt;空",B25:H25,"&lt;&gt;休",B25:H25,"&lt;&gt;調",B25:H25,"&lt;&gt;",B25:H25,"&lt;&gt;調整休")</f>
        <v>2</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10.5</v>
      </c>
      <c r="K25" s="692"/>
    </row>
    <row r="26" spans="1:11" ht="18" customHeight="1" x14ac:dyDescent="0.15">
      <c r="A26" s="321" t="s">
        <v>66</v>
      </c>
      <c r="B26" s="12"/>
      <c r="C26" s="38"/>
      <c r="D26" s="39"/>
      <c r="E26" s="12"/>
      <c r="F26" s="40"/>
      <c r="G26" s="29"/>
      <c r="H26" s="12"/>
      <c r="I26" s="5"/>
      <c r="J26" s="682"/>
      <c r="K26" s="692"/>
    </row>
    <row r="27" spans="1:11" ht="18" customHeight="1" x14ac:dyDescent="0.15">
      <c r="A27" s="22" t="s">
        <v>0</v>
      </c>
      <c r="B27" s="90">
        <v>45859</v>
      </c>
      <c r="C27" s="90">
        <v>45860</v>
      </c>
      <c r="D27" s="90">
        <v>45861</v>
      </c>
      <c r="E27" s="90">
        <v>45862</v>
      </c>
      <c r="F27" s="90">
        <v>45863</v>
      </c>
      <c r="G27" s="90">
        <v>45864</v>
      </c>
      <c r="H27" s="90">
        <v>45865</v>
      </c>
      <c r="I27" s="7"/>
      <c r="J27" s="717" t="s">
        <v>2</v>
      </c>
      <c r="K27" s="718"/>
    </row>
    <row r="28" spans="1:11" ht="18" customHeight="1" x14ac:dyDescent="0.15">
      <c r="A28" s="22" t="s">
        <v>3</v>
      </c>
      <c r="B28" s="24" t="s">
        <v>4</v>
      </c>
      <c r="C28" s="21" t="s">
        <v>5</v>
      </c>
      <c r="D28" s="21" t="s">
        <v>6</v>
      </c>
      <c r="E28" s="2" t="s">
        <v>7</v>
      </c>
      <c r="F28" s="2" t="s">
        <v>8</v>
      </c>
      <c r="G28" s="2" t="s">
        <v>9</v>
      </c>
      <c r="H28" s="24" t="s">
        <v>10</v>
      </c>
      <c r="I28" s="8"/>
      <c r="J28" s="719"/>
      <c r="K28" s="720"/>
    </row>
    <row r="29" spans="1:11" ht="18" customHeight="1" x14ac:dyDescent="0.15">
      <c r="A29" s="17" t="s">
        <v>13</v>
      </c>
      <c r="B29" s="12"/>
      <c r="C29" s="26"/>
      <c r="D29" s="37"/>
      <c r="E29" s="12"/>
      <c r="F29" s="967" t="s">
        <v>60</v>
      </c>
      <c r="G29" s="968"/>
      <c r="H29" s="969"/>
      <c r="I29" s="5"/>
      <c r="J29" s="682"/>
      <c r="K29" s="692"/>
    </row>
    <row r="30" spans="1:11" ht="18" customHeight="1" x14ac:dyDescent="0.15">
      <c r="A30" s="5" t="s">
        <v>73</v>
      </c>
      <c r="B30" s="12" t="s">
        <v>20</v>
      </c>
      <c r="C30" s="26"/>
      <c r="D30" s="32"/>
      <c r="E30" s="54"/>
      <c r="F30" s="12" t="s">
        <v>21</v>
      </c>
      <c r="G30" s="12" t="s">
        <v>20</v>
      </c>
      <c r="H30" s="12" t="s">
        <v>41</v>
      </c>
      <c r="I30" s="5">
        <f t="shared" ref="I30:I32" si="1">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16-19"))*(3)</f>
        <v>19.5</v>
      </c>
      <c r="K30" s="692"/>
    </row>
    <row r="31" spans="1:11" ht="18" customHeight="1" x14ac:dyDescent="0.15">
      <c r="A31" s="5" t="s">
        <v>46</v>
      </c>
      <c r="B31" s="12" t="s">
        <v>21</v>
      </c>
      <c r="C31" s="2"/>
      <c r="D31" s="32"/>
      <c r="E31" s="54" t="s">
        <v>21</v>
      </c>
      <c r="F31" s="18"/>
      <c r="G31" s="12" t="s">
        <v>21</v>
      </c>
      <c r="H31" s="12"/>
      <c r="I31" s="5">
        <f t="shared" si="1"/>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13.5</v>
      </c>
      <c r="K31" s="692"/>
    </row>
    <row r="32" spans="1:11" ht="18" customHeight="1" x14ac:dyDescent="0.15">
      <c r="A32" s="5" t="s">
        <v>47</v>
      </c>
      <c r="B32" s="12"/>
      <c r="C32" s="2"/>
      <c r="D32" s="32"/>
      <c r="E32" s="54" t="s">
        <v>20</v>
      </c>
      <c r="F32" s="12" t="s">
        <v>20</v>
      </c>
      <c r="G32" s="12"/>
      <c r="H32" s="12" t="s">
        <v>20</v>
      </c>
      <c r="I32" s="5">
        <f t="shared" si="1"/>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16-19"))*(3)</f>
        <v>13.5</v>
      </c>
      <c r="K32" s="692"/>
    </row>
    <row r="33" spans="1:14" ht="18" customHeight="1" x14ac:dyDescent="0.15">
      <c r="A33" s="5" t="s">
        <v>48</v>
      </c>
      <c r="B33" s="12"/>
      <c r="C33" s="38"/>
      <c r="D33" s="38"/>
      <c r="E33" s="55"/>
      <c r="F33" s="40"/>
      <c r="G33" s="12" t="s">
        <v>41</v>
      </c>
      <c r="H33" s="29" t="s">
        <v>21</v>
      </c>
      <c r="I33" s="5">
        <f>COUNTIFS(B33:H33,"&lt;&gt;空",B33:H33,"&lt;&gt;休",B33:H33,"&lt;&gt;調",B33:H33,"&lt;&gt;",B33:H33,"&lt;&gt;調整休")</f>
        <v>2</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10.5</v>
      </c>
      <c r="K33" s="692"/>
    </row>
    <row r="34" spans="1:14" ht="18" customHeight="1" x14ac:dyDescent="0.15">
      <c r="A34" s="321" t="s">
        <v>66</v>
      </c>
      <c r="B34" s="12"/>
      <c r="C34" s="38"/>
      <c r="D34" s="38"/>
      <c r="E34" s="12"/>
      <c r="F34" s="40"/>
      <c r="G34" s="29"/>
      <c r="H34" s="12"/>
      <c r="I34" s="5"/>
      <c r="J34" s="682"/>
      <c r="K34" s="692"/>
    </row>
    <row r="35" spans="1:14" ht="18" customHeight="1" x14ac:dyDescent="0.15">
      <c r="A35" s="22" t="s">
        <v>0</v>
      </c>
      <c r="B35" s="23">
        <v>45866</v>
      </c>
      <c r="C35" s="23">
        <v>45867</v>
      </c>
      <c r="D35" s="23">
        <v>45868</v>
      </c>
      <c r="E35" s="23">
        <v>45869</v>
      </c>
      <c r="F35" s="23"/>
      <c r="G35" s="23"/>
      <c r="H35" s="23"/>
      <c r="I35" s="7"/>
      <c r="J35" s="717" t="s">
        <v>2</v>
      </c>
      <c r="K35" s="718"/>
    </row>
    <row r="36" spans="1:14" ht="18" customHeight="1" x14ac:dyDescent="0.15">
      <c r="A36" s="22" t="s">
        <v>3</v>
      </c>
      <c r="B36" s="2" t="s">
        <v>4</v>
      </c>
      <c r="C36" s="316" t="s">
        <v>5</v>
      </c>
      <c r="D36" s="21" t="s">
        <v>6</v>
      </c>
      <c r="E36" s="2" t="s">
        <v>7</v>
      </c>
      <c r="F36" s="2"/>
      <c r="G36" s="2"/>
      <c r="H36" s="24"/>
      <c r="I36" s="8"/>
      <c r="J36" s="719"/>
      <c r="K36" s="720"/>
    </row>
    <row r="37" spans="1:14" ht="18.95" customHeight="1" x14ac:dyDescent="0.15">
      <c r="A37" s="17" t="s">
        <v>12</v>
      </c>
      <c r="B37" s="12"/>
      <c r="C37" s="26"/>
      <c r="D37" s="37"/>
      <c r="E37" s="12"/>
      <c r="F37" s="37"/>
      <c r="G37" s="37"/>
      <c r="H37" s="37"/>
      <c r="I37" s="51"/>
      <c r="J37" s="27"/>
      <c r="K37" s="49"/>
    </row>
    <row r="38" spans="1:14" ht="18" customHeight="1" x14ac:dyDescent="0.15">
      <c r="A38" s="5" t="s">
        <v>73</v>
      </c>
      <c r="B38" s="12" t="s">
        <v>20</v>
      </c>
      <c r="C38" s="26"/>
      <c r="D38" s="32"/>
      <c r="E38" s="54"/>
      <c r="F38" s="32"/>
      <c r="G38" s="32"/>
      <c r="H38" s="32"/>
      <c r="I38" s="5">
        <f>COUNTIFS(B38:H38,"&lt;&gt;空",B38:H38,"&lt;&gt;休",B38:H38,"&lt;&gt;調",B38:H38,"&lt;&gt;",B38:H38,"&lt;&gt;調整休")</f>
        <v>1</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f>
        <v>4.5</v>
      </c>
      <c r="K38" s="692"/>
    </row>
    <row r="39" spans="1:14" ht="18" customHeight="1" x14ac:dyDescent="0.15">
      <c r="A39" s="5" t="s">
        <v>46</v>
      </c>
      <c r="B39" s="12" t="s">
        <v>21</v>
      </c>
      <c r="C39" s="2"/>
      <c r="D39" s="32"/>
      <c r="E39" s="54" t="s">
        <v>21</v>
      </c>
      <c r="F39" s="32"/>
      <c r="G39" s="32"/>
      <c r="H39" s="32"/>
      <c r="I39" s="5">
        <f>COUNTIFS(B39:H39,"&lt;&gt;空",B39:H39,"&lt;&gt;休",B39:H39,"&lt;&gt;調",B39:H39,"&lt;&gt;",B39:H39,"&lt;&gt;調整休")</f>
        <v>2</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9</v>
      </c>
      <c r="K39" s="692"/>
    </row>
    <row r="40" spans="1:14" ht="18" customHeight="1" x14ac:dyDescent="0.15">
      <c r="A40" s="5" t="s">
        <v>47</v>
      </c>
      <c r="B40" s="12"/>
      <c r="C40" s="2"/>
      <c r="D40" s="32"/>
      <c r="E40" s="54" t="s">
        <v>20</v>
      </c>
      <c r="F40" s="32"/>
      <c r="G40" s="32"/>
      <c r="H40" s="32"/>
      <c r="I40" s="5">
        <f>COUNTIFS(B40:H40,"&lt;&gt;空",B40:H40,"&lt;&gt;休",B40:H40,"&lt;&gt;調",B40:H40,"&lt;&gt;",B40:H40,"&lt;&gt;調整休")</f>
        <v>1</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4.5</v>
      </c>
      <c r="K40" s="692"/>
    </row>
    <row r="41" spans="1:14" ht="18" customHeight="1" x14ac:dyDescent="0.15">
      <c r="A41" s="5" t="s">
        <v>48</v>
      </c>
      <c r="B41" s="12"/>
      <c r="C41" s="38"/>
      <c r="D41" s="38"/>
      <c r="E41" s="55"/>
      <c r="F41" s="38"/>
      <c r="G41" s="38"/>
      <c r="H41" s="38"/>
      <c r="I41" s="5">
        <f>COUNTIFS(B41:H41,"&lt;&gt;空",B41:H41,"&lt;&gt;休",B41:H41,"&lt;&gt;調",B41:H41,"&lt;&gt;",B41:H41,"&lt;&gt;調整休")</f>
        <v>0</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0</v>
      </c>
      <c r="K41" s="692"/>
    </row>
    <row r="42" spans="1:14" ht="18" customHeight="1" x14ac:dyDescent="0.15">
      <c r="A42" s="321" t="s">
        <v>66</v>
      </c>
      <c r="B42" s="12"/>
      <c r="C42" s="38"/>
      <c r="D42" s="39"/>
      <c r="E42" s="12"/>
      <c r="F42" s="39"/>
      <c r="G42" s="39"/>
      <c r="H42" s="39"/>
      <c r="I42" s="5"/>
      <c r="J42" s="682"/>
      <c r="K42" s="692"/>
    </row>
    <row r="43" spans="1:14" ht="18" customHeight="1" x14ac:dyDescent="0.15">
      <c r="A43" s="41"/>
      <c r="B43" s="42"/>
      <c r="C43" s="42"/>
      <c r="D43" s="42"/>
      <c r="E43" s="42"/>
      <c r="F43" s="42"/>
      <c r="G43" s="42"/>
      <c r="H43" s="42"/>
      <c r="I43" s="881" t="s">
        <v>227</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A51:B51"/>
    <mergeCell ref="C51:K51"/>
    <mergeCell ref="A52:B52"/>
    <mergeCell ref="C52:K52"/>
    <mergeCell ref="F29:H29"/>
    <mergeCell ref="A46:B46"/>
    <mergeCell ref="C46:K46"/>
    <mergeCell ref="C47:K47"/>
    <mergeCell ref="A49:B49"/>
    <mergeCell ref="C49:K49"/>
    <mergeCell ref="A50:B50"/>
    <mergeCell ref="J41:K41"/>
    <mergeCell ref="J42:K42"/>
    <mergeCell ref="I43:K43"/>
    <mergeCell ref="A44:B44"/>
    <mergeCell ref="D44:E44"/>
    <mergeCell ref="A45:B45"/>
    <mergeCell ref="C45:K45"/>
    <mergeCell ref="J34:K34"/>
    <mergeCell ref="J35:K36"/>
    <mergeCell ref="J38:K38"/>
    <mergeCell ref="J39:K39"/>
    <mergeCell ref="J40:K40"/>
    <mergeCell ref="J33:K33"/>
    <mergeCell ref="J21:K21"/>
    <mergeCell ref="J22:K22"/>
    <mergeCell ref="J23:K23"/>
    <mergeCell ref="J24:K24"/>
    <mergeCell ref="J25:K25"/>
    <mergeCell ref="J26:K26"/>
    <mergeCell ref="J27:K28"/>
    <mergeCell ref="J29:K29"/>
    <mergeCell ref="J30:K30"/>
    <mergeCell ref="J31:K31"/>
    <mergeCell ref="J32:K32"/>
    <mergeCell ref="J19:K20"/>
    <mergeCell ref="J7:K7"/>
    <mergeCell ref="J8:K8"/>
    <mergeCell ref="J9:K9"/>
    <mergeCell ref="J10:K10"/>
    <mergeCell ref="J11:K12"/>
    <mergeCell ref="J13:K13"/>
    <mergeCell ref="J14:K14"/>
    <mergeCell ref="J15:K15"/>
    <mergeCell ref="J16:K16"/>
    <mergeCell ref="J17:K17"/>
    <mergeCell ref="J18:K18"/>
    <mergeCell ref="J6:K6"/>
    <mergeCell ref="B1:F1"/>
    <mergeCell ref="H1:K1"/>
    <mergeCell ref="I3:I4"/>
    <mergeCell ref="J3:K4"/>
    <mergeCell ref="J5:K5"/>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3D2C56B6-BBCE-461B-B052-CE5F9F60983F}">
          <x14:formula1>
            <xm:f>'F:\Users\clmiwa-three\Downloads\[《中村》新田・草加 エリア 仮シフト【12月16日～1月15日】.xlsx]参照データベース'!#REF!</xm:f>
          </x14:formula1>
          <xm:sqref>C25:E25 C34:D34 C26:D26 E41 B9:E9 B10:D10 G1 C33:E33 C41:D43 E43:H43 C17:E17 C18:D18 F41:H42</xm:sqref>
        </x14:dataValidation>
      </x14:dataValidations>
    </ext>
  </extLst>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CFA68-7CBC-4ECD-A18E-66FB6AA93A3E}">
  <sheetPr>
    <pageSetUpPr fitToPage="1"/>
  </sheetPr>
  <dimension ref="A1:N52"/>
  <sheetViews>
    <sheetView zoomScale="90" zoomScaleNormal="90" workbookViewId="0">
      <selection activeCell="P18" sqref="P18"/>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228</v>
      </c>
      <c r="C1" s="683"/>
      <c r="D1" s="683"/>
      <c r="E1" s="683"/>
      <c r="F1" s="683"/>
      <c r="H1" s="867" t="s">
        <v>45</v>
      </c>
      <c r="I1" s="868"/>
      <c r="J1" s="869"/>
      <c r="K1" s="870"/>
    </row>
    <row r="2" spans="1:11" ht="9.9499999999999993" customHeight="1" x14ac:dyDescent="0.15">
      <c r="A2" s="14"/>
      <c r="I2" s="14"/>
      <c r="J2" s="3"/>
      <c r="K2" s="4"/>
    </row>
    <row r="3" spans="1:11" ht="19.5" customHeight="1" x14ac:dyDescent="0.15">
      <c r="A3" s="2" t="s">
        <v>64</v>
      </c>
      <c r="B3" s="90"/>
      <c r="C3" s="259">
        <v>45839</v>
      </c>
      <c r="D3" s="259">
        <v>45840</v>
      </c>
      <c r="E3" s="259">
        <v>45841</v>
      </c>
      <c r="F3" s="259">
        <v>45842</v>
      </c>
      <c r="G3" s="259">
        <v>45843</v>
      </c>
      <c r="H3" s="259">
        <v>45844</v>
      </c>
      <c r="I3" s="727" t="s">
        <v>1</v>
      </c>
      <c r="J3" s="717" t="s">
        <v>2</v>
      </c>
      <c r="K3" s="718"/>
    </row>
    <row r="4" spans="1:11" ht="19.5" customHeight="1" x14ac:dyDescent="0.15">
      <c r="A4" s="2" t="s">
        <v>3</v>
      </c>
      <c r="B4" s="2"/>
      <c r="C4" s="62" t="s">
        <v>5</v>
      </c>
      <c r="D4" s="21" t="s">
        <v>6</v>
      </c>
      <c r="E4" s="2" t="s">
        <v>7</v>
      </c>
      <c r="F4" s="2" t="s">
        <v>8</v>
      </c>
      <c r="G4" s="2" t="s">
        <v>9</v>
      </c>
      <c r="H4" s="24" t="s">
        <v>10</v>
      </c>
      <c r="I4" s="728"/>
      <c r="J4" s="719"/>
      <c r="K4" s="720"/>
    </row>
    <row r="5" spans="1:11" ht="19.5" customHeight="1" x14ac:dyDescent="0.15">
      <c r="A5" s="17" t="s">
        <v>12</v>
      </c>
      <c r="B5" s="2"/>
      <c r="C5" s="2"/>
      <c r="D5" s="2"/>
      <c r="E5" s="12"/>
      <c r="F5" s="12"/>
      <c r="G5" s="12"/>
      <c r="H5" s="12"/>
      <c r="I5" s="5"/>
      <c r="J5" s="682"/>
      <c r="K5" s="692"/>
    </row>
    <row r="6" spans="1:11" ht="19.5" customHeight="1" x14ac:dyDescent="0.15">
      <c r="A6" s="19" t="s">
        <v>61</v>
      </c>
      <c r="B6" s="26"/>
      <c r="C6" s="26"/>
      <c r="D6" s="32"/>
      <c r="E6" s="54" t="s">
        <v>20</v>
      </c>
      <c r="F6" s="54" t="s">
        <v>20</v>
      </c>
      <c r="G6" s="54" t="s">
        <v>21</v>
      </c>
      <c r="H6" s="54"/>
      <c r="I6" s="5">
        <f>COUNTIFS(B6:H6,"&lt;&gt;空",B6:H6,"&lt;&gt;休",B6:H6,"&lt;&gt;調",B6:H6,"&lt;&gt;",B6:H6,"&lt;&gt;調整休")</f>
        <v>3</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f>
        <v>13.5</v>
      </c>
      <c r="K6" s="692"/>
    </row>
    <row r="7" spans="1:11" ht="19.5" customHeight="1" x14ac:dyDescent="0.15">
      <c r="A7" s="20" t="s">
        <v>44</v>
      </c>
      <c r="B7" s="2"/>
      <c r="C7" s="2"/>
      <c r="D7" s="32"/>
      <c r="E7" s="54"/>
      <c r="F7" s="54" t="s">
        <v>21</v>
      </c>
      <c r="G7" s="54" t="s">
        <v>20</v>
      </c>
      <c r="H7" s="54" t="s">
        <v>58</v>
      </c>
      <c r="I7" s="5">
        <f>COUNTIFS(B7:H7,"&lt;&gt;空",B7:H7,"&lt;&gt;休",B7:H7,"&lt;&gt;調",B7:H7,"&lt;&gt;",B7:H7,"&lt;&gt;調整休")</f>
        <v>3</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f>
        <v>15.25</v>
      </c>
      <c r="K7" s="692"/>
    </row>
    <row r="8" spans="1:11" ht="19.5" customHeight="1" x14ac:dyDescent="0.15">
      <c r="A8" s="19" t="s">
        <v>71</v>
      </c>
      <c r="B8" s="2"/>
      <c r="C8" s="2"/>
      <c r="D8" s="32"/>
      <c r="E8" s="12" t="s">
        <v>27</v>
      </c>
      <c r="F8" s="54"/>
      <c r="G8" s="54"/>
      <c r="H8" s="12" t="s">
        <v>27</v>
      </c>
      <c r="I8" s="5">
        <f>COUNTIFS(B8:H8,"&lt;&gt;空",B8:H8,"&lt;&gt;休",B8:H8,"&lt;&gt;調",B8:H8,"&lt;&gt;",B8:H8,"&lt;&gt;調整休")</f>
        <v>2</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(3)+(COUNTIF(B8:H8,"16-19"))*(3)</f>
        <v>6</v>
      </c>
      <c r="K8" s="692"/>
    </row>
    <row r="9" spans="1:11" ht="19.5" customHeight="1" x14ac:dyDescent="0.15">
      <c r="A9" s="56" t="s">
        <v>66</v>
      </c>
      <c r="B9" s="2"/>
      <c r="C9" s="2"/>
      <c r="D9" s="32"/>
      <c r="E9" s="16" t="s">
        <v>210</v>
      </c>
      <c r="F9" s="54"/>
      <c r="G9" s="54"/>
      <c r="H9" s="57"/>
      <c r="I9" s="5"/>
      <c r="J9" s="682"/>
      <c r="K9" s="692"/>
    </row>
    <row r="10" spans="1:11" ht="19.5" customHeight="1" x14ac:dyDescent="0.15">
      <c r="A10" s="44"/>
      <c r="B10" s="38"/>
      <c r="C10" s="38"/>
      <c r="D10" s="38"/>
      <c r="E10" s="12"/>
      <c r="F10" s="40"/>
      <c r="G10" s="12"/>
      <c r="H10" s="40"/>
      <c r="I10" s="5"/>
      <c r="J10" s="758"/>
      <c r="K10" s="759"/>
    </row>
    <row r="11" spans="1:11" ht="19.5" customHeight="1" x14ac:dyDescent="0.15">
      <c r="A11" s="33" t="s">
        <v>0</v>
      </c>
      <c r="B11" s="53">
        <v>45845</v>
      </c>
      <c r="C11" s="53">
        <v>45846</v>
      </c>
      <c r="D11" s="53">
        <v>45847</v>
      </c>
      <c r="E11" s="53">
        <v>45848</v>
      </c>
      <c r="F11" s="53">
        <v>45849</v>
      </c>
      <c r="G11" s="53">
        <v>45850</v>
      </c>
      <c r="H11" s="53">
        <v>45851</v>
      </c>
      <c r="I11" s="7"/>
      <c r="J11" s="717" t="s">
        <v>2</v>
      </c>
      <c r="K11" s="718"/>
    </row>
    <row r="12" spans="1:11" ht="19.5" customHeight="1" x14ac:dyDescent="0.15">
      <c r="A12" s="22" t="s">
        <v>3</v>
      </c>
      <c r="B12" s="2" t="s">
        <v>4</v>
      </c>
      <c r="C12" s="2" t="s">
        <v>5</v>
      </c>
      <c r="D12" s="21" t="s">
        <v>6</v>
      </c>
      <c r="E12" s="2" t="s">
        <v>7</v>
      </c>
      <c r="F12" s="2" t="s">
        <v>8</v>
      </c>
      <c r="G12" s="2" t="s">
        <v>9</v>
      </c>
      <c r="H12" s="24" t="s">
        <v>10</v>
      </c>
      <c r="I12" s="8"/>
      <c r="J12" s="719"/>
      <c r="K12" s="720"/>
    </row>
    <row r="13" spans="1:11" ht="19.5" customHeight="1" x14ac:dyDescent="0.15">
      <c r="A13" s="17" t="s">
        <v>13</v>
      </c>
      <c r="B13" s="12"/>
      <c r="C13" s="2"/>
      <c r="D13" s="2"/>
      <c r="E13" s="12"/>
      <c r="F13" s="12"/>
      <c r="G13" s="12"/>
      <c r="H13" s="12"/>
      <c r="I13" s="5"/>
      <c r="J13" s="682"/>
      <c r="K13" s="692"/>
    </row>
    <row r="14" spans="1:11" ht="19.5" customHeight="1" x14ac:dyDescent="0.15">
      <c r="A14" s="19" t="s">
        <v>61</v>
      </c>
      <c r="B14" s="12" t="s">
        <v>58</v>
      </c>
      <c r="C14" s="26"/>
      <c r="D14" s="32"/>
      <c r="E14" s="54"/>
      <c r="F14" s="54" t="s">
        <v>21</v>
      </c>
      <c r="G14" s="54" t="s">
        <v>20</v>
      </c>
      <c r="H14" s="54" t="s">
        <v>58</v>
      </c>
      <c r="I14" s="5">
        <f t="shared" ref="I14:I16" si="0">COUNTIFS(B14:H14,"&lt;&gt;空",B14:H14,"&lt;&gt;休",B14:H14,"&lt;&gt;調",B14:H14,"&lt;&gt;",B14:H14,"&lt;&gt;調整休")</f>
        <v>4</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13:30-19"))*(5)+(COUNTIF(B14:H14,"14-17"))*(4)+(COUNTIF(B14:H14,"16-19"))*(4)</f>
        <v>21.5</v>
      </c>
      <c r="K14" s="692"/>
    </row>
    <row r="15" spans="1:11" ht="19.5" customHeight="1" x14ac:dyDescent="0.15">
      <c r="A15" s="20" t="s">
        <v>44</v>
      </c>
      <c r="B15" s="16"/>
      <c r="C15" s="2"/>
      <c r="D15" s="32"/>
      <c r="E15" s="54" t="s">
        <v>20</v>
      </c>
      <c r="F15" s="54" t="s">
        <v>20</v>
      </c>
      <c r="G15" s="54" t="s">
        <v>21</v>
      </c>
      <c r="H15" s="54"/>
      <c r="I15" s="5">
        <f t="shared" si="0"/>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13:30-19"))*(5)+(COUNTIF(B15:H15,"14-17"))*(4)+(COUNTIF(B15:H15,"16-19"))*(4)</f>
        <v>13.5</v>
      </c>
      <c r="K15" s="692"/>
    </row>
    <row r="16" spans="1:11" ht="19.5" customHeight="1" x14ac:dyDescent="0.15">
      <c r="A16" s="19" t="s">
        <v>71</v>
      </c>
      <c r="B16" s="12" t="s">
        <v>27</v>
      </c>
      <c r="C16" s="2"/>
      <c r="D16" s="32"/>
      <c r="E16" s="12" t="s">
        <v>27</v>
      </c>
      <c r="F16" s="54"/>
      <c r="G16" s="54"/>
      <c r="H16" s="12" t="s">
        <v>27</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(3)+(COUNTIF(B16:H16,"16-19"))*(3)</f>
        <v>9</v>
      </c>
      <c r="K16" s="692"/>
    </row>
    <row r="17" spans="1:11" ht="19.5" customHeight="1" x14ac:dyDescent="0.15">
      <c r="A17" s="56" t="s">
        <v>66</v>
      </c>
      <c r="B17" s="16"/>
      <c r="C17" s="2"/>
      <c r="D17" s="32"/>
      <c r="E17" s="16" t="s">
        <v>210</v>
      </c>
      <c r="F17" s="54"/>
      <c r="G17" s="54"/>
      <c r="H17" s="57"/>
      <c r="I17" s="5"/>
      <c r="J17" s="682"/>
      <c r="K17" s="692"/>
    </row>
    <row r="18" spans="1:11" ht="19.5" customHeight="1" x14ac:dyDescent="0.15">
      <c r="A18" s="44"/>
      <c r="B18" s="12"/>
      <c r="C18" s="38"/>
      <c r="D18" s="38"/>
      <c r="E18" s="12"/>
      <c r="F18" s="40"/>
      <c r="G18" s="12"/>
      <c r="H18" s="40"/>
      <c r="I18" s="5"/>
      <c r="J18" s="758"/>
      <c r="K18" s="759"/>
    </row>
    <row r="19" spans="1:11" ht="19.5" customHeight="1" x14ac:dyDescent="0.15">
      <c r="A19" s="22" t="s">
        <v>0</v>
      </c>
      <c r="B19" s="23">
        <v>45852</v>
      </c>
      <c r="C19" s="23">
        <v>45853</v>
      </c>
      <c r="D19" s="23">
        <v>45854</v>
      </c>
      <c r="E19" s="23">
        <v>45855</v>
      </c>
      <c r="F19" s="23">
        <v>45856</v>
      </c>
      <c r="G19" s="23">
        <v>45857</v>
      </c>
      <c r="H19" s="23">
        <v>45858</v>
      </c>
      <c r="I19" s="7"/>
      <c r="J19" s="717" t="s">
        <v>2</v>
      </c>
      <c r="K19" s="718"/>
    </row>
    <row r="20" spans="1:11" ht="19.5" customHeight="1" x14ac:dyDescent="0.15">
      <c r="A20" s="22" t="s">
        <v>3</v>
      </c>
      <c r="B20" s="2" t="s">
        <v>4</v>
      </c>
      <c r="C20" s="21" t="s">
        <v>5</v>
      </c>
      <c r="D20" s="21" t="s">
        <v>6</v>
      </c>
      <c r="E20" s="2" t="s">
        <v>7</v>
      </c>
      <c r="F20" s="2" t="s">
        <v>8</v>
      </c>
      <c r="G20" s="2" t="s">
        <v>9</v>
      </c>
      <c r="H20" s="24" t="s">
        <v>10</v>
      </c>
      <c r="I20" s="8"/>
      <c r="J20" s="719"/>
      <c r="K20" s="720"/>
    </row>
    <row r="21" spans="1:11" ht="17.100000000000001" customHeight="1" x14ac:dyDescent="0.15">
      <c r="A21" s="17" t="s">
        <v>12</v>
      </c>
      <c r="B21" s="12"/>
      <c r="C21" s="2"/>
      <c r="D21" s="2"/>
      <c r="E21" s="12"/>
      <c r="F21" s="12"/>
      <c r="G21" s="12"/>
      <c r="H21" s="12"/>
      <c r="I21" s="51"/>
      <c r="J21" s="721"/>
      <c r="K21" s="722"/>
    </row>
    <row r="22" spans="1:11" ht="19.5" customHeight="1" x14ac:dyDescent="0.15">
      <c r="A22" s="19" t="s">
        <v>61</v>
      </c>
      <c r="B22" s="12"/>
      <c r="C22" s="26"/>
      <c r="D22" s="32"/>
      <c r="E22" s="54" t="s">
        <v>20</v>
      </c>
      <c r="F22" s="54" t="s">
        <v>20</v>
      </c>
      <c r="G22" s="54" t="s">
        <v>21</v>
      </c>
      <c r="H22" s="54"/>
      <c r="I22" s="5">
        <f t="shared" ref="I22:I24" si="1">COUNTIFS(B22:H22,"&lt;&gt;空",B22:H22,"&lt;&gt;休",B22:H22,"&lt;&gt;調",B22:H22,"&lt;&gt;",B22:H22,"&lt;&gt;調整休")</f>
        <v>3</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(4)</f>
        <v>13.5</v>
      </c>
      <c r="K22" s="692"/>
    </row>
    <row r="23" spans="1:11" ht="19.5" customHeight="1" x14ac:dyDescent="0.15">
      <c r="A23" s="20" t="s">
        <v>44</v>
      </c>
      <c r="B23" s="54" t="s">
        <v>58</v>
      </c>
      <c r="C23" s="2"/>
      <c r="D23" s="32"/>
      <c r="E23" s="54"/>
      <c r="F23" s="54" t="s">
        <v>21</v>
      </c>
      <c r="G23" s="54" t="s">
        <v>20</v>
      </c>
      <c r="H23" s="54" t="s">
        <v>58</v>
      </c>
      <c r="I23" s="5">
        <f t="shared" si="1"/>
        <v>4</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(4)</f>
        <v>21.5</v>
      </c>
      <c r="K23" s="692"/>
    </row>
    <row r="24" spans="1:11" ht="19.5" customHeight="1" x14ac:dyDescent="0.15">
      <c r="A24" s="19" t="s">
        <v>71</v>
      </c>
      <c r="B24" s="12" t="s">
        <v>27</v>
      </c>
      <c r="C24" s="2"/>
      <c r="D24" s="32"/>
      <c r="E24" s="12" t="s">
        <v>27</v>
      </c>
      <c r="F24" s="54"/>
      <c r="G24" s="54"/>
      <c r="H24" s="12" t="s">
        <v>27</v>
      </c>
      <c r="I24" s="5">
        <f t="shared" si="1"/>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13:30-19"))*(5)+(COUNTIF(B24:H24,"14-17"))*(3)+(COUNTIF(B24:H24,"16-19"))*(3)</f>
        <v>9</v>
      </c>
      <c r="K24" s="692"/>
    </row>
    <row r="25" spans="1:11" ht="19.5" customHeight="1" x14ac:dyDescent="0.15">
      <c r="A25" s="56" t="s">
        <v>66</v>
      </c>
      <c r="B25" s="16"/>
      <c r="C25" s="2"/>
      <c r="D25" s="32"/>
      <c r="E25" s="16" t="s">
        <v>210</v>
      </c>
      <c r="F25" s="54"/>
      <c r="G25" s="54"/>
      <c r="H25" s="57"/>
      <c r="I25" s="5"/>
      <c r="J25" s="682"/>
      <c r="K25" s="692"/>
    </row>
    <row r="26" spans="1:11" ht="19.5" customHeight="1" x14ac:dyDescent="0.15">
      <c r="A26" s="44"/>
      <c r="B26" s="12"/>
      <c r="C26" s="38"/>
      <c r="D26" s="38"/>
      <c r="E26" s="12"/>
      <c r="F26" s="40"/>
      <c r="G26" s="12"/>
      <c r="H26" s="40"/>
      <c r="I26" s="5"/>
      <c r="J26" s="758"/>
      <c r="K26" s="759"/>
    </row>
    <row r="27" spans="1:11" ht="19.5" customHeight="1" x14ac:dyDescent="0.15">
      <c r="A27" s="22" t="s">
        <v>0</v>
      </c>
      <c r="B27" s="90">
        <v>45859</v>
      </c>
      <c r="C27" s="90">
        <v>45860</v>
      </c>
      <c r="D27" s="90">
        <v>45861</v>
      </c>
      <c r="E27" s="90">
        <v>45862</v>
      </c>
      <c r="F27" s="90">
        <v>45863</v>
      </c>
      <c r="G27" s="90">
        <v>45864</v>
      </c>
      <c r="H27" s="90">
        <v>45865</v>
      </c>
      <c r="I27" s="7"/>
      <c r="J27" s="717" t="s">
        <v>2</v>
      </c>
      <c r="K27" s="718"/>
    </row>
    <row r="28" spans="1:11" ht="19.5" customHeight="1" x14ac:dyDescent="0.15">
      <c r="A28" s="22" t="s">
        <v>3</v>
      </c>
      <c r="B28" s="24" t="s">
        <v>4</v>
      </c>
      <c r="C28" s="21" t="s">
        <v>5</v>
      </c>
      <c r="D28" s="21" t="s">
        <v>6</v>
      </c>
      <c r="E28" s="2" t="s">
        <v>7</v>
      </c>
      <c r="F28" s="2" t="s">
        <v>8</v>
      </c>
      <c r="G28" s="2" t="s">
        <v>9</v>
      </c>
      <c r="H28" s="24" t="s">
        <v>10</v>
      </c>
      <c r="I28" s="8"/>
      <c r="J28" s="719"/>
      <c r="K28" s="720"/>
    </row>
    <row r="29" spans="1:11" ht="19.5" customHeight="1" x14ac:dyDescent="0.15">
      <c r="A29" s="17" t="s">
        <v>13</v>
      </c>
      <c r="B29" s="12"/>
      <c r="C29" s="2"/>
      <c r="D29" s="2"/>
      <c r="E29" s="12"/>
      <c r="F29" s="967" t="s">
        <v>60</v>
      </c>
      <c r="G29" s="968"/>
      <c r="H29" s="969"/>
      <c r="I29" s="5"/>
      <c r="J29" s="682"/>
      <c r="K29" s="692"/>
    </row>
    <row r="30" spans="1:11" ht="19.5" customHeight="1" x14ac:dyDescent="0.15">
      <c r="A30" s="19" t="s">
        <v>61</v>
      </c>
      <c r="B30" s="12" t="s">
        <v>58</v>
      </c>
      <c r="C30" s="26"/>
      <c r="D30" s="32"/>
      <c r="E30" s="54"/>
      <c r="F30" s="54" t="s">
        <v>21</v>
      </c>
      <c r="G30" s="54" t="s">
        <v>20</v>
      </c>
      <c r="H30" s="54" t="s">
        <v>58</v>
      </c>
      <c r="I30" s="5">
        <f t="shared" ref="I30:I32" si="2">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f>
        <v>21.5</v>
      </c>
      <c r="K30" s="692"/>
    </row>
    <row r="31" spans="1:11" ht="19.5" customHeight="1" x14ac:dyDescent="0.15">
      <c r="A31" s="20" t="s">
        <v>44</v>
      </c>
      <c r="B31" s="16"/>
      <c r="C31" s="2"/>
      <c r="D31" s="32"/>
      <c r="E31" s="54" t="s">
        <v>20</v>
      </c>
      <c r="F31" s="54" t="s">
        <v>20</v>
      </c>
      <c r="G31" s="54" t="s">
        <v>21</v>
      </c>
      <c r="H31" s="54"/>
      <c r="I31" s="5">
        <f t="shared" si="2"/>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f>
        <v>13.5</v>
      </c>
      <c r="K31" s="692"/>
    </row>
    <row r="32" spans="1:11" ht="19.5" customHeight="1" x14ac:dyDescent="0.15">
      <c r="A32" s="19" t="s">
        <v>71</v>
      </c>
      <c r="B32" s="12" t="s">
        <v>27</v>
      </c>
      <c r="C32" s="2"/>
      <c r="D32" s="32"/>
      <c r="E32" s="12" t="s">
        <v>27</v>
      </c>
      <c r="F32" s="54"/>
      <c r="G32" s="54"/>
      <c r="H32" s="12" t="s">
        <v>27</v>
      </c>
      <c r="I32" s="5">
        <f t="shared" si="2"/>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13:30-19"))*(5)+(COUNTIF(B32:H32,"14-17"))*(3)+(COUNTIF(B32:H32,"16-19"))*(3)</f>
        <v>9</v>
      </c>
      <c r="K32" s="692"/>
    </row>
    <row r="33" spans="1:14" ht="19.5" customHeight="1" x14ac:dyDescent="0.15">
      <c r="A33" s="56" t="s">
        <v>66</v>
      </c>
      <c r="B33" s="16"/>
      <c r="C33" s="2"/>
      <c r="D33" s="32"/>
      <c r="E33" s="16" t="s">
        <v>210</v>
      </c>
      <c r="F33" s="54"/>
      <c r="G33" s="54"/>
      <c r="H33" s="57"/>
      <c r="I33" s="5"/>
      <c r="J33" s="682"/>
      <c r="K33" s="692"/>
    </row>
    <row r="34" spans="1:14" ht="19.5" customHeight="1" x14ac:dyDescent="0.15">
      <c r="A34" s="44"/>
      <c r="B34" s="12"/>
      <c r="C34" s="38"/>
      <c r="D34" s="38"/>
      <c r="E34" s="12"/>
      <c r="F34" s="40"/>
      <c r="G34" s="12"/>
      <c r="H34" s="40"/>
      <c r="I34" s="5"/>
      <c r="J34" s="758"/>
      <c r="K34" s="759"/>
    </row>
    <row r="35" spans="1:14" ht="19.5" customHeight="1" x14ac:dyDescent="0.15">
      <c r="A35" s="22" t="s">
        <v>0</v>
      </c>
      <c r="B35" s="23">
        <v>45866</v>
      </c>
      <c r="C35" s="23">
        <v>45867</v>
      </c>
      <c r="D35" s="23">
        <v>45868</v>
      </c>
      <c r="E35" s="23">
        <v>45869</v>
      </c>
      <c r="F35" s="23"/>
      <c r="G35" s="23"/>
      <c r="H35" s="23"/>
      <c r="I35" s="7"/>
      <c r="J35" s="717" t="s">
        <v>2</v>
      </c>
      <c r="K35" s="718"/>
    </row>
    <row r="36" spans="1:14" ht="19.5" customHeight="1" x14ac:dyDescent="0.15">
      <c r="A36" s="22" t="s">
        <v>3</v>
      </c>
      <c r="B36" s="2" t="s">
        <v>4</v>
      </c>
      <c r="C36" s="316" t="s">
        <v>5</v>
      </c>
      <c r="D36" s="21" t="s">
        <v>6</v>
      </c>
      <c r="E36" s="2" t="s">
        <v>7</v>
      </c>
      <c r="F36" s="2"/>
      <c r="G36" s="2"/>
      <c r="H36" s="24"/>
      <c r="I36" s="8"/>
      <c r="J36" s="719"/>
      <c r="K36" s="720"/>
    </row>
    <row r="37" spans="1:14" ht="17.100000000000001" customHeight="1" x14ac:dyDescent="0.15">
      <c r="A37" s="17" t="s">
        <v>12</v>
      </c>
      <c r="B37" s="12"/>
      <c r="C37" s="2"/>
      <c r="D37" s="2"/>
      <c r="E37" s="12"/>
      <c r="F37" s="2"/>
      <c r="G37" s="2"/>
      <c r="H37" s="2"/>
      <c r="I37" s="51"/>
      <c r="J37" s="27"/>
      <c r="K37" s="49"/>
    </row>
    <row r="38" spans="1:14" ht="19.5" customHeight="1" x14ac:dyDescent="0.15">
      <c r="A38" s="19" t="s">
        <v>61</v>
      </c>
      <c r="B38" s="12"/>
      <c r="C38" s="26"/>
      <c r="D38" s="32"/>
      <c r="E38" s="54" t="s">
        <v>20</v>
      </c>
      <c r="F38" s="32"/>
      <c r="G38" s="32"/>
      <c r="H38" s="32"/>
      <c r="I38" s="5">
        <f t="shared" ref="I38:I40" si="3">COUNTIFS(B38:H38,"&lt;&gt;空",B38:H38,"&lt;&gt;休",B38:H38,"&lt;&gt;調",B38:H38,"&lt;&gt;",B38:H38,"&lt;&gt;調整休")</f>
        <v>1</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f>
        <v>4.5</v>
      </c>
      <c r="K38" s="692"/>
    </row>
    <row r="39" spans="1:14" ht="19.5" customHeight="1" x14ac:dyDescent="0.15">
      <c r="A39" s="20" t="s">
        <v>44</v>
      </c>
      <c r="B39" s="54" t="s">
        <v>58</v>
      </c>
      <c r="C39" s="2"/>
      <c r="D39" s="32"/>
      <c r="E39" s="54"/>
      <c r="F39" s="32"/>
      <c r="G39" s="32"/>
      <c r="H39" s="32"/>
      <c r="I39" s="5">
        <f t="shared" si="3"/>
        <v>1</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f>
        <v>6.25</v>
      </c>
      <c r="K39" s="692"/>
    </row>
    <row r="40" spans="1:14" ht="19.5" customHeight="1" x14ac:dyDescent="0.15">
      <c r="A40" s="19" t="s">
        <v>71</v>
      </c>
      <c r="B40" s="12" t="s">
        <v>27</v>
      </c>
      <c r="C40" s="2"/>
      <c r="D40" s="32"/>
      <c r="E40" s="12" t="s">
        <v>27</v>
      </c>
      <c r="F40" s="32"/>
      <c r="G40" s="32"/>
      <c r="H40" s="32"/>
      <c r="I40" s="5">
        <f t="shared" si="3"/>
        <v>2</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(3)+(COUNTIF(B40:H40,"16-19"))*(3)</f>
        <v>6</v>
      </c>
      <c r="K40" s="692"/>
    </row>
    <row r="41" spans="1:14" ht="19.5" customHeight="1" x14ac:dyDescent="0.15">
      <c r="A41" s="56" t="s">
        <v>66</v>
      </c>
      <c r="B41" s="16"/>
      <c r="C41" s="2"/>
      <c r="D41" s="32"/>
      <c r="E41" s="16" t="s">
        <v>210</v>
      </c>
      <c r="F41" s="32"/>
      <c r="G41" s="32"/>
      <c r="H41" s="32"/>
      <c r="I41" s="5"/>
      <c r="J41" s="682"/>
      <c r="K41" s="692"/>
    </row>
    <row r="42" spans="1:14" ht="19.5" customHeight="1" x14ac:dyDescent="0.15">
      <c r="A42" s="44"/>
      <c r="B42" s="12"/>
      <c r="C42" s="38"/>
      <c r="D42" s="38"/>
      <c r="E42" s="12"/>
      <c r="F42" s="38"/>
      <c r="G42" s="38"/>
      <c r="H42" s="38"/>
      <c r="I42" s="5"/>
      <c r="J42" s="758"/>
      <c r="K42" s="759"/>
    </row>
    <row r="43" spans="1:14" ht="19.5" customHeight="1" x14ac:dyDescent="0.15">
      <c r="A43" s="41"/>
      <c r="B43" s="42"/>
      <c r="C43" s="42"/>
      <c r="D43" s="42"/>
      <c r="E43" s="42"/>
      <c r="F43" s="42"/>
      <c r="G43" s="42"/>
      <c r="H43" s="42"/>
      <c r="I43" s="881" t="s">
        <v>227</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A51:B51"/>
    <mergeCell ref="C51:K51"/>
    <mergeCell ref="A52:B52"/>
    <mergeCell ref="C52:K52"/>
    <mergeCell ref="F29:H29"/>
    <mergeCell ref="A46:B46"/>
    <mergeCell ref="C46:K46"/>
    <mergeCell ref="C47:K47"/>
    <mergeCell ref="A49:B49"/>
    <mergeCell ref="C49:K49"/>
    <mergeCell ref="A50:B50"/>
    <mergeCell ref="J41:K41"/>
    <mergeCell ref="J42:K42"/>
    <mergeCell ref="I43:K43"/>
    <mergeCell ref="A44:B44"/>
    <mergeCell ref="D44:E44"/>
    <mergeCell ref="A45:B45"/>
    <mergeCell ref="C45:K45"/>
    <mergeCell ref="J34:K34"/>
    <mergeCell ref="J35:K36"/>
    <mergeCell ref="J38:K38"/>
    <mergeCell ref="J39:K39"/>
    <mergeCell ref="J40:K40"/>
    <mergeCell ref="J33:K33"/>
    <mergeCell ref="J21:K21"/>
    <mergeCell ref="J22:K22"/>
    <mergeCell ref="J23:K23"/>
    <mergeCell ref="J24:K24"/>
    <mergeCell ref="J25:K25"/>
    <mergeCell ref="J26:K26"/>
    <mergeCell ref="J27:K28"/>
    <mergeCell ref="J29:K29"/>
    <mergeCell ref="J30:K30"/>
    <mergeCell ref="J31:K31"/>
    <mergeCell ref="J32:K32"/>
    <mergeCell ref="J19:K20"/>
    <mergeCell ref="J7:K7"/>
    <mergeCell ref="J8:K8"/>
    <mergeCell ref="J9:K9"/>
    <mergeCell ref="J10:K10"/>
    <mergeCell ref="J11:K12"/>
    <mergeCell ref="J13:K13"/>
    <mergeCell ref="J14:K14"/>
    <mergeCell ref="J15:K15"/>
    <mergeCell ref="J16:K16"/>
    <mergeCell ref="J17:K17"/>
    <mergeCell ref="J18:K18"/>
    <mergeCell ref="J6:K6"/>
    <mergeCell ref="B1:F1"/>
    <mergeCell ref="H1:K1"/>
    <mergeCell ref="I3:I4"/>
    <mergeCell ref="J3:K4"/>
    <mergeCell ref="J5:K5"/>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240290F-6EDA-4B35-A705-B10D291AE34C}">
          <x14:formula1>
            <xm:f>'F:\Users\clmiwa-three\Downloads\[《中村》新田・草加 エリア 仮シフト【12月16日～1月15日】.xlsx]参照データベース'!#REF!</xm:f>
          </x14:formula1>
          <xm:sqref>C18:D18 C26:D26 G1 C34:D34 B10:D10 C42:D42 C43:E43 F42:H43</xm:sqref>
        </x14:dataValidation>
      </x14:dataValidations>
    </ext>
  </extLst>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329F9-96D8-4354-B453-A1BB03FA23EC}">
  <sheetPr>
    <pageSetUpPr fitToPage="1"/>
  </sheetPr>
  <dimension ref="A1:X52"/>
  <sheetViews>
    <sheetView zoomScale="85" zoomScaleNormal="85" workbookViewId="0">
      <selection activeCell="P18" sqref="P18"/>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228</v>
      </c>
      <c r="C1" s="683"/>
      <c r="D1" s="683"/>
      <c r="E1" s="683"/>
      <c r="F1" s="683"/>
      <c r="H1" s="767" t="s">
        <v>55</v>
      </c>
      <c r="I1" s="768"/>
      <c r="J1" s="769"/>
      <c r="K1" s="770"/>
    </row>
    <row r="2" spans="1:24" ht="18" customHeight="1" x14ac:dyDescent="0.15">
      <c r="A2" s="14"/>
      <c r="I2" s="14"/>
      <c r="J2" s="3"/>
      <c r="K2" s="4"/>
    </row>
    <row r="3" spans="1:24" ht="18" customHeight="1" x14ac:dyDescent="0.15">
      <c r="A3" s="2" t="s">
        <v>64</v>
      </c>
      <c r="B3" s="259"/>
      <c r="C3" s="259">
        <v>45839</v>
      </c>
      <c r="D3" s="259">
        <v>45840</v>
      </c>
      <c r="E3" s="259">
        <v>45841</v>
      </c>
      <c r="F3" s="259">
        <v>45842</v>
      </c>
      <c r="G3" s="259">
        <v>45843</v>
      </c>
      <c r="H3" s="259">
        <v>45844</v>
      </c>
      <c r="I3" s="727" t="s">
        <v>1</v>
      </c>
      <c r="J3" s="717" t="s">
        <v>2</v>
      </c>
      <c r="K3" s="718"/>
    </row>
    <row r="4" spans="1:24" ht="18" customHeight="1" x14ac:dyDescent="0.15">
      <c r="A4" s="2" t="s">
        <v>3</v>
      </c>
      <c r="B4" s="62"/>
      <c r="C4" s="62" t="s">
        <v>5</v>
      </c>
      <c r="D4" s="21" t="s">
        <v>6</v>
      </c>
      <c r="E4" s="2" t="s">
        <v>7</v>
      </c>
      <c r="F4" s="2" t="s">
        <v>8</v>
      </c>
      <c r="G4" s="2" t="s">
        <v>9</v>
      </c>
      <c r="H4" s="24" t="s">
        <v>10</v>
      </c>
      <c r="I4" s="728"/>
      <c r="J4" s="719"/>
      <c r="K4" s="720"/>
    </row>
    <row r="5" spans="1:24" ht="18" customHeight="1" thickBot="1" x14ac:dyDescent="0.2">
      <c r="A5" s="104" t="s">
        <v>12</v>
      </c>
      <c r="B5" s="140"/>
      <c r="C5" s="140"/>
      <c r="D5" s="105"/>
      <c r="E5" s="99"/>
      <c r="F5" s="99"/>
      <c r="G5" s="99"/>
      <c r="H5" s="99"/>
      <c r="I5" s="100"/>
      <c r="J5" s="765"/>
      <c r="K5" s="766"/>
    </row>
    <row r="6" spans="1:24" ht="18" customHeight="1" x14ac:dyDescent="0.15">
      <c r="A6" s="771" t="s">
        <v>52</v>
      </c>
      <c r="B6" s="141"/>
      <c r="C6" s="141"/>
      <c r="D6" s="109"/>
      <c r="E6" s="107"/>
      <c r="F6" s="107"/>
      <c r="G6" s="110"/>
      <c r="H6" s="110"/>
      <c r="I6" s="775"/>
      <c r="J6" s="777"/>
      <c r="K6" s="778"/>
      <c r="N6" s="6"/>
      <c r="O6" s="6"/>
      <c r="P6" s="6"/>
      <c r="Q6" s="6"/>
      <c r="R6" s="6"/>
      <c r="S6" s="6"/>
      <c r="T6" s="6"/>
      <c r="U6" s="6"/>
      <c r="V6" s="6"/>
      <c r="W6" s="6"/>
      <c r="X6" s="6"/>
    </row>
    <row r="7" spans="1:24" ht="18" customHeight="1" thickBot="1" x14ac:dyDescent="0.2">
      <c r="A7" s="772"/>
      <c r="B7" s="142"/>
      <c r="C7" s="142"/>
      <c r="D7" s="113"/>
      <c r="E7" s="111"/>
      <c r="F7" s="111"/>
      <c r="G7" s="122"/>
      <c r="H7" s="111" t="s">
        <v>27</v>
      </c>
      <c r="I7" s="776"/>
      <c r="J7" s="779"/>
      <c r="K7" s="780"/>
      <c r="N7" s="6"/>
      <c r="O7" s="6"/>
      <c r="P7" s="6"/>
      <c r="Q7" s="6"/>
      <c r="R7" s="6"/>
      <c r="S7" s="6"/>
      <c r="T7" s="6"/>
      <c r="U7" s="6"/>
      <c r="V7" s="6"/>
      <c r="W7" s="6"/>
      <c r="X7" s="6"/>
    </row>
    <row r="8" spans="1:24" ht="18" customHeight="1" x14ac:dyDescent="0.15">
      <c r="A8" s="43" t="s">
        <v>53</v>
      </c>
      <c r="B8" s="36"/>
      <c r="C8" s="36"/>
      <c r="D8" s="106"/>
      <c r="E8" s="29" t="s">
        <v>20</v>
      </c>
      <c r="F8" s="29"/>
      <c r="G8" s="29" t="s">
        <v>20</v>
      </c>
      <c r="H8" s="29"/>
      <c r="I8" s="43">
        <f>COUNTIFS(B8:H8,"&lt;&gt;空",B8:H8,"&lt;&gt;休",B8:H8,"&lt;&gt;調",B8:H8,"&lt;&gt;",B8:H8,"&lt;&gt;調整休")</f>
        <v>2</v>
      </c>
      <c r="J8" s="781">
        <f>SUM(COUNTIF(B8:H8,"9-16"))*(6.25)+(COUNTIF(B8:H8,"9-15"))*(5.5)+(COUNTIF(B8:H8,"9-14"))*(4.5)+(COUNTIF(B8:H8,"16-19"))*(3)+(COUNTIF(B8:H8,"15-19"))*(4)+(COUNTIF(B8:H8,"14-19"))*(4.5)+(COUNTIF(B8:H8,"13-19"))*(5.5)+(COUNTIF(B8:H8,"12-19"))*(6.25)</f>
        <v>9</v>
      </c>
      <c r="K8" s="782"/>
      <c r="N8" s="6"/>
      <c r="O8" s="6"/>
      <c r="P8" s="6"/>
      <c r="Q8" s="6"/>
      <c r="R8" s="6"/>
      <c r="S8" s="6"/>
      <c r="T8" s="6"/>
      <c r="U8" s="6"/>
      <c r="V8" s="6"/>
      <c r="W8" s="6"/>
      <c r="X8" s="6"/>
    </row>
    <row r="9" spans="1:24" ht="18" customHeight="1" x14ac:dyDescent="0.15">
      <c r="A9" s="5" t="s">
        <v>54</v>
      </c>
      <c r="B9" s="77"/>
      <c r="C9" s="77"/>
      <c r="D9" s="46"/>
      <c r="E9" s="12" t="s">
        <v>21</v>
      </c>
      <c r="F9" s="12" t="s">
        <v>20</v>
      </c>
      <c r="G9" s="12"/>
      <c r="H9" s="12"/>
      <c r="I9" s="5">
        <f>COUNTIFS(B9:H9,"&lt;&gt;空",B9:H9,"&lt;&gt;休",B9:H9,"&lt;&gt;調",B9:H9,"&lt;&gt;",B9:H9,"&lt;&gt;調整休")</f>
        <v>2</v>
      </c>
      <c r="J9" s="682">
        <f>SUM(COUNTIF(B9:H9,"9-16"))*(6.25)+(COUNTIF(B9:H9,"9-15"))*(5.5)+(COUNTIF(B9:H9,"9-14"))*(4.5)+(COUNTIF(B9:H9,"16-19"))*(3)+(COUNTIF(B9:H9,"15-19"))*(4)+(COUNTIF(B9:H9,"14-19"))*(4.5)+(COUNTIF(B9:H9,"13-19"))*(5.5)+(COUNTIF(B9:H9,"12-19"))*(6.25)</f>
        <v>9</v>
      </c>
      <c r="K9" s="692"/>
    </row>
    <row r="10" spans="1:24" ht="18" customHeight="1" x14ac:dyDescent="0.15">
      <c r="A10" s="43" t="s">
        <v>63</v>
      </c>
      <c r="B10" s="39"/>
      <c r="C10" s="39"/>
      <c r="D10" s="39"/>
      <c r="E10" s="12"/>
      <c r="F10" s="12" t="s">
        <v>21</v>
      </c>
      <c r="G10" s="12" t="s">
        <v>21</v>
      </c>
      <c r="H10" s="12" t="s">
        <v>58</v>
      </c>
      <c r="I10" s="5">
        <f>COUNTIFS(B10:H10,"&lt;&gt;空",B10:H10,"&lt;&gt;休",B10:H10,"&lt;&gt;調",B10:H10,"&lt;&gt;",B10:H10,"&lt;&gt;調整休")</f>
        <v>3</v>
      </c>
      <c r="J10" s="682">
        <f>SUM(COUNTIF(B10:H10,"9-16"))*(6.25)+(COUNTIF(B10:H10,"9-15"))*(5.5)+(COUNTIF(B10:H10,"9-14"))*(4.5)+(COUNTIF(B10:H10,"16-19"))*(3)+(COUNTIF(B10:H10,"15-19"))*(4)+(COUNTIF(B10:H10,"14-19"))*(4.5)+(COUNTIF(B10:H10,"13-19"))*(5.5)+(COUNTIF(B10:H10,"12-19"))*(6.25)</f>
        <v>15.25</v>
      </c>
      <c r="K10" s="692"/>
    </row>
    <row r="11" spans="1:24" ht="18" customHeight="1" x14ac:dyDescent="0.15">
      <c r="A11" s="33" t="s">
        <v>0</v>
      </c>
      <c r="B11" s="53">
        <v>45845</v>
      </c>
      <c r="C11" s="53">
        <v>45846</v>
      </c>
      <c r="D11" s="53">
        <v>45847</v>
      </c>
      <c r="E11" s="53">
        <v>45848</v>
      </c>
      <c r="F11" s="53">
        <v>45849</v>
      </c>
      <c r="G11" s="53">
        <v>45850</v>
      </c>
      <c r="H11" s="53">
        <v>45851</v>
      </c>
      <c r="I11" s="7"/>
      <c r="J11" s="717" t="s">
        <v>2</v>
      </c>
      <c r="K11" s="718"/>
    </row>
    <row r="12" spans="1:24" ht="18" customHeight="1" x14ac:dyDescent="0.15">
      <c r="A12" s="22" t="s">
        <v>3</v>
      </c>
      <c r="B12" s="2" t="s">
        <v>4</v>
      </c>
      <c r="C12" s="2" t="s">
        <v>5</v>
      </c>
      <c r="D12" s="21" t="s">
        <v>6</v>
      </c>
      <c r="E12" s="2" t="s">
        <v>7</v>
      </c>
      <c r="F12" s="2" t="s">
        <v>8</v>
      </c>
      <c r="G12" s="2" t="s">
        <v>9</v>
      </c>
      <c r="H12" s="24" t="s">
        <v>10</v>
      </c>
      <c r="I12" s="8"/>
      <c r="J12" s="719"/>
      <c r="K12" s="720"/>
    </row>
    <row r="13" spans="1:24" ht="18" customHeight="1" thickBot="1" x14ac:dyDescent="0.2">
      <c r="A13" s="104" t="s">
        <v>13</v>
      </c>
      <c r="B13" s="99"/>
      <c r="C13" s="105"/>
      <c r="D13" s="105"/>
      <c r="E13" s="99"/>
      <c r="F13" s="972" t="s">
        <v>60</v>
      </c>
      <c r="G13" s="973"/>
      <c r="H13" s="974"/>
      <c r="I13" s="100"/>
      <c r="J13" s="765"/>
      <c r="K13" s="766"/>
    </row>
    <row r="14" spans="1:24" ht="20.45" customHeight="1" x14ac:dyDescent="0.15">
      <c r="A14" s="771" t="s">
        <v>52</v>
      </c>
      <c r="B14" s="107"/>
      <c r="C14" s="108"/>
      <c r="D14" s="109"/>
      <c r="E14" s="107"/>
      <c r="F14" s="107"/>
      <c r="G14" s="110"/>
      <c r="H14" s="110"/>
      <c r="I14" s="775"/>
      <c r="J14" s="777"/>
      <c r="K14" s="778"/>
    </row>
    <row r="15" spans="1:24" ht="20.45" customHeight="1" thickBot="1" x14ac:dyDescent="0.2">
      <c r="A15" s="772"/>
      <c r="B15" s="122" t="s">
        <v>188</v>
      </c>
      <c r="C15" s="112"/>
      <c r="D15" s="113"/>
      <c r="E15" s="111"/>
      <c r="F15" s="111"/>
      <c r="G15" s="122"/>
      <c r="H15" s="111" t="s">
        <v>27</v>
      </c>
      <c r="I15" s="776"/>
      <c r="J15" s="779"/>
      <c r="K15" s="780"/>
    </row>
    <row r="16" spans="1:24" ht="18" customHeight="1" x14ac:dyDescent="0.15">
      <c r="A16" s="43" t="s">
        <v>53</v>
      </c>
      <c r="B16" s="29" t="s">
        <v>20</v>
      </c>
      <c r="C16" s="106"/>
      <c r="D16" s="106"/>
      <c r="E16" s="29" t="s">
        <v>20</v>
      </c>
      <c r="F16" s="29"/>
      <c r="G16" s="29" t="s">
        <v>20</v>
      </c>
      <c r="H16" s="29"/>
      <c r="I16" s="43">
        <f t="shared" ref="I16:I18" si="0">COUNTIFS(B16:H16,"&lt;&gt;空",B16:H16,"&lt;&gt;休",B16:H16,"&lt;&gt;調",B16:H16,"&lt;&gt;",B16:H16,"&lt;&gt;調整休")</f>
        <v>3</v>
      </c>
      <c r="J16" s="781">
        <f>SUM(COUNTIF(B16:H16,"9-16"))*(6.25)+(COUNTIF(B16:H16,"9-15"))*(5.5)+(COUNTIF(B16:H16,"9-14"))*(4.5)+(COUNTIF(B16:H16,"16-19"))*(3)+(COUNTIF(B16:H16,"15-19"))*(4)+(COUNTIF(B16:H16,"14-19"))*(4.5)+(COUNTIF(B16:H16,"13-19"))*(5.5)+(COUNTIF(B16:H16,"12-19"))*(6.25)</f>
        <v>13.5</v>
      </c>
      <c r="K16" s="782"/>
    </row>
    <row r="17" spans="1:11" ht="18" customHeight="1" x14ac:dyDescent="0.15">
      <c r="A17" s="5" t="s">
        <v>54</v>
      </c>
      <c r="B17" s="12" t="s">
        <v>21</v>
      </c>
      <c r="C17" s="45"/>
      <c r="D17" s="46"/>
      <c r="E17" s="12" t="s">
        <v>21</v>
      </c>
      <c r="F17" s="12" t="s">
        <v>20</v>
      </c>
      <c r="G17" s="12"/>
      <c r="H17" s="12"/>
      <c r="I17" s="5">
        <f t="shared" si="0"/>
        <v>3</v>
      </c>
      <c r="J17" s="682">
        <f>SUM(COUNTIF(B17:H17,"9-16"))*(6.25)+(COUNTIF(B17:H17,"9-15"))*(5.5)+(COUNTIF(B17:H17,"9-14"))*(4.5)+(COUNTIF(B17:H17,"16-19"))*(3)+(COUNTIF(B17:H17,"15-19"))*(4)+(COUNTIF(B17:H17,"14-19"))*(4.5)+(COUNTIF(B17:H17,"13-19"))*(5.5)+(COUNTIF(B17:H17,"12-19"))*(6.25)</f>
        <v>13.5</v>
      </c>
      <c r="K17" s="692"/>
    </row>
    <row r="18" spans="1:11" ht="18" customHeight="1" x14ac:dyDescent="0.15">
      <c r="A18" s="43" t="s">
        <v>63</v>
      </c>
      <c r="B18" s="12"/>
      <c r="C18" s="38"/>
      <c r="D18" s="39"/>
      <c r="E18" s="12"/>
      <c r="F18" s="12" t="s">
        <v>21</v>
      </c>
      <c r="G18" s="12" t="s">
        <v>21</v>
      </c>
      <c r="H18" s="12" t="s">
        <v>58</v>
      </c>
      <c r="I18" s="5">
        <f t="shared" si="0"/>
        <v>3</v>
      </c>
      <c r="J18" s="682">
        <f>SUM(COUNTIF(B18:H18,"9-16"))*(6.25)+(COUNTIF(B18:H18,"9-15"))*(5.5)+(COUNTIF(B18:H18,"9-14"))*(4.5)+(COUNTIF(B18:H18,"16-19"))*(3)+(COUNTIF(B18:H18,"15-19"))*(4)+(COUNTIF(B18:H18,"14-19"))*(4.5)+(COUNTIF(B18:H18,"13-19"))*(5.5)+(COUNTIF(B18:H18,"12-19"))*(6.25)</f>
        <v>15.25</v>
      </c>
      <c r="K18" s="692"/>
    </row>
    <row r="19" spans="1:11" ht="18" customHeight="1" x14ac:dyDescent="0.15">
      <c r="A19" s="22" t="s">
        <v>0</v>
      </c>
      <c r="B19" s="23">
        <v>45852</v>
      </c>
      <c r="C19" s="23">
        <v>45853</v>
      </c>
      <c r="D19" s="23">
        <v>45854</v>
      </c>
      <c r="E19" s="23">
        <v>45855</v>
      </c>
      <c r="F19" s="23">
        <v>45856</v>
      </c>
      <c r="G19" s="23">
        <v>45857</v>
      </c>
      <c r="H19" s="23">
        <v>45858</v>
      </c>
      <c r="I19" s="7"/>
      <c r="J19" s="717" t="s">
        <v>2</v>
      </c>
      <c r="K19" s="718"/>
    </row>
    <row r="20" spans="1:11" ht="18" customHeight="1" x14ac:dyDescent="0.15">
      <c r="A20" s="22" t="s">
        <v>3</v>
      </c>
      <c r="B20" s="2" t="s">
        <v>4</v>
      </c>
      <c r="C20" s="21" t="s">
        <v>5</v>
      </c>
      <c r="D20" s="21" t="s">
        <v>6</v>
      </c>
      <c r="E20" s="2" t="s">
        <v>7</v>
      </c>
      <c r="F20" s="2" t="s">
        <v>8</v>
      </c>
      <c r="G20" s="2" t="s">
        <v>9</v>
      </c>
      <c r="H20" s="24" t="s">
        <v>10</v>
      </c>
      <c r="I20" s="8"/>
      <c r="J20" s="719"/>
      <c r="K20" s="720"/>
    </row>
    <row r="21" spans="1:11" ht="18" customHeight="1" thickBot="1" x14ac:dyDescent="0.2">
      <c r="A21" s="104" t="s">
        <v>12</v>
      </c>
      <c r="B21" s="99"/>
      <c r="C21" s="105"/>
      <c r="D21" s="105"/>
      <c r="E21" s="99"/>
      <c r="F21" s="99"/>
      <c r="G21" s="99"/>
      <c r="H21" s="99"/>
      <c r="I21" s="100"/>
      <c r="J21" s="785"/>
      <c r="K21" s="766"/>
    </row>
    <row r="22" spans="1:11" ht="19.5" customHeight="1" x14ac:dyDescent="0.15">
      <c r="A22" s="771" t="s">
        <v>52</v>
      </c>
      <c r="B22" s="107"/>
      <c r="C22" s="108"/>
      <c r="D22" s="109"/>
      <c r="E22" s="107"/>
      <c r="F22" s="107"/>
      <c r="G22" s="110"/>
      <c r="H22" s="110"/>
      <c r="I22" s="775"/>
      <c r="J22" s="777"/>
      <c r="K22" s="778"/>
    </row>
    <row r="23" spans="1:11" ht="19.5" customHeight="1" thickBot="1" x14ac:dyDescent="0.2">
      <c r="A23" s="772"/>
      <c r="B23" s="122" t="s">
        <v>188</v>
      </c>
      <c r="C23" s="112"/>
      <c r="D23" s="113"/>
      <c r="E23" s="111"/>
      <c r="F23" s="111"/>
      <c r="G23" s="122"/>
      <c r="H23" s="111" t="s">
        <v>27</v>
      </c>
      <c r="I23" s="776"/>
      <c r="J23" s="779"/>
      <c r="K23" s="780"/>
    </row>
    <row r="24" spans="1:11" ht="18" customHeight="1" x14ac:dyDescent="0.15">
      <c r="A24" s="43" t="s">
        <v>53</v>
      </c>
      <c r="B24" s="29" t="s">
        <v>20</v>
      </c>
      <c r="C24" s="106"/>
      <c r="D24" s="106"/>
      <c r="E24" s="29" t="s">
        <v>20</v>
      </c>
      <c r="F24" s="29"/>
      <c r="G24" s="29" t="s">
        <v>20</v>
      </c>
      <c r="H24" s="29"/>
      <c r="I24" s="43">
        <f t="shared" ref="I24:I26" si="1">COUNTIFS(B24:H24,"&lt;&gt;空",B24:H24,"&lt;&gt;休",B24:H24,"&lt;&gt;調",B24:H24,"&lt;&gt;",B24:H24,"&lt;&gt;調整休")</f>
        <v>3</v>
      </c>
      <c r="J24" s="781">
        <f>SUM(COUNTIF(B24:H24,"9-16"))*(6.25)+(COUNTIF(B24:H24,"9-15"))*(5.5)+(COUNTIF(B24:H24,"9-14"))*(4.5)+(COUNTIF(B24:H24,"16-19"))*(3)+(COUNTIF(B24:H24,"15-19"))*(4)+(COUNTIF(B24:H24,"14-19"))*(4.5)+(COUNTIF(B24:H24,"13-19"))*(5.5)+(COUNTIF(B24:H24,"12-19"))*(6.25)</f>
        <v>13.5</v>
      </c>
      <c r="K24" s="782"/>
    </row>
    <row r="25" spans="1:11" ht="18" customHeight="1" x14ac:dyDescent="0.15">
      <c r="A25" s="5" t="s">
        <v>54</v>
      </c>
      <c r="B25" s="12" t="s">
        <v>21</v>
      </c>
      <c r="C25" s="45"/>
      <c r="D25" s="46"/>
      <c r="E25" s="12" t="s">
        <v>21</v>
      </c>
      <c r="F25" s="12" t="s">
        <v>20</v>
      </c>
      <c r="G25" s="12"/>
      <c r="H25" s="12"/>
      <c r="I25" s="5">
        <f t="shared" si="1"/>
        <v>3</v>
      </c>
      <c r="J25" s="682">
        <f>SUM(COUNTIF(B25:H25,"9-16"))*(6.25)+(COUNTIF(B25:H25,"9-15"))*(5.5)+(COUNTIF(B25:H25,"9-14"))*(4.5)+(COUNTIF(B25:H25,"16-19"))*(3)+(COUNTIF(B25:H25,"15-19"))*(4)+(COUNTIF(B25:H25,"14-19"))*(4.5)+(COUNTIF(B25:H25,"13-19"))*(5.5)+(COUNTIF(B25:H25,"12-19"))*(6.25)</f>
        <v>13.5</v>
      </c>
      <c r="K25" s="692"/>
    </row>
    <row r="26" spans="1:11" ht="18" customHeight="1" x14ac:dyDescent="0.15">
      <c r="A26" s="43" t="s">
        <v>63</v>
      </c>
      <c r="B26" s="12"/>
      <c r="C26" s="38"/>
      <c r="D26" s="39"/>
      <c r="E26" s="12"/>
      <c r="F26" s="12" t="s">
        <v>21</v>
      </c>
      <c r="G26" s="12" t="s">
        <v>21</v>
      </c>
      <c r="H26" s="12" t="s">
        <v>58</v>
      </c>
      <c r="I26" s="5">
        <f t="shared" si="1"/>
        <v>3</v>
      </c>
      <c r="J26" s="682">
        <f>SUM(COUNTIF(B26:H26,"9-16"))*(6.25)+(COUNTIF(B26:H26,"9-15"))*(5.5)+(COUNTIF(B26:H26,"9-14"))*(4.5)+(COUNTIF(B26:H26,"16-19"))*(3)+(COUNTIF(B26:H26,"15-19"))*(4)+(COUNTIF(B26:H26,"14-19"))*(4.5)+(COUNTIF(B26:H26,"13-19"))*(5.5)+(COUNTIF(B26:H26,"12-19"))*(6.25)</f>
        <v>15.25</v>
      </c>
      <c r="K26" s="692"/>
    </row>
    <row r="27" spans="1:11" ht="18" customHeight="1" x14ac:dyDescent="0.15">
      <c r="A27" s="22" t="s">
        <v>0</v>
      </c>
      <c r="B27" s="90">
        <v>45859</v>
      </c>
      <c r="C27" s="90">
        <v>45860</v>
      </c>
      <c r="D27" s="90">
        <v>45861</v>
      </c>
      <c r="E27" s="90">
        <v>45862</v>
      </c>
      <c r="F27" s="90">
        <v>45863</v>
      </c>
      <c r="G27" s="90">
        <v>45864</v>
      </c>
      <c r="H27" s="90">
        <v>45865</v>
      </c>
      <c r="I27" s="7"/>
      <c r="J27" s="717" t="s">
        <v>2</v>
      </c>
      <c r="K27" s="718"/>
    </row>
    <row r="28" spans="1:11" ht="18" customHeight="1" x14ac:dyDescent="0.15">
      <c r="A28" s="22" t="s">
        <v>3</v>
      </c>
      <c r="B28" s="24" t="s">
        <v>4</v>
      </c>
      <c r="C28" s="21" t="s">
        <v>5</v>
      </c>
      <c r="D28" s="21" t="s">
        <v>6</v>
      </c>
      <c r="E28" s="2" t="s">
        <v>7</v>
      </c>
      <c r="F28" s="2" t="s">
        <v>8</v>
      </c>
      <c r="G28" s="2" t="s">
        <v>9</v>
      </c>
      <c r="H28" s="24" t="s">
        <v>10</v>
      </c>
      <c r="I28" s="8"/>
      <c r="J28" s="719"/>
      <c r="K28" s="720"/>
    </row>
    <row r="29" spans="1:11" ht="18" customHeight="1" thickBot="1" x14ac:dyDescent="0.2">
      <c r="A29" s="104" t="s">
        <v>13</v>
      </c>
      <c r="B29" s="99"/>
      <c r="C29" s="105"/>
      <c r="D29" s="105"/>
      <c r="E29" s="99"/>
      <c r="F29" s="99"/>
      <c r="G29" s="99"/>
      <c r="H29" s="99"/>
      <c r="I29" s="100"/>
      <c r="J29" s="765"/>
      <c r="K29" s="766"/>
    </row>
    <row r="30" spans="1:11" ht="20.45" customHeight="1" x14ac:dyDescent="0.15">
      <c r="A30" s="771" t="s">
        <v>52</v>
      </c>
      <c r="B30" s="107"/>
      <c r="C30" s="108"/>
      <c r="D30" s="109"/>
      <c r="E30" s="107"/>
      <c r="F30" s="107"/>
      <c r="G30" s="110"/>
      <c r="H30" s="110"/>
      <c r="I30" s="775"/>
      <c r="J30" s="777"/>
      <c r="K30" s="778"/>
    </row>
    <row r="31" spans="1:11" ht="20.45" customHeight="1" thickBot="1" x14ac:dyDescent="0.2">
      <c r="A31" s="772"/>
      <c r="B31" s="122" t="s">
        <v>188</v>
      </c>
      <c r="C31" s="112"/>
      <c r="D31" s="113"/>
      <c r="E31" s="111"/>
      <c r="F31" s="111"/>
      <c r="G31" s="122"/>
      <c r="H31" s="111" t="s">
        <v>27</v>
      </c>
      <c r="I31" s="776"/>
      <c r="J31" s="779"/>
      <c r="K31" s="780"/>
    </row>
    <row r="32" spans="1:11" ht="18" customHeight="1" x14ac:dyDescent="0.15">
      <c r="A32" s="43" t="s">
        <v>53</v>
      </c>
      <c r="B32" s="29" t="s">
        <v>20</v>
      </c>
      <c r="C32" s="106"/>
      <c r="D32" s="106"/>
      <c r="E32" s="29" t="s">
        <v>20</v>
      </c>
      <c r="F32" s="29"/>
      <c r="G32" s="29" t="s">
        <v>20</v>
      </c>
      <c r="H32" s="29"/>
      <c r="I32" s="43">
        <f t="shared" ref="I32:I34" si="2">COUNTIFS(B32:H32,"&lt;&gt;空",B32:H32,"&lt;&gt;休",B32:H32,"&lt;&gt;調",B32:H32,"&lt;&gt;",B32:H32,"&lt;&gt;調整休")</f>
        <v>3</v>
      </c>
      <c r="J32" s="781">
        <f>SUM(COUNTIF(B32:H32,"9-16"))*(6.25)+(COUNTIF(B32:H32,"9-15"))*(5.5)+(COUNTIF(B32:H32,"9-14"))*(4.5)+(COUNTIF(B32:H32,"16-19"))*(3)+(COUNTIF(B32:H32,"15-19"))*(4)+(COUNTIF(B32:H32,"14-19"))*(4.5)+(COUNTIF(B32:H32,"13-19"))*(5.5)+(COUNTIF(B32:H32,"12-19"))*(6.25)</f>
        <v>13.5</v>
      </c>
      <c r="K32" s="782"/>
    </row>
    <row r="33" spans="1:14" ht="18" customHeight="1" x14ac:dyDescent="0.15">
      <c r="A33" s="5" t="s">
        <v>54</v>
      </c>
      <c r="B33" s="12" t="s">
        <v>21</v>
      </c>
      <c r="C33" s="45"/>
      <c r="D33" s="46"/>
      <c r="E33" s="12" t="s">
        <v>21</v>
      </c>
      <c r="F33" s="12" t="s">
        <v>20</v>
      </c>
      <c r="G33" s="12"/>
      <c r="H33" s="12"/>
      <c r="I33" s="5">
        <f t="shared" si="2"/>
        <v>3</v>
      </c>
      <c r="J33" s="682">
        <f>SUM(COUNTIF(B33:H33,"9-16"))*(6.25)+(COUNTIF(B33:H33,"9-15"))*(5.5)+(COUNTIF(B33:H33,"9-14"))*(4.5)+(COUNTIF(B33:H33,"16-19"))*(3)+(COUNTIF(B33:H33,"15-19"))*(4)+(COUNTIF(B33:H33,"14-19"))*(4.5)+(COUNTIF(B33:H33,"13-19"))*(5.5)+(COUNTIF(B33:H33,"12-19"))*(6.25)</f>
        <v>13.5</v>
      </c>
      <c r="K33" s="692"/>
    </row>
    <row r="34" spans="1:14" ht="18" customHeight="1" x14ac:dyDescent="0.15">
      <c r="A34" s="43" t="s">
        <v>63</v>
      </c>
      <c r="B34" s="12"/>
      <c r="C34" s="38"/>
      <c r="D34" s="39"/>
      <c r="E34" s="12"/>
      <c r="F34" s="12" t="s">
        <v>21</v>
      </c>
      <c r="G34" s="12" t="s">
        <v>21</v>
      </c>
      <c r="H34" s="12" t="s">
        <v>58</v>
      </c>
      <c r="I34" s="5">
        <f t="shared" si="2"/>
        <v>3</v>
      </c>
      <c r="J34" s="682">
        <f>SUM(COUNTIF(B34:H34,"9-16"))*(6.25)+(COUNTIF(B34:H34,"9-15"))*(5.5)+(COUNTIF(B34:H34,"9-14"))*(4.5)+(COUNTIF(B34:H34,"16-19"))*(3)+(COUNTIF(B34:H34,"15-19"))*(4)+(COUNTIF(B34:H34,"14-19"))*(4.5)+(COUNTIF(B34:H34,"13-19"))*(5.5)+(COUNTIF(B34:H34,"12-19"))*(6.25)</f>
        <v>15.25</v>
      </c>
      <c r="K34" s="692"/>
    </row>
    <row r="35" spans="1:14" ht="18" customHeight="1" x14ac:dyDescent="0.15">
      <c r="A35" s="22" t="s">
        <v>0</v>
      </c>
      <c r="B35" s="23">
        <v>45866</v>
      </c>
      <c r="C35" s="23">
        <v>45867</v>
      </c>
      <c r="D35" s="23">
        <v>45868</v>
      </c>
      <c r="E35" s="23">
        <v>45869</v>
      </c>
      <c r="F35" s="23"/>
      <c r="G35" s="23"/>
      <c r="H35" s="23"/>
      <c r="I35" s="7"/>
      <c r="J35" s="717" t="s">
        <v>2</v>
      </c>
      <c r="K35" s="718"/>
    </row>
    <row r="36" spans="1:14" ht="18" customHeight="1" x14ac:dyDescent="0.15">
      <c r="A36" s="22" t="s">
        <v>3</v>
      </c>
      <c r="B36" s="2" t="s">
        <v>4</v>
      </c>
      <c r="C36" s="316" t="s">
        <v>5</v>
      </c>
      <c r="D36" s="21" t="s">
        <v>6</v>
      </c>
      <c r="E36" s="2" t="s">
        <v>7</v>
      </c>
      <c r="F36" s="2"/>
      <c r="G36" s="2"/>
      <c r="H36" s="24"/>
      <c r="I36" s="8"/>
      <c r="J36" s="719"/>
      <c r="K36" s="720"/>
    </row>
    <row r="37" spans="1:14" ht="18" customHeight="1" thickBot="1" x14ac:dyDescent="0.2">
      <c r="A37" s="104" t="s">
        <v>12</v>
      </c>
      <c r="B37" s="99"/>
      <c r="C37" s="105"/>
      <c r="D37" s="105"/>
      <c r="E37" s="99"/>
      <c r="F37" s="105"/>
      <c r="G37" s="105"/>
      <c r="H37" s="105"/>
      <c r="I37" s="100"/>
      <c r="J37" s="785"/>
      <c r="K37" s="766"/>
    </row>
    <row r="38" spans="1:14" ht="19.5" customHeight="1" x14ac:dyDescent="0.15">
      <c r="A38" s="771" t="s">
        <v>52</v>
      </c>
      <c r="B38" s="107"/>
      <c r="C38" s="108"/>
      <c r="D38" s="109"/>
      <c r="E38" s="107"/>
      <c r="F38" s="109"/>
      <c r="G38" s="109"/>
      <c r="H38" s="109"/>
      <c r="I38" s="775"/>
      <c r="J38" s="777"/>
      <c r="K38" s="778"/>
    </row>
    <row r="39" spans="1:14" ht="19.5" customHeight="1" thickBot="1" x14ac:dyDescent="0.2">
      <c r="A39" s="772"/>
      <c r="B39" s="122" t="s">
        <v>188</v>
      </c>
      <c r="C39" s="112"/>
      <c r="D39" s="113"/>
      <c r="E39" s="111"/>
      <c r="F39" s="113"/>
      <c r="G39" s="113"/>
      <c r="H39" s="113"/>
      <c r="I39" s="776"/>
      <c r="J39" s="779"/>
      <c r="K39" s="780"/>
    </row>
    <row r="40" spans="1:14" ht="18" customHeight="1" x14ac:dyDescent="0.15">
      <c r="A40" s="43" t="s">
        <v>53</v>
      </c>
      <c r="B40" s="29" t="s">
        <v>20</v>
      </c>
      <c r="C40" s="106"/>
      <c r="D40" s="106"/>
      <c r="E40" s="29" t="s">
        <v>20</v>
      </c>
      <c r="F40" s="106"/>
      <c r="G40" s="106"/>
      <c r="H40" s="106"/>
      <c r="I40" s="43">
        <f>COUNTIFS(B40:H40,"&lt;&gt;空",B40:H40,"&lt;&gt;休",B40:H40,"&lt;&gt;調",B40:H40,"&lt;&gt;",B40:H40,"&lt;&gt;調整休")</f>
        <v>2</v>
      </c>
      <c r="J40" s="781">
        <f>SUM(COUNTIF(B40:H40,"9-16"))*(6.25)+(COUNTIF(B40:H40,"9-15"))*(5.5)+(COUNTIF(B40:H40,"9-14"))*(4.5)+(COUNTIF(B40:H40,"16-19"))*(3)+(COUNTIF(B40:H40,"15-19"))*(4)+(COUNTIF(B40:H40,"14-19"))*(4.5)+(COUNTIF(B40:H40,"13-19"))*(5.5)+(COUNTIF(B40:H40,"12-19"))*(6.25)</f>
        <v>9</v>
      </c>
      <c r="K40" s="782"/>
    </row>
    <row r="41" spans="1:14" ht="18" customHeight="1" x14ac:dyDescent="0.15">
      <c r="A41" s="5" t="s">
        <v>54</v>
      </c>
      <c r="B41" s="12" t="s">
        <v>21</v>
      </c>
      <c r="C41" s="45"/>
      <c r="D41" s="46"/>
      <c r="E41" s="12" t="s">
        <v>21</v>
      </c>
      <c r="F41" s="46"/>
      <c r="G41" s="46"/>
      <c r="H41" s="46"/>
      <c r="I41" s="5">
        <f>COUNTIFS(B41:H41,"&lt;&gt;空",B41:H41,"&lt;&gt;休",B41:H41,"&lt;&gt;調",B41:H41,"&lt;&gt;",B41:H41,"&lt;&gt;調整休")</f>
        <v>2</v>
      </c>
      <c r="J41" s="682">
        <f>SUM(COUNTIF(B41:H41,"9-16"))*(6.25)+(COUNTIF(B41:H41,"9-15"))*(5.5)+(COUNTIF(B41:H41,"9-14"))*(4.5)+(COUNTIF(B41:H41,"16-19"))*(3)+(COUNTIF(B41:H41,"15-19"))*(4)+(COUNTIF(B41:H41,"14-19"))*(4.5)+(COUNTIF(B41:H41,"13-19"))*(5.5)+(COUNTIF(B41:H41,"12-19"))*(6.25)</f>
        <v>9</v>
      </c>
      <c r="K41" s="692"/>
    </row>
    <row r="42" spans="1:14" ht="18" customHeight="1" x14ac:dyDescent="0.15">
      <c r="A42" s="43" t="s">
        <v>63</v>
      </c>
      <c r="B42" s="12"/>
      <c r="C42" s="38"/>
      <c r="D42" s="39"/>
      <c r="E42" s="12"/>
      <c r="F42" s="39"/>
      <c r="G42" s="39"/>
      <c r="H42" s="39"/>
      <c r="I42" s="5">
        <f>COUNTIFS(B42:H42,"&lt;&gt;空",B42:H42,"&lt;&gt;休",B42:H42,"&lt;&gt;調",B42:H42,"&lt;&gt;",B42:H42,"&lt;&gt;調整休")</f>
        <v>0</v>
      </c>
      <c r="J42" s="682">
        <f>SUM(COUNTIF(B42:H42,"9-16"))*(6.25)+(COUNTIF(B42:H42,"9-15"))*(5.5)+(COUNTIF(B42:H42,"9-14"))*(4.5)+(COUNTIF(B42:H42,"16-19"))*(3)+(COUNTIF(B42:H42,"15-19"))*(4)+(COUNTIF(B42:H42,"14-19"))*(4.5)+(COUNTIF(B42:H42,"13-19"))*(5.5)+(COUNTIF(B42:H42,"12-19"))*(6.25)</f>
        <v>0</v>
      </c>
      <c r="K42" s="692"/>
    </row>
    <row r="43" spans="1:14" ht="18" customHeight="1" x14ac:dyDescent="0.15">
      <c r="A43" s="41"/>
      <c r="B43" s="42"/>
      <c r="C43" s="42"/>
      <c r="D43" s="42"/>
      <c r="E43" s="42"/>
      <c r="F43" s="42"/>
      <c r="G43" s="42"/>
      <c r="H43" s="42"/>
      <c r="I43" s="881" t="s">
        <v>227</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93</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9">
    <mergeCell ref="A50:B50"/>
    <mergeCell ref="A51:B51"/>
    <mergeCell ref="C51:K51"/>
    <mergeCell ref="A52:B52"/>
    <mergeCell ref="C52:K52"/>
    <mergeCell ref="F13:H13"/>
    <mergeCell ref="A45:B45"/>
    <mergeCell ref="C45:K45"/>
    <mergeCell ref="A46:B46"/>
    <mergeCell ref="C46:K46"/>
    <mergeCell ref="J33:K33"/>
    <mergeCell ref="J34:K34"/>
    <mergeCell ref="J35:K36"/>
    <mergeCell ref="J37:K37"/>
    <mergeCell ref="A38:A39"/>
    <mergeCell ref="I38:I39"/>
    <mergeCell ref="J38:K39"/>
    <mergeCell ref="J27:K28"/>
    <mergeCell ref="J29:K29"/>
    <mergeCell ref="A30:A31"/>
    <mergeCell ref="I30:I31"/>
    <mergeCell ref="C47:K47"/>
    <mergeCell ref="A49:B49"/>
    <mergeCell ref="C49:K49"/>
    <mergeCell ref="J40:K40"/>
    <mergeCell ref="J41:K41"/>
    <mergeCell ref="J42:K42"/>
    <mergeCell ref="I43:K43"/>
    <mergeCell ref="A44:B44"/>
    <mergeCell ref="D44:E44"/>
    <mergeCell ref="J30:K31"/>
    <mergeCell ref="J32:K32"/>
    <mergeCell ref="A22:A23"/>
    <mergeCell ref="I22:I23"/>
    <mergeCell ref="J22:K23"/>
    <mergeCell ref="J24:K24"/>
    <mergeCell ref="J25:K25"/>
    <mergeCell ref="J26:K26"/>
    <mergeCell ref="J16:K16"/>
    <mergeCell ref="J17:K17"/>
    <mergeCell ref="J18:K18"/>
    <mergeCell ref="J19:K20"/>
    <mergeCell ref="J21:K21"/>
    <mergeCell ref="A14:A15"/>
    <mergeCell ref="I14:I15"/>
    <mergeCell ref="J14:K15"/>
    <mergeCell ref="B1:F1"/>
    <mergeCell ref="H1:K1"/>
    <mergeCell ref="I3:I4"/>
    <mergeCell ref="J3:K4"/>
    <mergeCell ref="J5:K5"/>
    <mergeCell ref="A6:A7"/>
    <mergeCell ref="I6:I7"/>
    <mergeCell ref="J6:K7"/>
    <mergeCell ref="J8:K8"/>
    <mergeCell ref="J9:K9"/>
    <mergeCell ref="J10:K10"/>
    <mergeCell ref="J11:K12"/>
    <mergeCell ref="J13:K13"/>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7290C30-068B-43B0-A280-1B3CBA0A778D}">
          <x14:formula1>
            <xm:f>'F:\Users\clmiwa-three\Downloads\[《中村》新田・草加 エリア 仮シフト【12月16日～1月15日】.xlsx]参照データベース'!#REF!</xm:f>
          </x14:formula1>
          <xm:sqref>G1 C34:D34 C26:D26 F42:H42 E43:H43 C42:D43 C18:D18 B10:D10</xm:sqref>
        </x14:dataValidation>
      </x14:dataValidations>
    </ext>
  </extLst>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4D710-F215-4C8F-97AE-0436D0581CEF}">
  <sheetPr>
    <pageSetUpPr fitToPage="1"/>
  </sheetPr>
  <dimension ref="A1:N62"/>
  <sheetViews>
    <sheetView topLeftCell="A10" zoomScale="96" zoomScaleNormal="96" workbookViewId="0">
      <selection activeCell="O42" sqref="O42"/>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6.5" customHeight="1" thickBot="1" x14ac:dyDescent="0.2">
      <c r="A1" s="50" t="s">
        <v>59</v>
      </c>
      <c r="B1" s="683" t="s">
        <v>228</v>
      </c>
      <c r="C1" s="683"/>
      <c r="D1" s="683"/>
      <c r="E1" s="683"/>
      <c r="F1" s="683"/>
      <c r="H1" s="792" t="s">
        <v>50</v>
      </c>
      <c r="I1" s="793"/>
      <c r="J1" s="793"/>
      <c r="K1" s="794"/>
    </row>
    <row r="2" spans="1:11" ht="8.4499999999999993" customHeight="1" x14ac:dyDescent="0.15">
      <c r="A2" s="14"/>
      <c r="I2" s="14"/>
      <c r="J2" s="3"/>
      <c r="K2" s="4"/>
    </row>
    <row r="3" spans="1:11" ht="16.5" customHeight="1" x14ac:dyDescent="0.15">
      <c r="A3" s="2" t="s">
        <v>64</v>
      </c>
      <c r="B3" s="90"/>
      <c r="C3" s="259">
        <v>45839</v>
      </c>
      <c r="D3" s="259">
        <v>45840</v>
      </c>
      <c r="E3" s="259">
        <v>45841</v>
      </c>
      <c r="F3" s="259">
        <v>45842</v>
      </c>
      <c r="G3" s="259">
        <v>45843</v>
      </c>
      <c r="H3" s="259">
        <v>45844</v>
      </c>
      <c r="I3" s="727" t="s">
        <v>1</v>
      </c>
      <c r="J3" s="717" t="s">
        <v>2</v>
      </c>
      <c r="K3" s="718"/>
    </row>
    <row r="4" spans="1:11" ht="16.5" customHeight="1" x14ac:dyDescent="0.15">
      <c r="A4" s="2" t="s">
        <v>3</v>
      </c>
      <c r="B4" s="2"/>
      <c r="C4" s="62" t="s">
        <v>5</v>
      </c>
      <c r="D4" s="21" t="s">
        <v>6</v>
      </c>
      <c r="E4" s="2" t="s">
        <v>7</v>
      </c>
      <c r="F4" s="2" t="s">
        <v>8</v>
      </c>
      <c r="G4" s="2" t="s">
        <v>9</v>
      </c>
      <c r="H4" s="24" t="s">
        <v>10</v>
      </c>
      <c r="I4" s="728"/>
      <c r="J4" s="719"/>
      <c r="K4" s="720"/>
    </row>
    <row r="5" spans="1:11" ht="18" customHeight="1" x14ac:dyDescent="0.15">
      <c r="A5" s="17" t="s">
        <v>12</v>
      </c>
      <c r="B5" s="62"/>
      <c r="C5" s="62"/>
      <c r="D5" s="2"/>
      <c r="E5" s="12"/>
      <c r="F5" s="12"/>
      <c r="G5" s="12"/>
      <c r="H5" s="12"/>
      <c r="I5" s="5"/>
      <c r="J5" s="682"/>
      <c r="K5" s="692"/>
    </row>
    <row r="6" spans="1:11" ht="18" customHeight="1" x14ac:dyDescent="0.15">
      <c r="A6" s="5" t="s">
        <v>14</v>
      </c>
      <c r="B6" s="37"/>
      <c r="C6" s="37"/>
      <c r="D6" s="32"/>
      <c r="E6" s="12" t="s">
        <v>21</v>
      </c>
      <c r="F6" s="12" t="s">
        <v>21</v>
      </c>
      <c r="G6" s="16" t="s">
        <v>221</v>
      </c>
      <c r="H6" s="12" t="s">
        <v>21</v>
      </c>
      <c r="I6" s="5">
        <f t="shared" ref="I6:I9" si="0">COUNTIFS(B6:H6,"&lt;&gt;空",B6:H6,"&lt;&gt;休",B6:H6,"&lt;&gt;調",B6:H6,"&lt;&gt;",B6:H6,"&lt;&gt;調整休")</f>
        <v>4</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20</v>
      </c>
      <c r="K6" s="759"/>
    </row>
    <row r="7" spans="1:11" ht="18" customHeight="1" x14ac:dyDescent="0.15">
      <c r="A7" s="20" t="s">
        <v>100</v>
      </c>
      <c r="B7" s="76"/>
      <c r="C7" s="76"/>
      <c r="D7" s="36"/>
      <c r="E7" s="12"/>
      <c r="F7" s="12" t="s">
        <v>20</v>
      </c>
      <c r="G7" s="12" t="s">
        <v>20</v>
      </c>
      <c r="H7" s="12" t="s">
        <v>20</v>
      </c>
      <c r="I7" s="5">
        <f t="shared" si="0"/>
        <v>3</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13.5</v>
      </c>
      <c r="K7" s="759"/>
    </row>
    <row r="8" spans="1:11" ht="18" customHeight="1" x14ac:dyDescent="0.15">
      <c r="A8" s="20" t="s">
        <v>178</v>
      </c>
      <c r="B8" s="77"/>
      <c r="C8" s="77"/>
      <c r="D8" s="46"/>
      <c r="E8" s="16"/>
      <c r="F8" s="12" t="s">
        <v>68</v>
      </c>
      <c r="G8" s="12"/>
      <c r="H8" s="12" t="s">
        <v>21</v>
      </c>
      <c r="I8" s="5">
        <f t="shared" si="0"/>
        <v>2</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f>
        <v>8.5</v>
      </c>
      <c r="K8" s="759"/>
    </row>
    <row r="9" spans="1:11" ht="18" customHeight="1" x14ac:dyDescent="0.15">
      <c r="A9" s="20" t="s">
        <v>229</v>
      </c>
      <c r="B9" s="77"/>
      <c r="C9" s="77"/>
      <c r="D9" s="46"/>
      <c r="E9" s="16"/>
      <c r="F9" s="12"/>
      <c r="G9" s="12" t="s">
        <v>184</v>
      </c>
      <c r="H9" s="12" t="s">
        <v>184</v>
      </c>
      <c r="I9" s="5">
        <f t="shared" si="0"/>
        <v>2</v>
      </c>
      <c r="J9" s="758">
        <f>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14</v>
      </c>
      <c r="K9" s="759"/>
    </row>
    <row r="10" spans="1:11" ht="18" customHeight="1" x14ac:dyDescent="0.15">
      <c r="A10" s="31" t="s">
        <v>66</v>
      </c>
      <c r="B10" s="77"/>
      <c r="C10" s="77"/>
      <c r="D10" s="46"/>
      <c r="E10" s="16" t="s">
        <v>82</v>
      </c>
      <c r="F10" s="12"/>
      <c r="G10" s="12"/>
      <c r="H10" s="12"/>
      <c r="I10" s="5"/>
      <c r="J10" s="758"/>
      <c r="K10" s="759"/>
    </row>
    <row r="11" spans="1:11" ht="19.5" customHeight="1" x14ac:dyDescent="0.15">
      <c r="A11" s="31" t="s">
        <v>66</v>
      </c>
      <c r="B11" s="77"/>
      <c r="C11" s="77"/>
      <c r="D11" s="46"/>
      <c r="E11" s="16" t="s">
        <v>125</v>
      </c>
      <c r="F11" s="12"/>
      <c r="G11" s="12"/>
      <c r="H11" s="16"/>
      <c r="I11" s="5"/>
      <c r="J11" s="758"/>
      <c r="K11" s="759"/>
    </row>
    <row r="12" spans="1:11" ht="18" customHeight="1" x14ac:dyDescent="0.15">
      <c r="A12" s="31" t="s">
        <v>66</v>
      </c>
      <c r="B12" s="77"/>
      <c r="C12" s="77"/>
      <c r="D12" s="46"/>
      <c r="E12" s="16"/>
      <c r="F12" s="16"/>
      <c r="G12" s="16" t="s">
        <v>120</v>
      </c>
      <c r="H12" s="16"/>
      <c r="I12" s="5"/>
      <c r="J12" s="682"/>
      <c r="K12" s="692"/>
    </row>
    <row r="13" spans="1:11" ht="16.5" customHeight="1" x14ac:dyDescent="0.15">
      <c r="A13" s="33" t="s">
        <v>0</v>
      </c>
      <c r="B13" s="53">
        <v>45845</v>
      </c>
      <c r="C13" s="53">
        <v>45846</v>
      </c>
      <c r="D13" s="53">
        <v>45847</v>
      </c>
      <c r="E13" s="53">
        <v>45848</v>
      </c>
      <c r="F13" s="53">
        <v>45849</v>
      </c>
      <c r="G13" s="53">
        <v>45850</v>
      </c>
      <c r="H13" s="53">
        <v>45851</v>
      </c>
      <c r="I13" s="727" t="s">
        <v>1</v>
      </c>
      <c r="J13" s="717" t="s">
        <v>2</v>
      </c>
      <c r="K13" s="718"/>
    </row>
    <row r="14" spans="1:11" ht="16.5" customHeight="1" x14ac:dyDescent="0.15">
      <c r="A14" s="22" t="s">
        <v>3</v>
      </c>
      <c r="B14" s="2" t="s">
        <v>4</v>
      </c>
      <c r="C14" s="2" t="s">
        <v>5</v>
      </c>
      <c r="D14" s="21" t="s">
        <v>6</v>
      </c>
      <c r="E14" s="2" t="s">
        <v>7</v>
      </c>
      <c r="F14" s="2" t="s">
        <v>8</v>
      </c>
      <c r="G14" s="2" t="s">
        <v>9</v>
      </c>
      <c r="H14" s="24" t="s">
        <v>10</v>
      </c>
      <c r="I14" s="728"/>
      <c r="J14" s="719"/>
      <c r="K14" s="720"/>
    </row>
    <row r="15" spans="1:11" ht="18" customHeight="1" x14ac:dyDescent="0.15">
      <c r="A15" s="17" t="s">
        <v>13</v>
      </c>
      <c r="B15" s="12"/>
      <c r="C15" s="2"/>
      <c r="D15" s="2"/>
      <c r="E15" s="12"/>
      <c r="F15" s="967" t="s">
        <v>60</v>
      </c>
      <c r="G15" s="968"/>
      <c r="H15" s="969"/>
      <c r="I15" s="5"/>
      <c r="J15" s="682"/>
      <c r="K15" s="692"/>
    </row>
    <row r="16" spans="1:11" ht="18" customHeight="1" x14ac:dyDescent="0.15">
      <c r="A16" s="5" t="s">
        <v>14</v>
      </c>
      <c r="B16" s="12"/>
      <c r="C16" s="26"/>
      <c r="D16" s="32"/>
      <c r="E16" s="12" t="s">
        <v>21</v>
      </c>
      <c r="F16" s="12" t="s">
        <v>21</v>
      </c>
      <c r="G16" s="16" t="s">
        <v>221</v>
      </c>
      <c r="H16" s="12" t="s">
        <v>21</v>
      </c>
      <c r="I16" s="5">
        <f t="shared" ref="I16:I19" si="2">COUNTIFS(B16:H16,"&lt;&gt;空",B16:H16,"&lt;&gt;休",B16:H16,"&lt;&gt;調",B16:H16,"&lt;&gt;",B16:H16,"&lt;&gt;調整休")</f>
        <v>4</v>
      </c>
      <c r="J16" s="758">
        <f>SUM(COUNTIF(B16:H16,"9-11,15-19"))*(6)+(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9-11・14-19"))*(6.5)</f>
        <v>20</v>
      </c>
      <c r="K16" s="759"/>
    </row>
    <row r="17" spans="1:11" ht="18" customHeight="1" x14ac:dyDescent="0.15">
      <c r="A17" s="20" t="s">
        <v>100</v>
      </c>
      <c r="B17" s="12" t="s">
        <v>20</v>
      </c>
      <c r="C17" s="30"/>
      <c r="D17" s="36"/>
      <c r="E17" s="12"/>
      <c r="F17" s="12" t="s">
        <v>20</v>
      </c>
      <c r="G17" s="12" t="s">
        <v>20</v>
      </c>
      <c r="H17" s="12" t="s">
        <v>20</v>
      </c>
      <c r="I17" s="5">
        <f t="shared" si="2"/>
        <v>4</v>
      </c>
      <c r="J17" s="758">
        <f t="shared" ref="J17" si="3">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f>
        <v>18</v>
      </c>
      <c r="K17" s="759"/>
    </row>
    <row r="18" spans="1:11" ht="18" customHeight="1" x14ac:dyDescent="0.15">
      <c r="A18" s="20" t="s">
        <v>178</v>
      </c>
      <c r="B18" s="12" t="s">
        <v>68</v>
      </c>
      <c r="C18" s="45"/>
      <c r="D18" s="46"/>
      <c r="E18" s="16"/>
      <c r="F18" s="12" t="s">
        <v>68</v>
      </c>
      <c r="G18" s="12"/>
      <c r="H18" s="12" t="s">
        <v>21</v>
      </c>
      <c r="I18" s="5">
        <f t="shared" si="2"/>
        <v>3</v>
      </c>
      <c r="J18" s="758">
        <f>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f>
        <v>12.5</v>
      </c>
      <c r="K18" s="759"/>
    </row>
    <row r="19" spans="1:11" ht="18" customHeight="1" x14ac:dyDescent="0.15">
      <c r="A19" s="71" t="s">
        <v>229</v>
      </c>
      <c r="B19" s="12"/>
      <c r="C19" s="45"/>
      <c r="D19" s="46"/>
      <c r="E19" s="16"/>
      <c r="F19" s="12"/>
      <c r="G19" s="12" t="s">
        <v>184</v>
      </c>
      <c r="H19" s="12" t="s">
        <v>184</v>
      </c>
      <c r="I19" s="5">
        <f t="shared" si="2"/>
        <v>2</v>
      </c>
      <c r="J19" s="758">
        <f>SUM(COUNTIF(B19:H19,"9-11,15-19"))*(6)+(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11-19"))*(7)</f>
        <v>14</v>
      </c>
      <c r="K19" s="759"/>
    </row>
    <row r="20" spans="1:11" ht="18" customHeight="1" x14ac:dyDescent="0.15">
      <c r="A20" s="31" t="s">
        <v>66</v>
      </c>
      <c r="B20" s="16"/>
      <c r="C20" s="45"/>
      <c r="D20" s="46"/>
      <c r="E20" s="16" t="s">
        <v>82</v>
      </c>
      <c r="F20" s="12"/>
      <c r="G20" s="12"/>
      <c r="H20" s="12"/>
      <c r="I20" s="5"/>
      <c r="J20" s="758"/>
      <c r="K20" s="759"/>
    </row>
    <row r="21" spans="1:11" ht="18" customHeight="1" x14ac:dyDescent="0.15">
      <c r="A21" s="31" t="s">
        <v>66</v>
      </c>
      <c r="B21" s="16" t="s">
        <v>125</v>
      </c>
      <c r="C21" s="45"/>
      <c r="D21" s="46"/>
      <c r="E21" s="16" t="s">
        <v>125</v>
      </c>
      <c r="F21" s="12"/>
      <c r="G21" s="12"/>
      <c r="H21" s="16"/>
      <c r="I21" s="5"/>
      <c r="J21" s="758"/>
      <c r="K21" s="759"/>
    </row>
    <row r="22" spans="1:11" ht="18" customHeight="1" x14ac:dyDescent="0.15">
      <c r="A22" s="31" t="s">
        <v>66</v>
      </c>
      <c r="B22" s="16" t="s">
        <v>102</v>
      </c>
      <c r="C22" s="45"/>
      <c r="D22" s="46"/>
      <c r="E22" s="16"/>
      <c r="F22" s="16"/>
      <c r="G22" s="16" t="s">
        <v>120</v>
      </c>
      <c r="H22" s="16"/>
      <c r="I22" s="5"/>
      <c r="J22" s="682"/>
      <c r="K22" s="692"/>
    </row>
    <row r="23" spans="1:11" ht="16.5" customHeight="1" x14ac:dyDescent="0.15">
      <c r="A23" s="22" t="s">
        <v>0</v>
      </c>
      <c r="B23" s="23">
        <v>45852</v>
      </c>
      <c r="C23" s="23">
        <v>45853</v>
      </c>
      <c r="D23" s="23">
        <v>45854</v>
      </c>
      <c r="E23" s="23">
        <v>45855</v>
      </c>
      <c r="F23" s="23">
        <v>45856</v>
      </c>
      <c r="G23" s="23">
        <v>45857</v>
      </c>
      <c r="H23" s="23">
        <v>45858</v>
      </c>
      <c r="I23" s="727" t="s">
        <v>1</v>
      </c>
      <c r="J23" s="717" t="s">
        <v>2</v>
      </c>
      <c r="K23" s="718"/>
    </row>
    <row r="24" spans="1:11" ht="16.5" customHeight="1" x14ac:dyDescent="0.15">
      <c r="A24" s="22" t="s">
        <v>3</v>
      </c>
      <c r="B24" s="2" t="s">
        <v>4</v>
      </c>
      <c r="C24" s="21" t="s">
        <v>5</v>
      </c>
      <c r="D24" s="21" t="s">
        <v>6</v>
      </c>
      <c r="E24" s="2" t="s">
        <v>7</v>
      </c>
      <c r="F24" s="2" t="s">
        <v>8</v>
      </c>
      <c r="G24" s="2" t="s">
        <v>9</v>
      </c>
      <c r="H24" s="24" t="s">
        <v>10</v>
      </c>
      <c r="I24" s="728"/>
      <c r="J24" s="719"/>
      <c r="K24" s="720"/>
    </row>
    <row r="25" spans="1:11" ht="18" customHeight="1" x14ac:dyDescent="0.15">
      <c r="A25" s="17" t="s">
        <v>12</v>
      </c>
      <c r="B25" s="12"/>
      <c r="C25" s="2"/>
      <c r="D25" s="2"/>
      <c r="E25" s="12"/>
      <c r="F25" s="12"/>
      <c r="G25" s="12"/>
      <c r="H25" s="12"/>
      <c r="I25" s="5"/>
      <c r="J25" s="693"/>
      <c r="K25" s="692"/>
    </row>
    <row r="26" spans="1:11" ht="18" customHeight="1" x14ac:dyDescent="0.15">
      <c r="A26" s="5" t="s">
        <v>14</v>
      </c>
      <c r="B26" s="12"/>
      <c r="C26" s="26"/>
      <c r="D26" s="32"/>
      <c r="E26" s="12" t="s">
        <v>21</v>
      </c>
      <c r="F26" s="12" t="s">
        <v>21</v>
      </c>
      <c r="G26" s="16" t="s">
        <v>221</v>
      </c>
      <c r="H26" s="12" t="s">
        <v>21</v>
      </c>
      <c r="I26" s="5">
        <f t="shared" ref="I26:I29" si="4">COUNTIFS(B26:H26,"&lt;&gt;空",B26:H26,"&lt;&gt;休",B26:H26,"&lt;&gt;調",B26:H26,"&lt;&gt;",B26:H26,"&lt;&gt;調整休")</f>
        <v>4</v>
      </c>
      <c r="J26" s="758">
        <f>SUM(COUNTIF(B26:H26,"9-11,15-19"))*(6)+(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9-11・14-19"))*(6.5)</f>
        <v>20</v>
      </c>
      <c r="K26" s="759"/>
    </row>
    <row r="27" spans="1:11" ht="18" customHeight="1" x14ac:dyDescent="0.15">
      <c r="A27" s="20" t="s">
        <v>100</v>
      </c>
      <c r="B27" s="12" t="s">
        <v>20</v>
      </c>
      <c r="C27" s="30"/>
      <c r="D27" s="36"/>
      <c r="E27" s="12"/>
      <c r="F27" s="12" t="s">
        <v>20</v>
      </c>
      <c r="G27" s="12" t="s">
        <v>20</v>
      </c>
      <c r="H27" s="12" t="s">
        <v>20</v>
      </c>
      <c r="I27" s="5">
        <f t="shared" si="4"/>
        <v>4</v>
      </c>
      <c r="J27" s="758">
        <f t="shared" ref="J27" si="5">SUM(COUNTIF(B27:H27,"9-11,15-19"))*(6)+(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f>
        <v>18</v>
      </c>
      <c r="K27" s="759"/>
    </row>
    <row r="28" spans="1:11" ht="18" customHeight="1" x14ac:dyDescent="0.15">
      <c r="A28" s="20" t="s">
        <v>178</v>
      </c>
      <c r="B28" s="12" t="s">
        <v>68</v>
      </c>
      <c r="C28" s="45"/>
      <c r="D28" s="46"/>
      <c r="E28" s="16"/>
      <c r="F28" s="12" t="s">
        <v>68</v>
      </c>
      <c r="G28" s="12"/>
      <c r="H28" s="12" t="s">
        <v>21</v>
      </c>
      <c r="I28" s="5">
        <f t="shared" si="4"/>
        <v>3</v>
      </c>
      <c r="J28" s="758">
        <f>SUM(COUNTIF(B28:H28,"9-11,15-19"))*(6)+(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f>
        <v>12.5</v>
      </c>
      <c r="K28" s="759"/>
    </row>
    <row r="29" spans="1:11" ht="18" customHeight="1" x14ac:dyDescent="0.15">
      <c r="A29" s="71" t="s">
        <v>229</v>
      </c>
      <c r="B29" s="12"/>
      <c r="C29" s="45"/>
      <c r="D29" s="46"/>
      <c r="E29" s="16"/>
      <c r="F29" s="12"/>
      <c r="G29" s="12" t="s">
        <v>184</v>
      </c>
      <c r="H29" s="12" t="s">
        <v>184</v>
      </c>
      <c r="I29" s="5">
        <f t="shared" si="4"/>
        <v>2</v>
      </c>
      <c r="J29" s="758">
        <f>SUM(COUNTIF(B29:H29,"9-11,15-19"))*(6)+(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11-19"))*(7)</f>
        <v>14</v>
      </c>
      <c r="K29" s="759"/>
    </row>
    <row r="30" spans="1:11" ht="18" customHeight="1" x14ac:dyDescent="0.15">
      <c r="A30" s="31" t="s">
        <v>66</v>
      </c>
      <c r="B30" s="16"/>
      <c r="C30" s="45"/>
      <c r="D30" s="46"/>
      <c r="E30" s="16" t="s">
        <v>82</v>
      </c>
      <c r="F30" s="12"/>
      <c r="G30" s="12"/>
      <c r="H30" s="12"/>
      <c r="I30" s="5"/>
      <c r="J30" s="758"/>
      <c r="K30" s="759"/>
    </row>
    <row r="31" spans="1:11" ht="18" customHeight="1" x14ac:dyDescent="0.15">
      <c r="A31" s="31" t="s">
        <v>66</v>
      </c>
      <c r="B31" s="16" t="s">
        <v>125</v>
      </c>
      <c r="C31" s="45"/>
      <c r="D31" s="46"/>
      <c r="E31" s="16" t="s">
        <v>125</v>
      </c>
      <c r="F31" s="12"/>
      <c r="G31" s="12"/>
      <c r="H31" s="16"/>
      <c r="I31" s="5"/>
      <c r="J31" s="758"/>
      <c r="K31" s="759"/>
    </row>
    <row r="32" spans="1:11" ht="18" customHeight="1" x14ac:dyDescent="0.15">
      <c r="A32" s="31" t="s">
        <v>66</v>
      </c>
      <c r="B32" s="16" t="s">
        <v>102</v>
      </c>
      <c r="C32" s="45"/>
      <c r="D32" s="46"/>
      <c r="E32" s="16"/>
      <c r="F32" s="16"/>
      <c r="G32" s="16" t="s">
        <v>120</v>
      </c>
      <c r="H32" s="16"/>
      <c r="I32" s="5"/>
      <c r="J32" s="682"/>
      <c r="K32" s="692"/>
    </row>
    <row r="33" spans="1:11" ht="16.5" customHeight="1" x14ac:dyDescent="0.15">
      <c r="A33" s="22" t="s">
        <v>0</v>
      </c>
      <c r="B33" s="90">
        <v>45859</v>
      </c>
      <c r="C33" s="90">
        <v>45860</v>
      </c>
      <c r="D33" s="90">
        <v>45861</v>
      </c>
      <c r="E33" s="90">
        <v>45862</v>
      </c>
      <c r="F33" s="90">
        <v>45863</v>
      </c>
      <c r="G33" s="90">
        <v>45864</v>
      </c>
      <c r="H33" s="90">
        <v>45865</v>
      </c>
      <c r="I33" s="727" t="s">
        <v>1</v>
      </c>
      <c r="J33" s="717" t="s">
        <v>2</v>
      </c>
      <c r="K33" s="718"/>
    </row>
    <row r="34" spans="1:11" ht="16.5" customHeight="1" x14ac:dyDescent="0.15">
      <c r="A34" s="22" t="s">
        <v>3</v>
      </c>
      <c r="B34" s="24" t="s">
        <v>4</v>
      </c>
      <c r="C34" s="21" t="s">
        <v>5</v>
      </c>
      <c r="D34" s="21" t="s">
        <v>6</v>
      </c>
      <c r="E34" s="2" t="s">
        <v>7</v>
      </c>
      <c r="F34" s="2" t="s">
        <v>8</v>
      </c>
      <c r="G34" s="2" t="s">
        <v>9</v>
      </c>
      <c r="H34" s="24" t="s">
        <v>10</v>
      </c>
      <c r="I34" s="728"/>
      <c r="J34" s="719"/>
      <c r="K34" s="720"/>
    </row>
    <row r="35" spans="1:11" ht="18" customHeight="1" x14ac:dyDescent="0.15">
      <c r="A35" s="17" t="s">
        <v>13</v>
      </c>
      <c r="B35" s="12"/>
      <c r="C35" s="2"/>
      <c r="D35" s="2"/>
      <c r="E35" s="12"/>
      <c r="F35" s="12"/>
      <c r="G35" s="12"/>
      <c r="H35" s="12"/>
      <c r="I35" s="5"/>
      <c r="J35" s="682"/>
      <c r="K35" s="692"/>
    </row>
    <row r="36" spans="1:11" ht="18" customHeight="1" x14ac:dyDescent="0.15">
      <c r="A36" s="5" t="s">
        <v>14</v>
      </c>
      <c r="B36" s="12"/>
      <c r="C36" s="26"/>
      <c r="D36" s="32"/>
      <c r="E36" s="12" t="s">
        <v>21</v>
      </c>
      <c r="F36" s="12" t="s">
        <v>21</v>
      </c>
      <c r="G36" s="16" t="s">
        <v>221</v>
      </c>
      <c r="H36" s="12" t="s">
        <v>21</v>
      </c>
      <c r="I36" s="5">
        <f t="shared" ref="I36:I39" si="6">COUNTIFS(B36:H36,"&lt;&gt;空",B36:H36,"&lt;&gt;休",B36:H36,"&lt;&gt;調",B36:H36,"&lt;&gt;",B36:H36,"&lt;&gt;調整休")</f>
        <v>4</v>
      </c>
      <c r="J36" s="758">
        <f>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9-11・14-19"))*(6.5)</f>
        <v>20</v>
      </c>
      <c r="K36" s="759"/>
    </row>
    <row r="37" spans="1:11" ht="18" customHeight="1" x14ac:dyDescent="0.15">
      <c r="A37" s="20" t="s">
        <v>100</v>
      </c>
      <c r="B37" s="12" t="s">
        <v>20</v>
      </c>
      <c r="C37" s="30"/>
      <c r="D37" s="36"/>
      <c r="E37" s="12"/>
      <c r="F37" s="12" t="s">
        <v>20</v>
      </c>
      <c r="G37" s="12" t="s">
        <v>20</v>
      </c>
      <c r="H37" s="12" t="s">
        <v>20</v>
      </c>
      <c r="I37" s="5">
        <f t="shared" si="6"/>
        <v>4</v>
      </c>
      <c r="J37" s="758">
        <f t="shared" ref="J37" si="7">SUM(COUNTIF(B37:H37,"9-11,15-19"))*(6)+(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f>
        <v>18</v>
      </c>
      <c r="K37" s="759"/>
    </row>
    <row r="38" spans="1:11" ht="18" customHeight="1" x14ac:dyDescent="0.15">
      <c r="A38" s="20" t="s">
        <v>178</v>
      </c>
      <c r="B38" s="12" t="s">
        <v>68</v>
      </c>
      <c r="C38" s="45"/>
      <c r="D38" s="46"/>
      <c r="E38" s="16"/>
      <c r="F38" s="12" t="s">
        <v>68</v>
      </c>
      <c r="G38" s="12"/>
      <c r="H38" s="12" t="s">
        <v>21</v>
      </c>
      <c r="I38" s="5">
        <f t="shared" si="6"/>
        <v>3</v>
      </c>
      <c r="J38" s="758">
        <f>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f>
        <v>12.5</v>
      </c>
      <c r="K38" s="759"/>
    </row>
    <row r="39" spans="1:11" ht="18" customHeight="1" x14ac:dyDescent="0.15">
      <c r="A39" s="71" t="s">
        <v>229</v>
      </c>
      <c r="B39" s="12"/>
      <c r="C39" s="45"/>
      <c r="D39" s="46"/>
      <c r="E39" s="16"/>
      <c r="F39" s="12"/>
      <c r="G39" s="12" t="s">
        <v>184</v>
      </c>
      <c r="H39" s="12" t="s">
        <v>184</v>
      </c>
      <c r="I39" s="5">
        <f t="shared" si="6"/>
        <v>2</v>
      </c>
      <c r="J39" s="758">
        <f>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11-19"))*(7)</f>
        <v>14</v>
      </c>
      <c r="K39" s="759"/>
    </row>
    <row r="40" spans="1:11" ht="18" customHeight="1" x14ac:dyDescent="0.15">
      <c r="A40" s="31" t="s">
        <v>66</v>
      </c>
      <c r="B40" s="16"/>
      <c r="C40" s="45"/>
      <c r="D40" s="46"/>
      <c r="E40" s="16" t="s">
        <v>82</v>
      </c>
      <c r="F40" s="12"/>
      <c r="G40" s="12"/>
      <c r="H40" s="12"/>
      <c r="I40" s="5"/>
      <c r="J40" s="758"/>
      <c r="K40" s="759"/>
    </row>
    <row r="41" spans="1:11" ht="18" customHeight="1" x14ac:dyDescent="0.15">
      <c r="A41" s="31" t="s">
        <v>66</v>
      </c>
      <c r="B41" s="16" t="s">
        <v>125</v>
      </c>
      <c r="C41" s="45"/>
      <c r="D41" s="46"/>
      <c r="E41" s="16" t="s">
        <v>125</v>
      </c>
      <c r="F41" s="12"/>
      <c r="G41" s="12"/>
      <c r="H41" s="16"/>
      <c r="I41" s="5"/>
      <c r="J41" s="758"/>
      <c r="K41" s="759"/>
    </row>
    <row r="42" spans="1:11" ht="18" customHeight="1" x14ac:dyDescent="0.15">
      <c r="A42" s="31" t="s">
        <v>66</v>
      </c>
      <c r="B42" s="16" t="s">
        <v>102</v>
      </c>
      <c r="C42" s="45"/>
      <c r="D42" s="46"/>
      <c r="E42" s="16"/>
      <c r="F42" s="16"/>
      <c r="G42" s="16" t="s">
        <v>120</v>
      </c>
      <c r="H42" s="16"/>
      <c r="I42" s="5"/>
      <c r="J42" s="682"/>
      <c r="K42" s="692"/>
    </row>
    <row r="43" spans="1:11" ht="16.5" customHeight="1" x14ac:dyDescent="0.15">
      <c r="A43" s="22" t="s">
        <v>0</v>
      </c>
      <c r="B43" s="23">
        <v>45866</v>
      </c>
      <c r="C43" s="23">
        <v>45867</v>
      </c>
      <c r="D43" s="23">
        <v>45868</v>
      </c>
      <c r="E43" s="23">
        <v>45869</v>
      </c>
      <c r="F43" s="23"/>
      <c r="G43" s="23"/>
      <c r="H43" s="23"/>
      <c r="I43" s="727" t="s">
        <v>1</v>
      </c>
      <c r="J43" s="717" t="s">
        <v>2</v>
      </c>
      <c r="K43" s="718"/>
    </row>
    <row r="44" spans="1:11" ht="16.5" customHeight="1" x14ac:dyDescent="0.15">
      <c r="A44" s="22" t="s">
        <v>3</v>
      </c>
      <c r="B44" s="2" t="s">
        <v>4</v>
      </c>
      <c r="C44" s="316" t="s">
        <v>5</v>
      </c>
      <c r="D44" s="21" t="s">
        <v>6</v>
      </c>
      <c r="E44" s="2" t="s">
        <v>7</v>
      </c>
      <c r="F44" s="2"/>
      <c r="G44" s="2"/>
      <c r="H44" s="24"/>
      <c r="I44" s="728"/>
      <c r="J44" s="719"/>
      <c r="K44" s="720"/>
    </row>
    <row r="45" spans="1:11" ht="18" customHeight="1" x14ac:dyDescent="0.15">
      <c r="A45" s="17" t="s">
        <v>12</v>
      </c>
      <c r="B45" s="12"/>
      <c r="C45" s="2"/>
      <c r="D45" s="2"/>
      <c r="E45" s="12"/>
      <c r="F45" s="2"/>
      <c r="G45" s="2"/>
      <c r="H45" s="2"/>
      <c r="I45" s="5"/>
      <c r="J45" s="693"/>
      <c r="K45" s="692"/>
    </row>
    <row r="46" spans="1:11" ht="18" customHeight="1" x14ac:dyDescent="0.15">
      <c r="A46" s="5" t="s">
        <v>14</v>
      </c>
      <c r="B46" s="12"/>
      <c r="C46" s="26"/>
      <c r="D46" s="32"/>
      <c r="E46" s="12" t="s">
        <v>21</v>
      </c>
      <c r="F46" s="32"/>
      <c r="G46" s="32"/>
      <c r="H46" s="32"/>
      <c r="I46" s="5">
        <f t="shared" ref="I46:I49" si="8">COUNTIFS(B46:H46,"&lt;&gt;空",B46:H46,"&lt;&gt;休",B46:H46,"&lt;&gt;調",B46:H46,"&lt;&gt;",B46:H46,"&lt;&gt;調整休")</f>
        <v>1</v>
      </c>
      <c r="J46" s="758">
        <f>SUM(COUNTIF(B46:H46,"9-11,15-19"))*(6)+(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9-11・14-19"))*(6.5)</f>
        <v>4.5</v>
      </c>
      <c r="K46" s="759"/>
    </row>
    <row r="47" spans="1:11" ht="18" customHeight="1" x14ac:dyDescent="0.15">
      <c r="A47" s="20" t="s">
        <v>100</v>
      </c>
      <c r="B47" s="12" t="s">
        <v>20</v>
      </c>
      <c r="C47" s="30"/>
      <c r="D47" s="36"/>
      <c r="E47" s="12"/>
      <c r="F47" s="36"/>
      <c r="G47" s="36"/>
      <c r="H47" s="36"/>
      <c r="I47" s="5">
        <f t="shared" si="8"/>
        <v>1</v>
      </c>
      <c r="J47" s="758">
        <f t="shared" ref="J47" si="9">SUM(COUNTIF(B47:H47,"9-11,15-19"))*(6)+(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f>
        <v>4.5</v>
      </c>
      <c r="K47" s="759"/>
    </row>
    <row r="48" spans="1:11" ht="18" customHeight="1" x14ac:dyDescent="0.15">
      <c r="A48" s="20" t="s">
        <v>178</v>
      </c>
      <c r="B48" s="12" t="s">
        <v>68</v>
      </c>
      <c r="C48" s="45"/>
      <c r="D48" s="46"/>
      <c r="E48" s="16"/>
      <c r="F48" s="46"/>
      <c r="G48" s="46"/>
      <c r="H48" s="46"/>
      <c r="I48" s="5">
        <f t="shared" si="8"/>
        <v>1</v>
      </c>
      <c r="J48" s="758">
        <f>SUM(COUNTIF(B48:H48,"9-11,15-19"))*(6)+(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f>
        <v>4</v>
      </c>
      <c r="K48" s="759"/>
    </row>
    <row r="49" spans="1:14" ht="18" customHeight="1" x14ac:dyDescent="0.15">
      <c r="A49" s="71" t="s">
        <v>229</v>
      </c>
      <c r="B49" s="12"/>
      <c r="C49" s="45"/>
      <c r="D49" s="46"/>
      <c r="E49" s="16"/>
      <c r="F49" s="46"/>
      <c r="G49" s="46"/>
      <c r="H49" s="46"/>
      <c r="I49" s="5">
        <f t="shared" si="8"/>
        <v>0</v>
      </c>
      <c r="J49" s="758">
        <f>SUM(COUNTIF(B49:H49,"9-11,15-19"))*(6)+(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COUNTIF(B49:H49,"11-19"))*(7)</f>
        <v>0</v>
      </c>
      <c r="K49" s="759"/>
    </row>
    <row r="50" spans="1:14" ht="18" customHeight="1" x14ac:dyDescent="0.15">
      <c r="A50" s="31" t="s">
        <v>66</v>
      </c>
      <c r="B50" s="16"/>
      <c r="C50" s="45"/>
      <c r="D50" s="46"/>
      <c r="E50" s="16" t="s">
        <v>82</v>
      </c>
      <c r="F50" s="46"/>
      <c r="G50" s="46"/>
      <c r="H50" s="46"/>
      <c r="I50" s="5"/>
      <c r="J50" s="758"/>
      <c r="K50" s="759"/>
    </row>
    <row r="51" spans="1:14" ht="18" customHeight="1" x14ac:dyDescent="0.15">
      <c r="A51" s="31" t="s">
        <v>66</v>
      </c>
      <c r="B51" s="16" t="s">
        <v>125</v>
      </c>
      <c r="C51" s="45"/>
      <c r="D51" s="46"/>
      <c r="E51" s="16" t="s">
        <v>125</v>
      </c>
      <c r="F51" s="46"/>
      <c r="G51" s="46"/>
      <c r="H51" s="46"/>
      <c r="I51" s="5"/>
      <c r="J51" s="758"/>
      <c r="K51" s="759"/>
    </row>
    <row r="52" spans="1:14" ht="18" customHeight="1" x14ac:dyDescent="0.15">
      <c r="A52" s="31" t="s">
        <v>66</v>
      </c>
      <c r="B52" s="16" t="s">
        <v>102</v>
      </c>
      <c r="C52" s="45"/>
      <c r="D52" s="46"/>
      <c r="E52" s="16"/>
      <c r="F52" s="46"/>
      <c r="G52" s="46"/>
      <c r="H52" s="46"/>
      <c r="I52" s="5"/>
      <c r="J52" s="682"/>
      <c r="K52" s="692"/>
    </row>
    <row r="53" spans="1:14" ht="16.5" customHeight="1" x14ac:dyDescent="0.15">
      <c r="A53" s="41"/>
      <c r="B53" s="42"/>
      <c r="C53" s="42"/>
      <c r="D53" s="42"/>
      <c r="E53" s="42"/>
      <c r="F53" s="42"/>
      <c r="G53" s="42"/>
      <c r="H53" s="42"/>
      <c r="I53" s="881" t="s">
        <v>227</v>
      </c>
      <c r="J53" s="881"/>
      <c r="K53" s="881"/>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68">
    <mergeCell ref="A60:B60"/>
    <mergeCell ref="A61:B61"/>
    <mergeCell ref="C61:K61"/>
    <mergeCell ref="A62:B62"/>
    <mergeCell ref="C62:K62"/>
    <mergeCell ref="F15:H15"/>
    <mergeCell ref="J19:K19"/>
    <mergeCell ref="J29:K29"/>
    <mergeCell ref="A55:B55"/>
    <mergeCell ref="C55:K55"/>
    <mergeCell ref="J48:K48"/>
    <mergeCell ref="J50:K50"/>
    <mergeCell ref="J51:K51"/>
    <mergeCell ref="J52:K52"/>
    <mergeCell ref="I53:K53"/>
    <mergeCell ref="A54:B54"/>
    <mergeCell ref="D54:E54"/>
    <mergeCell ref="J49:K49"/>
    <mergeCell ref="J42:K42"/>
    <mergeCell ref="I43:I44"/>
    <mergeCell ref="J43:K44"/>
    <mergeCell ref="A56:B56"/>
    <mergeCell ref="C56:K56"/>
    <mergeCell ref="C57:K57"/>
    <mergeCell ref="A59:B59"/>
    <mergeCell ref="C59:K59"/>
    <mergeCell ref="J45:K45"/>
    <mergeCell ref="J46:K46"/>
    <mergeCell ref="J47:K47"/>
    <mergeCell ref="J35:K35"/>
    <mergeCell ref="J36:K36"/>
    <mergeCell ref="J37:K37"/>
    <mergeCell ref="J38:K38"/>
    <mergeCell ref="J40:K40"/>
    <mergeCell ref="J41:K41"/>
    <mergeCell ref="J39:K39"/>
    <mergeCell ref="I33:I34"/>
    <mergeCell ref="J33:K34"/>
    <mergeCell ref="J22:K22"/>
    <mergeCell ref="I23:I24"/>
    <mergeCell ref="J23:K24"/>
    <mergeCell ref="J25:K25"/>
    <mergeCell ref="J26:K26"/>
    <mergeCell ref="J27:K27"/>
    <mergeCell ref="J28:K28"/>
    <mergeCell ref="J30:K30"/>
    <mergeCell ref="J31:K31"/>
    <mergeCell ref="J32:K32"/>
    <mergeCell ref="J21:K21"/>
    <mergeCell ref="J7:K7"/>
    <mergeCell ref="J8:K8"/>
    <mergeCell ref="J10:K10"/>
    <mergeCell ref="J11:K11"/>
    <mergeCell ref="J12:K12"/>
    <mergeCell ref="J15:K15"/>
    <mergeCell ref="J16:K16"/>
    <mergeCell ref="J17:K17"/>
    <mergeCell ref="J18:K18"/>
    <mergeCell ref="J20:K20"/>
    <mergeCell ref="I13:I14"/>
    <mergeCell ref="J13:K14"/>
    <mergeCell ref="J9:K9"/>
    <mergeCell ref="B1:F1"/>
    <mergeCell ref="H1:K1"/>
    <mergeCell ref="I3:I4"/>
    <mergeCell ref="J3:K4"/>
    <mergeCell ref="J5:K5"/>
    <mergeCell ref="J6:K6"/>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51A5577-042E-4965-8A51-03B5845F1F30}">
          <x14:formula1>
            <xm:f>'F:\Users\clmiwa-three\Downloads\[《中村》新田・草加 エリア 仮シフト【12月16日～1月15日】.xlsx]参照データベース'!#REF!</xm:f>
          </x14:formula1>
          <xm:sqref>G1 C53:H53</xm:sqref>
        </x14:dataValidation>
      </x14:dataValidations>
    </ext>
  </extLst>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CA752-3DA7-41C5-AF78-05E4A96C0541}">
  <sheetPr>
    <pageSetUpPr fitToPage="1"/>
  </sheetPr>
  <dimension ref="A1:X52"/>
  <sheetViews>
    <sheetView zoomScaleNormal="100" workbookViewId="0">
      <selection activeCell="P18" sqref="P18"/>
    </sheetView>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50" t="s">
        <v>59</v>
      </c>
      <c r="B1" s="683" t="s">
        <v>228</v>
      </c>
      <c r="C1" s="683"/>
      <c r="D1" s="683"/>
      <c r="E1" s="683"/>
      <c r="F1" s="683"/>
      <c r="H1" s="803" t="s">
        <v>42</v>
      </c>
      <c r="I1" s="804"/>
      <c r="J1" s="805"/>
      <c r="K1" s="806"/>
    </row>
    <row r="2" spans="1:24" ht="17.100000000000001" customHeight="1" x14ac:dyDescent="0.15">
      <c r="A2" s="14"/>
      <c r="I2" s="14"/>
      <c r="J2" s="3"/>
      <c r="K2" s="4"/>
    </row>
    <row r="3" spans="1:24" ht="17.100000000000001" customHeight="1" x14ac:dyDescent="0.15">
      <c r="A3" s="2" t="s">
        <v>64</v>
      </c>
      <c r="B3" s="90"/>
      <c r="C3" s="259">
        <v>45839</v>
      </c>
      <c r="D3" s="259">
        <v>45840</v>
      </c>
      <c r="E3" s="259">
        <v>45841</v>
      </c>
      <c r="F3" s="259">
        <v>45842</v>
      </c>
      <c r="G3" s="259">
        <v>45843</v>
      </c>
      <c r="H3" s="259">
        <v>45844</v>
      </c>
      <c r="I3" s="807" t="s">
        <v>1</v>
      </c>
      <c r="J3" s="799" t="s">
        <v>2</v>
      </c>
      <c r="K3" s="800"/>
    </row>
    <row r="4" spans="1:24" ht="17.100000000000001" customHeight="1" x14ac:dyDescent="0.15">
      <c r="A4" s="2" t="s">
        <v>3</v>
      </c>
      <c r="B4" s="2"/>
      <c r="C4" s="62" t="s">
        <v>5</v>
      </c>
      <c r="D4" s="21" t="s">
        <v>6</v>
      </c>
      <c r="E4" s="2" t="s">
        <v>7</v>
      </c>
      <c r="F4" s="2" t="s">
        <v>8</v>
      </c>
      <c r="G4" s="2" t="s">
        <v>9</v>
      </c>
      <c r="H4" s="24" t="s">
        <v>10</v>
      </c>
      <c r="I4" s="808"/>
      <c r="J4" s="801"/>
      <c r="K4" s="802"/>
    </row>
    <row r="5" spans="1:24" ht="15.75" customHeight="1" x14ac:dyDescent="0.15">
      <c r="A5" s="126" t="s">
        <v>12</v>
      </c>
      <c r="B5" s="21"/>
      <c r="C5" s="21"/>
      <c r="D5" s="21"/>
      <c r="E5" s="12"/>
      <c r="F5" s="967" t="s">
        <v>60</v>
      </c>
      <c r="G5" s="968"/>
      <c r="H5" s="969"/>
      <c r="I5" s="5"/>
      <c r="J5" s="682"/>
      <c r="K5" s="692"/>
    </row>
    <row r="6" spans="1:24" ht="17.100000000000001" customHeight="1" x14ac:dyDescent="0.15">
      <c r="A6" s="937" t="s">
        <v>16</v>
      </c>
      <c r="B6" s="127"/>
      <c r="C6" s="127"/>
      <c r="D6" s="32"/>
      <c r="E6" s="16" t="s">
        <v>205</v>
      </c>
      <c r="F6" s="54" t="s">
        <v>21</v>
      </c>
      <c r="G6" s="12" t="s">
        <v>21</v>
      </c>
      <c r="H6" s="12"/>
      <c r="I6" s="766">
        <f t="shared" ref="I6" si="0">COUNTIFS(B6:H6,"&lt;&gt;空",B6:H6,"&lt;&gt;休",B6:H6,"&lt;&gt;調",B6:H6,"&lt;&gt;",B6:H6,"&lt;&gt;調整休")</f>
        <v>3</v>
      </c>
      <c r="J6" s="758">
        <v>18</v>
      </c>
      <c r="K6" s="759"/>
      <c r="N6" s="6"/>
      <c r="O6" s="6"/>
      <c r="P6" s="6"/>
      <c r="Q6" s="6"/>
      <c r="R6" s="6"/>
      <c r="S6" s="6"/>
      <c r="T6" s="6"/>
      <c r="U6" s="6"/>
      <c r="V6" s="6"/>
      <c r="W6" s="6"/>
      <c r="X6" s="6"/>
    </row>
    <row r="7" spans="1:24" ht="17.100000000000001" customHeight="1" x14ac:dyDescent="0.15">
      <c r="A7" s="938"/>
      <c r="B7" s="21"/>
      <c r="C7" s="21"/>
      <c r="D7" s="32"/>
      <c r="E7" s="12" t="s">
        <v>21</v>
      </c>
      <c r="F7" s="54"/>
      <c r="G7" s="12"/>
      <c r="H7" s="12"/>
      <c r="I7" s="782"/>
      <c r="J7" s="758">
        <f>SUM(COUNTIF(B7:H7,"伊原17-19"))*(2)</f>
        <v>0</v>
      </c>
      <c r="K7" s="759"/>
      <c r="N7" s="6"/>
      <c r="O7" s="6"/>
      <c r="P7" s="6"/>
      <c r="Q7" s="6"/>
      <c r="R7" s="6"/>
      <c r="S7" s="6"/>
      <c r="T7" s="6"/>
      <c r="U7" s="6"/>
      <c r="V7" s="6"/>
      <c r="W7" s="6"/>
      <c r="X7" s="6"/>
    </row>
    <row r="8" spans="1:24" ht="17.100000000000001" customHeight="1" x14ac:dyDescent="0.15">
      <c r="A8" s="20" t="s">
        <v>17</v>
      </c>
      <c r="B8" s="21"/>
      <c r="C8" s="21"/>
      <c r="D8" s="32"/>
      <c r="E8" s="54" t="s">
        <v>20</v>
      </c>
      <c r="F8" s="54" t="s">
        <v>20</v>
      </c>
      <c r="G8" s="12"/>
      <c r="H8" s="12" t="s">
        <v>20</v>
      </c>
      <c r="I8" s="5">
        <f t="shared" ref="I8:I9" si="1">COUNTIFS(B8:H8,"&lt;&gt;空",B8:H8,"&lt;&gt;休",B8:H8,"&lt;&gt;調",B8:H8,"&lt;&gt;",B8:H8,"&lt;&gt;調整休")</f>
        <v>3</v>
      </c>
      <c r="J8" s="758">
        <f t="shared" ref="J8:J9" si="2">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13.5</v>
      </c>
      <c r="K8" s="759"/>
    </row>
    <row r="9" spans="1:24" ht="17.100000000000001" customHeight="1" x14ac:dyDescent="0.15">
      <c r="A9" s="20" t="s">
        <v>18</v>
      </c>
      <c r="B9" s="21"/>
      <c r="C9" s="21"/>
      <c r="D9" s="32"/>
      <c r="E9" s="12"/>
      <c r="F9" s="54"/>
      <c r="G9" s="12" t="s">
        <v>20</v>
      </c>
      <c r="H9" s="12" t="s">
        <v>21</v>
      </c>
      <c r="I9" s="5">
        <f t="shared" si="1"/>
        <v>2</v>
      </c>
      <c r="J9" s="758">
        <f t="shared" si="2"/>
        <v>9</v>
      </c>
      <c r="K9" s="759"/>
    </row>
    <row r="10" spans="1:24" ht="17.100000000000001" customHeight="1" x14ac:dyDescent="0.15">
      <c r="A10" s="44"/>
      <c r="B10" s="106"/>
      <c r="C10" s="106"/>
      <c r="D10" s="36"/>
      <c r="E10" s="12"/>
      <c r="F10" s="16"/>
      <c r="G10" s="16"/>
      <c r="H10" s="40"/>
      <c r="I10" s="5"/>
      <c r="J10" s="758"/>
      <c r="K10" s="759"/>
    </row>
    <row r="11" spans="1:24" ht="17.100000000000001" customHeight="1" x14ac:dyDescent="0.15">
      <c r="A11" s="33" t="s">
        <v>0</v>
      </c>
      <c r="B11" s="53">
        <v>45845</v>
      </c>
      <c r="C11" s="53">
        <v>45846</v>
      </c>
      <c r="D11" s="53">
        <v>45847</v>
      </c>
      <c r="E11" s="53">
        <v>45848</v>
      </c>
      <c r="F11" s="53">
        <v>45849</v>
      </c>
      <c r="G11" s="53">
        <v>45850</v>
      </c>
      <c r="H11" s="53">
        <v>45851</v>
      </c>
      <c r="I11" s="131"/>
      <c r="J11" s="799" t="s">
        <v>2</v>
      </c>
      <c r="K11" s="800"/>
    </row>
    <row r="12" spans="1:24" ht="17.100000000000001" customHeight="1" x14ac:dyDescent="0.15">
      <c r="A12" s="22" t="s">
        <v>3</v>
      </c>
      <c r="B12" s="2" t="s">
        <v>4</v>
      </c>
      <c r="C12" s="2" t="s">
        <v>5</v>
      </c>
      <c r="D12" s="21" t="s">
        <v>6</v>
      </c>
      <c r="E12" s="2" t="s">
        <v>7</v>
      </c>
      <c r="F12" s="2" t="s">
        <v>8</v>
      </c>
      <c r="G12" s="2" t="s">
        <v>9</v>
      </c>
      <c r="H12" s="24" t="s">
        <v>10</v>
      </c>
      <c r="I12" s="133"/>
      <c r="J12" s="801"/>
      <c r="K12" s="802"/>
    </row>
    <row r="13" spans="1:24" ht="17.100000000000001" customHeight="1" x14ac:dyDescent="0.15">
      <c r="A13" s="126" t="s">
        <v>13</v>
      </c>
      <c r="B13" s="12"/>
      <c r="C13" s="127"/>
      <c r="D13" s="128"/>
      <c r="E13" s="12"/>
      <c r="F13" s="12"/>
      <c r="G13" s="12"/>
      <c r="H13" s="12"/>
      <c r="I13" s="5"/>
      <c r="J13" s="693"/>
      <c r="K13" s="692"/>
    </row>
    <row r="14" spans="1:24" ht="17.100000000000001" customHeight="1" x14ac:dyDescent="0.15">
      <c r="A14" s="937" t="s">
        <v>16</v>
      </c>
      <c r="B14" s="12" t="s">
        <v>20</v>
      </c>
      <c r="C14" s="127"/>
      <c r="D14" s="32"/>
      <c r="E14" s="16" t="s">
        <v>205</v>
      </c>
      <c r="F14" s="12" t="s">
        <v>21</v>
      </c>
      <c r="G14" s="54" t="s">
        <v>20</v>
      </c>
      <c r="H14" s="12"/>
      <c r="I14" s="766">
        <f t="shared" ref="I14" si="3">COUNTIFS(B14:H14,"&lt;&gt;空",B14:H14,"&lt;&gt;休",B14:H14,"&lt;&gt;調",B14:H14,"&lt;&gt;",B14:H14,"&lt;&gt;調整休")</f>
        <v>4</v>
      </c>
      <c r="J14" s="758">
        <v>22.5</v>
      </c>
      <c r="K14" s="759"/>
    </row>
    <row r="15" spans="1:24" ht="17.100000000000001" customHeight="1" x14ac:dyDescent="0.15">
      <c r="A15" s="938"/>
      <c r="B15" s="93"/>
      <c r="C15" s="21"/>
      <c r="D15" s="32"/>
      <c r="E15" s="12" t="s">
        <v>21</v>
      </c>
      <c r="F15" s="54"/>
      <c r="G15" s="54"/>
      <c r="H15" s="12"/>
      <c r="I15" s="782"/>
      <c r="J15" s="758">
        <f>SUM(COUNTIF(B15:H15,"伊原17-19"))*(2)</f>
        <v>0</v>
      </c>
      <c r="K15" s="759"/>
    </row>
    <row r="16" spans="1:24" ht="17.100000000000001" customHeight="1" x14ac:dyDescent="0.15">
      <c r="A16" s="20" t="s">
        <v>17</v>
      </c>
      <c r="B16" s="12" t="s">
        <v>21</v>
      </c>
      <c r="C16" s="21"/>
      <c r="D16" s="32"/>
      <c r="E16" s="54" t="s">
        <v>20</v>
      </c>
      <c r="F16" s="54" t="s">
        <v>20</v>
      </c>
      <c r="G16" s="54"/>
      <c r="H16" s="12" t="s">
        <v>20</v>
      </c>
      <c r="I16" s="5">
        <f t="shared" ref="I16:I17" si="4">COUNTIFS(B16:H16,"&lt;&gt;空",B16:H16,"&lt;&gt;休",B16:H16,"&lt;&gt;調",B16:H16,"&lt;&gt;",B16:H16,"&lt;&gt;調整休")</f>
        <v>4</v>
      </c>
      <c r="J16" s="758">
        <f t="shared" ref="J16" si="5">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18</v>
      </c>
      <c r="K16" s="759"/>
    </row>
    <row r="17" spans="1:11" ht="17.100000000000001" customHeight="1" x14ac:dyDescent="0.15">
      <c r="A17" s="20" t="s">
        <v>18</v>
      </c>
      <c r="B17" s="12"/>
      <c r="C17" s="21"/>
      <c r="D17" s="32"/>
      <c r="E17" s="12"/>
      <c r="F17" s="54"/>
      <c r="G17" s="54" t="s">
        <v>21</v>
      </c>
      <c r="H17" s="12" t="s">
        <v>21</v>
      </c>
      <c r="I17" s="5">
        <f t="shared" si="4"/>
        <v>2</v>
      </c>
      <c r="J17" s="758">
        <f t="shared" ref="J17" si="6">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10-15"))*(4.5)</f>
        <v>9</v>
      </c>
      <c r="K17" s="759"/>
    </row>
    <row r="18" spans="1:11" ht="17.100000000000001" customHeight="1" x14ac:dyDescent="0.15">
      <c r="A18" s="44"/>
      <c r="B18" s="29"/>
      <c r="C18" s="106"/>
      <c r="D18" s="36"/>
      <c r="E18" s="12"/>
      <c r="F18" s="16"/>
      <c r="G18" s="16"/>
      <c r="H18" s="40"/>
      <c r="I18" s="5"/>
      <c r="J18" s="758"/>
      <c r="K18" s="759"/>
    </row>
    <row r="19" spans="1:11" ht="17.100000000000001" customHeight="1" x14ac:dyDescent="0.15">
      <c r="A19" s="22" t="s">
        <v>0</v>
      </c>
      <c r="B19" s="23">
        <v>45852</v>
      </c>
      <c r="C19" s="23">
        <v>45853</v>
      </c>
      <c r="D19" s="23">
        <v>45854</v>
      </c>
      <c r="E19" s="23">
        <v>45855</v>
      </c>
      <c r="F19" s="23">
        <v>45856</v>
      </c>
      <c r="G19" s="23">
        <v>45857</v>
      </c>
      <c r="H19" s="23">
        <v>45858</v>
      </c>
      <c r="I19" s="131"/>
      <c r="J19" s="799" t="s">
        <v>2</v>
      </c>
      <c r="K19" s="800"/>
    </row>
    <row r="20" spans="1:11" ht="17.100000000000001" customHeight="1" x14ac:dyDescent="0.15">
      <c r="A20" s="22" t="s">
        <v>3</v>
      </c>
      <c r="B20" s="2" t="s">
        <v>4</v>
      </c>
      <c r="C20" s="21" t="s">
        <v>5</v>
      </c>
      <c r="D20" s="21" t="s">
        <v>6</v>
      </c>
      <c r="E20" s="2" t="s">
        <v>7</v>
      </c>
      <c r="F20" s="2" t="s">
        <v>8</v>
      </c>
      <c r="G20" s="2" t="s">
        <v>9</v>
      </c>
      <c r="H20" s="24" t="s">
        <v>10</v>
      </c>
      <c r="I20" s="133"/>
      <c r="J20" s="801"/>
      <c r="K20" s="802"/>
    </row>
    <row r="21" spans="1:11" ht="17.100000000000001" customHeight="1" x14ac:dyDescent="0.15">
      <c r="A21" s="126" t="s">
        <v>12</v>
      </c>
      <c r="B21" s="12"/>
      <c r="C21" s="21"/>
      <c r="D21" s="21"/>
      <c r="E21" s="12"/>
      <c r="F21" s="12"/>
      <c r="G21" s="12"/>
      <c r="H21" s="12"/>
      <c r="I21" s="5"/>
      <c r="J21" s="682"/>
      <c r="K21" s="692"/>
    </row>
    <row r="22" spans="1:11" ht="17.100000000000001" customHeight="1" x14ac:dyDescent="0.15">
      <c r="A22" s="937" t="s">
        <v>16</v>
      </c>
      <c r="B22" s="12" t="s">
        <v>20</v>
      </c>
      <c r="C22" s="127"/>
      <c r="D22" s="32"/>
      <c r="E22" s="16" t="s">
        <v>205</v>
      </c>
      <c r="F22" s="54" t="s">
        <v>21</v>
      </c>
      <c r="G22" s="12" t="s">
        <v>21</v>
      </c>
      <c r="H22" s="12"/>
      <c r="I22" s="766">
        <f t="shared" ref="I22" si="7">COUNTIFS(B22:H22,"&lt;&gt;空",B22:H22,"&lt;&gt;休",B22:H22,"&lt;&gt;調",B22:H22,"&lt;&gt;",B22:H22,"&lt;&gt;調整休")</f>
        <v>4</v>
      </c>
      <c r="J22" s="758">
        <v>18</v>
      </c>
      <c r="K22" s="759"/>
    </row>
    <row r="23" spans="1:11" ht="17.100000000000001" customHeight="1" x14ac:dyDescent="0.15">
      <c r="A23" s="938"/>
      <c r="B23" s="93"/>
      <c r="C23" s="21"/>
      <c r="D23" s="32"/>
      <c r="E23" s="12" t="s">
        <v>21</v>
      </c>
      <c r="F23" s="54"/>
      <c r="G23" s="12"/>
      <c r="H23" s="12"/>
      <c r="I23" s="782"/>
      <c r="J23" s="758">
        <f>SUM(COUNTIF(B23:H23,"伊原17-19"))*(2)</f>
        <v>0</v>
      </c>
      <c r="K23" s="759"/>
    </row>
    <row r="24" spans="1:11" ht="17.100000000000001" customHeight="1" x14ac:dyDescent="0.15">
      <c r="A24" s="20" t="s">
        <v>17</v>
      </c>
      <c r="B24" s="12" t="s">
        <v>21</v>
      </c>
      <c r="C24" s="21"/>
      <c r="D24" s="32"/>
      <c r="E24" s="54" t="s">
        <v>20</v>
      </c>
      <c r="F24" s="54" t="s">
        <v>20</v>
      </c>
      <c r="G24" s="12"/>
      <c r="H24" s="12" t="s">
        <v>20</v>
      </c>
      <c r="I24" s="5">
        <f t="shared" ref="I24:I25" si="8">COUNTIFS(B24:H24,"&lt;&gt;空",B24:H24,"&lt;&gt;休",B24:H24,"&lt;&gt;調",B24:H24,"&lt;&gt;",B24:H24,"&lt;&gt;調整休")</f>
        <v>4</v>
      </c>
      <c r="J24" s="758">
        <f t="shared" ref="J24:J25" si="9">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18</v>
      </c>
      <c r="K24" s="759"/>
    </row>
    <row r="25" spans="1:11" ht="17.100000000000001" customHeight="1" x14ac:dyDescent="0.15">
      <c r="A25" s="20" t="s">
        <v>18</v>
      </c>
      <c r="B25" s="12"/>
      <c r="C25" s="21"/>
      <c r="D25" s="32"/>
      <c r="E25" s="12"/>
      <c r="F25" s="54"/>
      <c r="G25" s="12" t="s">
        <v>20</v>
      </c>
      <c r="H25" s="12" t="s">
        <v>21</v>
      </c>
      <c r="I25" s="5">
        <f t="shared" si="8"/>
        <v>2</v>
      </c>
      <c r="J25" s="758">
        <f t="shared" si="9"/>
        <v>9</v>
      </c>
      <c r="K25" s="759"/>
    </row>
    <row r="26" spans="1:11" ht="17.100000000000001" customHeight="1" x14ac:dyDescent="0.15">
      <c r="A26" s="44"/>
      <c r="B26" s="29"/>
      <c r="C26" s="106"/>
      <c r="D26" s="36"/>
      <c r="E26" s="12"/>
      <c r="F26" s="16"/>
      <c r="G26" s="16"/>
      <c r="H26" s="40"/>
      <c r="I26" s="5"/>
      <c r="J26" s="758"/>
      <c r="K26" s="759"/>
    </row>
    <row r="27" spans="1:11" ht="17.100000000000001" customHeight="1" x14ac:dyDescent="0.15">
      <c r="A27" s="22" t="s">
        <v>0</v>
      </c>
      <c r="B27" s="90">
        <v>45859</v>
      </c>
      <c r="C27" s="90">
        <v>45860</v>
      </c>
      <c r="D27" s="90">
        <v>45861</v>
      </c>
      <c r="E27" s="90">
        <v>45862</v>
      </c>
      <c r="F27" s="90">
        <v>45863</v>
      </c>
      <c r="G27" s="90">
        <v>45864</v>
      </c>
      <c r="H27" s="90">
        <v>45865</v>
      </c>
      <c r="I27" s="131"/>
      <c r="J27" s="799" t="s">
        <v>2</v>
      </c>
      <c r="K27" s="800"/>
    </row>
    <row r="28" spans="1:11" ht="17.100000000000001" customHeight="1" x14ac:dyDescent="0.15">
      <c r="A28" s="22" t="s">
        <v>3</v>
      </c>
      <c r="B28" s="24" t="s">
        <v>4</v>
      </c>
      <c r="C28" s="21" t="s">
        <v>5</v>
      </c>
      <c r="D28" s="21" t="s">
        <v>6</v>
      </c>
      <c r="E28" s="2" t="s">
        <v>7</v>
      </c>
      <c r="F28" s="2" t="s">
        <v>8</v>
      </c>
      <c r="G28" s="2" t="s">
        <v>9</v>
      </c>
      <c r="H28" s="24" t="s">
        <v>10</v>
      </c>
      <c r="I28" s="133"/>
      <c r="J28" s="801"/>
      <c r="K28" s="802"/>
    </row>
    <row r="29" spans="1:11" ht="17.100000000000001" customHeight="1" x14ac:dyDescent="0.15">
      <c r="A29" s="126" t="s">
        <v>13</v>
      </c>
      <c r="B29" s="12"/>
      <c r="C29" s="127"/>
      <c r="D29" s="128"/>
      <c r="E29" s="12"/>
      <c r="F29" s="12"/>
      <c r="G29" s="12"/>
      <c r="H29" s="12"/>
      <c r="I29" s="5"/>
      <c r="J29" s="693"/>
      <c r="K29" s="692"/>
    </row>
    <row r="30" spans="1:11" ht="17.100000000000001" customHeight="1" x14ac:dyDescent="0.15">
      <c r="A30" s="937" t="s">
        <v>16</v>
      </c>
      <c r="B30" s="12" t="s">
        <v>20</v>
      </c>
      <c r="C30" s="127"/>
      <c r="D30" s="32"/>
      <c r="E30" s="16" t="s">
        <v>205</v>
      </c>
      <c r="F30" s="12" t="s">
        <v>21</v>
      </c>
      <c r="G30" s="54" t="s">
        <v>20</v>
      </c>
      <c r="H30" s="12"/>
      <c r="I30" s="766">
        <f t="shared" ref="I30" si="10">COUNTIFS(B30:H30,"&lt;&gt;空",B30:H30,"&lt;&gt;休",B30:H30,"&lt;&gt;調",B30:H30,"&lt;&gt;",B30:H30,"&lt;&gt;調整休")</f>
        <v>4</v>
      </c>
      <c r="J30" s="758">
        <v>22.5</v>
      </c>
      <c r="K30" s="759"/>
    </row>
    <row r="31" spans="1:11" ht="17.100000000000001" customHeight="1" x14ac:dyDescent="0.15">
      <c r="A31" s="938"/>
      <c r="B31" s="93"/>
      <c r="C31" s="21"/>
      <c r="D31" s="32"/>
      <c r="E31" s="12" t="s">
        <v>21</v>
      </c>
      <c r="F31" s="54"/>
      <c r="G31" s="54"/>
      <c r="H31" s="12"/>
      <c r="I31" s="782"/>
      <c r="J31" s="758">
        <f>SUM(COUNTIF(B31:H31,"伊原17-19"))*(2)</f>
        <v>0</v>
      </c>
      <c r="K31" s="759"/>
    </row>
    <row r="32" spans="1:11" ht="17.100000000000001" customHeight="1" x14ac:dyDescent="0.15">
      <c r="A32" s="20" t="s">
        <v>17</v>
      </c>
      <c r="B32" s="12" t="s">
        <v>21</v>
      </c>
      <c r="C32" s="21"/>
      <c r="D32" s="32"/>
      <c r="E32" s="54" t="s">
        <v>20</v>
      </c>
      <c r="F32" s="54" t="s">
        <v>20</v>
      </c>
      <c r="G32" s="54"/>
      <c r="H32" s="12" t="s">
        <v>20</v>
      </c>
      <c r="I32" s="5">
        <f t="shared" ref="I32:I33" si="11">COUNTIFS(B32:H32,"&lt;&gt;空",B32:H32,"&lt;&gt;休",B32:H32,"&lt;&gt;調",B32:H32,"&lt;&gt;",B32:H32,"&lt;&gt;調整休")</f>
        <v>4</v>
      </c>
      <c r="J32" s="758">
        <f t="shared" ref="J32" si="12">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18</v>
      </c>
      <c r="K32" s="759"/>
    </row>
    <row r="33" spans="1:14" ht="17.100000000000001" customHeight="1" x14ac:dyDescent="0.15">
      <c r="A33" s="20" t="s">
        <v>18</v>
      </c>
      <c r="B33" s="12"/>
      <c r="C33" s="21"/>
      <c r="D33" s="32"/>
      <c r="E33" s="12"/>
      <c r="F33" s="54"/>
      <c r="G33" s="54" t="s">
        <v>21</v>
      </c>
      <c r="H33" s="12" t="s">
        <v>21</v>
      </c>
      <c r="I33" s="5">
        <f t="shared" si="11"/>
        <v>2</v>
      </c>
      <c r="J33" s="758">
        <f t="shared" ref="J33" si="13">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10-15"))*(4.5)</f>
        <v>9</v>
      </c>
      <c r="K33" s="759"/>
    </row>
    <row r="34" spans="1:14" ht="17.100000000000001" customHeight="1" x14ac:dyDescent="0.15">
      <c r="A34" s="44"/>
      <c r="B34" s="29"/>
      <c r="C34" s="106"/>
      <c r="D34" s="36"/>
      <c r="E34" s="12"/>
      <c r="F34" s="16"/>
      <c r="G34" s="16"/>
      <c r="H34" s="40"/>
      <c r="I34" s="5"/>
      <c r="J34" s="758"/>
      <c r="K34" s="759"/>
    </row>
    <row r="35" spans="1:14" ht="17.100000000000001" customHeight="1" x14ac:dyDescent="0.15">
      <c r="A35" s="22" t="s">
        <v>0</v>
      </c>
      <c r="B35" s="23">
        <v>45866</v>
      </c>
      <c r="C35" s="23">
        <v>45867</v>
      </c>
      <c r="D35" s="23">
        <v>45868</v>
      </c>
      <c r="E35" s="23">
        <v>45869</v>
      </c>
      <c r="F35" s="23"/>
      <c r="G35" s="23"/>
      <c r="H35" s="23"/>
      <c r="I35" s="131"/>
      <c r="J35" s="799" t="s">
        <v>2</v>
      </c>
      <c r="K35" s="800"/>
    </row>
    <row r="36" spans="1:14" ht="17.100000000000001" customHeight="1" x14ac:dyDescent="0.15">
      <c r="A36" s="22" t="s">
        <v>3</v>
      </c>
      <c r="B36" s="2" t="s">
        <v>4</v>
      </c>
      <c r="C36" s="316" t="s">
        <v>5</v>
      </c>
      <c r="D36" s="21" t="s">
        <v>6</v>
      </c>
      <c r="E36" s="2" t="s">
        <v>7</v>
      </c>
      <c r="F36" s="2"/>
      <c r="G36" s="2"/>
      <c r="H36" s="24"/>
      <c r="I36" s="133"/>
      <c r="J36" s="801"/>
      <c r="K36" s="802"/>
    </row>
    <row r="37" spans="1:14" ht="17.100000000000001" customHeight="1" x14ac:dyDescent="0.15">
      <c r="A37" s="126" t="s">
        <v>12</v>
      </c>
      <c r="B37" s="12"/>
      <c r="C37" s="21"/>
      <c r="D37" s="21"/>
      <c r="E37" s="12"/>
      <c r="F37" s="21"/>
      <c r="G37" s="21"/>
      <c r="H37" s="21"/>
      <c r="I37" s="5"/>
      <c r="J37" s="693"/>
      <c r="K37" s="692"/>
    </row>
    <row r="38" spans="1:14" ht="17.100000000000001" customHeight="1" x14ac:dyDescent="0.15">
      <c r="A38" s="937" t="s">
        <v>16</v>
      </c>
      <c r="B38" s="12" t="s">
        <v>20</v>
      </c>
      <c r="C38" s="127"/>
      <c r="D38" s="32"/>
      <c r="E38" s="16" t="s">
        <v>205</v>
      </c>
      <c r="F38" s="32"/>
      <c r="G38" s="32"/>
      <c r="H38" s="32"/>
      <c r="I38" s="766">
        <f t="shared" ref="I38" si="14">COUNTIFS(B38:H38,"&lt;&gt;空",B38:H38,"&lt;&gt;休",B38:H38,"&lt;&gt;調",B38:H38,"&lt;&gt;",B38:H38,"&lt;&gt;調整休")</f>
        <v>2</v>
      </c>
      <c r="J38" s="758">
        <v>22.5</v>
      </c>
      <c r="K38" s="759"/>
    </row>
    <row r="39" spans="1:14" ht="17.100000000000001" customHeight="1" x14ac:dyDescent="0.15">
      <c r="A39" s="938"/>
      <c r="B39" s="93"/>
      <c r="C39" s="21"/>
      <c r="D39" s="32"/>
      <c r="E39" s="12" t="s">
        <v>21</v>
      </c>
      <c r="F39" s="32"/>
      <c r="G39" s="32"/>
      <c r="H39" s="32"/>
      <c r="I39" s="782"/>
      <c r="J39" s="758">
        <f>SUM(COUNTIF(B39:H39,"伊原17-19"))*(2)</f>
        <v>0</v>
      </c>
      <c r="K39" s="759"/>
    </row>
    <row r="40" spans="1:14" ht="17.100000000000001" customHeight="1" x14ac:dyDescent="0.15">
      <c r="A40" s="20" t="s">
        <v>17</v>
      </c>
      <c r="B40" s="12" t="s">
        <v>21</v>
      </c>
      <c r="C40" s="21"/>
      <c r="D40" s="32"/>
      <c r="E40" s="54" t="s">
        <v>20</v>
      </c>
      <c r="F40" s="32"/>
      <c r="G40" s="32"/>
      <c r="H40" s="32"/>
      <c r="I40" s="5">
        <f t="shared" ref="I40:I41" si="15">COUNTIFS(B40:H40,"&lt;&gt;空",B40:H40,"&lt;&gt;休",B40:H40,"&lt;&gt;調",B40:H40,"&lt;&gt;",B40:H40,"&lt;&gt;調整休")</f>
        <v>2</v>
      </c>
      <c r="J40" s="758">
        <v>9</v>
      </c>
      <c r="K40" s="759"/>
    </row>
    <row r="41" spans="1:14" ht="17.100000000000001" customHeight="1" x14ac:dyDescent="0.15">
      <c r="A41" s="20" t="s">
        <v>18</v>
      </c>
      <c r="B41" s="12"/>
      <c r="C41" s="21"/>
      <c r="D41" s="32"/>
      <c r="E41" s="12"/>
      <c r="F41" s="32"/>
      <c r="G41" s="32"/>
      <c r="H41" s="32"/>
      <c r="I41" s="5">
        <f t="shared" si="15"/>
        <v>0</v>
      </c>
      <c r="J41" s="758">
        <f t="shared" ref="J41" si="16">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10-15"))*(4.5)</f>
        <v>0</v>
      </c>
      <c r="K41" s="759"/>
    </row>
    <row r="42" spans="1:14" ht="17.100000000000001" customHeight="1" x14ac:dyDescent="0.15">
      <c r="A42" s="44"/>
      <c r="B42" s="29"/>
      <c r="C42" s="106"/>
      <c r="D42" s="36"/>
      <c r="E42" s="12"/>
      <c r="F42" s="36"/>
      <c r="G42" s="36"/>
      <c r="H42" s="36"/>
      <c r="I42" s="5"/>
      <c r="J42" s="758"/>
      <c r="K42" s="759"/>
    </row>
    <row r="43" spans="1:14" ht="17.100000000000001" customHeight="1" x14ac:dyDescent="0.15">
      <c r="A43" s="41"/>
      <c r="B43" s="42"/>
      <c r="C43" s="42"/>
      <c r="D43" s="42"/>
      <c r="E43" s="42"/>
      <c r="F43" s="42"/>
      <c r="G43" s="42"/>
      <c r="H43" s="42"/>
      <c r="I43" s="881" t="s">
        <v>227</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64">
    <mergeCell ref="A50:B50"/>
    <mergeCell ref="A51:B51"/>
    <mergeCell ref="C51:K51"/>
    <mergeCell ref="A52:B52"/>
    <mergeCell ref="C52:K52"/>
    <mergeCell ref="A38:A39"/>
    <mergeCell ref="I38:I39"/>
    <mergeCell ref="J38:K38"/>
    <mergeCell ref="J39:K39"/>
    <mergeCell ref="J24:K24"/>
    <mergeCell ref="J25:K25"/>
    <mergeCell ref="J32:K32"/>
    <mergeCell ref="J33:K33"/>
    <mergeCell ref="J34:K34"/>
    <mergeCell ref="J35:K36"/>
    <mergeCell ref="J37:K37"/>
    <mergeCell ref="J26:K26"/>
    <mergeCell ref="J27:K28"/>
    <mergeCell ref="J29:K29"/>
    <mergeCell ref="A30:A31"/>
    <mergeCell ref="I30:I31"/>
    <mergeCell ref="C47:K47"/>
    <mergeCell ref="A49:B49"/>
    <mergeCell ref="C49:K49"/>
    <mergeCell ref="J40:K40"/>
    <mergeCell ref="J41:K41"/>
    <mergeCell ref="J42:K42"/>
    <mergeCell ref="I43:K43"/>
    <mergeCell ref="A44:B44"/>
    <mergeCell ref="D44:E44"/>
    <mergeCell ref="A45:B45"/>
    <mergeCell ref="C45:K45"/>
    <mergeCell ref="A46:B46"/>
    <mergeCell ref="C46:K46"/>
    <mergeCell ref="J30:K30"/>
    <mergeCell ref="J31:K31"/>
    <mergeCell ref="J18:K18"/>
    <mergeCell ref="J19:K20"/>
    <mergeCell ref="J21:K21"/>
    <mergeCell ref="A22:A23"/>
    <mergeCell ref="I22:I23"/>
    <mergeCell ref="J22:K22"/>
    <mergeCell ref="J23:K23"/>
    <mergeCell ref="A14:A15"/>
    <mergeCell ref="I14:I15"/>
    <mergeCell ref="J14:K14"/>
    <mergeCell ref="J15:K15"/>
    <mergeCell ref="J16:K16"/>
    <mergeCell ref="J17:K17"/>
    <mergeCell ref="J8:K8"/>
    <mergeCell ref="J9:K9"/>
    <mergeCell ref="J10:K10"/>
    <mergeCell ref="J11:K12"/>
    <mergeCell ref="J13:K13"/>
    <mergeCell ref="A6:A7"/>
    <mergeCell ref="I6:I7"/>
    <mergeCell ref="J6:K6"/>
    <mergeCell ref="J7:K7"/>
    <mergeCell ref="B1:F1"/>
    <mergeCell ref="H1:K1"/>
    <mergeCell ref="I3:I4"/>
    <mergeCell ref="J3:K4"/>
    <mergeCell ref="J5:K5"/>
    <mergeCell ref="F5:H5"/>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26568-9458-41D2-A6E6-207C50924A50}">
  <sheetPr>
    <pageSetUpPr fitToPage="1"/>
  </sheetPr>
  <dimension ref="A1:N72"/>
  <sheetViews>
    <sheetView zoomScaleNormal="100" workbookViewId="0">
      <selection activeCell="P18" sqref="P18"/>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50" t="s">
        <v>59</v>
      </c>
      <c r="B1" s="683" t="s">
        <v>228</v>
      </c>
      <c r="C1" s="683"/>
      <c r="D1" s="683"/>
      <c r="E1" s="683"/>
      <c r="F1" s="683"/>
      <c r="H1" s="684" t="s">
        <v>43</v>
      </c>
      <c r="I1" s="685"/>
      <c r="J1" s="686"/>
      <c r="K1" s="687"/>
    </row>
    <row r="2" spans="1:11" ht="8.4499999999999993" customHeight="1" x14ac:dyDescent="0.15">
      <c r="A2" s="14"/>
      <c r="I2" s="14"/>
      <c r="J2" s="3"/>
      <c r="K2" s="4"/>
    </row>
    <row r="3" spans="1:11" ht="14.45" customHeight="1" x14ac:dyDescent="0.15">
      <c r="A3" s="2" t="s">
        <v>64</v>
      </c>
      <c r="B3" s="259"/>
      <c r="C3" s="259">
        <v>45839</v>
      </c>
      <c r="D3" s="259">
        <v>45840</v>
      </c>
      <c r="E3" s="259">
        <v>45841</v>
      </c>
      <c r="F3" s="259">
        <v>45842</v>
      </c>
      <c r="G3" s="259">
        <v>45843</v>
      </c>
      <c r="H3" s="259">
        <v>45844</v>
      </c>
      <c r="I3" s="807" t="s">
        <v>1</v>
      </c>
      <c r="J3" s="799" t="s">
        <v>2</v>
      </c>
      <c r="K3" s="800"/>
    </row>
    <row r="4" spans="1:11" ht="14.45" customHeight="1" x14ac:dyDescent="0.15">
      <c r="A4" s="2" t="s">
        <v>3</v>
      </c>
      <c r="B4" s="62"/>
      <c r="C4" s="62" t="s">
        <v>5</v>
      </c>
      <c r="D4" s="21" t="s">
        <v>6</v>
      </c>
      <c r="E4" s="2" t="s">
        <v>7</v>
      </c>
      <c r="F4" s="2" t="s">
        <v>8</v>
      </c>
      <c r="G4" s="2" t="s">
        <v>9</v>
      </c>
      <c r="H4" s="24" t="s">
        <v>10</v>
      </c>
      <c r="I4" s="808"/>
      <c r="J4" s="801"/>
      <c r="K4" s="802"/>
    </row>
    <row r="5" spans="1:11" ht="14.45" customHeight="1" x14ac:dyDescent="0.15">
      <c r="A5" s="126" t="s">
        <v>12</v>
      </c>
      <c r="B5" s="12"/>
      <c r="C5" s="21"/>
      <c r="D5" s="21"/>
      <c r="E5" s="12"/>
      <c r="F5" s="967" t="s">
        <v>60</v>
      </c>
      <c r="G5" s="968"/>
      <c r="H5" s="969"/>
      <c r="I5" s="5"/>
      <c r="J5" s="682"/>
      <c r="K5" s="692"/>
    </row>
    <row r="6" spans="1:11" ht="14.45" customHeight="1" x14ac:dyDescent="0.15">
      <c r="A6" s="19" t="s">
        <v>37</v>
      </c>
      <c r="B6" s="12" t="s">
        <v>21</v>
      </c>
      <c r="C6" s="21"/>
      <c r="D6" s="11"/>
      <c r="E6" s="12" t="s">
        <v>21</v>
      </c>
      <c r="F6" s="12"/>
      <c r="G6" s="16" t="s">
        <v>40</v>
      </c>
      <c r="H6" s="12" t="s">
        <v>20</v>
      </c>
      <c r="I6" s="5">
        <f t="shared" ref="I6:I14" si="0">COUNTIFS(B6:H6,"&lt;&gt;空",B6:H6,"&lt;&gt;休",B6:H6,"&lt;&gt;調",B6:H6,"&lt;&gt;",B6:H6,"&lt;&gt;調整休")</f>
        <v>4</v>
      </c>
      <c r="J6" s="758">
        <f t="shared" ref="J6:J8"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19.5</v>
      </c>
      <c r="K6" s="759"/>
    </row>
    <row r="7" spans="1:11" ht="14.45" customHeight="1" x14ac:dyDescent="0.15">
      <c r="A7" s="19" t="s">
        <v>19</v>
      </c>
      <c r="B7" s="12"/>
      <c r="C7" s="21"/>
      <c r="D7" s="11"/>
      <c r="E7" s="12" t="s">
        <v>20</v>
      </c>
      <c r="F7" s="12"/>
      <c r="G7" s="12" t="s">
        <v>22</v>
      </c>
      <c r="H7" s="12" t="s">
        <v>21</v>
      </c>
      <c r="I7" s="5">
        <f t="shared" si="0"/>
        <v>3</v>
      </c>
      <c r="J7" s="758">
        <f t="shared" si="1"/>
        <v>14.5</v>
      </c>
      <c r="K7" s="759"/>
    </row>
    <row r="8" spans="1:11" ht="14.45" customHeight="1" x14ac:dyDescent="0.15">
      <c r="A8" s="20" t="s">
        <v>26</v>
      </c>
      <c r="B8" s="12" t="s">
        <v>20</v>
      </c>
      <c r="C8" s="21"/>
      <c r="D8" s="11"/>
      <c r="E8" s="12" t="s">
        <v>20</v>
      </c>
      <c r="F8" s="12"/>
      <c r="G8" s="12"/>
      <c r="H8" s="12" t="s">
        <v>51</v>
      </c>
      <c r="I8" s="5">
        <f t="shared" si="0"/>
        <v>3</v>
      </c>
      <c r="J8" s="758">
        <f t="shared" si="1"/>
        <v>14.5</v>
      </c>
      <c r="K8" s="759"/>
    </row>
    <row r="9" spans="1:11" ht="14.45" customHeight="1" x14ac:dyDescent="0.15">
      <c r="A9" s="20" t="s">
        <v>62</v>
      </c>
      <c r="B9" s="12" t="s">
        <v>20</v>
      </c>
      <c r="C9" s="21"/>
      <c r="D9" s="32"/>
      <c r="E9" s="93" t="s">
        <v>84</v>
      </c>
      <c r="F9" s="12" t="s">
        <v>20</v>
      </c>
      <c r="G9" s="12" t="s">
        <v>27</v>
      </c>
      <c r="H9" s="12"/>
      <c r="I9" s="5">
        <f t="shared" si="0"/>
        <v>4</v>
      </c>
      <c r="J9" s="758">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16.5</v>
      </c>
      <c r="K9" s="759"/>
    </row>
    <row r="10" spans="1:11" ht="14.45" customHeight="1" x14ac:dyDescent="0.15">
      <c r="A10" s="20" t="s">
        <v>124</v>
      </c>
      <c r="B10" s="93" t="s">
        <v>84</v>
      </c>
      <c r="C10" s="11"/>
      <c r="D10" s="11"/>
      <c r="E10" s="93" t="s">
        <v>84</v>
      </c>
      <c r="F10" s="12" t="s">
        <v>20</v>
      </c>
      <c r="G10" s="12" t="s">
        <v>21</v>
      </c>
      <c r="H10" s="12" t="s">
        <v>20</v>
      </c>
      <c r="I10" s="5">
        <f t="shared" si="0"/>
        <v>5</v>
      </c>
      <c r="J10" s="758">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22.5</v>
      </c>
      <c r="K10" s="759"/>
    </row>
    <row r="11" spans="1:11" ht="14.45" customHeight="1" x14ac:dyDescent="0.15">
      <c r="A11" s="71" t="s">
        <v>225</v>
      </c>
      <c r="B11" s="12" t="s">
        <v>21</v>
      </c>
      <c r="C11" s="32"/>
      <c r="D11" s="32"/>
      <c r="E11" s="12"/>
      <c r="F11" s="12" t="s">
        <v>21</v>
      </c>
      <c r="G11" s="12"/>
      <c r="H11" s="12" t="s">
        <v>20</v>
      </c>
      <c r="I11" s="5">
        <f t="shared" si="0"/>
        <v>3</v>
      </c>
      <c r="J11" s="758">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13.5</v>
      </c>
      <c r="K11" s="759"/>
    </row>
    <row r="12" spans="1:11" ht="14.45" customHeight="1" x14ac:dyDescent="0.15">
      <c r="A12" s="71" t="s">
        <v>200</v>
      </c>
      <c r="B12" s="12"/>
      <c r="C12" s="32"/>
      <c r="D12" s="32"/>
      <c r="E12" s="12" t="s">
        <v>20</v>
      </c>
      <c r="F12" s="12"/>
      <c r="G12" s="12" t="s">
        <v>20</v>
      </c>
      <c r="H12" s="12" t="s">
        <v>20</v>
      </c>
      <c r="I12" s="5">
        <f t="shared" si="0"/>
        <v>3</v>
      </c>
      <c r="J12" s="758">
        <f>SUM(COUNTIF(B12:H12,"9-11,15-19"))*(6)+(COUNTIF(B12:H12,"9-12,16-19"))*(6)+(COUNTIF(B12:H12,"9-13,17-19"))*(6)+(COUNTIF(B12:H12,"9-19"))*(9)+(COUNTIF(B12:H12,"9-17"))*(7.25)+(COUNTIF(B12:H12,"9-16"))*(6.25)+(COUNTIF(B12:H12,"9-15"))*(5.5)+(COUNTIF(B12:H12,"9-14"))*(4.5)+(COUNTIF(B12:H12,"9-13"))*(4)+(COUNTIF(B12:H12,"9-12"))*(3)+(COUNTIF(B12:H12,"9-11:30"))*(2.5)+(COUNTIF(B12:H12,"13-19"))*(5.5)+(COUNTIF(B12:H12,"14-19"))*(4.5)+(COUNTIF(B12:H12,"15-19"))*(4)+(COUNTIF(B12:H12,"16-19"))*(3)+(COUNTIF(B12:H12,"16:30-19"))*(2.5)+(COUNTIF(B12:H12,"10-14"))*(4)+(COUNTIF(B12:H12,"草加9-14"))*(4.5)+(COUNTIF(B12:H12,"新田9-14"))*(4.5)+(COUNTIF(B12:H12,"新田14-19"))*(4.5)</f>
        <v>13.5</v>
      </c>
      <c r="K12" s="759"/>
    </row>
    <row r="13" spans="1:11" ht="14.45" customHeight="1" thickBot="1" x14ac:dyDescent="0.2">
      <c r="A13" s="248" t="s">
        <v>38</v>
      </c>
      <c r="B13" s="249" t="s">
        <v>21</v>
      </c>
      <c r="C13" s="250"/>
      <c r="D13" s="250"/>
      <c r="E13" s="249"/>
      <c r="F13" s="249" t="s">
        <v>21</v>
      </c>
      <c r="G13" s="251" t="s">
        <v>57</v>
      </c>
      <c r="H13" s="251" t="s">
        <v>56</v>
      </c>
      <c r="I13" s="252">
        <f t="shared" si="0"/>
        <v>4</v>
      </c>
      <c r="J13" s="1042">
        <f>SUM(COUNTIF(B13:H13,"9-11,15-19"))*(6)+(COUNTIF(B13:H13,"9-12,16-19"))*(6)+(COUNTIF(B13:H13,"9-13,17-19"))*(6)+(COUNTIF(B13:H13,"9-19"))*(9)+(COUNTIF(B13:H13,"9-17"))*(7.25)+(COUNTIF(B13:H13,"9-16"))*(6.25)+(COUNTIF(B13:H13,"9-15"))*(5.5)+(COUNTIF(B13:H13,"9-14"))*(4.5)+(COUNTIF(B13:H13,"9-13"))*(4)+(COUNTIF(B13:H13,"9-12"))*(3)+(COUNTIF(B13:H13,"9-11:30"))*(2.5)+(COUNTIF(B13:H13,"13-19"))*(5.5)+(COUNTIF(B13:H13,"14-19"))*(4.5)+(COUNTIF(B13:H13,"15-19"))*(4)+(COUNTIF(B13:H13,"16-19"))*(3)+(COUNTIF(B13:H13,"16:30-19"))*(2.5)+(COUNTIF(B13:H13,"10-14"))*(4)+(COUNTIF(B13:H13,"草加9-14"))*(4.5)+(COUNTIF(B13:H13,"新田9-14"))*(4.5)+(COUNTIF(B13:H13,"新田14-19"))*(4.5)</f>
        <v>18</v>
      </c>
      <c r="K13" s="1043"/>
    </row>
    <row r="14" spans="1:11" ht="14.45" customHeight="1" thickTop="1" x14ac:dyDescent="0.15">
      <c r="A14" s="47" t="s">
        <v>39</v>
      </c>
      <c r="B14" s="29" t="s">
        <v>29</v>
      </c>
      <c r="C14" s="106"/>
      <c r="D14" s="106"/>
      <c r="E14" s="29" t="s">
        <v>29</v>
      </c>
      <c r="F14" s="40"/>
      <c r="G14" s="40"/>
      <c r="H14" s="29" t="s">
        <v>29</v>
      </c>
      <c r="I14" s="43">
        <f t="shared" si="0"/>
        <v>3</v>
      </c>
      <c r="J14" s="795">
        <f>SUM(COUNTIF(B14:H14,"9-11,15-19"))*(6)+(COUNTIF(B14:H14,"9-12,16-19"))*(6)+(COUNTIF(B14:H14,"9-13,17-19"))*(6)+(COUNTIF(B14:H14,"9-19"))*(9)+(COUNTIF(B14:H14,"9-17"))*(7.25)+(COUNTIF(B14:H14,"9-16"))*(6.25)+(COUNTIF(B14:H14,"9-15"))*(5.5)+(COUNTIF(B14:H14,"9-14"))*(4.5)+(COUNTIF(B14:H14,"9-13"))*(4)+(COUNTIF(B14:H14,"9-12"))*(3)+(COUNTIF(B14:H14,"9-11:30"))*(2.5)+(COUNTIF(B14:H14,"13-19"))*(5.5)+(COUNTIF(B14:H14,"14-19"))*(4.5)+(COUNTIF(B14:H14,"15-19"))*(4)+(COUNTIF(B14:H14,"16-19"))*(3)+(COUNTIF(B14:H14,"16:30-19"))*(2.5)+(COUNTIF(B14:H14,"10-14"))*(4)</f>
        <v>12</v>
      </c>
      <c r="K14" s="796"/>
    </row>
    <row r="15" spans="1:11" ht="14.45" customHeight="1" x14ac:dyDescent="0.15">
      <c r="A15" s="33" t="s">
        <v>0</v>
      </c>
      <c r="B15" s="53">
        <v>45845</v>
      </c>
      <c r="C15" s="53">
        <v>45846</v>
      </c>
      <c r="D15" s="53">
        <v>45847</v>
      </c>
      <c r="E15" s="53">
        <v>45848</v>
      </c>
      <c r="F15" s="53">
        <v>45849</v>
      </c>
      <c r="G15" s="53">
        <v>45850</v>
      </c>
      <c r="H15" s="53">
        <v>45851</v>
      </c>
      <c r="I15" s="131"/>
      <c r="J15" s="799" t="s">
        <v>2</v>
      </c>
      <c r="K15" s="800"/>
    </row>
    <row r="16" spans="1:11" ht="14.45" customHeight="1" x14ac:dyDescent="0.15">
      <c r="A16" s="22" t="s">
        <v>3</v>
      </c>
      <c r="B16" s="2" t="s">
        <v>4</v>
      </c>
      <c r="C16" s="2" t="s">
        <v>5</v>
      </c>
      <c r="D16" s="21" t="s">
        <v>6</v>
      </c>
      <c r="E16" s="2" t="s">
        <v>7</v>
      </c>
      <c r="F16" s="2" t="s">
        <v>8</v>
      </c>
      <c r="G16" s="2" t="s">
        <v>9</v>
      </c>
      <c r="H16" s="24" t="s">
        <v>10</v>
      </c>
      <c r="I16" s="133"/>
      <c r="J16" s="801"/>
      <c r="K16" s="802"/>
    </row>
    <row r="17" spans="1:11" ht="14.45" customHeight="1" x14ac:dyDescent="0.15">
      <c r="A17" s="126" t="s">
        <v>13</v>
      </c>
      <c r="B17" s="12"/>
      <c r="C17" s="21"/>
      <c r="D17" s="21"/>
      <c r="E17" s="12"/>
      <c r="F17" s="12"/>
      <c r="G17" s="12"/>
      <c r="H17" s="12"/>
      <c r="I17" s="5"/>
      <c r="J17" s="682"/>
      <c r="K17" s="692"/>
    </row>
    <row r="18" spans="1:11" ht="14.45" customHeight="1" x14ac:dyDescent="0.15">
      <c r="A18" s="19" t="s">
        <v>37</v>
      </c>
      <c r="B18" s="12" t="s">
        <v>21</v>
      </c>
      <c r="C18" s="21"/>
      <c r="D18" s="11"/>
      <c r="E18" s="12" t="s">
        <v>21</v>
      </c>
      <c r="F18" s="12"/>
      <c r="G18" s="16" t="s">
        <v>40</v>
      </c>
      <c r="H18" s="12"/>
      <c r="I18" s="5">
        <f t="shared" ref="I18:I21" si="2">COUNTIFS(B18:H18,"&lt;&gt;空",B18:H18,"&lt;&gt;休",B18:H18,"&lt;&gt;調",B18:H18,"&lt;&gt;",B18:H18,"&lt;&gt;調整休")</f>
        <v>3</v>
      </c>
      <c r="J18" s="758">
        <f t="shared" ref="J18:J20" si="3">SUM(COUNTIF(B18:H18,"9-11,15-19"))*(6)+(COUNTIF(B18:H18,"9-12,16-19"))*(6)+(COUNTIF(B18:H18,"9-13,17-19"))*(6)+(COUNTIF(B18:H18,"9-19"))*(9)+(COUNTIF(B18:H18,"9-17"))*(7.25)+(COUNTIF(B18:H18,"9-16"))*(6.25)+(COUNTIF(B18:H18,"9-15"))*(5.5)+(COUNTIF(B18:H18,"9-14"))*(4.5)+(COUNTIF(B18:H18,"9-13"))*(4)+(COUNTIF(B18:H18,"9-12"))*(3)+(COUNTIF(B18:H18,"9-11:30"))*(2.5)+(COUNTIF(B18:H18,"13-19"))*(5.5)+(COUNTIF(B18:H18,"14-19"))*(4.5)+(COUNTIF(B18:H18,"15-19"))*(4)+(COUNTIF(B18:H18,"16-19"))*(3)+(COUNTIF(B18:H18,"16:30-19"))*(2.5)+(COUNTIF(B18:H18,"10-14"))*(4)+(COUNTIF(B18:H18,"草加9-14"))*(4.5)+(COUNTIF(B18:H18,"新田9-14"))*(4.5)+(COUNTIF(B18:H18,"新田14-19"))*(4.5)</f>
        <v>15</v>
      </c>
      <c r="K18" s="759"/>
    </row>
    <row r="19" spans="1:11" ht="14.45" customHeight="1" x14ac:dyDescent="0.15">
      <c r="A19" s="19" t="s">
        <v>19</v>
      </c>
      <c r="B19" s="12" t="s">
        <v>20</v>
      </c>
      <c r="C19" s="21"/>
      <c r="D19" s="11"/>
      <c r="E19" s="12" t="s">
        <v>20</v>
      </c>
      <c r="F19" s="12"/>
      <c r="G19" s="12" t="s">
        <v>22</v>
      </c>
      <c r="H19" s="12" t="s">
        <v>21</v>
      </c>
      <c r="I19" s="5">
        <f t="shared" si="2"/>
        <v>4</v>
      </c>
      <c r="J19" s="758">
        <f t="shared" si="3"/>
        <v>19</v>
      </c>
      <c r="K19" s="759"/>
    </row>
    <row r="20" spans="1:11" ht="14.45" customHeight="1" x14ac:dyDescent="0.15">
      <c r="A20" s="20" t="s">
        <v>26</v>
      </c>
      <c r="B20" s="12"/>
      <c r="C20" s="21"/>
      <c r="D20" s="11"/>
      <c r="E20" s="12" t="s">
        <v>20</v>
      </c>
      <c r="F20" s="12"/>
      <c r="G20" s="12"/>
      <c r="H20" s="12" t="s">
        <v>51</v>
      </c>
      <c r="I20" s="5">
        <f t="shared" si="2"/>
        <v>2</v>
      </c>
      <c r="J20" s="758">
        <f t="shared" si="3"/>
        <v>10</v>
      </c>
      <c r="K20" s="759"/>
    </row>
    <row r="21" spans="1:11" ht="14.45" customHeight="1" x14ac:dyDescent="0.15">
      <c r="A21" s="20" t="s">
        <v>62</v>
      </c>
      <c r="B21" s="12" t="s">
        <v>20</v>
      </c>
      <c r="C21" s="21"/>
      <c r="D21" s="32"/>
      <c r="E21" s="93" t="s">
        <v>84</v>
      </c>
      <c r="F21" s="12" t="s">
        <v>20</v>
      </c>
      <c r="G21" s="12" t="s">
        <v>27</v>
      </c>
      <c r="H21" s="12"/>
      <c r="I21" s="5">
        <f t="shared" si="2"/>
        <v>4</v>
      </c>
      <c r="J21" s="758">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16.5</v>
      </c>
      <c r="K21" s="759"/>
    </row>
    <row r="22" spans="1:11" ht="14.45" customHeight="1" x14ac:dyDescent="0.15">
      <c r="A22" s="20" t="s">
        <v>124</v>
      </c>
      <c r="B22" s="93" t="s">
        <v>84</v>
      </c>
      <c r="C22" s="11"/>
      <c r="D22" s="11"/>
      <c r="E22" s="93" t="s">
        <v>84</v>
      </c>
      <c r="F22" s="12" t="s">
        <v>20</v>
      </c>
      <c r="G22" s="12" t="s">
        <v>21</v>
      </c>
      <c r="H22" s="12" t="s">
        <v>20</v>
      </c>
      <c r="I22" s="5">
        <f>COUNTIFS(B22:H22,"&lt;&gt;空",B22:H22,"&lt;&gt;休",B22:H22,"&lt;&gt;調",B22:H22,"&lt;&gt;",B22:H22,"&lt;&gt;調整休")</f>
        <v>5</v>
      </c>
      <c r="J22" s="758">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草加9-14"))*(4.5)+(COUNTIF(B22:H22,"新田9-14"))*(4.5)+(COUNTIF(B22:H22,"新田14-19"))*(4.5)</f>
        <v>22.5</v>
      </c>
      <c r="K22" s="759"/>
    </row>
    <row r="23" spans="1:11" ht="14.45" customHeight="1" x14ac:dyDescent="0.15">
      <c r="A23" s="71" t="s">
        <v>225</v>
      </c>
      <c r="B23" s="12" t="s">
        <v>21</v>
      </c>
      <c r="C23" s="32"/>
      <c r="D23" s="32"/>
      <c r="E23" s="12"/>
      <c r="F23" s="12" t="s">
        <v>21</v>
      </c>
      <c r="G23" s="12"/>
      <c r="H23" s="12" t="s">
        <v>20</v>
      </c>
      <c r="I23" s="5">
        <f t="shared" ref="I23:I25" si="4">COUNTIFS(B23:H23,"&lt;&gt;空",B23:H23,"&lt;&gt;休",B23:H23,"&lt;&gt;調",B23:H23,"&lt;&gt;",B23:H23,"&lt;&gt;調整休")</f>
        <v>3</v>
      </c>
      <c r="J23" s="758">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草加9-14"))*(4.5)+(COUNTIF(B23:H23,"新田9-14"))*(4.5)+(COUNTIF(B23:H23,"新田14-19"))*(4.5)</f>
        <v>13.5</v>
      </c>
      <c r="K23" s="759"/>
    </row>
    <row r="24" spans="1:11" ht="14.45" customHeight="1" x14ac:dyDescent="0.15">
      <c r="A24" s="71" t="s">
        <v>200</v>
      </c>
      <c r="B24" s="12"/>
      <c r="C24" s="32"/>
      <c r="D24" s="32"/>
      <c r="E24" s="12" t="s">
        <v>20</v>
      </c>
      <c r="F24" s="12"/>
      <c r="G24" s="12" t="s">
        <v>20</v>
      </c>
      <c r="H24" s="12" t="s">
        <v>20</v>
      </c>
      <c r="I24" s="5">
        <f t="shared" si="4"/>
        <v>3</v>
      </c>
      <c r="J24" s="758">
        <f>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草加9-14"))*(4.5)+(COUNTIF(B24:H24,"新田9-14"))*(4.5)+(COUNTIF(B24:H24,"新田14-19"))*(4.5)</f>
        <v>13.5</v>
      </c>
      <c r="K24" s="759"/>
    </row>
    <row r="25" spans="1:11" ht="14.45" customHeight="1" thickBot="1" x14ac:dyDescent="0.2">
      <c r="A25" s="248" t="s">
        <v>38</v>
      </c>
      <c r="B25" s="249" t="s">
        <v>21</v>
      </c>
      <c r="C25" s="250"/>
      <c r="D25" s="250"/>
      <c r="E25" s="249"/>
      <c r="F25" s="249" t="s">
        <v>21</v>
      </c>
      <c r="G25" s="251" t="s">
        <v>56</v>
      </c>
      <c r="H25" s="251" t="s">
        <v>56</v>
      </c>
      <c r="I25" s="252">
        <f t="shared" si="4"/>
        <v>4</v>
      </c>
      <c r="J25" s="1044">
        <f>SUM(COUNTIF(B25:H25,"9-11,15-19"))*(6)+(COUNTIF(B25:H25,"9-12,16-19"))*(6)+(COUNTIF(B25:H25,"9-13,17-19"))*(6)+(COUNTIF(B25:H25,"9-19"))*(9)+(COUNTIF(B25:H25,"9-17"))*(7.25)+(COUNTIF(B25:H25,"9-16"))*(6.25)+(COUNTIF(B25:H25,"9-15"))*(5.5)+(COUNTIF(B25:H25,"9-14"))*(4.5)+(COUNTIF(B25:H25,"9-13"))*(4)+(COUNTIF(B25:H25,"9-12"))*(3)+(COUNTIF(B25:H25,"9-11:30"))*(2.5)+(COUNTIF(B25:H25,"13-19"))*(5.5)+(COUNTIF(B25:H25,"14-19"))*(4.5)+(COUNTIF(B25:H25,"15-19"))*(4)+(COUNTIF(B25:H25,"16-19"))*(3)+(COUNTIF(B25:H25,"16:30-19"))*(2.5)+(COUNTIF(B25:H25,"10-14"))*(4)+(COUNTIF(B25:H25,"草加9-14"))*(4.5)+(COUNTIF(B25:H25,"新田9-14"))*(4.5)+(COUNTIF(B25:H25,"新田14-19"))*(4.5)</f>
        <v>18</v>
      </c>
      <c r="K25" s="1045"/>
    </row>
    <row r="26" spans="1:11" ht="14.45" customHeight="1" thickTop="1" x14ac:dyDescent="0.15">
      <c r="A26" s="47" t="s">
        <v>39</v>
      </c>
      <c r="B26" s="29" t="s">
        <v>29</v>
      </c>
      <c r="C26" s="106"/>
      <c r="D26" s="106"/>
      <c r="E26" s="29" t="s">
        <v>29</v>
      </c>
      <c r="F26" s="40"/>
      <c r="G26" s="29"/>
      <c r="H26" s="29" t="s">
        <v>29</v>
      </c>
      <c r="I26" s="43">
        <f>COUNTIFS(B26:H26,"&lt;&gt;空",B26:H26,"&lt;&gt;休",B26:H26,"&lt;&gt;調",B26:H26,"&lt;&gt;",B26:H26,"&lt;&gt;調整休")</f>
        <v>3</v>
      </c>
      <c r="J26" s="795">
        <f>SUM(COUNTIF(B26:H26,"9-11,15-19"))*(6)+(COUNTIF(B26:H26,"9-12,16-19"))*(6)+(COUNTIF(B26:H26,"9-13,17-19"))*(6)+(COUNTIF(B26:H26,"9-19"))*(9)+(COUNTIF(B26:H26,"9-17"))*(7.25)+(COUNTIF(B26:H26,"9-16"))*(6.25)+(COUNTIF(B26:H26,"9-15"))*(5.5)+(COUNTIF(B26:H26,"9-14"))*(4.5)+(COUNTIF(B26:H26,"9-13"))*(4)+(COUNTIF(B26:H26,"9-12"))*(3)+(COUNTIF(B26:H26,"9-11:30"))*(2.5)+(COUNTIF(B26:H26,"13-19"))*(5.5)+(COUNTIF(B26:H26,"14-19"))*(4.5)+(COUNTIF(B26:H26,"15-19"))*(4)+(COUNTIF(B26:H26,"16-19"))*(3)+(COUNTIF(B26:H26,"16:30-19"))*(2.5)+(COUNTIF(B26:H26,"10-14"))*(4)</f>
        <v>12</v>
      </c>
      <c r="K26" s="796"/>
    </row>
    <row r="27" spans="1:11" ht="14.45" customHeight="1" x14ac:dyDescent="0.15">
      <c r="A27" s="22" t="s">
        <v>0</v>
      </c>
      <c r="B27" s="23">
        <v>45852</v>
      </c>
      <c r="C27" s="23">
        <v>45853</v>
      </c>
      <c r="D27" s="23">
        <v>45854</v>
      </c>
      <c r="E27" s="23">
        <v>45855</v>
      </c>
      <c r="F27" s="23">
        <v>45856</v>
      </c>
      <c r="G27" s="23">
        <v>45857</v>
      </c>
      <c r="H27" s="23">
        <v>45858</v>
      </c>
      <c r="I27" s="131"/>
      <c r="J27" s="799" t="s">
        <v>2</v>
      </c>
      <c r="K27" s="800"/>
    </row>
    <row r="28" spans="1:11" ht="14.45" customHeight="1" x14ac:dyDescent="0.15">
      <c r="A28" s="22" t="s">
        <v>3</v>
      </c>
      <c r="B28" s="2" t="s">
        <v>4</v>
      </c>
      <c r="C28" s="21" t="s">
        <v>5</v>
      </c>
      <c r="D28" s="21" t="s">
        <v>6</v>
      </c>
      <c r="E28" s="2" t="s">
        <v>7</v>
      </c>
      <c r="F28" s="2" t="s">
        <v>8</v>
      </c>
      <c r="G28" s="2" t="s">
        <v>9</v>
      </c>
      <c r="H28" s="24" t="s">
        <v>10</v>
      </c>
      <c r="I28" s="133"/>
      <c r="J28" s="801"/>
      <c r="K28" s="802"/>
    </row>
    <row r="29" spans="1:11" ht="14.45" customHeight="1" x14ac:dyDescent="0.15">
      <c r="A29" s="126" t="s">
        <v>12</v>
      </c>
      <c r="B29" s="12"/>
      <c r="C29" s="21"/>
      <c r="D29" s="21"/>
      <c r="E29" s="12"/>
      <c r="F29" s="12"/>
      <c r="G29" s="12"/>
      <c r="H29" s="12"/>
      <c r="I29" s="5"/>
      <c r="J29" s="693"/>
      <c r="K29" s="692"/>
    </row>
    <row r="30" spans="1:11" ht="14.45" customHeight="1" x14ac:dyDescent="0.15">
      <c r="A30" s="19" t="s">
        <v>37</v>
      </c>
      <c r="B30" s="12" t="s">
        <v>21</v>
      </c>
      <c r="C30" s="21"/>
      <c r="D30" s="11"/>
      <c r="E30" s="12" t="s">
        <v>21</v>
      </c>
      <c r="F30" s="12"/>
      <c r="G30" s="16" t="s">
        <v>40</v>
      </c>
      <c r="H30" s="12" t="s">
        <v>20</v>
      </c>
      <c r="I30" s="5">
        <f t="shared" ref="I30:I38" si="5">COUNTIFS(B30:H30,"&lt;&gt;空",B30:H30,"&lt;&gt;休",B30:H30,"&lt;&gt;調",B30:H30,"&lt;&gt;",B30:H30,"&lt;&gt;調整休")</f>
        <v>4</v>
      </c>
      <c r="J30" s="758">
        <f t="shared" ref="J30:J32" si="6">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19.5</v>
      </c>
      <c r="K30" s="759"/>
    </row>
    <row r="31" spans="1:11" ht="14.45" customHeight="1" x14ac:dyDescent="0.15">
      <c r="A31" s="19" t="s">
        <v>19</v>
      </c>
      <c r="B31" s="12"/>
      <c r="C31" s="21"/>
      <c r="D31" s="11"/>
      <c r="E31" s="12" t="s">
        <v>20</v>
      </c>
      <c r="F31" s="12"/>
      <c r="G31" s="12" t="s">
        <v>22</v>
      </c>
      <c r="H31" s="12" t="s">
        <v>21</v>
      </c>
      <c r="I31" s="5">
        <f t="shared" si="5"/>
        <v>3</v>
      </c>
      <c r="J31" s="758">
        <f t="shared" si="6"/>
        <v>14.5</v>
      </c>
      <c r="K31" s="759"/>
    </row>
    <row r="32" spans="1:11" ht="14.45" customHeight="1" x14ac:dyDescent="0.15">
      <c r="A32" s="20" t="s">
        <v>26</v>
      </c>
      <c r="B32" s="12" t="s">
        <v>20</v>
      </c>
      <c r="C32" s="21"/>
      <c r="D32" s="11"/>
      <c r="E32" s="12" t="s">
        <v>20</v>
      </c>
      <c r="F32" s="12"/>
      <c r="G32" s="12"/>
      <c r="H32" s="12" t="s">
        <v>51</v>
      </c>
      <c r="I32" s="5">
        <f t="shared" si="5"/>
        <v>3</v>
      </c>
      <c r="J32" s="758">
        <f t="shared" si="6"/>
        <v>14.5</v>
      </c>
      <c r="K32" s="759"/>
    </row>
    <row r="33" spans="1:11" ht="14.45" customHeight="1" x14ac:dyDescent="0.15">
      <c r="A33" s="20" t="s">
        <v>62</v>
      </c>
      <c r="B33" s="12" t="s">
        <v>20</v>
      </c>
      <c r="C33" s="21"/>
      <c r="D33" s="32"/>
      <c r="E33" s="93" t="s">
        <v>84</v>
      </c>
      <c r="F33" s="12" t="s">
        <v>20</v>
      </c>
      <c r="G33" s="12" t="s">
        <v>27</v>
      </c>
      <c r="H33" s="12"/>
      <c r="I33" s="5">
        <f t="shared" si="5"/>
        <v>4</v>
      </c>
      <c r="J33" s="758">
        <f>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草加9-14"))*(4.5)+(COUNTIF(B33:H33,"新田9-14"))*(4.5)+(COUNTIF(B33:H33,"新田14-19"))*(4.5)</f>
        <v>16.5</v>
      </c>
      <c r="K33" s="759"/>
    </row>
    <row r="34" spans="1:11" ht="14.45" customHeight="1" x14ac:dyDescent="0.15">
      <c r="A34" s="20" t="s">
        <v>124</v>
      </c>
      <c r="B34" s="93" t="s">
        <v>84</v>
      </c>
      <c r="C34" s="11"/>
      <c r="D34" s="11"/>
      <c r="E34" s="93" t="s">
        <v>84</v>
      </c>
      <c r="F34" s="12" t="s">
        <v>20</v>
      </c>
      <c r="G34" s="12" t="s">
        <v>21</v>
      </c>
      <c r="H34" s="12" t="s">
        <v>20</v>
      </c>
      <c r="I34" s="5">
        <f t="shared" si="5"/>
        <v>5</v>
      </c>
      <c r="J34" s="758">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草加9-14"))*(4.5)+(COUNTIF(B34:H34,"新田9-14"))*(4.5)+(COUNTIF(B34:H34,"新田14-19"))*(4.5)</f>
        <v>22.5</v>
      </c>
      <c r="K34" s="759"/>
    </row>
    <row r="35" spans="1:11" ht="14.45" customHeight="1" x14ac:dyDescent="0.15">
      <c r="A35" s="71" t="s">
        <v>225</v>
      </c>
      <c r="B35" s="12" t="s">
        <v>21</v>
      </c>
      <c r="C35" s="32"/>
      <c r="D35" s="32"/>
      <c r="E35" s="12"/>
      <c r="F35" s="12" t="s">
        <v>21</v>
      </c>
      <c r="G35" s="12"/>
      <c r="H35" s="12" t="s">
        <v>20</v>
      </c>
      <c r="I35" s="5">
        <f t="shared" si="5"/>
        <v>3</v>
      </c>
      <c r="J35" s="758">
        <f>SUM(COUNTIF(B35:H35,"9-11,15-19"))*(6)+(COUNTIF(B35:H35,"9-12,16-19"))*(6)+(COUNTIF(B35:H35,"9-13,17-19"))*(6)+(COUNTIF(B35:H35,"9-19"))*(9)+(COUNTIF(B35:H35,"9-17"))*(7.25)+(COUNTIF(B35:H35,"9-16"))*(6.25)+(COUNTIF(B35:H35,"9-15"))*(5.5)+(COUNTIF(B35:H35,"9-14"))*(4.5)+(COUNTIF(B35:H35,"9-13"))*(4)+(COUNTIF(B35:H35,"9-12"))*(3)+(COUNTIF(B35:H35,"9-11:30"))*(2.5)+(COUNTIF(B35:H35,"13-19"))*(5.5)+(COUNTIF(B35:H35,"14-19"))*(4.5)+(COUNTIF(B35:H35,"15-19"))*(4)+(COUNTIF(B35:H35,"16-19"))*(3)+(COUNTIF(B35:H35,"16:30-19"))*(2.5)+(COUNTIF(B35:H35,"10-14"))*(4)+(COUNTIF(B35:H35,"草加9-14"))*(4.5)+(COUNTIF(B35:H35,"新田9-14"))*(4.5)+(COUNTIF(B35:H35,"新田14-19"))*(4.5)</f>
        <v>13.5</v>
      </c>
      <c r="K35" s="759"/>
    </row>
    <row r="36" spans="1:11" ht="14.45" customHeight="1" x14ac:dyDescent="0.15">
      <c r="A36" s="71" t="s">
        <v>200</v>
      </c>
      <c r="B36" s="12"/>
      <c r="C36" s="32"/>
      <c r="D36" s="32"/>
      <c r="E36" s="12" t="s">
        <v>20</v>
      </c>
      <c r="F36" s="12"/>
      <c r="G36" s="12" t="s">
        <v>20</v>
      </c>
      <c r="H36" s="12" t="s">
        <v>20</v>
      </c>
      <c r="I36" s="5">
        <f t="shared" si="5"/>
        <v>3</v>
      </c>
      <c r="J36" s="758">
        <f>SUM(COUNTIF(B36:H36,"9-11,15-19"))*(6)+(COUNTIF(B36:H36,"9-12,16-19"))*(6)+(COUNTIF(B36:H36,"9-13,17-19"))*(6)+(COUNTIF(B36:H36,"9-19"))*(9)+(COUNTIF(B36:H36,"9-17"))*(7.25)+(COUNTIF(B36:H36,"9-16"))*(6.25)+(COUNTIF(B36:H36,"9-15"))*(5.5)+(COUNTIF(B36:H36,"9-14"))*(4.5)+(COUNTIF(B36:H36,"9-13"))*(4)+(COUNTIF(B36:H36,"9-12"))*(3)+(COUNTIF(B36:H36,"9-11:30"))*(2.5)+(COUNTIF(B36:H36,"13-19"))*(5.5)+(COUNTIF(B36:H36,"14-19"))*(4.5)+(COUNTIF(B36:H36,"15-19"))*(4)+(COUNTIF(B36:H36,"16-19"))*(3)+(COUNTIF(B36:H36,"16:30-19"))*(2.5)+(COUNTIF(B36:H36,"10-14"))*(4)+(COUNTIF(B36:H36,"草加9-14"))*(4.5)+(COUNTIF(B36:H36,"新田9-14"))*(4.5)+(COUNTIF(B36:H36,"新田14-19"))*(4.5)</f>
        <v>13.5</v>
      </c>
      <c r="K36" s="759"/>
    </row>
    <row r="37" spans="1:11" ht="14.45" customHeight="1" thickBot="1" x14ac:dyDescent="0.2">
      <c r="A37" s="248" t="s">
        <v>38</v>
      </c>
      <c r="B37" s="249" t="s">
        <v>21</v>
      </c>
      <c r="C37" s="250"/>
      <c r="D37" s="250"/>
      <c r="E37" s="249"/>
      <c r="F37" s="249" t="s">
        <v>21</v>
      </c>
      <c r="G37" s="251" t="s">
        <v>57</v>
      </c>
      <c r="H37" s="251" t="s">
        <v>56</v>
      </c>
      <c r="I37" s="252">
        <f t="shared" si="5"/>
        <v>4</v>
      </c>
      <c r="J37" s="1044">
        <f>SUM(COUNTIF(B37:H37,"9-11,15-19"))*(6)+(COUNTIF(B37:H37,"9-12,16-19"))*(6)+(COUNTIF(B37:H37,"9-13,17-19"))*(6)+(COUNTIF(B37:H37,"9-19"))*(9)+(COUNTIF(B37:H37,"9-17"))*(7.25)+(COUNTIF(B37:H37,"9-16"))*(6.25)+(COUNTIF(B37:H37,"9-15"))*(5.5)+(COUNTIF(B37:H37,"9-14"))*(4.5)+(COUNTIF(B37:H37,"9-13"))*(4)+(COUNTIF(B37:H37,"9-12"))*(3)+(COUNTIF(B37:H37,"9-11:30"))*(2.5)+(COUNTIF(B37:H37,"13-19"))*(5.5)+(COUNTIF(B37:H37,"14-19"))*(4.5)+(COUNTIF(B37:H37,"15-19"))*(4)+(COUNTIF(B37:H37,"16-19"))*(3)+(COUNTIF(B37:H37,"16:30-19"))*(2.5)+(COUNTIF(B37:H37,"10-14"))*(4)+(COUNTIF(B37:H37,"草加9-14"))*(4.5)+(COUNTIF(B37:H37,"新田9-14"))*(4.5)+(COUNTIF(B37:H37,"新田14-19"))*(4.5)</f>
        <v>18</v>
      </c>
      <c r="K37" s="1045"/>
    </row>
    <row r="38" spans="1:11" ht="14.45" customHeight="1" thickTop="1" x14ac:dyDescent="0.15">
      <c r="A38" s="47" t="s">
        <v>39</v>
      </c>
      <c r="B38" s="29" t="s">
        <v>29</v>
      </c>
      <c r="C38" s="106"/>
      <c r="D38" s="106"/>
      <c r="E38" s="29" t="s">
        <v>29</v>
      </c>
      <c r="F38" s="40"/>
      <c r="G38" s="40"/>
      <c r="H38" s="29" t="s">
        <v>29</v>
      </c>
      <c r="I38" s="43">
        <f t="shared" si="5"/>
        <v>3</v>
      </c>
      <c r="J38" s="795">
        <f>SUM(COUNTIF(B38:H38,"9-11,15-19"))*(6)+(COUNTIF(B38:H38,"9-12,16-19"))*(6)+(COUNTIF(B38:H38,"9-13,17-19"))*(6)+(COUNTIF(B38:H38,"9-19"))*(9)+(COUNTIF(B38:H38,"9-17"))*(7.25)+(COUNTIF(B38:H38,"9-16"))*(6.25)+(COUNTIF(B38:H38,"9-15"))*(5.5)+(COUNTIF(B38:H38,"9-14"))*(4.5)+(COUNTIF(B38:H38,"9-13"))*(4)+(COUNTIF(B38:H38,"9-12"))*(3)+(COUNTIF(B38:H38,"9-11:30"))*(2.5)+(COUNTIF(B38:H38,"13-19"))*(5.5)+(COUNTIF(B38:H38,"14-19"))*(4.5)+(COUNTIF(B38:H38,"15-19"))*(4)+(COUNTIF(B38:H38,"16-19"))*(3)+(COUNTIF(B38:H38,"16:30-19"))*(2.5)+(COUNTIF(B38:H38,"10-14"))*(4)</f>
        <v>12</v>
      </c>
      <c r="K38" s="796"/>
    </row>
    <row r="39" spans="1:11" ht="14.45" customHeight="1" x14ac:dyDescent="0.15">
      <c r="A39" s="22" t="s">
        <v>0</v>
      </c>
      <c r="B39" s="90">
        <v>45859</v>
      </c>
      <c r="C39" s="90">
        <v>45860</v>
      </c>
      <c r="D39" s="90">
        <v>45861</v>
      </c>
      <c r="E39" s="90">
        <v>45862</v>
      </c>
      <c r="F39" s="90">
        <v>45863</v>
      </c>
      <c r="G39" s="90">
        <v>45864</v>
      </c>
      <c r="H39" s="90">
        <v>45865</v>
      </c>
      <c r="I39" s="131"/>
      <c r="J39" s="799" t="s">
        <v>2</v>
      </c>
      <c r="K39" s="800"/>
    </row>
    <row r="40" spans="1:11" ht="14.45" customHeight="1" x14ac:dyDescent="0.15">
      <c r="A40" s="22" t="s">
        <v>3</v>
      </c>
      <c r="B40" s="24" t="s">
        <v>4</v>
      </c>
      <c r="C40" s="21" t="s">
        <v>5</v>
      </c>
      <c r="D40" s="21" t="s">
        <v>6</v>
      </c>
      <c r="E40" s="2" t="s">
        <v>7</v>
      </c>
      <c r="F40" s="2" t="s">
        <v>8</v>
      </c>
      <c r="G40" s="2" t="s">
        <v>9</v>
      </c>
      <c r="H40" s="24" t="s">
        <v>10</v>
      </c>
      <c r="I40" s="133"/>
      <c r="J40" s="801"/>
      <c r="K40" s="802"/>
    </row>
    <row r="41" spans="1:11" ht="14.45" customHeight="1" x14ac:dyDescent="0.15">
      <c r="A41" s="126" t="s">
        <v>13</v>
      </c>
      <c r="B41" s="12"/>
      <c r="C41" s="21"/>
      <c r="D41" s="21"/>
      <c r="E41" s="12"/>
      <c r="F41" s="12"/>
      <c r="G41" s="12"/>
      <c r="H41" s="12"/>
      <c r="I41" s="5"/>
      <c r="J41" s="682"/>
      <c r="K41" s="692"/>
    </row>
    <row r="42" spans="1:11" ht="14.45" customHeight="1" x14ac:dyDescent="0.15">
      <c r="A42" s="19" t="s">
        <v>37</v>
      </c>
      <c r="B42" s="12" t="s">
        <v>21</v>
      </c>
      <c r="C42" s="21"/>
      <c r="D42" s="11"/>
      <c r="E42" s="12" t="s">
        <v>21</v>
      </c>
      <c r="F42" s="12"/>
      <c r="G42" s="16" t="s">
        <v>40</v>
      </c>
      <c r="H42" s="12"/>
      <c r="I42" s="5">
        <f t="shared" ref="I42:I45" si="7">COUNTIFS(B42:H42,"&lt;&gt;空",B42:H42,"&lt;&gt;休",B42:H42,"&lt;&gt;調",B42:H42,"&lt;&gt;",B42:H42,"&lt;&gt;調整休")</f>
        <v>3</v>
      </c>
      <c r="J42" s="758">
        <f t="shared" ref="J42:J44" si="8">SUM(COUNTIF(B42:H42,"9-11,15-19"))*(6)+(COUNTIF(B42:H42,"9-12,16-19"))*(6)+(COUNTIF(B42:H42,"9-13,17-19"))*(6)+(COUNTIF(B42:H42,"9-19"))*(9)+(COUNTIF(B42:H42,"9-17"))*(7.25)+(COUNTIF(B42:H42,"9-16"))*(6.25)+(COUNTIF(B42:H42,"9-15"))*(5.5)+(COUNTIF(B42:H42,"9-14"))*(4.5)+(COUNTIF(B42:H42,"9-13"))*(4)+(COUNTIF(B42:H42,"9-12"))*(3)+(COUNTIF(B42:H42,"9-11:30"))*(2.5)+(COUNTIF(B42:H42,"13-19"))*(5.5)+(COUNTIF(B42:H42,"14-19"))*(4.5)+(COUNTIF(B42:H42,"15-19"))*(4)+(COUNTIF(B42:H42,"16-19"))*(3)+(COUNTIF(B42:H42,"16:30-19"))*(2.5)+(COUNTIF(B42:H42,"10-14"))*(4)+(COUNTIF(B42:H42,"草加9-14"))*(4.5)+(COUNTIF(B42:H42,"新田9-14"))*(4.5)+(COUNTIF(B42:H42,"新田14-19"))*(4.5)</f>
        <v>15</v>
      </c>
      <c r="K42" s="759"/>
    </row>
    <row r="43" spans="1:11" ht="14.45" customHeight="1" x14ac:dyDescent="0.15">
      <c r="A43" s="19" t="s">
        <v>19</v>
      </c>
      <c r="B43" s="12" t="s">
        <v>20</v>
      </c>
      <c r="C43" s="21"/>
      <c r="D43" s="11"/>
      <c r="E43" s="12" t="s">
        <v>20</v>
      </c>
      <c r="F43" s="12"/>
      <c r="G43" s="12" t="s">
        <v>22</v>
      </c>
      <c r="H43" s="12" t="s">
        <v>21</v>
      </c>
      <c r="I43" s="5">
        <f t="shared" si="7"/>
        <v>4</v>
      </c>
      <c r="J43" s="758">
        <f t="shared" si="8"/>
        <v>19</v>
      </c>
      <c r="K43" s="759"/>
    </row>
    <row r="44" spans="1:11" ht="14.45" customHeight="1" x14ac:dyDescent="0.15">
      <c r="A44" s="20" t="s">
        <v>26</v>
      </c>
      <c r="B44" s="12"/>
      <c r="C44" s="21"/>
      <c r="D44" s="11"/>
      <c r="E44" s="12" t="s">
        <v>20</v>
      </c>
      <c r="F44" s="12"/>
      <c r="G44" s="12"/>
      <c r="H44" s="12" t="s">
        <v>51</v>
      </c>
      <c r="I44" s="5">
        <f t="shared" si="7"/>
        <v>2</v>
      </c>
      <c r="J44" s="758">
        <f t="shared" si="8"/>
        <v>10</v>
      </c>
      <c r="K44" s="759"/>
    </row>
    <row r="45" spans="1:11" ht="14.45" customHeight="1" x14ac:dyDescent="0.15">
      <c r="A45" s="20" t="s">
        <v>62</v>
      </c>
      <c r="B45" s="12" t="s">
        <v>20</v>
      </c>
      <c r="C45" s="21"/>
      <c r="D45" s="32"/>
      <c r="E45" s="93" t="s">
        <v>84</v>
      </c>
      <c r="F45" s="12" t="s">
        <v>20</v>
      </c>
      <c r="G45" s="12" t="s">
        <v>27</v>
      </c>
      <c r="H45" s="12"/>
      <c r="I45" s="5">
        <f t="shared" si="7"/>
        <v>4</v>
      </c>
      <c r="J45" s="758">
        <f>SUM(COUNTIF(B45:H45,"9-11,15-19"))*(6)+(COUNTIF(B45:H45,"9-12,16-19"))*(6)+(COUNTIF(B45:H45,"9-13,17-19"))*(6)+(COUNTIF(B45:H45,"9-19"))*(9)+(COUNTIF(B45:H45,"9-17"))*(7.25)+(COUNTIF(B45:H45,"9-16"))*(6.25)+(COUNTIF(B45:H45,"9-15"))*(5.5)+(COUNTIF(B45:H45,"9-14"))*(4.5)+(COUNTIF(B45:H45,"9-13"))*(4)+(COUNTIF(B45:H45,"9-12"))*(3)+(COUNTIF(B45:H45,"9-11:30"))*(2.5)+(COUNTIF(B45:H45,"13-19"))*(5.5)+(COUNTIF(B45:H45,"14-19"))*(4.5)+(COUNTIF(B45:H45,"15-19"))*(4)+(COUNTIF(B45:H45,"16-19"))*(3)+(COUNTIF(B45:H45,"16:30-19"))*(2.5)+(COUNTIF(B45:H45,"10-14"))*(4)+(COUNTIF(B45:H45,"草加9-14"))*(4.5)+(COUNTIF(B45:H45,"新田9-14"))*(4.5)+(COUNTIF(B45:H45,"新田14-19"))*(4.5)</f>
        <v>16.5</v>
      </c>
      <c r="K45" s="759"/>
    </row>
    <row r="46" spans="1:11" ht="14.45" customHeight="1" x14ac:dyDescent="0.15">
      <c r="A46" s="20" t="s">
        <v>124</v>
      </c>
      <c r="B46" s="93" t="s">
        <v>84</v>
      </c>
      <c r="C46" s="11"/>
      <c r="D46" s="11"/>
      <c r="E46" s="93" t="s">
        <v>84</v>
      </c>
      <c r="F46" s="12" t="s">
        <v>20</v>
      </c>
      <c r="G46" s="12" t="s">
        <v>21</v>
      </c>
      <c r="H46" s="12" t="s">
        <v>20</v>
      </c>
      <c r="I46" s="5">
        <f>COUNTIFS(B46:H46,"&lt;&gt;空",B46:H46,"&lt;&gt;休",B46:H46,"&lt;&gt;調",B46:H46,"&lt;&gt;",B46:H46,"&lt;&gt;調整休")</f>
        <v>5</v>
      </c>
      <c r="J46" s="758">
        <f>SUM(COUNTIF(B46:H46,"9-11,15-19"))*(6)+(COUNTIF(B46:H46,"9-12,16-19"))*(6)+(COUNTIF(B46:H46,"9-13,17-19"))*(6)+(COUNTIF(B46:H46,"9-19"))*(9)+(COUNTIF(B46:H46,"9-17"))*(7.25)+(COUNTIF(B46:H46,"9-16"))*(6.25)+(COUNTIF(B46:H46,"9-15"))*(5.5)+(COUNTIF(B46:H46,"9-14"))*(4.5)+(COUNTIF(B46:H46,"9-13"))*(4)+(COUNTIF(B46:H46,"9-12"))*(3)+(COUNTIF(B46:H46,"9-11:30"))*(2.5)+(COUNTIF(B46:H46,"13-19"))*(5.5)+(COUNTIF(B46:H46,"14-19"))*(4.5)+(COUNTIF(B46:H46,"15-19"))*(4)+(COUNTIF(B46:H46,"16-19"))*(3)+(COUNTIF(B46:H46,"16:30-19"))*(2.5)+(COUNTIF(B46:H46,"10-14"))*(4)+(COUNTIF(B46:H46,"草加9-14"))*(4.5)+(COUNTIF(B46:H46,"新田9-14"))*(4.5)+(COUNTIF(B46:H46,"新田14-19"))*(4.5)</f>
        <v>22.5</v>
      </c>
      <c r="K46" s="759"/>
    </row>
    <row r="47" spans="1:11" ht="14.45" customHeight="1" x14ac:dyDescent="0.15">
      <c r="A47" s="71" t="s">
        <v>225</v>
      </c>
      <c r="B47" s="12" t="s">
        <v>21</v>
      </c>
      <c r="C47" s="32"/>
      <c r="D47" s="32"/>
      <c r="E47" s="12"/>
      <c r="F47" s="12" t="s">
        <v>21</v>
      </c>
      <c r="G47" s="12"/>
      <c r="H47" s="12" t="s">
        <v>20</v>
      </c>
      <c r="I47" s="5">
        <f t="shared" ref="I47:I49" si="9">COUNTIFS(B47:H47,"&lt;&gt;空",B47:H47,"&lt;&gt;休",B47:H47,"&lt;&gt;調",B47:H47,"&lt;&gt;",B47:H47,"&lt;&gt;調整休")</f>
        <v>3</v>
      </c>
      <c r="J47" s="758">
        <f>SUM(COUNTIF(B47:H47,"9-11,15-19"))*(6)+(COUNTIF(B47:H47,"9-12,16-19"))*(6)+(COUNTIF(B47:H47,"9-13,17-19"))*(6)+(COUNTIF(B47:H47,"9-19"))*(9)+(COUNTIF(B47:H47,"9-17"))*(7.25)+(COUNTIF(B47:H47,"9-16"))*(6.25)+(COUNTIF(B47:H47,"9-15"))*(5.5)+(COUNTIF(B47:H47,"9-14"))*(4.5)+(COUNTIF(B47:H47,"9-13"))*(4)+(COUNTIF(B47:H47,"9-12"))*(3)+(COUNTIF(B47:H47,"9-11:30"))*(2.5)+(COUNTIF(B47:H47,"13-19"))*(5.5)+(COUNTIF(B47:H47,"14-19"))*(4.5)+(COUNTIF(B47:H47,"15-19"))*(4)+(COUNTIF(B47:H47,"16-19"))*(3)+(COUNTIF(B47:H47,"16:30-19"))*(2.5)+(COUNTIF(B47:H47,"10-14"))*(4)+(COUNTIF(B47:H47,"草加9-14"))*(4.5)+(COUNTIF(B47:H47,"新田9-14"))*(4.5)+(COUNTIF(B47:H47,"新田14-19"))*(4.5)</f>
        <v>13.5</v>
      </c>
      <c r="K47" s="759"/>
    </row>
    <row r="48" spans="1:11" ht="14.45" customHeight="1" x14ac:dyDescent="0.15">
      <c r="A48" s="71" t="s">
        <v>200</v>
      </c>
      <c r="B48" s="12"/>
      <c r="C48" s="32"/>
      <c r="D48" s="32"/>
      <c r="E48" s="12" t="s">
        <v>20</v>
      </c>
      <c r="F48" s="12"/>
      <c r="G48" s="12" t="s">
        <v>20</v>
      </c>
      <c r="H48" s="12" t="s">
        <v>20</v>
      </c>
      <c r="I48" s="5">
        <f t="shared" si="9"/>
        <v>3</v>
      </c>
      <c r="J48" s="758">
        <f>SUM(COUNTIF(B48:H48,"9-11,15-19"))*(6)+(COUNTIF(B48:H48,"9-12,16-19"))*(6)+(COUNTIF(B48:H48,"9-13,17-19"))*(6)+(COUNTIF(B48:H48,"9-19"))*(9)+(COUNTIF(B48:H48,"9-17"))*(7.25)+(COUNTIF(B48:H48,"9-16"))*(6.25)+(COUNTIF(B48:H48,"9-15"))*(5.5)+(COUNTIF(B48:H48,"9-14"))*(4.5)+(COUNTIF(B48:H48,"9-13"))*(4)+(COUNTIF(B48:H48,"9-12"))*(3)+(COUNTIF(B48:H48,"9-11:30"))*(2.5)+(COUNTIF(B48:H48,"13-19"))*(5.5)+(COUNTIF(B48:H48,"14-19"))*(4.5)+(COUNTIF(B48:H48,"15-19"))*(4)+(COUNTIF(B48:H48,"16-19"))*(3)+(COUNTIF(B48:H48,"16:30-19"))*(2.5)+(COUNTIF(B48:H48,"10-14"))*(4)+(COUNTIF(B48:H48,"草加9-14"))*(4.5)+(COUNTIF(B48:H48,"新田9-14"))*(4.5)+(COUNTIF(B48:H48,"新田14-19"))*(4.5)</f>
        <v>13.5</v>
      </c>
      <c r="K48" s="759"/>
    </row>
    <row r="49" spans="1:14" ht="14.45" customHeight="1" thickBot="1" x14ac:dyDescent="0.2">
      <c r="A49" s="248" t="s">
        <v>38</v>
      </c>
      <c r="B49" s="249" t="s">
        <v>21</v>
      </c>
      <c r="C49" s="250"/>
      <c r="D49" s="250"/>
      <c r="E49" s="249"/>
      <c r="F49" s="249" t="s">
        <v>21</v>
      </c>
      <c r="G49" s="251" t="s">
        <v>56</v>
      </c>
      <c r="H49" s="251" t="s">
        <v>56</v>
      </c>
      <c r="I49" s="252">
        <f t="shared" si="9"/>
        <v>4</v>
      </c>
      <c r="J49" s="1044">
        <f>SUM(COUNTIF(B49:H49,"9-11,15-19"))*(6)+(COUNTIF(B49:H49,"9-12,16-19"))*(6)+(COUNTIF(B49:H49,"9-13,17-19"))*(6)+(COUNTIF(B49:H49,"9-19"))*(9)+(COUNTIF(B49:H49,"9-17"))*(7.25)+(COUNTIF(B49:H49,"9-16"))*(6.25)+(COUNTIF(B49:H49,"9-15"))*(5.5)+(COUNTIF(B49:H49,"9-14"))*(4.5)+(COUNTIF(B49:H49,"9-13"))*(4)+(COUNTIF(B49:H49,"9-12"))*(3)+(COUNTIF(B49:H49,"9-11:30"))*(2.5)+(COUNTIF(B49:H49,"13-19"))*(5.5)+(COUNTIF(B49:H49,"14-19"))*(4.5)+(COUNTIF(B49:H49,"15-19"))*(4)+(COUNTIF(B49:H49,"16-19"))*(3)+(COUNTIF(B49:H49,"16:30-19"))*(2.5)+(COUNTIF(B49:H49,"10-14"))*(4)+(COUNTIF(B49:H49,"草加9-14"))*(4.5)+(COUNTIF(B49:H49,"新田9-14"))*(4.5)+(COUNTIF(B49:H49,"新田14-19"))*(4.5)</f>
        <v>18</v>
      </c>
      <c r="K49" s="1045"/>
    </row>
    <row r="50" spans="1:14" ht="14.45" customHeight="1" thickTop="1" x14ac:dyDescent="0.15">
      <c r="A50" s="47" t="s">
        <v>39</v>
      </c>
      <c r="B50" s="29" t="s">
        <v>29</v>
      </c>
      <c r="C50" s="106"/>
      <c r="D50" s="106"/>
      <c r="E50" s="29" t="s">
        <v>29</v>
      </c>
      <c r="F50" s="40"/>
      <c r="G50" s="29"/>
      <c r="H50" s="29" t="s">
        <v>29</v>
      </c>
      <c r="I50" s="43">
        <f>COUNTIFS(B50:H50,"&lt;&gt;空",B50:H50,"&lt;&gt;休",B50:H50,"&lt;&gt;調",B50:H50,"&lt;&gt;",B50:H50,"&lt;&gt;調整休")</f>
        <v>3</v>
      </c>
      <c r="J50" s="795">
        <f>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f>
        <v>12</v>
      </c>
      <c r="K50" s="796"/>
    </row>
    <row r="51" spans="1:14" ht="14.45" customHeight="1" x14ac:dyDescent="0.15">
      <c r="A51" s="22" t="s">
        <v>0</v>
      </c>
      <c r="B51" s="23">
        <v>45866</v>
      </c>
      <c r="C51" s="23">
        <v>45867</v>
      </c>
      <c r="D51" s="23">
        <v>45868</v>
      </c>
      <c r="E51" s="23">
        <v>45869</v>
      </c>
      <c r="F51" s="23"/>
      <c r="G51" s="23"/>
      <c r="H51" s="23"/>
      <c r="I51" s="131"/>
      <c r="J51" s="799" t="s">
        <v>2</v>
      </c>
      <c r="K51" s="800"/>
    </row>
    <row r="52" spans="1:14" ht="14.45" customHeight="1" x14ac:dyDescent="0.15">
      <c r="A52" s="22" t="s">
        <v>3</v>
      </c>
      <c r="B52" s="2" t="s">
        <v>4</v>
      </c>
      <c r="C52" s="316" t="s">
        <v>5</v>
      </c>
      <c r="D52" s="21" t="s">
        <v>6</v>
      </c>
      <c r="E52" s="2" t="s">
        <v>7</v>
      </c>
      <c r="F52" s="2"/>
      <c r="G52" s="2"/>
      <c r="H52" s="24"/>
      <c r="I52" s="133"/>
      <c r="J52" s="801"/>
      <c r="K52" s="802"/>
    </row>
    <row r="53" spans="1:14" ht="14.45" customHeight="1" x14ac:dyDescent="0.15">
      <c r="A53" s="126" t="s">
        <v>12</v>
      </c>
      <c r="B53" s="12"/>
      <c r="C53" s="21"/>
      <c r="D53" s="21"/>
      <c r="E53" s="12"/>
      <c r="F53" s="21"/>
      <c r="G53" s="21"/>
      <c r="H53" s="21"/>
      <c r="I53" s="5"/>
      <c r="J53" s="693"/>
      <c r="K53" s="692"/>
    </row>
    <row r="54" spans="1:14" ht="14.45" customHeight="1" x14ac:dyDescent="0.15">
      <c r="A54" s="19" t="s">
        <v>37</v>
      </c>
      <c r="B54" s="12" t="s">
        <v>21</v>
      </c>
      <c r="C54" s="21"/>
      <c r="D54" s="11"/>
      <c r="E54" s="12" t="s">
        <v>21</v>
      </c>
      <c r="F54" s="11"/>
      <c r="G54" s="11"/>
      <c r="H54" s="11"/>
      <c r="I54" s="5">
        <f t="shared" ref="I54:I62" si="10">COUNTIFS(B54:H54,"&lt;&gt;空",B54:H54,"&lt;&gt;休",B54:H54,"&lt;&gt;調",B54:H54,"&lt;&gt;",B54:H54,"&lt;&gt;調整休")</f>
        <v>2</v>
      </c>
      <c r="J54" s="758">
        <f t="shared" ref="J54:J56" si="11">SUM(COUNTIF(B54:H54,"9-11,15-19"))*(6)+(COUNTIF(B54:H54,"9-12,16-19"))*(6)+(COUNTIF(B54:H54,"9-13,17-19"))*(6)+(COUNTIF(B54:H54,"9-19"))*(9)+(COUNTIF(B54:H54,"9-17"))*(7.25)+(COUNTIF(B54:H54,"9-16"))*(6.25)+(COUNTIF(B54:H54,"9-15"))*(5.5)+(COUNTIF(B54:H54,"9-14"))*(4.5)+(COUNTIF(B54:H54,"9-13"))*(4)+(COUNTIF(B54:H54,"9-12"))*(3)+(COUNTIF(B54:H54,"9-11:30"))*(2.5)+(COUNTIF(B54:H54,"13-19"))*(5.5)+(COUNTIF(B54:H54,"14-19"))*(4.5)+(COUNTIF(B54:H54,"15-19"))*(4)+(COUNTIF(B54:H54,"16-19"))*(3)+(COUNTIF(B54:H54,"16:30-19"))*(2.5)+(COUNTIF(B54:H54,"10-14"))*(4)+(COUNTIF(B54:H54,"草加9-14"))*(4.5)+(COUNTIF(B54:H54,"新田9-14"))*(4.5)+(COUNTIF(B54:H54,"新田14-19"))*(4.5)</f>
        <v>9</v>
      </c>
      <c r="K54" s="759"/>
    </row>
    <row r="55" spans="1:14" ht="14.45" customHeight="1" x14ac:dyDescent="0.15">
      <c r="A55" s="19" t="s">
        <v>19</v>
      </c>
      <c r="B55" s="12"/>
      <c r="C55" s="21"/>
      <c r="D55" s="11"/>
      <c r="E55" s="12" t="s">
        <v>20</v>
      </c>
      <c r="F55" s="11"/>
      <c r="G55" s="11"/>
      <c r="H55" s="11"/>
      <c r="I55" s="5">
        <f t="shared" si="10"/>
        <v>1</v>
      </c>
      <c r="J55" s="758">
        <f t="shared" si="11"/>
        <v>4.5</v>
      </c>
      <c r="K55" s="759"/>
    </row>
    <row r="56" spans="1:14" ht="14.45" customHeight="1" x14ac:dyDescent="0.15">
      <c r="A56" s="20" t="s">
        <v>26</v>
      </c>
      <c r="B56" s="12" t="s">
        <v>20</v>
      </c>
      <c r="C56" s="21"/>
      <c r="D56" s="11"/>
      <c r="E56" s="12" t="s">
        <v>20</v>
      </c>
      <c r="F56" s="11"/>
      <c r="G56" s="11"/>
      <c r="H56" s="11"/>
      <c r="I56" s="5">
        <f t="shared" si="10"/>
        <v>2</v>
      </c>
      <c r="J56" s="758">
        <f t="shared" si="11"/>
        <v>9</v>
      </c>
      <c r="K56" s="759"/>
    </row>
    <row r="57" spans="1:14" ht="14.45" customHeight="1" x14ac:dyDescent="0.15">
      <c r="A57" s="20" t="s">
        <v>62</v>
      </c>
      <c r="B57" s="12" t="s">
        <v>20</v>
      </c>
      <c r="C57" s="21"/>
      <c r="D57" s="32"/>
      <c r="E57" s="93" t="s">
        <v>84</v>
      </c>
      <c r="F57" s="32"/>
      <c r="G57" s="32"/>
      <c r="H57" s="32"/>
      <c r="I57" s="5">
        <f t="shared" si="10"/>
        <v>2</v>
      </c>
      <c r="J57" s="758">
        <f>SUM(COUNTIF(B57:H57,"9-11,15-19"))*(6)+(COUNTIF(B57:H57,"9-12,16-19"))*(6)+(COUNTIF(B57:H57,"9-13,17-19"))*(6)+(COUNTIF(B57:H57,"9-19"))*(9)+(COUNTIF(B57:H57,"9-17"))*(7.25)+(COUNTIF(B57:H57,"9-16"))*(6.25)+(COUNTIF(B57:H57,"9-15"))*(5.5)+(COUNTIF(B57:H57,"9-14"))*(4.5)+(COUNTIF(B57:H57,"9-13"))*(4)+(COUNTIF(B57:H57,"9-12"))*(3)+(COUNTIF(B57:H57,"9-11:30"))*(2.5)+(COUNTIF(B57:H57,"13-19"))*(5.5)+(COUNTIF(B57:H57,"14-19"))*(4.5)+(COUNTIF(B57:H57,"15-19"))*(4)+(COUNTIF(B57:H57,"16-19"))*(3)+(COUNTIF(B57:H57,"16:30-19"))*(2.5)+(COUNTIF(B57:H57,"10-14"))*(4)+(COUNTIF(B57:H57,"草加9-14"))*(4.5)+(COUNTIF(B57:H57,"新田9-14"))*(4.5)+(COUNTIF(B57:H57,"新田14-19"))*(4.5)</f>
        <v>9</v>
      </c>
      <c r="K57" s="759"/>
    </row>
    <row r="58" spans="1:14" ht="14.45" customHeight="1" x14ac:dyDescent="0.15">
      <c r="A58" s="20" t="s">
        <v>124</v>
      </c>
      <c r="B58" s="93" t="s">
        <v>84</v>
      </c>
      <c r="C58" s="11"/>
      <c r="D58" s="11"/>
      <c r="E58" s="93" t="s">
        <v>84</v>
      </c>
      <c r="F58" s="11"/>
      <c r="G58" s="11"/>
      <c r="H58" s="11"/>
      <c r="I58" s="5">
        <f t="shared" si="10"/>
        <v>2</v>
      </c>
      <c r="J58" s="758">
        <f>SUM(COUNTIF(B58:H58,"9-11,15-19"))*(6)+(COUNTIF(B58:H58,"9-12,16-19"))*(6)+(COUNTIF(B58:H58,"9-13,17-19"))*(6)+(COUNTIF(B58:H58,"9-19"))*(9)+(COUNTIF(B58:H58,"9-17"))*(7.25)+(COUNTIF(B58:H58,"9-16"))*(6.25)+(COUNTIF(B58:H58,"9-15"))*(5.5)+(COUNTIF(B58:H58,"9-14"))*(4.5)+(COUNTIF(B58:H58,"9-13"))*(4)+(COUNTIF(B58:H58,"9-12"))*(3)+(COUNTIF(B58:H58,"9-11:30"))*(2.5)+(COUNTIF(B58:H58,"13-19"))*(5.5)+(COUNTIF(B58:H58,"14-19"))*(4.5)+(COUNTIF(B58:H58,"15-19"))*(4)+(COUNTIF(B58:H58,"16-19"))*(3)+(COUNTIF(B58:H58,"16:30-19"))*(2.5)+(COUNTIF(B58:H58,"10-14"))*(4)+(COUNTIF(B58:H58,"草加9-14"))*(4.5)+(COUNTIF(B58:H58,"新田9-14"))*(4.5)+(COUNTIF(B58:H58,"新田14-19"))*(4.5)</f>
        <v>9</v>
      </c>
      <c r="K58" s="759"/>
    </row>
    <row r="59" spans="1:14" ht="14.45" customHeight="1" x14ac:dyDescent="0.15">
      <c r="A59" s="71" t="s">
        <v>225</v>
      </c>
      <c r="B59" s="12" t="s">
        <v>21</v>
      </c>
      <c r="C59" s="32"/>
      <c r="D59" s="32"/>
      <c r="E59" s="12"/>
      <c r="F59" s="32"/>
      <c r="G59" s="32"/>
      <c r="H59" s="32"/>
      <c r="I59" s="5">
        <f t="shared" si="10"/>
        <v>1</v>
      </c>
      <c r="J59" s="758">
        <f>SUM(COUNTIF(B59:H59,"9-11,15-19"))*(6)+(COUNTIF(B59:H59,"9-12,16-19"))*(6)+(COUNTIF(B59:H59,"9-13,17-19"))*(6)+(COUNTIF(B59:H59,"9-19"))*(9)+(COUNTIF(B59:H59,"9-17"))*(7.25)+(COUNTIF(B59:H59,"9-16"))*(6.25)+(COUNTIF(B59:H59,"9-15"))*(5.5)+(COUNTIF(B59:H59,"9-14"))*(4.5)+(COUNTIF(B59:H59,"9-13"))*(4)+(COUNTIF(B59:H59,"9-12"))*(3)+(COUNTIF(B59:H59,"9-11:30"))*(2.5)+(COUNTIF(B59:H59,"13-19"))*(5.5)+(COUNTIF(B59:H59,"14-19"))*(4.5)+(COUNTIF(B59:H59,"15-19"))*(4)+(COUNTIF(B59:H59,"16-19"))*(3)+(COUNTIF(B59:H59,"16:30-19"))*(2.5)+(COUNTIF(B59:H59,"10-14"))*(4)+(COUNTIF(B59:H59,"草加9-14"))*(4.5)+(COUNTIF(B59:H59,"新田9-14"))*(4.5)+(COUNTIF(B59:H59,"新田14-19"))*(4.5)</f>
        <v>4.5</v>
      </c>
      <c r="K59" s="759"/>
    </row>
    <row r="60" spans="1:14" ht="14.45" customHeight="1" x14ac:dyDescent="0.15">
      <c r="A60" s="71" t="s">
        <v>200</v>
      </c>
      <c r="B60" s="12"/>
      <c r="C60" s="32"/>
      <c r="D60" s="32"/>
      <c r="E60" s="12" t="s">
        <v>20</v>
      </c>
      <c r="F60" s="32"/>
      <c r="G60" s="32"/>
      <c r="H60" s="32"/>
      <c r="I60" s="5">
        <f t="shared" si="10"/>
        <v>1</v>
      </c>
      <c r="J60" s="758">
        <f>SUM(COUNTIF(B60:H60,"9-11,15-19"))*(6)+(COUNTIF(B60:H60,"9-12,16-19"))*(6)+(COUNTIF(B60:H60,"9-13,17-19"))*(6)+(COUNTIF(B60:H60,"9-19"))*(9)+(COUNTIF(B60:H60,"9-17"))*(7.25)+(COUNTIF(B60:H60,"9-16"))*(6.25)+(COUNTIF(B60:H60,"9-15"))*(5.5)+(COUNTIF(B60:H60,"9-14"))*(4.5)+(COUNTIF(B60:H60,"9-13"))*(4)+(COUNTIF(B60:H60,"9-12"))*(3)+(COUNTIF(B60:H60,"9-11:30"))*(2.5)+(COUNTIF(B60:H60,"13-19"))*(5.5)+(COUNTIF(B60:H60,"14-19"))*(4.5)+(COUNTIF(B60:H60,"15-19"))*(4)+(COUNTIF(B60:H60,"16-19"))*(3)+(COUNTIF(B60:H60,"16:30-19"))*(2.5)+(COUNTIF(B60:H60,"10-14"))*(4)+(COUNTIF(B60:H60,"草加9-14"))*(4.5)+(COUNTIF(B60:H60,"新田9-14"))*(4.5)+(COUNTIF(B60:H60,"新田14-19"))*(4.5)</f>
        <v>4.5</v>
      </c>
      <c r="K60" s="759"/>
    </row>
    <row r="61" spans="1:14" ht="14.45" customHeight="1" thickBot="1" x14ac:dyDescent="0.2">
      <c r="A61" s="248" t="s">
        <v>38</v>
      </c>
      <c r="B61" s="249" t="s">
        <v>21</v>
      </c>
      <c r="C61" s="250"/>
      <c r="D61" s="250"/>
      <c r="E61" s="249"/>
      <c r="F61" s="250"/>
      <c r="G61" s="250"/>
      <c r="H61" s="250"/>
      <c r="I61" s="252">
        <f t="shared" si="10"/>
        <v>1</v>
      </c>
      <c r="J61" s="1044">
        <f>SUM(COUNTIF(B61:H61,"9-11,15-19"))*(6)+(COUNTIF(B61:H61,"9-12,16-19"))*(6)+(COUNTIF(B61:H61,"9-13,17-19"))*(6)+(COUNTIF(B61:H61,"9-19"))*(9)+(COUNTIF(B61:H61,"9-17"))*(7.25)+(COUNTIF(B61:H61,"9-16"))*(6.25)+(COUNTIF(B61:H61,"9-15"))*(5.5)+(COUNTIF(B61:H61,"9-14"))*(4.5)+(COUNTIF(B61:H61,"9-13"))*(4)+(COUNTIF(B61:H61,"9-12"))*(3)+(COUNTIF(B61:H61,"9-11:30"))*(2.5)+(COUNTIF(B61:H61,"13-19"))*(5.5)+(COUNTIF(B61:H61,"14-19"))*(4.5)+(COUNTIF(B61:H61,"15-19"))*(4)+(COUNTIF(B61:H61,"16-19"))*(3)+(COUNTIF(B61:H61,"16:30-19"))*(2.5)+(COUNTIF(B61:H61,"10-14"))*(4)+(COUNTIF(B61:H61,"草加9-14"))*(4.5)+(COUNTIF(B61:H61,"新田9-14"))*(4.5)+(COUNTIF(B61:H61,"新田14-19"))*(4.5)</f>
        <v>4.5</v>
      </c>
      <c r="K61" s="1045"/>
    </row>
    <row r="62" spans="1:14" ht="14.45" customHeight="1" thickTop="1" x14ac:dyDescent="0.15">
      <c r="A62" s="47" t="s">
        <v>39</v>
      </c>
      <c r="B62" s="29" t="s">
        <v>29</v>
      </c>
      <c r="C62" s="106"/>
      <c r="D62" s="106"/>
      <c r="E62" s="29" t="s">
        <v>29</v>
      </c>
      <c r="F62" s="106"/>
      <c r="G62" s="106"/>
      <c r="H62" s="106"/>
      <c r="I62" s="43">
        <f t="shared" si="10"/>
        <v>2</v>
      </c>
      <c r="J62" s="795">
        <f>SUM(COUNTIF(B62:H62,"9-11,15-19"))*(6)+(COUNTIF(B62:H62,"9-12,16-19"))*(6)+(COUNTIF(B62:H62,"9-13,17-19"))*(6)+(COUNTIF(B62:H62,"9-19"))*(9)+(COUNTIF(B62:H62,"9-17"))*(7.25)+(COUNTIF(B62:H62,"9-16"))*(6.25)+(COUNTIF(B62:H62,"9-15"))*(5.5)+(COUNTIF(B62:H62,"9-14"))*(4.5)+(COUNTIF(B62:H62,"9-13"))*(4)+(COUNTIF(B62:H62,"9-12"))*(3)+(COUNTIF(B62:H62,"9-11:30"))*(2.5)+(COUNTIF(B62:H62,"13-19"))*(5.5)+(COUNTIF(B62:H62,"14-19"))*(4.5)+(COUNTIF(B62:H62,"15-19"))*(4)+(COUNTIF(B62:H62,"16-19"))*(3)+(COUNTIF(B62:H62,"16:30-19"))*(2.5)+(COUNTIF(B62:H62,"10-14"))*(4)</f>
        <v>8</v>
      </c>
      <c r="K62" s="796"/>
    </row>
    <row r="63" spans="1:14" ht="14.45" customHeight="1" x14ac:dyDescent="0.15">
      <c r="A63" s="41"/>
      <c r="B63" s="42"/>
      <c r="C63" s="42"/>
      <c r="D63" s="42"/>
      <c r="E63" s="42"/>
      <c r="F63" s="42"/>
      <c r="G63" s="42"/>
      <c r="H63" s="42"/>
      <c r="I63" s="881" t="s">
        <v>227</v>
      </c>
      <c r="J63" s="881"/>
      <c r="K63" s="881"/>
    </row>
    <row r="64" spans="1:14" ht="14.45" customHeight="1" x14ac:dyDescent="0.15">
      <c r="A64" s="699" t="s">
        <v>36</v>
      </c>
      <c r="B64" s="700"/>
      <c r="C64" s="13"/>
      <c r="D64" s="701" t="s">
        <v>31</v>
      </c>
      <c r="E64" s="701"/>
      <c r="H64" s="10"/>
      <c r="I64" s="10"/>
      <c r="M64" s="14"/>
      <c r="N64" s="15"/>
    </row>
    <row r="65" spans="1:14" ht="14.45" customHeight="1" x14ac:dyDescent="0.15">
      <c r="A65" s="702" t="s">
        <v>85</v>
      </c>
      <c r="B65" s="703"/>
      <c r="C65" s="704" t="s">
        <v>89</v>
      </c>
      <c r="D65" s="705"/>
      <c r="E65" s="705"/>
      <c r="F65" s="705"/>
      <c r="G65" s="705"/>
      <c r="H65" s="705"/>
      <c r="I65" s="705"/>
      <c r="J65" s="705"/>
      <c r="K65" s="705"/>
      <c r="M65" s="14"/>
      <c r="N65" s="15"/>
    </row>
    <row r="66" spans="1:14" ht="14.45" customHeight="1" x14ac:dyDescent="0.15">
      <c r="A66" s="702" t="s">
        <v>86</v>
      </c>
      <c r="B66" s="703"/>
      <c r="C66" s="704" t="s">
        <v>90</v>
      </c>
      <c r="D66" s="705"/>
      <c r="E66" s="705"/>
      <c r="F66" s="705"/>
      <c r="G66" s="705"/>
      <c r="H66" s="705"/>
      <c r="I66" s="705"/>
      <c r="J66" s="705"/>
      <c r="K66" s="705"/>
    </row>
    <row r="67" spans="1:14" ht="14.45" customHeight="1" x14ac:dyDescent="0.15">
      <c r="A67" s="95" t="s">
        <v>87</v>
      </c>
      <c r="B67" s="96"/>
      <c r="C67" s="696" t="s">
        <v>30</v>
      </c>
      <c r="D67" s="697"/>
      <c r="E67" s="697"/>
      <c r="F67" s="697"/>
      <c r="G67" s="697"/>
      <c r="H67" s="697"/>
      <c r="I67" s="697"/>
      <c r="J67" s="697"/>
      <c r="K67" s="697"/>
    </row>
    <row r="68" spans="1:14" ht="14.45" customHeight="1" x14ac:dyDescent="0.15">
      <c r="A68" s="95" t="s">
        <v>88</v>
      </c>
      <c r="B68" s="96"/>
      <c r="C68" s="97" t="s">
        <v>32</v>
      </c>
      <c r="D68" s="98"/>
      <c r="E68" s="98"/>
      <c r="F68" s="98"/>
      <c r="G68" s="98"/>
      <c r="H68" s="98"/>
      <c r="I68" s="98"/>
      <c r="J68" s="98"/>
      <c r="K68" s="98"/>
    </row>
    <row r="69" spans="1:14" ht="14.45" customHeight="1" x14ac:dyDescent="0.15">
      <c r="A69" s="694"/>
      <c r="B69" s="695"/>
      <c r="C69" s="696" t="s">
        <v>91</v>
      </c>
      <c r="D69" s="697"/>
      <c r="E69" s="697"/>
      <c r="F69" s="697"/>
      <c r="G69" s="697"/>
      <c r="H69" s="697"/>
      <c r="I69" s="697"/>
      <c r="J69" s="697"/>
      <c r="K69" s="697"/>
    </row>
    <row r="70" spans="1:14" ht="14.45" customHeight="1" x14ac:dyDescent="0.15">
      <c r="A70" s="876"/>
      <c r="B70" s="876"/>
      <c r="C70" s="98" t="s">
        <v>35</v>
      </c>
      <c r="D70" s="98"/>
      <c r="E70" s="98"/>
      <c r="F70" s="98"/>
      <c r="G70" s="98"/>
      <c r="H70" s="98"/>
      <c r="I70" s="98"/>
      <c r="J70" s="98"/>
      <c r="K70" s="98"/>
    </row>
    <row r="71" spans="1:14" ht="14.45" customHeight="1" x14ac:dyDescent="0.15">
      <c r="A71" s="875"/>
      <c r="B71" s="875"/>
      <c r="C71" s="697" t="s">
        <v>104</v>
      </c>
      <c r="D71" s="697"/>
      <c r="E71" s="697"/>
      <c r="F71" s="697"/>
      <c r="G71" s="697"/>
      <c r="H71" s="697"/>
      <c r="I71" s="697"/>
      <c r="J71" s="697"/>
      <c r="K71" s="697"/>
    </row>
    <row r="72" spans="1:14" ht="14.45" customHeight="1" x14ac:dyDescent="0.15">
      <c r="A72" s="875"/>
      <c r="B72" s="875"/>
      <c r="C72" s="697" t="s">
        <v>106</v>
      </c>
      <c r="D72" s="697"/>
      <c r="E72" s="697"/>
      <c r="F72" s="697"/>
      <c r="G72" s="697"/>
      <c r="H72" s="697"/>
      <c r="I72" s="697"/>
      <c r="J72" s="697"/>
      <c r="K72" s="697"/>
    </row>
  </sheetData>
  <mergeCells count="74">
    <mergeCell ref="A72:B72"/>
    <mergeCell ref="C72:K72"/>
    <mergeCell ref="F5:H5"/>
    <mergeCell ref="C67:K67"/>
    <mergeCell ref="A69:B69"/>
    <mergeCell ref="C69:K69"/>
    <mergeCell ref="A70:B70"/>
    <mergeCell ref="A71:B71"/>
    <mergeCell ref="C71:K71"/>
    <mergeCell ref="A64:B64"/>
    <mergeCell ref="D64:E64"/>
    <mergeCell ref="A65:B65"/>
    <mergeCell ref="C65:K65"/>
    <mergeCell ref="A66:B66"/>
    <mergeCell ref="C66:K66"/>
    <mergeCell ref="J58:K58"/>
    <mergeCell ref="J59:K59"/>
    <mergeCell ref="J60:K60"/>
    <mergeCell ref="J61:K61"/>
    <mergeCell ref="J62:K62"/>
    <mergeCell ref="I63:K63"/>
    <mergeCell ref="J57:K57"/>
    <mergeCell ref="J45:K45"/>
    <mergeCell ref="J46:K46"/>
    <mergeCell ref="J47:K47"/>
    <mergeCell ref="J48:K48"/>
    <mergeCell ref="J49:K49"/>
    <mergeCell ref="J50:K50"/>
    <mergeCell ref="J51:K52"/>
    <mergeCell ref="J53:K53"/>
    <mergeCell ref="J54:K54"/>
    <mergeCell ref="J55:K55"/>
    <mergeCell ref="J56:K56"/>
    <mergeCell ref="J44:K44"/>
    <mergeCell ref="J32:K32"/>
    <mergeCell ref="J33:K33"/>
    <mergeCell ref="J34:K34"/>
    <mergeCell ref="J35:K35"/>
    <mergeCell ref="J36:K36"/>
    <mergeCell ref="J37:K37"/>
    <mergeCell ref="J38:K38"/>
    <mergeCell ref="J39:K40"/>
    <mergeCell ref="J41:K41"/>
    <mergeCell ref="J42:K42"/>
    <mergeCell ref="J43:K43"/>
    <mergeCell ref="J31:K31"/>
    <mergeCell ref="J19:K19"/>
    <mergeCell ref="J20:K20"/>
    <mergeCell ref="J21:K21"/>
    <mergeCell ref="J22:K22"/>
    <mergeCell ref="J23:K23"/>
    <mergeCell ref="J24:K24"/>
    <mergeCell ref="J25:K25"/>
    <mergeCell ref="J26:K26"/>
    <mergeCell ref="J27:K28"/>
    <mergeCell ref="J29:K29"/>
    <mergeCell ref="J30:K30"/>
    <mergeCell ref="J13:K13"/>
    <mergeCell ref="J14:K14"/>
    <mergeCell ref="J15:K16"/>
    <mergeCell ref="J17:K17"/>
    <mergeCell ref="J18:K18"/>
    <mergeCell ref="J12:K12"/>
    <mergeCell ref="B1:F1"/>
    <mergeCell ref="H1:K1"/>
    <mergeCell ref="I3:I4"/>
    <mergeCell ref="J3:K4"/>
    <mergeCell ref="J5:K5"/>
    <mergeCell ref="J6:K6"/>
    <mergeCell ref="J7:K7"/>
    <mergeCell ref="J8:K8"/>
    <mergeCell ref="J9:K9"/>
    <mergeCell ref="J10:K10"/>
    <mergeCell ref="J11:K11"/>
  </mergeCells>
  <phoneticPr fontId="13"/>
  <pageMargins left="0.59055118110236227" right="0.27559055118110237" top="0.31496062992125984" bottom="0.11811023622047245" header="0.51181102362204722" footer="0.51181102362204722"/>
  <pageSetup paperSize="9" scale="85" orientation="portrait" r:id="rId1"/>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DCF88-BEAC-462D-9361-CC0A04403BE6}">
  <dimension ref="A1:K55"/>
  <sheetViews>
    <sheetView zoomScale="115" zoomScaleNormal="115" workbookViewId="0">
      <selection activeCell="P18" sqref="P18"/>
    </sheetView>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150" t="s">
        <v>129</v>
      </c>
      <c r="B1" s="753" t="s">
        <v>228</v>
      </c>
      <c r="C1" s="753"/>
      <c r="D1" s="753"/>
      <c r="E1" s="753"/>
      <c r="F1" s="753"/>
      <c r="G1" s="754"/>
      <c r="H1" s="812" t="s">
        <v>165</v>
      </c>
      <c r="I1" s="813"/>
      <c r="J1" s="813"/>
      <c r="K1" s="814"/>
    </row>
    <row r="2" spans="1:11" x14ac:dyDescent="0.15">
      <c r="A2" s="212"/>
    </row>
    <row r="3" spans="1:11" s="214" customFormat="1" ht="11.25" x14ac:dyDescent="0.15">
      <c r="A3" s="153" t="s">
        <v>0</v>
      </c>
      <c r="B3" s="154"/>
      <c r="C3" s="154">
        <v>45839</v>
      </c>
      <c r="D3" s="154">
        <v>45840</v>
      </c>
      <c r="E3" s="154">
        <v>45841</v>
      </c>
      <c r="F3" s="154">
        <v>45842</v>
      </c>
      <c r="G3" s="154">
        <v>45843</v>
      </c>
      <c r="H3" s="154">
        <v>45844</v>
      </c>
      <c r="I3" s="815" t="s">
        <v>1</v>
      </c>
      <c r="J3" s="817" t="s">
        <v>2</v>
      </c>
      <c r="K3" s="818"/>
    </row>
    <row r="4" spans="1:11" s="213" customFormat="1" x14ac:dyDescent="0.15">
      <c r="A4" s="155" t="s">
        <v>3</v>
      </c>
      <c r="B4" s="157"/>
      <c r="C4" s="157" t="s">
        <v>5</v>
      </c>
      <c r="D4" s="157" t="s">
        <v>6</v>
      </c>
      <c r="E4" s="157" t="s">
        <v>7</v>
      </c>
      <c r="F4" s="157" t="s">
        <v>8</v>
      </c>
      <c r="G4" s="157" t="s">
        <v>9</v>
      </c>
      <c r="H4" s="158" t="s">
        <v>10</v>
      </c>
      <c r="I4" s="816"/>
      <c r="J4" s="819"/>
      <c r="K4" s="820"/>
    </row>
    <row r="5" spans="1:11" x14ac:dyDescent="0.15">
      <c r="A5" s="193" t="s">
        <v>142</v>
      </c>
      <c r="B5" s="218"/>
      <c r="C5" s="261"/>
      <c r="D5" s="216"/>
      <c r="E5" s="216"/>
      <c r="F5" s="217"/>
      <c r="G5" s="217"/>
      <c r="H5" s="218"/>
      <c r="I5" s="219"/>
      <c r="J5" s="821"/>
      <c r="K5" s="821"/>
    </row>
    <row r="6" spans="1:11" ht="15.75" customHeight="1" x14ac:dyDescent="0.15">
      <c r="A6" s="225" t="s">
        <v>167</v>
      </c>
      <c r="B6" s="286"/>
      <c r="C6" s="286"/>
      <c r="D6" s="247"/>
      <c r="E6" s="246"/>
      <c r="F6" s="244"/>
      <c r="G6" s="245" t="s">
        <v>168</v>
      </c>
      <c r="H6" s="245" t="s">
        <v>168</v>
      </c>
      <c r="I6" s="221">
        <f>COUNTA(B6:H6)</f>
        <v>2</v>
      </c>
      <c r="J6" s="811">
        <f>SUM(COUNTIF(B6:H6,"D 10-17"))*(6.25)+(COUNTIF(B6:H6,"Y 10-17"))*(6.25)+(COUNTIF(B6:H6,"Y工場"))*(4.5)</f>
        <v>12.5</v>
      </c>
      <c r="K6" s="811"/>
    </row>
    <row r="7" spans="1:11" ht="15.75" customHeight="1" x14ac:dyDescent="0.15">
      <c r="A7" s="225" t="s">
        <v>169</v>
      </c>
      <c r="B7" s="286"/>
      <c r="C7" s="286"/>
      <c r="D7" s="247"/>
      <c r="E7" s="245" t="s">
        <v>168</v>
      </c>
      <c r="F7" s="245" t="s">
        <v>168</v>
      </c>
      <c r="G7" s="245" t="s">
        <v>170</v>
      </c>
      <c r="H7" s="244"/>
      <c r="I7" s="221">
        <f t="shared" ref="I7:I8" si="0">COUNTA(B7:H7)</f>
        <v>3</v>
      </c>
      <c r="J7" s="811">
        <f>SUM(COUNTIF(B7:H7,"D 10-17"))*(6.25)+(COUNTIF(B7:H7,"Y 10-17"))*(6.25)+(COUNTIF(B7:H7,"Y工場"))*(4.5)</f>
        <v>17</v>
      </c>
      <c r="K7" s="811"/>
    </row>
    <row r="8" spans="1:11" ht="15.75" customHeight="1" x14ac:dyDescent="0.15">
      <c r="A8" s="225" t="s">
        <v>186</v>
      </c>
      <c r="B8" s="286"/>
      <c r="C8" s="286"/>
      <c r="D8" s="247"/>
      <c r="E8" s="243" t="s">
        <v>166</v>
      </c>
      <c r="F8" s="245"/>
      <c r="G8" s="243" t="s">
        <v>166</v>
      </c>
      <c r="H8" s="244"/>
      <c r="I8" s="221">
        <f t="shared" si="0"/>
        <v>2</v>
      </c>
      <c r="J8" s="811">
        <f>SUM(COUNTIF(B8:H8,"D 10-17"))*(6.25)+(COUNTIF(B8:H8,"Y 10-17"))*(6.25)+(COUNTIF(B8:H8,"Y工場"))*(4.5)</f>
        <v>12.5</v>
      </c>
      <c r="K8" s="811"/>
    </row>
    <row r="9" spans="1:11" ht="15.75" customHeight="1" x14ac:dyDescent="0.15">
      <c r="A9" s="225"/>
      <c r="B9" s="286"/>
      <c r="C9" s="286"/>
      <c r="D9" s="247"/>
      <c r="E9" s="245"/>
      <c r="F9" s="245"/>
      <c r="G9" s="243"/>
      <c r="H9" s="244"/>
      <c r="I9" s="221"/>
      <c r="J9" s="811"/>
      <c r="K9" s="811"/>
    </row>
    <row r="10" spans="1:11" ht="15.75" customHeight="1" x14ac:dyDescent="0.15">
      <c r="A10" s="193"/>
      <c r="B10" s="215"/>
      <c r="C10" s="215"/>
      <c r="D10" s="215"/>
      <c r="E10" s="226"/>
      <c r="F10" s="226"/>
      <c r="G10" s="226"/>
      <c r="H10" s="226"/>
      <c r="I10" s="219"/>
      <c r="J10" s="821"/>
      <c r="K10" s="821"/>
    </row>
    <row r="11" spans="1:11" ht="15.75" customHeight="1" x14ac:dyDescent="0.15">
      <c r="A11" s="220" t="s">
        <v>171</v>
      </c>
      <c r="B11" s="262"/>
      <c r="C11" s="262"/>
      <c r="D11" s="223"/>
      <c r="E11" s="220"/>
      <c r="F11" s="220" t="s">
        <v>172</v>
      </c>
      <c r="G11" s="220"/>
      <c r="H11" s="220" t="s">
        <v>172</v>
      </c>
      <c r="I11" s="227"/>
      <c r="J11" s="810"/>
      <c r="K11" s="810"/>
    </row>
    <row r="12" spans="1:11" ht="15.75" customHeight="1" x14ac:dyDescent="0.15">
      <c r="A12" s="224" t="s">
        <v>173</v>
      </c>
      <c r="B12" s="262"/>
      <c r="C12" s="262"/>
      <c r="D12" s="223"/>
      <c r="E12" s="220"/>
      <c r="F12" s="224"/>
      <c r="G12" s="220"/>
      <c r="H12" s="220"/>
      <c r="I12" s="221"/>
      <c r="J12" s="810"/>
      <c r="K12" s="810"/>
    </row>
    <row r="13" spans="1:11" s="214" customFormat="1" ht="11.25" x14ac:dyDescent="0.15">
      <c r="A13" s="175" t="s">
        <v>0</v>
      </c>
      <c r="B13" s="176">
        <v>45845</v>
      </c>
      <c r="C13" s="176">
        <v>45846</v>
      </c>
      <c r="D13" s="176">
        <v>45847</v>
      </c>
      <c r="E13" s="176">
        <v>45848</v>
      </c>
      <c r="F13" s="176">
        <v>45849</v>
      </c>
      <c r="G13" s="176">
        <v>45850</v>
      </c>
      <c r="H13" s="176">
        <v>45851</v>
      </c>
      <c r="I13" s="815" t="s">
        <v>1</v>
      </c>
      <c r="J13" s="822" t="s">
        <v>2</v>
      </c>
      <c r="K13" s="823"/>
    </row>
    <row r="14" spans="1:11" s="213" customFormat="1" x14ac:dyDescent="0.15">
      <c r="A14" s="155" t="s">
        <v>3</v>
      </c>
      <c r="B14" s="157" t="s">
        <v>4</v>
      </c>
      <c r="C14" s="157" t="s">
        <v>5</v>
      </c>
      <c r="D14" s="157" t="s">
        <v>6</v>
      </c>
      <c r="E14" s="157" t="s">
        <v>7</v>
      </c>
      <c r="F14" s="157" t="s">
        <v>8</v>
      </c>
      <c r="G14" s="157" t="s">
        <v>9</v>
      </c>
      <c r="H14" s="158" t="s">
        <v>10</v>
      </c>
      <c r="I14" s="816"/>
      <c r="J14" s="819"/>
      <c r="K14" s="820"/>
    </row>
    <row r="15" spans="1:11" x14ac:dyDescent="0.15">
      <c r="A15" s="217" t="s">
        <v>131</v>
      </c>
      <c r="B15" s="218"/>
      <c r="C15" s="226"/>
      <c r="D15" s="216"/>
      <c r="E15" s="226"/>
      <c r="F15" s="228"/>
      <c r="G15" s="218"/>
      <c r="H15" s="218"/>
      <c r="I15" s="219"/>
      <c r="J15" s="821"/>
      <c r="K15" s="821"/>
    </row>
    <row r="16" spans="1:11" ht="15.75" customHeight="1" x14ac:dyDescent="0.15">
      <c r="A16" s="222" t="s">
        <v>167</v>
      </c>
      <c r="B16" s="246"/>
      <c r="C16" s="247"/>
      <c r="D16" s="247"/>
      <c r="E16" s="246"/>
      <c r="F16" s="244"/>
      <c r="G16" s="245" t="s">
        <v>168</v>
      </c>
      <c r="H16" s="245" t="s">
        <v>168</v>
      </c>
      <c r="I16" s="221">
        <f>COUNTA(B16:H16)</f>
        <v>2</v>
      </c>
      <c r="J16" s="811">
        <f>SUM(COUNTIF(B16:H16,"D 10-17"))*(6.25)+(COUNTIF(B16:H16,"Y 10-17"))*(6.25)+(COUNTIF(B16:H16,"Y工場"))*(4.5)</f>
        <v>12.5</v>
      </c>
      <c r="K16" s="811"/>
    </row>
    <row r="17" spans="1:11" ht="15.75" customHeight="1" x14ac:dyDescent="0.15">
      <c r="A17" s="222" t="s">
        <v>169</v>
      </c>
      <c r="B17" s="245" t="s">
        <v>168</v>
      </c>
      <c r="C17" s="247"/>
      <c r="D17" s="247"/>
      <c r="E17" s="245" t="s">
        <v>168</v>
      </c>
      <c r="F17" s="245" t="s">
        <v>168</v>
      </c>
      <c r="G17" s="245" t="s">
        <v>170</v>
      </c>
      <c r="H17" s="244"/>
      <c r="I17" s="221">
        <f t="shared" ref="I17:I18" si="1">COUNTA(B17:H17)</f>
        <v>4</v>
      </c>
      <c r="J17" s="811">
        <f>SUM(COUNTIF(B17:H17,"D 10-17"))*(6.25)+(COUNTIF(B17:H17,"Y 10-17"))*(6.25)+(COUNTIF(B17:H17,"Y工場"))*(4.5)</f>
        <v>23.25</v>
      </c>
      <c r="K17" s="811"/>
    </row>
    <row r="18" spans="1:11" ht="15.75" customHeight="1" x14ac:dyDescent="0.15">
      <c r="A18" s="225" t="s">
        <v>186</v>
      </c>
      <c r="B18" s="243" t="s">
        <v>166</v>
      </c>
      <c r="C18" s="247"/>
      <c r="D18" s="247"/>
      <c r="E18" s="243" t="s">
        <v>166</v>
      </c>
      <c r="F18" s="245"/>
      <c r="G18" s="243" t="s">
        <v>166</v>
      </c>
      <c r="H18" s="244"/>
      <c r="I18" s="221">
        <f t="shared" si="1"/>
        <v>3</v>
      </c>
      <c r="J18" s="811">
        <f>SUM(COUNTIF(B18:H18,"D 10-17"))*(6.25)+(COUNTIF(B18:H18,"Y 10-17"))*(6.25)+(COUNTIF(B18:H18,"Y工場"))*(4.5)</f>
        <v>18.75</v>
      </c>
      <c r="K18" s="811"/>
    </row>
    <row r="19" spans="1:11" ht="15.75" customHeight="1" x14ac:dyDescent="0.15">
      <c r="A19" s="225"/>
      <c r="B19" s="245"/>
      <c r="C19" s="247"/>
      <c r="D19" s="247"/>
      <c r="E19" s="245"/>
      <c r="F19" s="245"/>
      <c r="G19" s="243"/>
      <c r="H19" s="244"/>
      <c r="I19" s="221"/>
      <c r="J19" s="811"/>
      <c r="K19" s="811"/>
    </row>
    <row r="20" spans="1:11" ht="15.75" customHeight="1" x14ac:dyDescent="0.15">
      <c r="A20" s="193"/>
      <c r="B20" s="215"/>
      <c r="C20" s="215"/>
      <c r="D20" s="215"/>
      <c r="E20" s="226"/>
      <c r="F20" s="226"/>
      <c r="G20" s="226"/>
      <c r="H20" s="226"/>
      <c r="I20" s="219"/>
      <c r="J20" s="821"/>
      <c r="K20" s="821"/>
    </row>
    <row r="21" spans="1:11" ht="15.75" customHeight="1" x14ac:dyDescent="0.15">
      <c r="A21" s="220" t="s">
        <v>171</v>
      </c>
      <c r="B21" s="220"/>
      <c r="C21" s="223"/>
      <c r="D21" s="223"/>
      <c r="E21" s="220"/>
      <c r="F21" s="220" t="s">
        <v>172</v>
      </c>
      <c r="G21" s="220"/>
      <c r="H21" s="220" t="s">
        <v>172</v>
      </c>
      <c r="I21" s="227"/>
      <c r="J21" s="810"/>
      <c r="K21" s="810"/>
    </row>
    <row r="22" spans="1:11" ht="15.75" customHeight="1" x14ac:dyDescent="0.15">
      <c r="A22" s="224" t="s">
        <v>173</v>
      </c>
      <c r="B22" s="220"/>
      <c r="C22" s="223"/>
      <c r="D22" s="223"/>
      <c r="E22" s="220"/>
      <c r="F22" s="224"/>
      <c r="G22" s="220"/>
      <c r="H22" s="220"/>
      <c r="I22" s="221"/>
      <c r="J22" s="810"/>
      <c r="K22" s="810"/>
    </row>
    <row r="23" spans="1:11" s="214" customFormat="1" ht="11.25" x14ac:dyDescent="0.15">
      <c r="A23" s="153" t="s">
        <v>0</v>
      </c>
      <c r="B23" s="183">
        <v>45852</v>
      </c>
      <c r="C23" s="183">
        <v>45853</v>
      </c>
      <c r="D23" s="183">
        <v>45854</v>
      </c>
      <c r="E23" s="183">
        <v>45855</v>
      </c>
      <c r="F23" s="183">
        <v>45856</v>
      </c>
      <c r="G23" s="183">
        <v>45857</v>
      </c>
      <c r="H23" s="183">
        <v>45858</v>
      </c>
      <c r="I23" s="815" t="s">
        <v>1</v>
      </c>
      <c r="J23" s="822" t="s">
        <v>2</v>
      </c>
      <c r="K23" s="823"/>
    </row>
    <row r="24" spans="1:11" s="213" customFormat="1" x14ac:dyDescent="0.15">
      <c r="A24" s="155" t="s">
        <v>3</v>
      </c>
      <c r="B24" s="157" t="s">
        <v>4</v>
      </c>
      <c r="C24" s="157" t="s">
        <v>5</v>
      </c>
      <c r="D24" s="157" t="s">
        <v>6</v>
      </c>
      <c r="E24" s="157" t="s">
        <v>7</v>
      </c>
      <c r="F24" s="157" t="s">
        <v>8</v>
      </c>
      <c r="G24" s="157" t="s">
        <v>9</v>
      </c>
      <c r="H24" s="158" t="s">
        <v>10</v>
      </c>
      <c r="I24" s="816"/>
      <c r="J24" s="819"/>
      <c r="K24" s="820"/>
    </row>
    <row r="25" spans="1:11" x14ac:dyDescent="0.15">
      <c r="A25" s="193" t="s">
        <v>142</v>
      </c>
      <c r="B25" s="218"/>
      <c r="C25" s="226"/>
      <c r="D25" s="216"/>
      <c r="E25" s="226"/>
      <c r="F25" s="228"/>
      <c r="G25" s="218"/>
      <c r="H25" s="218"/>
      <c r="I25" s="219"/>
      <c r="J25" s="821"/>
      <c r="K25" s="821"/>
    </row>
    <row r="26" spans="1:11" ht="15.75" customHeight="1" x14ac:dyDescent="0.15">
      <c r="A26" s="222" t="s">
        <v>167</v>
      </c>
      <c r="B26" s="246"/>
      <c r="C26" s="247"/>
      <c r="D26" s="247"/>
      <c r="E26" s="246"/>
      <c r="F26" s="244"/>
      <c r="G26" s="245" t="s">
        <v>168</v>
      </c>
      <c r="H26" s="245" t="s">
        <v>168</v>
      </c>
      <c r="I26" s="221">
        <f>COUNTA(B26:H26)</f>
        <v>2</v>
      </c>
      <c r="J26" s="811">
        <f>SUM(COUNTIF(B26:H26,"D 10-17"))*(6.25)+(COUNTIF(B26:H26,"Y 10-17"))*(6.25)+(COUNTIF(B26:H26,"Y工場"))*(4.5)</f>
        <v>12.5</v>
      </c>
      <c r="K26" s="811"/>
    </row>
    <row r="27" spans="1:11" ht="15.75" customHeight="1" x14ac:dyDescent="0.15">
      <c r="A27" s="222" t="s">
        <v>169</v>
      </c>
      <c r="B27" s="245" t="s">
        <v>168</v>
      </c>
      <c r="C27" s="247"/>
      <c r="D27" s="247"/>
      <c r="E27" s="245" t="s">
        <v>168</v>
      </c>
      <c r="F27" s="245" t="s">
        <v>168</v>
      </c>
      <c r="G27" s="245" t="s">
        <v>170</v>
      </c>
      <c r="H27" s="244"/>
      <c r="I27" s="221">
        <f t="shared" ref="I27:I28" si="2">COUNTA(B27:H27)</f>
        <v>4</v>
      </c>
      <c r="J27" s="811">
        <f>SUM(COUNTIF(B27:H27,"D 10-17"))*(6.25)+(COUNTIF(B27:H27,"Y 10-17"))*(6.25)+(COUNTIF(B27:H27,"Y工場"))*(4.5)</f>
        <v>23.25</v>
      </c>
      <c r="K27" s="811"/>
    </row>
    <row r="28" spans="1:11" ht="15.75" customHeight="1" x14ac:dyDescent="0.15">
      <c r="A28" s="225" t="s">
        <v>186</v>
      </c>
      <c r="B28" s="243" t="s">
        <v>166</v>
      </c>
      <c r="C28" s="247"/>
      <c r="D28" s="247"/>
      <c r="E28" s="243" t="s">
        <v>166</v>
      </c>
      <c r="F28" s="245"/>
      <c r="G28" s="243" t="s">
        <v>166</v>
      </c>
      <c r="H28" s="244"/>
      <c r="I28" s="221">
        <f t="shared" si="2"/>
        <v>3</v>
      </c>
      <c r="J28" s="811">
        <f>SUM(COUNTIF(B28:H28,"D 10-17"))*(6.25)+(COUNTIF(B28:H28,"Y 10-17"))*(6.25)+(COUNTIF(B28:H28,"Y工場"))*(4.5)</f>
        <v>18.75</v>
      </c>
      <c r="K28" s="811"/>
    </row>
    <row r="29" spans="1:11" ht="15.75" customHeight="1" x14ac:dyDescent="0.15">
      <c r="A29" s="225"/>
      <c r="B29" s="245"/>
      <c r="C29" s="247"/>
      <c r="D29" s="247"/>
      <c r="E29" s="245"/>
      <c r="F29" s="245"/>
      <c r="G29" s="243"/>
      <c r="H29" s="244"/>
      <c r="I29" s="221"/>
      <c r="J29" s="811"/>
      <c r="K29" s="811"/>
    </row>
    <row r="30" spans="1:11" ht="15.75" customHeight="1" x14ac:dyDescent="0.15">
      <c r="A30" s="193"/>
      <c r="B30" s="215"/>
      <c r="C30" s="215"/>
      <c r="D30" s="215"/>
      <c r="E30" s="226"/>
      <c r="F30" s="226"/>
      <c r="G30" s="226"/>
      <c r="H30" s="226"/>
      <c r="I30" s="219"/>
      <c r="J30" s="821"/>
      <c r="K30" s="821"/>
    </row>
    <row r="31" spans="1:11" ht="15.75" customHeight="1" x14ac:dyDescent="0.15">
      <c r="A31" s="220" t="s">
        <v>171</v>
      </c>
      <c r="B31" s="220"/>
      <c r="C31" s="223"/>
      <c r="D31" s="223"/>
      <c r="E31" s="220"/>
      <c r="F31" s="220" t="s">
        <v>172</v>
      </c>
      <c r="G31" s="220"/>
      <c r="H31" s="220" t="s">
        <v>172</v>
      </c>
      <c r="I31" s="227"/>
      <c r="J31" s="810"/>
      <c r="K31" s="810"/>
    </row>
    <row r="32" spans="1:11" ht="15.75" customHeight="1" x14ac:dyDescent="0.15">
      <c r="A32" s="224" t="s">
        <v>173</v>
      </c>
      <c r="B32" s="220"/>
      <c r="C32" s="223"/>
      <c r="D32" s="223"/>
      <c r="E32" s="220"/>
      <c r="F32" s="224"/>
      <c r="G32" s="220"/>
      <c r="H32" s="220"/>
      <c r="I32" s="229"/>
      <c r="J32" s="810"/>
      <c r="K32" s="810"/>
    </row>
    <row r="33" spans="1:11" s="214" customFormat="1" ht="11.25" x14ac:dyDescent="0.15">
      <c r="A33" s="153" t="s">
        <v>0</v>
      </c>
      <c r="B33" s="183">
        <v>45859</v>
      </c>
      <c r="C33" s="183">
        <v>45860</v>
      </c>
      <c r="D33" s="183">
        <v>45861</v>
      </c>
      <c r="E33" s="183">
        <v>45862</v>
      </c>
      <c r="F33" s="183">
        <v>45863</v>
      </c>
      <c r="G33" s="183">
        <v>45864</v>
      </c>
      <c r="H33" s="183">
        <v>45865</v>
      </c>
      <c r="I33" s="815" t="s">
        <v>1</v>
      </c>
      <c r="J33" s="817" t="s">
        <v>2</v>
      </c>
      <c r="K33" s="818"/>
    </row>
    <row r="34" spans="1:11" s="213" customFormat="1" x14ac:dyDescent="0.15">
      <c r="A34" s="155" t="s">
        <v>3</v>
      </c>
      <c r="B34" s="158" t="s">
        <v>4</v>
      </c>
      <c r="C34" s="157" t="s">
        <v>5</v>
      </c>
      <c r="D34" s="157" t="s">
        <v>6</v>
      </c>
      <c r="E34" s="157" t="s">
        <v>7</v>
      </c>
      <c r="F34" s="157" t="s">
        <v>8</v>
      </c>
      <c r="G34" s="157" t="s">
        <v>9</v>
      </c>
      <c r="H34" s="158" t="s">
        <v>10</v>
      </c>
      <c r="I34" s="816"/>
      <c r="J34" s="819"/>
      <c r="K34" s="820"/>
    </row>
    <row r="35" spans="1:11" x14ac:dyDescent="0.15">
      <c r="A35" s="217" t="s">
        <v>131</v>
      </c>
      <c r="B35" s="218"/>
      <c r="C35" s="226"/>
      <c r="D35" s="216"/>
      <c r="E35" s="226"/>
      <c r="F35" s="228"/>
      <c r="G35" s="218"/>
      <c r="H35" s="218"/>
      <c r="I35" s="219"/>
      <c r="J35" s="821"/>
      <c r="K35" s="821"/>
    </row>
    <row r="36" spans="1:11" ht="15.75" customHeight="1" x14ac:dyDescent="0.15">
      <c r="A36" s="222" t="s">
        <v>167</v>
      </c>
      <c r="B36" s="246"/>
      <c r="C36" s="247"/>
      <c r="D36" s="247"/>
      <c r="E36" s="246"/>
      <c r="F36" s="244"/>
      <c r="G36" s="245" t="s">
        <v>168</v>
      </c>
      <c r="H36" s="245" t="s">
        <v>168</v>
      </c>
      <c r="I36" s="221">
        <f>COUNTA(B36:H36)</f>
        <v>2</v>
      </c>
      <c r="J36" s="811">
        <f>SUM(COUNTIF(B36:H36,"D 10-17"))*(6.25)+(COUNTIF(B36:H36,"Y 10-17"))*(6.25)+(COUNTIF(B36:H36,"Y工場"))*(4.5)</f>
        <v>12.5</v>
      </c>
      <c r="K36" s="811"/>
    </row>
    <row r="37" spans="1:11" ht="15.75" customHeight="1" x14ac:dyDescent="0.15">
      <c r="A37" s="222" t="s">
        <v>169</v>
      </c>
      <c r="B37" s="245" t="s">
        <v>168</v>
      </c>
      <c r="C37" s="247"/>
      <c r="D37" s="247"/>
      <c r="E37" s="245" t="s">
        <v>168</v>
      </c>
      <c r="F37" s="245" t="s">
        <v>168</v>
      </c>
      <c r="G37" s="245" t="s">
        <v>170</v>
      </c>
      <c r="H37" s="244"/>
      <c r="I37" s="221">
        <f t="shared" ref="I37:I38" si="3">COUNTA(B37:H37)</f>
        <v>4</v>
      </c>
      <c r="J37" s="811">
        <f>SUM(COUNTIF(B37:H37,"D 10-17"))*(6.25)+(COUNTIF(B37:H37,"Y 10-17"))*(6.25)+(COUNTIF(B37:H37,"Y工場"))*(4.5)</f>
        <v>23.25</v>
      </c>
      <c r="K37" s="811"/>
    </row>
    <row r="38" spans="1:11" ht="15.75" customHeight="1" x14ac:dyDescent="0.15">
      <c r="A38" s="225" t="s">
        <v>186</v>
      </c>
      <c r="B38" s="243" t="s">
        <v>166</v>
      </c>
      <c r="C38" s="247"/>
      <c r="D38" s="247"/>
      <c r="E38" s="243" t="s">
        <v>166</v>
      </c>
      <c r="F38" s="245"/>
      <c r="G38" s="243" t="s">
        <v>166</v>
      </c>
      <c r="H38" s="244"/>
      <c r="I38" s="221">
        <f t="shared" si="3"/>
        <v>3</v>
      </c>
      <c r="J38" s="811">
        <f>SUM(COUNTIF(B38:H38,"D 10-17"))*(6.25)+(COUNTIF(B38:H38,"Y 10-17"))*(6.25)+(COUNTIF(B38:H38,"Y工場"))*(4.5)</f>
        <v>18.75</v>
      </c>
      <c r="K38" s="811"/>
    </row>
    <row r="39" spans="1:11" ht="15.75" customHeight="1" x14ac:dyDescent="0.15">
      <c r="A39" s="225"/>
      <c r="B39" s="245"/>
      <c r="C39" s="247"/>
      <c r="D39" s="247"/>
      <c r="E39" s="245"/>
      <c r="F39" s="245"/>
      <c r="G39" s="243"/>
      <c r="H39" s="244"/>
      <c r="I39" s="221"/>
      <c r="J39" s="811"/>
      <c r="K39" s="811"/>
    </row>
    <row r="40" spans="1:11" ht="15.75" customHeight="1" x14ac:dyDescent="0.15">
      <c r="A40" s="193"/>
      <c r="B40" s="215"/>
      <c r="C40" s="215"/>
      <c r="D40" s="215"/>
      <c r="E40" s="226"/>
      <c r="F40" s="226"/>
      <c r="G40" s="226"/>
      <c r="H40" s="226"/>
      <c r="I40" s="219"/>
      <c r="J40" s="821"/>
      <c r="K40" s="821"/>
    </row>
    <row r="41" spans="1:11" ht="15.75" customHeight="1" x14ac:dyDescent="0.15">
      <c r="A41" s="220" t="s">
        <v>171</v>
      </c>
      <c r="B41" s="220"/>
      <c r="C41" s="223"/>
      <c r="D41" s="223"/>
      <c r="E41" s="220"/>
      <c r="F41" s="220" t="s">
        <v>172</v>
      </c>
      <c r="G41" s="220"/>
      <c r="H41" s="220" t="s">
        <v>172</v>
      </c>
      <c r="I41" s="227"/>
      <c r="J41" s="810"/>
      <c r="K41" s="810"/>
    </row>
    <row r="42" spans="1:11" ht="15.75" customHeight="1" x14ac:dyDescent="0.15">
      <c r="A42" s="224" t="s">
        <v>173</v>
      </c>
      <c r="B42" s="220"/>
      <c r="C42" s="223"/>
      <c r="D42" s="223"/>
      <c r="E42" s="220"/>
      <c r="F42" s="224"/>
      <c r="G42" s="220"/>
      <c r="H42" s="220"/>
      <c r="I42" s="221"/>
      <c r="J42" s="810"/>
      <c r="K42" s="810"/>
    </row>
    <row r="43" spans="1:11" s="214" customFormat="1" ht="11.25" x14ac:dyDescent="0.15">
      <c r="A43" s="175" t="s">
        <v>0</v>
      </c>
      <c r="B43" s="176">
        <v>45866</v>
      </c>
      <c r="C43" s="176">
        <v>45867</v>
      </c>
      <c r="D43" s="176">
        <v>45868</v>
      </c>
      <c r="E43" s="176">
        <v>45869</v>
      </c>
      <c r="F43" s="176"/>
      <c r="G43" s="176"/>
      <c r="H43" s="176"/>
      <c r="I43" s="815" t="s">
        <v>1</v>
      </c>
      <c r="J43" s="822" t="s">
        <v>2</v>
      </c>
      <c r="K43" s="823"/>
    </row>
    <row r="44" spans="1:11" s="213" customFormat="1" x14ac:dyDescent="0.15">
      <c r="A44" s="155" t="s">
        <v>3</v>
      </c>
      <c r="B44" s="157" t="s">
        <v>4</v>
      </c>
      <c r="C44" s="157" t="s">
        <v>5</v>
      </c>
      <c r="D44" s="157" t="s">
        <v>6</v>
      </c>
      <c r="E44" s="157" t="s">
        <v>7</v>
      </c>
      <c r="F44" s="157"/>
      <c r="G44" s="157"/>
      <c r="H44" s="158"/>
      <c r="I44" s="816"/>
      <c r="J44" s="819"/>
      <c r="K44" s="820"/>
    </row>
    <row r="45" spans="1:11" x14ac:dyDescent="0.15">
      <c r="A45" s="193" t="s">
        <v>142</v>
      </c>
      <c r="B45" s="218"/>
      <c r="C45" s="226"/>
      <c r="D45" s="216"/>
      <c r="E45" s="216"/>
      <c r="F45" s="216"/>
      <c r="G45" s="216"/>
      <c r="H45" s="216"/>
      <c r="I45" s="219"/>
      <c r="J45" s="821"/>
      <c r="K45" s="821"/>
    </row>
    <row r="46" spans="1:11" ht="15.75" customHeight="1" x14ac:dyDescent="0.15">
      <c r="A46" s="222" t="s">
        <v>167</v>
      </c>
      <c r="B46" s="246"/>
      <c r="C46" s="247"/>
      <c r="D46" s="247"/>
      <c r="E46" s="246"/>
      <c r="F46" s="247"/>
      <c r="G46" s="247"/>
      <c r="H46" s="247"/>
      <c r="I46" s="221">
        <f>COUNTA(B46:H46)</f>
        <v>0</v>
      </c>
      <c r="J46" s="811">
        <f>SUM(COUNTIF(B46:H46,"D 10-17"))*(6.25)+(COUNTIF(B46:H46,"Y 10-17"))*(6.25)+(COUNTIF(B46:H46,"Y工場"))*(4.5)</f>
        <v>0</v>
      </c>
      <c r="K46" s="811"/>
    </row>
    <row r="47" spans="1:11" ht="15.75" customHeight="1" x14ac:dyDescent="0.15">
      <c r="A47" s="222" t="s">
        <v>169</v>
      </c>
      <c r="B47" s="245" t="s">
        <v>168</v>
      </c>
      <c r="C47" s="247"/>
      <c r="D47" s="247"/>
      <c r="E47" s="245" t="s">
        <v>168</v>
      </c>
      <c r="F47" s="247"/>
      <c r="G47" s="247"/>
      <c r="H47" s="247"/>
      <c r="I47" s="221">
        <f t="shared" ref="I47:I48" si="4">COUNTA(B47:H47)</f>
        <v>2</v>
      </c>
      <c r="J47" s="811">
        <f>SUM(COUNTIF(B47:H47,"D 10-17"))*(6.25)+(COUNTIF(B47:H47,"Y 10-17"))*(6.25)+(COUNTIF(B47:H47,"Y工場"))*(4.5)</f>
        <v>12.5</v>
      </c>
      <c r="K47" s="811"/>
    </row>
    <row r="48" spans="1:11" ht="15.75" customHeight="1" x14ac:dyDescent="0.15">
      <c r="A48" s="225" t="s">
        <v>186</v>
      </c>
      <c r="B48" s="243" t="s">
        <v>166</v>
      </c>
      <c r="C48" s="247"/>
      <c r="D48" s="247"/>
      <c r="E48" s="243" t="s">
        <v>166</v>
      </c>
      <c r="F48" s="247"/>
      <c r="G48" s="247"/>
      <c r="H48" s="247"/>
      <c r="I48" s="221">
        <f t="shared" si="4"/>
        <v>2</v>
      </c>
      <c r="J48" s="811">
        <f>SUM(COUNTIF(B48:H48,"D 10-17"))*(6.25)+(COUNTIF(B48:H48,"Y 10-17"))*(6.25)+(COUNTIF(B48:H48,"Y工場"))*(4.5)</f>
        <v>12.5</v>
      </c>
      <c r="K48" s="811"/>
    </row>
    <row r="49" spans="1:11" ht="15.75" customHeight="1" x14ac:dyDescent="0.15">
      <c r="A49" s="225"/>
      <c r="B49" s="245"/>
      <c r="C49" s="247"/>
      <c r="D49" s="247"/>
      <c r="E49" s="245"/>
      <c r="F49" s="247"/>
      <c r="G49" s="247"/>
      <c r="H49" s="247"/>
      <c r="I49" s="221"/>
      <c r="J49" s="811"/>
      <c r="K49" s="811"/>
    </row>
    <row r="50" spans="1:11" ht="15.75" customHeight="1" x14ac:dyDescent="0.15">
      <c r="A50" s="193"/>
      <c r="B50" s="215"/>
      <c r="C50" s="215"/>
      <c r="D50" s="215"/>
      <c r="E50" s="226"/>
      <c r="F50" s="215"/>
      <c r="G50" s="215"/>
      <c r="H50" s="215"/>
      <c r="I50" s="219"/>
      <c r="J50" s="821"/>
      <c r="K50" s="821"/>
    </row>
    <row r="51" spans="1:11" ht="15.75" customHeight="1" x14ac:dyDescent="0.15">
      <c r="A51" s="220" t="s">
        <v>171</v>
      </c>
      <c r="B51" s="220"/>
      <c r="C51" s="223"/>
      <c r="D51" s="223"/>
      <c r="E51" s="220"/>
      <c r="F51" s="223"/>
      <c r="G51" s="223"/>
      <c r="H51" s="223"/>
      <c r="I51" s="227"/>
      <c r="J51" s="810"/>
      <c r="K51" s="810"/>
    </row>
    <row r="52" spans="1:11" ht="15.75" customHeight="1" x14ac:dyDescent="0.15">
      <c r="A52" s="224" t="s">
        <v>173</v>
      </c>
      <c r="B52" s="220"/>
      <c r="C52" s="223"/>
      <c r="D52" s="223"/>
      <c r="E52" s="220"/>
      <c r="F52" s="223"/>
      <c r="G52" s="223"/>
      <c r="H52" s="223"/>
      <c r="I52" s="221"/>
      <c r="J52" s="810"/>
      <c r="K52" s="810"/>
    </row>
    <row r="53" spans="1:11" x14ac:dyDescent="0.15">
      <c r="A53" s="230"/>
      <c r="B53" s="230"/>
      <c r="C53" s="230"/>
      <c r="D53" s="230"/>
      <c r="E53" s="231"/>
      <c r="F53" s="231"/>
      <c r="G53" s="232"/>
      <c r="H53" s="232"/>
      <c r="I53" s="230"/>
      <c r="J53" s="735" t="s">
        <v>227</v>
      </c>
      <c r="K53" s="735"/>
    </row>
    <row r="54" spans="1:11" s="1" customFormat="1" ht="17.25" customHeight="1" x14ac:dyDescent="0.15">
      <c r="A54" s="737" t="s">
        <v>143</v>
      </c>
      <c r="B54" s="738"/>
      <c r="C54" s="741" t="s">
        <v>162</v>
      </c>
      <c r="D54" s="742"/>
      <c r="E54" s="742"/>
      <c r="F54" s="742" t="s">
        <v>149</v>
      </c>
      <c r="G54" s="742"/>
      <c r="H54" s="743"/>
      <c r="I54" s="10"/>
      <c r="J54" s="736"/>
      <c r="K54" s="736"/>
    </row>
    <row r="55" spans="1:11" s="1" customFormat="1" ht="17.25" customHeight="1" x14ac:dyDescent="0.15">
      <c r="A55" s="739"/>
      <c r="B55" s="740"/>
      <c r="C55" s="744" t="s">
        <v>163</v>
      </c>
      <c r="D55" s="745"/>
      <c r="E55" s="745"/>
      <c r="F55" s="745" t="s">
        <v>164</v>
      </c>
      <c r="G55" s="745"/>
      <c r="H55" s="746"/>
      <c r="I55" s="210"/>
      <c r="J55" s="210"/>
      <c r="K55" s="210"/>
    </row>
  </sheetData>
  <mergeCells count="58">
    <mergeCell ref="J49:K49"/>
    <mergeCell ref="J50:K50"/>
    <mergeCell ref="J51:K51"/>
    <mergeCell ref="J52:K52"/>
    <mergeCell ref="J53:K54"/>
    <mergeCell ref="A54:B55"/>
    <mergeCell ref="C54:E54"/>
    <mergeCell ref="F54:H54"/>
    <mergeCell ref="C55:E55"/>
    <mergeCell ref="F55:H55"/>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J30:K30"/>
    <mergeCell ref="J31:K31"/>
    <mergeCell ref="J32:K32"/>
    <mergeCell ref="J19:K19"/>
    <mergeCell ref="J20:K20"/>
    <mergeCell ref="J21:K21"/>
    <mergeCell ref="J22:K22"/>
    <mergeCell ref="J25:K25"/>
    <mergeCell ref="J26:K26"/>
    <mergeCell ref="J27:K27"/>
    <mergeCell ref="J28:K28"/>
    <mergeCell ref="J29:K29"/>
    <mergeCell ref="I23:I24"/>
    <mergeCell ref="J23:K24"/>
    <mergeCell ref="I13:I14"/>
    <mergeCell ref="J13:K14"/>
    <mergeCell ref="J15:K15"/>
    <mergeCell ref="J16:K16"/>
    <mergeCell ref="J17:K17"/>
    <mergeCell ref="J18:K18"/>
    <mergeCell ref="J12:K12"/>
    <mergeCell ref="J6:K6"/>
    <mergeCell ref="B1:G1"/>
    <mergeCell ref="H1:K1"/>
    <mergeCell ref="I3:I4"/>
    <mergeCell ref="J3:K4"/>
    <mergeCell ref="J5:K5"/>
    <mergeCell ref="J7:K7"/>
    <mergeCell ref="J8:K8"/>
    <mergeCell ref="J9:K9"/>
    <mergeCell ref="J10:K10"/>
    <mergeCell ref="J11:K11"/>
  </mergeCells>
  <phoneticPr fontId="13"/>
  <pageMargins left="0.51181102362204722" right="0.51181102362204722" top="0.55118110236220474" bottom="0.55118110236220474" header="0.31496062992125984" footer="0.31496062992125984"/>
  <pageSetup paperSize="9" orientation="portrait" r:id="rId1"/>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610AE-CDC6-4F29-9FE5-78F3E4572288}">
  <dimension ref="A1:K65"/>
  <sheetViews>
    <sheetView zoomScale="115" zoomScaleNormal="115" workbookViewId="0">
      <selection activeCell="B18" sqref="B18:H26"/>
    </sheetView>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150" t="s">
        <v>129</v>
      </c>
      <c r="B1" s="753" t="s">
        <v>228</v>
      </c>
      <c r="C1" s="753"/>
      <c r="D1" s="753"/>
      <c r="E1" s="753"/>
      <c r="F1" s="753"/>
      <c r="G1" s="754"/>
      <c r="H1" s="755" t="s">
        <v>154</v>
      </c>
      <c r="I1" s="756"/>
      <c r="J1" s="756"/>
      <c r="K1" s="757"/>
    </row>
    <row r="2" spans="1:11" ht="9" customHeight="1" x14ac:dyDescent="0.15">
      <c r="A2" s="189"/>
    </row>
    <row r="3" spans="1:11" s="191" customFormat="1" ht="15" customHeight="1" x14ac:dyDescent="0.15">
      <c r="A3" s="153" t="s">
        <v>0</v>
      </c>
      <c r="B3" s="154"/>
      <c r="C3" s="154">
        <v>45839</v>
      </c>
      <c r="D3" s="154">
        <v>45840</v>
      </c>
      <c r="E3" s="154">
        <v>45841</v>
      </c>
      <c r="F3" s="154">
        <v>45842</v>
      </c>
      <c r="G3" s="154">
        <v>45843</v>
      </c>
      <c r="H3" s="154">
        <v>45844</v>
      </c>
      <c r="I3" s="747" t="s">
        <v>1</v>
      </c>
      <c r="J3" s="749" t="s">
        <v>2</v>
      </c>
      <c r="K3" s="750"/>
    </row>
    <row r="4" spans="1:11" s="192" customFormat="1" ht="15" customHeight="1" x14ac:dyDescent="0.15">
      <c r="A4" s="155" t="s">
        <v>3</v>
      </c>
      <c r="B4" s="157"/>
      <c r="C4" s="157" t="s">
        <v>5</v>
      </c>
      <c r="D4" s="157" t="s">
        <v>6</v>
      </c>
      <c r="E4" s="157" t="s">
        <v>7</v>
      </c>
      <c r="F4" s="157" t="s">
        <v>8</v>
      </c>
      <c r="G4" s="157" t="s">
        <v>9</v>
      </c>
      <c r="H4" s="158" t="s">
        <v>10</v>
      </c>
      <c r="I4" s="748"/>
      <c r="J4" s="749"/>
      <c r="K4" s="750"/>
    </row>
    <row r="5" spans="1:11" s="151" customFormat="1" ht="13.5" customHeight="1" x14ac:dyDescent="0.15">
      <c r="A5" s="193" t="s">
        <v>142</v>
      </c>
      <c r="B5" s="195"/>
      <c r="C5" s="194"/>
      <c r="D5" s="195"/>
      <c r="E5" s="195">
        <v>6</v>
      </c>
      <c r="F5" s="195">
        <v>5</v>
      </c>
      <c r="G5" s="195">
        <v>3</v>
      </c>
      <c r="H5" s="195">
        <v>4</v>
      </c>
      <c r="I5" s="196"/>
      <c r="J5" s="751"/>
      <c r="K5" s="752"/>
    </row>
    <row r="6" spans="1:11" ht="13.5" customHeight="1" x14ac:dyDescent="0.15">
      <c r="A6" s="197" t="s">
        <v>155</v>
      </c>
      <c r="B6" s="198"/>
      <c r="C6" s="198"/>
      <c r="D6" s="241"/>
      <c r="E6" s="239" t="s">
        <v>25</v>
      </c>
      <c r="F6" s="16"/>
      <c r="G6" s="239" t="s">
        <v>157</v>
      </c>
      <c r="H6" s="239" t="s">
        <v>58</v>
      </c>
      <c r="I6" s="199">
        <f>COUNTA(B6:H6)</f>
        <v>3</v>
      </c>
      <c r="J6" s="733">
        <f>SUM(COUNTIF(B6:H6,"9-15"))*(5.5)+SUM(COUNTIF(B6:H6,"10-15"))*(4.5)+SUM(COUNTIF(B6:H6,"9-16"))*(6.25)+SUM(COUNTIF(B6:H6,"9:30-15"))*(5)+SUM(COUNTIF(B6:H6,"10-16"))*(5.5)+SUM(COUNTIF(B6:H6,"10-14"))*(4)</f>
        <v>17</v>
      </c>
      <c r="K6" s="734"/>
    </row>
    <row r="7" spans="1:11" ht="13.5" customHeight="1" x14ac:dyDescent="0.15">
      <c r="A7" s="197" t="s">
        <v>158</v>
      </c>
      <c r="B7" s="198"/>
      <c r="C7" s="198"/>
      <c r="D7" s="241"/>
      <c r="E7" s="239"/>
      <c r="F7" s="239"/>
      <c r="G7" s="239" t="s">
        <v>126</v>
      </c>
      <c r="H7" s="239" t="s">
        <v>233</v>
      </c>
      <c r="I7" s="200">
        <f>COUNTA(B7:H7)</f>
        <v>2</v>
      </c>
      <c r="J7" s="733">
        <f t="shared" ref="J7:J13" si="0">SUM(COUNTIF(B7:H7,"9-15"))*(5.5)+SUM(COUNTIF(B7:H7,"10-15"))*(4.5)+SUM(COUNTIF(B7:H7,"9-16"))*(6.25)+SUM(COUNTIF(B7:H7,"9:30-15"))*(5)+SUM(COUNTIF(B7:H7,"10-16"))*(5.5)+SUM(COUNTIF(B7:H7,"10-14"))*(4)</f>
        <v>10.5</v>
      </c>
      <c r="K7" s="734"/>
    </row>
    <row r="8" spans="1:11" ht="13.5" customHeight="1" x14ac:dyDescent="0.15">
      <c r="A8" s="197" t="s">
        <v>159</v>
      </c>
      <c r="B8" s="198"/>
      <c r="C8" s="198"/>
      <c r="D8" s="241"/>
      <c r="E8" s="240" t="s">
        <v>135</v>
      </c>
      <c r="F8" s="240" t="s">
        <v>135</v>
      </c>
      <c r="G8" s="239"/>
      <c r="H8" s="239"/>
      <c r="I8" s="200">
        <f>COUNTA(#REF!)</f>
        <v>1</v>
      </c>
      <c r="J8" s="733">
        <f t="shared" si="0"/>
        <v>11</v>
      </c>
      <c r="K8" s="734"/>
    </row>
    <row r="9" spans="1:11" ht="13.5" customHeight="1" x14ac:dyDescent="0.15">
      <c r="A9" s="197" t="s">
        <v>160</v>
      </c>
      <c r="B9" s="198"/>
      <c r="C9" s="198"/>
      <c r="D9" s="241"/>
      <c r="E9" s="242" t="s">
        <v>161</v>
      </c>
      <c r="F9" s="239" t="s">
        <v>25</v>
      </c>
      <c r="G9" s="242" t="s">
        <v>161</v>
      </c>
      <c r="H9" s="239"/>
      <c r="I9" s="200">
        <f>COUNTA(B9:H9)</f>
        <v>3</v>
      </c>
      <c r="J9" s="733">
        <f t="shared" si="0"/>
        <v>4.5</v>
      </c>
      <c r="K9" s="734"/>
    </row>
    <row r="10" spans="1:11" ht="13.5" customHeight="1" x14ac:dyDescent="0.15">
      <c r="A10" s="197" t="s">
        <v>15</v>
      </c>
      <c r="B10" s="198"/>
      <c r="C10" s="198"/>
      <c r="D10" s="241"/>
      <c r="E10" s="239" t="s">
        <v>25</v>
      </c>
      <c r="F10" s="239"/>
      <c r="G10" s="239"/>
      <c r="H10" s="239" t="s">
        <v>233</v>
      </c>
      <c r="I10" s="200">
        <f>COUNTA(B10:H10)</f>
        <v>2</v>
      </c>
      <c r="J10" s="733">
        <f t="shared" si="0"/>
        <v>9.5</v>
      </c>
      <c r="K10" s="734"/>
    </row>
    <row r="11" spans="1:11" ht="13.5" customHeight="1" x14ac:dyDescent="0.15">
      <c r="A11" s="88" t="s">
        <v>183</v>
      </c>
      <c r="B11" s="282"/>
      <c r="C11" s="282"/>
      <c r="D11" s="241"/>
      <c r="E11" s="239" t="s">
        <v>25</v>
      </c>
      <c r="F11" s="239" t="s">
        <v>25</v>
      </c>
      <c r="G11" s="239"/>
      <c r="H11" s="239" t="s">
        <v>233</v>
      </c>
      <c r="I11" s="200">
        <f>COUNTA(B11:H11)</f>
        <v>3</v>
      </c>
      <c r="J11" s="733">
        <f t="shared" si="0"/>
        <v>14</v>
      </c>
      <c r="K11" s="734"/>
    </row>
    <row r="12" spans="1:11" ht="13.5" customHeight="1" x14ac:dyDescent="0.15">
      <c r="A12" s="88" t="s">
        <v>199</v>
      </c>
      <c r="B12" s="282"/>
      <c r="C12" s="282"/>
      <c r="D12" s="198"/>
      <c r="E12" s="239" t="s">
        <v>25</v>
      </c>
      <c r="F12" s="239" t="s">
        <v>25</v>
      </c>
      <c r="G12" s="239"/>
      <c r="H12" s="239"/>
      <c r="I12" s="200">
        <f t="shared" ref="I12" si="1">COUNTA(B12:H12)</f>
        <v>2</v>
      </c>
      <c r="J12" s="733">
        <f t="shared" si="0"/>
        <v>9</v>
      </c>
      <c r="K12" s="734"/>
    </row>
    <row r="13" spans="1:11" ht="13.5" customHeight="1" x14ac:dyDescent="0.15">
      <c r="A13" s="88" t="s">
        <v>222</v>
      </c>
      <c r="B13" s="282"/>
      <c r="C13" s="282"/>
      <c r="D13" s="198"/>
      <c r="E13" s="239" t="s">
        <v>29</v>
      </c>
      <c r="F13" s="239" t="s">
        <v>29</v>
      </c>
      <c r="G13" s="239"/>
      <c r="H13" s="239"/>
      <c r="I13" s="200">
        <f t="shared" ref="I13" si="2">COUNTA(B13:H13)</f>
        <v>2</v>
      </c>
      <c r="J13" s="733">
        <f t="shared" si="0"/>
        <v>8</v>
      </c>
      <c r="K13" s="734"/>
    </row>
    <row r="14" spans="1:11" ht="13.5" customHeight="1" x14ac:dyDescent="0.15">
      <c r="A14" s="201" t="s">
        <v>66</v>
      </c>
      <c r="B14" s="198"/>
      <c r="C14" s="198"/>
      <c r="D14" s="202"/>
      <c r="E14" s="203"/>
      <c r="F14" s="120"/>
      <c r="G14" s="120" t="s">
        <v>232</v>
      </c>
      <c r="H14" s="120"/>
      <c r="I14" s="200"/>
      <c r="J14" s="954"/>
      <c r="K14" s="955"/>
    </row>
    <row r="15" spans="1:11" s="191" customFormat="1" ht="15" customHeight="1" x14ac:dyDescent="0.15">
      <c r="A15" s="175" t="s">
        <v>0</v>
      </c>
      <c r="B15" s="176">
        <v>45845</v>
      </c>
      <c r="C15" s="176">
        <v>45846</v>
      </c>
      <c r="D15" s="176">
        <v>45847</v>
      </c>
      <c r="E15" s="176">
        <v>45848</v>
      </c>
      <c r="F15" s="176">
        <v>45849</v>
      </c>
      <c r="G15" s="176">
        <v>45850</v>
      </c>
      <c r="H15" s="176">
        <v>45851</v>
      </c>
      <c r="I15" s="747" t="s">
        <v>1</v>
      </c>
      <c r="J15" s="749" t="s">
        <v>2</v>
      </c>
      <c r="K15" s="750"/>
    </row>
    <row r="16" spans="1:11" s="192" customFormat="1" ht="15" customHeight="1" x14ac:dyDescent="0.15">
      <c r="A16" s="155" t="s">
        <v>3</v>
      </c>
      <c r="B16" s="157" t="s">
        <v>4</v>
      </c>
      <c r="C16" s="157" t="s">
        <v>5</v>
      </c>
      <c r="D16" s="157" t="s">
        <v>6</v>
      </c>
      <c r="E16" s="157" t="s">
        <v>7</v>
      </c>
      <c r="F16" s="157" t="s">
        <v>8</v>
      </c>
      <c r="G16" s="157" t="s">
        <v>9</v>
      </c>
      <c r="H16" s="158" t="s">
        <v>10</v>
      </c>
      <c r="I16" s="748"/>
      <c r="J16" s="749"/>
      <c r="K16" s="750"/>
    </row>
    <row r="17" spans="1:11" s="151" customFormat="1" ht="13.5" customHeight="1" x14ac:dyDescent="0.15">
      <c r="A17" s="206" t="s">
        <v>131</v>
      </c>
      <c r="B17" s="195">
        <v>5</v>
      </c>
      <c r="C17" s="195"/>
      <c r="D17" s="195"/>
      <c r="E17" s="195">
        <v>6</v>
      </c>
      <c r="F17" s="195">
        <v>5</v>
      </c>
      <c r="G17" s="195">
        <v>3</v>
      </c>
      <c r="H17" s="195">
        <v>4</v>
      </c>
      <c r="I17" s="196"/>
      <c r="J17" s="751"/>
      <c r="K17" s="752"/>
    </row>
    <row r="18" spans="1:11" s="151" customFormat="1" ht="13.5" customHeight="1" x14ac:dyDescent="0.15">
      <c r="A18" s="204" t="s">
        <v>155</v>
      </c>
      <c r="B18" s="239"/>
      <c r="C18" s="241"/>
      <c r="D18" s="241"/>
      <c r="E18" s="239" t="s">
        <v>25</v>
      </c>
      <c r="F18" s="16"/>
      <c r="G18" s="239" t="s">
        <v>157</v>
      </c>
      <c r="H18" s="239" t="s">
        <v>58</v>
      </c>
      <c r="I18" s="200">
        <f t="shared" ref="I18:I25" si="3">COUNTA(B18:H18)</f>
        <v>3</v>
      </c>
      <c r="J18" s="733">
        <f t="shared" ref="J18:J25" si="4">SUM(COUNTIF(B18:H18,"9-15"))*(5.5)+SUM(COUNTIF(B18:H18,"10-15"))*(4.5)+SUM(COUNTIF(B18:H18,"9-16"))*(6.25)+SUM(COUNTIF(B18:H18,"9:30-15"))*(5)+SUM(COUNTIF(B18:H18,"10-16"))*(5.5)+SUM(COUNTIF(B18:H18,"10-14"))*(4)</f>
        <v>17</v>
      </c>
      <c r="K18" s="734"/>
    </row>
    <row r="19" spans="1:11" ht="13.5" customHeight="1" x14ac:dyDescent="0.15">
      <c r="A19" s="204" t="s">
        <v>158</v>
      </c>
      <c r="B19" s="239" t="s">
        <v>25</v>
      </c>
      <c r="C19" s="241"/>
      <c r="D19" s="241"/>
      <c r="E19" s="239"/>
      <c r="F19" s="239"/>
      <c r="G19" s="239" t="s">
        <v>126</v>
      </c>
      <c r="H19" s="239" t="s">
        <v>233</v>
      </c>
      <c r="I19" s="200">
        <f t="shared" si="3"/>
        <v>3</v>
      </c>
      <c r="J19" s="733">
        <f t="shared" si="4"/>
        <v>15</v>
      </c>
      <c r="K19" s="734"/>
    </row>
    <row r="20" spans="1:11" ht="13.5" customHeight="1" x14ac:dyDescent="0.15">
      <c r="A20" s="204" t="s">
        <v>159</v>
      </c>
      <c r="B20" s="240" t="s">
        <v>135</v>
      </c>
      <c r="C20" s="241"/>
      <c r="D20" s="241"/>
      <c r="E20" s="240" t="s">
        <v>135</v>
      </c>
      <c r="F20" s="240" t="s">
        <v>135</v>
      </c>
      <c r="G20" s="239"/>
      <c r="H20" s="239"/>
      <c r="I20" s="200">
        <f t="shared" si="3"/>
        <v>3</v>
      </c>
      <c r="J20" s="733">
        <f t="shared" si="4"/>
        <v>16.5</v>
      </c>
      <c r="K20" s="734"/>
    </row>
    <row r="21" spans="1:11" ht="13.5" customHeight="1" x14ac:dyDescent="0.15">
      <c r="A21" s="204" t="s">
        <v>160</v>
      </c>
      <c r="B21" s="242" t="s">
        <v>176</v>
      </c>
      <c r="C21" s="241"/>
      <c r="D21" s="241"/>
      <c r="E21" s="242" t="s">
        <v>161</v>
      </c>
      <c r="F21" s="239" t="s">
        <v>25</v>
      </c>
      <c r="G21" s="242" t="s">
        <v>161</v>
      </c>
      <c r="H21" s="239"/>
      <c r="I21" s="200">
        <f t="shared" si="3"/>
        <v>4</v>
      </c>
      <c r="J21" s="733">
        <f t="shared" si="4"/>
        <v>4.5</v>
      </c>
      <c r="K21" s="734"/>
    </row>
    <row r="22" spans="1:11" ht="13.5" customHeight="1" x14ac:dyDescent="0.15">
      <c r="A22" s="204" t="s">
        <v>15</v>
      </c>
      <c r="B22" s="239" t="s">
        <v>25</v>
      </c>
      <c r="C22" s="241"/>
      <c r="D22" s="241"/>
      <c r="E22" s="239" t="s">
        <v>25</v>
      </c>
      <c r="F22" s="239"/>
      <c r="G22" s="239"/>
      <c r="H22" s="239" t="s">
        <v>233</v>
      </c>
      <c r="I22" s="200">
        <f>COUNTA(B22:H22)</f>
        <v>3</v>
      </c>
      <c r="J22" s="733">
        <f t="shared" si="4"/>
        <v>14</v>
      </c>
      <c r="K22" s="734"/>
    </row>
    <row r="23" spans="1:11" ht="13.5" customHeight="1" x14ac:dyDescent="0.15">
      <c r="A23" s="88" t="s">
        <v>183</v>
      </c>
      <c r="B23" s="239"/>
      <c r="C23" s="241"/>
      <c r="D23" s="241"/>
      <c r="E23" s="239" t="s">
        <v>25</v>
      </c>
      <c r="F23" s="239" t="s">
        <v>25</v>
      </c>
      <c r="G23" s="239"/>
      <c r="H23" s="239" t="s">
        <v>233</v>
      </c>
      <c r="I23" s="200">
        <f t="shared" si="3"/>
        <v>3</v>
      </c>
      <c r="J23" s="733">
        <f t="shared" si="4"/>
        <v>14</v>
      </c>
      <c r="K23" s="734"/>
    </row>
    <row r="24" spans="1:11" ht="13.5" customHeight="1" x14ac:dyDescent="0.15">
      <c r="A24" s="88" t="s">
        <v>199</v>
      </c>
      <c r="B24" s="239" t="s">
        <v>25</v>
      </c>
      <c r="C24" s="282"/>
      <c r="D24" s="198"/>
      <c r="E24" s="239" t="s">
        <v>25</v>
      </c>
      <c r="F24" s="239" t="s">
        <v>25</v>
      </c>
      <c r="G24" s="239"/>
      <c r="H24" s="239"/>
      <c r="I24" s="200">
        <f t="shared" si="3"/>
        <v>3</v>
      </c>
      <c r="J24" s="733">
        <f t="shared" si="4"/>
        <v>13.5</v>
      </c>
      <c r="K24" s="734"/>
    </row>
    <row r="25" spans="1:11" ht="13.5" customHeight="1" x14ac:dyDescent="0.15">
      <c r="A25" s="88" t="s">
        <v>222</v>
      </c>
      <c r="B25" s="239" t="s">
        <v>29</v>
      </c>
      <c r="C25" s="282"/>
      <c r="D25" s="198"/>
      <c r="E25" s="239" t="s">
        <v>29</v>
      </c>
      <c r="F25" s="239" t="s">
        <v>29</v>
      </c>
      <c r="G25" s="239"/>
      <c r="H25" s="239"/>
      <c r="I25" s="200">
        <f t="shared" si="3"/>
        <v>3</v>
      </c>
      <c r="J25" s="733">
        <f t="shared" si="4"/>
        <v>12</v>
      </c>
      <c r="K25" s="734"/>
    </row>
    <row r="26" spans="1:11" ht="13.5" customHeight="1" x14ac:dyDescent="0.15">
      <c r="A26" s="201" t="s">
        <v>66</v>
      </c>
      <c r="B26" s="205"/>
      <c r="C26" s="202"/>
      <c r="D26" s="202"/>
      <c r="E26" s="203"/>
      <c r="F26" s="120"/>
      <c r="G26" s="120" t="s">
        <v>232</v>
      </c>
      <c r="H26" s="120"/>
      <c r="I26" s="199"/>
      <c r="J26" s="733"/>
      <c r="K26" s="734"/>
    </row>
    <row r="27" spans="1:11" s="191" customFormat="1" ht="15" customHeight="1" x14ac:dyDescent="0.15">
      <c r="A27" s="153" t="s">
        <v>0</v>
      </c>
      <c r="B27" s="183">
        <v>45852</v>
      </c>
      <c r="C27" s="183">
        <v>45853</v>
      </c>
      <c r="D27" s="183">
        <v>45854</v>
      </c>
      <c r="E27" s="183">
        <v>45855</v>
      </c>
      <c r="F27" s="183">
        <v>45856</v>
      </c>
      <c r="G27" s="183">
        <v>45857</v>
      </c>
      <c r="H27" s="183">
        <v>45858</v>
      </c>
      <c r="I27" s="747" t="s">
        <v>1</v>
      </c>
      <c r="J27" s="749" t="s">
        <v>2</v>
      </c>
      <c r="K27" s="750"/>
    </row>
    <row r="28" spans="1:11" s="192" customFormat="1" ht="15" customHeight="1" x14ac:dyDescent="0.15">
      <c r="A28" s="155" t="s">
        <v>3</v>
      </c>
      <c r="B28" s="157" t="s">
        <v>4</v>
      </c>
      <c r="C28" s="157" t="s">
        <v>5</v>
      </c>
      <c r="D28" s="157" t="s">
        <v>6</v>
      </c>
      <c r="E28" s="157" t="s">
        <v>7</v>
      </c>
      <c r="F28" s="157" t="s">
        <v>8</v>
      </c>
      <c r="G28" s="157" t="s">
        <v>9</v>
      </c>
      <c r="H28" s="158" t="s">
        <v>10</v>
      </c>
      <c r="I28" s="748"/>
      <c r="J28" s="749"/>
      <c r="K28" s="750"/>
    </row>
    <row r="29" spans="1:11" s="151" customFormat="1" ht="14.25" customHeight="1" x14ac:dyDescent="0.15">
      <c r="A29" s="193" t="s">
        <v>142</v>
      </c>
      <c r="B29" s="195">
        <v>5</v>
      </c>
      <c r="C29" s="195"/>
      <c r="D29" s="195"/>
      <c r="E29" s="195">
        <v>6</v>
      </c>
      <c r="F29" s="195">
        <v>5</v>
      </c>
      <c r="G29" s="195">
        <v>3</v>
      </c>
      <c r="H29" s="195">
        <v>4</v>
      </c>
      <c r="I29" s="196"/>
      <c r="J29" s="751"/>
      <c r="K29" s="752"/>
    </row>
    <row r="30" spans="1:11" ht="13.5" customHeight="1" x14ac:dyDescent="0.15">
      <c r="A30" s="204" t="s">
        <v>155</v>
      </c>
      <c r="B30" s="239"/>
      <c r="C30" s="241"/>
      <c r="D30" s="241"/>
      <c r="E30" s="239" t="s">
        <v>25</v>
      </c>
      <c r="F30" s="16"/>
      <c r="G30" s="239" t="s">
        <v>157</v>
      </c>
      <c r="H30" s="239" t="s">
        <v>58</v>
      </c>
      <c r="I30" s="199">
        <f>COUNTA(B30:H30)</f>
        <v>3</v>
      </c>
      <c r="J30" s="733">
        <f t="shared" ref="J30:J37" si="5">SUM(COUNTIF(B30:H30,"9-15"))*(5.5)+SUM(COUNTIF(B30:H30,"10-15"))*(4.5)+SUM(COUNTIF(B30:H30,"9-16"))*(6.25)+SUM(COUNTIF(B30:H30,"9:30-15"))*(5)+SUM(COUNTIF(B30:H30,"10-16"))*(5.5)+SUM(COUNTIF(B30:H30,"10-14"))*(4)</f>
        <v>17</v>
      </c>
      <c r="K30" s="734"/>
    </row>
    <row r="31" spans="1:11" ht="13.5" customHeight="1" x14ac:dyDescent="0.15">
      <c r="A31" s="204" t="s">
        <v>158</v>
      </c>
      <c r="B31" s="239" t="s">
        <v>25</v>
      </c>
      <c r="C31" s="241"/>
      <c r="D31" s="241"/>
      <c r="E31" s="239"/>
      <c r="F31" s="239"/>
      <c r="G31" s="239" t="s">
        <v>126</v>
      </c>
      <c r="H31" s="239" t="s">
        <v>233</v>
      </c>
      <c r="I31" s="200">
        <f t="shared" ref="I31:I37" si="6">COUNTA(B31:H31)</f>
        <v>3</v>
      </c>
      <c r="J31" s="733">
        <f t="shared" si="5"/>
        <v>15</v>
      </c>
      <c r="K31" s="734"/>
    </row>
    <row r="32" spans="1:11" ht="13.5" customHeight="1" x14ac:dyDescent="0.15">
      <c r="A32" s="204" t="s">
        <v>159</v>
      </c>
      <c r="B32" s="240" t="s">
        <v>135</v>
      </c>
      <c r="C32" s="241"/>
      <c r="D32" s="241"/>
      <c r="E32" s="240" t="s">
        <v>135</v>
      </c>
      <c r="F32" s="240" t="s">
        <v>135</v>
      </c>
      <c r="G32" s="239"/>
      <c r="H32" s="239"/>
      <c r="I32" s="200">
        <f t="shared" si="6"/>
        <v>3</v>
      </c>
      <c r="J32" s="733">
        <f t="shared" si="5"/>
        <v>16.5</v>
      </c>
      <c r="K32" s="734"/>
    </row>
    <row r="33" spans="1:11" ht="13.5" customHeight="1" x14ac:dyDescent="0.15">
      <c r="A33" s="204" t="s">
        <v>160</v>
      </c>
      <c r="B33" s="242" t="s">
        <v>176</v>
      </c>
      <c r="C33" s="241"/>
      <c r="D33" s="241"/>
      <c r="E33" s="242" t="s">
        <v>161</v>
      </c>
      <c r="F33" s="239" t="s">
        <v>25</v>
      </c>
      <c r="G33" s="242" t="s">
        <v>161</v>
      </c>
      <c r="H33" s="239"/>
      <c r="I33" s="200">
        <f t="shared" si="6"/>
        <v>4</v>
      </c>
      <c r="J33" s="733">
        <f t="shared" si="5"/>
        <v>4.5</v>
      </c>
      <c r="K33" s="734"/>
    </row>
    <row r="34" spans="1:11" ht="13.5" customHeight="1" x14ac:dyDescent="0.15">
      <c r="A34" s="204" t="s">
        <v>15</v>
      </c>
      <c r="B34" s="239" t="s">
        <v>25</v>
      </c>
      <c r="C34" s="241"/>
      <c r="D34" s="241"/>
      <c r="E34" s="239" t="s">
        <v>25</v>
      </c>
      <c r="F34" s="239"/>
      <c r="G34" s="239"/>
      <c r="H34" s="239" t="s">
        <v>233</v>
      </c>
      <c r="I34" s="200">
        <f t="shared" si="6"/>
        <v>3</v>
      </c>
      <c r="J34" s="733">
        <f t="shared" si="5"/>
        <v>14</v>
      </c>
      <c r="K34" s="734"/>
    </row>
    <row r="35" spans="1:11" ht="13.5" customHeight="1" x14ac:dyDescent="0.15">
      <c r="A35" s="88" t="s">
        <v>183</v>
      </c>
      <c r="B35" s="239"/>
      <c r="C35" s="241"/>
      <c r="D35" s="241"/>
      <c r="E35" s="239" t="s">
        <v>25</v>
      </c>
      <c r="F35" s="239" t="s">
        <v>25</v>
      </c>
      <c r="G35" s="239"/>
      <c r="H35" s="239" t="s">
        <v>233</v>
      </c>
      <c r="I35" s="200">
        <f t="shared" si="6"/>
        <v>3</v>
      </c>
      <c r="J35" s="733">
        <f t="shared" si="5"/>
        <v>14</v>
      </c>
      <c r="K35" s="734"/>
    </row>
    <row r="36" spans="1:11" ht="13.5" customHeight="1" x14ac:dyDescent="0.15">
      <c r="A36" s="88" t="s">
        <v>199</v>
      </c>
      <c r="B36" s="239" t="s">
        <v>25</v>
      </c>
      <c r="C36" s="282"/>
      <c r="D36" s="198"/>
      <c r="E36" s="239" t="s">
        <v>25</v>
      </c>
      <c r="F36" s="239" t="s">
        <v>25</v>
      </c>
      <c r="G36" s="239"/>
      <c r="H36" s="239"/>
      <c r="I36" s="200">
        <f t="shared" si="6"/>
        <v>3</v>
      </c>
      <c r="J36" s="733">
        <f t="shared" si="5"/>
        <v>13.5</v>
      </c>
      <c r="K36" s="734"/>
    </row>
    <row r="37" spans="1:11" ht="13.5" customHeight="1" x14ac:dyDescent="0.15">
      <c r="A37" s="88" t="s">
        <v>222</v>
      </c>
      <c r="B37" s="239" t="s">
        <v>29</v>
      </c>
      <c r="C37" s="282"/>
      <c r="D37" s="198"/>
      <c r="E37" s="239" t="s">
        <v>29</v>
      </c>
      <c r="F37" s="239" t="s">
        <v>29</v>
      </c>
      <c r="G37" s="239"/>
      <c r="H37" s="239"/>
      <c r="I37" s="200">
        <f t="shared" si="6"/>
        <v>3</v>
      </c>
      <c r="J37" s="733">
        <f t="shared" si="5"/>
        <v>12</v>
      </c>
      <c r="K37" s="734"/>
    </row>
    <row r="38" spans="1:11" ht="13.5" customHeight="1" x14ac:dyDescent="0.15">
      <c r="A38" s="201" t="s">
        <v>66</v>
      </c>
      <c r="B38" s="205"/>
      <c r="C38" s="202"/>
      <c r="D38" s="202"/>
      <c r="E38" s="203"/>
      <c r="F38" s="120"/>
      <c r="G38" s="120" t="s">
        <v>232</v>
      </c>
      <c r="H38" s="120"/>
      <c r="I38" s="200"/>
      <c r="J38" s="954"/>
      <c r="K38" s="955"/>
    </row>
    <row r="39" spans="1:11" s="191" customFormat="1" ht="15" customHeight="1" x14ac:dyDescent="0.15">
      <c r="A39" s="153" t="s">
        <v>0</v>
      </c>
      <c r="B39" s="183">
        <v>45859</v>
      </c>
      <c r="C39" s="183">
        <v>45860</v>
      </c>
      <c r="D39" s="183">
        <v>45861</v>
      </c>
      <c r="E39" s="183">
        <v>45862</v>
      </c>
      <c r="F39" s="183">
        <v>45863</v>
      </c>
      <c r="G39" s="183">
        <v>45864</v>
      </c>
      <c r="H39" s="183">
        <v>45865</v>
      </c>
      <c r="I39" s="747" t="s">
        <v>1</v>
      </c>
      <c r="J39" s="749" t="s">
        <v>2</v>
      </c>
      <c r="K39" s="750"/>
    </row>
    <row r="40" spans="1:11" s="192" customFormat="1" ht="15" customHeight="1" x14ac:dyDescent="0.15">
      <c r="A40" s="155" t="s">
        <v>3</v>
      </c>
      <c r="B40" s="158" t="s">
        <v>4</v>
      </c>
      <c r="C40" s="157" t="s">
        <v>5</v>
      </c>
      <c r="D40" s="157" t="s">
        <v>6</v>
      </c>
      <c r="E40" s="157" t="s">
        <v>7</v>
      </c>
      <c r="F40" s="157" t="s">
        <v>8</v>
      </c>
      <c r="G40" s="157" t="s">
        <v>9</v>
      </c>
      <c r="H40" s="158" t="s">
        <v>10</v>
      </c>
      <c r="I40" s="748"/>
      <c r="J40" s="749"/>
      <c r="K40" s="750"/>
    </row>
    <row r="41" spans="1:11" s="151" customFormat="1" ht="13.5" customHeight="1" x14ac:dyDescent="0.15">
      <c r="A41" s="206" t="s">
        <v>131</v>
      </c>
      <c r="B41" s="195">
        <v>5</v>
      </c>
      <c r="C41" s="195"/>
      <c r="D41" s="195"/>
      <c r="E41" s="195">
        <v>6</v>
      </c>
      <c r="F41" s="195">
        <v>5</v>
      </c>
      <c r="G41" s="195">
        <v>3</v>
      </c>
      <c r="H41" s="195">
        <v>4</v>
      </c>
      <c r="I41" s="196"/>
      <c r="J41" s="751"/>
      <c r="K41" s="752"/>
    </row>
    <row r="42" spans="1:11" ht="13.5" customHeight="1" x14ac:dyDescent="0.15">
      <c r="A42" s="204" t="s">
        <v>155</v>
      </c>
      <c r="B42" s="239"/>
      <c r="C42" s="241"/>
      <c r="D42" s="241"/>
      <c r="E42" s="239" t="s">
        <v>25</v>
      </c>
      <c r="F42" s="16"/>
      <c r="G42" s="239" t="s">
        <v>157</v>
      </c>
      <c r="H42" s="239" t="s">
        <v>58</v>
      </c>
      <c r="I42" s="199">
        <f>COUNTA(B42:H42)</f>
        <v>3</v>
      </c>
      <c r="J42" s="733">
        <f t="shared" ref="J42:J49" si="7">SUM(COUNTIF(B42:H42,"9-15"))*(5.5)+SUM(COUNTIF(B42:H42,"10-15"))*(4.5)+SUM(COUNTIF(B42:H42,"9-16"))*(6.25)+SUM(COUNTIF(B42:H42,"9:30-15"))*(5)+SUM(COUNTIF(B42:H42,"10-16"))*(5.5)+SUM(COUNTIF(B42:H42,"10-14"))*(4)</f>
        <v>17</v>
      </c>
      <c r="K42" s="734"/>
    </row>
    <row r="43" spans="1:11" s="151" customFormat="1" ht="13.5" customHeight="1" x14ac:dyDescent="0.15">
      <c r="A43" s="204" t="s">
        <v>158</v>
      </c>
      <c r="B43" s="239" t="s">
        <v>25</v>
      </c>
      <c r="C43" s="241"/>
      <c r="D43" s="241"/>
      <c r="E43" s="239"/>
      <c r="F43" s="239"/>
      <c r="G43" s="239" t="s">
        <v>126</v>
      </c>
      <c r="H43" s="239" t="s">
        <v>233</v>
      </c>
      <c r="I43" s="200">
        <f t="shared" ref="I43:I49" si="8">COUNTA(B43:H43)</f>
        <v>3</v>
      </c>
      <c r="J43" s="733">
        <f t="shared" si="7"/>
        <v>15</v>
      </c>
      <c r="K43" s="734"/>
    </row>
    <row r="44" spans="1:11" ht="13.5" customHeight="1" x14ac:dyDescent="0.15">
      <c r="A44" s="204" t="s">
        <v>159</v>
      </c>
      <c r="B44" s="240" t="s">
        <v>135</v>
      </c>
      <c r="C44" s="241"/>
      <c r="D44" s="241"/>
      <c r="E44" s="240" t="s">
        <v>135</v>
      </c>
      <c r="F44" s="240" t="s">
        <v>135</v>
      </c>
      <c r="G44" s="239"/>
      <c r="H44" s="239"/>
      <c r="I44" s="200">
        <f t="shared" si="8"/>
        <v>3</v>
      </c>
      <c r="J44" s="733">
        <f t="shared" si="7"/>
        <v>16.5</v>
      </c>
      <c r="K44" s="734"/>
    </row>
    <row r="45" spans="1:11" ht="13.5" customHeight="1" x14ac:dyDescent="0.15">
      <c r="A45" s="204" t="s">
        <v>160</v>
      </c>
      <c r="B45" s="242" t="s">
        <v>176</v>
      </c>
      <c r="C45" s="241"/>
      <c r="D45" s="241"/>
      <c r="E45" s="242" t="s">
        <v>161</v>
      </c>
      <c r="F45" s="239" t="s">
        <v>25</v>
      </c>
      <c r="G45" s="242" t="s">
        <v>161</v>
      </c>
      <c r="H45" s="239"/>
      <c r="I45" s="200">
        <f t="shared" si="8"/>
        <v>4</v>
      </c>
      <c r="J45" s="733">
        <f t="shared" si="7"/>
        <v>4.5</v>
      </c>
      <c r="K45" s="734"/>
    </row>
    <row r="46" spans="1:11" ht="13.5" customHeight="1" x14ac:dyDescent="0.15">
      <c r="A46" s="204" t="s">
        <v>15</v>
      </c>
      <c r="B46" s="239" t="s">
        <v>25</v>
      </c>
      <c r="C46" s="241"/>
      <c r="D46" s="241"/>
      <c r="E46" s="239" t="s">
        <v>25</v>
      </c>
      <c r="F46" s="239"/>
      <c r="G46" s="239"/>
      <c r="H46" s="239" t="s">
        <v>233</v>
      </c>
      <c r="I46" s="200">
        <f t="shared" si="8"/>
        <v>3</v>
      </c>
      <c r="J46" s="733">
        <f t="shared" si="7"/>
        <v>14</v>
      </c>
      <c r="K46" s="734"/>
    </row>
    <row r="47" spans="1:11" ht="13.5" customHeight="1" x14ac:dyDescent="0.15">
      <c r="A47" s="88" t="s">
        <v>183</v>
      </c>
      <c r="B47" s="239"/>
      <c r="C47" s="241"/>
      <c r="D47" s="241"/>
      <c r="E47" s="239" t="s">
        <v>25</v>
      </c>
      <c r="F47" s="239" t="s">
        <v>25</v>
      </c>
      <c r="G47" s="239"/>
      <c r="H47" s="239" t="s">
        <v>233</v>
      </c>
      <c r="I47" s="200">
        <f t="shared" si="8"/>
        <v>3</v>
      </c>
      <c r="J47" s="733">
        <f t="shared" si="7"/>
        <v>14</v>
      </c>
      <c r="K47" s="734"/>
    </row>
    <row r="48" spans="1:11" ht="13.5" customHeight="1" x14ac:dyDescent="0.15">
      <c r="A48" s="88" t="s">
        <v>199</v>
      </c>
      <c r="B48" s="239" t="s">
        <v>25</v>
      </c>
      <c r="C48" s="282"/>
      <c r="D48" s="198"/>
      <c r="E48" s="239" t="s">
        <v>25</v>
      </c>
      <c r="F48" s="239" t="s">
        <v>25</v>
      </c>
      <c r="G48" s="239"/>
      <c r="H48" s="239"/>
      <c r="I48" s="200">
        <f t="shared" si="8"/>
        <v>3</v>
      </c>
      <c r="J48" s="733">
        <f t="shared" si="7"/>
        <v>13.5</v>
      </c>
      <c r="K48" s="734"/>
    </row>
    <row r="49" spans="1:11" ht="13.5" customHeight="1" x14ac:dyDescent="0.15">
      <c r="A49" s="88" t="s">
        <v>222</v>
      </c>
      <c r="B49" s="239" t="s">
        <v>29</v>
      </c>
      <c r="C49" s="282"/>
      <c r="D49" s="198"/>
      <c r="E49" s="239" t="s">
        <v>29</v>
      </c>
      <c r="F49" s="239" t="s">
        <v>29</v>
      </c>
      <c r="G49" s="239"/>
      <c r="H49" s="239"/>
      <c r="I49" s="200">
        <f t="shared" si="8"/>
        <v>3</v>
      </c>
      <c r="J49" s="733">
        <f t="shared" si="7"/>
        <v>12</v>
      </c>
      <c r="K49" s="734"/>
    </row>
    <row r="50" spans="1:11" ht="13.5" customHeight="1" x14ac:dyDescent="0.15">
      <c r="A50" s="201" t="s">
        <v>66</v>
      </c>
      <c r="B50" s="205"/>
      <c r="C50" s="202"/>
      <c r="D50" s="202"/>
      <c r="E50" s="203"/>
      <c r="F50" s="120"/>
      <c r="G50" s="120" t="s">
        <v>232</v>
      </c>
      <c r="H50" s="120"/>
      <c r="I50" s="200"/>
      <c r="J50" s="954"/>
      <c r="K50" s="955"/>
    </row>
    <row r="51" spans="1:11" s="191" customFormat="1" ht="15" customHeight="1" x14ac:dyDescent="0.15">
      <c r="A51" s="175" t="s">
        <v>0</v>
      </c>
      <c r="B51" s="176">
        <v>45866</v>
      </c>
      <c r="C51" s="176">
        <v>45867</v>
      </c>
      <c r="D51" s="176">
        <v>45868</v>
      </c>
      <c r="E51" s="176">
        <v>45869</v>
      </c>
      <c r="F51" s="176"/>
      <c r="G51" s="176"/>
      <c r="H51" s="176"/>
      <c r="I51" s="747" t="s">
        <v>1</v>
      </c>
      <c r="J51" s="749" t="s">
        <v>2</v>
      </c>
      <c r="K51" s="750"/>
    </row>
    <row r="52" spans="1:11" s="192" customFormat="1" ht="15" customHeight="1" x14ac:dyDescent="0.15">
      <c r="A52" s="155" t="s">
        <v>3</v>
      </c>
      <c r="B52" s="157" t="s">
        <v>4</v>
      </c>
      <c r="C52" s="157" t="s">
        <v>5</v>
      </c>
      <c r="D52" s="157" t="s">
        <v>6</v>
      </c>
      <c r="E52" s="157" t="s">
        <v>7</v>
      </c>
      <c r="F52" s="157"/>
      <c r="G52" s="157"/>
      <c r="H52" s="158"/>
      <c r="I52" s="748"/>
      <c r="J52" s="749"/>
      <c r="K52" s="750"/>
    </row>
    <row r="53" spans="1:11" s="151" customFormat="1" ht="13.5" customHeight="1" x14ac:dyDescent="0.15">
      <c r="A53" s="193" t="s">
        <v>142</v>
      </c>
      <c r="B53" s="195">
        <v>5</v>
      </c>
      <c r="C53" s="195"/>
      <c r="D53" s="195"/>
      <c r="E53" s="195">
        <v>6</v>
      </c>
      <c r="F53" s="195"/>
      <c r="G53" s="195"/>
      <c r="H53" s="195"/>
      <c r="I53" s="196"/>
      <c r="J53" s="751"/>
      <c r="K53" s="752"/>
    </row>
    <row r="54" spans="1:11" ht="13.5" customHeight="1" x14ac:dyDescent="0.15">
      <c r="A54" s="204" t="s">
        <v>155</v>
      </c>
      <c r="B54" s="239"/>
      <c r="C54" s="241"/>
      <c r="D54" s="241"/>
      <c r="E54" s="239" t="s">
        <v>25</v>
      </c>
      <c r="F54" s="241"/>
      <c r="G54" s="241"/>
      <c r="H54" s="241"/>
      <c r="I54" s="199">
        <f>COUNTA(B54:H54)</f>
        <v>1</v>
      </c>
      <c r="J54" s="733">
        <f t="shared" ref="J54:J61" si="9">SUM(COUNTIF(B54:H54,"9-15"))*(5.5)+SUM(COUNTIF(B54:H54,"10-15"))*(4.5)+SUM(COUNTIF(B54:H54,"9-16"))*(6.25)+SUM(COUNTIF(B54:H54,"9:30-15"))*(5)+SUM(COUNTIF(B54:H54,"10-16"))*(5.5)+SUM(COUNTIF(B54:H54,"10-14"))*(4)</f>
        <v>4.5</v>
      </c>
      <c r="K54" s="734"/>
    </row>
    <row r="55" spans="1:11" ht="13.5" customHeight="1" x14ac:dyDescent="0.15">
      <c r="A55" s="204" t="s">
        <v>158</v>
      </c>
      <c r="B55" s="239" t="s">
        <v>25</v>
      </c>
      <c r="C55" s="241"/>
      <c r="D55" s="275"/>
      <c r="E55" s="239"/>
      <c r="F55" s="275"/>
      <c r="G55" s="275"/>
      <c r="H55" s="275"/>
      <c r="I55" s="200">
        <f t="shared" ref="I55:I58" si="10">COUNTA(B55:H55)</f>
        <v>1</v>
      </c>
      <c r="J55" s="733">
        <f t="shared" si="9"/>
        <v>4.5</v>
      </c>
      <c r="K55" s="734"/>
    </row>
    <row r="56" spans="1:11" ht="13.5" customHeight="1" x14ac:dyDescent="0.15">
      <c r="A56" s="204" t="s">
        <v>159</v>
      </c>
      <c r="B56" s="240" t="s">
        <v>135</v>
      </c>
      <c r="C56" s="241"/>
      <c r="D56" s="241"/>
      <c r="E56" s="240" t="s">
        <v>135</v>
      </c>
      <c r="F56" s="241"/>
      <c r="G56" s="241"/>
      <c r="H56" s="241"/>
      <c r="I56" s="200">
        <f t="shared" si="10"/>
        <v>2</v>
      </c>
      <c r="J56" s="733">
        <f t="shared" si="9"/>
        <v>11</v>
      </c>
      <c r="K56" s="734"/>
    </row>
    <row r="57" spans="1:11" ht="13.5" customHeight="1" x14ac:dyDescent="0.15">
      <c r="A57" s="204" t="s">
        <v>160</v>
      </c>
      <c r="B57" s="242" t="s">
        <v>176</v>
      </c>
      <c r="C57" s="241"/>
      <c r="D57" s="241"/>
      <c r="E57" s="242" t="s">
        <v>161</v>
      </c>
      <c r="F57" s="241"/>
      <c r="G57" s="241"/>
      <c r="H57" s="241"/>
      <c r="I57" s="200">
        <f t="shared" si="10"/>
        <v>2</v>
      </c>
      <c r="J57" s="733">
        <f t="shared" si="9"/>
        <v>0</v>
      </c>
      <c r="K57" s="734"/>
    </row>
    <row r="58" spans="1:11" ht="13.5" customHeight="1" x14ac:dyDescent="0.15">
      <c r="A58" s="204" t="s">
        <v>15</v>
      </c>
      <c r="B58" s="239" t="s">
        <v>25</v>
      </c>
      <c r="C58" s="241"/>
      <c r="D58" s="241"/>
      <c r="E58" s="239" t="s">
        <v>25</v>
      </c>
      <c r="F58" s="241"/>
      <c r="G58" s="241"/>
      <c r="H58" s="241"/>
      <c r="I58" s="200">
        <f t="shared" si="10"/>
        <v>2</v>
      </c>
      <c r="J58" s="733">
        <f t="shared" si="9"/>
        <v>9</v>
      </c>
      <c r="K58" s="734"/>
    </row>
    <row r="59" spans="1:11" ht="13.5" customHeight="1" x14ac:dyDescent="0.15">
      <c r="A59" s="88" t="s">
        <v>183</v>
      </c>
      <c r="B59" s="239"/>
      <c r="C59" s="241"/>
      <c r="D59" s="241"/>
      <c r="E59" s="239" t="s">
        <v>25</v>
      </c>
      <c r="F59" s="241"/>
      <c r="G59" s="241"/>
      <c r="H59" s="241"/>
      <c r="I59" s="200">
        <f>COUNTA(B59:H59)</f>
        <v>1</v>
      </c>
      <c r="J59" s="733">
        <f t="shared" si="9"/>
        <v>4.5</v>
      </c>
      <c r="K59" s="734"/>
    </row>
    <row r="60" spans="1:11" ht="13.5" customHeight="1" x14ac:dyDescent="0.15">
      <c r="A60" s="88" t="s">
        <v>199</v>
      </c>
      <c r="B60" s="239" t="s">
        <v>25</v>
      </c>
      <c r="C60" s="282"/>
      <c r="D60" s="198"/>
      <c r="E60" s="239" t="s">
        <v>25</v>
      </c>
      <c r="F60" s="198"/>
      <c r="G60" s="198"/>
      <c r="H60" s="198"/>
      <c r="I60" s="200">
        <f t="shared" ref="I60:I61" si="11">COUNTA(B60:H60)</f>
        <v>2</v>
      </c>
      <c r="J60" s="733">
        <f t="shared" si="9"/>
        <v>9</v>
      </c>
      <c r="K60" s="734"/>
    </row>
    <row r="61" spans="1:11" ht="13.5" customHeight="1" x14ac:dyDescent="0.15">
      <c r="A61" s="88" t="s">
        <v>222</v>
      </c>
      <c r="B61" s="239" t="s">
        <v>29</v>
      </c>
      <c r="C61" s="282"/>
      <c r="D61" s="198"/>
      <c r="E61" s="239" t="s">
        <v>29</v>
      </c>
      <c r="F61" s="198"/>
      <c r="G61" s="198"/>
      <c r="H61" s="198"/>
      <c r="I61" s="200">
        <f t="shared" si="11"/>
        <v>2</v>
      </c>
      <c r="J61" s="733">
        <f t="shared" si="9"/>
        <v>8</v>
      </c>
      <c r="K61" s="734"/>
    </row>
    <row r="62" spans="1:11" ht="13.5" customHeight="1" x14ac:dyDescent="0.15">
      <c r="A62" s="201" t="s">
        <v>66</v>
      </c>
      <c r="B62" s="205"/>
      <c r="C62" s="202"/>
      <c r="D62" s="202"/>
      <c r="E62" s="203"/>
      <c r="F62" s="202"/>
      <c r="G62" s="202"/>
      <c r="H62" s="202"/>
      <c r="I62" s="200"/>
      <c r="J62" s="954"/>
      <c r="K62" s="955"/>
    </row>
    <row r="63" spans="1:11" ht="7.5" customHeight="1" x14ac:dyDescent="0.15">
      <c r="A63" s="207"/>
      <c r="B63" s="208"/>
      <c r="C63" s="208"/>
      <c r="D63" s="208"/>
      <c r="E63" s="208"/>
      <c r="F63" s="208"/>
      <c r="G63" s="208"/>
      <c r="H63" s="208"/>
      <c r="I63" s="209"/>
      <c r="J63" s="735" t="s">
        <v>227</v>
      </c>
      <c r="K63" s="735"/>
    </row>
    <row r="64" spans="1:11" s="1" customFormat="1" ht="18" customHeight="1" x14ac:dyDescent="0.15">
      <c r="A64" s="737" t="s">
        <v>143</v>
      </c>
      <c r="B64" s="738"/>
      <c r="C64" s="741" t="s">
        <v>162</v>
      </c>
      <c r="D64" s="742"/>
      <c r="E64" s="742"/>
      <c r="F64" s="742" t="s">
        <v>149</v>
      </c>
      <c r="G64" s="742"/>
      <c r="H64" s="743"/>
      <c r="I64" s="10"/>
      <c r="J64" s="736"/>
      <c r="K64" s="736"/>
    </row>
    <row r="65" spans="1:11" s="1" customFormat="1" ht="18" customHeight="1" x14ac:dyDescent="0.15">
      <c r="A65" s="739"/>
      <c r="B65" s="740"/>
      <c r="C65" s="744" t="s">
        <v>163</v>
      </c>
      <c r="D65" s="745"/>
      <c r="E65" s="745"/>
      <c r="F65" s="745" t="s">
        <v>164</v>
      </c>
      <c r="G65" s="745"/>
      <c r="H65" s="746"/>
      <c r="I65" s="210"/>
      <c r="J65" s="210"/>
      <c r="K65" s="210"/>
    </row>
  </sheetData>
  <mergeCells count="68">
    <mergeCell ref="J25:K25"/>
    <mergeCell ref="J37:K37"/>
    <mergeCell ref="J49:K49"/>
    <mergeCell ref="J61:K61"/>
    <mergeCell ref="J60:K60"/>
    <mergeCell ref="J54:K54"/>
    <mergeCell ref="J55:K55"/>
    <mergeCell ref="J56:K56"/>
    <mergeCell ref="J57:K57"/>
    <mergeCell ref="J58:K58"/>
    <mergeCell ref="J59:K59"/>
    <mergeCell ref="J47:K47"/>
    <mergeCell ref="J48:K48"/>
    <mergeCell ref="J50:K50"/>
    <mergeCell ref="J33:K33"/>
    <mergeCell ref="J34:K34"/>
    <mergeCell ref="J62:K62"/>
    <mergeCell ref="J63:K64"/>
    <mergeCell ref="A64:B65"/>
    <mergeCell ref="C64:E64"/>
    <mergeCell ref="F64:H64"/>
    <mergeCell ref="C65:E65"/>
    <mergeCell ref="F65:H65"/>
    <mergeCell ref="I51:I52"/>
    <mergeCell ref="J51:K52"/>
    <mergeCell ref="J53:K53"/>
    <mergeCell ref="J41:K41"/>
    <mergeCell ref="J42:K42"/>
    <mergeCell ref="J43:K43"/>
    <mergeCell ref="J44:K44"/>
    <mergeCell ref="J45:K45"/>
    <mergeCell ref="J46:K46"/>
    <mergeCell ref="J35:K35"/>
    <mergeCell ref="J36:K36"/>
    <mergeCell ref="J38:K38"/>
    <mergeCell ref="I39:I40"/>
    <mergeCell ref="J39:K40"/>
    <mergeCell ref="I15:I16"/>
    <mergeCell ref="J15:K16"/>
    <mergeCell ref="J17:K17"/>
    <mergeCell ref="J18:K18"/>
    <mergeCell ref="J32:K32"/>
    <mergeCell ref="J20:K20"/>
    <mergeCell ref="J21:K21"/>
    <mergeCell ref="J22:K22"/>
    <mergeCell ref="J23:K23"/>
    <mergeCell ref="J24:K24"/>
    <mergeCell ref="J26:K26"/>
    <mergeCell ref="I27:I28"/>
    <mergeCell ref="J27:K28"/>
    <mergeCell ref="J29:K29"/>
    <mergeCell ref="J30:K30"/>
    <mergeCell ref="J31:K31"/>
    <mergeCell ref="J19:K19"/>
    <mergeCell ref="J7:K7"/>
    <mergeCell ref="J8:K8"/>
    <mergeCell ref="J9:K9"/>
    <mergeCell ref="J10:K10"/>
    <mergeCell ref="J11:K11"/>
    <mergeCell ref="J12:K12"/>
    <mergeCell ref="J14:K14"/>
    <mergeCell ref="J13:K13"/>
    <mergeCell ref="J6:K6"/>
    <mergeCell ref="B1:G1"/>
    <mergeCell ref="H1:K1"/>
    <mergeCell ref="I3:I4"/>
    <mergeCell ref="J3:K4"/>
    <mergeCell ref="J5:K5"/>
  </mergeCells>
  <phoneticPr fontId="13"/>
  <pageMargins left="0.51181102362204722" right="0.51181102362204722" top="0.15748031496062992" bottom="0.15748031496062992" header="0.31496062992125984" footer="0.31496062992125984"/>
  <pageSetup paperSize="9" orientation="portrait" r:id="rId1"/>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39B26-A725-4437-B550-A2D5CFF3FF99}">
  <dimension ref="A1:K59"/>
  <sheetViews>
    <sheetView zoomScaleNormal="100" workbookViewId="0">
      <selection activeCell="P18" sqref="P18"/>
    </sheetView>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1" ht="15" thickBot="1" x14ac:dyDescent="0.2">
      <c r="A1" s="150" t="s">
        <v>129</v>
      </c>
      <c r="B1" s="753" t="s">
        <v>228</v>
      </c>
      <c r="C1" s="753"/>
      <c r="D1" s="753"/>
      <c r="E1" s="753"/>
      <c r="F1" s="753"/>
      <c r="G1" s="754"/>
      <c r="H1" s="832" t="s">
        <v>130</v>
      </c>
      <c r="I1" s="833"/>
      <c r="J1" s="834"/>
      <c r="K1" s="835"/>
    </row>
    <row r="2" spans="1:11" ht="9" customHeight="1" x14ac:dyDescent="0.15">
      <c r="A2" s="152"/>
    </row>
    <row r="3" spans="1:11" s="13" customFormat="1" ht="14.25" customHeight="1" x14ac:dyDescent="0.15">
      <c r="A3" s="153" t="s">
        <v>0</v>
      </c>
      <c r="B3" s="154"/>
      <c r="C3" s="154">
        <v>45839</v>
      </c>
      <c r="D3" s="154">
        <v>45840</v>
      </c>
      <c r="E3" s="154">
        <v>45841</v>
      </c>
      <c r="F3" s="154">
        <v>45842</v>
      </c>
      <c r="G3" s="154">
        <v>45843</v>
      </c>
      <c r="H3" s="154">
        <v>45844</v>
      </c>
      <c r="I3" s="836" t="s">
        <v>1</v>
      </c>
      <c r="J3" s="817" t="s">
        <v>2</v>
      </c>
      <c r="K3" s="818"/>
    </row>
    <row r="4" spans="1:11" s="159" customFormat="1" ht="14.25" customHeight="1" x14ac:dyDescent="0.15">
      <c r="A4" s="155" t="s">
        <v>3</v>
      </c>
      <c r="B4" s="157"/>
      <c r="C4" s="157" t="s">
        <v>5</v>
      </c>
      <c r="D4" s="157" t="s">
        <v>6</v>
      </c>
      <c r="E4" s="157" t="s">
        <v>7</v>
      </c>
      <c r="F4" s="157" t="s">
        <v>8</v>
      </c>
      <c r="G4" s="157" t="s">
        <v>9</v>
      </c>
      <c r="H4" s="158" t="s">
        <v>10</v>
      </c>
      <c r="I4" s="837"/>
      <c r="J4" s="819"/>
      <c r="K4" s="820"/>
    </row>
    <row r="5" spans="1:11" s="159" customFormat="1" ht="14.25" customHeight="1" x14ac:dyDescent="0.15">
      <c r="A5" s="179" t="s">
        <v>142</v>
      </c>
      <c r="B5" s="156"/>
      <c r="C5" s="157"/>
      <c r="D5" s="156"/>
      <c r="E5" s="160">
        <v>4</v>
      </c>
      <c r="F5" s="160">
        <v>3.5</v>
      </c>
      <c r="G5" s="160">
        <v>5</v>
      </c>
      <c r="H5" s="160">
        <v>3.5</v>
      </c>
      <c r="I5" s="161"/>
      <c r="J5" s="162"/>
      <c r="K5" s="163"/>
    </row>
    <row r="6" spans="1:11" ht="15" customHeight="1" x14ac:dyDescent="0.15">
      <c r="A6" s="164" t="s">
        <v>132</v>
      </c>
      <c r="B6" s="165"/>
      <c r="C6" s="180"/>
      <c r="D6" s="165"/>
      <c r="E6" s="40" t="s">
        <v>140</v>
      </c>
      <c r="F6" s="238" t="s">
        <v>133</v>
      </c>
      <c r="G6" s="40" t="s">
        <v>140</v>
      </c>
      <c r="H6" s="238" t="s">
        <v>133</v>
      </c>
      <c r="I6" s="166"/>
      <c r="J6" s="873"/>
      <c r="K6" s="874"/>
    </row>
    <row r="7" spans="1:11" ht="15" customHeight="1" x14ac:dyDescent="0.15">
      <c r="A7" s="164" t="s">
        <v>134</v>
      </c>
      <c r="B7" s="234"/>
      <c r="C7" s="137"/>
      <c r="D7" s="234"/>
      <c r="E7" s="40" t="s">
        <v>135</v>
      </c>
      <c r="F7" s="40" t="s">
        <v>135</v>
      </c>
      <c r="G7" s="40" t="s">
        <v>136</v>
      </c>
      <c r="H7" s="40" t="s">
        <v>135</v>
      </c>
      <c r="I7" s="168">
        <f>COUNTA(B7:H7)</f>
        <v>4</v>
      </c>
      <c r="J7" s="838">
        <f>SUM(COUNTIF(B7:H7,"9-15"))*(5.5)+SUM(COUNTIF(B7:H7,"10-15"))*(4.5)+SUM(COUNTIF(B7:H7,"12-15"))*(3)+SUM(COUNTIF(B7:H7,"9-12"))*(3)+SUM(COUNTIF(B7:H7,"9-17"))*(7.25)+SUM(COUNTIF(B7:H7,"13-15"))*(2)</f>
        <v>23.75</v>
      </c>
      <c r="K7" s="838"/>
    </row>
    <row r="8" spans="1:11" ht="15" customHeight="1" x14ac:dyDescent="0.15">
      <c r="A8" s="164" t="s">
        <v>137</v>
      </c>
      <c r="B8" s="236"/>
      <c r="C8" s="235"/>
      <c r="D8" s="236"/>
      <c r="E8" s="40" t="s">
        <v>135</v>
      </c>
      <c r="F8" s="16"/>
      <c r="G8" s="40" t="s">
        <v>135</v>
      </c>
      <c r="H8" s="40"/>
      <c r="I8" s="166">
        <f>COUNTA(B8:H8)</f>
        <v>2</v>
      </c>
      <c r="J8" s="838">
        <f>SUM(COUNTIF(B8:H8,"9-15"))*(5.5)+SUM(COUNTIF(B8:H8,"10-15"))*(4.5)+SUM(COUNTIF(B8:H8,"12-15"))*(3)+SUM(COUNTIF(B8:H8,"9-12"))*(3)+SUM(COUNTIF(B8:H8,"9-17"))*(7.25)+SUM(COUNTIF(B8:H8,"13-15"))*(2)+SUM(COUNTIF(B8:H8,"10-12"))*(2)</f>
        <v>11</v>
      </c>
      <c r="K8" s="838"/>
    </row>
    <row r="9" spans="1:11" ht="15" customHeight="1" x14ac:dyDescent="0.15">
      <c r="A9" s="164" t="s">
        <v>138</v>
      </c>
      <c r="B9" s="236"/>
      <c r="C9" s="235"/>
      <c r="D9" s="236"/>
      <c r="E9" s="16"/>
      <c r="F9" s="16" t="s">
        <v>135</v>
      </c>
      <c r="G9" s="16" t="s">
        <v>135</v>
      </c>
      <c r="H9" s="16" t="s">
        <v>135</v>
      </c>
      <c r="I9" s="166">
        <f>COUNTA(B9:H9)</f>
        <v>3</v>
      </c>
      <c r="J9" s="838">
        <f>SUM(COUNTIF(B9:H9,"9-15"))*(5.5)+SUM(COUNTIF(B9:H9,"10-15"))*(4.5)+SUM(COUNTIF(B9:H9,"12-15"))*(3)+SUM(COUNTIF(B9:H9,"9-12"))*(3)+SUM(COUNTIF(B9:H9,"9-17"))*(7.25)+SUM(COUNTIF(B9:H9,"13-15"))*(2)</f>
        <v>16.5</v>
      </c>
      <c r="K9" s="838"/>
    </row>
    <row r="10" spans="1:11" ht="15" customHeight="1" thickBot="1" x14ac:dyDescent="0.2">
      <c r="A10" s="20" t="s">
        <v>230</v>
      </c>
      <c r="B10" s="234"/>
      <c r="C10" s="234"/>
      <c r="D10" s="234"/>
      <c r="E10" s="40" t="s">
        <v>20</v>
      </c>
      <c r="F10" s="40"/>
      <c r="G10" s="40"/>
      <c r="H10" s="40"/>
      <c r="I10" s="166">
        <f>COUNTA(B10:H10)</f>
        <v>1</v>
      </c>
      <c r="J10" s="838">
        <f>SUM(COUNTIF(B10:H10,"9-15"))*(5.5)+SUM(COUNTIF(B10:H10,"10-15"))*(4.5)+SUM(COUNTIF(B10:H10,"12-15"))*(3)+SUM(COUNTIF(B10:H10,"9-12"))*(3)+SUM(COUNTIF(B10:H10,"9-17"))*(7.25)+SUM(COUNTIF(B10:H10,"13-15"))*(2)+SUM(COUNTIF(B10:H10,"9-14"))*(4.5)</f>
        <v>4.5</v>
      </c>
      <c r="K10" s="838"/>
    </row>
    <row r="11" spans="1:11" ht="15" customHeight="1" x14ac:dyDescent="0.15">
      <c r="A11" s="824" t="s">
        <v>139</v>
      </c>
      <c r="B11" s="237"/>
      <c r="C11" s="237"/>
      <c r="D11" s="237"/>
      <c r="E11" s="233" t="s">
        <v>140</v>
      </c>
      <c r="F11" s="233" t="s">
        <v>140</v>
      </c>
      <c r="G11" s="233" t="s">
        <v>140</v>
      </c>
      <c r="H11" s="233" t="s">
        <v>140</v>
      </c>
      <c r="I11" s="826"/>
      <c r="J11" s="828"/>
      <c r="K11" s="829"/>
    </row>
    <row r="12" spans="1:11" ht="15" customHeight="1" thickBot="1" x14ac:dyDescent="0.2">
      <c r="A12" s="825"/>
      <c r="B12" s="171"/>
      <c r="C12" s="170"/>
      <c r="D12" s="171"/>
      <c r="E12" s="172"/>
      <c r="F12" s="173"/>
      <c r="G12" s="173"/>
      <c r="H12" s="174" t="s">
        <v>231</v>
      </c>
      <c r="I12" s="827"/>
      <c r="J12" s="830"/>
      <c r="K12" s="831"/>
    </row>
    <row r="13" spans="1:11" s="13" customFormat="1" ht="14.25" customHeight="1" x14ac:dyDescent="0.15">
      <c r="A13" s="175" t="s">
        <v>0</v>
      </c>
      <c r="B13" s="176">
        <v>45845</v>
      </c>
      <c r="C13" s="176">
        <v>45846</v>
      </c>
      <c r="D13" s="176">
        <v>45847</v>
      </c>
      <c r="E13" s="176">
        <v>45848</v>
      </c>
      <c r="F13" s="176">
        <v>45849</v>
      </c>
      <c r="G13" s="176">
        <v>45850</v>
      </c>
      <c r="H13" s="176">
        <v>45851</v>
      </c>
      <c r="I13" s="177"/>
      <c r="J13" s="822" t="s">
        <v>2</v>
      </c>
      <c r="K13" s="823"/>
    </row>
    <row r="14" spans="1:11" s="159" customFormat="1" ht="14.25" customHeight="1" x14ac:dyDescent="0.15">
      <c r="A14" s="155" t="s">
        <v>3</v>
      </c>
      <c r="B14" s="157" t="s">
        <v>4</v>
      </c>
      <c r="C14" s="157" t="s">
        <v>5</v>
      </c>
      <c r="D14" s="157" t="s">
        <v>6</v>
      </c>
      <c r="E14" s="157" t="s">
        <v>7</v>
      </c>
      <c r="F14" s="157" t="s">
        <v>8</v>
      </c>
      <c r="G14" s="157" t="s">
        <v>9</v>
      </c>
      <c r="H14" s="158" t="s">
        <v>10</v>
      </c>
      <c r="I14" s="178"/>
      <c r="J14" s="819"/>
      <c r="K14" s="820"/>
    </row>
    <row r="15" spans="1:11" s="159" customFormat="1" ht="14.25" customHeight="1" x14ac:dyDescent="0.15">
      <c r="A15" s="179" t="s">
        <v>142</v>
      </c>
      <c r="B15" s="160">
        <v>4</v>
      </c>
      <c r="C15" s="157"/>
      <c r="D15" s="156"/>
      <c r="E15" s="160">
        <v>4</v>
      </c>
      <c r="F15" s="160">
        <v>3.5</v>
      </c>
      <c r="G15" s="160">
        <v>5</v>
      </c>
      <c r="H15" s="160">
        <v>3.5</v>
      </c>
      <c r="I15" s="161"/>
      <c r="J15" s="162"/>
      <c r="K15" s="163"/>
    </row>
    <row r="16" spans="1:11" ht="15" customHeight="1" x14ac:dyDescent="0.15">
      <c r="A16" s="164" t="s">
        <v>132</v>
      </c>
      <c r="B16" s="40" t="s">
        <v>140</v>
      </c>
      <c r="C16" s="180"/>
      <c r="D16" s="165"/>
      <c r="E16" s="40" t="s">
        <v>140</v>
      </c>
      <c r="F16" s="238" t="s">
        <v>133</v>
      </c>
      <c r="G16" s="40" t="s">
        <v>140</v>
      </c>
      <c r="H16" s="238" t="s">
        <v>133</v>
      </c>
      <c r="I16" s="166">
        <f t="shared" ref="I16:I19" si="0">COUNTA(B16:H16)</f>
        <v>5</v>
      </c>
      <c r="J16" s="873"/>
      <c r="K16" s="874"/>
    </row>
    <row r="17" spans="1:11" ht="15" customHeight="1" x14ac:dyDescent="0.15">
      <c r="A17" s="181" t="s">
        <v>134</v>
      </c>
      <c r="B17" s="40" t="s">
        <v>135</v>
      </c>
      <c r="C17" s="137"/>
      <c r="D17" s="234"/>
      <c r="E17" s="40" t="s">
        <v>135</v>
      </c>
      <c r="F17" s="40" t="s">
        <v>135</v>
      </c>
      <c r="G17" s="40" t="s">
        <v>136</v>
      </c>
      <c r="H17" s="40" t="s">
        <v>135</v>
      </c>
      <c r="I17" s="168">
        <f t="shared" si="0"/>
        <v>5</v>
      </c>
      <c r="J17" s="838">
        <f>SUM(COUNTIF(B17:H17,"9-15"))*(5.5)+SUM(COUNTIF(B17:H17,"10-15"))*(4.5)+SUM(COUNTIF(B17:H17,"12-15"))*(3)+SUM(COUNTIF(B17:H17,"9-12"))*(3)+SUM(COUNTIF(B17:H17,"9-17"))*(7.25)+SUM(COUNTIF(B17:H17,"13-15"))*(2)</f>
        <v>29.25</v>
      </c>
      <c r="K17" s="838"/>
    </row>
    <row r="18" spans="1:11" ht="15" customHeight="1" x14ac:dyDescent="0.15">
      <c r="A18" s="182" t="s">
        <v>137</v>
      </c>
      <c r="B18" s="40"/>
      <c r="C18" s="235"/>
      <c r="D18" s="236"/>
      <c r="E18" s="40" t="s">
        <v>135</v>
      </c>
      <c r="F18" s="16"/>
      <c r="G18" s="40" t="s">
        <v>135</v>
      </c>
      <c r="H18" s="40"/>
      <c r="I18" s="166">
        <f t="shared" si="0"/>
        <v>2</v>
      </c>
      <c r="J18" s="838">
        <f>SUM(COUNTIF(B18:H18,"9-15"))*(5.5)+SUM(COUNTIF(B18:H18,"10-15"))*(4.5)+SUM(COUNTIF(B18:H18,"12-15"))*(3)+SUM(COUNTIF(B18:H18,"9-12"))*(3)+SUM(COUNTIF(B18:H18,"9-17"))*(7.25)+SUM(COUNTIF(B18:H18,"13-15"))*(2)+SUM(COUNTIF(B18:H18,"10-12"))*(2)</f>
        <v>11</v>
      </c>
      <c r="K18" s="838"/>
    </row>
    <row r="19" spans="1:11" ht="15" customHeight="1" x14ac:dyDescent="0.15">
      <c r="A19" s="164" t="s">
        <v>138</v>
      </c>
      <c r="B19" s="16" t="s">
        <v>135</v>
      </c>
      <c r="C19" s="235"/>
      <c r="D19" s="236"/>
      <c r="E19" s="16"/>
      <c r="F19" s="16" t="s">
        <v>135</v>
      </c>
      <c r="G19" s="16" t="s">
        <v>135</v>
      </c>
      <c r="H19" s="16" t="s">
        <v>135</v>
      </c>
      <c r="I19" s="166">
        <f t="shared" si="0"/>
        <v>4</v>
      </c>
      <c r="J19" s="838">
        <f>SUM(COUNTIF(B19:H19,"9-15"))*(5.5)+SUM(COUNTIF(B19:H19,"10-15"))*(4.5)+SUM(COUNTIF(B19:H19,"12-15"))*(3)+SUM(COUNTIF(B19:H19,"9-12"))*(3)+SUM(COUNTIF(B19:H19,"9-17"))*(7.25)+SUM(COUNTIF(B19:H19,"13-15"))*(2)</f>
        <v>22</v>
      </c>
      <c r="K19" s="838"/>
    </row>
    <row r="20" spans="1:11" ht="15" customHeight="1" thickBot="1" x14ac:dyDescent="0.2">
      <c r="A20" s="20" t="s">
        <v>230</v>
      </c>
      <c r="B20" s="40"/>
      <c r="C20" s="234"/>
      <c r="D20" s="234"/>
      <c r="E20" s="40"/>
      <c r="F20" s="40"/>
      <c r="G20" s="40"/>
      <c r="H20" s="40"/>
      <c r="I20" s="253"/>
      <c r="J20" s="254"/>
      <c r="K20" s="256"/>
    </row>
    <row r="21" spans="1:11" ht="15" customHeight="1" x14ac:dyDescent="0.15">
      <c r="A21" s="824" t="s">
        <v>139</v>
      </c>
      <c r="B21" s="233" t="s">
        <v>140</v>
      </c>
      <c r="C21" s="237"/>
      <c r="D21" s="237"/>
      <c r="E21" s="233" t="s">
        <v>140</v>
      </c>
      <c r="F21" s="233" t="s">
        <v>140</v>
      </c>
      <c r="G21" s="233" t="s">
        <v>140</v>
      </c>
      <c r="H21" s="233" t="s">
        <v>140</v>
      </c>
      <c r="I21" s="826"/>
      <c r="J21" s="828"/>
      <c r="K21" s="829"/>
    </row>
    <row r="22" spans="1:11" ht="15" customHeight="1" thickBot="1" x14ac:dyDescent="0.2">
      <c r="A22" s="825"/>
      <c r="B22" s="173" t="s">
        <v>79</v>
      </c>
      <c r="C22" s="170"/>
      <c r="D22" s="171"/>
      <c r="E22" s="172"/>
      <c r="F22" s="173"/>
      <c r="G22" s="173"/>
      <c r="H22" s="174" t="s">
        <v>231</v>
      </c>
      <c r="I22" s="827"/>
      <c r="J22" s="830"/>
      <c r="K22" s="831"/>
    </row>
    <row r="23" spans="1:11" s="13" customFormat="1" ht="14.25" customHeight="1" x14ac:dyDescent="0.15">
      <c r="A23" s="153" t="s">
        <v>0</v>
      </c>
      <c r="B23" s="183">
        <v>45852</v>
      </c>
      <c r="C23" s="183">
        <v>45853</v>
      </c>
      <c r="D23" s="183">
        <v>45854</v>
      </c>
      <c r="E23" s="183">
        <v>45855</v>
      </c>
      <c r="F23" s="183">
        <v>45856</v>
      </c>
      <c r="G23" s="183">
        <v>45857</v>
      </c>
      <c r="H23" s="183">
        <v>45858</v>
      </c>
      <c r="I23" s="177"/>
      <c r="J23" s="822" t="s">
        <v>2</v>
      </c>
      <c r="K23" s="823"/>
    </row>
    <row r="24" spans="1:11" s="159" customFormat="1" ht="14.25" customHeight="1" x14ac:dyDescent="0.15">
      <c r="A24" s="155" t="s">
        <v>3</v>
      </c>
      <c r="B24" s="157" t="s">
        <v>4</v>
      </c>
      <c r="C24" s="157" t="s">
        <v>5</v>
      </c>
      <c r="D24" s="157" t="s">
        <v>6</v>
      </c>
      <c r="E24" s="157" t="s">
        <v>7</v>
      </c>
      <c r="F24" s="157" t="s">
        <v>8</v>
      </c>
      <c r="G24" s="157" t="s">
        <v>9</v>
      </c>
      <c r="H24" s="158" t="s">
        <v>10</v>
      </c>
      <c r="I24" s="178"/>
      <c r="J24" s="819"/>
      <c r="K24" s="820"/>
    </row>
    <row r="25" spans="1:11" s="123" customFormat="1" ht="14.25" customHeight="1" x14ac:dyDescent="0.15">
      <c r="A25" s="179" t="s">
        <v>131</v>
      </c>
      <c r="B25" s="160">
        <v>4</v>
      </c>
      <c r="C25" s="157"/>
      <c r="D25" s="156"/>
      <c r="E25" s="160">
        <v>4</v>
      </c>
      <c r="F25" s="160">
        <v>3.5</v>
      </c>
      <c r="G25" s="160">
        <v>5</v>
      </c>
      <c r="H25" s="160">
        <v>3.5</v>
      </c>
      <c r="I25" s="161"/>
      <c r="J25" s="162"/>
      <c r="K25" s="163"/>
    </row>
    <row r="26" spans="1:11" ht="15" customHeight="1" x14ac:dyDescent="0.15">
      <c r="A26" s="164" t="s">
        <v>132</v>
      </c>
      <c r="B26" s="40" t="s">
        <v>140</v>
      </c>
      <c r="C26" s="180"/>
      <c r="D26" s="165"/>
      <c r="E26" s="40" t="s">
        <v>140</v>
      </c>
      <c r="F26" s="238" t="s">
        <v>133</v>
      </c>
      <c r="G26" s="40" t="s">
        <v>140</v>
      </c>
      <c r="H26" s="238" t="s">
        <v>133</v>
      </c>
      <c r="I26" s="166">
        <f t="shared" ref="I26:I29" si="1">COUNTA(B26:H26)</f>
        <v>5</v>
      </c>
      <c r="J26" s="873"/>
      <c r="K26" s="874"/>
    </row>
    <row r="27" spans="1:11" ht="15" customHeight="1" x14ac:dyDescent="0.15">
      <c r="A27" s="181" t="s">
        <v>134</v>
      </c>
      <c r="B27" s="40" t="s">
        <v>135</v>
      </c>
      <c r="C27" s="137"/>
      <c r="D27" s="234"/>
      <c r="E27" s="40" t="s">
        <v>135</v>
      </c>
      <c r="F27" s="40" t="s">
        <v>135</v>
      </c>
      <c r="G27" s="40" t="s">
        <v>136</v>
      </c>
      <c r="H27" s="40" t="s">
        <v>135</v>
      </c>
      <c r="I27" s="168">
        <f t="shared" si="1"/>
        <v>5</v>
      </c>
      <c r="J27" s="838">
        <f>SUM(COUNTIF(B27:H27,"9-15"))*(5.5)+SUM(COUNTIF(B27:H27,"10-15"))*(4.5)+SUM(COUNTIF(B27:H27,"12-15"))*(3)+SUM(COUNTIF(B27:H27,"9-12"))*(3)+SUM(COUNTIF(B27:H27,"9-17"))*(7.25)+SUM(COUNTIF(B27:H27,"13-15"))*(2)</f>
        <v>29.25</v>
      </c>
      <c r="K27" s="838"/>
    </row>
    <row r="28" spans="1:11" ht="15" customHeight="1" x14ac:dyDescent="0.15">
      <c r="A28" s="182" t="s">
        <v>137</v>
      </c>
      <c r="B28" s="40"/>
      <c r="C28" s="235"/>
      <c r="D28" s="236"/>
      <c r="E28" s="40" t="s">
        <v>135</v>
      </c>
      <c r="F28" s="16"/>
      <c r="G28" s="40" t="s">
        <v>135</v>
      </c>
      <c r="H28" s="40"/>
      <c r="I28" s="166">
        <f t="shared" si="1"/>
        <v>2</v>
      </c>
      <c r="J28" s="838">
        <f>SUM(COUNTIF(B28:H28,"9-15"))*(5.5)+SUM(COUNTIF(B28:H28,"10-15"))*(4.5)+SUM(COUNTIF(B28:H28,"12-15"))*(3)+SUM(COUNTIF(B28:H28,"9-12"))*(3)+SUM(COUNTIF(B28:H28,"9-17"))*(7.25)+SUM(COUNTIF(B28:H28,"13-15"))*(2)+SUM(COUNTIF(B28:H28,"10-12"))*(2)</f>
        <v>11</v>
      </c>
      <c r="K28" s="838"/>
    </row>
    <row r="29" spans="1:11" ht="15" customHeight="1" x14ac:dyDescent="0.15">
      <c r="A29" s="164" t="s">
        <v>138</v>
      </c>
      <c r="B29" s="16" t="s">
        <v>135</v>
      </c>
      <c r="C29" s="235"/>
      <c r="D29" s="236"/>
      <c r="E29" s="16"/>
      <c r="F29" s="16" t="s">
        <v>135</v>
      </c>
      <c r="G29" s="16" t="s">
        <v>135</v>
      </c>
      <c r="H29" s="16" t="s">
        <v>135</v>
      </c>
      <c r="I29" s="166">
        <f t="shared" si="1"/>
        <v>4</v>
      </c>
      <c r="J29" s="838">
        <f>SUM(COUNTIF(B29:H29,"9-15"))*(5.5)+SUM(COUNTIF(B29:H29,"10-15"))*(4.5)+SUM(COUNTIF(B29:H29,"12-15"))*(3)+SUM(COUNTIF(B29:H29,"9-12"))*(3)+SUM(COUNTIF(B29:H29,"9-17"))*(7.25)+SUM(COUNTIF(B29:H29,"13-15"))*(2)</f>
        <v>22</v>
      </c>
      <c r="K29" s="838"/>
    </row>
    <row r="30" spans="1:11" ht="15" customHeight="1" thickBot="1" x14ac:dyDescent="0.2">
      <c r="A30" s="20" t="s">
        <v>230</v>
      </c>
      <c r="B30" s="40"/>
      <c r="C30" s="234"/>
      <c r="D30" s="234"/>
      <c r="E30" s="40"/>
      <c r="F30" s="40"/>
      <c r="G30" s="40"/>
      <c r="H30" s="40"/>
      <c r="I30" s="253"/>
      <c r="J30" s="254"/>
      <c r="K30" s="256"/>
    </row>
    <row r="31" spans="1:11" ht="15" customHeight="1" x14ac:dyDescent="0.15">
      <c r="A31" s="824" t="s">
        <v>139</v>
      </c>
      <c r="B31" s="233" t="s">
        <v>140</v>
      </c>
      <c r="C31" s="237"/>
      <c r="D31" s="237"/>
      <c r="E31" s="233" t="s">
        <v>140</v>
      </c>
      <c r="F31" s="233" t="s">
        <v>140</v>
      </c>
      <c r="G31" s="233" t="s">
        <v>140</v>
      </c>
      <c r="H31" s="233" t="s">
        <v>140</v>
      </c>
      <c r="I31" s="826"/>
      <c r="J31" s="828"/>
      <c r="K31" s="829"/>
    </row>
    <row r="32" spans="1:11" ht="15" customHeight="1" thickBot="1" x14ac:dyDescent="0.2">
      <c r="A32" s="825"/>
      <c r="B32" s="173" t="s">
        <v>79</v>
      </c>
      <c r="C32" s="170"/>
      <c r="D32" s="171"/>
      <c r="E32" s="172"/>
      <c r="F32" s="173"/>
      <c r="G32" s="173"/>
      <c r="H32" s="174" t="s">
        <v>231</v>
      </c>
      <c r="I32" s="827"/>
      <c r="J32" s="830"/>
      <c r="K32" s="831"/>
    </row>
    <row r="33" spans="1:11" s="13" customFormat="1" ht="14.25" customHeight="1" x14ac:dyDescent="0.15">
      <c r="A33" s="153" t="s">
        <v>0</v>
      </c>
      <c r="B33" s="183">
        <v>45859</v>
      </c>
      <c r="C33" s="183">
        <v>45860</v>
      </c>
      <c r="D33" s="183">
        <v>45861</v>
      </c>
      <c r="E33" s="183">
        <v>45862</v>
      </c>
      <c r="F33" s="183">
        <v>45863</v>
      </c>
      <c r="G33" s="183">
        <v>45864</v>
      </c>
      <c r="H33" s="183">
        <v>45865</v>
      </c>
      <c r="I33" s="177"/>
      <c r="J33" s="822" t="s">
        <v>2</v>
      </c>
      <c r="K33" s="823"/>
    </row>
    <row r="34" spans="1:11" s="159" customFormat="1" ht="14.25" customHeight="1" x14ac:dyDescent="0.15">
      <c r="A34" s="155" t="s">
        <v>3</v>
      </c>
      <c r="B34" s="158" t="s">
        <v>4</v>
      </c>
      <c r="C34" s="157" t="s">
        <v>5</v>
      </c>
      <c r="D34" s="157" t="s">
        <v>6</v>
      </c>
      <c r="E34" s="157" t="s">
        <v>7</v>
      </c>
      <c r="F34" s="157" t="s">
        <v>8</v>
      </c>
      <c r="G34" s="157" t="s">
        <v>9</v>
      </c>
      <c r="H34" s="158" t="s">
        <v>10</v>
      </c>
      <c r="I34" s="178"/>
      <c r="J34" s="819"/>
      <c r="K34" s="820"/>
    </row>
    <row r="35" spans="1:11" s="159" customFormat="1" ht="14.25" customHeight="1" x14ac:dyDescent="0.15">
      <c r="A35" s="179" t="s">
        <v>142</v>
      </c>
      <c r="B35" s="160">
        <v>4</v>
      </c>
      <c r="C35" s="157"/>
      <c r="D35" s="156"/>
      <c r="E35" s="160">
        <v>4</v>
      </c>
      <c r="F35" s="160">
        <v>3.5</v>
      </c>
      <c r="G35" s="160">
        <v>5</v>
      </c>
      <c r="H35" s="160">
        <v>3.5</v>
      </c>
      <c r="I35" s="161"/>
      <c r="J35" s="162"/>
      <c r="K35" s="163"/>
    </row>
    <row r="36" spans="1:11" ht="15" customHeight="1" x14ac:dyDescent="0.15">
      <c r="A36" s="164" t="s">
        <v>132</v>
      </c>
      <c r="B36" s="40" t="s">
        <v>140</v>
      </c>
      <c r="C36" s="180"/>
      <c r="D36" s="165"/>
      <c r="E36" s="40" t="s">
        <v>140</v>
      </c>
      <c r="F36" s="238" t="s">
        <v>133</v>
      </c>
      <c r="G36" s="40" t="s">
        <v>140</v>
      </c>
      <c r="H36" s="238" t="s">
        <v>133</v>
      </c>
      <c r="I36" s="166">
        <f t="shared" ref="I36:I39" si="2">COUNTA(B36:H36)</f>
        <v>5</v>
      </c>
      <c r="J36" s="873"/>
      <c r="K36" s="874"/>
    </row>
    <row r="37" spans="1:11" ht="15" customHeight="1" x14ac:dyDescent="0.15">
      <c r="A37" s="181" t="s">
        <v>134</v>
      </c>
      <c r="B37" s="40" t="s">
        <v>135</v>
      </c>
      <c r="C37" s="137"/>
      <c r="D37" s="234"/>
      <c r="E37" s="40" t="s">
        <v>135</v>
      </c>
      <c r="F37" s="40" t="s">
        <v>135</v>
      </c>
      <c r="G37" s="40" t="s">
        <v>136</v>
      </c>
      <c r="H37" s="40" t="s">
        <v>135</v>
      </c>
      <c r="I37" s="168">
        <f t="shared" si="2"/>
        <v>5</v>
      </c>
      <c r="J37" s="838">
        <f>SUM(COUNTIF(B37:H37,"9-15"))*(5.5)+SUM(COUNTIF(B37:H37,"10-15"))*(4.5)+SUM(COUNTIF(B37:H37,"12-15"))*(3)+SUM(COUNTIF(B37:H37,"9-12"))*(3)+SUM(COUNTIF(B37:H37,"9-17"))*(7.25)+SUM(COUNTIF(B37:H37,"13-15"))*(2)</f>
        <v>29.25</v>
      </c>
      <c r="K37" s="838"/>
    </row>
    <row r="38" spans="1:11" ht="15" customHeight="1" x14ac:dyDescent="0.15">
      <c r="A38" s="182" t="s">
        <v>137</v>
      </c>
      <c r="B38" s="40"/>
      <c r="C38" s="235"/>
      <c r="D38" s="236"/>
      <c r="E38" s="40" t="s">
        <v>135</v>
      </c>
      <c r="F38" s="16"/>
      <c r="G38" s="40" t="s">
        <v>135</v>
      </c>
      <c r="H38" s="40"/>
      <c r="I38" s="166">
        <f t="shared" si="2"/>
        <v>2</v>
      </c>
      <c r="J38" s="838">
        <f>SUM(COUNTIF(B38:H38,"9-15"))*(5.5)+SUM(COUNTIF(B38:H38,"10-15"))*(4.5)+SUM(COUNTIF(B38:H38,"12-15"))*(3)+SUM(COUNTIF(B38:H38,"9-12"))*(3)+SUM(COUNTIF(B38:H38,"9-17"))*(7.25)+SUM(COUNTIF(B38:H38,"13-15"))*(2)+SUM(COUNTIF(B38:H38,"10-12"))*(2)</f>
        <v>11</v>
      </c>
      <c r="K38" s="838"/>
    </row>
    <row r="39" spans="1:11" ht="15" customHeight="1" x14ac:dyDescent="0.15">
      <c r="A39" s="164" t="s">
        <v>138</v>
      </c>
      <c r="B39" s="16" t="s">
        <v>135</v>
      </c>
      <c r="C39" s="235"/>
      <c r="D39" s="236"/>
      <c r="E39" s="16"/>
      <c r="F39" s="16" t="s">
        <v>135</v>
      </c>
      <c r="G39" s="16" t="s">
        <v>135</v>
      </c>
      <c r="H39" s="16" t="s">
        <v>135</v>
      </c>
      <c r="I39" s="166">
        <f t="shared" si="2"/>
        <v>4</v>
      </c>
      <c r="J39" s="838">
        <f>SUM(COUNTIF(B39:H39,"9-15"))*(5.5)+SUM(COUNTIF(B39:H39,"10-15"))*(4.5)+SUM(COUNTIF(B39:H39,"12-15"))*(3)+SUM(COUNTIF(B39:H39,"9-12"))*(3)+SUM(COUNTIF(B39:H39,"9-17"))*(7.25)+SUM(COUNTIF(B39:H39,"13-15"))*(2)</f>
        <v>22</v>
      </c>
      <c r="K39" s="838"/>
    </row>
    <row r="40" spans="1:11" ht="15" customHeight="1" thickBot="1" x14ac:dyDescent="0.2">
      <c r="A40" s="20" t="s">
        <v>230</v>
      </c>
      <c r="B40" s="40"/>
      <c r="C40" s="234"/>
      <c r="D40" s="234"/>
      <c r="E40" s="40"/>
      <c r="F40" s="40"/>
      <c r="G40" s="40"/>
      <c r="H40" s="40"/>
      <c r="I40" s="253"/>
      <c r="J40" s="254"/>
      <c r="K40" s="256"/>
    </row>
    <row r="41" spans="1:11" ht="15" customHeight="1" x14ac:dyDescent="0.15">
      <c r="A41" s="824" t="s">
        <v>139</v>
      </c>
      <c r="B41" s="233" t="s">
        <v>140</v>
      </c>
      <c r="C41" s="237"/>
      <c r="D41" s="237"/>
      <c r="E41" s="233" t="s">
        <v>140</v>
      </c>
      <c r="F41" s="233" t="s">
        <v>140</v>
      </c>
      <c r="G41" s="233" t="s">
        <v>140</v>
      </c>
      <c r="H41" s="233" t="s">
        <v>140</v>
      </c>
      <c r="I41" s="826"/>
      <c r="J41" s="828"/>
      <c r="K41" s="829"/>
    </row>
    <row r="42" spans="1:11" ht="15" customHeight="1" thickBot="1" x14ac:dyDescent="0.2">
      <c r="A42" s="825"/>
      <c r="B42" s="173" t="s">
        <v>79</v>
      </c>
      <c r="C42" s="170"/>
      <c r="D42" s="171"/>
      <c r="E42" s="172"/>
      <c r="F42" s="173"/>
      <c r="G42" s="173"/>
      <c r="H42" s="174" t="s">
        <v>231</v>
      </c>
      <c r="I42" s="827"/>
      <c r="J42" s="830"/>
      <c r="K42" s="831"/>
    </row>
    <row r="43" spans="1:11" s="13" customFormat="1" ht="12.75" customHeight="1" x14ac:dyDescent="0.15">
      <c r="A43" s="175" t="s">
        <v>0</v>
      </c>
      <c r="B43" s="176">
        <v>45866</v>
      </c>
      <c r="C43" s="176">
        <v>45867</v>
      </c>
      <c r="D43" s="176">
        <v>45868</v>
      </c>
      <c r="E43" s="176">
        <v>45869</v>
      </c>
      <c r="F43" s="176"/>
      <c r="G43" s="176"/>
      <c r="H43" s="176"/>
      <c r="I43" s="177"/>
      <c r="J43" s="822" t="s">
        <v>2</v>
      </c>
      <c r="K43" s="823"/>
    </row>
    <row r="44" spans="1:11" s="159" customFormat="1" ht="12.75" customHeight="1" x14ac:dyDescent="0.15">
      <c r="A44" s="155" t="s">
        <v>3</v>
      </c>
      <c r="B44" s="157" t="s">
        <v>4</v>
      </c>
      <c r="C44" s="157" t="s">
        <v>5</v>
      </c>
      <c r="D44" s="157" t="s">
        <v>6</v>
      </c>
      <c r="E44" s="157" t="s">
        <v>7</v>
      </c>
      <c r="F44" s="157"/>
      <c r="G44" s="157"/>
      <c r="H44" s="158"/>
      <c r="I44" s="178"/>
      <c r="J44" s="819"/>
      <c r="K44" s="820"/>
    </row>
    <row r="45" spans="1:11" s="123" customFormat="1" ht="12.75" customHeight="1" x14ac:dyDescent="0.15">
      <c r="A45" s="179" t="s">
        <v>131</v>
      </c>
      <c r="B45" s="160">
        <v>4</v>
      </c>
      <c r="C45" s="157"/>
      <c r="D45" s="156"/>
      <c r="E45" s="160">
        <v>4</v>
      </c>
      <c r="F45" s="156"/>
      <c r="G45" s="156"/>
      <c r="H45" s="156"/>
      <c r="I45" s="161"/>
      <c r="J45" s="162"/>
      <c r="K45" s="163"/>
    </row>
    <row r="46" spans="1:11" ht="15" customHeight="1" x14ac:dyDescent="0.15">
      <c r="A46" s="164" t="s">
        <v>132</v>
      </c>
      <c r="B46" s="40" t="s">
        <v>140</v>
      </c>
      <c r="C46" s="180"/>
      <c r="D46" s="165"/>
      <c r="E46" s="40" t="s">
        <v>140</v>
      </c>
      <c r="F46" s="165"/>
      <c r="G46" s="165"/>
      <c r="H46" s="165"/>
      <c r="I46" s="166">
        <f t="shared" ref="I46:I49" si="3">COUNTA(B46:H46)</f>
        <v>2</v>
      </c>
      <c r="J46" s="873"/>
      <c r="K46" s="874"/>
    </row>
    <row r="47" spans="1:11" ht="15" customHeight="1" x14ac:dyDescent="0.15">
      <c r="A47" s="181" t="s">
        <v>134</v>
      </c>
      <c r="B47" s="40" t="s">
        <v>135</v>
      </c>
      <c r="C47" s="137"/>
      <c r="D47" s="234"/>
      <c r="E47" s="40" t="s">
        <v>135</v>
      </c>
      <c r="F47" s="234"/>
      <c r="G47" s="234"/>
      <c r="H47" s="234"/>
      <c r="I47" s="168">
        <f t="shared" si="3"/>
        <v>2</v>
      </c>
      <c r="J47" s="838">
        <f>SUM(COUNTIF(B47:H47,"9-15"))*(5.5)+SUM(COUNTIF(B47:H47,"10-15"))*(4.5)+SUM(COUNTIF(B47:H47,"12-15"))*(3)+SUM(COUNTIF(B47:H47,"9-12"))*(3)+SUM(COUNTIF(B47:H47,"9-17"))*(7.25)+SUM(COUNTIF(B47:H47,"13-15"))*(2)</f>
        <v>11</v>
      </c>
      <c r="K47" s="838"/>
    </row>
    <row r="48" spans="1:11" ht="15" customHeight="1" x14ac:dyDescent="0.15">
      <c r="A48" s="182" t="s">
        <v>137</v>
      </c>
      <c r="B48" s="40"/>
      <c r="C48" s="235"/>
      <c r="D48" s="236"/>
      <c r="E48" s="40" t="s">
        <v>135</v>
      </c>
      <c r="F48" s="236"/>
      <c r="G48" s="236"/>
      <c r="H48" s="236"/>
      <c r="I48" s="166">
        <f t="shared" si="3"/>
        <v>1</v>
      </c>
      <c r="J48" s="838">
        <f>SUM(COUNTIF(B48:H48,"9-15"))*(5.5)+SUM(COUNTIF(B48:H48,"10-15"))*(4.5)+SUM(COUNTIF(B48:H48,"12-15"))*(3)+SUM(COUNTIF(B48:H48,"9-12"))*(3)+SUM(COUNTIF(B48:H48,"9-17"))*(7.25)+SUM(COUNTIF(B48:H48,"13-15"))*(2)+SUM(COUNTIF(B48:H48,"10-12"))*(2)</f>
        <v>5.5</v>
      </c>
      <c r="K48" s="838"/>
    </row>
    <row r="49" spans="1:11" ht="15" customHeight="1" x14ac:dyDescent="0.15">
      <c r="A49" s="164" t="s">
        <v>138</v>
      </c>
      <c r="B49" s="16" t="s">
        <v>135</v>
      </c>
      <c r="C49" s="235"/>
      <c r="D49" s="236"/>
      <c r="E49" s="16"/>
      <c r="F49" s="236"/>
      <c r="G49" s="236"/>
      <c r="H49" s="236"/>
      <c r="I49" s="166">
        <f t="shared" si="3"/>
        <v>1</v>
      </c>
      <c r="J49" s="838">
        <f>SUM(COUNTIF(B49:H49,"9-15"))*(5.5)+SUM(COUNTIF(B49:H49,"10-15"))*(4.5)+SUM(COUNTIF(B49:H49,"12-15"))*(3)+SUM(COUNTIF(B49:H49,"9-12"))*(3)+SUM(COUNTIF(B49:H49,"9-17"))*(7.25)+SUM(COUNTIF(B49:H49,"13-15"))*(2)</f>
        <v>5.5</v>
      </c>
      <c r="K49" s="838"/>
    </row>
    <row r="50" spans="1:11" ht="15" customHeight="1" thickBot="1" x14ac:dyDescent="0.2">
      <c r="A50" s="20" t="s">
        <v>230</v>
      </c>
      <c r="B50" s="40"/>
      <c r="C50" s="234"/>
      <c r="D50" s="234"/>
      <c r="E50" s="40"/>
      <c r="F50" s="234"/>
      <c r="G50" s="234"/>
      <c r="H50" s="234"/>
      <c r="I50" s="253"/>
      <c r="J50" s="254"/>
      <c r="K50" s="256"/>
    </row>
    <row r="51" spans="1:11" ht="15" customHeight="1" x14ac:dyDescent="0.15">
      <c r="A51" s="824" t="s">
        <v>139</v>
      </c>
      <c r="B51" s="233" t="s">
        <v>140</v>
      </c>
      <c r="C51" s="237"/>
      <c r="D51" s="237"/>
      <c r="E51" s="233" t="s">
        <v>140</v>
      </c>
      <c r="F51" s="237"/>
      <c r="G51" s="237"/>
      <c r="H51" s="237"/>
      <c r="I51" s="826"/>
      <c r="J51" s="828"/>
      <c r="K51" s="829"/>
    </row>
    <row r="52" spans="1:11" ht="15" customHeight="1" thickBot="1" x14ac:dyDescent="0.2">
      <c r="A52" s="825"/>
      <c r="B52" s="173" t="s">
        <v>79</v>
      </c>
      <c r="C52" s="170"/>
      <c r="D52" s="171"/>
      <c r="E52" s="172"/>
      <c r="F52" s="171"/>
      <c r="G52" s="171"/>
      <c r="H52" s="171"/>
      <c r="I52" s="827"/>
      <c r="J52" s="830"/>
      <c r="K52" s="831"/>
    </row>
    <row r="53" spans="1:11" ht="12.75" customHeight="1" x14ac:dyDescent="0.15">
      <c r="J53" s="736" t="s">
        <v>227</v>
      </c>
      <c r="K53" s="736"/>
    </row>
    <row r="54" spans="1:11" s="1" customFormat="1" x14ac:dyDescent="0.15">
      <c r="A54" s="737" t="s">
        <v>143</v>
      </c>
      <c r="B54" s="738"/>
      <c r="C54" s="13"/>
      <c r="D54" s="897" t="s">
        <v>144</v>
      </c>
      <c r="E54" s="897"/>
      <c r="F54" s="14"/>
      <c r="G54" s="14"/>
      <c r="H54" s="10"/>
      <c r="I54" s="10"/>
      <c r="J54" s="736"/>
      <c r="K54" s="736"/>
    </row>
    <row r="55" spans="1:11" s="1" customFormat="1" ht="15" customHeight="1" x14ac:dyDescent="0.15">
      <c r="A55" s="1038" t="s">
        <v>145</v>
      </c>
      <c r="B55" s="1039"/>
      <c r="C55" s="186" t="s">
        <v>146</v>
      </c>
      <c r="D55" s="187"/>
      <c r="E55" s="187"/>
      <c r="F55" s="187"/>
      <c r="G55" s="187"/>
      <c r="H55" s="187"/>
      <c r="I55" s="187"/>
      <c r="J55" s="187"/>
      <c r="K55" s="187"/>
    </row>
    <row r="56" spans="1:11" s="1" customFormat="1" ht="15" customHeight="1" x14ac:dyDescent="0.15">
      <c r="A56" s="1038" t="s">
        <v>147</v>
      </c>
      <c r="B56" s="1039"/>
      <c r="C56" s="187" t="s">
        <v>148</v>
      </c>
      <c r="D56" s="187"/>
      <c r="E56" s="187"/>
      <c r="F56" s="187"/>
      <c r="G56" s="187"/>
      <c r="H56" s="187"/>
      <c r="I56" s="187"/>
      <c r="J56" s="187"/>
      <c r="K56" s="187"/>
    </row>
    <row r="57" spans="1:11" s="1" customFormat="1" ht="15" customHeight="1" x14ac:dyDescent="0.15">
      <c r="A57" s="184" t="s">
        <v>149</v>
      </c>
      <c r="B57" s="185"/>
      <c r="C57" s="1040" t="s">
        <v>150</v>
      </c>
      <c r="D57" s="1041"/>
      <c r="E57" s="1041"/>
      <c r="F57" s="1041"/>
      <c r="G57" s="1041"/>
      <c r="H57" s="1041"/>
      <c r="I57" s="1041"/>
      <c r="J57" s="1041"/>
      <c r="K57" s="1041"/>
    </row>
    <row r="58" spans="1:11" s="1" customFormat="1" ht="15" customHeight="1" x14ac:dyDescent="0.15">
      <c r="A58" s="184" t="s">
        <v>151</v>
      </c>
      <c r="B58" s="185"/>
      <c r="C58" s="187" t="s">
        <v>152</v>
      </c>
      <c r="D58" s="187"/>
      <c r="E58" s="187"/>
      <c r="F58" s="187"/>
      <c r="G58" s="187"/>
      <c r="H58" s="187"/>
      <c r="I58" s="187"/>
      <c r="J58" s="187"/>
      <c r="K58" s="187"/>
    </row>
    <row r="59" spans="1:11" s="1" customFormat="1" ht="15" customHeight="1" x14ac:dyDescent="0.15">
      <c r="A59" s="1034"/>
      <c r="B59" s="1035"/>
      <c r="C59" s="1036" t="s">
        <v>153</v>
      </c>
      <c r="D59" s="1037"/>
      <c r="E59" s="1037"/>
      <c r="F59" s="1037"/>
      <c r="G59" s="1037"/>
      <c r="H59" s="1037"/>
      <c r="I59" s="1037"/>
      <c r="J59" s="1037"/>
      <c r="K59" s="1037"/>
    </row>
  </sheetData>
  <mergeCells count="52">
    <mergeCell ref="A59:B59"/>
    <mergeCell ref="C59:K59"/>
    <mergeCell ref="J10:K10"/>
    <mergeCell ref="J53:K54"/>
    <mergeCell ref="A54:B54"/>
    <mergeCell ref="D54:E54"/>
    <mergeCell ref="A55:B55"/>
    <mergeCell ref="A56:B56"/>
    <mergeCell ref="C57:K57"/>
    <mergeCell ref="J43:K44"/>
    <mergeCell ref="J46:K46"/>
    <mergeCell ref="J47:K47"/>
    <mergeCell ref="J48:K48"/>
    <mergeCell ref="J49:K49"/>
    <mergeCell ref="A51:A52"/>
    <mergeCell ref="I51:I52"/>
    <mergeCell ref="J51:K52"/>
    <mergeCell ref="J33:K34"/>
    <mergeCell ref="J36:K36"/>
    <mergeCell ref="J37:K37"/>
    <mergeCell ref="J38:K38"/>
    <mergeCell ref="J39:K39"/>
    <mergeCell ref="A41:A42"/>
    <mergeCell ref="I41:I42"/>
    <mergeCell ref="J41:K42"/>
    <mergeCell ref="J23:K24"/>
    <mergeCell ref="J26:K26"/>
    <mergeCell ref="J27:K27"/>
    <mergeCell ref="J28:K28"/>
    <mergeCell ref="J29:K29"/>
    <mergeCell ref="A31:A32"/>
    <mergeCell ref="I31:I32"/>
    <mergeCell ref="J31:K32"/>
    <mergeCell ref="J18:K18"/>
    <mergeCell ref="J19:K19"/>
    <mergeCell ref="A21:A22"/>
    <mergeCell ref="I21:I22"/>
    <mergeCell ref="J21:K22"/>
    <mergeCell ref="A11:A12"/>
    <mergeCell ref="I11:I12"/>
    <mergeCell ref="J11:K12"/>
    <mergeCell ref="J16:K16"/>
    <mergeCell ref="J17:K17"/>
    <mergeCell ref="J13:K14"/>
    <mergeCell ref="J7:K7"/>
    <mergeCell ref="J8:K8"/>
    <mergeCell ref="J9:K9"/>
    <mergeCell ref="B1:G1"/>
    <mergeCell ref="H1:K1"/>
    <mergeCell ref="I3:I4"/>
    <mergeCell ref="J3:K4"/>
    <mergeCell ref="J6:K6"/>
  </mergeCells>
  <phoneticPr fontId="13"/>
  <pageMargins left="0.51181102362204722" right="0.51181102362204722" top="0.35433070866141736" bottom="0.35433070866141736" header="0.31496062992125984" footer="0.31496062992125984"/>
  <pageSetup paperSize="9" orientation="portrait" r:id="rId1"/>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5F363-C9CA-451A-AA28-872DA3659B17}">
  <sheetPr codeName="Sheet315">
    <tabColor theme="7" tint="0.59999389629810485"/>
    <pageSetUpPr fitToPage="1"/>
  </sheetPr>
  <dimension ref="A1:X47"/>
  <sheetViews>
    <sheetView zoomScale="85" zoomScaleNormal="85" workbookViewId="0">
      <selection activeCell="P18" sqref="P18"/>
    </sheetView>
  </sheetViews>
  <sheetFormatPr defaultColWidth="9" defaultRowHeight="20.100000000000001" customHeight="1" x14ac:dyDescent="0.15"/>
  <cols>
    <col min="1" max="1" width="11.875" customWidth="1"/>
    <col min="2" max="8" width="10.25" style="123" customWidth="1"/>
    <col min="9" max="9" width="7.625" customWidth="1"/>
    <col min="11" max="11" width="3.125" customWidth="1"/>
  </cols>
  <sheetData>
    <row r="1" spans="1:24" ht="20.100000000000001" customHeight="1" thickBot="1" x14ac:dyDescent="0.2">
      <c r="A1" s="60" t="s">
        <v>69</v>
      </c>
      <c r="B1" s="683" t="s">
        <v>208</v>
      </c>
      <c r="C1" s="683"/>
      <c r="D1" s="683"/>
      <c r="E1" s="683"/>
      <c r="F1" s="683"/>
      <c r="H1" s="916" t="s">
        <v>103</v>
      </c>
      <c r="I1" s="917"/>
      <c r="J1" s="918"/>
      <c r="K1" s="919"/>
    </row>
    <row r="2" spans="1:24" ht="20.100000000000001" customHeight="1" thickBot="1" x14ac:dyDescent="0.2">
      <c r="A2" s="123"/>
      <c r="I2" s="123"/>
      <c r="J2" s="124"/>
      <c r="K2" s="125"/>
    </row>
    <row r="3" spans="1:24" ht="20.100000000000001" customHeight="1" x14ac:dyDescent="0.15">
      <c r="A3" s="278" t="s">
        <v>64</v>
      </c>
      <c r="B3" s="320">
        <v>45838</v>
      </c>
      <c r="C3" s="259"/>
      <c r="D3" s="259"/>
      <c r="E3" s="259"/>
      <c r="F3" s="259"/>
      <c r="G3" s="259"/>
      <c r="H3" s="259">
        <v>45809</v>
      </c>
      <c r="I3" s="807" t="s">
        <v>1</v>
      </c>
      <c r="J3" s="906" t="s">
        <v>2</v>
      </c>
      <c r="K3" s="907"/>
    </row>
    <row r="4" spans="1:24" ht="20.100000000000001" customHeight="1" x14ac:dyDescent="0.15">
      <c r="A4" s="279" t="s">
        <v>3</v>
      </c>
      <c r="B4" s="66" t="s">
        <v>4</v>
      </c>
      <c r="C4" s="62"/>
      <c r="D4" s="21"/>
      <c r="E4" s="2"/>
      <c r="F4" s="2"/>
      <c r="G4" s="2"/>
      <c r="H4" s="24" t="s">
        <v>10</v>
      </c>
      <c r="I4" s="808"/>
      <c r="J4" s="908"/>
      <c r="K4" s="909"/>
    </row>
    <row r="5" spans="1:24" ht="20.100000000000001" customHeight="1" x14ac:dyDescent="0.15">
      <c r="A5" s="280" t="s">
        <v>12</v>
      </c>
      <c r="B5" s="70"/>
      <c r="C5" s="128"/>
      <c r="D5" s="128"/>
      <c r="E5" s="128"/>
      <c r="F5" s="128"/>
      <c r="G5" s="126" t="s">
        <v>13</v>
      </c>
      <c r="H5" s="12"/>
      <c r="I5" s="129"/>
      <c r="J5" s="914"/>
      <c r="K5" s="915"/>
    </row>
    <row r="6" spans="1:24" ht="20.100000000000001" customHeight="1" x14ac:dyDescent="0.15">
      <c r="A6" s="69" t="s">
        <v>24</v>
      </c>
      <c r="B6" s="70"/>
      <c r="C6" s="128"/>
      <c r="D6" s="32"/>
      <c r="E6" s="32"/>
      <c r="F6" s="32"/>
      <c r="G6" s="32"/>
      <c r="H6" s="12" t="s">
        <v>25</v>
      </c>
      <c r="I6" s="129">
        <f>COUNTIFS(B6:H6,"&lt;&gt;空",B6:H6,"&lt;&gt;休",B6:H6,"&lt;&gt;調",B6:H6,"&lt;&gt;",B6:H6,"&lt;&gt;調整休")</f>
        <v>1</v>
      </c>
      <c r="J6" s="904">
        <f>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10-15"))*(4.5)</f>
        <v>4.5</v>
      </c>
      <c r="K6" s="905"/>
      <c r="N6" s="6"/>
      <c r="O6" s="6"/>
      <c r="P6" s="6"/>
      <c r="Q6" s="6"/>
      <c r="R6" s="6"/>
      <c r="S6" s="6"/>
      <c r="T6" s="6"/>
      <c r="U6" s="6"/>
      <c r="V6" s="6"/>
      <c r="W6" s="6"/>
      <c r="X6" s="6"/>
    </row>
    <row r="7" spans="1:24" ht="20.100000000000001" customHeight="1" x14ac:dyDescent="0.15">
      <c r="A7" s="69" t="s">
        <v>15</v>
      </c>
      <c r="B7" s="70" t="s">
        <v>25</v>
      </c>
      <c r="C7" s="63"/>
      <c r="D7" s="32"/>
      <c r="E7" s="32"/>
      <c r="F7" s="32"/>
      <c r="G7" s="32"/>
      <c r="H7" s="18"/>
      <c r="I7" s="129">
        <f>COUNTIFS(B7:H7,"&lt;&gt;空",B7:H7,"&lt;&gt;休",B7:H7,"&lt;&gt;調",B7:H7,"&lt;&gt;",B7:H7,"&lt;&gt;調整休")</f>
        <v>1</v>
      </c>
      <c r="J7" s="904">
        <f>SUM(COUNTIF(B7:H7,"9-11,15-19"))*(6)+(COUNTIF(B7:H7,"9-12,16-19"))*(6)+(COUNTIF(B7:H7,"9-13,17-19"))*(6)+(COUNTIF(B7:H7,"9-19"))*(9)+(COUNTIF(B7:H7,"9-17"))*(7.25)+(COUNTIF(B7:H7,"9-16"))*(6.25)+(COUNTIF(B7:H7,"9-15"))*(5.5)+(COUNTIF(B7:H7,"9-14"))*(4.5)+(COUNTIF(B7:H7,"9-13"))*(4)+(COUNTIF(B7:H7,"9-12"))*(3)+(COUNTIF(B7:H7,"9-11:30"))*(2.5)+(COUNTIF(B7:H7,"13-19"))*(5.5)+(COUNTIF(B7:H7,"14-19"))*(4.5)+(COUNTIF(B7:H7,"15-19"))*(4)+(COUNTIF(B7:H7,"16-19"))*(3)+(COUNTIF(B7:H7,"16:30-19"))*(2.5)+(COUNTIF(B7:H7,"10-14"))*(4)+(COUNTIF(B7:H7,"10-15"))*(4.5)</f>
        <v>4.5</v>
      </c>
      <c r="K7" s="905"/>
      <c r="N7" s="6"/>
      <c r="O7" s="6"/>
      <c r="P7" s="6"/>
      <c r="Q7" s="6"/>
      <c r="R7" s="6"/>
      <c r="S7" s="6"/>
      <c r="T7" s="6"/>
      <c r="U7" s="6"/>
      <c r="V7" s="6"/>
      <c r="W7" s="6"/>
      <c r="X7" s="6"/>
    </row>
    <row r="8" spans="1:24" ht="20.100000000000001" customHeight="1" x14ac:dyDescent="0.15">
      <c r="A8" s="69" t="s">
        <v>28</v>
      </c>
      <c r="B8" s="70" t="s">
        <v>20</v>
      </c>
      <c r="C8" s="63"/>
      <c r="D8" s="32"/>
      <c r="E8" s="32"/>
      <c r="F8" s="32"/>
      <c r="G8" s="32"/>
      <c r="H8" s="12"/>
      <c r="I8" s="129">
        <f>COUNTIFS(B8:H8,"&lt;&gt;空",B8:H8,"&lt;&gt;休",B8:H8,"&lt;&gt;調",B8:H8,"&lt;&gt;",B8:H8,"&lt;&gt;調整休")</f>
        <v>1</v>
      </c>
      <c r="J8" s="904">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4.5</v>
      </c>
      <c r="K8" s="905"/>
    </row>
    <row r="9" spans="1:24" ht="20.100000000000001" customHeight="1" thickBot="1" x14ac:dyDescent="0.2">
      <c r="A9" s="329"/>
      <c r="B9" s="83"/>
      <c r="C9" s="63"/>
      <c r="D9" s="32"/>
      <c r="E9" s="32"/>
      <c r="F9" s="32"/>
      <c r="G9" s="32"/>
      <c r="H9" s="40"/>
      <c r="I9" s="129">
        <f>COUNTIFS(B9:H9,"&lt;&gt;空",B9:H9,"&lt;&gt;休",B9:H9,"&lt;&gt;調",B9:H9,"&lt;&gt;",B9:H9,"&lt;&gt;調整休")</f>
        <v>0</v>
      </c>
      <c r="J9" s="904">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10-15"))*(4.5)</f>
        <v>0</v>
      </c>
      <c r="K9" s="905"/>
    </row>
    <row r="10" spans="1:24" ht="20.100000000000001" customHeight="1" x14ac:dyDescent="0.15">
      <c r="A10" s="130" t="s">
        <v>0</v>
      </c>
      <c r="B10" s="53">
        <v>45810</v>
      </c>
      <c r="C10" s="53">
        <v>45811</v>
      </c>
      <c r="D10" s="53">
        <v>45812</v>
      </c>
      <c r="E10" s="53">
        <v>45813</v>
      </c>
      <c r="F10" s="53">
        <v>45814</v>
      </c>
      <c r="G10" s="53">
        <v>45815</v>
      </c>
      <c r="H10" s="53">
        <v>45816</v>
      </c>
      <c r="I10" s="131"/>
      <c r="J10" s="906" t="s">
        <v>2</v>
      </c>
      <c r="K10" s="907"/>
    </row>
    <row r="11" spans="1:24" ht="20.100000000000001" customHeight="1" x14ac:dyDescent="0.15">
      <c r="A11" s="132" t="s">
        <v>3</v>
      </c>
      <c r="B11" s="2" t="s">
        <v>4</v>
      </c>
      <c r="C11" s="2" t="s">
        <v>5</v>
      </c>
      <c r="D11" s="21" t="s">
        <v>6</v>
      </c>
      <c r="E11" s="2" t="s">
        <v>7</v>
      </c>
      <c r="F11" s="2" t="s">
        <v>8</v>
      </c>
      <c r="G11" s="2" t="s">
        <v>9</v>
      </c>
      <c r="H11" s="24" t="s">
        <v>10</v>
      </c>
      <c r="I11" s="133"/>
      <c r="J11" s="908"/>
      <c r="K11" s="909"/>
    </row>
    <row r="12" spans="1:24" ht="20.100000000000001" customHeight="1" x14ac:dyDescent="0.15">
      <c r="A12" s="126" t="s">
        <v>12</v>
      </c>
      <c r="B12" s="12"/>
      <c r="C12" s="21"/>
      <c r="D12" s="21"/>
      <c r="E12" s="12"/>
      <c r="F12" s="12"/>
      <c r="G12" s="12"/>
      <c r="H12" s="12"/>
      <c r="I12" s="129"/>
      <c r="J12" s="914"/>
      <c r="K12" s="915"/>
    </row>
    <row r="13" spans="1:24" ht="20.100000000000001" customHeight="1" x14ac:dyDescent="0.15">
      <c r="A13" s="20" t="s">
        <v>24</v>
      </c>
      <c r="B13" s="12"/>
      <c r="C13" s="127"/>
      <c r="D13" s="32"/>
      <c r="E13" s="18"/>
      <c r="F13" s="12" t="s">
        <v>25</v>
      </c>
      <c r="G13" s="12" t="s">
        <v>25</v>
      </c>
      <c r="H13" s="12" t="s">
        <v>25</v>
      </c>
      <c r="I13" s="129">
        <f>COUNTIFS(B13:H13,"&lt;&gt;空",B13:H13,"&lt;&gt;休",B13:H13,"&lt;&gt;調",B13:H13,"&lt;&gt;",B13:H13,"&lt;&gt;調整休")</f>
        <v>3</v>
      </c>
      <c r="J13" s="904" t="s">
        <v>81</v>
      </c>
      <c r="K13" s="905"/>
    </row>
    <row r="14" spans="1:24" ht="20.100000000000001" customHeight="1" x14ac:dyDescent="0.15">
      <c r="A14" s="20" t="s">
        <v>15</v>
      </c>
      <c r="B14" s="12" t="s">
        <v>25</v>
      </c>
      <c r="C14" s="21"/>
      <c r="D14" s="32"/>
      <c r="E14" s="12" t="s">
        <v>25</v>
      </c>
      <c r="F14" s="18"/>
      <c r="G14" s="12" t="s">
        <v>25</v>
      </c>
      <c r="H14" s="18"/>
      <c r="I14" s="129">
        <f>COUNTIFS(B14:H14,"&lt;&gt;空",B14:H14,"&lt;&gt;休",B14:H14,"&lt;&gt;調",B14:H14,"&lt;&gt;",B14:H14,"&lt;&gt;調整休")</f>
        <v>3</v>
      </c>
      <c r="J14" s="904" t="s">
        <v>81</v>
      </c>
      <c r="K14" s="905"/>
    </row>
    <row r="15" spans="1:24" ht="20.100000000000001" customHeight="1" x14ac:dyDescent="0.15">
      <c r="A15" s="20" t="s">
        <v>28</v>
      </c>
      <c r="B15" s="12" t="s">
        <v>20</v>
      </c>
      <c r="C15" s="21"/>
      <c r="D15" s="32"/>
      <c r="E15" s="12" t="s">
        <v>20</v>
      </c>
      <c r="F15" s="12" t="s">
        <v>20</v>
      </c>
      <c r="G15" s="12"/>
      <c r="H15" s="12"/>
      <c r="I15" s="129">
        <f>COUNTIFS(B15:H15,"&lt;&gt;空",B15:H15,"&lt;&gt;休",B15:H15,"&lt;&gt;調",B15:H15,"&lt;&gt;",B15:H15,"&lt;&gt;調整休")</f>
        <v>3</v>
      </c>
      <c r="J15" s="904">
        <v>9</v>
      </c>
      <c r="K15" s="905"/>
    </row>
    <row r="16" spans="1:24" ht="20.100000000000001" customHeight="1" x14ac:dyDescent="0.15">
      <c r="A16" s="20"/>
      <c r="B16" s="12"/>
      <c r="C16" s="106"/>
      <c r="D16" s="36"/>
      <c r="E16" s="12"/>
      <c r="F16" s="12"/>
      <c r="G16" s="40"/>
      <c r="H16" s="12"/>
      <c r="I16" s="129">
        <f>COUNTIFS(B16:H16,"&lt;&gt;空",B16:H16,"&lt;&gt;休",B16:H16,"&lt;&gt;調",B16:H16,"&lt;&gt;",B16:H16,"&lt;&gt;調整休")</f>
        <v>0</v>
      </c>
      <c r="J16" s="904">
        <f>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0</v>
      </c>
      <c r="K16" s="905"/>
    </row>
    <row r="17" spans="1:11" ht="20.100000000000001" customHeight="1" x14ac:dyDescent="0.15">
      <c r="A17" s="130" t="s">
        <v>0</v>
      </c>
      <c r="B17" s="23">
        <v>45817</v>
      </c>
      <c r="C17" s="23">
        <v>45818</v>
      </c>
      <c r="D17" s="23">
        <v>45819</v>
      </c>
      <c r="E17" s="23">
        <v>45820</v>
      </c>
      <c r="F17" s="23">
        <v>45821</v>
      </c>
      <c r="G17" s="23">
        <v>45822</v>
      </c>
      <c r="H17" s="23">
        <v>45823</v>
      </c>
      <c r="I17" s="131"/>
      <c r="J17" s="906" t="s">
        <v>2</v>
      </c>
      <c r="K17" s="907"/>
    </row>
    <row r="18" spans="1:11" ht="20.100000000000001" customHeight="1" x14ac:dyDescent="0.15">
      <c r="A18" s="134" t="s">
        <v>3</v>
      </c>
      <c r="B18" s="2" t="s">
        <v>4</v>
      </c>
      <c r="C18" s="21" t="s">
        <v>5</v>
      </c>
      <c r="D18" s="21" t="s">
        <v>6</v>
      </c>
      <c r="E18" s="2" t="s">
        <v>7</v>
      </c>
      <c r="F18" s="2" t="s">
        <v>8</v>
      </c>
      <c r="G18" s="2" t="s">
        <v>9</v>
      </c>
      <c r="H18" s="24" t="s">
        <v>10</v>
      </c>
      <c r="I18" s="133"/>
      <c r="J18" s="908"/>
      <c r="K18" s="909"/>
    </row>
    <row r="19" spans="1:11" ht="20.100000000000001" customHeight="1" x14ac:dyDescent="0.15">
      <c r="A19" s="126" t="s">
        <v>13</v>
      </c>
      <c r="B19" s="12"/>
      <c r="C19" s="21"/>
      <c r="D19" s="21"/>
      <c r="E19" s="12"/>
      <c r="F19" s="12"/>
      <c r="G19" s="12"/>
      <c r="H19" s="12"/>
      <c r="I19" s="129"/>
      <c r="J19" s="838"/>
      <c r="K19" s="915"/>
    </row>
    <row r="20" spans="1:11" ht="20.100000000000001" customHeight="1" x14ac:dyDescent="0.15">
      <c r="A20" s="20" t="s">
        <v>24</v>
      </c>
      <c r="B20" s="12"/>
      <c r="C20" s="127"/>
      <c r="D20" s="32"/>
      <c r="E20" s="18"/>
      <c r="F20" s="12" t="s">
        <v>25</v>
      </c>
      <c r="G20" s="12" t="s">
        <v>25</v>
      </c>
      <c r="H20" s="12" t="s">
        <v>25</v>
      </c>
      <c r="I20" s="129">
        <f>COUNTIFS(B20:H20,"&lt;&gt;空",B20:H20,"&lt;&gt;休",B20:H20,"&lt;&gt;調",B20:H20,"&lt;&gt;",B20:H20,"&lt;&gt;調整休")</f>
        <v>3</v>
      </c>
      <c r="J20" s="904">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10-15"))*(4.5)</f>
        <v>13.5</v>
      </c>
      <c r="K20" s="905"/>
    </row>
    <row r="21" spans="1:11" ht="20.100000000000001" customHeight="1" x14ac:dyDescent="0.15">
      <c r="A21" s="20" t="s">
        <v>15</v>
      </c>
      <c r="B21" s="12" t="s">
        <v>25</v>
      </c>
      <c r="C21" s="21"/>
      <c r="D21" s="32"/>
      <c r="E21" s="12" t="s">
        <v>25</v>
      </c>
      <c r="F21" s="18"/>
      <c r="G21" s="12" t="s">
        <v>25</v>
      </c>
      <c r="H21" s="18"/>
      <c r="I21" s="129">
        <f>COUNTIFS(B21:H21,"&lt;&gt;空",B21:H21,"&lt;&gt;休",B21:H21,"&lt;&gt;調",B21:H21,"&lt;&gt;",B21:H21,"&lt;&gt;調整休")</f>
        <v>3</v>
      </c>
      <c r="J21" s="904">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10-15"))*(4.5)</f>
        <v>13.5</v>
      </c>
      <c r="K21" s="905"/>
    </row>
    <row r="22" spans="1:11" ht="20.100000000000001" customHeight="1" x14ac:dyDescent="0.15">
      <c r="A22" s="20" t="s">
        <v>28</v>
      </c>
      <c r="B22" s="12" t="s">
        <v>20</v>
      </c>
      <c r="C22" s="21"/>
      <c r="D22" s="32"/>
      <c r="E22" s="12" t="s">
        <v>20</v>
      </c>
      <c r="F22" s="12" t="s">
        <v>20</v>
      </c>
      <c r="G22" s="12"/>
      <c r="H22" s="12"/>
      <c r="I22" s="129">
        <f>COUNTIFS(B22:H22,"&lt;&gt;空",B22:H22,"&lt;&gt;休",B22:H22,"&lt;&gt;調",B22:H22,"&lt;&gt;",B22:H22,"&lt;&gt;調整休")</f>
        <v>3</v>
      </c>
      <c r="J22" s="904">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10-15"))*(4.5)</f>
        <v>13.5</v>
      </c>
      <c r="K22" s="905"/>
    </row>
    <row r="23" spans="1:11" ht="20.100000000000001" customHeight="1" x14ac:dyDescent="0.15">
      <c r="A23" s="20"/>
      <c r="B23" s="12"/>
      <c r="C23" s="106"/>
      <c r="D23" s="36"/>
      <c r="E23" s="12"/>
      <c r="F23" s="12"/>
      <c r="G23" s="40"/>
      <c r="H23" s="12"/>
      <c r="I23" s="129">
        <f>COUNTIFS(B23:H23,"&lt;&gt;空",B23:H23,"&lt;&gt;休",B23:H23,"&lt;&gt;調",B23:H23,"&lt;&gt;",B23:H23,"&lt;&gt;調整休")</f>
        <v>0</v>
      </c>
      <c r="J23" s="904">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10-15"))*(4.5)</f>
        <v>0</v>
      </c>
      <c r="K23" s="905"/>
    </row>
    <row r="24" spans="1:11" ht="20.100000000000001" customHeight="1" x14ac:dyDescent="0.15">
      <c r="A24" s="130" t="s">
        <v>0</v>
      </c>
      <c r="B24" s="90">
        <v>45824</v>
      </c>
      <c r="C24" s="90">
        <v>45825</v>
      </c>
      <c r="D24" s="90">
        <v>45826</v>
      </c>
      <c r="E24" s="90">
        <v>45827</v>
      </c>
      <c r="F24" s="90">
        <v>45828</v>
      </c>
      <c r="G24" s="90">
        <v>45829</v>
      </c>
      <c r="H24" s="90">
        <v>45830</v>
      </c>
      <c r="I24" s="131"/>
      <c r="J24" s="906" t="s">
        <v>2</v>
      </c>
      <c r="K24" s="907"/>
    </row>
    <row r="25" spans="1:11" ht="20.100000000000001" customHeight="1" x14ac:dyDescent="0.15">
      <c r="A25" s="132" t="s">
        <v>3</v>
      </c>
      <c r="B25" s="2" t="s">
        <v>4</v>
      </c>
      <c r="C25" s="21" t="s">
        <v>5</v>
      </c>
      <c r="D25" s="21" t="s">
        <v>6</v>
      </c>
      <c r="E25" s="2" t="s">
        <v>7</v>
      </c>
      <c r="F25" s="2" t="s">
        <v>8</v>
      </c>
      <c r="G25" s="2" t="s">
        <v>9</v>
      </c>
      <c r="H25" s="24" t="s">
        <v>10</v>
      </c>
      <c r="I25" s="133"/>
      <c r="J25" s="908"/>
      <c r="K25" s="909"/>
    </row>
    <row r="26" spans="1:11" ht="20.100000000000001" customHeight="1" x14ac:dyDescent="0.15">
      <c r="A26" s="126" t="s">
        <v>12</v>
      </c>
      <c r="B26" s="12"/>
      <c r="C26" s="127"/>
      <c r="D26" s="128"/>
      <c r="E26" s="52"/>
      <c r="F26" s="12"/>
      <c r="G26" s="12"/>
      <c r="H26" s="12"/>
      <c r="I26" s="129"/>
      <c r="J26" s="910"/>
      <c r="K26" s="911"/>
    </row>
    <row r="27" spans="1:11" ht="20.100000000000001" customHeight="1" x14ac:dyDescent="0.15">
      <c r="A27" s="20" t="s">
        <v>24</v>
      </c>
      <c r="B27" s="12"/>
      <c r="C27" s="127"/>
      <c r="D27" s="32"/>
      <c r="E27" s="18"/>
      <c r="F27" s="12" t="s">
        <v>25</v>
      </c>
      <c r="G27" s="12" t="s">
        <v>25</v>
      </c>
      <c r="H27" s="12" t="s">
        <v>25</v>
      </c>
      <c r="I27" s="129">
        <f>COUNTIFS(B27:H27,"&lt;&gt;空",B27:H27,"&lt;&gt;休",B27:H27,"&lt;&gt;調",B27:H27,"&lt;&gt;",B27:H27,"&lt;&gt;調整休")</f>
        <v>3</v>
      </c>
      <c r="J27" s="904">
        <f>SUM(COUNTIF(B27:H27,"9-11,15-19"))*(6)+(COUNTIF(B27:H27,"9-12,16-19"))*(6)+(COUNTIF(B27:H27,"9-13,17-19"))*(6)+(COUNTIF(B27:H27,"9-19"))*(9)+(COUNTIF(B27:H27,"9-17"))*(7.25)+(COUNTIF(B27:H27,"9-16"))*(6.25)+(COUNTIF(B27:H27,"9-15"))*(5.5)+(COUNTIF(B27:H27,"9-14"))*(4.5)+(COUNTIF(B27:H27,"9-13"))*(4)+(COUNTIF(B27:H27,"9-12"))*(3)+(COUNTIF(B27:H27,"9-11:30"))*(2.5)+(COUNTIF(B27:H27,"13-19"))*(5.5)+(COUNTIF(B27:H27,"14-19"))*(4.5)+(COUNTIF(B27:H27,"15-19"))*(4)+(COUNTIF(B27:H27,"16-19"))*(3)+(COUNTIF(B27:H27,"16:30-19"))*(2.5)+(COUNTIF(B27:H27,"10-14"))*(4)+(COUNTIF(B27:H27,"10-15"))*(4.5)</f>
        <v>13.5</v>
      </c>
      <c r="K27" s="905"/>
    </row>
    <row r="28" spans="1:11" ht="20.100000000000001" customHeight="1" x14ac:dyDescent="0.15">
      <c r="A28" s="20" t="s">
        <v>15</v>
      </c>
      <c r="B28" s="12" t="s">
        <v>25</v>
      </c>
      <c r="C28" s="21"/>
      <c r="D28" s="32"/>
      <c r="E28" s="12" t="s">
        <v>25</v>
      </c>
      <c r="F28" s="18"/>
      <c r="G28" s="12" t="s">
        <v>25</v>
      </c>
      <c r="H28" s="18"/>
      <c r="I28" s="129">
        <f>COUNTIFS(B28:H28,"&lt;&gt;空",B28:H28,"&lt;&gt;休",B28:H28,"&lt;&gt;調",B28:H28,"&lt;&gt;",B28:H28,"&lt;&gt;調整休")</f>
        <v>3</v>
      </c>
      <c r="J28" s="904">
        <f>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10-15"))*(4.5)</f>
        <v>13.5</v>
      </c>
      <c r="K28" s="905"/>
    </row>
    <row r="29" spans="1:11" ht="20.100000000000001" customHeight="1" x14ac:dyDescent="0.15">
      <c r="A29" s="20" t="s">
        <v>28</v>
      </c>
      <c r="B29" s="59"/>
      <c r="C29" s="21"/>
      <c r="D29" s="32"/>
      <c r="E29" s="12" t="s">
        <v>20</v>
      </c>
      <c r="F29" s="12" t="s">
        <v>20</v>
      </c>
      <c r="G29" s="12"/>
      <c r="H29" s="12"/>
      <c r="I29" s="129">
        <f>COUNTIFS(B29:H29,"&lt;&gt;空",B29:H29,"&lt;&gt;休",B29:H29,"&lt;&gt;調",B29:H29,"&lt;&gt;",B29:H29,"&lt;&gt;調整休")</f>
        <v>2</v>
      </c>
      <c r="J29" s="904">
        <f>SUM(COUNTIF(B29:H29,"9-11,15-19"))*(6)+(COUNTIF(B29:H29,"9-12,16-19"))*(6)+(COUNTIF(B29:H29,"9-13,17-19"))*(6)+(COUNTIF(B29:H29,"9-19"))*(9)+(COUNTIF(B29:H29,"9-17"))*(7.25)+(COUNTIF(B29:H29,"9-16"))*(6.25)+(COUNTIF(B29:H29,"9-15"))*(5.5)+(COUNTIF(B29:H29,"9-14"))*(4.5)+(COUNTIF(B29:H29,"9-13"))*(4)+(COUNTIF(B29:H29,"9-12"))*(3)+(COUNTIF(B29:H29,"9-11:30"))*(2.5)+(COUNTIF(B29:H29,"13-19"))*(5.5)+(COUNTIF(B29:H29,"14-19"))*(4.5)+(COUNTIF(B29:H29,"15-19"))*(4)+(COUNTIF(B29:H29,"16-19"))*(3)+(COUNTIF(B29:H29,"16:30-19"))*(2.5)+(COUNTIF(B29:H29,"10-14"))*(4)+(COUNTIF(B29:H29,"10-15"))*(4.5)</f>
        <v>9</v>
      </c>
      <c r="K29" s="905"/>
    </row>
    <row r="30" spans="1:11" ht="20.100000000000001" customHeight="1" x14ac:dyDescent="0.15">
      <c r="A30" s="20"/>
      <c r="B30" s="12"/>
      <c r="C30" s="106"/>
      <c r="D30" s="36"/>
      <c r="E30" s="12"/>
      <c r="F30" s="12"/>
      <c r="G30" s="40"/>
      <c r="H30" s="12"/>
      <c r="I30" s="129">
        <f>COUNTIFS(B30:H30,"&lt;&gt;空",B30:H30,"&lt;&gt;休",B30:H30,"&lt;&gt;調",B30:H30,"&lt;&gt;",B30:H30,"&lt;&gt;調整休")</f>
        <v>0</v>
      </c>
      <c r="J30" s="904">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10-15"))*(4.5)</f>
        <v>0</v>
      </c>
      <c r="K30" s="905"/>
    </row>
    <row r="31" spans="1:11" ht="20.100000000000001" customHeight="1" x14ac:dyDescent="0.15">
      <c r="A31" s="130" t="s">
        <v>0</v>
      </c>
      <c r="B31" s="23">
        <v>45831</v>
      </c>
      <c r="C31" s="23">
        <v>45832</v>
      </c>
      <c r="D31" s="23">
        <v>45833</v>
      </c>
      <c r="E31" s="23">
        <v>45834</v>
      </c>
      <c r="F31" s="23">
        <v>45835</v>
      </c>
      <c r="G31" s="23">
        <v>45836</v>
      </c>
      <c r="H31" s="23">
        <v>45837</v>
      </c>
      <c r="I31" s="131"/>
      <c r="J31" s="906" t="s">
        <v>2</v>
      </c>
      <c r="K31" s="907"/>
    </row>
    <row r="32" spans="1:11" ht="20.100000000000001" customHeight="1" x14ac:dyDescent="0.15">
      <c r="A32" s="134" t="s">
        <v>3</v>
      </c>
      <c r="B32" s="2" t="s">
        <v>4</v>
      </c>
      <c r="C32" s="316" t="s">
        <v>5</v>
      </c>
      <c r="D32" s="21" t="s">
        <v>6</v>
      </c>
      <c r="E32" s="2" t="s">
        <v>7</v>
      </c>
      <c r="F32" s="2" t="s">
        <v>8</v>
      </c>
      <c r="G32" s="2" t="s">
        <v>9</v>
      </c>
      <c r="H32" s="24" t="s">
        <v>10</v>
      </c>
      <c r="I32" s="133"/>
      <c r="J32" s="908"/>
      <c r="K32" s="909"/>
    </row>
    <row r="33" spans="1:14" ht="20.100000000000001" customHeight="1" x14ac:dyDescent="0.15">
      <c r="A33" s="126" t="s">
        <v>13</v>
      </c>
      <c r="B33" s="52"/>
      <c r="C33" s="127"/>
      <c r="D33" s="128"/>
      <c r="E33" s="52"/>
      <c r="F33" s="25" t="s">
        <v>11</v>
      </c>
      <c r="G33" s="12"/>
      <c r="H33" s="11"/>
      <c r="I33" s="9"/>
      <c r="J33" s="912"/>
      <c r="K33" s="913"/>
    </row>
    <row r="34" spans="1:14" ht="20.100000000000001" customHeight="1" x14ac:dyDescent="0.15">
      <c r="A34" s="20" t="s">
        <v>24</v>
      </c>
      <c r="B34" s="12"/>
      <c r="C34" s="127"/>
      <c r="D34" s="32"/>
      <c r="E34" s="18"/>
      <c r="F34" s="12" t="s">
        <v>25</v>
      </c>
      <c r="G34" s="12" t="s">
        <v>25</v>
      </c>
      <c r="H34" s="11"/>
      <c r="I34" s="129">
        <f>COUNTIFS(B34:H34,"&lt;&gt;空",B34:H34,"&lt;&gt;休",B34:H34,"&lt;&gt;調",B34:H34,"&lt;&gt;",B34:H34,"&lt;&gt;調整休")</f>
        <v>2</v>
      </c>
      <c r="J34" s="904">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10-15"))*(4.5)</f>
        <v>9</v>
      </c>
      <c r="K34" s="905"/>
    </row>
    <row r="35" spans="1:14" ht="20.100000000000001" customHeight="1" x14ac:dyDescent="0.15">
      <c r="A35" s="20" t="s">
        <v>15</v>
      </c>
      <c r="B35" s="12" t="s">
        <v>25</v>
      </c>
      <c r="C35" s="21"/>
      <c r="D35" s="32"/>
      <c r="E35" s="12" t="s">
        <v>25</v>
      </c>
      <c r="F35" s="18"/>
      <c r="G35" s="12" t="s">
        <v>25</v>
      </c>
      <c r="H35" s="136"/>
      <c r="I35" s="129">
        <f>COUNTIFS(B35:H35,"&lt;&gt;空",B35:H35,"&lt;&gt;休",B35:H35,"&lt;&gt;調",B35:H35,"&lt;&gt;",B35:H35,"&lt;&gt;調整休")</f>
        <v>3</v>
      </c>
      <c r="J35" s="904">
        <f>SUM(COUNTIF(B35:H35,"9-11,15-19"))*(6)+(COUNTIF(B35:H35,"9-12,16-19"))*(6)+(COUNTIF(B35:H35,"9-13,17-19"))*(6)+(COUNTIF(B35:H35,"9-19"))*(9)+(COUNTIF(B35:H35,"9-17"))*(7.25)+(COUNTIF(B35:H35,"9-16"))*(6.25)+(COUNTIF(B35:H35,"9-15"))*(5.5)+(COUNTIF(B35:H35,"9-14"))*(4.5)+(COUNTIF(B35:H35,"9-13"))*(4)+(COUNTIF(B35:H35,"9-12"))*(3)+(COUNTIF(B35:H35,"9-11:30"))*(2.5)+(COUNTIF(B35:H35,"13-19"))*(5.5)+(COUNTIF(B35:H35,"14-19"))*(4.5)+(COUNTIF(B35:H35,"15-19"))*(4)+(COUNTIF(B35:H35,"16-19"))*(3)+(COUNTIF(B35:H35,"16:30-19"))*(2.5)+(COUNTIF(B35:H35,"10-14"))*(4)+(COUNTIF(B35:H35,"10-15"))*(4.5)</f>
        <v>13.5</v>
      </c>
      <c r="K35" s="905"/>
    </row>
    <row r="36" spans="1:14" ht="20.100000000000001" customHeight="1" x14ac:dyDescent="0.15">
      <c r="A36" s="20" t="s">
        <v>28</v>
      </c>
      <c r="B36" s="12" t="s">
        <v>20</v>
      </c>
      <c r="C36" s="21"/>
      <c r="D36" s="32"/>
      <c r="E36" s="12" t="s">
        <v>20</v>
      </c>
      <c r="F36" s="12" t="s">
        <v>20</v>
      </c>
      <c r="G36" s="12"/>
      <c r="H36" s="11"/>
      <c r="I36" s="129">
        <f>COUNTIFS(B36:H36,"&lt;&gt;空",B36:H36,"&lt;&gt;休",B36:H36,"&lt;&gt;調",B36:H36,"&lt;&gt;",B36:H36,"&lt;&gt;調整休")</f>
        <v>3</v>
      </c>
      <c r="J36" s="904">
        <f>SUM(COUNTIF(B36:H36,"9-11,15-19"))*(6)+(COUNTIF(B36:H36,"9-12,16-19"))*(6)+(COUNTIF(B36:H36,"9-13,17-19"))*(6)+(COUNTIF(B36:H36,"9-19"))*(9)+(COUNTIF(B36:H36,"9-17"))*(7.25)+(COUNTIF(B36:H36,"9-16"))*(6.25)+(COUNTIF(B36:H36,"9-15"))*(5.5)+(COUNTIF(B36:H36,"9-14"))*(4.5)+(COUNTIF(B36:H36,"9-13"))*(4)+(COUNTIF(B36:H36,"9-12"))*(3)+(COUNTIF(B36:H36,"9-11:30"))*(2.5)+(COUNTIF(B36:H36,"13-19"))*(5.5)+(COUNTIF(B36:H36,"14-19"))*(4.5)+(COUNTIF(B36:H36,"15-19"))*(4)+(COUNTIF(B36:H36,"16-19"))*(3)+(COUNTIF(B36:H36,"16:30-19"))*(2.5)+(COUNTIF(B36:H36,"10-14"))*(4)+(COUNTIF(B36:H36,"10-15"))*(4.5)</f>
        <v>13.5</v>
      </c>
      <c r="K36" s="905"/>
    </row>
    <row r="37" spans="1:14" ht="20.100000000000001" customHeight="1" x14ac:dyDescent="0.15">
      <c r="A37" s="20"/>
      <c r="B37" s="12"/>
      <c r="C37" s="106"/>
      <c r="D37" s="36"/>
      <c r="E37" s="12"/>
      <c r="F37" s="12"/>
      <c r="G37" s="40"/>
      <c r="H37" s="137"/>
      <c r="I37" s="129">
        <f>COUNTIFS(B37:H37,"&lt;&gt;空",B37:H37,"&lt;&gt;休",B37:H37,"&lt;&gt;調",B37:H37,"&lt;&gt;",B37:H37,"&lt;&gt;調整休")</f>
        <v>0</v>
      </c>
      <c r="J37" s="904">
        <f>SUM(COUNTIF(B37:H37,"9-11,15-19"))*(6)+(COUNTIF(B37:H37,"9-12,16-19"))*(6)+(COUNTIF(B37:H37,"9-13,17-19"))*(6)+(COUNTIF(B37:H37,"9-19"))*(9)+(COUNTIF(B37:H37,"9-17"))*(7.25)+(COUNTIF(B37:H37,"9-16"))*(6.25)+(COUNTIF(B37:H37,"9-15"))*(5.5)+(COUNTIF(B37:H37,"9-14"))*(4.5)+(COUNTIF(B37:H37,"9-13"))*(4)+(COUNTIF(B37:H37,"9-12"))*(3)+(COUNTIF(B37:H37,"9-11:30"))*(2.5)+(COUNTIF(B37:H37,"13-19"))*(5.5)+(COUNTIF(B37:H37,"14-19"))*(4.5)+(COUNTIF(B37:H37,"15-19"))*(4)+(COUNTIF(B37:H37,"16-19"))*(3)+(COUNTIF(B37:H37,"16:30-19"))*(2.5)+(COUNTIF(B37:H37,"10-14"))*(4)+(COUNTIF(B37:H37,"10-15"))*(4.5)</f>
        <v>0</v>
      </c>
      <c r="K37" s="905"/>
      <c r="M37" s="10"/>
      <c r="N37" s="10"/>
    </row>
    <row r="38" spans="1:14" ht="20.100000000000001" customHeight="1" x14ac:dyDescent="0.15">
      <c r="A38" s="41"/>
      <c r="B38" s="42"/>
      <c r="C38" s="42"/>
      <c r="D38" s="42"/>
      <c r="E38" s="42"/>
      <c r="F38" s="42"/>
      <c r="G38" s="42"/>
      <c r="H38" s="42"/>
      <c r="I38" s="959" t="s">
        <v>212</v>
      </c>
      <c r="J38" s="959"/>
      <c r="K38" s="959"/>
    </row>
    <row r="39" spans="1:14" ht="20.100000000000001" customHeight="1" x14ac:dyDescent="0.15">
      <c r="A39" s="699" t="s">
        <v>36</v>
      </c>
      <c r="B39" s="700"/>
      <c r="C39" s="13"/>
      <c r="D39" s="897" t="s">
        <v>31</v>
      </c>
      <c r="E39" s="897"/>
      <c r="H39" s="10"/>
      <c r="I39" s="10"/>
      <c r="M39" s="123"/>
      <c r="N39" s="135"/>
    </row>
    <row r="40" spans="1:14" ht="20.100000000000001" customHeight="1" x14ac:dyDescent="0.15">
      <c r="A40" s="702" t="s">
        <v>85</v>
      </c>
      <c r="B40" s="703"/>
      <c r="C40" s="903" t="s">
        <v>34</v>
      </c>
      <c r="D40" s="899"/>
      <c r="E40" s="899"/>
      <c r="F40" s="899"/>
      <c r="G40" s="899"/>
      <c r="H40" s="899"/>
      <c r="I40" s="899"/>
      <c r="J40" s="899"/>
      <c r="K40" s="899"/>
      <c r="M40" s="123"/>
      <c r="N40" s="135"/>
    </row>
    <row r="41" spans="1:14" ht="20.100000000000001" customHeight="1" x14ac:dyDescent="0.15">
      <c r="A41" s="702" t="s">
        <v>86</v>
      </c>
      <c r="B41" s="703"/>
      <c r="C41" s="903" t="s">
        <v>30</v>
      </c>
      <c r="D41" s="899"/>
      <c r="E41" s="899"/>
      <c r="F41" s="899"/>
      <c r="G41" s="899"/>
      <c r="H41" s="899"/>
      <c r="I41" s="899"/>
      <c r="J41" s="899"/>
      <c r="K41" s="899"/>
    </row>
    <row r="42" spans="1:14" ht="20.100000000000001" customHeight="1" x14ac:dyDescent="0.15">
      <c r="A42" s="95" t="s">
        <v>87</v>
      </c>
      <c r="B42" s="96"/>
      <c r="C42" s="34" t="s">
        <v>32</v>
      </c>
      <c r="D42" s="35"/>
      <c r="E42" s="35"/>
      <c r="F42" s="35"/>
      <c r="G42" s="35"/>
      <c r="H42" s="35"/>
      <c r="I42" s="35"/>
      <c r="J42" s="35"/>
      <c r="K42" s="35"/>
    </row>
    <row r="43" spans="1:14" ht="20.100000000000001" customHeight="1" x14ac:dyDescent="0.15">
      <c r="A43" s="95" t="s">
        <v>88</v>
      </c>
      <c r="B43" s="96"/>
      <c r="C43" s="903" t="s">
        <v>65</v>
      </c>
      <c r="D43" s="899"/>
      <c r="E43" s="899"/>
      <c r="F43" s="899"/>
      <c r="G43" s="899"/>
      <c r="H43" s="899"/>
      <c r="I43" s="899"/>
      <c r="J43" s="899"/>
      <c r="K43" s="899"/>
    </row>
    <row r="44" spans="1:14" ht="20.100000000000001" customHeight="1" x14ac:dyDescent="0.15">
      <c r="A44" s="694"/>
      <c r="B44" s="695"/>
      <c r="C44" s="903" t="s">
        <v>33</v>
      </c>
      <c r="D44" s="899"/>
      <c r="E44" s="899"/>
      <c r="F44" s="899"/>
      <c r="G44" s="899"/>
      <c r="H44" s="899"/>
      <c r="I44" s="899"/>
      <c r="J44" s="899"/>
      <c r="K44" s="899"/>
    </row>
    <row r="45" spans="1:14" ht="20.100000000000001" customHeight="1" x14ac:dyDescent="0.15">
      <c r="A45" s="896"/>
      <c r="B45" s="896"/>
      <c r="C45" s="35" t="s">
        <v>35</v>
      </c>
      <c r="D45" s="35"/>
      <c r="E45" s="35"/>
      <c r="F45" s="35"/>
      <c r="G45" s="35"/>
      <c r="H45" s="35"/>
      <c r="I45" s="35"/>
      <c r="J45" s="35"/>
      <c r="K45" s="35"/>
    </row>
    <row r="46" spans="1:14" ht="20.100000000000001" customHeight="1" x14ac:dyDescent="0.15">
      <c r="A46" s="898"/>
      <c r="B46" s="898"/>
      <c r="C46" s="899" t="s">
        <v>104</v>
      </c>
      <c r="D46" s="899"/>
      <c r="E46" s="899"/>
      <c r="F46" s="899"/>
      <c r="G46" s="899"/>
      <c r="H46" s="899"/>
      <c r="I46" s="899"/>
      <c r="J46" s="899"/>
      <c r="K46" s="899"/>
    </row>
    <row r="47" spans="1:14" ht="20.100000000000001" customHeight="1" x14ac:dyDescent="0.15">
      <c r="A47" s="898"/>
      <c r="B47" s="898"/>
      <c r="C47" s="899" t="s">
        <v>105</v>
      </c>
      <c r="D47" s="899"/>
      <c r="E47" s="899"/>
      <c r="F47" s="899"/>
      <c r="G47" s="899"/>
      <c r="H47" s="899"/>
      <c r="I47" s="899"/>
      <c r="J47" s="899"/>
      <c r="K47" s="899"/>
    </row>
  </sheetData>
  <mergeCells count="48">
    <mergeCell ref="J6:K6"/>
    <mergeCell ref="B1:F1"/>
    <mergeCell ref="H1:K1"/>
    <mergeCell ref="I3:I4"/>
    <mergeCell ref="J3:K4"/>
    <mergeCell ref="J5:K5"/>
    <mergeCell ref="J20:K20"/>
    <mergeCell ref="J7:K7"/>
    <mergeCell ref="J8:K8"/>
    <mergeCell ref="J9:K9"/>
    <mergeCell ref="J10:K11"/>
    <mergeCell ref="J12:K12"/>
    <mergeCell ref="J13:K13"/>
    <mergeCell ref="J14:K14"/>
    <mergeCell ref="J15:K15"/>
    <mergeCell ref="J16:K16"/>
    <mergeCell ref="J17:K18"/>
    <mergeCell ref="J19:K19"/>
    <mergeCell ref="J34:K34"/>
    <mergeCell ref="J21:K21"/>
    <mergeCell ref="J22:K22"/>
    <mergeCell ref="J23:K23"/>
    <mergeCell ref="J24:K25"/>
    <mergeCell ref="J26:K26"/>
    <mergeCell ref="J27:K27"/>
    <mergeCell ref="J28:K28"/>
    <mergeCell ref="J29:K29"/>
    <mergeCell ref="J30:K30"/>
    <mergeCell ref="J31:K32"/>
    <mergeCell ref="J33:K33"/>
    <mergeCell ref="A44:B44"/>
    <mergeCell ref="C44:K44"/>
    <mergeCell ref="J35:K35"/>
    <mergeCell ref="J36:K36"/>
    <mergeCell ref="J37:K37"/>
    <mergeCell ref="I38:K38"/>
    <mergeCell ref="A39:B39"/>
    <mergeCell ref="D39:E39"/>
    <mergeCell ref="A40:B40"/>
    <mergeCell ref="C40:K40"/>
    <mergeCell ref="A41:B41"/>
    <mergeCell ref="C41:K41"/>
    <mergeCell ref="C43:K43"/>
    <mergeCell ref="A45:B45"/>
    <mergeCell ref="A46:B46"/>
    <mergeCell ref="C46:K46"/>
    <mergeCell ref="A47:B47"/>
    <mergeCell ref="C47:K47"/>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3F060CE-9710-4199-BA11-2AD2A628652E}">
          <x14:formula1>
            <xm:f>'F:\Users\clmiwa-three\Downloads\[《中村》新田・草加 エリア 仮シフト【12月16日～1月15日】.xlsx]参照データベース'!#REF!</xm:f>
          </x14:formula1>
          <xm:sqref>G1 D38:H38 D37 C23:D23 C30:D30 E26 B33 C9:G9 C37:C38 E33 C16:D16</xm:sqref>
        </x14:dataValidation>
      </x14:dataValidations>
    </ext>
  </extLst>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E158E-8A1E-4507-9471-611CDFDB8382}">
  <sheetPr codeName="Sheet1">
    <tabColor theme="7" tint="0.59999389629810485"/>
    <pageSetUpPr fitToPage="1"/>
  </sheetPr>
  <dimension ref="A1:N52"/>
  <sheetViews>
    <sheetView zoomScale="96" zoomScaleNormal="96" workbookViewId="0">
      <selection activeCell="P18" sqref="P18"/>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6.5" customHeight="1" thickBot="1" x14ac:dyDescent="0.2">
      <c r="A1" s="60" t="s">
        <v>69</v>
      </c>
      <c r="B1" s="683" t="s">
        <v>208</v>
      </c>
      <c r="C1" s="683"/>
      <c r="D1" s="683"/>
      <c r="E1" s="683"/>
      <c r="F1" s="683"/>
      <c r="H1" s="760" t="s">
        <v>190</v>
      </c>
      <c r="I1" s="761"/>
      <c r="J1" s="761"/>
      <c r="K1" s="762"/>
    </row>
    <row r="2" spans="1:11" ht="8.4499999999999993" customHeight="1" thickBot="1" x14ac:dyDescent="0.2">
      <c r="A2" s="14"/>
      <c r="I2" s="14"/>
      <c r="J2" s="3"/>
      <c r="K2" s="4"/>
    </row>
    <row r="3" spans="1:11" ht="16.5" customHeight="1" x14ac:dyDescent="0.15">
      <c r="A3" s="64" t="s">
        <v>64</v>
      </c>
      <c r="B3" s="320">
        <v>45838</v>
      </c>
      <c r="C3" s="259"/>
      <c r="D3" s="259"/>
      <c r="E3" s="259"/>
      <c r="F3" s="259"/>
      <c r="G3" s="259"/>
      <c r="H3" s="259">
        <v>45809</v>
      </c>
      <c r="I3" s="727" t="s">
        <v>1</v>
      </c>
      <c r="J3" s="717" t="s">
        <v>2</v>
      </c>
      <c r="K3" s="718"/>
    </row>
    <row r="4" spans="1:11" ht="16.5" customHeight="1" x14ac:dyDescent="0.15">
      <c r="A4" s="65" t="s">
        <v>3</v>
      </c>
      <c r="B4" s="66" t="s">
        <v>4</v>
      </c>
      <c r="C4" s="62"/>
      <c r="D4" s="21"/>
      <c r="E4" s="2"/>
      <c r="F4" s="2"/>
      <c r="G4" s="2"/>
      <c r="H4" s="24" t="s">
        <v>10</v>
      </c>
      <c r="I4" s="728"/>
      <c r="J4" s="719"/>
      <c r="K4" s="720"/>
    </row>
    <row r="5" spans="1:11" ht="18" customHeight="1" x14ac:dyDescent="0.15">
      <c r="A5" s="67" t="s">
        <v>12</v>
      </c>
      <c r="B5" s="70"/>
      <c r="C5" s="62"/>
      <c r="D5" s="2"/>
      <c r="E5" s="2"/>
      <c r="F5" s="2"/>
      <c r="G5" s="17" t="s">
        <v>13</v>
      </c>
      <c r="H5" s="12"/>
      <c r="I5" s="5"/>
      <c r="J5" s="682"/>
      <c r="K5" s="692"/>
    </row>
    <row r="6" spans="1:11" ht="22.5" customHeight="1" x14ac:dyDescent="0.15">
      <c r="A6" s="312" t="s">
        <v>191</v>
      </c>
      <c r="B6" s="303" t="s">
        <v>20</v>
      </c>
      <c r="C6" s="304"/>
      <c r="D6" s="305"/>
      <c r="E6" s="305"/>
      <c r="F6" s="305"/>
      <c r="G6" s="305"/>
      <c r="H6" s="306"/>
      <c r="I6" s="5">
        <f t="shared" ref="I6:I9" si="0">COUNTIFS(B6:H6,"&lt;&gt;空",B6:H6,"&lt;&gt;休",B6:H6,"&lt;&gt;調",B6:H6,"&lt;&gt;",B6:H6,"&lt;&gt;調整休")</f>
        <v>1</v>
      </c>
      <c r="J6" s="758">
        <f t="shared" ref="J6" si="1">SUM(COUNTIF(B6:H6,"9-14"))*(5)+(COUNTIF(B6:H6,"14-19"))*(5)+(COUNTIF(B6:H6,"9-14・17-19"))*(7)</f>
        <v>5</v>
      </c>
      <c r="K6" s="759"/>
    </row>
    <row r="7" spans="1:11" ht="22.5" customHeight="1" x14ac:dyDescent="0.15">
      <c r="A7" s="313" t="s">
        <v>192</v>
      </c>
      <c r="B7" s="303" t="s">
        <v>21</v>
      </c>
      <c r="C7" s="307"/>
      <c r="D7" s="308"/>
      <c r="E7" s="308"/>
      <c r="F7" s="308"/>
      <c r="G7" s="308"/>
      <c r="H7" s="306" t="s">
        <v>21</v>
      </c>
      <c r="I7" s="5">
        <f t="shared" si="0"/>
        <v>2</v>
      </c>
      <c r="J7" s="758">
        <f t="shared" ref="J7:J8" si="2">SUM(COUNTIF(B7:H7,"9-14"))*(5)+(COUNTIF(B7:H7,"14-19"))*(5)+(COUNTIF(B7:H7,"9-14・17-19"))*(7)</f>
        <v>10</v>
      </c>
      <c r="K7" s="759"/>
    </row>
    <row r="8" spans="1:11" ht="22.5" customHeight="1" x14ac:dyDescent="0.15">
      <c r="A8" s="313" t="s">
        <v>193</v>
      </c>
      <c r="B8" s="303"/>
      <c r="C8" s="307"/>
      <c r="D8" s="308"/>
      <c r="E8" s="308"/>
      <c r="F8" s="308"/>
      <c r="G8" s="308"/>
      <c r="H8" s="306" t="s">
        <v>20</v>
      </c>
      <c r="I8" s="5">
        <f t="shared" si="0"/>
        <v>1</v>
      </c>
      <c r="J8" s="758">
        <f t="shared" si="2"/>
        <v>5</v>
      </c>
      <c r="K8" s="759"/>
    </row>
    <row r="9" spans="1:11" ht="22.5" customHeight="1" x14ac:dyDescent="0.15">
      <c r="A9" s="313" t="s">
        <v>95</v>
      </c>
      <c r="B9" s="303"/>
      <c r="C9" s="309"/>
      <c r="D9" s="310"/>
      <c r="E9" s="310"/>
      <c r="F9" s="310"/>
      <c r="G9" s="310"/>
      <c r="H9" s="306" t="s">
        <v>68</v>
      </c>
      <c r="I9" s="5">
        <f t="shared" si="0"/>
        <v>1</v>
      </c>
      <c r="J9" s="758">
        <f>SUM(COUNTIF(B9:H9,"9-14"))*(5)+(COUNTIF(B9:H9,"14-19"))*(5)+(COUNTIF(B9:H9,"9-14・17-19"))*(7)+(COUNTIF(B9:H9,"15-19"))*(4)+(COUNTIF(B9:H9,"14-18"))*(4)</f>
        <v>4</v>
      </c>
      <c r="K9" s="759"/>
    </row>
    <row r="10" spans="1:11" ht="22.5" customHeight="1" thickBot="1" x14ac:dyDescent="0.2">
      <c r="A10" s="81" t="s">
        <v>66</v>
      </c>
      <c r="B10" s="311"/>
      <c r="C10" s="309"/>
      <c r="D10" s="310"/>
      <c r="E10" s="310"/>
      <c r="F10" s="310"/>
      <c r="G10" s="310"/>
      <c r="H10" s="306"/>
      <c r="I10" s="5"/>
      <c r="J10" s="682"/>
      <c r="K10" s="692"/>
    </row>
    <row r="11" spans="1:11" ht="16.5" customHeight="1" x14ac:dyDescent="0.15">
      <c r="A11" s="33" t="s">
        <v>0</v>
      </c>
      <c r="B11" s="53">
        <v>45810</v>
      </c>
      <c r="C11" s="53">
        <v>45811</v>
      </c>
      <c r="D11" s="53">
        <v>45812</v>
      </c>
      <c r="E11" s="53">
        <v>45813</v>
      </c>
      <c r="F11" s="53">
        <v>45814</v>
      </c>
      <c r="G11" s="53">
        <v>45815</v>
      </c>
      <c r="H11" s="53">
        <v>45816</v>
      </c>
      <c r="I11" s="727" t="s">
        <v>1</v>
      </c>
      <c r="J11" s="717" t="s">
        <v>2</v>
      </c>
      <c r="K11" s="718"/>
    </row>
    <row r="12" spans="1:11" ht="16.5" customHeight="1" x14ac:dyDescent="0.15">
      <c r="A12" s="22" t="s">
        <v>3</v>
      </c>
      <c r="B12" s="2" t="s">
        <v>4</v>
      </c>
      <c r="C12" s="2" t="s">
        <v>5</v>
      </c>
      <c r="D12" s="21" t="s">
        <v>6</v>
      </c>
      <c r="E12" s="2" t="s">
        <v>7</v>
      </c>
      <c r="F12" s="2" t="s">
        <v>8</v>
      </c>
      <c r="G12" s="2" t="s">
        <v>9</v>
      </c>
      <c r="H12" s="24" t="s">
        <v>10</v>
      </c>
      <c r="I12" s="728"/>
      <c r="J12" s="719"/>
      <c r="K12" s="720"/>
    </row>
    <row r="13" spans="1:11" ht="18" customHeight="1" x14ac:dyDescent="0.15">
      <c r="A13" s="17" t="s">
        <v>12</v>
      </c>
      <c r="B13" s="12"/>
      <c r="C13" s="11"/>
      <c r="D13" s="11"/>
      <c r="E13" s="12"/>
      <c r="F13" s="12"/>
      <c r="G13" s="12"/>
      <c r="H13" s="12"/>
      <c r="I13" s="5"/>
      <c r="J13" s="682"/>
      <c r="K13" s="692"/>
    </row>
    <row r="14" spans="1:11" ht="22.5" customHeight="1" x14ac:dyDescent="0.15">
      <c r="A14" s="314" t="s">
        <v>191</v>
      </c>
      <c r="B14" s="306" t="s">
        <v>20</v>
      </c>
      <c r="C14" s="317"/>
      <c r="D14" s="317"/>
      <c r="E14" s="306" t="s">
        <v>20</v>
      </c>
      <c r="F14" s="306" t="s">
        <v>20</v>
      </c>
      <c r="G14" s="306"/>
      <c r="H14" s="306"/>
      <c r="I14" s="5">
        <f t="shared" ref="I14:I17" si="3">COUNTIFS(B14:H14,"&lt;&gt;空",B14:H14,"&lt;&gt;休",B14:H14,"&lt;&gt;調",B14:H14,"&lt;&gt;",B14:H14,"&lt;&gt;調整休")</f>
        <v>3</v>
      </c>
      <c r="J14" s="758">
        <f t="shared" ref="J14:J16" si="4">SUM(COUNTIF(B14:H14,"9-14"))*(5)+(COUNTIF(B14:H14,"14-19"))*(5)+(COUNTIF(B14:H14,"9-14・17-19"))*(7)</f>
        <v>15</v>
      </c>
      <c r="K14" s="759"/>
    </row>
    <row r="15" spans="1:11" ht="22.5" customHeight="1" x14ac:dyDescent="0.15">
      <c r="A15" s="314" t="s">
        <v>192</v>
      </c>
      <c r="B15" s="306" t="s">
        <v>21</v>
      </c>
      <c r="C15" s="317"/>
      <c r="D15" s="317"/>
      <c r="E15" s="306"/>
      <c r="F15" s="306" t="s">
        <v>21</v>
      </c>
      <c r="G15" s="306"/>
      <c r="H15" s="306" t="s">
        <v>21</v>
      </c>
      <c r="I15" s="5">
        <f t="shared" si="3"/>
        <v>3</v>
      </c>
      <c r="J15" s="758">
        <f t="shared" si="4"/>
        <v>15</v>
      </c>
      <c r="K15" s="759"/>
    </row>
    <row r="16" spans="1:11" ht="22.5" customHeight="1" x14ac:dyDescent="0.15">
      <c r="A16" s="314" t="s">
        <v>193</v>
      </c>
      <c r="B16" s="306"/>
      <c r="C16" s="317"/>
      <c r="D16" s="317"/>
      <c r="E16" s="306" t="s">
        <v>21</v>
      </c>
      <c r="F16" s="306"/>
      <c r="G16" s="16" t="s">
        <v>201</v>
      </c>
      <c r="H16" s="306" t="s">
        <v>20</v>
      </c>
      <c r="I16" s="5">
        <f t="shared" si="3"/>
        <v>3</v>
      </c>
      <c r="J16" s="758">
        <f t="shared" si="4"/>
        <v>17</v>
      </c>
      <c r="K16" s="759"/>
    </row>
    <row r="17" spans="1:11" ht="22.5" customHeight="1" x14ac:dyDescent="0.15">
      <c r="A17" s="314" t="s">
        <v>95</v>
      </c>
      <c r="B17" s="306"/>
      <c r="C17" s="317"/>
      <c r="D17" s="317"/>
      <c r="E17" s="306"/>
      <c r="F17" s="306" t="s">
        <v>68</v>
      </c>
      <c r="G17" s="306" t="s">
        <v>189</v>
      </c>
      <c r="H17" s="306" t="s">
        <v>68</v>
      </c>
      <c r="I17" s="5">
        <f t="shared" si="3"/>
        <v>3</v>
      </c>
      <c r="J17" s="758">
        <f>SUM(COUNTIF(B17:H17,"9-14"))*(5)+(COUNTIF(B17:H17,"14-19"))*(5)+(COUNTIF(B17:H17,"9-14・17-19"))*(7)+(COUNTIF(B17:H17,"15-19"))*(4)+(COUNTIF(B17:H17,"14-18"))*(4)+(COUNTIF(B17:H17,"15-19"))*(4)</f>
        <v>20</v>
      </c>
      <c r="K17" s="759"/>
    </row>
    <row r="18" spans="1:11" ht="22.5" customHeight="1" x14ac:dyDescent="0.15">
      <c r="A18" s="31" t="s">
        <v>66</v>
      </c>
      <c r="B18" s="306"/>
      <c r="C18" s="317"/>
      <c r="D18" s="317"/>
      <c r="E18" s="306"/>
      <c r="F18" s="306"/>
      <c r="G18" s="306"/>
      <c r="H18" s="306"/>
      <c r="I18" s="5"/>
      <c r="J18" s="682"/>
      <c r="K18" s="692"/>
    </row>
    <row r="19" spans="1:11" ht="16.5" customHeight="1" x14ac:dyDescent="0.15">
      <c r="A19" s="22" t="s">
        <v>0</v>
      </c>
      <c r="B19" s="23">
        <v>45817</v>
      </c>
      <c r="C19" s="23">
        <v>45818</v>
      </c>
      <c r="D19" s="23">
        <v>45819</v>
      </c>
      <c r="E19" s="23">
        <v>45820</v>
      </c>
      <c r="F19" s="23">
        <v>45821</v>
      </c>
      <c r="G19" s="23">
        <v>45822</v>
      </c>
      <c r="H19" s="23">
        <v>45823</v>
      </c>
      <c r="I19" s="727" t="s">
        <v>1</v>
      </c>
      <c r="J19" s="717" t="s">
        <v>2</v>
      </c>
      <c r="K19" s="718"/>
    </row>
    <row r="20" spans="1:11" ht="16.5" customHeight="1" x14ac:dyDescent="0.15">
      <c r="A20" s="22" t="s">
        <v>3</v>
      </c>
      <c r="B20" s="2" t="s">
        <v>4</v>
      </c>
      <c r="C20" s="21" t="s">
        <v>5</v>
      </c>
      <c r="D20" s="21" t="s">
        <v>6</v>
      </c>
      <c r="E20" s="2" t="s">
        <v>7</v>
      </c>
      <c r="F20" s="2" t="s">
        <v>8</v>
      </c>
      <c r="G20" s="2" t="s">
        <v>9</v>
      </c>
      <c r="H20" s="24" t="s">
        <v>10</v>
      </c>
      <c r="I20" s="728"/>
      <c r="J20" s="719"/>
      <c r="K20" s="720"/>
    </row>
    <row r="21" spans="1:11" ht="18" customHeight="1" x14ac:dyDescent="0.15">
      <c r="A21" s="17" t="s">
        <v>13</v>
      </c>
      <c r="B21" s="12"/>
      <c r="C21" s="11"/>
      <c r="D21" s="11"/>
      <c r="E21" s="12"/>
      <c r="F21" s="12"/>
      <c r="G21" s="12"/>
      <c r="H21" s="12"/>
      <c r="I21" s="5"/>
      <c r="J21" s="693"/>
      <c r="K21" s="692"/>
    </row>
    <row r="22" spans="1:11" ht="22.5" customHeight="1" x14ac:dyDescent="0.15">
      <c r="A22" s="314" t="s">
        <v>191</v>
      </c>
      <c r="B22" s="306" t="s">
        <v>20</v>
      </c>
      <c r="C22" s="317"/>
      <c r="D22" s="317"/>
      <c r="E22" s="306" t="s">
        <v>20</v>
      </c>
      <c r="F22" s="306" t="s">
        <v>20</v>
      </c>
      <c r="G22" s="306"/>
      <c r="H22" s="306" t="s">
        <v>20</v>
      </c>
      <c r="I22" s="5">
        <f t="shared" ref="I22:I25" si="5">COUNTIFS(B22:H22,"&lt;&gt;空",B22:H22,"&lt;&gt;休",B22:H22,"&lt;&gt;調",B22:H22,"&lt;&gt;",B22:H22,"&lt;&gt;調整休")</f>
        <v>4</v>
      </c>
      <c r="J22" s="758">
        <f t="shared" ref="J22:J24" si="6">SUM(COUNTIF(B22:H22,"9-14"))*(5)+(COUNTIF(B22:H22,"14-19"))*(5)+(COUNTIF(B22:H22,"9-14・17-19"))*(7)</f>
        <v>20</v>
      </c>
      <c r="K22" s="759"/>
    </row>
    <row r="23" spans="1:11" ht="22.5" customHeight="1" x14ac:dyDescent="0.15">
      <c r="A23" s="314" t="s">
        <v>192</v>
      </c>
      <c r="B23" s="306" t="s">
        <v>21</v>
      </c>
      <c r="C23" s="317"/>
      <c r="D23" s="317"/>
      <c r="E23" s="306"/>
      <c r="F23" s="306" t="s">
        <v>21</v>
      </c>
      <c r="G23" s="306"/>
      <c r="H23" s="306" t="s">
        <v>21</v>
      </c>
      <c r="I23" s="5">
        <f t="shared" si="5"/>
        <v>3</v>
      </c>
      <c r="J23" s="758">
        <f t="shared" si="6"/>
        <v>15</v>
      </c>
      <c r="K23" s="759"/>
    </row>
    <row r="24" spans="1:11" ht="22.5" customHeight="1" x14ac:dyDescent="0.15">
      <c r="A24" s="314" t="s">
        <v>193</v>
      </c>
      <c r="B24" s="306"/>
      <c r="C24" s="317"/>
      <c r="D24" s="317"/>
      <c r="E24" s="306" t="s">
        <v>21</v>
      </c>
      <c r="F24" s="306"/>
      <c r="G24" s="16" t="s">
        <v>201</v>
      </c>
      <c r="H24" s="306"/>
      <c r="I24" s="5">
        <f t="shared" si="5"/>
        <v>2</v>
      </c>
      <c r="J24" s="758">
        <f t="shared" si="6"/>
        <v>12</v>
      </c>
      <c r="K24" s="759"/>
    </row>
    <row r="25" spans="1:11" ht="22.5" customHeight="1" x14ac:dyDescent="0.15">
      <c r="A25" s="314" t="s">
        <v>95</v>
      </c>
      <c r="B25" s="306"/>
      <c r="C25" s="317"/>
      <c r="D25" s="317"/>
      <c r="E25" s="306"/>
      <c r="F25" s="306" t="s">
        <v>68</v>
      </c>
      <c r="G25" s="306" t="s">
        <v>189</v>
      </c>
      <c r="H25" s="306" t="s">
        <v>68</v>
      </c>
      <c r="I25" s="5">
        <f t="shared" si="5"/>
        <v>3</v>
      </c>
      <c r="J25" s="758">
        <f>SUM(COUNTIF(B25:H25,"9-14"))*(5)+(COUNTIF(B25:H25,"14-19"))*(5)+(COUNTIF(B25:H25,"9-14・17-19"))*(7)+(COUNTIF(B25:H25,"15-19"))*(4)+(COUNTIF(B25:H25,"14-18"))*(4)</f>
        <v>12</v>
      </c>
      <c r="K25" s="759"/>
    </row>
    <row r="26" spans="1:11" ht="22.5" customHeight="1" x14ac:dyDescent="0.15">
      <c r="A26" s="31" t="s">
        <v>66</v>
      </c>
      <c r="B26" s="306"/>
      <c r="C26" s="317"/>
      <c r="D26" s="317"/>
      <c r="E26" s="306"/>
      <c r="F26" s="306"/>
      <c r="G26" s="306"/>
      <c r="H26" s="306"/>
      <c r="I26" s="5"/>
      <c r="J26" s="682"/>
      <c r="K26" s="692"/>
    </row>
    <row r="27" spans="1:11" ht="16.5" customHeight="1" x14ac:dyDescent="0.15">
      <c r="A27" s="22" t="s">
        <v>0</v>
      </c>
      <c r="B27" s="90">
        <v>45824</v>
      </c>
      <c r="C27" s="90">
        <v>45825</v>
      </c>
      <c r="D27" s="90">
        <v>45826</v>
      </c>
      <c r="E27" s="90">
        <v>45827</v>
      </c>
      <c r="F27" s="90">
        <v>45828</v>
      </c>
      <c r="G27" s="90">
        <v>45829</v>
      </c>
      <c r="H27" s="90">
        <v>45830</v>
      </c>
      <c r="I27" s="727" t="s">
        <v>1</v>
      </c>
      <c r="J27" s="717" t="s">
        <v>2</v>
      </c>
      <c r="K27" s="718"/>
    </row>
    <row r="28" spans="1:11" ht="16.5" customHeight="1" x14ac:dyDescent="0.15">
      <c r="A28" s="22" t="s">
        <v>3</v>
      </c>
      <c r="B28" s="2" t="s">
        <v>4</v>
      </c>
      <c r="C28" s="21" t="s">
        <v>5</v>
      </c>
      <c r="D28" s="21" t="s">
        <v>6</v>
      </c>
      <c r="E28" s="2" t="s">
        <v>7</v>
      </c>
      <c r="F28" s="2" t="s">
        <v>8</v>
      </c>
      <c r="G28" s="2" t="s">
        <v>9</v>
      </c>
      <c r="H28" s="24" t="s">
        <v>10</v>
      </c>
      <c r="I28" s="728"/>
      <c r="J28" s="719"/>
      <c r="K28" s="720"/>
    </row>
    <row r="29" spans="1:11" ht="18" customHeight="1" x14ac:dyDescent="0.15">
      <c r="A29" s="17" t="s">
        <v>12</v>
      </c>
      <c r="B29" s="12"/>
      <c r="C29" s="11"/>
      <c r="D29" s="11"/>
      <c r="E29" s="12"/>
      <c r="F29" s="12"/>
      <c r="G29" s="12"/>
      <c r="H29" s="12"/>
      <c r="I29" s="5"/>
      <c r="J29" s="682"/>
      <c r="K29" s="692"/>
    </row>
    <row r="30" spans="1:11" ht="22.5" customHeight="1" x14ac:dyDescent="0.15">
      <c r="A30" s="314" t="s">
        <v>191</v>
      </c>
      <c r="B30" s="306" t="s">
        <v>20</v>
      </c>
      <c r="C30" s="317"/>
      <c r="D30" s="317"/>
      <c r="E30" s="306" t="s">
        <v>20</v>
      </c>
      <c r="F30" s="306" t="s">
        <v>20</v>
      </c>
      <c r="G30" s="306"/>
      <c r="H30" s="306"/>
      <c r="I30" s="5">
        <f t="shared" ref="I30:I33" si="7">COUNTIFS(B30:H30,"&lt;&gt;空",B30:H30,"&lt;&gt;休",B30:H30,"&lt;&gt;調",B30:H30,"&lt;&gt;",B30:H30,"&lt;&gt;調整休")</f>
        <v>3</v>
      </c>
      <c r="J30" s="758">
        <f t="shared" ref="J30:J32" si="8">SUM(COUNTIF(B30:H30,"9-14"))*(5)+(COUNTIF(B30:H30,"14-19"))*(5)+(COUNTIF(B30:H30,"9-14・17-19"))*(7)</f>
        <v>15</v>
      </c>
      <c r="K30" s="759"/>
    </row>
    <row r="31" spans="1:11" ht="22.5" customHeight="1" x14ac:dyDescent="0.15">
      <c r="A31" s="314" t="s">
        <v>192</v>
      </c>
      <c r="B31" s="306" t="s">
        <v>21</v>
      </c>
      <c r="C31" s="317"/>
      <c r="D31" s="317"/>
      <c r="E31" s="306"/>
      <c r="F31" s="306" t="s">
        <v>21</v>
      </c>
      <c r="G31" s="306"/>
      <c r="H31" s="306" t="s">
        <v>21</v>
      </c>
      <c r="I31" s="5">
        <f t="shared" si="7"/>
        <v>3</v>
      </c>
      <c r="J31" s="758">
        <f t="shared" si="8"/>
        <v>15</v>
      </c>
      <c r="K31" s="759"/>
    </row>
    <row r="32" spans="1:11" ht="22.5" customHeight="1" x14ac:dyDescent="0.15">
      <c r="A32" s="314" t="s">
        <v>193</v>
      </c>
      <c r="B32" s="306"/>
      <c r="C32" s="317"/>
      <c r="D32" s="317"/>
      <c r="E32" s="306" t="s">
        <v>21</v>
      </c>
      <c r="F32" s="306"/>
      <c r="G32" s="16" t="s">
        <v>201</v>
      </c>
      <c r="H32" s="306" t="s">
        <v>20</v>
      </c>
      <c r="I32" s="5">
        <f t="shared" si="7"/>
        <v>3</v>
      </c>
      <c r="J32" s="758">
        <f t="shared" si="8"/>
        <v>17</v>
      </c>
      <c r="K32" s="759"/>
    </row>
    <row r="33" spans="1:14" ht="22.5" customHeight="1" x14ac:dyDescent="0.15">
      <c r="A33" s="314" t="s">
        <v>95</v>
      </c>
      <c r="B33" s="306"/>
      <c r="C33" s="317"/>
      <c r="D33" s="317"/>
      <c r="E33" s="306"/>
      <c r="F33" s="306" t="s">
        <v>68</v>
      </c>
      <c r="G33" s="306" t="s">
        <v>189</v>
      </c>
      <c r="H33" s="306" t="s">
        <v>68</v>
      </c>
      <c r="I33" s="5">
        <f t="shared" si="7"/>
        <v>3</v>
      </c>
      <c r="J33" s="758">
        <f>SUM(COUNTIF(B33:H33,"9-14"))*(5)+(COUNTIF(B33:H33,"14-19"))*(5)+(COUNTIF(B33:H33,"9-14・17-19"))*(7)+(COUNTIF(B33:H33,"15-19"))*(4)+(COUNTIF(B33:H33,"14-18"))*(4)</f>
        <v>12</v>
      </c>
      <c r="K33" s="759"/>
    </row>
    <row r="34" spans="1:14" ht="22.5" customHeight="1" x14ac:dyDescent="0.15">
      <c r="A34" s="31" t="s">
        <v>66</v>
      </c>
      <c r="B34" s="306"/>
      <c r="C34" s="317"/>
      <c r="D34" s="317"/>
      <c r="E34" s="306"/>
      <c r="F34" s="306"/>
      <c r="G34" s="306"/>
      <c r="H34" s="306"/>
      <c r="I34" s="5"/>
      <c r="J34" s="682"/>
      <c r="K34" s="692"/>
    </row>
    <row r="35" spans="1:14" ht="16.5" customHeight="1" x14ac:dyDescent="0.15">
      <c r="A35" s="22">
        <v>5</v>
      </c>
      <c r="B35" s="23">
        <v>45831</v>
      </c>
      <c r="C35" s="23">
        <v>45832</v>
      </c>
      <c r="D35" s="23">
        <v>45833</v>
      </c>
      <c r="E35" s="23">
        <v>45834</v>
      </c>
      <c r="F35" s="23">
        <v>45835</v>
      </c>
      <c r="G35" s="23">
        <v>45836</v>
      </c>
      <c r="H35" s="23">
        <v>45837</v>
      </c>
      <c r="I35" s="727" t="s">
        <v>1</v>
      </c>
      <c r="J35" s="717" t="s">
        <v>2</v>
      </c>
      <c r="K35" s="718"/>
    </row>
    <row r="36" spans="1:14" ht="16.5" customHeight="1" x14ac:dyDescent="0.15">
      <c r="A36" s="22" t="s">
        <v>3</v>
      </c>
      <c r="B36" s="2" t="s">
        <v>4</v>
      </c>
      <c r="C36" s="316" t="s">
        <v>5</v>
      </c>
      <c r="D36" s="21" t="s">
        <v>6</v>
      </c>
      <c r="E36" s="2" t="s">
        <v>7</v>
      </c>
      <c r="F36" s="2" t="s">
        <v>8</v>
      </c>
      <c r="G36" s="2" t="s">
        <v>9</v>
      </c>
      <c r="H36" s="24" t="s">
        <v>10</v>
      </c>
      <c r="I36" s="728"/>
      <c r="J36" s="719"/>
      <c r="K36" s="720"/>
    </row>
    <row r="37" spans="1:14" ht="18" customHeight="1" x14ac:dyDescent="0.15">
      <c r="A37" s="17" t="s">
        <v>13</v>
      </c>
      <c r="B37" s="12"/>
      <c r="C37" s="11"/>
      <c r="D37" s="11"/>
      <c r="E37" s="12"/>
      <c r="F37" s="12"/>
      <c r="G37" s="12"/>
      <c r="H37" s="12"/>
      <c r="I37" s="5"/>
      <c r="J37" s="693"/>
      <c r="K37" s="692"/>
    </row>
    <row r="38" spans="1:14" ht="22.5" customHeight="1" x14ac:dyDescent="0.15">
      <c r="A38" s="314" t="s">
        <v>191</v>
      </c>
      <c r="B38" s="306" t="s">
        <v>20</v>
      </c>
      <c r="C38" s="317"/>
      <c r="D38" s="317"/>
      <c r="E38" s="306" t="s">
        <v>20</v>
      </c>
      <c r="F38" s="306" t="s">
        <v>20</v>
      </c>
      <c r="G38" s="306"/>
      <c r="H38" s="306" t="s">
        <v>20</v>
      </c>
      <c r="I38" s="5">
        <f t="shared" ref="I38:I41" si="9">COUNTIFS(B38:H38,"&lt;&gt;空",B38:H38,"&lt;&gt;休",B38:H38,"&lt;&gt;調",B38:H38,"&lt;&gt;",B38:H38,"&lt;&gt;調整休")</f>
        <v>4</v>
      </c>
      <c r="J38" s="758">
        <f t="shared" ref="J38:J40" si="10">SUM(COUNTIF(B38:H38,"9-14"))*(5)+(COUNTIF(B38:H38,"14-19"))*(5)+(COUNTIF(B38:H38,"9-14・17-19"))*(7)</f>
        <v>20</v>
      </c>
      <c r="K38" s="759"/>
    </row>
    <row r="39" spans="1:14" ht="22.5" customHeight="1" x14ac:dyDescent="0.15">
      <c r="A39" s="314" t="s">
        <v>192</v>
      </c>
      <c r="B39" s="306" t="s">
        <v>21</v>
      </c>
      <c r="C39" s="317"/>
      <c r="D39" s="317"/>
      <c r="E39" s="306"/>
      <c r="F39" s="306" t="s">
        <v>21</v>
      </c>
      <c r="G39" s="306"/>
      <c r="H39" s="306" t="s">
        <v>21</v>
      </c>
      <c r="I39" s="5">
        <f t="shared" si="9"/>
        <v>3</v>
      </c>
      <c r="J39" s="758">
        <f t="shared" si="10"/>
        <v>15</v>
      </c>
      <c r="K39" s="759"/>
    </row>
    <row r="40" spans="1:14" ht="22.5" customHeight="1" x14ac:dyDescent="0.15">
      <c r="A40" s="314" t="s">
        <v>193</v>
      </c>
      <c r="B40" s="306"/>
      <c r="C40" s="317"/>
      <c r="D40" s="317"/>
      <c r="E40" s="306" t="s">
        <v>21</v>
      </c>
      <c r="F40" s="306"/>
      <c r="G40" s="16" t="s">
        <v>201</v>
      </c>
      <c r="H40" s="306"/>
      <c r="I40" s="5">
        <f t="shared" si="9"/>
        <v>2</v>
      </c>
      <c r="J40" s="758">
        <f t="shared" si="10"/>
        <v>12</v>
      </c>
      <c r="K40" s="759"/>
    </row>
    <row r="41" spans="1:14" ht="22.5" customHeight="1" x14ac:dyDescent="0.15">
      <c r="A41" s="314" t="s">
        <v>95</v>
      </c>
      <c r="B41" s="306"/>
      <c r="C41" s="317"/>
      <c r="D41" s="317"/>
      <c r="E41" s="306"/>
      <c r="F41" s="306" t="s">
        <v>68</v>
      </c>
      <c r="G41" s="306" t="s">
        <v>189</v>
      </c>
      <c r="H41" s="306" t="s">
        <v>68</v>
      </c>
      <c r="I41" s="5">
        <f t="shared" si="9"/>
        <v>3</v>
      </c>
      <c r="J41" s="758">
        <f>SUM(COUNTIF(B41:H41,"9-14"))*(5)+(COUNTIF(B41:H41,"14-19"))*(5)+(COUNTIF(B41:H41,"9-14・17-19"))*(7)+(COUNTIF(B41:H41,"15-19"))*(4)+(COUNTIF(B41:H41,"14-18"))*(4)</f>
        <v>12</v>
      </c>
      <c r="K41" s="759"/>
    </row>
    <row r="42" spans="1:14" ht="22.5" customHeight="1" x14ac:dyDescent="0.15">
      <c r="A42" s="31" t="s">
        <v>66</v>
      </c>
      <c r="B42" s="306"/>
      <c r="C42" s="317"/>
      <c r="D42" s="317"/>
      <c r="E42" s="306"/>
      <c r="F42" s="306"/>
      <c r="G42" s="306"/>
      <c r="H42" s="306"/>
      <c r="I42" s="5"/>
      <c r="J42" s="682"/>
      <c r="K42" s="692"/>
    </row>
    <row r="43" spans="1:14" ht="16.5" customHeight="1" x14ac:dyDescent="0.15">
      <c r="A43" s="41"/>
      <c r="B43" s="42"/>
      <c r="C43" s="42"/>
      <c r="D43" s="42"/>
      <c r="E43" s="42"/>
      <c r="F43" s="42"/>
      <c r="G43" s="42"/>
      <c r="H43" s="42"/>
      <c r="I43" s="881" t="s">
        <v>212</v>
      </c>
      <c r="J43" s="881"/>
      <c r="K43" s="881"/>
    </row>
    <row r="44" spans="1:14" ht="14.45" customHeight="1" x14ac:dyDescent="0.15">
      <c r="A44" s="963" t="s">
        <v>36</v>
      </c>
      <c r="B44" s="964"/>
      <c r="C44" s="13"/>
      <c r="D44" s="701" t="s">
        <v>31</v>
      </c>
      <c r="E44" s="701"/>
      <c r="H44" s="10"/>
      <c r="I44" s="10"/>
      <c r="M44" s="14"/>
      <c r="N44" s="15"/>
    </row>
    <row r="45" spans="1:14" ht="14.45" customHeight="1" x14ac:dyDescent="0.15">
      <c r="A45" s="965"/>
      <c r="B45" s="966"/>
      <c r="C45" s="704" t="s">
        <v>195</v>
      </c>
      <c r="D45" s="705"/>
      <c r="E45" s="705"/>
      <c r="F45" s="705"/>
      <c r="G45" s="705"/>
      <c r="H45" s="705"/>
      <c r="I45" s="705"/>
      <c r="J45" s="705"/>
      <c r="K45" s="705"/>
      <c r="M45" s="14"/>
      <c r="N45" s="15"/>
    </row>
    <row r="46" spans="1:14" ht="14.45" customHeight="1" x14ac:dyDescent="0.15">
      <c r="A46" s="702" t="s">
        <v>194</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696" t="s">
        <v>91</v>
      </c>
      <c r="D48" s="697"/>
      <c r="E48" s="697"/>
      <c r="F48" s="697"/>
      <c r="G48" s="697"/>
      <c r="H48" s="697"/>
      <c r="I48" s="697"/>
      <c r="J48" s="697"/>
      <c r="K48" s="697"/>
    </row>
    <row r="49" spans="1:11" ht="14.45" customHeight="1" x14ac:dyDescent="0.15">
      <c r="A49" s="694"/>
      <c r="B49" s="695"/>
      <c r="C49" s="697" t="s">
        <v>92</v>
      </c>
      <c r="D49" s="697"/>
      <c r="E49" s="697"/>
      <c r="F49" s="697"/>
      <c r="G49" s="697"/>
      <c r="H49" s="697"/>
      <c r="I49" s="697"/>
      <c r="J49" s="697"/>
      <c r="K49" s="697"/>
    </row>
    <row r="50" spans="1:11" ht="14.45" customHeight="1" x14ac:dyDescent="0.15">
      <c r="A50" s="876"/>
      <c r="B50" s="876"/>
      <c r="C50" s="98"/>
      <c r="D50" s="98"/>
      <c r="E50" s="98"/>
      <c r="F50" s="98"/>
      <c r="G50" s="98"/>
      <c r="H50" s="98"/>
      <c r="I50" s="98"/>
      <c r="J50" s="98"/>
      <c r="K50" s="98"/>
    </row>
    <row r="51" spans="1:11" ht="14.45" customHeight="1" x14ac:dyDescent="0.15">
      <c r="A51" s="875"/>
      <c r="B51" s="875"/>
      <c r="C51" s="697"/>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7">
    <mergeCell ref="J6:K6"/>
    <mergeCell ref="B1:F1"/>
    <mergeCell ref="H1:K1"/>
    <mergeCell ref="I3:I4"/>
    <mergeCell ref="J3:K4"/>
    <mergeCell ref="J5:K5"/>
    <mergeCell ref="J7:K7"/>
    <mergeCell ref="J8:K8"/>
    <mergeCell ref="J9:K9"/>
    <mergeCell ref="J10:K10"/>
    <mergeCell ref="I11:I12"/>
    <mergeCell ref="J11:K12"/>
    <mergeCell ref="J24:K24"/>
    <mergeCell ref="J13:K13"/>
    <mergeCell ref="J14:K14"/>
    <mergeCell ref="J15:K15"/>
    <mergeCell ref="J16:K16"/>
    <mergeCell ref="J17:K17"/>
    <mergeCell ref="J18:K18"/>
    <mergeCell ref="I19:I20"/>
    <mergeCell ref="J19:K20"/>
    <mergeCell ref="J21:K21"/>
    <mergeCell ref="J22:K22"/>
    <mergeCell ref="J23:K23"/>
    <mergeCell ref="I35:I36"/>
    <mergeCell ref="J35:K36"/>
    <mergeCell ref="J25:K25"/>
    <mergeCell ref="J26:K26"/>
    <mergeCell ref="I27:I28"/>
    <mergeCell ref="J27:K28"/>
    <mergeCell ref="J29:K29"/>
    <mergeCell ref="J30:K30"/>
    <mergeCell ref="J42:K42"/>
    <mergeCell ref="J31:K31"/>
    <mergeCell ref="J32:K32"/>
    <mergeCell ref="J33:K33"/>
    <mergeCell ref="J34:K34"/>
    <mergeCell ref="J37:K37"/>
    <mergeCell ref="J38:K38"/>
    <mergeCell ref="J39:K39"/>
    <mergeCell ref="J40:K40"/>
    <mergeCell ref="J41:K41"/>
    <mergeCell ref="I43:K43"/>
    <mergeCell ref="A44:B45"/>
    <mergeCell ref="D44:E44"/>
    <mergeCell ref="C45:K45"/>
    <mergeCell ref="A46:B46"/>
    <mergeCell ref="C46:K46"/>
    <mergeCell ref="A52:B52"/>
    <mergeCell ref="C52:K52"/>
    <mergeCell ref="C47:K47"/>
    <mergeCell ref="C48:K48"/>
    <mergeCell ref="A49:B49"/>
    <mergeCell ref="C49:K49"/>
    <mergeCell ref="A50:B50"/>
    <mergeCell ref="A51:B51"/>
    <mergeCell ref="C51:K51"/>
  </mergeCells>
  <phoneticPr fontId="13"/>
  <pageMargins left="0.59055118110236227" right="0.27559055118110237" top="0.31496062992125984" bottom="0.11811023622047245" header="0.51181102362204722" footer="0.51181102362204722"/>
  <pageSetup paperSize="9" scale="8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2B0ABDA-A705-4EBA-87DF-EA77E3EDF41A}">
          <x14:formula1>
            <xm:f>'F:\Users\clmiwa-three\Downloads\[《中村》新田・草加 エリア 仮シフト【12月16日～1月15日】.xlsx]参照データベース'!#REF!</xm:f>
          </x14:formula1>
          <xm:sqref>G1 C43:H43</xm:sqref>
        </x14:dataValidation>
      </x14:dataValidations>
    </ext>
  </extLst>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806D2-C85A-4692-A2DF-EA3B43CB22C3}">
  <sheetPr codeName="Sheet3">
    <tabColor theme="7" tint="0.59999389629810485"/>
    <pageSetUpPr fitToPage="1"/>
  </sheetPr>
  <dimension ref="A1:N68"/>
  <sheetViews>
    <sheetView topLeftCell="A20" zoomScale="90" zoomScaleNormal="90" workbookViewId="0">
      <selection activeCell="P18" sqref="P18"/>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208</v>
      </c>
      <c r="C1" s="683"/>
      <c r="D1" s="683"/>
      <c r="E1" s="683"/>
      <c r="F1" s="683"/>
      <c r="H1" s="729" t="s">
        <v>111</v>
      </c>
      <c r="I1" s="730"/>
      <c r="J1" s="731"/>
      <c r="K1" s="732"/>
    </row>
    <row r="2" spans="1:11" ht="9.9499999999999993" customHeight="1" thickBot="1" x14ac:dyDescent="0.2">
      <c r="A2" s="14"/>
      <c r="I2" s="14"/>
      <c r="J2" s="3"/>
      <c r="K2" s="4"/>
    </row>
    <row r="3" spans="1:11" ht="15" customHeight="1" x14ac:dyDescent="0.15">
      <c r="A3" s="64" t="s">
        <v>64</v>
      </c>
      <c r="B3" s="320">
        <v>45838</v>
      </c>
      <c r="C3" s="259"/>
      <c r="D3" s="259"/>
      <c r="E3" s="259"/>
      <c r="F3" s="259"/>
      <c r="G3" s="259"/>
      <c r="H3" s="259">
        <v>45809</v>
      </c>
      <c r="I3" s="727" t="s">
        <v>1</v>
      </c>
      <c r="J3" s="717" t="s">
        <v>2</v>
      </c>
      <c r="K3" s="718"/>
    </row>
    <row r="4" spans="1:11" ht="15" customHeight="1" x14ac:dyDescent="0.15">
      <c r="A4" s="65" t="s">
        <v>3</v>
      </c>
      <c r="B4" s="66" t="s">
        <v>4</v>
      </c>
      <c r="C4" s="62"/>
      <c r="D4" s="21"/>
      <c r="E4" s="2"/>
      <c r="F4" s="2"/>
      <c r="G4" s="2"/>
      <c r="H4" s="24" t="s">
        <v>10</v>
      </c>
      <c r="I4" s="728"/>
      <c r="J4" s="719"/>
      <c r="K4" s="720"/>
    </row>
    <row r="5" spans="1:11" ht="15" customHeight="1" x14ac:dyDescent="0.15">
      <c r="A5" s="67" t="s">
        <v>12</v>
      </c>
      <c r="B5" s="70"/>
      <c r="C5" s="62"/>
      <c r="D5" s="2"/>
      <c r="E5" s="2"/>
      <c r="F5" s="2"/>
      <c r="G5" s="17" t="s">
        <v>13</v>
      </c>
      <c r="H5" s="12"/>
      <c r="I5" s="5"/>
      <c r="J5" s="682"/>
      <c r="K5" s="692"/>
    </row>
    <row r="6" spans="1:11" ht="15" customHeight="1" x14ac:dyDescent="0.15">
      <c r="A6" s="69" t="s">
        <v>112</v>
      </c>
      <c r="B6" s="70" t="s">
        <v>20</v>
      </c>
      <c r="C6" s="37"/>
      <c r="D6" s="32"/>
      <c r="E6" s="32"/>
      <c r="F6" s="32"/>
      <c r="G6" s="32"/>
      <c r="H6" s="87"/>
      <c r="I6" s="5">
        <f>COUNTIFS(B6:H6,"&lt;&gt;空",B6:H6,"&lt;&gt;休",B6:H6,"&lt;&gt;調",B6:H6,"&lt;&gt;",B6:H6,"&lt;&gt;調整休")</f>
        <v>1</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COUNTIF(B6:H6,"13-16"))*(3)+(COUNTIF(B6:H6,"工場9:30-15"))*(5)+(COUNTIF(B6:H6,"工場9-15"))*(5.5)+(COUNTIF(B6:H6,"Y10-・店15-"))*(6.25)</f>
        <v>4.5</v>
      </c>
      <c r="K6" s="692"/>
    </row>
    <row r="7" spans="1:11" ht="15" customHeight="1" x14ac:dyDescent="0.15">
      <c r="A7" s="71" t="s">
        <v>113</v>
      </c>
      <c r="B7" s="70" t="s">
        <v>21</v>
      </c>
      <c r="C7" s="62"/>
      <c r="D7" s="32"/>
      <c r="E7" s="32"/>
      <c r="F7" s="32"/>
      <c r="G7" s="32"/>
      <c r="H7" s="12"/>
      <c r="I7" s="5">
        <f>COUNTIFS(B7:H7,"&lt;&gt;空",B7:H7,"&lt;&gt;休",B7:H7,"&lt;&gt;調",B7:H7,"&lt;&gt;",B7:H7,"&lt;&gt;調整休")</f>
        <v>1</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COUNTIF(B7:H7,"13-16"))*(3)+(COUNTIF(B7:H7,"12-16"))*(4)</f>
        <v>4.5</v>
      </c>
      <c r="K7" s="692"/>
    </row>
    <row r="8" spans="1:11" ht="15" customHeight="1" x14ac:dyDescent="0.15">
      <c r="A8" s="71" t="s">
        <v>114</v>
      </c>
      <c r="B8" s="70"/>
      <c r="C8" s="62"/>
      <c r="D8" s="32"/>
      <c r="E8" s="32"/>
      <c r="F8" s="32"/>
      <c r="G8" s="32"/>
      <c r="H8" s="116" t="s">
        <v>116</v>
      </c>
      <c r="I8" s="5">
        <f>COUNTIFS(B8:H8,"&lt;&gt;空",B8:H8,"&lt;&gt;休",B8:H8,"&lt;&gt;調",B8:H8,"&lt;&gt;",B8:H8,"&lt;&gt;調整休")</f>
        <v>1</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COUNTIF(B8:H8,"12:30-17:30"))*(4.5)</f>
        <v>4.5</v>
      </c>
      <c r="K8" s="692"/>
    </row>
    <row r="9" spans="1:11" ht="15" customHeight="1" x14ac:dyDescent="0.15">
      <c r="A9" s="71" t="s">
        <v>115</v>
      </c>
      <c r="B9" s="70" t="s">
        <v>21</v>
      </c>
      <c r="C9" s="39"/>
      <c r="D9" s="38"/>
      <c r="E9" s="38"/>
      <c r="F9" s="38"/>
      <c r="G9" s="38"/>
      <c r="H9" s="12" t="s">
        <v>21</v>
      </c>
      <c r="I9" s="5">
        <f t="shared" ref="I9:I12" si="0">COUNTIFS(B9:H9,"&lt;&gt;空",B9:H9,"&lt;&gt;休",B9:H9,"&lt;&gt;調",B9:H9,"&lt;&gt;",B9:H9,"&lt;&gt;調整休")</f>
        <v>2</v>
      </c>
      <c r="J9" s="682">
        <f t="shared" ref="J9:J10" si="1">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13:30-19"))*(5)+(COUNTIF(B9:H9,"14-17"))*(4)+(COUNTIF(B9:H9,"16-19"))*(4)+(COUNTIF(B9:H9,"13-16"))*(3)</f>
        <v>9</v>
      </c>
      <c r="K9" s="692"/>
    </row>
    <row r="10" spans="1:11" ht="15" customHeight="1" x14ac:dyDescent="0.15">
      <c r="A10" s="138" t="s">
        <v>128</v>
      </c>
      <c r="B10" s="70" t="s">
        <v>20</v>
      </c>
      <c r="C10" s="39"/>
      <c r="D10" s="38"/>
      <c r="E10" s="38"/>
      <c r="F10" s="38"/>
      <c r="G10" s="38"/>
      <c r="H10" s="12" t="s">
        <v>20</v>
      </c>
      <c r="I10" s="5">
        <f t="shared" si="0"/>
        <v>2</v>
      </c>
      <c r="J10" s="682">
        <f t="shared" si="1"/>
        <v>9</v>
      </c>
      <c r="K10" s="692"/>
    </row>
    <row r="11" spans="1:11" ht="15" customHeight="1" x14ac:dyDescent="0.15">
      <c r="A11" s="138" t="s">
        <v>197</v>
      </c>
      <c r="B11" s="145"/>
      <c r="C11" s="39"/>
      <c r="D11" s="38"/>
      <c r="E11" s="38"/>
      <c r="F11" s="38"/>
      <c r="G11" s="38"/>
      <c r="H11" s="29" t="s">
        <v>72</v>
      </c>
      <c r="I11" s="5">
        <f t="shared" si="0"/>
        <v>1</v>
      </c>
      <c r="J11" s="682">
        <f>SUM(COUNTIF(B11:H11,"9-14:30"))*(5)+(COUNTIF(B11:H11,"9-20"))*(10)+(COUNTIF(B11:H11,"9-19"))*(9)+(COUNTIF(B11:H11,"9-18"))*(8)+(COUNTIF(B11:H11,"9-17"))*(7.25)+(COUNTIF(B11:H11,"9-16"))*(6.25)+(COUNTIF(B11:H11,"9-15"))*(5.5)+(COUNTIF(B11:H11,"9-14"))*(4.5)+(COUNTIF(B11:H11,"9-13,17-20"))*(7)+(COUNTIF(B11:H11,"9-13"))*(4)+(COUNTIF(B11:H11,"9-12,18-20"))*(5)+(COUNTIF(B11:H11,"9-12,16-20"))*(7)+(COUNTIF(B11:H11,"9-12,16-19"))*(6)+(COUNTIF(B11:H11,"9-13,16-20"))*(6)+(COUNTIF(B11:H11,"9-12"))*(3)+(COUNTIF(B11:H11,"9-11:30"))*(2.5)+(COUNTIF(B11:H11,"9-11,16-19"))*(5)+(COUNTIF(B11:H11,"9-11"))*(2)+(COUNTIF(B11:H11,"9:30-11:30,16-19"))*(5)+(COUNTIF(B11:H11,"19-20"))*(1)+(COUNTIF(B11:H11,"17-20"))*(3)+(COUNTIF(B11:H11,"16-20"))*(4)+(COUNTIF(B11:H11,"15-20"))*(4.5)+(COUNTIF(B11:H11,"15-19"))*(4)+(COUNTIF(B11:H11,"14-20"))*(5.5)+(COUNTIF(B11:H11,"14-19"))*(4.5)+(COUNTIF(B11:H11,"14:30-20"))*(5)+(COUNTIF(B11:H11,"13-20"))*(6.25)+(COUNTIF(B11:H11,"13-19"))*(5.5)+(COUNTIF(B11:H11,"13-18"))*(4.5)+(COUNTIF(B11:H11,"13-17"))*(4)+(COUNTIF(B11:H11,"12-20"))*(7.25)+(COUNTIF(B11:H11,"10-20"))*(9)+(COUNTIF(B11:H11,"10-15"))*(4.5)+(COUNTIF(B11:H11,"12-18"))*(5.5)+(COUNTIF(B11:H11,"10-12,14-19"))*(6.5)+(COUNTIF(B11:H11,"10-14"))*(4)+(COUNTIF(B11:H11,"13:30-19"))*(5)+(COUNTIF(B11:H11,"14-17"))*(4)+(COUNTIF(B11:H11,"16-19"))*(3)+(COUNTIF(B11:H11,"13-16"))*(3)</f>
        <v>3</v>
      </c>
      <c r="K11" s="692"/>
    </row>
    <row r="12" spans="1:11" ht="15" customHeight="1" x14ac:dyDescent="0.15">
      <c r="A12" s="138" t="s">
        <v>202</v>
      </c>
      <c r="B12" s="70" t="s">
        <v>20</v>
      </c>
      <c r="C12" s="39"/>
      <c r="D12" s="38"/>
      <c r="E12" s="38"/>
      <c r="F12" s="38"/>
      <c r="G12" s="38"/>
      <c r="H12" s="59"/>
      <c r="I12" s="5">
        <f t="shared" si="0"/>
        <v>1</v>
      </c>
      <c r="J12" s="682">
        <f>SUM(COUNTIF(B12:H12,"9-14:30"))*(5)+(COUNTIF(B12:H12,"9-20"))*(10)+(COUNTIF(B12:H12,"9-19"))*(9)+(COUNTIF(B12:H12,"9-18"))*(8)+(COUNTIF(B12:H12,"9-17"))*(7.25)+(COUNTIF(B12:H12,"9-16"))*(6.25)+(COUNTIF(B12:H12,"9-15"))*(5.5)+(COUNTIF(B12:H12,"9-14"))*(4.5)+(COUNTIF(B12:H12,"9-13,17-20"))*(7)+(COUNTIF(B12:H12,"9-13"))*(4)+(COUNTIF(B12:H12,"9-12,18-20"))*(5)+(COUNTIF(B12:H12,"9-12,16-20"))*(7)+(COUNTIF(B12:H12,"9-12,16-19"))*(6)+(COUNTIF(B12:H12,"9-13,16-20"))*(6)+(COUNTIF(B12:H12,"9-12"))*(3)+(COUNTIF(B12:H12,"9-11:30"))*(2.5)+(COUNTIF(B12:H12,"9-11,16-19"))*(5)+(COUNTIF(B12:H12,"9-11"))*(2)+(COUNTIF(B12:H12,"9:30-11:30,16-19"))*(5)+(COUNTIF(B12:H12,"19-20"))*(1)+(COUNTIF(B12:H12,"17-20"))*(3)+(COUNTIF(B12:H12,"16-20"))*(4)+(COUNTIF(B12:H12,"15-20"))*(4.5)+(COUNTIF(B12:H12,"15-19"))*(4)+(COUNTIF(B12:H12,"14-20"))*(5.5)+(COUNTIF(B12:H12,"14-19"))*(4.5)+(COUNTIF(B12:H12,"14:30-20"))*(5)+(COUNTIF(B12:H12,"13-20"))*(6.25)+(COUNTIF(B12:H12,"13-19"))*(5.5)+(COUNTIF(B12:H12,"13-18"))*(4.5)+(COUNTIF(B12:H12,"13-17"))*(4)+(COUNTIF(B12:H12,"12-20"))*(7.25)+(COUNTIF(B12:H12,"10-20"))*(9)+(COUNTIF(B12:H12,"10-15"))*(4.5)+(COUNTIF(B12:H12,"12-18"))*(5.5)+(COUNTIF(B12:H12,"10-12,14-19"))*(6.5)+(COUNTIF(B12:H12,"10-14"))*(4)+(COUNTIF(B12:H12,"13:30-19"))*(5)+(COUNTIF(B12:H12,"14-17"))*(4)+(COUNTIF(B12:H12,"16-19"))*(3)+(COUNTIF(B12:H12,"13-16"))*(3)</f>
        <v>4.5</v>
      </c>
      <c r="K12" s="692"/>
    </row>
    <row r="13" spans="1:11" ht="15" customHeight="1" thickBot="1" x14ac:dyDescent="0.2">
      <c r="A13" s="148" t="s">
        <v>66</v>
      </c>
      <c r="B13" s="149"/>
      <c r="C13" s="39"/>
      <c r="D13" s="38"/>
      <c r="E13" s="38"/>
      <c r="F13" s="38"/>
      <c r="G13" s="38"/>
      <c r="H13" s="117"/>
      <c r="I13" s="27"/>
      <c r="J13" s="48"/>
      <c r="K13" s="102"/>
    </row>
    <row r="14" spans="1:11" ht="15" customHeight="1" x14ac:dyDescent="0.15">
      <c r="A14" s="33" t="s">
        <v>0</v>
      </c>
      <c r="B14" s="53">
        <v>45810</v>
      </c>
      <c r="C14" s="53">
        <v>45811</v>
      </c>
      <c r="D14" s="53">
        <v>45812</v>
      </c>
      <c r="E14" s="53">
        <v>45813</v>
      </c>
      <c r="F14" s="53">
        <v>45814</v>
      </c>
      <c r="G14" s="53">
        <v>45815</v>
      </c>
      <c r="H14" s="53">
        <v>45816</v>
      </c>
      <c r="I14" s="7"/>
      <c r="J14" s="717" t="s">
        <v>2</v>
      </c>
      <c r="K14" s="718"/>
    </row>
    <row r="15" spans="1:11" ht="15" customHeight="1" x14ac:dyDescent="0.15">
      <c r="A15" s="22" t="s">
        <v>3</v>
      </c>
      <c r="B15" s="2" t="s">
        <v>4</v>
      </c>
      <c r="C15" s="2" t="s">
        <v>5</v>
      </c>
      <c r="D15" s="21" t="s">
        <v>6</v>
      </c>
      <c r="E15" s="2" t="s">
        <v>7</v>
      </c>
      <c r="F15" s="2" t="s">
        <v>8</v>
      </c>
      <c r="G15" s="2" t="s">
        <v>9</v>
      </c>
      <c r="H15" s="24" t="s">
        <v>10</v>
      </c>
      <c r="I15" s="8"/>
      <c r="J15" s="719"/>
      <c r="K15" s="720"/>
    </row>
    <row r="16" spans="1:11" ht="15" customHeight="1" x14ac:dyDescent="0.15">
      <c r="A16" s="17" t="s">
        <v>12</v>
      </c>
      <c r="B16" s="12"/>
      <c r="C16" s="2"/>
      <c r="D16" s="2"/>
      <c r="E16" s="12"/>
      <c r="F16" s="12"/>
      <c r="G16" s="12"/>
      <c r="H16" s="12"/>
      <c r="I16" s="5"/>
      <c r="J16" s="682"/>
      <c r="K16" s="692"/>
    </row>
    <row r="17" spans="1:11" ht="15" customHeight="1" x14ac:dyDescent="0.15">
      <c r="A17" s="19" t="s">
        <v>112</v>
      </c>
      <c r="B17" s="12" t="s">
        <v>20</v>
      </c>
      <c r="C17" s="26"/>
      <c r="D17" s="32"/>
      <c r="E17" s="54" t="s">
        <v>67</v>
      </c>
      <c r="F17" s="118" t="s">
        <v>179</v>
      </c>
      <c r="G17" s="54" t="s">
        <v>67</v>
      </c>
      <c r="H17" s="87"/>
      <c r="I17" s="5">
        <f>COUNTIFS(B17:H17,"&lt;&gt;空",B17:H17,"&lt;&gt;休",B17:H17,"&lt;&gt;調",B17:H17,"&lt;&gt;",B17:H17,"&lt;&gt;調整休")</f>
        <v>4</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13:30-19"))*(5)+(COUNTIF(B17:H17,"14-17"))*(4)+(COUNTIF(B17:H17,"16-19"))*(4)+(COUNTIF(B17:H17,"13-16"))*(3)+(COUNTIF(B17:H17,"工場9:30-15"))*(5)+(COUNTIF(B17:H17,"工場9-15"))*(5.5)+(COUNTIF(B17:H17,"Y10-・店15-"))*(6.25)</f>
        <v>19</v>
      </c>
      <c r="K17" s="692"/>
    </row>
    <row r="18" spans="1:11" ht="15" customHeight="1" x14ac:dyDescent="0.15">
      <c r="A18" s="20" t="s">
        <v>113</v>
      </c>
      <c r="B18" s="12" t="s">
        <v>21</v>
      </c>
      <c r="C18" s="2"/>
      <c r="D18" s="32"/>
      <c r="E18" s="12" t="s">
        <v>21</v>
      </c>
      <c r="F18" s="54" t="s">
        <v>20</v>
      </c>
      <c r="G18" s="54"/>
      <c r="H18" s="12" t="s">
        <v>214</v>
      </c>
      <c r="I18" s="5">
        <f>COUNTIFS(B18:H18,"&lt;&gt;空",B18:H18,"&lt;&gt;休",B18:H18,"&lt;&gt;調",B18:H18,"&lt;&gt;",B18:H18,"&lt;&gt;調整休")</f>
        <v>4</v>
      </c>
      <c r="J18" s="682">
        <f>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13:30-19"))*(5)+(COUNTIF(B18:H18,"14-17"))*(4)+(COUNTIF(B18:H18,"16-19"))*(4)+(COUNTIF(B18:H18,"13-16"))*(3)+(COUNTIF(B18:H18,"12-16"))*(4)</f>
        <v>13.5</v>
      </c>
      <c r="K18" s="692"/>
    </row>
    <row r="19" spans="1:11" ht="15" customHeight="1" x14ac:dyDescent="0.15">
      <c r="A19" s="20" t="s">
        <v>114</v>
      </c>
      <c r="B19" s="12"/>
      <c r="C19" s="2"/>
      <c r="D19" s="32"/>
      <c r="E19" s="16"/>
      <c r="F19" s="54" t="s">
        <v>70</v>
      </c>
      <c r="G19" s="59"/>
      <c r="H19" s="116" t="s">
        <v>116</v>
      </c>
      <c r="I19" s="5">
        <f>COUNTIFS(B19:H19,"&lt;&gt;空",B19:H19,"&lt;&gt;休",B19:H19,"&lt;&gt;調",B19:H19,"&lt;&gt;",B19:H19,"&lt;&gt;調整休")</f>
        <v>2</v>
      </c>
      <c r="J19" s="682">
        <f>SUM(COUNTIF(B19:H19,"9-14:30"))*(5)+(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13:30-19"))*(5)+(COUNTIF(B19:H19,"14-17"))*(4)+(COUNTIF(B19:H19,"16-19"))*(4)+(COUNTIF(B19:H19,"13-16"))*(3)+(COUNTIF(B19:H19,"12:30-17:30"))*(4.5)</f>
        <v>8.5</v>
      </c>
      <c r="K19" s="692"/>
    </row>
    <row r="20" spans="1:11" ht="15" customHeight="1" x14ac:dyDescent="0.15">
      <c r="A20" s="20" t="s">
        <v>115</v>
      </c>
      <c r="B20" s="12" t="s">
        <v>21</v>
      </c>
      <c r="C20" s="38"/>
      <c r="D20" s="38"/>
      <c r="E20" s="12"/>
      <c r="F20" s="40"/>
      <c r="G20" s="12" t="s">
        <v>21</v>
      </c>
      <c r="H20" s="12" t="s">
        <v>21</v>
      </c>
      <c r="I20" s="5">
        <f t="shared" ref="I20:I23" si="2">COUNTIFS(B20:H20,"&lt;&gt;空",B20:H20,"&lt;&gt;休",B20:H20,"&lt;&gt;調",B20:H20,"&lt;&gt;",B20:H20,"&lt;&gt;調整休")</f>
        <v>3</v>
      </c>
      <c r="J20" s="682">
        <f t="shared" ref="J20:J21" si="3">SUM(COUNTIF(B20:H20,"9-14:30"))*(5)+(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13:30-19"))*(5)+(COUNTIF(B20:H20,"14-17"))*(4)+(COUNTIF(B20:H20,"16-19"))*(4)+(COUNTIF(B20:H20,"13-16"))*(3)</f>
        <v>13.5</v>
      </c>
      <c r="K20" s="692"/>
    </row>
    <row r="21" spans="1:11" ht="15" customHeight="1" x14ac:dyDescent="0.15">
      <c r="A21" s="47" t="s">
        <v>128</v>
      </c>
      <c r="B21" s="12" t="s">
        <v>20</v>
      </c>
      <c r="C21" s="38"/>
      <c r="D21" s="38"/>
      <c r="E21" s="29"/>
      <c r="F21" s="29" t="s">
        <v>20</v>
      </c>
      <c r="G21" s="12"/>
      <c r="H21" s="12" t="s">
        <v>20</v>
      </c>
      <c r="I21" s="5">
        <f t="shared" si="2"/>
        <v>3</v>
      </c>
      <c r="J21" s="682">
        <f t="shared" si="3"/>
        <v>13.5</v>
      </c>
      <c r="K21" s="692"/>
    </row>
    <row r="22" spans="1:11" ht="15" customHeight="1" x14ac:dyDescent="0.15">
      <c r="A22" s="47" t="s">
        <v>197</v>
      </c>
      <c r="B22" s="29"/>
      <c r="C22" s="38"/>
      <c r="D22" s="38"/>
      <c r="E22" s="29"/>
      <c r="F22" s="29" t="s">
        <v>27</v>
      </c>
      <c r="G22" s="29" t="s">
        <v>72</v>
      </c>
      <c r="H22" s="29" t="s">
        <v>72</v>
      </c>
      <c r="I22" s="5">
        <f t="shared" si="2"/>
        <v>3</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(3)+(COUNTIF(B22:H22,"13-16"))*(3)</f>
        <v>9</v>
      </c>
      <c r="K22" s="692"/>
    </row>
    <row r="23" spans="1:11" ht="15" customHeight="1" x14ac:dyDescent="0.15">
      <c r="A23" s="47" t="s">
        <v>202</v>
      </c>
      <c r="B23" s="59"/>
      <c r="C23" s="38"/>
      <c r="D23" s="38"/>
      <c r="E23" s="29"/>
      <c r="F23" s="29"/>
      <c r="G23" s="12" t="s">
        <v>21</v>
      </c>
      <c r="H23" s="12" t="s">
        <v>20</v>
      </c>
      <c r="I23" s="5">
        <f t="shared" si="2"/>
        <v>2</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(3)+(COUNTIF(B23:H23,"13-16"))*(3)</f>
        <v>9</v>
      </c>
      <c r="K23" s="692"/>
    </row>
    <row r="24" spans="1:11" ht="15" customHeight="1" x14ac:dyDescent="0.15">
      <c r="A24" s="114" t="s">
        <v>66</v>
      </c>
      <c r="B24" s="40"/>
      <c r="C24" s="38"/>
      <c r="D24" s="38"/>
      <c r="E24" s="29"/>
      <c r="F24" s="117" t="s">
        <v>101</v>
      </c>
      <c r="G24" s="117"/>
      <c r="H24" s="117"/>
      <c r="I24" s="27"/>
      <c r="J24" s="48"/>
      <c r="K24" s="102"/>
    </row>
    <row r="25" spans="1:11" ht="15" customHeight="1" x14ac:dyDescent="0.15">
      <c r="A25" s="22" t="s">
        <v>0</v>
      </c>
      <c r="B25" s="23">
        <v>45817</v>
      </c>
      <c r="C25" s="23">
        <v>45818</v>
      </c>
      <c r="D25" s="23">
        <v>45819</v>
      </c>
      <c r="E25" s="23">
        <v>45820</v>
      </c>
      <c r="F25" s="23">
        <v>45821</v>
      </c>
      <c r="G25" s="23">
        <v>45822</v>
      </c>
      <c r="H25" s="23">
        <v>45823</v>
      </c>
      <c r="I25" s="7"/>
      <c r="J25" s="717" t="s">
        <v>2</v>
      </c>
      <c r="K25" s="718"/>
    </row>
    <row r="26" spans="1:11" ht="15" customHeight="1" x14ac:dyDescent="0.15">
      <c r="A26" s="22" t="s">
        <v>3</v>
      </c>
      <c r="B26" s="2" t="s">
        <v>4</v>
      </c>
      <c r="C26" s="21" t="s">
        <v>5</v>
      </c>
      <c r="D26" s="21" t="s">
        <v>6</v>
      </c>
      <c r="E26" s="2" t="s">
        <v>7</v>
      </c>
      <c r="F26" s="2" t="s">
        <v>8</v>
      </c>
      <c r="G26" s="2" t="s">
        <v>9</v>
      </c>
      <c r="H26" s="24" t="s">
        <v>10</v>
      </c>
      <c r="I26" s="8"/>
      <c r="J26" s="719"/>
      <c r="K26" s="720"/>
    </row>
    <row r="27" spans="1:11" ht="15" customHeight="1" x14ac:dyDescent="0.15">
      <c r="A27" s="17" t="s">
        <v>13</v>
      </c>
      <c r="B27" s="12"/>
      <c r="C27" s="2"/>
      <c r="D27" s="2"/>
      <c r="E27" s="12"/>
      <c r="F27" s="12"/>
      <c r="G27" s="12"/>
      <c r="H27" s="12"/>
      <c r="I27" s="51"/>
      <c r="J27" s="721"/>
      <c r="K27" s="722"/>
    </row>
    <row r="28" spans="1:11" ht="15" customHeight="1" x14ac:dyDescent="0.15">
      <c r="A28" s="19" t="s">
        <v>112</v>
      </c>
      <c r="B28" s="12" t="s">
        <v>20</v>
      </c>
      <c r="C28" s="26"/>
      <c r="D28" s="32"/>
      <c r="E28" s="59"/>
      <c r="F28" s="59"/>
      <c r="G28" s="59"/>
      <c r="H28" s="54"/>
      <c r="I28" s="5">
        <f>COUNTIFS(B28:H28,"&lt;&gt;空",B28:H28,"&lt;&gt;休",B28:H28,"&lt;&gt;調",B28:H28,"&lt;&gt;",B28:H28,"&lt;&gt;調整休")</f>
        <v>1</v>
      </c>
      <c r="J28" s="682">
        <f>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COUNTIF(B28:H28,"工場9:30-15"))*(5)+(COUNTIF(B28:H28,"工場9-15"))*(5.5)+(COUNTIF(B28:H28,"Y10-・店15-"))*(6.25)</f>
        <v>4.5</v>
      </c>
      <c r="K28" s="692"/>
    </row>
    <row r="29" spans="1:11" ht="15" customHeight="1" x14ac:dyDescent="0.15">
      <c r="A29" s="20" t="s">
        <v>113</v>
      </c>
      <c r="B29" s="12" t="s">
        <v>21</v>
      </c>
      <c r="C29" s="2"/>
      <c r="D29" s="32"/>
      <c r="E29" s="54" t="s">
        <v>20</v>
      </c>
      <c r="F29" s="54" t="s">
        <v>20</v>
      </c>
      <c r="G29" s="54" t="s">
        <v>72</v>
      </c>
      <c r="H29" s="12"/>
      <c r="I29" s="5">
        <f>COUNTIFS(B29:H29,"&lt;&gt;空",B29:H29,"&lt;&gt;休",B29:H29,"&lt;&gt;調",B29:H29,"&lt;&gt;",B29:H29,"&lt;&gt;調整休")</f>
        <v>4</v>
      </c>
      <c r="J29" s="682">
        <f>SUM(COUNTIF(B29:H29,"9-14:30"))*(5)+(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13:30-19"))*(5)+(COUNTIF(B29:H29,"14-17"))*(4)+(COUNTIF(B29:H29,"16-19"))*(4)+(COUNTIF(B29:H29,"13-16"))*(3)+(COUNTIF(B29:H29,"12-16"))*(4)</f>
        <v>16.5</v>
      </c>
      <c r="K29" s="692"/>
    </row>
    <row r="30" spans="1:11" ht="15" customHeight="1" x14ac:dyDescent="0.15">
      <c r="A30" s="20" t="s">
        <v>114</v>
      </c>
      <c r="B30" s="12"/>
      <c r="C30" s="2"/>
      <c r="D30" s="32"/>
      <c r="E30" s="16"/>
      <c r="F30" s="54"/>
      <c r="G30" s="54" t="s">
        <v>20</v>
      </c>
      <c r="H30" s="116" t="s">
        <v>116</v>
      </c>
      <c r="I30" s="5">
        <f>COUNTIFS(B30:H30,"&lt;&gt;空",B30:H30,"&lt;&gt;休",B30:H30,"&lt;&gt;調",B30:H30,"&lt;&gt;",B30:H30,"&lt;&gt;調整休")</f>
        <v>2</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COUNTIF(B30:H30,"13-16"))*(3)+(COUNTIF(B30:H30,"12:30-17:30"))*(4.5)</f>
        <v>9</v>
      </c>
      <c r="K30" s="692"/>
    </row>
    <row r="31" spans="1:11" ht="15" customHeight="1" x14ac:dyDescent="0.15">
      <c r="A31" s="20" t="s">
        <v>115</v>
      </c>
      <c r="B31" s="12" t="s">
        <v>21</v>
      </c>
      <c r="C31" s="38"/>
      <c r="D31" s="38"/>
      <c r="E31" s="12"/>
      <c r="F31" s="40"/>
      <c r="G31" s="12" t="s">
        <v>21</v>
      </c>
      <c r="H31" s="12" t="s">
        <v>21</v>
      </c>
      <c r="I31" s="5">
        <f t="shared" ref="I31:I34" si="4">COUNTIFS(B31:H31,"&lt;&gt;空",B31:H31,"&lt;&gt;休",B31:H31,"&lt;&gt;調",B31:H31,"&lt;&gt;",B31:H31,"&lt;&gt;調整休")</f>
        <v>3</v>
      </c>
      <c r="J31" s="682">
        <f t="shared" ref="J31:J32" si="5">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COUNTIF(B31:H31,"13-16"))*(3)</f>
        <v>13.5</v>
      </c>
      <c r="K31" s="692"/>
    </row>
    <row r="32" spans="1:11" ht="15" customHeight="1" x14ac:dyDescent="0.15">
      <c r="A32" s="47" t="s">
        <v>128</v>
      </c>
      <c r="B32" s="12" t="s">
        <v>20</v>
      </c>
      <c r="C32" s="38"/>
      <c r="D32" s="38"/>
      <c r="E32" s="29"/>
      <c r="F32" s="29" t="s">
        <v>20</v>
      </c>
      <c r="G32" s="12"/>
      <c r="H32" s="12" t="s">
        <v>20</v>
      </c>
      <c r="I32" s="5">
        <f t="shared" si="4"/>
        <v>3</v>
      </c>
      <c r="J32" s="682">
        <f t="shared" si="5"/>
        <v>13.5</v>
      </c>
      <c r="K32" s="692"/>
    </row>
    <row r="33" spans="1:11" ht="15" customHeight="1" x14ac:dyDescent="0.15">
      <c r="A33" s="47" t="s">
        <v>197</v>
      </c>
      <c r="B33" s="29"/>
      <c r="C33" s="38"/>
      <c r="D33" s="38"/>
      <c r="E33" s="29"/>
      <c r="F33" s="29" t="s">
        <v>27</v>
      </c>
      <c r="G33" s="29" t="s">
        <v>72</v>
      </c>
      <c r="H33" s="29" t="s">
        <v>72</v>
      </c>
      <c r="I33" s="5">
        <f t="shared" si="4"/>
        <v>3</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13:30-19"))*(5)+(COUNTIF(B33:H33,"14-17"))*(4)+(COUNTIF(B33:H33,"16-19"))*(3)+(COUNTIF(B33:H33,"13-16"))*(3)</f>
        <v>9</v>
      </c>
      <c r="K33" s="692"/>
    </row>
    <row r="34" spans="1:11" ht="15" customHeight="1" x14ac:dyDescent="0.15">
      <c r="A34" s="47" t="s">
        <v>202</v>
      </c>
      <c r="B34" s="12" t="s">
        <v>20</v>
      </c>
      <c r="C34" s="38"/>
      <c r="D34" s="38"/>
      <c r="E34" s="29"/>
      <c r="F34" s="29"/>
      <c r="G34" s="12" t="s">
        <v>21</v>
      </c>
      <c r="H34" s="12" t="s">
        <v>20</v>
      </c>
      <c r="I34" s="5">
        <f t="shared" si="4"/>
        <v>3</v>
      </c>
      <c r="J34" s="682">
        <f>SUM(COUNTIF(B34:H34,"9-14:30"))*(5)+(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13:30-19"))*(5)+(COUNTIF(B34:H34,"14-17"))*(4)+(COUNTIF(B34:H34,"16-19"))*(3)+(COUNTIF(B34:H34,"13-16"))*(3)</f>
        <v>13.5</v>
      </c>
      <c r="K34" s="692"/>
    </row>
    <row r="35" spans="1:11" ht="15" customHeight="1" x14ac:dyDescent="0.15">
      <c r="A35" s="114" t="s">
        <v>66</v>
      </c>
      <c r="B35" s="40"/>
      <c r="C35" s="38"/>
      <c r="D35" s="38"/>
      <c r="E35" s="117" t="s">
        <v>215</v>
      </c>
      <c r="F35" s="117" t="s">
        <v>218</v>
      </c>
      <c r="G35" s="117"/>
      <c r="H35" s="117"/>
      <c r="I35" s="27"/>
      <c r="J35" s="48"/>
      <c r="K35" s="102"/>
    </row>
    <row r="36" spans="1:11" ht="15" customHeight="1" x14ac:dyDescent="0.15">
      <c r="A36" s="114" t="s">
        <v>66</v>
      </c>
      <c r="B36" s="40"/>
      <c r="C36" s="38"/>
      <c r="D36" s="38"/>
      <c r="E36" s="117"/>
      <c r="F36" s="117" t="s">
        <v>219</v>
      </c>
      <c r="G36" s="117"/>
      <c r="H36" s="117"/>
      <c r="I36" s="27"/>
      <c r="J36" s="48"/>
      <c r="K36" s="102"/>
    </row>
    <row r="37" spans="1:11" ht="15" customHeight="1" x14ac:dyDescent="0.15">
      <c r="A37" s="22" t="s">
        <v>0</v>
      </c>
      <c r="B37" s="90">
        <v>45824</v>
      </c>
      <c r="C37" s="90">
        <v>45825</v>
      </c>
      <c r="D37" s="90">
        <v>45826</v>
      </c>
      <c r="E37" s="90">
        <v>45827</v>
      </c>
      <c r="F37" s="90">
        <v>45828</v>
      </c>
      <c r="G37" s="90">
        <v>45829</v>
      </c>
      <c r="H37" s="90">
        <v>45830</v>
      </c>
      <c r="I37" s="7"/>
      <c r="J37" s="717" t="s">
        <v>2</v>
      </c>
      <c r="K37" s="718"/>
    </row>
    <row r="38" spans="1:11" ht="15" customHeight="1" x14ac:dyDescent="0.15">
      <c r="A38" s="22" t="s">
        <v>3</v>
      </c>
      <c r="B38" s="2" t="s">
        <v>4</v>
      </c>
      <c r="C38" s="21" t="s">
        <v>5</v>
      </c>
      <c r="D38" s="21" t="s">
        <v>6</v>
      </c>
      <c r="E38" s="2" t="s">
        <v>7</v>
      </c>
      <c r="F38" s="2" t="s">
        <v>8</v>
      </c>
      <c r="G38" s="2" t="s">
        <v>9</v>
      </c>
      <c r="H38" s="24" t="s">
        <v>10</v>
      </c>
      <c r="I38" s="8"/>
      <c r="J38" s="719"/>
      <c r="K38" s="720"/>
    </row>
    <row r="39" spans="1:11" ht="15" customHeight="1" x14ac:dyDescent="0.15">
      <c r="A39" s="17" t="s">
        <v>12</v>
      </c>
      <c r="B39" s="12"/>
      <c r="C39" s="2"/>
      <c r="D39" s="2"/>
      <c r="E39" s="12"/>
      <c r="F39" s="967" t="s">
        <v>60</v>
      </c>
      <c r="G39" s="968"/>
      <c r="H39" s="969"/>
      <c r="I39" s="5"/>
      <c r="J39" s="682"/>
      <c r="K39" s="692"/>
    </row>
    <row r="40" spans="1:11" ht="15" customHeight="1" x14ac:dyDescent="0.15">
      <c r="A40" s="19" t="s">
        <v>112</v>
      </c>
      <c r="B40" s="12" t="s">
        <v>20</v>
      </c>
      <c r="C40" s="26"/>
      <c r="D40" s="32"/>
      <c r="E40" s="54" t="s">
        <v>67</v>
      </c>
      <c r="F40" s="118" t="s">
        <v>179</v>
      </c>
      <c r="G40" s="54" t="s">
        <v>67</v>
      </c>
      <c r="H40" s="54"/>
      <c r="I40" s="5">
        <f>COUNTIFS(B40:H40,"&lt;&gt;空",B40:H40,"&lt;&gt;休",B40:H40,"&lt;&gt;調",B40:H40,"&lt;&gt;",B40:H40,"&lt;&gt;調整休")</f>
        <v>4</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(4)+(COUNTIF(B40:H40,"16-19"))*(4)+(COUNTIF(B40:H40,"13-16"))*(3)+(COUNTIF(B40:H40,"工場9:30-15"))*(5)+(COUNTIF(B40:H40,"工場9-15"))*(5.5)+(COUNTIF(B40:H40,"Y10-・店15-"))*(6.25)</f>
        <v>19</v>
      </c>
      <c r="K40" s="692"/>
    </row>
    <row r="41" spans="1:11" ht="15" customHeight="1" x14ac:dyDescent="0.15">
      <c r="A41" s="20" t="s">
        <v>113</v>
      </c>
      <c r="B41" s="12" t="s">
        <v>21</v>
      </c>
      <c r="C41" s="2"/>
      <c r="D41" s="32"/>
      <c r="E41" s="12" t="s">
        <v>21</v>
      </c>
      <c r="F41" s="54" t="s">
        <v>20</v>
      </c>
      <c r="G41" s="54"/>
      <c r="H41" s="12" t="s">
        <v>214</v>
      </c>
      <c r="I41" s="5">
        <f>COUNTIFS(B41:H41,"&lt;&gt;空",B41:H41,"&lt;&gt;休",B41:H41,"&lt;&gt;調",B41:H41,"&lt;&gt;",B41:H41,"&lt;&gt;調整休")</f>
        <v>4</v>
      </c>
      <c r="J41" s="682">
        <v>15.75</v>
      </c>
      <c r="K41" s="692"/>
    </row>
    <row r="42" spans="1:11" ht="15" customHeight="1" x14ac:dyDescent="0.15">
      <c r="A42" s="20" t="s">
        <v>114</v>
      </c>
      <c r="B42" s="12"/>
      <c r="C42" s="2"/>
      <c r="D42" s="32"/>
      <c r="E42" s="16"/>
      <c r="F42" s="54"/>
      <c r="G42" s="54" t="s">
        <v>20</v>
      </c>
      <c r="H42" s="116" t="s">
        <v>116</v>
      </c>
      <c r="I42" s="5">
        <f>COUNTIFS(B42:H42,"&lt;&gt;空",B42:H42,"&lt;&gt;休",B42:H42,"&lt;&gt;調",B42:H42,"&lt;&gt;",B42:H42,"&lt;&gt;調整休")</f>
        <v>2</v>
      </c>
      <c r="J42" s="682">
        <f>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13:30-19"))*(5)+(COUNTIF(B42:H42,"14-17"))*(4)+(COUNTIF(B42:H42,"16-19"))*(4)+(COUNTIF(B42:H42,"13-16"))*(3)+(COUNTIF(B42:H42,"12:30-17:30"))*(4.5)</f>
        <v>9</v>
      </c>
      <c r="K42" s="692"/>
    </row>
    <row r="43" spans="1:11" ht="15" customHeight="1" x14ac:dyDescent="0.15">
      <c r="A43" s="20" t="s">
        <v>115</v>
      </c>
      <c r="B43" s="12" t="s">
        <v>21</v>
      </c>
      <c r="C43" s="38"/>
      <c r="D43" s="38"/>
      <c r="E43" s="12"/>
      <c r="F43" s="40"/>
      <c r="G43" s="12" t="s">
        <v>21</v>
      </c>
      <c r="H43" s="12" t="s">
        <v>21</v>
      </c>
      <c r="I43" s="5">
        <f t="shared" ref="I43:I46" si="6">COUNTIFS(B43:H43,"&lt;&gt;空",B43:H43,"&lt;&gt;休",B43:H43,"&lt;&gt;調",B43:H43,"&lt;&gt;",B43:H43,"&lt;&gt;調整休")</f>
        <v>3</v>
      </c>
      <c r="J43" s="682">
        <f t="shared" ref="J43:J44" si="7">SUM(COUNTIF(B43:H43,"9-14:30"))*(5)+(COUNTIF(B43:H43,"9-20"))*(10)+(COUNTIF(B43:H43,"9-19"))*(9)+(COUNTIF(B43:H43,"9-18"))*(8)+(COUNTIF(B43:H43,"9-17"))*(7.25)+(COUNTIF(B43:H43,"9-16"))*(6.25)+(COUNTIF(B43:H43,"9-15"))*(5.5)+(COUNTIF(B43:H43,"9-14"))*(4.5)+(COUNTIF(B43:H43,"9-13,17-20"))*(7)+(COUNTIF(B43:H43,"9-13"))*(4)+(COUNTIF(B43:H43,"9-12,18-20"))*(5)+(COUNTIF(B43:H43,"9-12,16-20"))*(7)+(COUNTIF(B43:H43,"9-12,16-19"))*(6)+(COUNTIF(B43:H43,"9-13,16-20"))*(6)+(COUNTIF(B43:H43,"9-12"))*(3)+(COUNTIF(B43:H43,"9-11:30"))*(2.5)+(COUNTIF(B43:H43,"9-11,16-19"))*(5)+(COUNTIF(B43:H43,"9-11"))*(2)+(COUNTIF(B43:H43,"9:30-11:30,16-19"))*(5)+(COUNTIF(B43:H43,"19-20"))*(1)+(COUNTIF(B43:H43,"17-20"))*(3)+(COUNTIF(B43:H43,"16-20"))*(4)+(COUNTIF(B43:H43,"15-20"))*(4.5)+(COUNTIF(B43:H43,"15-19"))*(4)+(COUNTIF(B43:H43,"14-20"))*(5.5)+(COUNTIF(B43:H43,"14-19"))*(4.5)+(COUNTIF(B43:H43,"14:30-20"))*(5)+(COUNTIF(B43:H43,"13-20"))*(6.25)+(COUNTIF(B43:H43,"13-19"))*(5.5)+(COUNTIF(B43:H43,"13-18"))*(4.5)+(COUNTIF(B43:H43,"13-17"))*(4)+(COUNTIF(B43:H43,"12-20"))*(7.25)+(COUNTIF(B43:H43,"10-20"))*(9)+(COUNTIF(B43:H43,"10-15"))*(4.5)+(COUNTIF(B43:H43,"12-18"))*(5.5)+(COUNTIF(B43:H43,"10-12,14-19"))*(6.5)+(COUNTIF(B43:H43,"10-14"))*(4)+(COUNTIF(B43:H43,"13:30-19"))*(5)+(COUNTIF(B43:H43,"14-17"))*(4)+(COUNTIF(B43:H43,"16-19"))*(4)+(COUNTIF(B43:H43,"13-16"))*(3)</f>
        <v>13.5</v>
      </c>
      <c r="K43" s="692"/>
    </row>
    <row r="44" spans="1:11" ht="15" customHeight="1" x14ac:dyDescent="0.15">
      <c r="A44" s="47" t="s">
        <v>128</v>
      </c>
      <c r="B44" s="12" t="s">
        <v>20</v>
      </c>
      <c r="C44" s="38"/>
      <c r="D44" s="38"/>
      <c r="E44" s="29"/>
      <c r="F44" s="29" t="s">
        <v>20</v>
      </c>
      <c r="G44" s="12"/>
      <c r="H44" s="12" t="s">
        <v>20</v>
      </c>
      <c r="I44" s="5">
        <f t="shared" si="6"/>
        <v>3</v>
      </c>
      <c r="J44" s="682">
        <f t="shared" si="7"/>
        <v>13.5</v>
      </c>
      <c r="K44" s="692"/>
    </row>
    <row r="45" spans="1:11" ht="15" customHeight="1" x14ac:dyDescent="0.15">
      <c r="A45" s="47" t="s">
        <v>197</v>
      </c>
      <c r="B45" s="29"/>
      <c r="C45" s="38"/>
      <c r="D45" s="38"/>
      <c r="E45" s="29"/>
      <c r="F45" s="29" t="s">
        <v>27</v>
      </c>
      <c r="G45" s="29" t="s">
        <v>72</v>
      </c>
      <c r="H45" s="29" t="s">
        <v>72</v>
      </c>
      <c r="I45" s="5">
        <f t="shared" si="6"/>
        <v>3</v>
      </c>
      <c r="J45" s="682">
        <f>SUM(COUNTIF(B45:H45,"9-14:30"))*(5)+(COUNTIF(B45:H45,"9-20"))*(10)+(COUNTIF(B45:H45,"9-19"))*(9)+(COUNTIF(B45:H45,"9-18"))*(8)+(COUNTIF(B45:H45,"9-17"))*(7.25)+(COUNTIF(B45:H45,"9-16"))*(6.25)+(COUNTIF(B45:H45,"9-15"))*(5.5)+(COUNTIF(B45:H45,"9-14"))*(4.5)+(COUNTIF(B45:H45,"9-13,17-20"))*(7)+(COUNTIF(B45:H45,"9-13"))*(4)+(COUNTIF(B45:H45,"9-12,18-20"))*(5)+(COUNTIF(B45:H45,"9-12,16-20"))*(7)+(COUNTIF(B45:H45,"9-12,16-19"))*(6)+(COUNTIF(B45:H45,"9-13,16-20"))*(6)+(COUNTIF(B45:H45,"9-12"))*(3)+(COUNTIF(B45:H45,"9-11:30"))*(2.5)+(COUNTIF(B45:H45,"9-11,16-19"))*(5)+(COUNTIF(B45:H45,"9-11"))*(2)+(COUNTIF(B45:H45,"9:30-11:30,16-19"))*(5)+(COUNTIF(B45:H45,"19-20"))*(1)+(COUNTIF(B45:H45,"17-20"))*(3)+(COUNTIF(B45:H45,"16-20"))*(4)+(COUNTIF(B45:H45,"15-20"))*(4.5)+(COUNTIF(B45:H45,"15-19"))*(4)+(COUNTIF(B45:H45,"14-20"))*(5.5)+(COUNTIF(B45:H45,"14-19"))*(4.5)+(COUNTIF(B45:H45,"14:30-20"))*(5)+(COUNTIF(B45:H45,"13-20"))*(6.25)+(COUNTIF(B45:H45,"13-19"))*(5.5)+(COUNTIF(B45:H45,"13-18"))*(4.5)+(COUNTIF(B45:H45,"13-17"))*(4)+(COUNTIF(B45:H45,"12-20"))*(7.25)+(COUNTIF(B45:H45,"10-20"))*(9)+(COUNTIF(B45:H45,"10-15"))*(4.5)+(COUNTIF(B45:H45,"12-18"))*(5.5)+(COUNTIF(B45:H45,"10-12,14-19"))*(6.5)+(COUNTIF(B45:H45,"10-14"))*(4)+(COUNTIF(B45:H45,"13:30-19"))*(5)+(COUNTIF(B45:H45,"14-17"))*(4)+(COUNTIF(B45:H45,"16-19"))*(3)+(COUNTIF(B45:H45,"13-16"))*(3)</f>
        <v>9</v>
      </c>
      <c r="K45" s="692"/>
    </row>
    <row r="46" spans="1:11" ht="15" customHeight="1" x14ac:dyDescent="0.15">
      <c r="A46" s="47" t="s">
        <v>202</v>
      </c>
      <c r="B46" s="12" t="s">
        <v>20</v>
      </c>
      <c r="C46" s="38"/>
      <c r="D46" s="38"/>
      <c r="E46" s="29"/>
      <c r="F46" s="29"/>
      <c r="G46" s="12" t="s">
        <v>21</v>
      </c>
      <c r="H46" s="12" t="s">
        <v>20</v>
      </c>
      <c r="I46" s="5">
        <f t="shared" si="6"/>
        <v>3</v>
      </c>
      <c r="J46" s="682">
        <f>SUM(COUNTIF(B46:H46,"9-14:30"))*(5)+(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13:30-19"))*(5)+(COUNTIF(B46:H46,"14-17"))*(4)+(COUNTIF(B46:H46,"16-19"))*(3)+(COUNTIF(B46:H46,"13-16"))*(3)</f>
        <v>13.5</v>
      </c>
      <c r="K46" s="692"/>
    </row>
    <row r="47" spans="1:11" ht="15" customHeight="1" x14ac:dyDescent="0.15">
      <c r="A47" s="114" t="s">
        <v>66</v>
      </c>
      <c r="B47" s="40"/>
      <c r="C47" s="38"/>
      <c r="D47" s="38"/>
      <c r="E47" s="29"/>
      <c r="F47" s="117" t="s">
        <v>182</v>
      </c>
      <c r="G47" s="117"/>
      <c r="H47" s="117"/>
      <c r="I47" s="27"/>
      <c r="J47" s="48"/>
      <c r="K47" s="102"/>
    </row>
    <row r="48" spans="1:11" ht="15" customHeight="1" x14ac:dyDescent="0.15">
      <c r="A48" s="22" t="s">
        <v>0</v>
      </c>
      <c r="B48" s="23">
        <v>45831</v>
      </c>
      <c r="C48" s="23">
        <v>45832</v>
      </c>
      <c r="D48" s="23">
        <v>45833</v>
      </c>
      <c r="E48" s="23">
        <v>45834</v>
      </c>
      <c r="F48" s="23">
        <v>45835</v>
      </c>
      <c r="G48" s="23">
        <v>45836</v>
      </c>
      <c r="H48" s="23">
        <v>45837</v>
      </c>
      <c r="I48" s="7"/>
      <c r="J48" s="717" t="s">
        <v>2</v>
      </c>
      <c r="K48" s="718"/>
    </row>
    <row r="49" spans="1:14" ht="15" customHeight="1" x14ac:dyDescent="0.15">
      <c r="A49" s="22" t="s">
        <v>3</v>
      </c>
      <c r="B49" s="2" t="s">
        <v>4</v>
      </c>
      <c r="C49" s="316" t="s">
        <v>5</v>
      </c>
      <c r="D49" s="21" t="s">
        <v>6</v>
      </c>
      <c r="E49" s="2" t="s">
        <v>7</v>
      </c>
      <c r="F49" s="2" t="s">
        <v>8</v>
      </c>
      <c r="G49" s="2" t="s">
        <v>9</v>
      </c>
      <c r="H49" s="24" t="s">
        <v>10</v>
      </c>
      <c r="I49" s="8"/>
      <c r="J49" s="719"/>
      <c r="K49" s="720"/>
    </row>
    <row r="50" spans="1:14" ht="15" customHeight="1" x14ac:dyDescent="0.15">
      <c r="A50" s="17" t="s">
        <v>13</v>
      </c>
      <c r="B50" s="12"/>
      <c r="C50" s="2"/>
      <c r="D50" s="2"/>
      <c r="E50" s="12"/>
      <c r="F50" s="12"/>
      <c r="G50" s="12"/>
      <c r="H50" s="12"/>
      <c r="I50" s="51"/>
      <c r="J50" s="721"/>
      <c r="K50" s="722"/>
    </row>
    <row r="51" spans="1:14" ht="15" customHeight="1" x14ac:dyDescent="0.15">
      <c r="A51" s="19" t="s">
        <v>112</v>
      </c>
      <c r="B51" s="12" t="s">
        <v>20</v>
      </c>
      <c r="C51" s="26"/>
      <c r="D51" s="32"/>
      <c r="E51" s="54" t="s">
        <v>67</v>
      </c>
      <c r="F51" s="118" t="s">
        <v>179</v>
      </c>
      <c r="G51" s="54" t="s">
        <v>67</v>
      </c>
      <c r="H51" s="87"/>
      <c r="I51" s="5">
        <f>COUNTIFS(B51:H51,"&lt;&gt;空",B51:H51,"&lt;&gt;休",B51:H51,"&lt;&gt;調",B51:H51,"&lt;&gt;",B51:H51,"&lt;&gt;調整休")</f>
        <v>4</v>
      </c>
      <c r="J51" s="682">
        <f>SUM(COUNTIF(B51:H51,"9-14:30"))*(5)+(COUNTIF(B51:H51,"9-20"))*(10)+(COUNTIF(B51:H51,"9-19"))*(9)+(COUNTIF(B51:H51,"9-18"))*(8)+(COUNTIF(B51:H51,"9-17"))*(7.25)+(COUNTIF(B51:H51,"9-16"))*(6.25)+(COUNTIF(B51:H51,"9-15"))*(5.5)+(COUNTIF(B51:H51,"9-14"))*(4.5)+(COUNTIF(B51:H51,"9-13,17-20"))*(7)+(COUNTIF(B51:H51,"9-13"))*(4)+(COUNTIF(B51:H51,"9-12,18-20"))*(5)+(COUNTIF(B51:H51,"9-12,16-20"))*(7)+(COUNTIF(B51:H51,"9-12,16-19"))*(6)+(COUNTIF(B51:H51,"9-13,16-20"))*(6)+(COUNTIF(B51:H51,"9-12"))*(3)+(COUNTIF(B51:H51,"9-11:30"))*(2.5)+(COUNTIF(B51:H51,"9-11,16-19"))*(5)+(COUNTIF(B51:H51,"9-11"))*(2)+(COUNTIF(B51:H51,"9:30-11:30,16-19"))*(5)+(COUNTIF(B51:H51,"19-20"))*(1)+(COUNTIF(B51:H51,"17-20"))*(3)+(COUNTIF(B51:H51,"16-20"))*(4)+(COUNTIF(B51:H51,"15-20"))*(4.5)+(COUNTIF(B51:H51,"15-19"))*(4)+(COUNTIF(B51:H51,"14-20"))*(5.5)+(COUNTIF(B51:H51,"14-19"))*(4.5)+(COUNTIF(B51:H51,"14:30-20"))*(5)+(COUNTIF(B51:H51,"13-20"))*(6.25)+(COUNTIF(B51:H51,"13-19"))*(5.5)+(COUNTIF(B51:H51,"13-18"))*(4.5)+(COUNTIF(B51:H51,"13-17"))*(4)+(COUNTIF(B51:H51,"12-20"))*(7.25)+(COUNTIF(B51:H51,"10-20"))*(9)+(COUNTIF(B51:H51,"10-15"))*(4.5)+(COUNTIF(B51:H51,"12-18"))*(5.5)+(COUNTIF(B51:H51,"10-12,14-19"))*(6.5)+(COUNTIF(B51:H51,"10-14"))*(4)+(COUNTIF(B51:H51,"13:30-19"))*(5)+(COUNTIF(B51:H51,"14-17"))*(4)+(COUNTIF(B51:H51,"16-19"))*(4)+(COUNTIF(B51:H51,"13-16"))*(3)+(COUNTIF(B51:H51,"工場9:30-15"))*(5)+(COUNTIF(B51:H51,"工場9-15"))*(5.5)+(COUNTIF(B51:H51,"Y10-・店15-"))*(6.25)</f>
        <v>19</v>
      </c>
      <c r="K51" s="692"/>
    </row>
    <row r="52" spans="1:14" ht="15" customHeight="1" x14ac:dyDescent="0.15">
      <c r="A52" s="20" t="s">
        <v>113</v>
      </c>
      <c r="B52" s="12" t="s">
        <v>21</v>
      </c>
      <c r="C52" s="2"/>
      <c r="D52" s="32"/>
      <c r="E52" s="12" t="s">
        <v>21</v>
      </c>
      <c r="F52" s="54" t="s">
        <v>20</v>
      </c>
      <c r="G52" s="54"/>
      <c r="H52" s="12"/>
      <c r="I52" s="5">
        <f>COUNTIFS(B52:H52,"&lt;&gt;空",B52:H52,"&lt;&gt;休",B52:H52,"&lt;&gt;調",B52:H52,"&lt;&gt;",B52:H52,"&lt;&gt;調整休")</f>
        <v>3</v>
      </c>
      <c r="J52" s="682">
        <f t="shared" ref="J52:J55" si="8">SUM(COUNTIF(B52:H52,"9-14:30"))*(5)+(COUNTIF(B52:H52,"9-20"))*(10)+(COUNTIF(B52:H52,"9-19"))*(9)+(COUNTIF(B52:H52,"9-18"))*(8)+(COUNTIF(B52:H52,"9-17"))*(7.25)+(COUNTIF(B52:H52,"9-16"))*(6.25)+(COUNTIF(B52:H52,"9-15"))*(5.5)+(COUNTIF(B52:H52,"9-14"))*(4.5)+(COUNTIF(B52:H52,"9-13,17-20"))*(7)+(COUNTIF(B52:H52,"9-13"))*(4)+(COUNTIF(B52:H52,"9-12,18-20"))*(5)+(COUNTIF(B52:H52,"9-12,16-20"))*(7)+(COUNTIF(B52:H52,"9-12,16-19"))*(6)+(COUNTIF(B52:H52,"9-13,16-20"))*(6)+(COUNTIF(B52:H52,"9-12"))*(3)+(COUNTIF(B52:H52,"9-11:30"))*(2.5)+(COUNTIF(B52:H52,"9-11,16-19"))*(5)+(COUNTIF(B52:H52,"9-11"))*(2)+(COUNTIF(B52:H52,"9:30-11:30,16-19"))*(5)+(COUNTIF(B52:H52,"19-20"))*(1)+(COUNTIF(B52:H52,"17-20"))*(3)+(COUNTIF(B52:H52,"16-20"))*(4)+(COUNTIF(B52:H52,"15-20"))*(4.5)+(COUNTIF(B52:H52,"15-19"))*(4)+(COUNTIF(B52:H52,"14-20"))*(5.5)+(COUNTIF(B52:H52,"14-19"))*(4.5)+(COUNTIF(B52:H52,"14:30-20"))*(5)+(COUNTIF(B52:H52,"13-20"))*(6.25)+(COUNTIF(B52:H52,"13-19"))*(5.5)+(COUNTIF(B52:H52,"13-18"))*(4.5)+(COUNTIF(B52:H52,"13-17"))*(4)+(COUNTIF(B52:H52,"12-20"))*(7.25)+(COUNTIF(B52:H52,"10-20"))*(9)+(COUNTIF(B52:H52,"10-15"))*(4.5)+(COUNTIF(B52:H52,"12-18"))*(5.5)+(COUNTIF(B52:H52,"10-12,14-19"))*(6.5)+(COUNTIF(B52:H52,"10-14"))*(4)+(COUNTIF(B52:H52,"13:30-19"))*(5)+(COUNTIF(B52:H52,"14-17"))*(4)+(COUNTIF(B52:H52,"16-19"))*(4)+(COUNTIF(B52:H52,"13-16"))*(3)</f>
        <v>13.5</v>
      </c>
      <c r="K52" s="692"/>
    </row>
    <row r="53" spans="1:14" ht="15" customHeight="1" x14ac:dyDescent="0.15">
      <c r="A53" s="20" t="s">
        <v>114</v>
      </c>
      <c r="B53" s="12"/>
      <c r="C53" s="2"/>
      <c r="D53" s="32"/>
      <c r="E53" s="16"/>
      <c r="F53" s="54" t="s">
        <v>70</v>
      </c>
      <c r="G53" s="58"/>
      <c r="H53" s="116" t="s">
        <v>116</v>
      </c>
      <c r="I53" s="5">
        <f>COUNTIFS(B53:H53,"&lt;&gt;空",B53:H53,"&lt;&gt;休",B53:H53,"&lt;&gt;調",B53:H53,"&lt;&gt;",B53:H53,"&lt;&gt;調整休")</f>
        <v>2</v>
      </c>
      <c r="J53" s="682">
        <f>SUM(COUNTIF(B53:H53,"9-14:30"))*(5)+(COUNTIF(B53:H53,"9-20"))*(10)+(COUNTIF(B53:H53,"9-19"))*(9)+(COUNTIF(B53:H53,"9-18"))*(8)+(COUNTIF(B53:H53,"9-17"))*(7.25)+(COUNTIF(B53:H53,"9-16"))*(6.25)+(COUNTIF(B53:H53,"9-15"))*(5.5)+(COUNTIF(B53:H53,"9-14"))*(4.5)+(COUNTIF(B53:H53,"9-13,17-20"))*(7)+(COUNTIF(B53:H53,"9-13"))*(4)+(COUNTIF(B53:H53,"9-12,18-20"))*(5)+(COUNTIF(B53:H53,"9-12,16-20"))*(7)+(COUNTIF(B53:H53,"9-12,16-19"))*(6)+(COUNTIF(B53:H53,"9-13,16-20"))*(6)+(COUNTIF(B53:H53,"9-12"))*(3)+(COUNTIF(B53:H53,"9-11:30"))*(2.5)+(COUNTIF(B53:H53,"9-11,16-19"))*(5)+(COUNTIF(B53:H53,"9-11"))*(2)+(COUNTIF(B53:H53,"9:30-11:30,16-19"))*(5)+(COUNTIF(B53:H53,"19-20"))*(1)+(COUNTIF(B53:H53,"17-20"))*(3)+(COUNTIF(B53:H53,"16-20"))*(4)+(COUNTIF(B53:H53,"15-20"))*(4.5)+(COUNTIF(B53:H53,"15-19"))*(4)+(COUNTIF(B53:H53,"14-20"))*(5.5)+(COUNTIF(B53:H53,"14-19"))*(4.5)+(COUNTIF(B53:H53,"14:30-20"))*(5)+(COUNTIF(B53:H53,"13-20"))*(6.25)+(COUNTIF(B53:H53,"13-19"))*(5.5)+(COUNTIF(B53:H53,"13-18"))*(4.5)+(COUNTIF(B53:H53,"13-17"))*(4)+(COUNTIF(B53:H53,"12-20"))*(7.25)+(COUNTIF(B53:H53,"10-20"))*(9)+(COUNTIF(B53:H53,"10-15"))*(4.5)+(COUNTIF(B53:H53,"12-18"))*(5.5)+(COUNTIF(B53:H53,"10-12,14-19"))*(6.5)+(COUNTIF(B53:H53,"10-14"))*(4)+(COUNTIF(B53:H53,"13:30-19"))*(5)+(COUNTIF(B53:H53,"14-17"))*(4)+(COUNTIF(B53:H53,"16-19"))*(4)+(COUNTIF(B53:H53,"13-16"))*(3)+(COUNTIF(B53:H53,"12:30-17:30"))*(4.5)</f>
        <v>8.5</v>
      </c>
      <c r="K53" s="692"/>
    </row>
    <row r="54" spans="1:14" ht="15" customHeight="1" x14ac:dyDescent="0.15">
      <c r="A54" s="20" t="s">
        <v>115</v>
      </c>
      <c r="B54" s="12" t="s">
        <v>21</v>
      </c>
      <c r="C54" s="38"/>
      <c r="D54" s="38"/>
      <c r="E54" s="12"/>
      <c r="F54" s="40"/>
      <c r="G54" s="12" t="s">
        <v>21</v>
      </c>
      <c r="H54" s="12" t="s">
        <v>21</v>
      </c>
      <c r="I54" s="5">
        <f t="shared" ref="I54:I57" si="9">COUNTIFS(B54:H54,"&lt;&gt;空",B54:H54,"&lt;&gt;休",B54:H54,"&lt;&gt;調",B54:H54,"&lt;&gt;",B54:H54,"&lt;&gt;調整休")</f>
        <v>3</v>
      </c>
      <c r="J54" s="682">
        <f t="shared" si="8"/>
        <v>13.5</v>
      </c>
      <c r="K54" s="692"/>
    </row>
    <row r="55" spans="1:14" ht="15" customHeight="1" x14ac:dyDescent="0.15">
      <c r="A55" s="47" t="s">
        <v>128</v>
      </c>
      <c r="B55" s="12" t="s">
        <v>20</v>
      </c>
      <c r="C55" s="38"/>
      <c r="D55" s="38"/>
      <c r="E55" s="29"/>
      <c r="F55" s="29" t="s">
        <v>20</v>
      </c>
      <c r="G55" s="12"/>
      <c r="H55" s="12" t="s">
        <v>20</v>
      </c>
      <c r="I55" s="5">
        <f t="shared" si="9"/>
        <v>3</v>
      </c>
      <c r="J55" s="682">
        <f t="shared" si="8"/>
        <v>13.5</v>
      </c>
      <c r="K55" s="692"/>
    </row>
    <row r="56" spans="1:14" ht="15" customHeight="1" x14ac:dyDescent="0.15">
      <c r="A56" s="47" t="s">
        <v>197</v>
      </c>
      <c r="B56" s="29"/>
      <c r="C56" s="38"/>
      <c r="D56" s="38"/>
      <c r="E56" s="29"/>
      <c r="F56" s="58"/>
      <c r="G56" s="29" t="s">
        <v>72</v>
      </c>
      <c r="H56" s="29" t="s">
        <v>72</v>
      </c>
      <c r="I56" s="5">
        <f t="shared" si="9"/>
        <v>2</v>
      </c>
      <c r="J56" s="682">
        <f>SUM(COUNTIF(B56:H56,"9-14:30"))*(5)+(COUNTIF(B56:H56,"9-20"))*(10)+(COUNTIF(B56:H56,"9-19"))*(9)+(COUNTIF(B56:H56,"9-18"))*(8)+(COUNTIF(B56:H56,"9-17"))*(7.25)+(COUNTIF(B56:H56,"9-16"))*(6.25)+(COUNTIF(B56:H56,"9-15"))*(5.5)+(COUNTIF(B56:H56,"9-14"))*(4.5)+(COUNTIF(B56:H56,"9-13,17-20"))*(7)+(COUNTIF(B56:H56,"9-13"))*(4)+(COUNTIF(B56:H56,"9-12,18-20"))*(5)+(COUNTIF(B56:H56,"9-12,16-20"))*(7)+(COUNTIF(B56:H56,"9-12,16-19"))*(6)+(COUNTIF(B56:H56,"9-13,16-20"))*(6)+(COUNTIF(B56:H56,"9-12"))*(3)+(COUNTIF(B56:H56,"9-11:30"))*(2.5)+(COUNTIF(B56:H56,"9-11,16-19"))*(5)+(COUNTIF(B56:H56,"9-11"))*(2)+(COUNTIF(B56:H56,"9:30-11:30,16-19"))*(5)+(COUNTIF(B56:H56,"19-20"))*(1)+(COUNTIF(B56:H56,"17-20"))*(3)+(COUNTIF(B56:H56,"16-20"))*(4)+(COUNTIF(B56:H56,"15-20"))*(4.5)+(COUNTIF(B56:H56,"15-19"))*(4)+(COUNTIF(B56:H56,"14-20"))*(5.5)+(COUNTIF(B56:H56,"14-19"))*(4.5)+(COUNTIF(B56:H56,"14:30-20"))*(5)+(COUNTIF(B56:H56,"13-20"))*(6.25)+(COUNTIF(B56:H56,"13-19"))*(5.5)+(COUNTIF(B56:H56,"13-18"))*(4.5)+(COUNTIF(B56:H56,"13-17"))*(4)+(COUNTIF(B56:H56,"12-20"))*(7.25)+(COUNTIF(B56:H56,"10-20"))*(9)+(COUNTIF(B56:H56,"10-15"))*(4.5)+(COUNTIF(B56:H56,"12-18"))*(5.5)+(COUNTIF(B56:H56,"10-12,14-19"))*(6.5)+(COUNTIF(B56:H56,"10-14"))*(4)+(COUNTIF(B56:H56,"13:30-19"))*(5)+(COUNTIF(B56:H56,"14-17"))*(4)+(COUNTIF(B56:H56,"16-19"))*(3)+(COUNTIF(B56:H56,"13-16"))*(3)</f>
        <v>6</v>
      </c>
      <c r="K56" s="692"/>
    </row>
    <row r="57" spans="1:14" ht="15" customHeight="1" x14ac:dyDescent="0.15">
      <c r="A57" s="47" t="s">
        <v>202</v>
      </c>
      <c r="B57" s="12" t="s">
        <v>20</v>
      </c>
      <c r="C57" s="38"/>
      <c r="D57" s="38"/>
      <c r="E57" s="29"/>
      <c r="F57" s="29"/>
      <c r="G57" s="12" t="s">
        <v>21</v>
      </c>
      <c r="H57" s="12" t="s">
        <v>20</v>
      </c>
      <c r="I57" s="5">
        <f t="shared" si="9"/>
        <v>3</v>
      </c>
      <c r="J57" s="682">
        <f>SUM(COUNTIF(B57:H57,"9-14:30"))*(5)+(COUNTIF(B57:H57,"9-20"))*(10)+(COUNTIF(B57:H57,"9-19"))*(9)+(COUNTIF(B57:H57,"9-18"))*(8)+(COUNTIF(B57:H57,"9-17"))*(7.25)+(COUNTIF(B57:H57,"9-16"))*(6.25)+(COUNTIF(B57:H57,"9-15"))*(5.5)+(COUNTIF(B57:H57,"9-14"))*(4.5)+(COUNTIF(B57:H57,"9-13,17-20"))*(7)+(COUNTIF(B57:H57,"9-13"))*(4)+(COUNTIF(B57:H57,"9-12,18-20"))*(5)+(COUNTIF(B57:H57,"9-12,16-20"))*(7)+(COUNTIF(B57:H57,"9-12,16-19"))*(6)+(COUNTIF(B57:H57,"9-13,16-20"))*(6)+(COUNTIF(B57:H57,"9-12"))*(3)+(COUNTIF(B57:H57,"9-11:30"))*(2.5)+(COUNTIF(B57:H57,"9-11,16-19"))*(5)+(COUNTIF(B57:H57,"9-11"))*(2)+(COUNTIF(B57:H57,"9:30-11:30,16-19"))*(5)+(COUNTIF(B57:H57,"19-20"))*(1)+(COUNTIF(B57:H57,"17-20"))*(3)+(COUNTIF(B57:H57,"16-20"))*(4)+(COUNTIF(B57:H57,"15-20"))*(4.5)+(COUNTIF(B57:H57,"15-19"))*(4)+(COUNTIF(B57:H57,"14-20"))*(5.5)+(COUNTIF(B57:H57,"14-19"))*(4.5)+(COUNTIF(B57:H57,"14:30-20"))*(5)+(COUNTIF(B57:H57,"13-20"))*(6.25)+(COUNTIF(B57:H57,"13-19"))*(5.5)+(COUNTIF(B57:H57,"13-18"))*(4.5)+(COUNTIF(B57:H57,"13-17"))*(4)+(COUNTIF(B57:H57,"12-20"))*(7.25)+(COUNTIF(B57:H57,"10-20"))*(9)+(COUNTIF(B57:H57,"10-15"))*(4.5)+(COUNTIF(B57:H57,"12-18"))*(5.5)+(COUNTIF(B57:H57,"10-12,14-19"))*(6.5)+(COUNTIF(B57:H57,"10-14"))*(4)+(COUNTIF(B57:H57,"13:30-19"))*(5)+(COUNTIF(B57:H57,"14-17"))*(4)+(COUNTIF(B57:H57,"16-19"))*(3)+(COUNTIF(B57:H57,"13-16"))*(3)</f>
        <v>13.5</v>
      </c>
      <c r="K57" s="692"/>
    </row>
    <row r="58" spans="1:14" ht="15" customHeight="1" x14ac:dyDescent="0.15">
      <c r="A58" s="114" t="s">
        <v>66</v>
      </c>
      <c r="B58" s="40"/>
      <c r="C58" s="38"/>
      <c r="D58" s="38"/>
      <c r="E58" s="29"/>
      <c r="F58" s="117" t="s">
        <v>182</v>
      </c>
      <c r="G58" s="117"/>
      <c r="H58" s="117"/>
      <c r="I58" s="115"/>
      <c r="J58" s="91"/>
      <c r="K58" s="92"/>
    </row>
    <row r="59" spans="1:14" ht="12" customHeight="1" x14ac:dyDescent="0.15">
      <c r="A59" s="41"/>
      <c r="B59" s="42"/>
      <c r="C59" s="42"/>
      <c r="D59" s="42"/>
      <c r="E59" s="42"/>
      <c r="F59" s="42"/>
      <c r="G59" s="42"/>
      <c r="H59" s="42"/>
      <c r="I59" s="881" t="s">
        <v>212</v>
      </c>
      <c r="J59" s="881"/>
      <c r="K59" s="881"/>
    </row>
    <row r="60" spans="1:14" ht="14.45" customHeight="1" x14ac:dyDescent="0.15">
      <c r="A60" s="699" t="s">
        <v>36</v>
      </c>
      <c r="B60" s="700"/>
      <c r="C60" s="13"/>
      <c r="D60" s="701" t="s">
        <v>31</v>
      </c>
      <c r="E60" s="701"/>
      <c r="H60" s="10"/>
      <c r="I60" s="10"/>
      <c r="M60" s="14"/>
      <c r="N60" s="15"/>
    </row>
    <row r="61" spans="1:14" ht="14.45" customHeight="1" x14ac:dyDescent="0.15">
      <c r="A61" s="702" t="s">
        <v>85</v>
      </c>
      <c r="B61" s="703"/>
      <c r="C61" s="704" t="s">
        <v>89</v>
      </c>
      <c r="D61" s="705"/>
      <c r="E61" s="705"/>
      <c r="F61" s="705"/>
      <c r="G61" s="705"/>
      <c r="H61" s="705"/>
      <c r="I61" s="705"/>
      <c r="J61" s="705"/>
      <c r="K61" s="705"/>
      <c r="M61" s="14"/>
      <c r="N61" s="15"/>
    </row>
    <row r="62" spans="1:14" ht="14.45" customHeight="1" x14ac:dyDescent="0.15">
      <c r="A62" s="702" t="s">
        <v>86</v>
      </c>
      <c r="B62" s="703"/>
      <c r="C62" s="704" t="s">
        <v>90</v>
      </c>
      <c r="D62" s="705"/>
      <c r="E62" s="705"/>
      <c r="F62" s="705"/>
      <c r="G62" s="705"/>
      <c r="H62" s="705"/>
      <c r="I62" s="705"/>
      <c r="J62" s="705"/>
      <c r="K62" s="705"/>
    </row>
    <row r="63" spans="1:14" ht="14.45" customHeight="1" x14ac:dyDescent="0.15">
      <c r="A63" s="95" t="s">
        <v>87</v>
      </c>
      <c r="B63" s="96"/>
      <c r="C63" s="696" t="s">
        <v>76</v>
      </c>
      <c r="D63" s="697"/>
      <c r="E63" s="697"/>
      <c r="F63" s="697"/>
      <c r="G63" s="697"/>
      <c r="H63" s="697"/>
      <c r="I63" s="697"/>
      <c r="J63" s="697"/>
      <c r="K63" s="697"/>
    </row>
    <row r="64" spans="1:14" ht="14.45" customHeight="1" x14ac:dyDescent="0.15">
      <c r="A64" s="95" t="s">
        <v>88</v>
      </c>
      <c r="B64" s="96"/>
      <c r="C64" s="97" t="s">
        <v>32</v>
      </c>
      <c r="D64" s="98"/>
      <c r="E64" s="98"/>
      <c r="F64" s="98"/>
      <c r="G64" s="98"/>
      <c r="H64" s="98"/>
      <c r="I64" s="98"/>
      <c r="J64" s="98"/>
      <c r="K64" s="98"/>
    </row>
    <row r="65" spans="1:11" ht="14.45" customHeight="1" x14ac:dyDescent="0.15">
      <c r="A65" s="694"/>
      <c r="B65" s="695"/>
      <c r="C65" s="696" t="s">
        <v>91</v>
      </c>
      <c r="D65" s="697"/>
      <c r="E65" s="697"/>
      <c r="F65" s="697"/>
      <c r="G65" s="697"/>
      <c r="H65" s="697"/>
      <c r="I65" s="697"/>
      <c r="J65" s="697"/>
      <c r="K65" s="697"/>
    </row>
    <row r="66" spans="1:11" ht="14.45" customHeight="1" x14ac:dyDescent="0.15">
      <c r="A66" s="876"/>
      <c r="B66" s="876"/>
      <c r="C66" s="98" t="s">
        <v>35</v>
      </c>
      <c r="D66" s="98"/>
      <c r="E66" s="98"/>
      <c r="F66" s="98"/>
      <c r="G66" s="98"/>
      <c r="H66" s="98"/>
      <c r="I66" s="98"/>
      <c r="J66" s="98"/>
      <c r="K66" s="98"/>
    </row>
    <row r="67" spans="1:11" ht="14.45" customHeight="1" x14ac:dyDescent="0.15">
      <c r="A67" s="875"/>
      <c r="B67" s="875"/>
      <c r="C67" s="697" t="s">
        <v>92</v>
      </c>
      <c r="D67" s="697"/>
      <c r="E67" s="697"/>
      <c r="F67" s="697"/>
      <c r="G67" s="697"/>
      <c r="H67" s="697"/>
      <c r="I67" s="697"/>
      <c r="J67" s="697"/>
      <c r="K67" s="697"/>
    </row>
    <row r="68" spans="1:11" ht="14.45" customHeight="1" x14ac:dyDescent="0.15">
      <c r="A68" s="875"/>
      <c r="B68" s="875"/>
      <c r="C68" s="697"/>
      <c r="D68" s="697"/>
      <c r="E68" s="697"/>
      <c r="F68" s="697"/>
      <c r="G68" s="697"/>
      <c r="H68" s="697"/>
      <c r="I68" s="697"/>
      <c r="J68" s="697"/>
      <c r="K68" s="697"/>
    </row>
  </sheetData>
  <mergeCells count="64">
    <mergeCell ref="J12:K12"/>
    <mergeCell ref="B1:F1"/>
    <mergeCell ref="H1:K1"/>
    <mergeCell ref="I3:I4"/>
    <mergeCell ref="J3:K4"/>
    <mergeCell ref="J5:K5"/>
    <mergeCell ref="J6:K6"/>
    <mergeCell ref="J7:K7"/>
    <mergeCell ref="J8:K8"/>
    <mergeCell ref="J9:K9"/>
    <mergeCell ref="J10:K10"/>
    <mergeCell ref="J11:K11"/>
    <mergeCell ref="J28:K28"/>
    <mergeCell ref="J14:K15"/>
    <mergeCell ref="J16:K16"/>
    <mergeCell ref="J17:K17"/>
    <mergeCell ref="J18:K18"/>
    <mergeCell ref="J19:K19"/>
    <mergeCell ref="J20:K20"/>
    <mergeCell ref="J21:K21"/>
    <mergeCell ref="J22:K22"/>
    <mergeCell ref="J23:K23"/>
    <mergeCell ref="J25:K26"/>
    <mergeCell ref="J27:K27"/>
    <mergeCell ref="J42:K42"/>
    <mergeCell ref="J29:K29"/>
    <mergeCell ref="J30:K30"/>
    <mergeCell ref="J31:K31"/>
    <mergeCell ref="J32:K32"/>
    <mergeCell ref="J33:K33"/>
    <mergeCell ref="J34:K34"/>
    <mergeCell ref="J37:K38"/>
    <mergeCell ref="F39:H39"/>
    <mergeCell ref="J39:K39"/>
    <mergeCell ref="J40:K40"/>
    <mergeCell ref="J41:K41"/>
    <mergeCell ref="J56:K56"/>
    <mergeCell ref="J43:K43"/>
    <mergeCell ref="J44:K44"/>
    <mergeCell ref="J45:K45"/>
    <mergeCell ref="J46:K46"/>
    <mergeCell ref="J48:K49"/>
    <mergeCell ref="J50:K50"/>
    <mergeCell ref="J51:K51"/>
    <mergeCell ref="J52:K52"/>
    <mergeCell ref="J53:K53"/>
    <mergeCell ref="J54:K54"/>
    <mergeCell ref="J55:K55"/>
    <mergeCell ref="J57:K57"/>
    <mergeCell ref="I59:K59"/>
    <mergeCell ref="A60:B60"/>
    <mergeCell ref="D60:E60"/>
    <mergeCell ref="A61:B61"/>
    <mergeCell ref="C61:K61"/>
    <mergeCell ref="A67:B67"/>
    <mergeCell ref="C67:K67"/>
    <mergeCell ref="A68:B68"/>
    <mergeCell ref="C68:K68"/>
    <mergeCell ref="A62:B62"/>
    <mergeCell ref="C62:K62"/>
    <mergeCell ref="C63:K63"/>
    <mergeCell ref="A65:B65"/>
    <mergeCell ref="C65:K65"/>
    <mergeCell ref="A66:B66"/>
  </mergeCells>
  <phoneticPr fontId="13"/>
  <pageMargins left="0.39370078740157483" right="0.27559055118110237" top="0.31496062992125984" bottom="0.11811023622047245" header="0.51181102362204722" footer="0.51181102362204722"/>
  <pageSetup paperSize="9" scale="88"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9113921-511D-498D-89DE-F7FCBA1A85EB}">
          <x14:formula1>
            <xm:f>'F:\Users\clmiwa-three\Downloads\[《中村》新田・草加 エリア 仮シフト【12月16日～1月15日】.xlsx]参照データベース'!#REF!</xm:f>
          </x14:formula1>
          <xm:sqref>G1 B11 B22 B33 E59:H59 B45 C9:G13 C20:D24 C31:D36 C43:D47 C54:D59 B56</xm:sqref>
        </x14:dataValidation>
      </x14:dataValidations>
    </ext>
  </extLst>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4ADB3-A3E1-4AC0-98C6-A162F9AF89BF}">
  <sheetPr codeName="Sheet316">
    <tabColor theme="7" tint="0.59999389629810485"/>
    <pageSetUpPr fitToPage="1"/>
  </sheetPr>
  <dimension ref="A1:N52"/>
  <sheetViews>
    <sheetView zoomScale="90" zoomScaleNormal="90" workbookViewId="0">
      <selection activeCell="P18" sqref="P18"/>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208</v>
      </c>
      <c r="C1" s="683"/>
      <c r="D1" s="683"/>
      <c r="E1" s="683"/>
      <c r="F1" s="683"/>
      <c r="H1" s="847" t="s">
        <v>110</v>
      </c>
      <c r="I1" s="848"/>
      <c r="J1" s="849"/>
      <c r="K1" s="850"/>
    </row>
    <row r="2" spans="1:11" ht="9.9499999999999993" customHeight="1" thickBot="1" x14ac:dyDescent="0.2">
      <c r="A2" s="14"/>
      <c r="I2" s="119"/>
      <c r="J2" s="3"/>
      <c r="K2" s="4"/>
    </row>
    <row r="3" spans="1:11" ht="19.5" customHeight="1" x14ac:dyDescent="0.15">
      <c r="A3" s="64" t="s">
        <v>64</v>
      </c>
      <c r="B3" s="320">
        <v>45838</v>
      </c>
      <c r="C3" s="259"/>
      <c r="D3" s="259"/>
      <c r="E3" s="259"/>
      <c r="F3" s="259"/>
      <c r="G3" s="259"/>
      <c r="H3" s="259">
        <v>45809</v>
      </c>
      <c r="I3" s="727" t="s">
        <v>1</v>
      </c>
      <c r="J3" s="717" t="s">
        <v>2</v>
      </c>
      <c r="K3" s="718"/>
    </row>
    <row r="4" spans="1:11" ht="19.5" customHeight="1" x14ac:dyDescent="0.15">
      <c r="A4" s="65" t="s">
        <v>3</v>
      </c>
      <c r="B4" s="66" t="s">
        <v>4</v>
      </c>
      <c r="C4" s="62"/>
      <c r="D4" s="21"/>
      <c r="E4" s="2"/>
      <c r="F4" s="2"/>
      <c r="G4" s="2"/>
      <c r="H4" s="24" t="s">
        <v>10</v>
      </c>
      <c r="I4" s="728"/>
      <c r="J4" s="719"/>
      <c r="K4" s="720"/>
    </row>
    <row r="5" spans="1:11" ht="19.5" customHeight="1" x14ac:dyDescent="0.15">
      <c r="A5" s="67" t="s">
        <v>12</v>
      </c>
      <c r="B5" s="70"/>
      <c r="C5" s="62"/>
      <c r="D5" s="2"/>
      <c r="E5" s="2"/>
      <c r="F5" s="2"/>
      <c r="G5" s="17" t="s">
        <v>13</v>
      </c>
      <c r="H5" s="12"/>
      <c r="I5" s="5"/>
      <c r="J5" s="682"/>
      <c r="K5" s="692"/>
    </row>
    <row r="6" spans="1:11" ht="19.5" customHeight="1" x14ac:dyDescent="0.15">
      <c r="A6" s="69" t="s">
        <v>108</v>
      </c>
      <c r="B6" s="70" t="s">
        <v>20</v>
      </c>
      <c r="C6" s="37"/>
      <c r="D6" s="32"/>
      <c r="E6" s="32"/>
      <c r="F6" s="32"/>
      <c r="G6" s="32"/>
      <c r="H6" s="54" t="s">
        <v>20</v>
      </c>
      <c r="I6" s="5">
        <f>COUNTIFS(B6:H6,"&lt;&gt;空",B6:H6,"&lt;&gt;休",B6:H6,"&lt;&gt;調",B6:H6,"&lt;&gt;",B6:H6,"&lt;&gt;調整休")</f>
        <v>2</v>
      </c>
      <c r="J6" s="682">
        <f>SUM(COUNTIF(B6:H6,"9-19"))*(9)+(COUNTIF(B6:H6,"9-18"))*(8)+(COUNTIF(B6:H6,"9-17"))*(7.25)+(COUNTIF(B6:H6,"9-16"))*(6.25)+(COUNTIF(B6:H6,"9-15"))*(5.5)+(COUNTIF(B6:H6,"9-14"))*(4.5)+(COUNTIF(B6:H6,"9-13"))*(4)+(COUNTIF(B6:H6,"9-12"))*(3)+(COUNTIF(B6:H6,"9-11"))*(2)+(COUNTIF(B6:H6,"9:30-11:30,16-19"))*(5)+(COUNTIF(B6:H6,"15-19"))*(4)+(COUNTIF(B6:H6,"14-19"))*(4.5)+(COUNTIF(B6:H6,"13-19"))*(5.5)+(COUNTIF(B6:H6,"13-18"))*(4.5)+(COUNTIF(B6:H6,"13-17"))*(4)+(COUNTIF(B6:H6,"12-18"))*(5.5)+(COUNTIF(B6:H6,"13:30-19"))*(5)+(COUNTIF(B6:H6,"16-19"))*(3)+(COUNTIF(B6:H6,"11-18"))*(6.25)</f>
        <v>9</v>
      </c>
      <c r="K6" s="692"/>
    </row>
    <row r="7" spans="1:11" ht="19.5" customHeight="1" x14ac:dyDescent="0.15">
      <c r="A7" s="71" t="s">
        <v>127</v>
      </c>
      <c r="B7" s="146" t="s">
        <v>21</v>
      </c>
      <c r="C7" s="62"/>
      <c r="D7" s="32"/>
      <c r="E7" s="32"/>
      <c r="F7" s="32"/>
      <c r="G7" s="32"/>
      <c r="H7" s="54" t="s">
        <v>184</v>
      </c>
      <c r="I7" s="5">
        <f>COUNTIFS(B7:H7,"&lt;&gt;空",B7:H7,"&lt;&gt;休",B7:H7,"&lt;&gt;調",B7:H7,"&lt;&gt;",B7:H7,"&lt;&gt;調整休")</f>
        <v>2</v>
      </c>
      <c r="J7" s="682">
        <f>SUM(COUNTIF(B7:H7,"9-19"))*(9)+(COUNTIF(B7:H7,"9-18"))*(8)+(COUNTIF(B7:H7,"9-17"))*(7.25)+(COUNTIF(B7:H7,"9-16"))*(6.25)+(COUNTIF(B7:H7,"9-15"))*(5.5)+(COUNTIF(B7:H7,"9-14"))*(4.5)+(COUNTIF(B7:H7,"9-13"))*(4)+(COUNTIF(B7:H7,"9-12"))*(3)+(COUNTIF(B7:H7,"9-11"))*(2)+(COUNTIF(B7:H7,"9:30-11:30,16-19"))*(5)+(COUNTIF(B7:H7,"15-19"))*(4)+(COUNTIF(B7:H7,"14-19"))*(4.5)+(COUNTIF(B7:H7,"13-19"))*(5.5)+(COUNTIF(B7:H7,"13-18"))*(4.5)+(COUNTIF(B7:H7,"13-17"))*(4)+(COUNTIF(B7:H7,"12-18"))*(5.5)+(COUNTIF(B7:H7,"13:30-19"))*(5)+(COUNTIF(B7:H7,"16-19"))*(3)+(COUNTIF(B7:H7,"11-19"))*(7.25)</f>
        <v>11.75</v>
      </c>
      <c r="K7" s="692"/>
    </row>
    <row r="8" spans="1:11" ht="19.5" customHeight="1" x14ac:dyDescent="0.15">
      <c r="A8" s="71" t="s">
        <v>109</v>
      </c>
      <c r="B8" s="146" t="s">
        <v>83</v>
      </c>
      <c r="C8" s="62"/>
      <c r="D8" s="32"/>
      <c r="E8" s="32"/>
      <c r="F8" s="32"/>
      <c r="G8" s="32"/>
      <c r="H8" s="54" t="s">
        <v>83</v>
      </c>
      <c r="I8" s="5"/>
      <c r="J8" s="682"/>
      <c r="K8" s="692"/>
    </row>
    <row r="9" spans="1:11" ht="19.5" customHeight="1" x14ac:dyDescent="0.15">
      <c r="A9" s="71"/>
      <c r="B9" s="146"/>
      <c r="C9" s="39"/>
      <c r="D9" s="38"/>
      <c r="E9" s="38"/>
      <c r="F9" s="38"/>
      <c r="G9" s="38"/>
      <c r="H9" s="54"/>
      <c r="I9" s="5"/>
      <c r="J9" s="682"/>
      <c r="K9" s="692"/>
    </row>
    <row r="10" spans="1:11" ht="19.5" customHeight="1" thickBot="1" x14ac:dyDescent="0.2">
      <c r="A10" s="147" t="s">
        <v>66</v>
      </c>
      <c r="B10" s="83"/>
      <c r="C10" s="39"/>
      <c r="D10" s="38"/>
      <c r="E10" s="38"/>
      <c r="F10" s="38"/>
      <c r="G10" s="38"/>
      <c r="H10" s="40"/>
      <c r="I10" s="5"/>
      <c r="J10" s="758"/>
      <c r="K10" s="759"/>
    </row>
    <row r="11" spans="1:11" ht="19.5" customHeight="1" x14ac:dyDescent="0.15">
      <c r="A11" s="33" t="s">
        <v>0</v>
      </c>
      <c r="B11" s="53">
        <v>45810</v>
      </c>
      <c r="C11" s="53">
        <v>45811</v>
      </c>
      <c r="D11" s="53">
        <v>45812</v>
      </c>
      <c r="E11" s="53">
        <v>45813</v>
      </c>
      <c r="F11" s="53">
        <v>45814</v>
      </c>
      <c r="G11" s="53">
        <v>45815</v>
      </c>
      <c r="H11" s="53">
        <v>45816</v>
      </c>
      <c r="I11" s="7"/>
      <c r="J11" s="717" t="s">
        <v>2</v>
      </c>
      <c r="K11" s="718"/>
    </row>
    <row r="12" spans="1:11" ht="19.5" customHeight="1" x14ac:dyDescent="0.15">
      <c r="A12" s="22" t="s">
        <v>3</v>
      </c>
      <c r="B12" s="2" t="s">
        <v>4</v>
      </c>
      <c r="C12" s="2" t="s">
        <v>5</v>
      </c>
      <c r="D12" s="21" t="s">
        <v>6</v>
      </c>
      <c r="E12" s="2" t="s">
        <v>7</v>
      </c>
      <c r="F12" s="2" t="s">
        <v>8</v>
      </c>
      <c r="G12" s="2" t="s">
        <v>9</v>
      </c>
      <c r="H12" s="24" t="s">
        <v>10</v>
      </c>
      <c r="I12" s="8"/>
      <c r="J12" s="719"/>
      <c r="K12" s="720"/>
    </row>
    <row r="13" spans="1:11" ht="19.5" customHeight="1" x14ac:dyDescent="0.15">
      <c r="A13" s="17" t="s">
        <v>12</v>
      </c>
      <c r="B13" s="12"/>
      <c r="C13" s="2"/>
      <c r="D13" s="2"/>
      <c r="E13" s="12"/>
      <c r="F13" s="12"/>
      <c r="G13" s="12"/>
      <c r="H13" s="12"/>
      <c r="I13" s="5"/>
      <c r="J13" s="682"/>
      <c r="K13" s="692"/>
    </row>
    <row r="14" spans="1:11" ht="19.5" customHeight="1" x14ac:dyDescent="0.15">
      <c r="A14" s="19" t="s">
        <v>108</v>
      </c>
      <c r="B14" s="12" t="s">
        <v>20</v>
      </c>
      <c r="C14" s="26"/>
      <c r="D14" s="32"/>
      <c r="E14" s="54"/>
      <c r="F14" s="54" t="s">
        <v>20</v>
      </c>
      <c r="G14" s="54" t="s">
        <v>58</v>
      </c>
      <c r="H14" s="54" t="s">
        <v>20</v>
      </c>
      <c r="I14" s="5">
        <f>COUNTIFS(B14:H14,"&lt;&gt;空",B14:H14,"&lt;&gt;休",B14:H14,"&lt;&gt;調",B14:H14,"&lt;&gt;",B14:H14,"&lt;&gt;調整休")</f>
        <v>4</v>
      </c>
      <c r="J14" s="682">
        <f>SUM(COUNTIF(B14:H14,"9-19"))*(9)+(COUNTIF(B14:H14,"9-18"))*(8)+(COUNTIF(B14:H14,"9-17"))*(7.25)+(COUNTIF(B14:H14,"9-16"))*(6.25)+(COUNTIF(B14:H14,"9-15"))*(5.5)+(COUNTIF(B14:H14,"9-14"))*(4.5)+(COUNTIF(B14:H14,"9-13"))*(4)+(COUNTIF(B14:H14,"9-12"))*(3)+(COUNTIF(B14:H14,"9-11"))*(2)+(COUNTIF(B14:H14,"9:30-11:30,16-19"))*(5)+(COUNTIF(B14:H14,"15-19"))*(4)+(COUNTIF(B14:H14,"14-19"))*(4.5)+(COUNTIF(B14:H14,"13-19"))*(5.5)+(COUNTIF(B14:H14,"13-18"))*(4.5)+(COUNTIF(B14:H14,"13-17"))*(4)+(COUNTIF(B14:H14,"12-18"))*(5.5)+(COUNTIF(B14:H14,"13:30-19"))*(5)+(COUNTIF(B14:H14,"16-19"))*(3)+(COUNTIF(B14:H14,"11-18"))*(6.25)</f>
        <v>19.75</v>
      </c>
      <c r="K14" s="692"/>
    </row>
    <row r="15" spans="1:11" ht="19.5" customHeight="1" x14ac:dyDescent="0.15">
      <c r="A15" s="20" t="s">
        <v>127</v>
      </c>
      <c r="B15" s="54" t="s">
        <v>21</v>
      </c>
      <c r="C15" s="2"/>
      <c r="D15" s="32"/>
      <c r="E15" s="54" t="s">
        <v>21</v>
      </c>
      <c r="F15" s="54" t="s">
        <v>213</v>
      </c>
      <c r="G15" s="54"/>
      <c r="H15" s="54" t="s">
        <v>184</v>
      </c>
      <c r="I15" s="5">
        <f>COUNTIFS(B15:H15,"&lt;&gt;空",B15:H15,"&lt;&gt;休",B15:H15,"&lt;&gt;調",B15:H15,"&lt;&gt;",B15:H15,"&lt;&gt;調整休")</f>
        <v>4</v>
      </c>
      <c r="J15" s="758">
        <f>SUM(COUNTIF(B15:H15,"9-19"))*(9)+(COUNTIF(B15:H15,"9-18"))*(8)+(COUNTIF(B15:H15,"9-17"))*(7.25)+(COUNTIF(B15:H15,"9-16"))*(6.25)+(COUNTIF(B15:H15,"9-15"))*(5.5)+(COUNTIF(B15:H15,"9-14"))*(4.5)+(COUNTIF(B15:H15,"9-13"))*(4)+(COUNTIF(B15:H15,"9-12"))*(3)+(COUNTIF(B15:H15,"9-11"))*(2)+(COUNTIF(B15:H15,"9:30-11:30,16-19"))*(5)+(COUNTIF(B15:H15,"15-19"))*(4)+(COUNTIF(B15:H15,"14-19"))*(4.5)+(COUNTIF(B15:H15,"13-19"))*(5.5)+(COUNTIF(B15:H15,"13-18"))*(4.5)+(COUNTIF(B15:H15,"13-17"))*(4)+(COUNTIF(B15:H15,"12-18"))*(5.5)+(COUNTIF(B15:H15,"13:30-19"))*(5)+(COUNTIF(B15:H15,"16-19"))*(3)+(COUNTIF(B15:H15,"11-19"))*(7.25)</f>
        <v>16.25</v>
      </c>
      <c r="K15" s="759"/>
    </row>
    <row r="16" spans="1:11" ht="19.5" customHeight="1" x14ac:dyDescent="0.15">
      <c r="A16" s="20" t="s">
        <v>109</v>
      </c>
      <c r="B16" s="54" t="s">
        <v>83</v>
      </c>
      <c r="C16" s="2"/>
      <c r="D16" s="32"/>
      <c r="E16" s="54" t="s">
        <v>83</v>
      </c>
      <c r="F16" s="54" t="s">
        <v>83</v>
      </c>
      <c r="G16" s="54" t="s">
        <v>83</v>
      </c>
      <c r="H16" s="54" t="s">
        <v>83</v>
      </c>
      <c r="I16" s="5"/>
      <c r="J16" s="682"/>
      <c r="K16" s="692"/>
    </row>
    <row r="17" spans="1:11" ht="19.5" customHeight="1" x14ac:dyDescent="0.15">
      <c r="A17" s="20"/>
      <c r="B17" s="54"/>
      <c r="C17" s="38"/>
      <c r="D17" s="38"/>
      <c r="E17" s="54"/>
      <c r="F17" s="40"/>
      <c r="G17" s="12"/>
      <c r="H17" s="54"/>
      <c r="I17" s="5"/>
      <c r="J17" s="682"/>
      <c r="K17" s="692"/>
    </row>
    <row r="18" spans="1:11" ht="19.5" customHeight="1" x14ac:dyDescent="0.15">
      <c r="A18" s="56" t="s">
        <v>66</v>
      </c>
      <c r="B18" s="12"/>
      <c r="C18" s="38"/>
      <c r="D18" s="38"/>
      <c r="E18" s="12"/>
      <c r="F18" s="40"/>
      <c r="G18" s="40"/>
      <c r="H18" s="40"/>
      <c r="I18" s="5"/>
      <c r="J18" s="758"/>
      <c r="K18" s="759"/>
    </row>
    <row r="19" spans="1:11" ht="19.5" customHeight="1" x14ac:dyDescent="0.15">
      <c r="A19" s="22" t="s">
        <v>0</v>
      </c>
      <c r="B19" s="23">
        <v>45817</v>
      </c>
      <c r="C19" s="23">
        <v>45818</v>
      </c>
      <c r="D19" s="23">
        <v>45819</v>
      </c>
      <c r="E19" s="23">
        <v>45820</v>
      </c>
      <c r="F19" s="23">
        <v>45821</v>
      </c>
      <c r="G19" s="23">
        <v>45822</v>
      </c>
      <c r="H19" s="23">
        <v>45823</v>
      </c>
      <c r="I19" s="7"/>
      <c r="J19" s="717" t="s">
        <v>2</v>
      </c>
      <c r="K19" s="718"/>
    </row>
    <row r="20" spans="1:11" ht="19.5" customHeight="1" x14ac:dyDescent="0.15">
      <c r="A20" s="22" t="s">
        <v>3</v>
      </c>
      <c r="B20" s="2" t="s">
        <v>4</v>
      </c>
      <c r="C20" s="21" t="s">
        <v>5</v>
      </c>
      <c r="D20" s="21" t="s">
        <v>6</v>
      </c>
      <c r="E20" s="2" t="s">
        <v>7</v>
      </c>
      <c r="F20" s="2" t="s">
        <v>8</v>
      </c>
      <c r="G20" s="2" t="s">
        <v>9</v>
      </c>
      <c r="H20" s="24" t="s">
        <v>10</v>
      </c>
      <c r="I20" s="8"/>
      <c r="J20" s="719"/>
      <c r="K20" s="720"/>
    </row>
    <row r="21" spans="1:11" ht="17.100000000000001" customHeight="1" x14ac:dyDescent="0.15">
      <c r="A21" s="17" t="s">
        <v>13</v>
      </c>
      <c r="B21" s="12"/>
      <c r="C21" s="2"/>
      <c r="D21" s="2"/>
      <c r="E21" s="12"/>
      <c r="F21" s="12"/>
      <c r="G21" s="12"/>
      <c r="H21" s="12"/>
      <c r="I21" s="51"/>
      <c r="J21" s="721"/>
      <c r="K21" s="722"/>
    </row>
    <row r="22" spans="1:11" ht="19.5" customHeight="1" x14ac:dyDescent="0.15">
      <c r="A22" s="19" t="s">
        <v>108</v>
      </c>
      <c r="B22" s="12" t="s">
        <v>20</v>
      </c>
      <c r="C22" s="26"/>
      <c r="D22" s="32"/>
      <c r="E22" s="54"/>
      <c r="F22" s="54" t="s">
        <v>20</v>
      </c>
      <c r="G22" s="54"/>
      <c r="H22" s="54" t="s">
        <v>20</v>
      </c>
      <c r="I22" s="5">
        <f>COUNTIFS(B22:H22,"&lt;&gt;空",B22:H22,"&lt;&gt;休",B22:H22,"&lt;&gt;調",B22:H22,"&lt;&gt;",B22:H22,"&lt;&gt;調整休")</f>
        <v>3</v>
      </c>
      <c r="J22" s="682">
        <f>SUM(COUNTIF(B22:H22,"9-19"))*(9)+(COUNTIF(B22:H22,"9-18"))*(8)+(COUNTIF(B22:H22,"9-17"))*(7.25)+(COUNTIF(B22:H22,"9-16"))*(6.25)+(COUNTIF(B22:H22,"9-15"))*(5.5)+(COUNTIF(B22:H22,"9-14"))*(4.5)+(COUNTIF(B22:H22,"9-13"))*(4)+(COUNTIF(B22:H22,"9-12"))*(3)+(COUNTIF(B22:H22,"9-11"))*(2)+(COUNTIF(B22:H22,"9:30-11:30,16-19"))*(5)+(COUNTIF(B22:H22,"15-19"))*(4)+(COUNTIF(B22:H22,"14-19"))*(4.5)+(COUNTIF(B22:H22,"13-19"))*(5.5)+(COUNTIF(B22:H22,"13-18"))*(4.5)+(COUNTIF(B22:H22,"13-17"))*(4)+(COUNTIF(B22:H22,"12-18"))*(5.5)+(COUNTIF(B22:H22,"13:30-19"))*(5)+(COUNTIF(B22:H22,"16-19"))*(3)+(COUNTIF(B22:H22,"11-18"))*(6.25)</f>
        <v>13.5</v>
      </c>
      <c r="K22" s="692"/>
    </row>
    <row r="23" spans="1:11" ht="19.5" customHeight="1" x14ac:dyDescent="0.15">
      <c r="A23" s="20" t="s">
        <v>127</v>
      </c>
      <c r="B23" s="54" t="s">
        <v>21</v>
      </c>
      <c r="C23" s="2"/>
      <c r="D23" s="32"/>
      <c r="E23" s="54" t="s">
        <v>75</v>
      </c>
      <c r="F23" s="54" t="s">
        <v>121</v>
      </c>
      <c r="G23" s="54" t="s">
        <v>180</v>
      </c>
      <c r="H23" s="54" t="s">
        <v>184</v>
      </c>
      <c r="I23" s="5">
        <f>COUNTIFS(B23:H23,"&lt;&gt;空",B23:H23,"&lt;&gt;休",B23:H23,"&lt;&gt;調",B23:H23,"&lt;&gt;",B23:H23,"&lt;&gt;調整休")</f>
        <v>5</v>
      </c>
      <c r="J23" s="682">
        <f>SUM(COUNTIF(B23:H23,"9-19"))*(9)+(COUNTIF(B23:H23,"9-18"))*(8)+(COUNTIF(B23:H23,"9-17"))*(7.25)+(COUNTIF(B23:H23,"9-16"))*(6.25)+(COUNTIF(B23:H23,"9-15"))*(5.5)+(COUNTIF(B23:H23,"9-14"))*(4.5)+(COUNTIF(B23:H23,"9-13"))*(4)+(COUNTIF(B23:H23,"9-12"))*(3)+(COUNTIF(B23:H23,"9-11"))*(2)+(COUNTIF(B23:H23,"9:30-11:30,16-19"))*(5)+(COUNTIF(B23:H23,"15-19"))*(4)+(COUNTIF(B23:H23,"14-19"))*(4.5)+(COUNTIF(B23:H23,"13-19"))*(5.5)+(COUNTIF(B23:H23,"13-18"))*(4.5)+(COUNTIF(B23:H23,"13-17"))*(4)+(COUNTIF(B23:H23,"12-18"))*(5.5)+(COUNTIF(B23:H23,"13:30-19"))*(5)+(COUNTIF(B23:H23,"16-19"))*(3)+(COUNTIF(B23:H23,"11-19"))*(7.25)</f>
        <v>24.75</v>
      </c>
      <c r="K23" s="692"/>
    </row>
    <row r="24" spans="1:11" ht="19.5" customHeight="1" x14ac:dyDescent="0.15">
      <c r="A24" s="20" t="s">
        <v>109</v>
      </c>
      <c r="B24" s="54" t="s">
        <v>83</v>
      </c>
      <c r="C24" s="2"/>
      <c r="D24" s="32"/>
      <c r="E24" s="54" t="s">
        <v>216</v>
      </c>
      <c r="F24" s="328" t="s">
        <v>217</v>
      </c>
      <c r="G24" s="54" t="s">
        <v>83</v>
      </c>
      <c r="H24" s="54" t="s">
        <v>83</v>
      </c>
      <c r="I24" s="5"/>
      <c r="J24" s="682"/>
      <c r="K24" s="692"/>
    </row>
    <row r="25" spans="1:11" ht="19.5" customHeight="1" x14ac:dyDescent="0.15">
      <c r="A25" s="20"/>
      <c r="B25" s="54"/>
      <c r="C25" s="38"/>
      <c r="D25" s="38"/>
      <c r="E25" s="54"/>
      <c r="F25" s="40"/>
      <c r="G25" s="12"/>
      <c r="H25" s="54"/>
      <c r="I25" s="5"/>
      <c r="J25" s="682"/>
      <c r="K25" s="692"/>
    </row>
    <row r="26" spans="1:11" ht="19.5" customHeight="1" x14ac:dyDescent="0.15">
      <c r="A26" s="56" t="s">
        <v>66</v>
      </c>
      <c r="B26" s="12"/>
      <c r="C26" s="38"/>
      <c r="D26" s="38"/>
      <c r="E26" s="12"/>
      <c r="F26" s="40"/>
      <c r="G26" s="40"/>
      <c r="H26" s="40"/>
      <c r="I26" s="5"/>
      <c r="J26" s="758"/>
      <c r="K26" s="759"/>
    </row>
    <row r="27" spans="1:11" ht="19.5" customHeight="1" x14ac:dyDescent="0.15">
      <c r="A27" s="22" t="s">
        <v>0</v>
      </c>
      <c r="B27" s="90">
        <v>45824</v>
      </c>
      <c r="C27" s="90">
        <v>45825</v>
      </c>
      <c r="D27" s="90">
        <v>45826</v>
      </c>
      <c r="E27" s="90">
        <v>45827</v>
      </c>
      <c r="F27" s="90">
        <v>45828</v>
      </c>
      <c r="G27" s="90">
        <v>45829</v>
      </c>
      <c r="H27" s="90">
        <v>45830</v>
      </c>
      <c r="I27" s="7"/>
      <c r="J27" s="717" t="s">
        <v>2</v>
      </c>
      <c r="K27" s="718"/>
    </row>
    <row r="28" spans="1:11" ht="19.5" customHeight="1" x14ac:dyDescent="0.15">
      <c r="A28" s="22" t="s">
        <v>3</v>
      </c>
      <c r="B28" s="2" t="s">
        <v>4</v>
      </c>
      <c r="C28" s="21" t="s">
        <v>5</v>
      </c>
      <c r="D28" s="21" t="s">
        <v>6</v>
      </c>
      <c r="E28" s="2" t="s">
        <v>7</v>
      </c>
      <c r="F28" s="2" t="s">
        <v>8</v>
      </c>
      <c r="G28" s="2" t="s">
        <v>9</v>
      </c>
      <c r="H28" s="24" t="s">
        <v>10</v>
      </c>
      <c r="I28" s="8"/>
      <c r="J28" s="719"/>
      <c r="K28" s="720"/>
    </row>
    <row r="29" spans="1:11" ht="19.5" customHeight="1" x14ac:dyDescent="0.15">
      <c r="A29" s="17" t="s">
        <v>12</v>
      </c>
      <c r="B29" s="12"/>
      <c r="C29" s="2"/>
      <c r="D29" s="2"/>
      <c r="E29" s="12"/>
      <c r="F29" s="967" t="s">
        <v>60</v>
      </c>
      <c r="G29" s="968"/>
      <c r="H29" s="969"/>
      <c r="I29" s="5"/>
      <c r="J29" s="682"/>
      <c r="K29" s="692"/>
    </row>
    <row r="30" spans="1:11" ht="19.5" customHeight="1" x14ac:dyDescent="0.15">
      <c r="A30" s="19" t="s">
        <v>108</v>
      </c>
      <c r="B30" s="12" t="s">
        <v>20</v>
      </c>
      <c r="C30" s="26"/>
      <c r="D30" s="32"/>
      <c r="E30" s="54"/>
      <c r="F30" s="54" t="s">
        <v>20</v>
      </c>
      <c r="G30" s="54" t="s">
        <v>58</v>
      </c>
      <c r="H30" s="54" t="s">
        <v>20</v>
      </c>
      <c r="I30" s="5">
        <f>COUNTIFS(B30:H30,"&lt;&gt;空",B30:H30,"&lt;&gt;休",B30:H30,"&lt;&gt;調",B30:H30,"&lt;&gt;",B30:H30,"&lt;&gt;調整休")</f>
        <v>4</v>
      </c>
      <c r="J30" s="682">
        <f>SUM(COUNTIF(B30:H30,"9-19"))*(9)+(COUNTIF(B30:H30,"9-18"))*(8)+(COUNTIF(B30:H30,"9-17"))*(7.25)+(COUNTIF(B30:H30,"9-16"))*(6.25)+(COUNTIF(B30:H30,"9-15"))*(5.5)+(COUNTIF(B30:H30,"9-14"))*(4.5)+(COUNTIF(B30:H30,"9-13"))*(4)+(COUNTIF(B30:H30,"9-12"))*(3)+(COUNTIF(B30:H30,"9-11"))*(2)+(COUNTIF(B30:H30,"9:30-11:30,16-19"))*(5)+(COUNTIF(B30:H30,"15-19"))*(4)+(COUNTIF(B30:H30,"14-19"))*(4.5)+(COUNTIF(B30:H30,"13-19"))*(5.5)+(COUNTIF(B30:H30,"13-18"))*(4.5)+(COUNTIF(B30:H30,"13-17"))*(4)+(COUNTIF(B30:H30,"12-18"))*(5.5)+(COUNTIF(B30:H30,"13:30-19"))*(5)+(COUNTIF(B30:H30,"16-19"))*(3)+(COUNTIF(B30:H30,"11-18"))*(6.25)</f>
        <v>19.75</v>
      </c>
      <c r="K30" s="692"/>
    </row>
    <row r="31" spans="1:11" ht="19.5" customHeight="1" x14ac:dyDescent="0.15">
      <c r="A31" s="20" t="s">
        <v>127</v>
      </c>
      <c r="B31" s="54" t="s">
        <v>21</v>
      </c>
      <c r="C31" s="2"/>
      <c r="D31" s="32"/>
      <c r="E31" s="54" t="s">
        <v>21</v>
      </c>
      <c r="F31" s="54" t="s">
        <v>184</v>
      </c>
      <c r="G31" s="54" t="s">
        <v>184</v>
      </c>
      <c r="H31" s="54" t="s">
        <v>184</v>
      </c>
      <c r="I31" s="5">
        <f>COUNTIFS(B31:H31,"&lt;&gt;空",B31:H31,"&lt;&gt;休",B31:H31,"&lt;&gt;調",B31:H31,"&lt;&gt;",B31:H31,"&lt;&gt;調整休")</f>
        <v>5</v>
      </c>
      <c r="J31" s="682">
        <f>SUM(COUNTIF(B31:H31,"9-19"))*(9)+(COUNTIF(B31:H31,"9-18"))*(8)+(COUNTIF(B31:H31,"9-17"))*(7.25)+(COUNTIF(B31:H31,"9-16"))*(6.25)+(COUNTIF(B31:H31,"9-15"))*(5.5)+(COUNTIF(B31:H31,"9-14"))*(4.5)+(COUNTIF(B31:H31,"9-13"))*(4)+(COUNTIF(B31:H31,"9-12"))*(3)+(COUNTIF(B31:H31,"9-11"))*(2)+(COUNTIF(B31:H31,"9:30-11:30,16-19"))*(5)+(COUNTIF(B31:H31,"15-19"))*(4)+(COUNTIF(B31:H31,"14-19"))*(4.5)+(COUNTIF(B31:H31,"13-19"))*(5.5)+(COUNTIF(B31:H31,"13-18"))*(4.5)+(COUNTIF(B31:H31,"13-17"))*(4)+(COUNTIF(B31:H31,"12-18"))*(5.5)+(COUNTIF(B31:H31,"13:30-19"))*(5)+(COUNTIF(B31:H31,"16-19"))*(3)+(COUNTIF(B31:H31,"11-19"))*(7.25)</f>
        <v>30.75</v>
      </c>
      <c r="K31" s="692"/>
    </row>
    <row r="32" spans="1:11" ht="19.5" customHeight="1" x14ac:dyDescent="0.15">
      <c r="A32" s="20" t="s">
        <v>109</v>
      </c>
      <c r="B32" s="54" t="s">
        <v>83</v>
      </c>
      <c r="C32" s="2"/>
      <c r="D32" s="32"/>
      <c r="E32" s="54" t="s">
        <v>83</v>
      </c>
      <c r="F32" s="54" t="s">
        <v>185</v>
      </c>
      <c r="G32" s="54" t="s">
        <v>83</v>
      </c>
      <c r="H32" s="54" t="s">
        <v>83</v>
      </c>
      <c r="I32" s="5"/>
      <c r="J32" s="682"/>
      <c r="K32" s="692"/>
    </row>
    <row r="33" spans="1:14" ht="19.5" customHeight="1" x14ac:dyDescent="0.15">
      <c r="A33" s="20"/>
      <c r="B33" s="54"/>
      <c r="C33" s="38"/>
      <c r="D33" s="38"/>
      <c r="E33" s="54"/>
      <c r="F33" s="40"/>
      <c r="G33" s="12"/>
      <c r="H33" s="54"/>
      <c r="I33" s="5"/>
      <c r="J33" s="682"/>
      <c r="K33" s="692"/>
    </row>
    <row r="34" spans="1:14" ht="19.5" customHeight="1" x14ac:dyDescent="0.15">
      <c r="A34" s="56" t="s">
        <v>66</v>
      </c>
      <c r="B34" s="12"/>
      <c r="C34" s="38"/>
      <c r="D34" s="38"/>
      <c r="E34" s="12"/>
      <c r="F34" s="40"/>
      <c r="G34" s="40"/>
      <c r="H34" s="40"/>
      <c r="I34" s="5"/>
      <c r="J34" s="758"/>
      <c r="K34" s="759"/>
    </row>
    <row r="35" spans="1:14" ht="19.5" customHeight="1" x14ac:dyDescent="0.15">
      <c r="A35" s="22" t="s">
        <v>0</v>
      </c>
      <c r="B35" s="23">
        <v>45831</v>
      </c>
      <c r="C35" s="23">
        <v>45832</v>
      </c>
      <c r="D35" s="23">
        <v>45833</v>
      </c>
      <c r="E35" s="23">
        <v>45834</v>
      </c>
      <c r="F35" s="23">
        <v>45835</v>
      </c>
      <c r="G35" s="23">
        <v>45836</v>
      </c>
      <c r="H35" s="23">
        <v>45837</v>
      </c>
      <c r="I35" s="7"/>
      <c r="J35" s="717" t="s">
        <v>2</v>
      </c>
      <c r="K35" s="718"/>
    </row>
    <row r="36" spans="1:14" ht="19.5" customHeight="1" x14ac:dyDescent="0.15">
      <c r="A36" s="22" t="s">
        <v>3</v>
      </c>
      <c r="B36" s="2" t="s">
        <v>4</v>
      </c>
      <c r="C36" s="316" t="s">
        <v>5</v>
      </c>
      <c r="D36" s="21" t="s">
        <v>6</v>
      </c>
      <c r="E36" s="2" t="s">
        <v>7</v>
      </c>
      <c r="F36" s="2" t="s">
        <v>8</v>
      </c>
      <c r="G36" s="2" t="s">
        <v>9</v>
      </c>
      <c r="H36" s="24" t="s">
        <v>10</v>
      </c>
      <c r="I36" s="8"/>
      <c r="J36" s="719"/>
      <c r="K36" s="720"/>
    </row>
    <row r="37" spans="1:14" ht="17.100000000000001" customHeight="1" x14ac:dyDescent="0.15">
      <c r="A37" s="17" t="s">
        <v>13</v>
      </c>
      <c r="B37" s="12"/>
      <c r="C37" s="2"/>
      <c r="D37" s="2"/>
      <c r="E37" s="12"/>
      <c r="F37" s="12"/>
      <c r="G37" s="12"/>
      <c r="H37" s="12"/>
      <c r="I37" s="51"/>
      <c r="J37" s="721"/>
      <c r="K37" s="722"/>
    </row>
    <row r="38" spans="1:14" ht="19.5" customHeight="1" x14ac:dyDescent="0.15">
      <c r="A38" s="19" t="s">
        <v>108</v>
      </c>
      <c r="B38" s="12" t="s">
        <v>20</v>
      </c>
      <c r="C38" s="26"/>
      <c r="D38" s="32"/>
      <c r="E38" s="54"/>
      <c r="F38" s="54" t="s">
        <v>20</v>
      </c>
      <c r="G38" s="54" t="s">
        <v>22</v>
      </c>
      <c r="H38" s="54" t="s">
        <v>20</v>
      </c>
      <c r="I38" s="5">
        <f>COUNTIFS(B38:H38,"&lt;&gt;空",B38:H38,"&lt;&gt;休",B38:H38,"&lt;&gt;調",B38:H38,"&lt;&gt;",B38:H38,"&lt;&gt;調整休")</f>
        <v>4</v>
      </c>
      <c r="J38" s="682">
        <f>SUM(COUNTIF(B38:H38,"9-19"))*(9)+(COUNTIF(B38:H38,"9-18"))*(8)+(COUNTIF(B38:H38,"9-17"))*(7.25)+(COUNTIF(B38:H38,"9-16"))*(6.25)+(COUNTIF(B38:H38,"9-15"))*(5.5)+(COUNTIF(B38:H38,"9-14"))*(4.5)+(COUNTIF(B38:H38,"9-13"))*(4)+(COUNTIF(B38:H38,"9-12"))*(3)+(COUNTIF(B38:H38,"9-11"))*(2)+(COUNTIF(B38:H38,"9:30-11:30,16-19"))*(5)+(COUNTIF(B38:H38,"15-19"))*(4)+(COUNTIF(B38:H38,"14-19"))*(4.5)+(COUNTIF(B38:H38,"13-19"))*(5.5)+(COUNTIF(B38:H38,"13-18"))*(4.5)+(COUNTIF(B38:H38,"13-17"))*(4)+(COUNTIF(B38:H38,"12-18"))*(5.5)+(COUNTIF(B38:H38,"13:30-19"))*(5)+(COUNTIF(B38:H38,"16-19"))*(3)+(COUNTIF(B38:H38,"11-18"))*(6.25)</f>
        <v>19</v>
      </c>
      <c r="K38" s="692"/>
    </row>
    <row r="39" spans="1:14" ht="19.5" customHeight="1" x14ac:dyDescent="0.15">
      <c r="A39" s="20" t="s">
        <v>127</v>
      </c>
      <c r="B39" s="54" t="s">
        <v>21</v>
      </c>
      <c r="C39" s="2"/>
      <c r="D39" s="32"/>
      <c r="E39" s="54" t="s">
        <v>21</v>
      </c>
      <c r="F39" s="54" t="s">
        <v>184</v>
      </c>
      <c r="G39" s="54"/>
      <c r="H39" s="54" t="s">
        <v>184</v>
      </c>
      <c r="I39" s="5">
        <f>COUNTIFS(B39:H39,"&lt;&gt;空",B39:H39,"&lt;&gt;休",B39:H39,"&lt;&gt;調",B39:H39,"&lt;&gt;",B39:H39,"&lt;&gt;調整休")</f>
        <v>4</v>
      </c>
      <c r="J39" s="682">
        <f>SUM(COUNTIF(B39:H39,"9-19"))*(9)+(COUNTIF(B39:H39,"9-18"))*(8)+(COUNTIF(B39:H39,"9-17"))*(7.25)+(COUNTIF(B39:H39,"9-16"))*(6.25)+(COUNTIF(B39:H39,"9-15"))*(5.5)+(COUNTIF(B39:H39,"9-14"))*(4.5)+(COUNTIF(B39:H39,"9-13"))*(4)+(COUNTIF(B39:H39,"9-12"))*(3)+(COUNTIF(B39:H39,"9-11"))*(2)+(COUNTIF(B39:H39,"9:30-11:30,16-19"))*(5)+(COUNTIF(B39:H39,"15-19"))*(4)+(COUNTIF(B39:H39,"14-19"))*(4.5)+(COUNTIF(B39:H39,"13-19"))*(5.5)+(COUNTIF(B39:H39,"13-18"))*(4.5)+(COUNTIF(B39:H39,"13-17"))*(4)+(COUNTIF(B39:H39,"12-18"))*(5.5)+(COUNTIF(B39:H39,"13:30-19"))*(5)+(COUNTIF(B39:H39,"16-19"))*(3)+(COUNTIF(B39:H39,"11-19"))*(7.25)</f>
        <v>23.5</v>
      </c>
      <c r="K39" s="692"/>
    </row>
    <row r="40" spans="1:14" ht="19.5" customHeight="1" x14ac:dyDescent="0.15">
      <c r="A40" s="20" t="s">
        <v>109</v>
      </c>
      <c r="B40" s="54" t="s">
        <v>83</v>
      </c>
      <c r="C40" s="2"/>
      <c r="D40" s="32"/>
      <c r="E40" s="54" t="s">
        <v>83</v>
      </c>
      <c r="F40" s="54" t="s">
        <v>185</v>
      </c>
      <c r="G40" s="54" t="s">
        <v>83</v>
      </c>
      <c r="H40" s="54" t="s">
        <v>83</v>
      </c>
      <c r="I40" s="5"/>
      <c r="J40" s="682"/>
      <c r="K40" s="692"/>
    </row>
    <row r="41" spans="1:14" ht="19.5" customHeight="1" x14ac:dyDescent="0.15">
      <c r="A41" s="20"/>
      <c r="B41" s="54"/>
      <c r="C41" s="38"/>
      <c r="D41" s="38"/>
      <c r="E41" s="54"/>
      <c r="F41" s="40"/>
      <c r="G41" s="12"/>
      <c r="H41" s="54"/>
      <c r="I41" s="5"/>
      <c r="J41" s="682"/>
      <c r="K41" s="692"/>
    </row>
    <row r="42" spans="1:14" ht="19.5" customHeight="1" x14ac:dyDescent="0.15">
      <c r="A42" s="56" t="s">
        <v>66</v>
      </c>
      <c r="B42" s="12"/>
      <c r="C42" s="38"/>
      <c r="D42" s="38"/>
      <c r="E42" s="12"/>
      <c r="F42" s="40"/>
      <c r="G42" s="40"/>
      <c r="H42" s="40"/>
      <c r="I42" s="5"/>
      <c r="J42" s="758"/>
      <c r="K42" s="759"/>
    </row>
    <row r="43" spans="1:14" ht="19.5" customHeight="1" x14ac:dyDescent="0.15">
      <c r="A43" s="41"/>
      <c r="B43" s="42"/>
      <c r="C43" s="42"/>
      <c r="D43" s="42"/>
      <c r="E43" s="42"/>
      <c r="F43" s="42"/>
      <c r="G43" s="42"/>
      <c r="H43" s="42"/>
      <c r="I43" s="881" t="s">
        <v>224</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4">
    <mergeCell ref="J13:K13"/>
    <mergeCell ref="B1:F1"/>
    <mergeCell ref="H1:K1"/>
    <mergeCell ref="I3:I4"/>
    <mergeCell ref="J3:K4"/>
    <mergeCell ref="J5:K5"/>
    <mergeCell ref="J6:K6"/>
    <mergeCell ref="J7:K7"/>
    <mergeCell ref="J8:K8"/>
    <mergeCell ref="J9:K9"/>
    <mergeCell ref="J10:K10"/>
    <mergeCell ref="J11:K12"/>
    <mergeCell ref="J26:K26"/>
    <mergeCell ref="J14:K14"/>
    <mergeCell ref="J15:K15"/>
    <mergeCell ref="J16:K16"/>
    <mergeCell ref="J17:K17"/>
    <mergeCell ref="J18:K18"/>
    <mergeCell ref="J19:K20"/>
    <mergeCell ref="J21:K21"/>
    <mergeCell ref="J22:K22"/>
    <mergeCell ref="J23:K23"/>
    <mergeCell ref="J24:K24"/>
    <mergeCell ref="J25:K25"/>
    <mergeCell ref="J39:K39"/>
    <mergeCell ref="J27:K28"/>
    <mergeCell ref="F29:H29"/>
    <mergeCell ref="J29:K29"/>
    <mergeCell ref="J30:K30"/>
    <mergeCell ref="J31:K31"/>
    <mergeCell ref="J32:K32"/>
    <mergeCell ref="J33:K33"/>
    <mergeCell ref="J34:K34"/>
    <mergeCell ref="J35:K36"/>
    <mergeCell ref="J37:K37"/>
    <mergeCell ref="J38:K38"/>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9EAA2E9-F51D-4F86-B8F7-629960368BD9}">
          <x14:formula1>
            <xm:f>'F:\Users\clmiwa-three\Downloads\[《中村》新田・草加 エリア 仮シフト【12月16日～1月15日】.xlsx]参照データベース'!#REF!</xm:f>
          </x14:formula1>
          <xm:sqref>G1 C9:G10 C17:D18 C25:D26 C33:D34 C41:D43 E43:H43</xm:sqref>
        </x14:dataValidation>
      </x14:dataValidations>
    </ext>
  </extLst>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B2F2F-A9AD-4A2E-B855-0594ADD1631A}">
  <sheetPr codeName="Sheet4">
    <tabColor theme="7" tint="0.59999389629810485"/>
    <pageSetUpPr fitToPage="1"/>
  </sheetPr>
  <dimension ref="A1:X52"/>
  <sheetViews>
    <sheetView zoomScale="90" zoomScaleNormal="90" workbookViewId="0">
      <selection activeCell="P18" sqref="P18"/>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208</v>
      </c>
      <c r="C1" s="683"/>
      <c r="D1" s="683"/>
      <c r="E1" s="683"/>
      <c r="F1" s="683"/>
      <c r="H1" s="723" t="s">
        <v>49</v>
      </c>
      <c r="I1" s="724"/>
      <c r="J1" s="725"/>
      <c r="K1" s="726"/>
    </row>
    <row r="2" spans="1:24" ht="18" customHeight="1" thickBot="1" x14ac:dyDescent="0.2">
      <c r="A2" s="14"/>
      <c r="I2" s="14"/>
      <c r="J2" s="3"/>
      <c r="K2" s="4"/>
    </row>
    <row r="3" spans="1:24" ht="18" customHeight="1" x14ac:dyDescent="0.15">
      <c r="A3" s="64" t="s">
        <v>64</v>
      </c>
      <c r="B3" s="320">
        <v>45838</v>
      </c>
      <c r="C3" s="259"/>
      <c r="D3" s="259"/>
      <c r="E3" s="259"/>
      <c r="F3" s="259"/>
      <c r="G3" s="259"/>
      <c r="H3" s="259">
        <v>45809</v>
      </c>
      <c r="I3" s="727" t="s">
        <v>1</v>
      </c>
      <c r="J3" s="717" t="s">
        <v>2</v>
      </c>
      <c r="K3" s="718"/>
    </row>
    <row r="4" spans="1:24" ht="18" customHeight="1" x14ac:dyDescent="0.15">
      <c r="A4" s="65" t="s">
        <v>3</v>
      </c>
      <c r="B4" s="66" t="s">
        <v>4</v>
      </c>
      <c r="C4" s="62"/>
      <c r="D4" s="21"/>
      <c r="E4" s="2"/>
      <c r="F4" s="2"/>
      <c r="G4" s="2"/>
      <c r="H4" s="24" t="s">
        <v>10</v>
      </c>
      <c r="I4" s="728"/>
      <c r="J4" s="719"/>
      <c r="K4" s="720"/>
    </row>
    <row r="5" spans="1:24" ht="18" customHeight="1" x14ac:dyDescent="0.15">
      <c r="A5" s="67" t="s">
        <v>12</v>
      </c>
      <c r="B5" s="70"/>
      <c r="C5" s="37"/>
      <c r="D5" s="37"/>
      <c r="E5" s="37"/>
      <c r="F5" s="37"/>
      <c r="G5" s="17" t="s">
        <v>13</v>
      </c>
      <c r="H5" s="12"/>
      <c r="I5" s="5"/>
      <c r="J5" s="682"/>
      <c r="K5" s="692"/>
    </row>
    <row r="6" spans="1:24" ht="18" customHeight="1" x14ac:dyDescent="0.15">
      <c r="A6" s="78" t="s">
        <v>73</v>
      </c>
      <c r="B6" s="70" t="s">
        <v>20</v>
      </c>
      <c r="C6" s="37"/>
      <c r="D6" s="32"/>
      <c r="E6" s="32"/>
      <c r="F6" s="32"/>
      <c r="G6" s="32"/>
      <c r="H6" s="12" t="s">
        <v>41</v>
      </c>
      <c r="I6" s="5">
        <f>COUNTIFS(B6:H6,"&lt;&gt;空",B6:H6,"&lt;&gt;休",B6:H6,"&lt;&gt;調",B6:H6,"&lt;&gt;",B6:H6,"&lt;&gt;調整休")</f>
        <v>2</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f>
        <v>10.5</v>
      </c>
      <c r="K6" s="692"/>
      <c r="N6" s="6"/>
      <c r="O6" s="6"/>
      <c r="P6" s="6"/>
      <c r="Q6" s="6"/>
      <c r="R6" s="6"/>
      <c r="S6" s="6"/>
      <c r="T6" s="6"/>
      <c r="U6" s="6"/>
      <c r="V6" s="6"/>
      <c r="W6" s="6"/>
      <c r="X6" s="6"/>
    </row>
    <row r="7" spans="1:24" ht="18" customHeight="1" x14ac:dyDescent="0.15">
      <c r="A7" s="78" t="s">
        <v>46</v>
      </c>
      <c r="B7" s="70" t="s">
        <v>21</v>
      </c>
      <c r="C7" s="62"/>
      <c r="D7" s="32"/>
      <c r="E7" s="32"/>
      <c r="F7" s="32"/>
      <c r="G7" s="32"/>
      <c r="H7" s="12"/>
      <c r="I7" s="5">
        <f>COUNTIFS(B7:H7,"&lt;&gt;空",B7:H7,"&lt;&gt;休",B7:H7,"&lt;&gt;調",B7:H7,"&lt;&gt;",B7:H7,"&lt;&gt;調整休")</f>
        <v>1</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4.5</v>
      </c>
      <c r="K7" s="692"/>
      <c r="N7" s="6"/>
      <c r="O7" s="6"/>
      <c r="P7" s="6"/>
      <c r="Q7" s="6"/>
      <c r="R7" s="6"/>
      <c r="S7" s="6"/>
      <c r="T7" s="6"/>
      <c r="U7" s="6"/>
      <c r="V7" s="6"/>
      <c r="W7" s="6"/>
      <c r="X7" s="6"/>
    </row>
    <row r="8" spans="1:24" ht="18" customHeight="1" x14ac:dyDescent="0.15">
      <c r="A8" s="78" t="s">
        <v>47</v>
      </c>
      <c r="B8" s="70" t="s">
        <v>72</v>
      </c>
      <c r="C8" s="62"/>
      <c r="D8" s="32"/>
      <c r="E8" s="32"/>
      <c r="F8" s="32"/>
      <c r="G8" s="32"/>
      <c r="H8" s="12" t="s">
        <v>20</v>
      </c>
      <c r="I8" s="5">
        <f>COUNTIFS(B8:H8,"&lt;&gt;空",B8:H8,"&lt;&gt;休",B8:H8,"&lt;&gt;調",B8:H8,"&lt;&gt;",B8:H8,"&lt;&gt;調整休")</f>
        <v>2</v>
      </c>
      <c r="J8" s="682">
        <f t="shared" ref="J8" si="0">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f>
        <v>7.5</v>
      </c>
      <c r="K8" s="692"/>
    </row>
    <row r="9" spans="1:24" ht="18" customHeight="1" x14ac:dyDescent="0.15">
      <c r="A9" s="78" t="s">
        <v>48</v>
      </c>
      <c r="B9" s="70" t="s">
        <v>27</v>
      </c>
      <c r="C9" s="39"/>
      <c r="D9" s="38"/>
      <c r="E9" s="38"/>
      <c r="F9" s="38"/>
      <c r="G9" s="38"/>
      <c r="H9" s="29" t="s">
        <v>21</v>
      </c>
      <c r="I9" s="5">
        <f>COUNTIFS(B9:H9,"&lt;&gt;空",B9:H9,"&lt;&gt;休",B9:H9,"&lt;&gt;調",B9:H9,"&lt;&gt;",B9:H9,"&lt;&gt;調整休")</f>
        <v>2</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7.5</v>
      </c>
      <c r="K9" s="692"/>
    </row>
    <row r="10" spans="1:24" ht="18" customHeight="1" thickBot="1" x14ac:dyDescent="0.2">
      <c r="A10" s="322" t="s">
        <v>66</v>
      </c>
      <c r="B10" s="83"/>
      <c r="C10" s="39"/>
      <c r="D10" s="39"/>
      <c r="E10" s="39"/>
      <c r="F10" s="39"/>
      <c r="G10" s="39"/>
      <c r="H10" s="12"/>
      <c r="I10" s="5"/>
      <c r="J10" s="682"/>
      <c r="K10" s="692"/>
    </row>
    <row r="11" spans="1:24" ht="18" customHeight="1" x14ac:dyDescent="0.15">
      <c r="A11" s="33" t="s">
        <v>0</v>
      </c>
      <c r="B11" s="53">
        <v>45810</v>
      </c>
      <c r="C11" s="53">
        <v>45811</v>
      </c>
      <c r="D11" s="53">
        <v>45812</v>
      </c>
      <c r="E11" s="53">
        <v>45813</v>
      </c>
      <c r="F11" s="53">
        <v>45814</v>
      </c>
      <c r="G11" s="53">
        <v>45815</v>
      </c>
      <c r="H11" s="53">
        <v>45816</v>
      </c>
      <c r="I11" s="7"/>
      <c r="J11" s="717" t="s">
        <v>2</v>
      </c>
      <c r="K11" s="718"/>
    </row>
    <row r="12" spans="1:24" ht="18" customHeight="1" x14ac:dyDescent="0.15">
      <c r="A12" s="22" t="s">
        <v>3</v>
      </c>
      <c r="B12" s="2" t="s">
        <v>4</v>
      </c>
      <c r="C12" s="2" t="s">
        <v>5</v>
      </c>
      <c r="D12" s="21" t="s">
        <v>6</v>
      </c>
      <c r="E12" s="2" t="s">
        <v>7</v>
      </c>
      <c r="F12" s="2" t="s">
        <v>8</v>
      </c>
      <c r="G12" s="2" t="s">
        <v>9</v>
      </c>
      <c r="H12" s="24" t="s">
        <v>10</v>
      </c>
      <c r="I12" s="8"/>
      <c r="J12" s="719"/>
      <c r="K12" s="720"/>
    </row>
    <row r="13" spans="1:24" ht="18" customHeight="1" x14ac:dyDescent="0.15">
      <c r="A13" s="17" t="s">
        <v>12</v>
      </c>
      <c r="B13" s="12"/>
      <c r="C13" s="26"/>
      <c r="D13" s="37"/>
      <c r="E13" s="12"/>
      <c r="F13" s="12"/>
      <c r="G13" s="12"/>
      <c r="H13" s="12"/>
      <c r="I13" s="5"/>
      <c r="J13" s="682"/>
      <c r="K13" s="692"/>
    </row>
    <row r="14" spans="1:24" ht="18" customHeight="1" x14ac:dyDescent="0.15">
      <c r="A14" s="5" t="s">
        <v>73</v>
      </c>
      <c r="B14" s="12" t="s">
        <v>20</v>
      </c>
      <c r="C14" s="26"/>
      <c r="D14" s="32"/>
      <c r="E14" s="54" t="s">
        <v>20</v>
      </c>
      <c r="F14" s="12" t="s">
        <v>21</v>
      </c>
      <c r="G14" s="12" t="s">
        <v>20</v>
      </c>
      <c r="H14" s="12" t="s">
        <v>41</v>
      </c>
      <c r="I14" s="5">
        <f t="shared" ref="I14:I16" si="1">COUNTIFS(B14:H14,"&lt;&gt;空",B14:H14,"&lt;&gt;休",B14:H14,"&lt;&gt;調",B14:H14,"&lt;&gt;",B14:H14,"&lt;&gt;調整休")</f>
        <v>5</v>
      </c>
      <c r="J14" s="758">
        <f>SUM(COUNTIF(B14:H14,"9-11,15-19"))*(6)+(COUNTIF(B14:H14,"9-12,16-19"))*(6)+(COUNTIF(B14:H14,"9-13,17-19"))*(6)+(COUNTIF(B14:H14,"9-19"))*(9)+(COUNTIF(B14:H14,"9-17"))*(7.25)+(COUNTIF(B14:H14,"9-16"))*(6.25)+(COUNTIF(B14:H14,"9-15"))*(5.5)+(COUNTIF(B14:H14,"9-14"))*(4.5)+(COUNTIF(B14:H14,"9-13"))*(4)+(COUNTIF(B14:H14,"9-12"))*(3)+(COUNTIF(B14:H14,"9-11:30"))*(2.5)+(COUNTIF(B14:H14,"13-19"))*(5.5)+(COUNTIF(B14:H14,"14-19"))*(4.5)+(COUNTIF(B14:H14,"15-19"))*(4)+(COUNTIF(B14:H14,"16-19"))*(3)+(COUNTIF(B14:H14,"16:30-19"))*(2.5)+(COUNTIF(B14:H14,"10-14"))*(4)+(COUNTIF(B14:H14,"10-15"))*(4.5)</f>
        <v>24</v>
      </c>
      <c r="K14" s="759"/>
    </row>
    <row r="15" spans="1:24" ht="18" customHeight="1" x14ac:dyDescent="0.15">
      <c r="A15" s="5" t="s">
        <v>46</v>
      </c>
      <c r="B15" s="12" t="s">
        <v>21</v>
      </c>
      <c r="C15" s="2"/>
      <c r="D15" s="32"/>
      <c r="E15" s="54" t="s">
        <v>21</v>
      </c>
      <c r="F15" s="18"/>
      <c r="G15" s="12" t="s">
        <v>21</v>
      </c>
      <c r="H15" s="12"/>
      <c r="I15" s="5">
        <f t="shared" si="1"/>
        <v>3</v>
      </c>
      <c r="J15" s="758">
        <f t="shared" ref="J15" si="2">SUM(COUNTIF(B15:H15,"9-11,15-19"))*(6)+(COUNTIF(B15:H15,"9-12,16-19"))*(6)+(COUNTIF(B15:H15,"9-13,17-19"))*(6)+(COUNTIF(B15:H15,"9-19"))*(9)+(COUNTIF(B15:H15,"9-17"))*(7.25)+(COUNTIF(B15:H15,"9-16"))*(6.25)+(COUNTIF(B15:H15,"9-15"))*(5.5)+(COUNTIF(B15:H15,"9-14"))*(4.5)+(COUNTIF(B15:H15,"9-13"))*(4)+(COUNTIF(B15:H15,"9-12"))*(3)+(COUNTIF(B15:H15,"9-11:30"))*(2.5)+(COUNTIF(B15:H15,"13-19"))*(5.5)+(COUNTIF(B15:H15,"14-19"))*(4.5)+(COUNTIF(B15:H15,"15-19"))*(4)+(COUNTIF(B15:H15,"16-19"))*(3)+(COUNTIF(B15:H15,"16:30-19"))*(2.5)+(COUNTIF(B15:H15,"10-14"))*(4)+(COUNTIF(B15:H15,"10-15"))*(4.5)</f>
        <v>13.5</v>
      </c>
      <c r="K15" s="759"/>
    </row>
    <row r="16" spans="1:24" ht="18" customHeight="1" x14ac:dyDescent="0.15">
      <c r="A16" s="5" t="s">
        <v>47</v>
      </c>
      <c r="B16" s="12"/>
      <c r="C16" s="2"/>
      <c r="D16" s="32"/>
      <c r="E16" s="58"/>
      <c r="F16" s="12" t="s">
        <v>20</v>
      </c>
      <c r="G16" s="12"/>
      <c r="H16" s="12" t="s">
        <v>20</v>
      </c>
      <c r="I16" s="5">
        <f t="shared" si="1"/>
        <v>2</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f>
        <v>9</v>
      </c>
      <c r="K16" s="692"/>
    </row>
    <row r="17" spans="1:11" ht="18" customHeight="1" x14ac:dyDescent="0.15">
      <c r="A17" s="5" t="s">
        <v>48</v>
      </c>
      <c r="B17" s="12" t="s">
        <v>27</v>
      </c>
      <c r="C17" s="38"/>
      <c r="D17" s="38"/>
      <c r="E17" s="12" t="s">
        <v>27</v>
      </c>
      <c r="F17" s="40"/>
      <c r="G17" s="12" t="s">
        <v>41</v>
      </c>
      <c r="H17" s="29" t="s">
        <v>21</v>
      </c>
      <c r="I17" s="5">
        <f>COUNTIFS(B17:H17,"&lt;&gt;空",B17:H17,"&lt;&gt;休",B17:H17,"&lt;&gt;調",B17:H17,"&lt;&gt;",B17:H17,"&lt;&gt;調整休")</f>
        <v>4</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16.5</v>
      </c>
      <c r="K17" s="692"/>
    </row>
    <row r="18" spans="1:11" ht="18" customHeight="1" x14ac:dyDescent="0.15">
      <c r="A18" s="321" t="s">
        <v>66</v>
      </c>
      <c r="B18" s="12"/>
      <c r="C18" s="38"/>
      <c r="D18" s="38"/>
      <c r="E18" s="12"/>
      <c r="F18" s="40"/>
      <c r="G18" s="29"/>
      <c r="H18" s="12"/>
      <c r="I18" s="5"/>
      <c r="J18" s="682"/>
      <c r="K18" s="692"/>
    </row>
    <row r="19" spans="1:11" ht="18" customHeight="1" x14ac:dyDescent="0.15">
      <c r="A19" s="22" t="s">
        <v>0</v>
      </c>
      <c r="B19" s="23">
        <v>45817</v>
      </c>
      <c r="C19" s="23">
        <v>45818</v>
      </c>
      <c r="D19" s="23">
        <v>45819</v>
      </c>
      <c r="E19" s="23">
        <v>45820</v>
      </c>
      <c r="F19" s="23">
        <v>45821</v>
      </c>
      <c r="G19" s="23">
        <v>45822</v>
      </c>
      <c r="H19" s="23">
        <v>45823</v>
      </c>
      <c r="I19" s="7"/>
      <c r="J19" s="717" t="s">
        <v>2</v>
      </c>
      <c r="K19" s="718"/>
    </row>
    <row r="20" spans="1:11" ht="18" customHeight="1" x14ac:dyDescent="0.15">
      <c r="A20" s="22" t="s">
        <v>3</v>
      </c>
      <c r="B20" s="2" t="s">
        <v>4</v>
      </c>
      <c r="C20" s="21" t="s">
        <v>5</v>
      </c>
      <c r="D20" s="21" t="s">
        <v>6</v>
      </c>
      <c r="E20" s="2" t="s">
        <v>7</v>
      </c>
      <c r="F20" s="2" t="s">
        <v>8</v>
      </c>
      <c r="G20" s="2" t="s">
        <v>9</v>
      </c>
      <c r="H20" s="24" t="s">
        <v>10</v>
      </c>
      <c r="I20" s="8"/>
      <c r="J20" s="719"/>
      <c r="K20" s="720"/>
    </row>
    <row r="21" spans="1:11" ht="18.95" customHeight="1" x14ac:dyDescent="0.15">
      <c r="A21" s="17" t="s">
        <v>13</v>
      </c>
      <c r="B21" s="12"/>
      <c r="C21" s="26"/>
      <c r="D21" s="37"/>
      <c r="E21" s="12"/>
      <c r="F21" s="12"/>
      <c r="G21" s="12"/>
      <c r="H21" s="12"/>
      <c r="I21" s="51"/>
      <c r="J21" s="721"/>
      <c r="K21" s="722"/>
    </row>
    <row r="22" spans="1:11" ht="18" customHeight="1" x14ac:dyDescent="0.15">
      <c r="A22" s="5" t="s">
        <v>73</v>
      </c>
      <c r="B22" s="12" t="s">
        <v>20</v>
      </c>
      <c r="C22" s="26"/>
      <c r="D22" s="32"/>
      <c r="E22" s="54"/>
      <c r="F22" s="12" t="s">
        <v>21</v>
      </c>
      <c r="G22" s="12" t="s">
        <v>20</v>
      </c>
      <c r="H22" s="12" t="s">
        <v>41</v>
      </c>
      <c r="I22" s="5">
        <f>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f>
        <v>19.5</v>
      </c>
      <c r="K22" s="692"/>
    </row>
    <row r="23" spans="1:11" ht="18" customHeight="1" x14ac:dyDescent="0.15">
      <c r="A23" s="5" t="s">
        <v>46</v>
      </c>
      <c r="B23" s="12" t="s">
        <v>21</v>
      </c>
      <c r="C23" s="2"/>
      <c r="D23" s="32"/>
      <c r="E23" s="54" t="s">
        <v>21</v>
      </c>
      <c r="F23" s="18"/>
      <c r="G23" s="12" t="s">
        <v>21</v>
      </c>
      <c r="H23" s="12"/>
      <c r="I23" s="5">
        <f>COUNTIFS(B23:H23,"&lt;&gt;空",B23:H23,"&lt;&gt;休",B23:H23,"&lt;&gt;調",B23:H23,"&lt;&gt;",B23:H23,"&lt;&gt;調整休")</f>
        <v>3</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f>
        <v>13.5</v>
      </c>
      <c r="K23" s="692"/>
    </row>
    <row r="24" spans="1:11" ht="18" customHeight="1" x14ac:dyDescent="0.15">
      <c r="A24" s="5" t="s">
        <v>47</v>
      </c>
      <c r="B24" s="12"/>
      <c r="C24" s="2"/>
      <c r="D24" s="32"/>
      <c r="E24" s="54" t="s">
        <v>20</v>
      </c>
      <c r="F24" s="12" t="s">
        <v>20</v>
      </c>
      <c r="G24" s="12"/>
      <c r="H24" s="12" t="s">
        <v>20</v>
      </c>
      <c r="I24" s="5">
        <f>COUNTIFS(B24:H24,"&lt;&gt;空",B24:H24,"&lt;&gt;休",B24:H24,"&lt;&gt;調",B24:H24,"&lt;&gt;",B24:H24,"&lt;&gt;調整休")</f>
        <v>3</v>
      </c>
      <c r="J24" s="682">
        <f t="shared" ref="J24" si="3">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f>
        <v>13.5</v>
      </c>
      <c r="K24" s="692"/>
    </row>
    <row r="25" spans="1:11" ht="18" customHeight="1" x14ac:dyDescent="0.15">
      <c r="A25" s="5" t="s">
        <v>48</v>
      </c>
      <c r="B25" s="12" t="s">
        <v>27</v>
      </c>
      <c r="C25" s="38"/>
      <c r="D25" s="38"/>
      <c r="E25" s="12" t="s">
        <v>27</v>
      </c>
      <c r="F25" s="40"/>
      <c r="G25" s="12" t="s">
        <v>41</v>
      </c>
      <c r="H25" s="29" t="s">
        <v>21</v>
      </c>
      <c r="I25" s="5">
        <f>COUNTIFS(B25:H25,"&lt;&gt;空",B25:H25,"&lt;&gt;休",B25:H25,"&lt;&gt;調",B25:H25,"&lt;&gt;",B25:H25,"&lt;&gt;調整休")</f>
        <v>4</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16.5</v>
      </c>
      <c r="K25" s="692"/>
    </row>
    <row r="26" spans="1:11" ht="18" customHeight="1" x14ac:dyDescent="0.15">
      <c r="A26" s="321" t="s">
        <v>66</v>
      </c>
      <c r="B26" s="12"/>
      <c r="C26" s="38"/>
      <c r="D26" s="39"/>
      <c r="E26" s="12"/>
      <c r="F26" s="40"/>
      <c r="G26" s="29"/>
      <c r="H26" s="12"/>
      <c r="I26" s="5"/>
      <c r="J26" s="682"/>
      <c r="K26" s="692"/>
    </row>
    <row r="27" spans="1:11" ht="18" customHeight="1" x14ac:dyDescent="0.15">
      <c r="A27" s="22" t="s">
        <v>0</v>
      </c>
      <c r="B27" s="90">
        <v>45824</v>
      </c>
      <c r="C27" s="90">
        <v>45825</v>
      </c>
      <c r="D27" s="90">
        <v>45826</v>
      </c>
      <c r="E27" s="90">
        <v>45827</v>
      </c>
      <c r="F27" s="90">
        <v>45828</v>
      </c>
      <c r="G27" s="90">
        <v>45829</v>
      </c>
      <c r="H27" s="90">
        <v>45830</v>
      </c>
      <c r="I27" s="7"/>
      <c r="J27" s="717" t="s">
        <v>2</v>
      </c>
      <c r="K27" s="718"/>
    </row>
    <row r="28" spans="1:11" ht="18" customHeight="1" x14ac:dyDescent="0.15">
      <c r="A28" s="22" t="s">
        <v>3</v>
      </c>
      <c r="B28" s="2" t="s">
        <v>4</v>
      </c>
      <c r="C28" s="21" t="s">
        <v>5</v>
      </c>
      <c r="D28" s="21" t="s">
        <v>6</v>
      </c>
      <c r="E28" s="2" t="s">
        <v>7</v>
      </c>
      <c r="F28" s="2" t="s">
        <v>8</v>
      </c>
      <c r="G28" s="2" t="s">
        <v>9</v>
      </c>
      <c r="H28" s="24" t="s">
        <v>10</v>
      </c>
      <c r="I28" s="8"/>
      <c r="J28" s="719"/>
      <c r="K28" s="720"/>
    </row>
    <row r="29" spans="1:11" ht="18" customHeight="1" x14ac:dyDescent="0.15">
      <c r="A29" s="17" t="s">
        <v>12</v>
      </c>
      <c r="B29" s="12"/>
      <c r="C29" s="26"/>
      <c r="D29" s="37"/>
      <c r="E29" s="12"/>
      <c r="F29" s="12"/>
      <c r="G29" s="12"/>
      <c r="H29" s="12"/>
      <c r="I29" s="5"/>
      <c r="J29" s="682"/>
      <c r="K29" s="692"/>
    </row>
    <row r="30" spans="1:11" ht="18" customHeight="1" x14ac:dyDescent="0.15">
      <c r="A30" s="5" t="s">
        <v>73</v>
      </c>
      <c r="B30" s="12" t="s">
        <v>20</v>
      </c>
      <c r="C30" s="26"/>
      <c r="D30" s="32"/>
      <c r="E30" s="54"/>
      <c r="F30" s="12" t="s">
        <v>21</v>
      </c>
      <c r="G30" s="12" t="s">
        <v>20</v>
      </c>
      <c r="H30" s="12" t="s">
        <v>41</v>
      </c>
      <c r="I30" s="5">
        <f t="shared" ref="I30:I32" si="4">COUNTIFS(B30:H30,"&lt;&gt;空",B30:H30,"&lt;&gt;休",B30:H30,"&lt;&gt;調",B30:H30,"&lt;&gt;",B30:H30,"&lt;&gt;調整休")</f>
        <v>4</v>
      </c>
      <c r="J30" s="758">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10-15"))*(4.5)</f>
        <v>19.5</v>
      </c>
      <c r="K30" s="759"/>
    </row>
    <row r="31" spans="1:11" ht="18" customHeight="1" x14ac:dyDescent="0.15">
      <c r="A31" s="5" t="s">
        <v>46</v>
      </c>
      <c r="B31" s="12" t="s">
        <v>21</v>
      </c>
      <c r="C31" s="2"/>
      <c r="D31" s="32"/>
      <c r="E31" s="54" t="s">
        <v>21</v>
      </c>
      <c r="F31" s="18"/>
      <c r="G31" s="12" t="s">
        <v>21</v>
      </c>
      <c r="H31" s="12"/>
      <c r="I31" s="5">
        <f t="shared" si="4"/>
        <v>3</v>
      </c>
      <c r="J31" s="758">
        <f t="shared" ref="J31" si="5">SUM(COUNTIF(B31:H31,"9-11,15-19"))*(6)+(COUNTIF(B31:H31,"9-12,16-19"))*(6)+(COUNTIF(B31:H31,"9-13,17-19"))*(6)+(COUNTIF(B31:H31,"9-19"))*(9)+(COUNTIF(B31:H31,"9-17"))*(7.25)+(COUNTIF(B31:H31,"9-16"))*(6.25)+(COUNTIF(B31:H31,"9-15"))*(5.5)+(COUNTIF(B31:H31,"9-14"))*(4.5)+(COUNTIF(B31:H31,"9-13"))*(4)+(COUNTIF(B31:H31,"9-12"))*(3)+(COUNTIF(B31:H31,"9-11:30"))*(2.5)+(COUNTIF(B31:H31,"13-19"))*(5.5)+(COUNTIF(B31:H31,"14-19"))*(4.5)+(COUNTIF(B31:H31,"15-19"))*(4)+(COUNTIF(B31:H31,"16-19"))*(3)+(COUNTIF(B31:H31,"16:30-19"))*(2.5)+(COUNTIF(B31:H31,"10-14"))*(4)+(COUNTIF(B31:H31,"10-15"))*(4.5)</f>
        <v>13.5</v>
      </c>
      <c r="K31" s="759"/>
    </row>
    <row r="32" spans="1:11" ht="18" customHeight="1" x14ac:dyDescent="0.15">
      <c r="A32" s="5" t="s">
        <v>47</v>
      </c>
      <c r="B32" s="12"/>
      <c r="C32" s="2"/>
      <c r="D32" s="32"/>
      <c r="E32" s="54" t="s">
        <v>20</v>
      </c>
      <c r="F32" s="12" t="s">
        <v>20</v>
      </c>
      <c r="G32" s="12"/>
      <c r="H32" s="12" t="s">
        <v>20</v>
      </c>
      <c r="I32" s="5">
        <f t="shared" si="4"/>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f>
        <v>13.5</v>
      </c>
      <c r="K32" s="692"/>
    </row>
    <row r="33" spans="1:14" ht="18" customHeight="1" x14ac:dyDescent="0.15">
      <c r="A33" s="5" t="s">
        <v>48</v>
      </c>
      <c r="B33" s="12" t="s">
        <v>27</v>
      </c>
      <c r="C33" s="38"/>
      <c r="D33" s="38"/>
      <c r="E33" s="12" t="s">
        <v>27</v>
      </c>
      <c r="F33" s="40"/>
      <c r="G33" s="12" t="s">
        <v>41</v>
      </c>
      <c r="H33" s="29" t="s">
        <v>21</v>
      </c>
      <c r="I33" s="5">
        <f>COUNTIFS(B33:H33,"&lt;&gt;空",B33:H33,"&lt;&gt;休",B33:H33,"&lt;&gt;調",B33:H33,"&lt;&gt;",B33:H33,"&lt;&gt;調整休")</f>
        <v>4</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16.5</v>
      </c>
      <c r="K33" s="692"/>
    </row>
    <row r="34" spans="1:14" ht="18" customHeight="1" x14ac:dyDescent="0.15">
      <c r="A34" s="321" t="s">
        <v>66</v>
      </c>
      <c r="B34" s="12"/>
      <c r="C34" s="38"/>
      <c r="D34" s="38"/>
      <c r="E34" s="12"/>
      <c r="F34" s="40"/>
      <c r="G34" s="29"/>
      <c r="H34" s="12"/>
      <c r="I34" s="5"/>
      <c r="J34" s="682"/>
      <c r="K34" s="692"/>
    </row>
    <row r="35" spans="1:14" ht="18" customHeight="1" x14ac:dyDescent="0.15">
      <c r="A35" s="22" t="s">
        <v>0</v>
      </c>
      <c r="B35" s="23">
        <v>45831</v>
      </c>
      <c r="C35" s="23">
        <v>45832</v>
      </c>
      <c r="D35" s="23">
        <v>45833</v>
      </c>
      <c r="E35" s="23">
        <v>45834</v>
      </c>
      <c r="F35" s="23">
        <v>45835</v>
      </c>
      <c r="G35" s="23">
        <v>45836</v>
      </c>
      <c r="H35" s="23">
        <v>45837</v>
      </c>
      <c r="I35" s="7"/>
      <c r="J35" s="717" t="s">
        <v>2</v>
      </c>
      <c r="K35" s="718"/>
    </row>
    <row r="36" spans="1:14" ht="18" customHeight="1" x14ac:dyDescent="0.15">
      <c r="A36" s="22" t="s">
        <v>3</v>
      </c>
      <c r="B36" s="2" t="s">
        <v>4</v>
      </c>
      <c r="C36" s="316" t="s">
        <v>5</v>
      </c>
      <c r="D36" s="21" t="s">
        <v>6</v>
      </c>
      <c r="E36" s="2" t="s">
        <v>7</v>
      </c>
      <c r="F36" s="2" t="s">
        <v>8</v>
      </c>
      <c r="G36" s="2" t="s">
        <v>9</v>
      </c>
      <c r="H36" s="24" t="s">
        <v>10</v>
      </c>
      <c r="I36" s="8"/>
      <c r="J36" s="719"/>
      <c r="K36" s="720"/>
    </row>
    <row r="37" spans="1:14" ht="18.95" customHeight="1" x14ac:dyDescent="0.15">
      <c r="A37" s="17" t="s">
        <v>13</v>
      </c>
      <c r="B37" s="12"/>
      <c r="C37" s="26"/>
      <c r="D37" s="37"/>
      <c r="E37" s="12"/>
      <c r="F37" s="967" t="s">
        <v>60</v>
      </c>
      <c r="G37" s="968"/>
      <c r="H37" s="969"/>
      <c r="I37" s="51"/>
      <c r="J37" s="27"/>
      <c r="K37" s="49"/>
    </row>
    <row r="38" spans="1:14" ht="18" customHeight="1" x14ac:dyDescent="0.15">
      <c r="A38" s="5" t="s">
        <v>73</v>
      </c>
      <c r="B38" s="12" t="s">
        <v>21</v>
      </c>
      <c r="C38" s="26"/>
      <c r="D38" s="32"/>
      <c r="E38" s="54"/>
      <c r="F38" s="12" t="s">
        <v>21</v>
      </c>
      <c r="G38" s="12" t="s">
        <v>58</v>
      </c>
      <c r="H38" s="12" t="s">
        <v>94</v>
      </c>
      <c r="I38" s="5">
        <f>COUNTIFS(B38:H38,"&lt;&gt;空",B38:H38,"&lt;&gt;休",B38:H38,"&lt;&gt;調",B38:H38,"&lt;&gt;",B38:H38,"&lt;&gt;調整休")</f>
        <v>4</v>
      </c>
      <c r="J38" s="682">
        <v>22.25</v>
      </c>
      <c r="K38" s="692"/>
    </row>
    <row r="39" spans="1:14" ht="18" customHeight="1" x14ac:dyDescent="0.15">
      <c r="A39" s="5" t="s">
        <v>46</v>
      </c>
      <c r="B39" s="58"/>
      <c r="C39" s="2"/>
      <c r="D39" s="32"/>
      <c r="E39" s="54" t="s">
        <v>21</v>
      </c>
      <c r="F39" s="18"/>
      <c r="G39" s="12" t="s">
        <v>21</v>
      </c>
      <c r="H39" s="12"/>
      <c r="I39" s="5">
        <f>COUNTIFS(B39:H39,"&lt;&gt;空",B39:H39,"&lt;&gt;休",B39:H39,"&lt;&gt;調",B39:H39,"&lt;&gt;",B39:H39,"&lt;&gt;調整休")</f>
        <v>2</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f>
        <v>9</v>
      </c>
      <c r="K39" s="692"/>
    </row>
    <row r="40" spans="1:14" ht="18" customHeight="1" x14ac:dyDescent="0.15">
      <c r="A40" s="5" t="s">
        <v>47</v>
      </c>
      <c r="B40" s="54" t="s">
        <v>20</v>
      </c>
      <c r="C40" s="2"/>
      <c r="D40" s="32"/>
      <c r="E40" s="54" t="s">
        <v>20</v>
      </c>
      <c r="F40" s="12" t="s">
        <v>20</v>
      </c>
      <c r="G40" s="87"/>
      <c r="H40" s="12" t="s">
        <v>58</v>
      </c>
      <c r="I40" s="5">
        <f>COUNTIFS(B40:H40,"&lt;&gt;空",B40:H40,"&lt;&gt;休",B40:H40,"&lt;&gt;調",B40:H40,"&lt;&gt;",B40:H40,"&lt;&gt;調整休")</f>
        <v>4</v>
      </c>
      <c r="J40" s="682">
        <f t="shared" ref="J40" si="6">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f>
        <v>19.75</v>
      </c>
      <c r="K40" s="692"/>
    </row>
    <row r="41" spans="1:14" ht="18" customHeight="1" x14ac:dyDescent="0.15">
      <c r="A41" s="5" t="s">
        <v>48</v>
      </c>
      <c r="B41" s="12" t="s">
        <v>27</v>
      </c>
      <c r="C41" s="38"/>
      <c r="D41" s="38"/>
      <c r="E41" s="12" t="s">
        <v>27</v>
      </c>
      <c r="F41" s="40"/>
      <c r="G41" s="12" t="s">
        <v>41</v>
      </c>
      <c r="H41" s="29" t="s">
        <v>21</v>
      </c>
      <c r="I41" s="5">
        <f>COUNTIFS(B41:H41,"&lt;&gt;空",B41:H41,"&lt;&gt;休",B41:H41,"&lt;&gt;調",B41:H41,"&lt;&gt;",B41:H41,"&lt;&gt;調整休")</f>
        <v>4</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16.5</v>
      </c>
      <c r="K41" s="692"/>
    </row>
    <row r="42" spans="1:14" ht="18" customHeight="1" x14ac:dyDescent="0.15">
      <c r="A42" s="321" t="s">
        <v>66</v>
      </c>
      <c r="B42" s="12"/>
      <c r="C42" s="38"/>
      <c r="D42" s="39"/>
      <c r="E42" s="12"/>
      <c r="F42" s="40"/>
      <c r="G42" s="29"/>
      <c r="H42" s="12"/>
      <c r="I42" s="5"/>
      <c r="J42" s="682"/>
      <c r="K42" s="692"/>
    </row>
    <row r="43" spans="1:14" ht="18" customHeight="1" x14ac:dyDescent="0.15">
      <c r="A43" s="41"/>
      <c r="B43" s="42"/>
      <c r="C43" s="42"/>
      <c r="D43" s="42"/>
      <c r="E43" s="42"/>
      <c r="F43" s="42"/>
      <c r="G43" s="42"/>
      <c r="H43" s="42"/>
      <c r="I43" s="881" t="s">
        <v>212</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J6:K6"/>
    <mergeCell ref="B1:F1"/>
    <mergeCell ref="H1:K1"/>
    <mergeCell ref="I3:I4"/>
    <mergeCell ref="J3:K4"/>
    <mergeCell ref="J5:K5"/>
    <mergeCell ref="J19:K20"/>
    <mergeCell ref="J7:K7"/>
    <mergeCell ref="J8:K8"/>
    <mergeCell ref="J9:K9"/>
    <mergeCell ref="J10:K10"/>
    <mergeCell ref="J11:K12"/>
    <mergeCell ref="J13:K13"/>
    <mergeCell ref="J14:K14"/>
    <mergeCell ref="J15:K15"/>
    <mergeCell ref="J16:K16"/>
    <mergeCell ref="J17:K17"/>
    <mergeCell ref="J18:K18"/>
    <mergeCell ref="J33:K33"/>
    <mergeCell ref="J21:K21"/>
    <mergeCell ref="J22:K22"/>
    <mergeCell ref="J23:K23"/>
    <mergeCell ref="J24:K24"/>
    <mergeCell ref="J25:K25"/>
    <mergeCell ref="J26:K26"/>
    <mergeCell ref="J27:K28"/>
    <mergeCell ref="J29:K29"/>
    <mergeCell ref="J30:K30"/>
    <mergeCell ref="J31:K31"/>
    <mergeCell ref="J32:K32"/>
    <mergeCell ref="A45:B45"/>
    <mergeCell ref="C45:K45"/>
    <mergeCell ref="J34:K34"/>
    <mergeCell ref="J35:K36"/>
    <mergeCell ref="F37:H37"/>
    <mergeCell ref="J38:K38"/>
    <mergeCell ref="J39:K39"/>
    <mergeCell ref="J40:K40"/>
    <mergeCell ref="J41:K41"/>
    <mergeCell ref="J42:K42"/>
    <mergeCell ref="I43:K43"/>
    <mergeCell ref="A44:B44"/>
    <mergeCell ref="D44:E44"/>
    <mergeCell ref="A51:B51"/>
    <mergeCell ref="C51:K51"/>
    <mergeCell ref="A52:B52"/>
    <mergeCell ref="C52:K52"/>
    <mergeCell ref="A46:B46"/>
    <mergeCell ref="C46:K46"/>
    <mergeCell ref="C47:K47"/>
    <mergeCell ref="A49:B49"/>
    <mergeCell ref="C49:K49"/>
    <mergeCell ref="A50:B50"/>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3D43F0AE-FDE1-4000-8F3A-58F6C6865863}">
          <x14:formula1>
            <xm:f>'F:\Users\clmiwa-three\Downloads\[《中村》新田・草加 エリア 仮シフト【12月16日～1月15日】.xlsx]参照データベース'!#REF!</xm:f>
          </x14:formula1>
          <xm:sqref>C17:D18 C33:D34 C9:G10 G1 C25:D26 C41:D43 E43:H43</xm:sqref>
        </x14:dataValidation>
      </x14:dataValidations>
    </ext>
  </extLst>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C4B04-AD62-487A-8354-3CF80240C47E}">
  <sheetPr codeName="Sheet5">
    <tabColor theme="7" tint="0.59999389629810485"/>
    <pageSetUpPr fitToPage="1"/>
  </sheetPr>
  <dimension ref="A1:X52"/>
  <sheetViews>
    <sheetView topLeftCell="A13" zoomScale="85" zoomScaleNormal="85" workbookViewId="0">
      <selection activeCell="G23" sqref="G23"/>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60" t="s">
        <v>69</v>
      </c>
      <c r="B1" s="683" t="s">
        <v>208</v>
      </c>
      <c r="C1" s="683"/>
      <c r="D1" s="683"/>
      <c r="E1" s="683"/>
      <c r="F1" s="683"/>
      <c r="H1" s="767" t="s">
        <v>55</v>
      </c>
      <c r="I1" s="768"/>
      <c r="J1" s="769"/>
      <c r="K1" s="770"/>
    </row>
    <row r="2" spans="1:24" ht="18" customHeight="1" thickBot="1" x14ac:dyDescent="0.2">
      <c r="A2" s="14"/>
      <c r="I2" s="14"/>
      <c r="J2" s="3"/>
      <c r="K2" s="4"/>
    </row>
    <row r="3" spans="1:24" ht="18" customHeight="1" x14ac:dyDescent="0.15">
      <c r="A3" s="64" t="s">
        <v>64</v>
      </c>
      <c r="B3" s="320">
        <v>45838</v>
      </c>
      <c r="C3" s="259"/>
      <c r="D3" s="259"/>
      <c r="E3" s="259"/>
      <c r="F3" s="259"/>
      <c r="G3" s="259"/>
      <c r="H3" s="259">
        <v>45809</v>
      </c>
      <c r="I3" s="727" t="s">
        <v>1</v>
      </c>
      <c r="J3" s="717" t="s">
        <v>2</v>
      </c>
      <c r="K3" s="718"/>
    </row>
    <row r="4" spans="1:24" ht="18" customHeight="1" x14ac:dyDescent="0.15">
      <c r="A4" s="65" t="s">
        <v>3</v>
      </c>
      <c r="B4" s="66" t="s">
        <v>4</v>
      </c>
      <c r="C4" s="62"/>
      <c r="D4" s="21"/>
      <c r="E4" s="2"/>
      <c r="F4" s="2"/>
      <c r="G4" s="2"/>
      <c r="H4" s="24" t="s">
        <v>10</v>
      </c>
      <c r="I4" s="728"/>
      <c r="J4" s="719"/>
      <c r="K4" s="720"/>
    </row>
    <row r="5" spans="1:24" ht="18" customHeight="1" thickBot="1" x14ac:dyDescent="0.2">
      <c r="A5" s="143" t="s">
        <v>12</v>
      </c>
      <c r="B5" s="292"/>
      <c r="C5" s="140"/>
      <c r="D5" s="105"/>
      <c r="E5" s="105"/>
      <c r="F5" s="105"/>
      <c r="G5" s="104" t="s">
        <v>13</v>
      </c>
      <c r="H5" s="99"/>
      <c r="I5" s="100"/>
      <c r="J5" s="765"/>
      <c r="K5" s="766"/>
    </row>
    <row r="6" spans="1:24" ht="18" customHeight="1" x14ac:dyDescent="0.15">
      <c r="A6" s="771" t="s">
        <v>52</v>
      </c>
      <c r="B6" s="144"/>
      <c r="C6" s="141"/>
      <c r="D6" s="109"/>
      <c r="E6" s="109"/>
      <c r="F6" s="109"/>
      <c r="G6" s="109"/>
      <c r="H6" s="110"/>
      <c r="I6" s="775"/>
      <c r="J6" s="777"/>
      <c r="K6" s="778"/>
      <c r="N6" s="6"/>
      <c r="O6" s="6"/>
      <c r="P6" s="6"/>
      <c r="Q6" s="6"/>
      <c r="R6" s="6"/>
      <c r="S6" s="6"/>
      <c r="T6" s="6"/>
      <c r="U6" s="6"/>
      <c r="V6" s="6"/>
      <c r="W6" s="6"/>
      <c r="X6" s="6"/>
    </row>
    <row r="7" spans="1:24" ht="18" customHeight="1" thickBot="1" x14ac:dyDescent="0.2">
      <c r="A7" s="772"/>
      <c r="B7" s="83"/>
      <c r="C7" s="142"/>
      <c r="D7" s="113"/>
      <c r="E7" s="113"/>
      <c r="F7" s="113"/>
      <c r="G7" s="113"/>
      <c r="H7" s="111" t="s">
        <v>27</v>
      </c>
      <c r="I7" s="776"/>
      <c r="J7" s="779"/>
      <c r="K7" s="780"/>
      <c r="N7" s="6"/>
      <c r="O7" s="6"/>
      <c r="P7" s="6"/>
      <c r="Q7" s="6"/>
      <c r="R7" s="6"/>
      <c r="S7" s="6"/>
      <c r="T7" s="6"/>
      <c r="U7" s="6"/>
      <c r="V7" s="6"/>
      <c r="W7" s="6"/>
      <c r="X7" s="6"/>
    </row>
    <row r="8" spans="1:24" ht="18" customHeight="1" x14ac:dyDescent="0.15">
      <c r="A8" s="85" t="s">
        <v>53</v>
      </c>
      <c r="B8" s="145" t="s">
        <v>20</v>
      </c>
      <c r="C8" s="36"/>
      <c r="D8" s="106"/>
      <c r="E8" s="106"/>
      <c r="F8" s="106"/>
      <c r="G8" s="106"/>
      <c r="H8" s="29"/>
      <c r="I8" s="43">
        <f>COUNTIFS(B8:H8,"&lt;&gt;空",B8:H8,"&lt;&gt;休",B8:H8,"&lt;&gt;調",B8:H8,"&lt;&gt;",B8:H8,"&lt;&gt;調整休")</f>
        <v>1</v>
      </c>
      <c r="J8" s="781">
        <f>SUM(COUNTIF(B8:H8,"9-16"))*(6.25)+(COUNTIF(B8:H8,"9-15"))*(5.5)+(COUNTIF(B8:H8,"9-14"))*(4.5)+(COUNTIF(B8:H8,"16-19"))*(3)+(COUNTIF(B8:H8,"15-19"))*(4)+(COUNTIF(B8:H8,"14-19"))*(4.5)+(COUNTIF(B8:H8,"13-19"))*(5.5)+(COUNTIF(B8:H8,"12-19"))*(6.25)</f>
        <v>4.5</v>
      </c>
      <c r="K8" s="782"/>
      <c r="N8" s="6"/>
      <c r="O8" s="6"/>
      <c r="P8" s="6"/>
      <c r="Q8" s="6"/>
      <c r="R8" s="6"/>
      <c r="S8" s="6"/>
      <c r="T8" s="6"/>
      <c r="U8" s="6"/>
      <c r="V8" s="6"/>
      <c r="W8" s="6"/>
      <c r="X8" s="6"/>
    </row>
    <row r="9" spans="1:24" ht="18" customHeight="1" x14ac:dyDescent="0.15">
      <c r="A9" s="78" t="s">
        <v>54</v>
      </c>
      <c r="B9" s="70" t="s">
        <v>99</v>
      </c>
      <c r="C9" s="77"/>
      <c r="D9" s="46"/>
      <c r="E9" s="46"/>
      <c r="F9" s="46"/>
      <c r="G9" s="46"/>
      <c r="H9" s="12"/>
      <c r="I9" s="5">
        <f>COUNTIFS(B9:H9,"&lt;&gt;空",B9:H9,"&lt;&gt;休",B9:H9,"&lt;&gt;調",B9:H9,"&lt;&gt;",B9:H9,"&lt;&gt;調整休")</f>
        <v>1</v>
      </c>
      <c r="J9" s="682">
        <f>SUM(COUNTIF(B9:H9,"9-16"))*(6.25)+(COUNTIF(B9:H9,"9-15"))*(5.5)+(COUNTIF(B9:H9,"9-14"))*(4.5)+(COUNTIF(B9:H9,"16-19"))*(3)+(COUNTIF(B9:H9,"15-19"))*(4)+(COUNTIF(B9:H9,"14-19"))*(4.5)+(COUNTIF(B9:H9,"13-19"))*(5.5)+(COUNTIF(B9:H9,"12-19"))*(6.25)+(COUNTIF(B9:H9,"12-15"))*(3)</f>
        <v>3</v>
      </c>
      <c r="K9" s="692"/>
    </row>
    <row r="10" spans="1:24" ht="18" customHeight="1" thickBot="1" x14ac:dyDescent="0.2">
      <c r="A10" s="86" t="s">
        <v>63</v>
      </c>
      <c r="B10" s="83" t="s">
        <v>27</v>
      </c>
      <c r="C10" s="39"/>
      <c r="D10" s="39"/>
      <c r="E10" s="39"/>
      <c r="F10" s="39"/>
      <c r="G10" s="39"/>
      <c r="H10" s="12" t="s">
        <v>58</v>
      </c>
      <c r="I10" s="5">
        <f>COUNTIFS(B10:H10,"&lt;&gt;空",B10:H10,"&lt;&gt;休",B10:H10,"&lt;&gt;調",B10:H10,"&lt;&gt;",B10:H10,"&lt;&gt;調整休")</f>
        <v>2</v>
      </c>
      <c r="J10" s="682">
        <f>SUM(COUNTIF(B10:H10,"9-16"))*(6.25)+(COUNTIF(B10:H10,"9-15"))*(5.5)+(COUNTIF(B10:H10,"9-14"))*(4.5)+(COUNTIF(B10:H10,"16-19"))*(3)+(COUNTIF(B10:H10,"15-19"))*(4)+(COUNTIF(B10:H10,"14-19"))*(4.5)+(COUNTIF(B10:H10,"13-19"))*(5.5)+(COUNTIF(B10:H10,"12-19"))*(6.25)</f>
        <v>9.25</v>
      </c>
      <c r="K10" s="692"/>
    </row>
    <row r="11" spans="1:24" ht="18" customHeight="1" x14ac:dyDescent="0.15">
      <c r="A11" s="33" t="s">
        <v>0</v>
      </c>
      <c r="B11" s="53">
        <v>45810</v>
      </c>
      <c r="C11" s="53">
        <v>45811</v>
      </c>
      <c r="D11" s="53">
        <v>45812</v>
      </c>
      <c r="E11" s="53">
        <v>45813</v>
      </c>
      <c r="F11" s="53">
        <v>45814</v>
      </c>
      <c r="G11" s="53">
        <v>45815</v>
      </c>
      <c r="H11" s="53">
        <v>45816</v>
      </c>
      <c r="I11" s="7"/>
      <c r="J11" s="717" t="s">
        <v>2</v>
      </c>
      <c r="K11" s="718"/>
    </row>
    <row r="12" spans="1:24" ht="18" customHeight="1" x14ac:dyDescent="0.15">
      <c r="A12" s="22" t="s">
        <v>3</v>
      </c>
      <c r="B12" s="2" t="s">
        <v>4</v>
      </c>
      <c r="C12" s="2" t="s">
        <v>5</v>
      </c>
      <c r="D12" s="21" t="s">
        <v>6</v>
      </c>
      <c r="E12" s="2" t="s">
        <v>7</v>
      </c>
      <c r="F12" s="2" t="s">
        <v>8</v>
      </c>
      <c r="G12" s="2" t="s">
        <v>9</v>
      </c>
      <c r="H12" s="24" t="s">
        <v>10</v>
      </c>
      <c r="I12" s="8"/>
      <c r="J12" s="719"/>
      <c r="K12" s="720"/>
    </row>
    <row r="13" spans="1:24" ht="18" customHeight="1" thickBot="1" x14ac:dyDescent="0.2">
      <c r="A13" s="104" t="s">
        <v>12</v>
      </c>
      <c r="B13" s="99"/>
      <c r="C13" s="105"/>
      <c r="D13" s="105"/>
      <c r="E13" s="99"/>
      <c r="F13" s="99"/>
      <c r="G13" s="99"/>
      <c r="H13" s="99"/>
      <c r="I13" s="100"/>
      <c r="J13" s="765"/>
      <c r="K13" s="766"/>
    </row>
    <row r="14" spans="1:24" ht="20.45" customHeight="1" x14ac:dyDescent="0.15">
      <c r="A14" s="771" t="s">
        <v>52</v>
      </c>
      <c r="B14" s="107"/>
      <c r="C14" s="108"/>
      <c r="D14" s="109"/>
      <c r="E14" s="107"/>
      <c r="F14" s="107"/>
      <c r="G14" s="110"/>
      <c r="H14" s="110"/>
      <c r="I14" s="775"/>
      <c r="J14" s="777"/>
      <c r="K14" s="778"/>
    </row>
    <row r="15" spans="1:24" ht="20.45" customHeight="1" thickBot="1" x14ac:dyDescent="0.2">
      <c r="A15" s="772"/>
      <c r="B15" s="111"/>
      <c r="C15" s="112"/>
      <c r="D15" s="113"/>
      <c r="E15" s="111"/>
      <c r="F15" s="111"/>
      <c r="G15" s="122" t="s">
        <v>122</v>
      </c>
      <c r="H15" s="111" t="s">
        <v>27</v>
      </c>
      <c r="I15" s="776"/>
      <c r="J15" s="779"/>
      <c r="K15" s="780"/>
    </row>
    <row r="16" spans="1:24" ht="18" customHeight="1" x14ac:dyDescent="0.15">
      <c r="A16" s="43" t="s">
        <v>53</v>
      </c>
      <c r="B16" s="29" t="s">
        <v>20</v>
      </c>
      <c r="C16" s="106"/>
      <c r="D16" s="106"/>
      <c r="E16" s="29" t="s">
        <v>20</v>
      </c>
      <c r="F16" s="29"/>
      <c r="G16" s="29" t="s">
        <v>20</v>
      </c>
      <c r="H16" s="29"/>
      <c r="I16" s="43">
        <f t="shared" ref="I16:I18" si="0">COUNTIFS(B16:H16,"&lt;&gt;空",B16:H16,"&lt;&gt;休",B16:H16,"&lt;&gt;調",B16:H16,"&lt;&gt;",B16:H16,"&lt;&gt;調整休")</f>
        <v>3</v>
      </c>
      <c r="J16" s="781">
        <f>SUM(COUNTIF(B16:H16,"9-16"))*(6.25)+(COUNTIF(B16:H16,"9-15"))*(5.5)+(COUNTIF(B16:H16,"9-14"))*(4.5)+(COUNTIF(B16:H16,"16-19"))*(3)+(COUNTIF(B16:H16,"15-19"))*(4)+(COUNTIF(B16:H16,"14-19"))*(4.5)+(COUNTIF(B16:H16,"13-19"))*(5.5)+(COUNTIF(B16:H16,"12-19"))*(6.25)</f>
        <v>13.5</v>
      </c>
      <c r="K16" s="782"/>
    </row>
    <row r="17" spans="1:11" ht="18" customHeight="1" x14ac:dyDescent="0.15">
      <c r="A17" s="5" t="s">
        <v>54</v>
      </c>
      <c r="B17" s="12"/>
      <c r="C17" s="45"/>
      <c r="D17" s="46"/>
      <c r="E17" s="12" t="s">
        <v>21</v>
      </c>
      <c r="F17" s="12" t="s">
        <v>20</v>
      </c>
      <c r="G17" s="12" t="s">
        <v>27</v>
      </c>
      <c r="H17" s="12"/>
      <c r="I17" s="5">
        <f t="shared" si="0"/>
        <v>3</v>
      </c>
      <c r="J17" s="682">
        <f>SUM(COUNTIF(B17:H17,"9-16"))*(6.25)+(COUNTIF(B17:H17,"9-15"))*(5.5)+(COUNTIF(B17:H17,"9-14"))*(4.5)+(COUNTIF(B17:H17,"16-19"))*(3)+(COUNTIF(B17:H17,"15-19"))*(4)+(COUNTIF(B17:H17,"14-19"))*(4.5)+(COUNTIF(B17:H17,"13-19"))*(5.5)+(COUNTIF(B17:H17,"12-19"))*(6.25)+(COUNTIF(B17:H17,"12-15"))*(3)</f>
        <v>12</v>
      </c>
      <c r="K17" s="692"/>
    </row>
    <row r="18" spans="1:11" ht="18" customHeight="1" x14ac:dyDescent="0.15">
      <c r="A18" s="43" t="s">
        <v>63</v>
      </c>
      <c r="B18" s="12" t="s">
        <v>21</v>
      </c>
      <c r="C18" s="38"/>
      <c r="D18" s="39"/>
      <c r="E18" s="12"/>
      <c r="F18" s="12" t="s">
        <v>21</v>
      </c>
      <c r="G18" s="12" t="s">
        <v>117</v>
      </c>
      <c r="H18" s="12" t="s">
        <v>58</v>
      </c>
      <c r="I18" s="5">
        <f t="shared" si="0"/>
        <v>4</v>
      </c>
      <c r="J18" s="682">
        <f>SUM(COUNTIF(B18:H18,"9-16"))*(6.25)+(COUNTIF(B18:H18,"9-15"))*(5.5)+(COUNTIF(B18:H18,"9-14"))*(4.5)+(COUNTIF(B18:H18,"16-19"))*(3)+(COUNTIF(B18:H18,"15-19"))*(4)+(COUNTIF(B18:H18,"14-19"))*(4.5)+(COUNTIF(B18:H18,"13-19"))*(5.5)+(COUNTIF(B18:H18,"12-19"))*(6.25)</f>
        <v>15.25</v>
      </c>
      <c r="K18" s="692"/>
    </row>
    <row r="19" spans="1:11" ht="18" customHeight="1" x14ac:dyDescent="0.15">
      <c r="A19" s="22" t="s">
        <v>0</v>
      </c>
      <c r="B19" s="23">
        <v>45817</v>
      </c>
      <c r="C19" s="23">
        <v>45818</v>
      </c>
      <c r="D19" s="23">
        <v>45819</v>
      </c>
      <c r="E19" s="23">
        <v>45820</v>
      </c>
      <c r="F19" s="23">
        <v>45821</v>
      </c>
      <c r="G19" s="23">
        <v>45822</v>
      </c>
      <c r="H19" s="23">
        <v>45823</v>
      </c>
      <c r="I19" s="7"/>
      <c r="J19" s="717" t="s">
        <v>2</v>
      </c>
      <c r="K19" s="718"/>
    </row>
    <row r="20" spans="1:11" ht="18" customHeight="1" x14ac:dyDescent="0.15">
      <c r="A20" s="22" t="s">
        <v>3</v>
      </c>
      <c r="B20" s="2" t="s">
        <v>4</v>
      </c>
      <c r="C20" s="21" t="s">
        <v>5</v>
      </c>
      <c r="D20" s="21" t="s">
        <v>6</v>
      </c>
      <c r="E20" s="2" t="s">
        <v>7</v>
      </c>
      <c r="F20" s="2" t="s">
        <v>8</v>
      </c>
      <c r="G20" s="2" t="s">
        <v>9</v>
      </c>
      <c r="H20" s="24" t="s">
        <v>10</v>
      </c>
      <c r="I20" s="8"/>
      <c r="J20" s="719"/>
      <c r="K20" s="720"/>
    </row>
    <row r="21" spans="1:11" ht="18" customHeight="1" thickBot="1" x14ac:dyDescent="0.2">
      <c r="A21" s="104" t="s">
        <v>13</v>
      </c>
      <c r="B21" s="99"/>
      <c r="C21" s="105"/>
      <c r="D21" s="105"/>
      <c r="E21" s="99"/>
      <c r="F21" s="972" t="s">
        <v>60</v>
      </c>
      <c r="G21" s="973"/>
      <c r="H21" s="974"/>
      <c r="I21" s="100"/>
      <c r="J21" s="785"/>
      <c r="K21" s="766"/>
    </row>
    <row r="22" spans="1:11" ht="19.5" customHeight="1" x14ac:dyDescent="0.15">
      <c r="A22" s="771" t="s">
        <v>52</v>
      </c>
      <c r="B22" s="107"/>
      <c r="C22" s="108"/>
      <c r="D22" s="109"/>
      <c r="E22" s="107"/>
      <c r="F22" s="107"/>
      <c r="G22" s="110"/>
      <c r="H22" s="110"/>
      <c r="I22" s="775"/>
      <c r="J22" s="777"/>
      <c r="K22" s="778"/>
    </row>
    <row r="23" spans="1:11" ht="19.5" customHeight="1" thickBot="1" x14ac:dyDescent="0.2">
      <c r="A23" s="772"/>
      <c r="B23" s="111"/>
      <c r="C23" s="112"/>
      <c r="D23" s="113"/>
      <c r="E23" s="111"/>
      <c r="F23" s="111"/>
      <c r="G23" s="122" t="s">
        <v>122</v>
      </c>
      <c r="H23" s="111"/>
      <c r="I23" s="776"/>
      <c r="J23" s="779"/>
      <c r="K23" s="780"/>
    </row>
    <row r="24" spans="1:11" ht="18" customHeight="1" x14ac:dyDescent="0.15">
      <c r="A24" s="43" t="s">
        <v>53</v>
      </c>
      <c r="B24" s="29" t="s">
        <v>20</v>
      </c>
      <c r="C24" s="106"/>
      <c r="D24" s="106"/>
      <c r="E24" s="29" t="s">
        <v>20</v>
      </c>
      <c r="F24" s="29"/>
      <c r="G24" s="29" t="s">
        <v>20</v>
      </c>
      <c r="H24" s="29"/>
      <c r="I24" s="43">
        <f t="shared" ref="I24:I26" si="1">COUNTIFS(B24:H24,"&lt;&gt;空",B24:H24,"&lt;&gt;休",B24:H24,"&lt;&gt;調",B24:H24,"&lt;&gt;",B24:H24,"&lt;&gt;調整休")</f>
        <v>3</v>
      </c>
      <c r="J24" s="781">
        <f>SUM(COUNTIF(B24:H24,"9-16"))*(6.25)+(COUNTIF(B24:H24,"9-15"))*(5.5)+(COUNTIF(B24:H24,"9-14"))*(4.5)+(COUNTIF(B24:H24,"16-19"))*(3)+(COUNTIF(B24:H24,"15-19"))*(4)+(COUNTIF(B24:H24,"14-19"))*(4.5)+(COUNTIF(B24:H24,"13-19"))*(5.5)+(COUNTIF(B24:H24,"12-19"))*(6.25)</f>
        <v>13.5</v>
      </c>
      <c r="K24" s="782"/>
    </row>
    <row r="25" spans="1:11" ht="18" customHeight="1" x14ac:dyDescent="0.15">
      <c r="A25" s="5" t="s">
        <v>54</v>
      </c>
      <c r="B25" s="12" t="s">
        <v>99</v>
      </c>
      <c r="C25" s="45"/>
      <c r="D25" s="46"/>
      <c r="E25" s="12" t="s">
        <v>21</v>
      </c>
      <c r="F25" s="12" t="s">
        <v>20</v>
      </c>
      <c r="G25" s="12"/>
      <c r="H25" s="12" t="s">
        <v>21</v>
      </c>
      <c r="I25" s="5">
        <f t="shared" si="1"/>
        <v>4</v>
      </c>
      <c r="J25" s="682">
        <f>SUM(COUNTIF(B25:H25,"9-16"))*(6.25)+(COUNTIF(B25:H25,"9-15"))*(5.5)+(COUNTIF(B25:H25,"9-14"))*(4.5)+(COUNTIF(B25:H25,"16-19"))*(3)+(COUNTIF(B25:H25,"15-19"))*(4)+(COUNTIF(B25:H25,"14-19"))*(4.5)+(COUNTIF(B25:H25,"13-19"))*(5.5)+(COUNTIF(B25:H25,"12-19"))*(6.25)+(COUNTIF(B25:H25,"12-15"))*(3)</f>
        <v>16.5</v>
      </c>
      <c r="K25" s="692"/>
    </row>
    <row r="26" spans="1:11" ht="18" customHeight="1" x14ac:dyDescent="0.15">
      <c r="A26" s="43" t="s">
        <v>63</v>
      </c>
      <c r="B26" s="12" t="s">
        <v>27</v>
      </c>
      <c r="C26" s="38"/>
      <c r="D26" s="39"/>
      <c r="E26" s="12"/>
      <c r="F26" s="12" t="s">
        <v>21</v>
      </c>
      <c r="G26" s="12" t="s">
        <v>21</v>
      </c>
      <c r="H26" s="12" t="s">
        <v>58</v>
      </c>
      <c r="I26" s="5">
        <f t="shared" si="1"/>
        <v>4</v>
      </c>
      <c r="J26" s="682">
        <f>SUM(COUNTIF(B26:H26,"9-16"))*(6.25)+(COUNTIF(B26:H26,"9-15"))*(5.5)+(COUNTIF(B26:H26,"9-14"))*(4.5)+(COUNTIF(B26:H26,"16-19"))*(3)+(COUNTIF(B26:H26,"15-19"))*(4)+(COUNTIF(B26:H26,"14-19"))*(4.5)+(COUNTIF(B26:H26,"13-19"))*(5.5)+(COUNTIF(B26:H26,"12-19"))*(6.25)</f>
        <v>18.25</v>
      </c>
      <c r="K26" s="692"/>
    </row>
    <row r="27" spans="1:11" ht="18" customHeight="1" x14ac:dyDescent="0.15">
      <c r="A27" s="22" t="s">
        <v>0</v>
      </c>
      <c r="B27" s="90">
        <v>45824</v>
      </c>
      <c r="C27" s="90">
        <v>45825</v>
      </c>
      <c r="D27" s="90">
        <v>45826</v>
      </c>
      <c r="E27" s="90">
        <v>45827</v>
      </c>
      <c r="F27" s="90">
        <v>45828</v>
      </c>
      <c r="G27" s="90">
        <v>45829</v>
      </c>
      <c r="H27" s="90">
        <v>45830</v>
      </c>
      <c r="I27" s="7"/>
      <c r="J27" s="717" t="s">
        <v>2</v>
      </c>
      <c r="K27" s="718"/>
    </row>
    <row r="28" spans="1:11" ht="18" customHeight="1" x14ac:dyDescent="0.15">
      <c r="A28" s="22" t="s">
        <v>3</v>
      </c>
      <c r="B28" s="2" t="s">
        <v>4</v>
      </c>
      <c r="C28" s="21" t="s">
        <v>5</v>
      </c>
      <c r="D28" s="21" t="s">
        <v>6</v>
      </c>
      <c r="E28" s="2" t="s">
        <v>7</v>
      </c>
      <c r="F28" s="2" t="s">
        <v>8</v>
      </c>
      <c r="G28" s="2" t="s">
        <v>9</v>
      </c>
      <c r="H28" s="24" t="s">
        <v>10</v>
      </c>
      <c r="I28" s="8"/>
      <c r="J28" s="719"/>
      <c r="K28" s="720"/>
    </row>
    <row r="29" spans="1:11" ht="18" customHeight="1" thickBot="1" x14ac:dyDescent="0.2">
      <c r="A29" s="104" t="s">
        <v>12</v>
      </c>
      <c r="B29" s="99"/>
      <c r="C29" s="105"/>
      <c r="D29" s="105"/>
      <c r="E29" s="99"/>
      <c r="F29" s="99"/>
      <c r="G29" s="99"/>
      <c r="H29" s="99"/>
      <c r="I29" s="100"/>
      <c r="J29" s="765"/>
      <c r="K29" s="766"/>
    </row>
    <row r="30" spans="1:11" ht="20.45" customHeight="1" x14ac:dyDescent="0.15">
      <c r="A30" s="771" t="s">
        <v>52</v>
      </c>
      <c r="B30" s="107"/>
      <c r="C30" s="108"/>
      <c r="D30" s="109"/>
      <c r="E30" s="107"/>
      <c r="F30" s="107"/>
      <c r="G30" s="110"/>
      <c r="H30" s="110"/>
      <c r="I30" s="775"/>
      <c r="J30" s="777"/>
      <c r="K30" s="778"/>
    </row>
    <row r="31" spans="1:11" ht="20.45" customHeight="1" thickBot="1" x14ac:dyDescent="0.2">
      <c r="A31" s="772"/>
      <c r="B31" s="111"/>
      <c r="C31" s="112"/>
      <c r="D31" s="113"/>
      <c r="E31" s="111"/>
      <c r="F31" s="111"/>
      <c r="G31" s="122" t="s">
        <v>122</v>
      </c>
      <c r="H31" s="111" t="s">
        <v>27</v>
      </c>
      <c r="I31" s="776"/>
      <c r="J31" s="779"/>
      <c r="K31" s="780"/>
    </row>
    <row r="32" spans="1:11" ht="18" customHeight="1" x14ac:dyDescent="0.15">
      <c r="A32" s="43" t="s">
        <v>53</v>
      </c>
      <c r="B32" s="29" t="s">
        <v>20</v>
      </c>
      <c r="C32" s="106"/>
      <c r="D32" s="106"/>
      <c r="E32" s="29" t="s">
        <v>20</v>
      </c>
      <c r="F32" s="29"/>
      <c r="G32" s="29" t="s">
        <v>20</v>
      </c>
      <c r="H32" s="29"/>
      <c r="I32" s="43">
        <f t="shared" ref="I32:I34" si="2">COUNTIFS(B32:H32,"&lt;&gt;空",B32:H32,"&lt;&gt;休",B32:H32,"&lt;&gt;調",B32:H32,"&lt;&gt;",B32:H32,"&lt;&gt;調整休")</f>
        <v>3</v>
      </c>
      <c r="J32" s="781">
        <f>SUM(COUNTIF(B32:H32,"9-16"))*(6.25)+(COUNTIF(B32:H32,"9-15"))*(5.5)+(COUNTIF(B32:H32,"9-14"))*(4.5)+(COUNTIF(B32:H32,"16-19"))*(3)+(COUNTIF(B32:H32,"15-19"))*(4)+(COUNTIF(B32:H32,"14-19"))*(4.5)+(COUNTIF(B32:H32,"13-19"))*(5.5)+(COUNTIF(B32:H32,"12-19"))*(6.25)</f>
        <v>13.5</v>
      </c>
      <c r="K32" s="782"/>
    </row>
    <row r="33" spans="1:14" ht="18" customHeight="1" x14ac:dyDescent="0.15">
      <c r="A33" s="5" t="s">
        <v>54</v>
      </c>
      <c r="B33" s="12" t="s">
        <v>99</v>
      </c>
      <c r="C33" s="45"/>
      <c r="D33" s="46"/>
      <c r="E33" s="12" t="s">
        <v>21</v>
      </c>
      <c r="F33" s="12" t="s">
        <v>20</v>
      </c>
      <c r="G33" s="12"/>
      <c r="H33" s="12"/>
      <c r="I33" s="5">
        <f t="shared" si="2"/>
        <v>3</v>
      </c>
      <c r="J33" s="682">
        <f>SUM(COUNTIF(B33:H33,"9-16"))*(6.25)+(COUNTIF(B33:H33,"9-15"))*(5.5)+(COUNTIF(B33:H33,"9-14"))*(4.5)+(COUNTIF(B33:H33,"16-19"))*(3)+(COUNTIF(B33:H33,"15-19"))*(4)+(COUNTIF(B33:H33,"14-19"))*(4.5)+(COUNTIF(B33:H33,"13-19"))*(5.5)+(COUNTIF(B33:H33,"12-19"))*(6.25)+(COUNTIF(B33:H33,"12-15"))*(3)</f>
        <v>12</v>
      </c>
      <c r="K33" s="692"/>
    </row>
    <row r="34" spans="1:14" ht="18" customHeight="1" x14ac:dyDescent="0.15">
      <c r="A34" s="43" t="s">
        <v>63</v>
      </c>
      <c r="B34" s="12" t="s">
        <v>27</v>
      </c>
      <c r="C34" s="38"/>
      <c r="D34" s="39"/>
      <c r="E34" s="12"/>
      <c r="F34" s="12" t="s">
        <v>21</v>
      </c>
      <c r="G34" s="12" t="s">
        <v>21</v>
      </c>
      <c r="H34" s="12" t="s">
        <v>58</v>
      </c>
      <c r="I34" s="5">
        <f t="shared" si="2"/>
        <v>4</v>
      </c>
      <c r="J34" s="682">
        <f>SUM(COUNTIF(B34:H34,"9-16"))*(6.25)+(COUNTIF(B34:H34,"9-15"))*(5.5)+(COUNTIF(B34:H34,"9-14"))*(4.5)+(COUNTIF(B34:H34,"16-19"))*(3)+(COUNTIF(B34:H34,"15-19"))*(4)+(COUNTIF(B34:H34,"14-19"))*(4.5)+(COUNTIF(B34:H34,"13-19"))*(5.5)+(COUNTIF(B34:H34,"12-19"))*(6.25)</f>
        <v>18.25</v>
      </c>
      <c r="K34" s="692"/>
    </row>
    <row r="35" spans="1:14" ht="18" customHeight="1" x14ac:dyDescent="0.15">
      <c r="A35" s="22" t="s">
        <v>0</v>
      </c>
      <c r="B35" s="23">
        <v>45831</v>
      </c>
      <c r="C35" s="23">
        <v>45832</v>
      </c>
      <c r="D35" s="23">
        <v>45833</v>
      </c>
      <c r="E35" s="23">
        <v>45834</v>
      </c>
      <c r="F35" s="23">
        <v>45835</v>
      </c>
      <c r="G35" s="23">
        <v>45836</v>
      </c>
      <c r="H35" s="23">
        <v>45837</v>
      </c>
      <c r="I35" s="7"/>
      <c r="J35" s="717" t="s">
        <v>2</v>
      </c>
      <c r="K35" s="718"/>
    </row>
    <row r="36" spans="1:14" ht="18" customHeight="1" x14ac:dyDescent="0.15">
      <c r="A36" s="22" t="s">
        <v>3</v>
      </c>
      <c r="B36" s="2" t="s">
        <v>4</v>
      </c>
      <c r="C36" s="316" t="s">
        <v>5</v>
      </c>
      <c r="D36" s="21" t="s">
        <v>6</v>
      </c>
      <c r="E36" s="2" t="s">
        <v>7</v>
      </c>
      <c r="F36" s="2" t="s">
        <v>8</v>
      </c>
      <c r="G36" s="2" t="s">
        <v>9</v>
      </c>
      <c r="H36" s="24" t="s">
        <v>10</v>
      </c>
      <c r="I36" s="8"/>
      <c r="J36" s="719"/>
      <c r="K36" s="720"/>
    </row>
    <row r="37" spans="1:14" ht="18" customHeight="1" thickBot="1" x14ac:dyDescent="0.2">
      <c r="A37" s="104" t="s">
        <v>13</v>
      </c>
      <c r="B37" s="99"/>
      <c r="C37" s="105"/>
      <c r="D37" s="105"/>
      <c r="E37" s="99"/>
      <c r="F37" s="99"/>
      <c r="G37" s="99"/>
      <c r="H37" s="99"/>
      <c r="I37" s="100"/>
      <c r="J37" s="785"/>
      <c r="K37" s="766"/>
    </row>
    <row r="38" spans="1:14" ht="19.5" customHeight="1" x14ac:dyDescent="0.15">
      <c r="A38" s="771" t="s">
        <v>52</v>
      </c>
      <c r="B38" s="107"/>
      <c r="C38" s="108"/>
      <c r="D38" s="109"/>
      <c r="E38" s="107"/>
      <c r="F38" s="107"/>
      <c r="G38" s="110"/>
      <c r="H38" s="110"/>
      <c r="I38" s="775"/>
      <c r="J38" s="777"/>
      <c r="K38" s="778"/>
    </row>
    <row r="39" spans="1:14" ht="19.5" customHeight="1" thickBot="1" x14ac:dyDescent="0.2">
      <c r="A39" s="772"/>
      <c r="B39" s="111"/>
      <c r="C39" s="112"/>
      <c r="D39" s="113"/>
      <c r="E39" s="111"/>
      <c r="F39" s="111"/>
      <c r="G39" s="122" t="s">
        <v>122</v>
      </c>
      <c r="H39" s="111" t="s">
        <v>27</v>
      </c>
      <c r="I39" s="776"/>
      <c r="J39" s="779"/>
      <c r="K39" s="780"/>
    </row>
    <row r="40" spans="1:14" ht="18" customHeight="1" x14ac:dyDescent="0.15">
      <c r="A40" s="43" t="s">
        <v>53</v>
      </c>
      <c r="B40" s="29" t="s">
        <v>20</v>
      </c>
      <c r="C40" s="106"/>
      <c r="D40" s="106"/>
      <c r="E40" s="29" t="s">
        <v>20</v>
      </c>
      <c r="F40" s="29"/>
      <c r="G40" s="29" t="s">
        <v>20</v>
      </c>
      <c r="H40" s="29"/>
      <c r="I40" s="43">
        <f>COUNTIFS(B40:H40,"&lt;&gt;空",B40:H40,"&lt;&gt;休",B40:H40,"&lt;&gt;調",B40:H40,"&lt;&gt;",B40:H40,"&lt;&gt;調整休")</f>
        <v>3</v>
      </c>
      <c r="J40" s="781">
        <f>SUM(COUNTIF(B40:H40,"9-16"))*(6.25)+(COUNTIF(B40:H40,"9-15"))*(5.5)+(COUNTIF(B40:H40,"9-14"))*(4.5)+(COUNTIF(B40:H40,"16-19"))*(3)+(COUNTIF(B40:H40,"15-19"))*(4)+(COUNTIF(B40:H40,"14-19"))*(4.5)+(COUNTIF(B40:H40,"13-19"))*(5.5)+(COUNTIF(B40:H40,"12-19"))*(6.25)</f>
        <v>13.5</v>
      </c>
      <c r="K40" s="782"/>
    </row>
    <row r="41" spans="1:14" ht="18" customHeight="1" x14ac:dyDescent="0.15">
      <c r="A41" s="5" t="s">
        <v>54</v>
      </c>
      <c r="B41" s="12" t="s">
        <v>99</v>
      </c>
      <c r="C41" s="45"/>
      <c r="D41" s="46"/>
      <c r="E41" s="12" t="s">
        <v>21</v>
      </c>
      <c r="F41" s="12" t="s">
        <v>20</v>
      </c>
      <c r="G41" s="12"/>
      <c r="H41" s="12"/>
      <c r="I41" s="5">
        <f>COUNTIFS(B41:H41,"&lt;&gt;空",B41:H41,"&lt;&gt;休",B41:H41,"&lt;&gt;調",B41:H41,"&lt;&gt;",B41:H41,"&lt;&gt;調整休")</f>
        <v>3</v>
      </c>
      <c r="J41" s="682">
        <f>SUM(COUNTIF(B41:H41,"9-16"))*(6.25)+(COUNTIF(B41:H41,"9-15"))*(5.5)+(COUNTIF(B41:H41,"9-14"))*(4.5)+(COUNTIF(B41:H41,"16-19"))*(3)+(COUNTIF(B41:H41,"15-19"))*(4)+(COUNTIF(B41:H41,"14-19"))*(4.5)+(COUNTIF(B41:H41,"13-19"))*(5.5)+(COUNTIF(B41:H41,"12-19"))*(6.25)+(COUNTIF(B41:H41,"12-15"))*(3)</f>
        <v>12</v>
      </c>
      <c r="K41" s="692"/>
    </row>
    <row r="42" spans="1:14" ht="18" customHeight="1" x14ac:dyDescent="0.15">
      <c r="A42" s="43" t="s">
        <v>63</v>
      </c>
      <c r="B42" s="12" t="s">
        <v>27</v>
      </c>
      <c r="C42" s="38"/>
      <c r="D42" s="39"/>
      <c r="E42" s="12"/>
      <c r="F42" s="12" t="s">
        <v>21</v>
      </c>
      <c r="G42" s="12" t="s">
        <v>21</v>
      </c>
      <c r="H42" s="12" t="s">
        <v>58</v>
      </c>
      <c r="I42" s="5">
        <f>COUNTIFS(B42:H42,"&lt;&gt;空",B42:H42,"&lt;&gt;休",B42:H42,"&lt;&gt;調",B42:H42,"&lt;&gt;",B42:H42,"&lt;&gt;調整休")</f>
        <v>4</v>
      </c>
      <c r="J42" s="682">
        <f>SUM(COUNTIF(B42:H42,"9-16"))*(6.25)+(COUNTIF(B42:H42,"9-15"))*(5.5)+(COUNTIF(B42:H42,"9-14"))*(4.5)+(COUNTIF(B42:H42,"16-19"))*(3)+(COUNTIF(B42:H42,"15-19"))*(4)+(COUNTIF(B42:H42,"14-19"))*(4.5)+(COUNTIF(B42:H42,"13-19"))*(5.5)+(COUNTIF(B42:H42,"12-19"))*(6.25)</f>
        <v>18.25</v>
      </c>
      <c r="K42" s="692"/>
    </row>
    <row r="43" spans="1:14" ht="18" customHeight="1" x14ac:dyDescent="0.15">
      <c r="A43" s="41"/>
      <c r="B43" s="42"/>
      <c r="C43" s="42"/>
      <c r="D43" s="42"/>
      <c r="E43" s="42"/>
      <c r="F43" s="42"/>
      <c r="G43" s="42"/>
      <c r="H43" s="42"/>
      <c r="I43" s="881" t="s">
        <v>212</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93</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9">
    <mergeCell ref="A14:A15"/>
    <mergeCell ref="I14:I15"/>
    <mergeCell ref="J14:K15"/>
    <mergeCell ref="B1:F1"/>
    <mergeCell ref="H1:K1"/>
    <mergeCell ref="I3:I4"/>
    <mergeCell ref="J3:K4"/>
    <mergeCell ref="J5:K5"/>
    <mergeCell ref="A6:A7"/>
    <mergeCell ref="I6:I7"/>
    <mergeCell ref="J6:K7"/>
    <mergeCell ref="J8:K8"/>
    <mergeCell ref="J9:K9"/>
    <mergeCell ref="J10:K10"/>
    <mergeCell ref="J11:K12"/>
    <mergeCell ref="J13:K13"/>
    <mergeCell ref="J16:K16"/>
    <mergeCell ref="J17:K17"/>
    <mergeCell ref="J18:K18"/>
    <mergeCell ref="J19:K20"/>
    <mergeCell ref="F21:H21"/>
    <mergeCell ref="J21:K21"/>
    <mergeCell ref="J32:K32"/>
    <mergeCell ref="A22:A23"/>
    <mergeCell ref="I22:I23"/>
    <mergeCell ref="J22:K23"/>
    <mergeCell ref="J24:K24"/>
    <mergeCell ref="J25:K25"/>
    <mergeCell ref="J26:K26"/>
    <mergeCell ref="J27:K28"/>
    <mergeCell ref="J29:K29"/>
    <mergeCell ref="A30:A31"/>
    <mergeCell ref="I30:I31"/>
    <mergeCell ref="J30:K31"/>
    <mergeCell ref="J33:K33"/>
    <mergeCell ref="J34:K34"/>
    <mergeCell ref="J35:K36"/>
    <mergeCell ref="J37:K37"/>
    <mergeCell ref="A38:A39"/>
    <mergeCell ref="I38:I39"/>
    <mergeCell ref="J38:K39"/>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2F9FBF3-ED13-42B8-847F-3179A7E5A031}">
          <x14:formula1>
            <xm:f>'F:\Users\clmiwa-three\Downloads\[《中村》新田・草加 エリア 仮シフト【12月16日～1月15日】.xlsx]参照データベース'!#REF!</xm:f>
          </x14:formula1>
          <xm:sqref>G1 C34:D34 C26:D26 C10:G10 C18:D18 C42:D43 E43:H43</xm:sqref>
        </x14:dataValidation>
      </x14:dataValidations>
    </ext>
  </extLst>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8F2A5-6121-4AF9-B2BD-9F8ABEA8DBA7}">
  <sheetPr codeName="Sheet8">
    <tabColor theme="7" tint="0.59999389629810485"/>
    <pageSetUpPr fitToPage="1"/>
  </sheetPr>
  <dimension ref="A1:N62"/>
  <sheetViews>
    <sheetView zoomScale="96" zoomScaleNormal="96" workbookViewId="0">
      <selection activeCell="P18" sqref="P18"/>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6.5" customHeight="1" thickBot="1" x14ac:dyDescent="0.2">
      <c r="A1" s="60" t="s">
        <v>69</v>
      </c>
      <c r="B1" s="683" t="s">
        <v>208</v>
      </c>
      <c r="C1" s="683"/>
      <c r="D1" s="683"/>
      <c r="E1" s="683"/>
      <c r="F1" s="683"/>
      <c r="H1" s="792" t="s">
        <v>50</v>
      </c>
      <c r="I1" s="793"/>
      <c r="J1" s="793"/>
      <c r="K1" s="794"/>
    </row>
    <row r="2" spans="1:11" ht="8.4499999999999993" customHeight="1" thickBot="1" x14ac:dyDescent="0.2">
      <c r="A2" s="14"/>
      <c r="I2" s="14"/>
      <c r="J2" s="3"/>
      <c r="K2" s="4"/>
    </row>
    <row r="3" spans="1:11" ht="16.5" customHeight="1" x14ac:dyDescent="0.15">
      <c r="A3" s="64" t="s">
        <v>64</v>
      </c>
      <c r="B3" s="320">
        <v>45838</v>
      </c>
      <c r="C3" s="259"/>
      <c r="D3" s="259"/>
      <c r="E3" s="259"/>
      <c r="F3" s="259"/>
      <c r="G3" s="259"/>
      <c r="H3" s="259">
        <v>45809</v>
      </c>
      <c r="I3" s="727" t="s">
        <v>1</v>
      </c>
      <c r="J3" s="717" t="s">
        <v>2</v>
      </c>
      <c r="K3" s="718"/>
    </row>
    <row r="4" spans="1:11" ht="16.5" customHeight="1" x14ac:dyDescent="0.15">
      <c r="A4" s="65" t="s">
        <v>3</v>
      </c>
      <c r="B4" s="66" t="s">
        <v>4</v>
      </c>
      <c r="C4" s="62"/>
      <c r="D4" s="21"/>
      <c r="E4" s="2"/>
      <c r="F4" s="2"/>
      <c r="G4" s="2"/>
      <c r="H4" s="24" t="s">
        <v>10</v>
      </c>
      <c r="I4" s="728"/>
      <c r="J4" s="719"/>
      <c r="K4" s="720"/>
    </row>
    <row r="5" spans="1:11" ht="18" customHeight="1" x14ac:dyDescent="0.15">
      <c r="A5" s="67" t="s">
        <v>12</v>
      </c>
      <c r="B5" s="70"/>
      <c r="C5" s="62"/>
      <c r="D5" s="2"/>
      <c r="E5" s="2"/>
      <c r="F5" s="2"/>
      <c r="G5" s="17" t="s">
        <v>13</v>
      </c>
      <c r="H5" s="12"/>
      <c r="I5" s="5"/>
      <c r="J5" s="682"/>
      <c r="K5" s="692"/>
    </row>
    <row r="6" spans="1:11" ht="18" customHeight="1" x14ac:dyDescent="0.15">
      <c r="A6" s="78" t="s">
        <v>14</v>
      </c>
      <c r="B6" s="70" t="s">
        <v>21</v>
      </c>
      <c r="C6" s="37"/>
      <c r="D6" s="32"/>
      <c r="E6" s="32"/>
      <c r="F6" s="32"/>
      <c r="G6" s="32"/>
      <c r="H6" s="16" t="s">
        <v>221</v>
      </c>
      <c r="I6" s="5">
        <f t="shared" ref="I6:I8" si="0">COUNTIFS(B6:H6,"&lt;&gt;空",B6:H6,"&lt;&gt;休",B6:H6,"&lt;&gt;調",B6:H6,"&lt;&gt;",B6:H6,"&lt;&gt;調整休")</f>
        <v>2</v>
      </c>
      <c r="J6" s="758">
        <f>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9-11・14-19"))*(6.5)</f>
        <v>11</v>
      </c>
      <c r="K6" s="759"/>
    </row>
    <row r="7" spans="1:11" ht="18" customHeight="1" x14ac:dyDescent="0.15">
      <c r="A7" s="71" t="s">
        <v>100</v>
      </c>
      <c r="B7" s="70" t="s">
        <v>20</v>
      </c>
      <c r="C7" s="76"/>
      <c r="D7" s="36"/>
      <c r="E7" s="36"/>
      <c r="F7" s="36"/>
      <c r="G7" s="36"/>
      <c r="H7" s="12" t="s">
        <v>20</v>
      </c>
      <c r="I7" s="5">
        <f t="shared" si="0"/>
        <v>2</v>
      </c>
      <c r="J7" s="758">
        <f t="shared" ref="J7" si="1">SUM(COUNTIF(B7:H7,"9-11,15-19"))*(6)+(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f>
        <v>9</v>
      </c>
      <c r="K7" s="759"/>
    </row>
    <row r="8" spans="1:11" ht="18" customHeight="1" x14ac:dyDescent="0.15">
      <c r="A8" s="71" t="s">
        <v>178</v>
      </c>
      <c r="B8" s="70"/>
      <c r="C8" s="77"/>
      <c r="D8" s="46"/>
      <c r="E8" s="46"/>
      <c r="F8" s="46"/>
      <c r="G8" s="46"/>
      <c r="H8" s="12" t="s">
        <v>21</v>
      </c>
      <c r="I8" s="5">
        <f t="shared" si="0"/>
        <v>1</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f>
        <v>4.5</v>
      </c>
      <c r="K8" s="759"/>
    </row>
    <row r="9" spans="1:11" ht="18" customHeight="1" x14ac:dyDescent="0.15">
      <c r="A9" s="71" t="s">
        <v>226</v>
      </c>
      <c r="B9" s="70" t="s">
        <v>184</v>
      </c>
      <c r="C9" s="77"/>
      <c r="D9" s="46"/>
      <c r="E9" s="46"/>
      <c r="F9" s="46"/>
      <c r="G9" s="46"/>
      <c r="H9" s="12"/>
      <c r="I9" s="5">
        <f t="shared" ref="I9" si="2">COUNTIFS(B9:H9,"&lt;&gt;空",B9:H9,"&lt;&gt;休",B9:H9,"&lt;&gt;調",B9:H9,"&lt;&gt;",B9:H9,"&lt;&gt;調整休")</f>
        <v>1</v>
      </c>
      <c r="J9" s="758">
        <f>SUM(COUNTIF(B9:H9,"9-11,15-19"))*(6)+(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11-19"))*(7)</f>
        <v>7</v>
      </c>
      <c r="K9" s="759"/>
    </row>
    <row r="10" spans="1:11" ht="18" customHeight="1" x14ac:dyDescent="0.15">
      <c r="A10" s="79" t="s">
        <v>66</v>
      </c>
      <c r="B10" s="70"/>
      <c r="C10" s="77"/>
      <c r="D10" s="46"/>
      <c r="E10" s="46"/>
      <c r="F10" s="46"/>
      <c r="G10" s="46"/>
      <c r="H10" s="16"/>
      <c r="I10" s="5"/>
      <c r="J10" s="758"/>
      <c r="K10" s="759"/>
    </row>
    <row r="11" spans="1:11" ht="19.5" customHeight="1" x14ac:dyDescent="0.15">
      <c r="A11" s="79" t="s">
        <v>66</v>
      </c>
      <c r="B11" s="80" t="s">
        <v>125</v>
      </c>
      <c r="C11" s="77"/>
      <c r="D11" s="46"/>
      <c r="E11" s="46"/>
      <c r="F11" s="46"/>
      <c r="G11" s="46"/>
      <c r="H11" s="16"/>
      <c r="I11" s="5"/>
      <c r="J11" s="758"/>
      <c r="K11" s="759"/>
    </row>
    <row r="12" spans="1:11" ht="18" customHeight="1" thickBot="1" x14ac:dyDescent="0.2">
      <c r="A12" s="81" t="s">
        <v>66</v>
      </c>
      <c r="B12" s="82"/>
      <c r="C12" s="77"/>
      <c r="D12" s="46"/>
      <c r="E12" s="46"/>
      <c r="F12" s="46"/>
      <c r="G12" s="46"/>
      <c r="H12" s="16"/>
      <c r="I12" s="5"/>
      <c r="J12" s="682"/>
      <c r="K12" s="692"/>
    </row>
    <row r="13" spans="1:11" ht="16.5" customHeight="1" x14ac:dyDescent="0.15">
      <c r="A13" s="33" t="s">
        <v>0</v>
      </c>
      <c r="B13" s="53">
        <v>45810</v>
      </c>
      <c r="C13" s="53">
        <v>45811</v>
      </c>
      <c r="D13" s="53">
        <v>45812</v>
      </c>
      <c r="E13" s="53">
        <v>45813</v>
      </c>
      <c r="F13" s="53">
        <v>45814</v>
      </c>
      <c r="G13" s="53">
        <v>45815</v>
      </c>
      <c r="H13" s="53">
        <v>45816</v>
      </c>
      <c r="I13" s="727" t="s">
        <v>1</v>
      </c>
      <c r="J13" s="717" t="s">
        <v>2</v>
      </c>
      <c r="K13" s="718"/>
    </row>
    <row r="14" spans="1:11" ht="16.5" customHeight="1" x14ac:dyDescent="0.15">
      <c r="A14" s="22" t="s">
        <v>3</v>
      </c>
      <c r="B14" s="2" t="s">
        <v>4</v>
      </c>
      <c r="C14" s="2" t="s">
        <v>5</v>
      </c>
      <c r="D14" s="21" t="s">
        <v>6</v>
      </c>
      <c r="E14" s="2" t="s">
        <v>7</v>
      </c>
      <c r="F14" s="2" t="s">
        <v>8</v>
      </c>
      <c r="G14" s="2" t="s">
        <v>9</v>
      </c>
      <c r="H14" s="24" t="s">
        <v>10</v>
      </c>
      <c r="I14" s="728"/>
      <c r="J14" s="719"/>
      <c r="K14" s="720"/>
    </row>
    <row r="15" spans="1:11" ht="18" customHeight="1" x14ac:dyDescent="0.15">
      <c r="A15" s="17" t="s">
        <v>12</v>
      </c>
      <c r="B15" s="12"/>
      <c r="C15" s="2"/>
      <c r="D15" s="2"/>
      <c r="E15" s="12"/>
      <c r="F15" s="12"/>
      <c r="G15" s="12"/>
      <c r="H15" s="12"/>
      <c r="I15" s="5"/>
      <c r="J15" s="682"/>
      <c r="K15" s="692"/>
    </row>
    <row r="16" spans="1:11" ht="18" customHeight="1" x14ac:dyDescent="0.15">
      <c r="A16" s="5" t="s">
        <v>14</v>
      </c>
      <c r="B16" s="12" t="s">
        <v>21</v>
      </c>
      <c r="C16" s="26"/>
      <c r="D16" s="11"/>
      <c r="E16" s="12" t="s">
        <v>21</v>
      </c>
      <c r="F16" s="12" t="s">
        <v>68</v>
      </c>
      <c r="G16" s="16" t="s">
        <v>221</v>
      </c>
      <c r="H16" s="12" t="s">
        <v>21</v>
      </c>
      <c r="I16" s="5">
        <f t="shared" ref="I16:I18" si="3">COUNTIFS(B16:H16,"&lt;&gt;空",B16:H16,"&lt;&gt;休",B16:H16,"&lt;&gt;調",B16:H16,"&lt;&gt;",B16:H16,"&lt;&gt;調整休")</f>
        <v>5</v>
      </c>
      <c r="J16" s="682">
        <f>SUM(COUNTIF(B16:H16,"9-11,15-19"))*(6)+(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9-11・14-19"))*(6.5)</f>
        <v>24</v>
      </c>
      <c r="K16" s="682"/>
    </row>
    <row r="17" spans="1:11" ht="18" customHeight="1" x14ac:dyDescent="0.15">
      <c r="A17" s="20" t="s">
        <v>100</v>
      </c>
      <c r="B17" s="12" t="s">
        <v>20</v>
      </c>
      <c r="C17" s="2"/>
      <c r="D17" s="11"/>
      <c r="E17" s="12" t="s">
        <v>20</v>
      </c>
      <c r="F17" s="12" t="s">
        <v>22</v>
      </c>
      <c r="G17" s="12" t="s">
        <v>20</v>
      </c>
      <c r="H17" s="12" t="s">
        <v>20</v>
      </c>
      <c r="I17" s="5">
        <f t="shared" si="3"/>
        <v>5</v>
      </c>
      <c r="J17" s="682">
        <f t="shared" ref="J17" si="4">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f>
        <v>23.5</v>
      </c>
      <c r="K17" s="682"/>
    </row>
    <row r="18" spans="1:11" ht="18" customHeight="1" x14ac:dyDescent="0.15">
      <c r="A18" s="20" t="s">
        <v>178</v>
      </c>
      <c r="B18" s="12" t="s">
        <v>68</v>
      </c>
      <c r="C18" s="332"/>
      <c r="D18" s="89"/>
      <c r="E18" s="16"/>
      <c r="F18" s="59"/>
      <c r="G18" s="12"/>
      <c r="H18" s="59"/>
      <c r="I18" s="5">
        <f t="shared" si="3"/>
        <v>1</v>
      </c>
      <c r="J18" s="682">
        <f>SUM(COUNTIF(B18:H18,"9-11,15-19"))*(6)+(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f>
        <v>4</v>
      </c>
      <c r="K18" s="682"/>
    </row>
    <row r="19" spans="1:11" ht="18" customHeight="1" x14ac:dyDescent="0.15">
      <c r="A19" s="20" t="s">
        <v>226</v>
      </c>
      <c r="B19" s="12" t="s">
        <v>21</v>
      </c>
      <c r="C19" s="332"/>
      <c r="D19" s="89"/>
      <c r="E19" s="12" t="s">
        <v>184</v>
      </c>
      <c r="F19" s="12" t="s">
        <v>184</v>
      </c>
      <c r="G19" s="12" t="s">
        <v>184</v>
      </c>
      <c r="H19" s="12" t="s">
        <v>184</v>
      </c>
      <c r="I19" s="5">
        <f t="shared" ref="I19" si="5">COUNTIFS(B19:H19,"&lt;&gt;空",B19:H19,"&lt;&gt;休",B19:H19,"&lt;&gt;調",B19:H19,"&lt;&gt;",B19:H19,"&lt;&gt;調整休")</f>
        <v>5</v>
      </c>
      <c r="J19" s="758">
        <f>SUM(COUNTIF(B19:H19,"9-11,15-19"))*(6)+(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11-19"))*(7)</f>
        <v>32.5</v>
      </c>
      <c r="K19" s="759"/>
    </row>
    <row r="20" spans="1:11" ht="18" customHeight="1" x14ac:dyDescent="0.15">
      <c r="A20" s="31" t="s">
        <v>66</v>
      </c>
      <c r="B20" s="16"/>
      <c r="C20" s="332"/>
      <c r="D20" s="89"/>
      <c r="E20" s="16"/>
      <c r="F20" s="16" t="s">
        <v>96</v>
      </c>
      <c r="G20" s="16"/>
      <c r="H20" s="16"/>
      <c r="I20" s="5"/>
      <c r="J20" s="682"/>
      <c r="K20" s="682"/>
    </row>
    <row r="21" spans="1:11" ht="18" customHeight="1" x14ac:dyDescent="0.15">
      <c r="A21" s="31" t="s">
        <v>66</v>
      </c>
      <c r="B21" s="16" t="s">
        <v>125</v>
      </c>
      <c r="C21" s="332"/>
      <c r="D21" s="89"/>
      <c r="E21" s="16" t="s">
        <v>125</v>
      </c>
      <c r="F21" s="12"/>
      <c r="G21" s="12"/>
      <c r="H21" s="16"/>
      <c r="I21" s="5"/>
      <c r="J21" s="682"/>
      <c r="K21" s="682"/>
    </row>
    <row r="22" spans="1:11" ht="18" customHeight="1" x14ac:dyDescent="0.15">
      <c r="A22" s="31" t="s">
        <v>66</v>
      </c>
      <c r="B22" s="16"/>
      <c r="C22" s="332"/>
      <c r="D22" s="89"/>
      <c r="E22" s="16"/>
      <c r="F22" s="16"/>
      <c r="G22" s="16" t="s">
        <v>120</v>
      </c>
      <c r="H22" s="16" t="s">
        <v>223</v>
      </c>
      <c r="I22" s="5"/>
      <c r="J22" s="682"/>
      <c r="K22" s="692"/>
    </row>
    <row r="23" spans="1:11" ht="16.5" customHeight="1" x14ac:dyDescent="0.15">
      <c r="A23" s="22" t="s">
        <v>0</v>
      </c>
      <c r="B23" s="23">
        <v>45817</v>
      </c>
      <c r="C23" s="23">
        <v>45818</v>
      </c>
      <c r="D23" s="23">
        <v>45819</v>
      </c>
      <c r="E23" s="23">
        <v>45820</v>
      </c>
      <c r="F23" s="23">
        <v>45821</v>
      </c>
      <c r="G23" s="23">
        <v>45822</v>
      </c>
      <c r="H23" s="23">
        <v>45823</v>
      </c>
      <c r="I23" s="851" t="s">
        <v>1</v>
      </c>
      <c r="J23" s="853" t="s">
        <v>2</v>
      </c>
      <c r="K23" s="853"/>
    </row>
    <row r="24" spans="1:11" ht="16.5" customHeight="1" x14ac:dyDescent="0.15">
      <c r="A24" s="22" t="s">
        <v>3</v>
      </c>
      <c r="B24" s="2" t="s">
        <v>4</v>
      </c>
      <c r="C24" s="21" t="s">
        <v>5</v>
      </c>
      <c r="D24" s="21" t="s">
        <v>6</v>
      </c>
      <c r="E24" s="2" t="s">
        <v>7</v>
      </c>
      <c r="F24" s="2" t="s">
        <v>8</v>
      </c>
      <c r="G24" s="2" t="s">
        <v>9</v>
      </c>
      <c r="H24" s="24" t="s">
        <v>10</v>
      </c>
      <c r="I24" s="852"/>
      <c r="J24" s="853"/>
      <c r="K24" s="853"/>
    </row>
    <row r="25" spans="1:11" ht="18" customHeight="1" x14ac:dyDescent="0.15">
      <c r="A25" s="17" t="s">
        <v>13</v>
      </c>
      <c r="B25" s="12"/>
      <c r="C25" s="2"/>
      <c r="D25" s="2"/>
      <c r="E25" s="12"/>
      <c r="F25" s="691" t="s">
        <v>60</v>
      </c>
      <c r="G25" s="691"/>
      <c r="H25" s="691"/>
      <c r="I25" s="5"/>
      <c r="J25" s="693"/>
      <c r="K25" s="692"/>
    </row>
    <row r="26" spans="1:11" ht="18" customHeight="1" x14ac:dyDescent="0.15">
      <c r="A26" s="5" t="s">
        <v>14</v>
      </c>
      <c r="B26" s="12"/>
      <c r="C26" s="26"/>
      <c r="D26" s="11"/>
      <c r="E26" s="12" t="s">
        <v>21</v>
      </c>
      <c r="F26" s="12" t="s">
        <v>21</v>
      </c>
      <c r="G26" s="12" t="s">
        <v>83</v>
      </c>
      <c r="H26" s="12" t="s">
        <v>21</v>
      </c>
      <c r="I26" s="5">
        <f t="shared" ref="I26:I29" si="6">COUNTIFS(B26:H26,"&lt;&gt;空",B26:H26,"&lt;&gt;休",B26:H26,"&lt;&gt;調",B26:H26,"&lt;&gt;",B26:H26,"&lt;&gt;調整休")</f>
        <v>4</v>
      </c>
      <c r="J26" s="682">
        <f>SUM(COUNTIF(B26:H26,"9-11,15-19"))*(6)+(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COUNTIF(B26:H26,"9-11・14-19"))*(6.5)</f>
        <v>22.5</v>
      </c>
      <c r="K26" s="682"/>
    </row>
    <row r="27" spans="1:11" ht="18" customHeight="1" x14ac:dyDescent="0.15">
      <c r="A27" s="20" t="s">
        <v>100</v>
      </c>
      <c r="B27" s="12" t="s">
        <v>20</v>
      </c>
      <c r="C27" s="2"/>
      <c r="D27" s="11"/>
      <c r="E27" s="87"/>
      <c r="F27" s="12" t="s">
        <v>20</v>
      </c>
      <c r="G27" s="12" t="s">
        <v>58</v>
      </c>
      <c r="H27" s="12" t="s">
        <v>20</v>
      </c>
      <c r="I27" s="5">
        <f t="shared" si="6"/>
        <v>4</v>
      </c>
      <c r="J27" s="682">
        <f t="shared" ref="J27" si="7">SUM(COUNTIF(B27:H27,"9-11,15-19"))*(6)+(COUNTIF(B27:H27,"9-20"))*(10)+(COUNTIF(B27:H27,"9-19"))*(9)+(COUNTIF(B27:H27,"9-18"))*(8)+(COUNTIF(B27:H27,"9-17"))*(7.25)+(COUNTIF(B27:H27,"9-16"))*(6.25)+(COUNTIF(B27:H27,"9-15"))*(5.5)+(COUNTIF(B27:H27,"9-14"))*(4.5)+(COUNTIF(B27:H27,"9-13,17-20"))*(7)+(COUNTIF(B27:H27,"9-13"))*(4)+(COUNTIF(B27:H27,"9-12,18-20"))*(5)+(COUNTIF(B27:H27,"9-12,16-20"))*(7)+(COUNTIF(B27:H27,"9-12,16-19"))*(6)+(COUNTIF(B27:H27,"9-13,16-20"))*(6)+(COUNTIF(B27:H27,"9-12"))*(3)+(COUNTIF(B27:H27,"9-11:30"))*(2.5)+(COUNTIF(B27:H27,"9-11,16-19"))*(5)+(COUNTIF(B27:H27,"9-11"))*(2)+(COUNTIF(B27:H27,"9:30-11:30,16-19"))*(5)+(COUNTIF(B27:H27,"19-20"))*(1)+(COUNTIF(B27:H27,"17-20"))*(3)+(COUNTIF(B27:H27,"16-20"))*(4)+(COUNTIF(B27:H27,"15-20"))*(4.5)+(COUNTIF(B27:H27,"15-19"))*(4)+(COUNTIF(B27:H27,"14-20"))*(5.5)+(COUNTIF(B27:H27,"14-19"))*(4.5)+(COUNTIF(B27:H27,"14:30-20"))*(5)+(COUNTIF(B27:H27,"13-20"))*(6.25)+(COUNTIF(B27:H27,"13-19"))*(5.5)+(COUNTIF(B27:H27,"13-18"))*(4.5)+(COUNTIF(B27:H27,"13-17"))*(4)+(COUNTIF(B27:H27,"12-20"))*(7.25)+(COUNTIF(B27:H27,"10-20"))*(9)+(COUNTIF(B27:H27,"10-15"))*(4.5)+(COUNTIF(B27:H27,"12-18"))*(5.5)+(COUNTIF(B27:H27,"10-12,14-19"))*(6.5)+(COUNTIF(B27:H27,"10-14"))*(4)</f>
        <v>19.75</v>
      </c>
      <c r="K27" s="682"/>
    </row>
    <row r="28" spans="1:11" ht="18" customHeight="1" x14ac:dyDescent="0.15">
      <c r="A28" s="20" t="s">
        <v>178</v>
      </c>
      <c r="B28" s="12" t="s">
        <v>68</v>
      </c>
      <c r="C28" s="332"/>
      <c r="D28" s="89"/>
      <c r="E28" s="16"/>
      <c r="F28" s="12" t="s">
        <v>68</v>
      </c>
      <c r="G28" s="12"/>
      <c r="H28" s="12" t="s">
        <v>21</v>
      </c>
      <c r="I28" s="5">
        <f t="shared" si="6"/>
        <v>3</v>
      </c>
      <c r="J28" s="682">
        <f>SUM(COUNTIF(B28:H28,"9-11,15-19"))*(6)+(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f>
        <v>12.5</v>
      </c>
      <c r="K28" s="682"/>
    </row>
    <row r="29" spans="1:11" ht="18" customHeight="1" x14ac:dyDescent="0.15">
      <c r="A29" s="20" t="s">
        <v>226</v>
      </c>
      <c r="B29" s="12" t="s">
        <v>184</v>
      </c>
      <c r="C29" s="332"/>
      <c r="D29" s="89"/>
      <c r="E29" s="12" t="s">
        <v>184</v>
      </c>
      <c r="F29" s="12" t="s">
        <v>184</v>
      </c>
      <c r="G29" s="12" t="s">
        <v>184</v>
      </c>
      <c r="H29" s="87"/>
      <c r="I29" s="5">
        <f t="shared" si="6"/>
        <v>4</v>
      </c>
      <c r="J29" s="758">
        <f>SUM(COUNTIF(B29:H29,"9-11,15-19"))*(6)+(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11-19"))*(7)</f>
        <v>28</v>
      </c>
      <c r="K29" s="759"/>
    </row>
    <row r="30" spans="1:11" ht="18" customHeight="1" x14ac:dyDescent="0.15">
      <c r="A30" s="31" t="s">
        <v>66</v>
      </c>
      <c r="B30" s="16"/>
      <c r="C30" s="332"/>
      <c r="D30" s="89"/>
      <c r="E30" s="16" t="s">
        <v>82</v>
      </c>
      <c r="F30" s="12"/>
      <c r="G30" s="16"/>
      <c r="H30" s="16"/>
      <c r="I30" s="5"/>
      <c r="J30" s="682"/>
      <c r="K30" s="682"/>
    </row>
    <row r="31" spans="1:11" ht="18" customHeight="1" x14ac:dyDescent="0.15">
      <c r="A31" s="31" t="s">
        <v>66</v>
      </c>
      <c r="B31" s="16" t="s">
        <v>125</v>
      </c>
      <c r="C31" s="332"/>
      <c r="D31" s="89"/>
      <c r="E31" s="16" t="s">
        <v>125</v>
      </c>
      <c r="F31" s="12"/>
      <c r="G31" s="12"/>
      <c r="H31" s="16" t="s">
        <v>125</v>
      </c>
      <c r="I31" s="5"/>
      <c r="J31" s="682"/>
      <c r="K31" s="682"/>
    </row>
    <row r="32" spans="1:11" ht="18" customHeight="1" x14ac:dyDescent="0.15">
      <c r="A32" s="31" t="s">
        <v>66</v>
      </c>
      <c r="B32" s="16" t="s">
        <v>80</v>
      </c>
      <c r="C32" s="332"/>
      <c r="D32" s="89"/>
      <c r="E32" s="16"/>
      <c r="F32" s="16"/>
      <c r="G32" s="16" t="s">
        <v>120</v>
      </c>
      <c r="H32" s="16"/>
      <c r="I32" s="5"/>
      <c r="J32" s="682"/>
      <c r="K32" s="692"/>
    </row>
    <row r="33" spans="1:11" ht="16.5" customHeight="1" x14ac:dyDescent="0.15">
      <c r="A33" s="22" t="s">
        <v>0</v>
      </c>
      <c r="B33" s="90">
        <v>45824</v>
      </c>
      <c r="C33" s="90">
        <v>45825</v>
      </c>
      <c r="D33" s="90">
        <v>45826</v>
      </c>
      <c r="E33" s="90">
        <v>45827</v>
      </c>
      <c r="F33" s="90">
        <v>45828</v>
      </c>
      <c r="G33" s="90">
        <v>45829</v>
      </c>
      <c r="H33" s="90">
        <v>45830</v>
      </c>
      <c r="I33" s="851" t="s">
        <v>1</v>
      </c>
      <c r="J33" s="853" t="s">
        <v>2</v>
      </c>
      <c r="K33" s="853"/>
    </row>
    <row r="34" spans="1:11" ht="16.5" customHeight="1" x14ac:dyDescent="0.15">
      <c r="A34" s="22" t="s">
        <v>3</v>
      </c>
      <c r="B34" s="2" t="s">
        <v>4</v>
      </c>
      <c r="C34" s="21" t="s">
        <v>5</v>
      </c>
      <c r="D34" s="21" t="s">
        <v>6</v>
      </c>
      <c r="E34" s="2" t="s">
        <v>7</v>
      </c>
      <c r="F34" s="2" t="s">
        <v>8</v>
      </c>
      <c r="G34" s="2" t="s">
        <v>9</v>
      </c>
      <c r="H34" s="24" t="s">
        <v>10</v>
      </c>
      <c r="I34" s="852"/>
      <c r="J34" s="853"/>
      <c r="K34" s="853"/>
    </row>
    <row r="35" spans="1:11" ht="18" customHeight="1" x14ac:dyDescent="0.15">
      <c r="A35" s="17" t="s">
        <v>12</v>
      </c>
      <c r="B35" s="12"/>
      <c r="C35" s="2"/>
      <c r="D35" s="2"/>
      <c r="E35" s="12"/>
      <c r="F35" s="12"/>
      <c r="G35" s="12"/>
      <c r="H35" s="12"/>
      <c r="I35" s="5"/>
      <c r="J35" s="682"/>
      <c r="K35" s="692"/>
    </row>
    <row r="36" spans="1:11" ht="18" customHeight="1" x14ac:dyDescent="0.15">
      <c r="A36" s="5" t="s">
        <v>14</v>
      </c>
      <c r="B36" s="12" t="s">
        <v>21</v>
      </c>
      <c r="C36" s="26"/>
      <c r="D36" s="11"/>
      <c r="E36" s="12" t="s">
        <v>21</v>
      </c>
      <c r="F36" s="12" t="s">
        <v>21</v>
      </c>
      <c r="G36" s="16" t="s">
        <v>221</v>
      </c>
      <c r="H36" s="12" t="s">
        <v>68</v>
      </c>
      <c r="I36" s="5">
        <f t="shared" ref="I36:I39" si="8">COUNTIFS(B36:H36,"&lt;&gt;空",B36:H36,"&lt;&gt;休",B36:H36,"&lt;&gt;調",B36:H36,"&lt;&gt;",B36:H36,"&lt;&gt;調整休")</f>
        <v>5</v>
      </c>
      <c r="J36" s="682">
        <f>SUM(COUNTIF(B36:H36,"9-11,15-19"))*(6)+(COUNTIF(B36:H36,"9-20"))*(10)+(COUNTIF(B36:H36,"9-19"))*(9)+(COUNTIF(B36:H36,"9-18"))*(8)+(COUNTIF(B36:H36,"9-17"))*(7.25)+(COUNTIF(B36:H36,"9-16"))*(6.25)+(COUNTIF(B36:H36,"9-15"))*(5.5)+(COUNTIF(B36:H36,"9-14"))*(4.5)+(COUNTIF(B36:H36,"9-13,17-20"))*(7)+(COUNTIF(B36:H36,"9-13"))*(4)+(COUNTIF(B36:H36,"9-12,18-20"))*(5)+(COUNTIF(B36:H36,"9-12,16-20"))*(7)+(COUNTIF(B36:H36,"9-12,16-19"))*(6)+(COUNTIF(B36:H36,"9-13,16-20"))*(6)+(COUNTIF(B36:H36,"9-12"))*(3)+(COUNTIF(B36:H36,"9-11:30"))*(2.5)+(COUNTIF(B36:H36,"9-11,16-19"))*(5)+(COUNTIF(B36:H36,"9-11"))*(2)+(COUNTIF(B36:H36,"9:30-11:30,16-19"))*(5)+(COUNTIF(B36:H36,"19-20"))*(1)+(COUNTIF(B36:H36,"17-20"))*(3)+(COUNTIF(B36:H36,"16-20"))*(4)+(COUNTIF(B36:H36,"15-20"))*(4.5)+(COUNTIF(B36:H36,"15-19"))*(4)+(COUNTIF(B36:H36,"14-20"))*(5.5)+(COUNTIF(B36:H36,"14-19"))*(4.5)+(COUNTIF(B36:H36,"14:30-20"))*(5)+(COUNTIF(B36:H36,"13-20"))*(6.25)+(COUNTIF(B36:H36,"13-19"))*(5.5)+(COUNTIF(B36:H36,"13-18"))*(4.5)+(COUNTIF(B36:H36,"13-17"))*(4)+(COUNTIF(B36:H36,"12-20"))*(7.25)+(COUNTIF(B36:H36,"10-20"))*(9)+(COUNTIF(B36:H36,"10-15"))*(4.5)+(COUNTIF(B36:H36,"12-18"))*(5.5)+(COUNTIF(B36:H36,"10-12,14-19"))*(6.5)+(COUNTIF(B36:H36,"10-14"))*(4)+(COUNTIF(B36:H36,"9-11・14-19"))*(6.5)</f>
        <v>24</v>
      </c>
      <c r="K36" s="682"/>
    </row>
    <row r="37" spans="1:11" ht="18" customHeight="1" x14ac:dyDescent="0.15">
      <c r="A37" s="20" t="s">
        <v>100</v>
      </c>
      <c r="B37" s="12" t="s">
        <v>20</v>
      </c>
      <c r="C37" s="2"/>
      <c r="D37" s="11"/>
      <c r="E37" s="12"/>
      <c r="F37" s="12" t="s">
        <v>20</v>
      </c>
      <c r="G37" s="12" t="s">
        <v>20</v>
      </c>
      <c r="H37" s="12" t="s">
        <v>20</v>
      </c>
      <c r="I37" s="5">
        <f t="shared" si="8"/>
        <v>4</v>
      </c>
      <c r="J37" s="682">
        <f t="shared" ref="J37" si="9">SUM(COUNTIF(B37:H37,"9-11,15-19"))*(6)+(COUNTIF(B37:H37,"9-20"))*(10)+(COUNTIF(B37:H37,"9-19"))*(9)+(COUNTIF(B37:H37,"9-18"))*(8)+(COUNTIF(B37:H37,"9-17"))*(7.25)+(COUNTIF(B37:H37,"9-16"))*(6.25)+(COUNTIF(B37:H37,"9-15"))*(5.5)+(COUNTIF(B37:H37,"9-14"))*(4.5)+(COUNTIF(B37:H37,"9-13,17-20"))*(7)+(COUNTIF(B37:H37,"9-13"))*(4)+(COUNTIF(B37:H37,"9-12,18-20"))*(5)+(COUNTIF(B37:H37,"9-12,16-20"))*(7)+(COUNTIF(B37:H37,"9-12,16-19"))*(6)+(COUNTIF(B37:H37,"9-13,16-20"))*(6)+(COUNTIF(B37:H37,"9-12"))*(3)+(COUNTIF(B37:H37,"9-11:30"))*(2.5)+(COUNTIF(B37:H37,"9-11,16-19"))*(5)+(COUNTIF(B37:H37,"9-11"))*(2)+(COUNTIF(B37:H37,"9:30-11:30,16-19"))*(5)+(COUNTIF(B37:H37,"19-20"))*(1)+(COUNTIF(B37:H37,"17-20"))*(3)+(COUNTIF(B37:H37,"16-20"))*(4)+(COUNTIF(B37:H37,"15-20"))*(4.5)+(COUNTIF(B37:H37,"15-19"))*(4)+(COUNTIF(B37:H37,"14-20"))*(5.5)+(COUNTIF(B37:H37,"14-19"))*(4.5)+(COUNTIF(B37:H37,"14:30-20"))*(5)+(COUNTIF(B37:H37,"13-20"))*(6.25)+(COUNTIF(B37:H37,"13-19"))*(5.5)+(COUNTIF(B37:H37,"13-18"))*(4.5)+(COUNTIF(B37:H37,"13-17"))*(4)+(COUNTIF(B37:H37,"12-20"))*(7.25)+(COUNTIF(B37:H37,"10-20"))*(9)+(COUNTIF(B37:H37,"10-15"))*(4.5)+(COUNTIF(B37:H37,"12-18"))*(5.5)+(COUNTIF(B37:H37,"10-12,14-19"))*(6.5)+(COUNTIF(B37:H37,"10-14"))*(4)</f>
        <v>18</v>
      </c>
      <c r="K37" s="682"/>
    </row>
    <row r="38" spans="1:11" ht="18" customHeight="1" x14ac:dyDescent="0.15">
      <c r="A38" s="20" t="s">
        <v>178</v>
      </c>
      <c r="B38" s="12"/>
      <c r="C38" s="332"/>
      <c r="D38" s="89"/>
      <c r="E38" s="16"/>
      <c r="F38" s="12"/>
      <c r="G38" s="12"/>
      <c r="H38" s="12"/>
      <c r="I38" s="5">
        <f t="shared" si="8"/>
        <v>0</v>
      </c>
      <c r="J38" s="682">
        <f>SUM(COUNTIF(B38:H38,"9-11,15-19"))*(6)+(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f>
        <v>0</v>
      </c>
      <c r="K38" s="682"/>
    </row>
    <row r="39" spans="1:11" ht="18" customHeight="1" x14ac:dyDescent="0.15">
      <c r="A39" s="20" t="s">
        <v>226</v>
      </c>
      <c r="B39" s="12" t="s">
        <v>184</v>
      </c>
      <c r="C39" s="332"/>
      <c r="D39" s="89"/>
      <c r="E39" s="87"/>
      <c r="F39" s="12" t="s">
        <v>184</v>
      </c>
      <c r="G39" s="12" t="s">
        <v>184</v>
      </c>
      <c r="H39" s="12" t="s">
        <v>21</v>
      </c>
      <c r="I39" s="5">
        <f t="shared" si="8"/>
        <v>4</v>
      </c>
      <c r="J39" s="758">
        <f>SUM(COUNTIF(B39:H39,"9-11,15-19"))*(6)+(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11-19"))*(7)</f>
        <v>25.5</v>
      </c>
      <c r="K39" s="759"/>
    </row>
    <row r="40" spans="1:11" ht="18" customHeight="1" x14ac:dyDescent="0.15">
      <c r="A40" s="31" t="s">
        <v>66</v>
      </c>
      <c r="B40" s="16"/>
      <c r="C40" s="332"/>
      <c r="D40" s="89"/>
      <c r="E40" s="16" t="s">
        <v>82</v>
      </c>
      <c r="F40" s="12"/>
      <c r="G40" s="16"/>
      <c r="H40" s="16"/>
      <c r="I40" s="5"/>
      <c r="J40" s="682"/>
      <c r="K40" s="682"/>
    </row>
    <row r="41" spans="1:11" ht="18" customHeight="1" x14ac:dyDescent="0.15">
      <c r="A41" s="31" t="s">
        <v>66</v>
      </c>
      <c r="B41" s="16" t="s">
        <v>125</v>
      </c>
      <c r="C41" s="332"/>
      <c r="D41" s="89"/>
      <c r="E41" s="16" t="s">
        <v>125</v>
      </c>
      <c r="F41" s="12"/>
      <c r="G41" s="12"/>
      <c r="H41" s="16" t="s">
        <v>125</v>
      </c>
      <c r="I41" s="5"/>
      <c r="J41" s="682"/>
      <c r="K41" s="682"/>
    </row>
    <row r="42" spans="1:11" ht="18" customHeight="1" x14ac:dyDescent="0.15">
      <c r="A42" s="31" t="s">
        <v>66</v>
      </c>
      <c r="B42" s="16"/>
      <c r="C42" s="332"/>
      <c r="D42" s="89"/>
      <c r="E42" s="16"/>
      <c r="F42" s="16"/>
      <c r="G42" s="16" t="s">
        <v>120</v>
      </c>
      <c r="H42" s="16"/>
      <c r="I42" s="5"/>
      <c r="J42" s="682"/>
      <c r="K42" s="692"/>
    </row>
    <row r="43" spans="1:11" ht="16.5" customHeight="1" x14ac:dyDescent="0.15">
      <c r="A43" s="22" t="s">
        <v>0</v>
      </c>
      <c r="B43" s="23">
        <v>45831</v>
      </c>
      <c r="C43" s="23">
        <v>45832</v>
      </c>
      <c r="D43" s="23">
        <v>45833</v>
      </c>
      <c r="E43" s="23">
        <v>45834</v>
      </c>
      <c r="F43" s="23">
        <v>45835</v>
      </c>
      <c r="G43" s="23">
        <v>45836</v>
      </c>
      <c r="H43" s="23">
        <v>45837</v>
      </c>
      <c r="I43" s="851" t="s">
        <v>1</v>
      </c>
      <c r="J43" s="853" t="s">
        <v>2</v>
      </c>
      <c r="K43" s="853"/>
    </row>
    <row r="44" spans="1:11" ht="16.5" customHeight="1" x14ac:dyDescent="0.15">
      <c r="A44" s="22" t="s">
        <v>3</v>
      </c>
      <c r="B44" s="2" t="s">
        <v>4</v>
      </c>
      <c r="C44" s="316" t="s">
        <v>5</v>
      </c>
      <c r="D44" s="21" t="s">
        <v>6</v>
      </c>
      <c r="E44" s="2" t="s">
        <v>7</v>
      </c>
      <c r="F44" s="2" t="s">
        <v>8</v>
      </c>
      <c r="G44" s="2" t="s">
        <v>9</v>
      </c>
      <c r="H44" s="24" t="s">
        <v>10</v>
      </c>
      <c r="I44" s="852"/>
      <c r="J44" s="853"/>
      <c r="K44" s="853"/>
    </row>
    <row r="45" spans="1:11" ht="18" customHeight="1" x14ac:dyDescent="0.15">
      <c r="A45" s="17" t="s">
        <v>13</v>
      </c>
      <c r="B45" s="12"/>
      <c r="C45" s="2"/>
      <c r="D45" s="2"/>
      <c r="E45" s="12"/>
      <c r="F45" s="12"/>
      <c r="G45" s="12"/>
      <c r="H45" s="12"/>
      <c r="I45" s="5"/>
      <c r="J45" s="693"/>
      <c r="K45" s="692"/>
    </row>
    <row r="46" spans="1:11" ht="18" customHeight="1" x14ac:dyDescent="0.15">
      <c r="A46" s="5" t="s">
        <v>14</v>
      </c>
      <c r="B46" s="12" t="s">
        <v>21</v>
      </c>
      <c r="C46" s="26"/>
      <c r="D46" s="11"/>
      <c r="E46" s="12" t="s">
        <v>51</v>
      </c>
      <c r="F46" s="12" t="s">
        <v>21</v>
      </c>
      <c r="G46" s="16" t="s">
        <v>221</v>
      </c>
      <c r="H46" s="59"/>
      <c r="I46" s="5">
        <f t="shared" ref="I46:I49" si="10">COUNTIFS(B46:H46,"&lt;&gt;空",B46:H46,"&lt;&gt;休",B46:H46,"&lt;&gt;調",B46:H46,"&lt;&gt;",B46:H46,"&lt;&gt;調整休")</f>
        <v>4</v>
      </c>
      <c r="J46" s="682">
        <f>SUM(COUNTIF(B46:H46,"9-11,15-19"))*(6)+(COUNTIF(B46:H46,"9-20"))*(10)+(COUNTIF(B46:H46,"9-19"))*(9)+(COUNTIF(B46:H46,"9-18"))*(8)+(COUNTIF(B46:H46,"9-17"))*(7.25)+(COUNTIF(B46:H46,"9-16"))*(6.25)+(COUNTIF(B46:H46,"9-15"))*(5.5)+(COUNTIF(B46:H46,"9-14"))*(4.5)+(COUNTIF(B46:H46,"9-13,17-20"))*(7)+(COUNTIF(B46:H46,"9-13"))*(4)+(COUNTIF(B46:H46,"9-12,18-20"))*(5)+(COUNTIF(B46:H46,"9-12,16-20"))*(7)+(COUNTIF(B46:H46,"9-12,16-19"))*(6)+(COUNTIF(B46:H46,"9-13,16-20"))*(6)+(COUNTIF(B46:H46,"9-12"))*(3)+(COUNTIF(B46:H46,"9-11:30"))*(2.5)+(COUNTIF(B46:H46,"9-11,16-19"))*(5)+(COUNTIF(B46:H46,"9-11"))*(2)+(COUNTIF(B46:H46,"9:30-11:30,16-19"))*(5)+(COUNTIF(B46:H46,"19-20"))*(1)+(COUNTIF(B46:H46,"17-20"))*(3)+(COUNTIF(B46:H46,"16-20"))*(4)+(COUNTIF(B46:H46,"15-20"))*(4.5)+(COUNTIF(B46:H46,"15-19"))*(4)+(COUNTIF(B46:H46,"14-20"))*(5.5)+(COUNTIF(B46:H46,"14-19"))*(4.5)+(COUNTIF(B46:H46,"14:30-20"))*(5)+(COUNTIF(B46:H46,"13-20"))*(6.25)+(COUNTIF(B46:H46,"13-19"))*(5.5)+(COUNTIF(B46:H46,"13-18"))*(4.5)+(COUNTIF(B46:H46,"13-17"))*(4)+(COUNTIF(B46:H46,"12-20"))*(7.25)+(COUNTIF(B46:H46,"10-20"))*(9)+(COUNTIF(B46:H46,"10-15"))*(4.5)+(COUNTIF(B46:H46,"12-18"))*(5.5)+(COUNTIF(B46:H46,"10-12,14-19"))*(6.5)+(COUNTIF(B46:H46,"10-14"))*(4)+(COUNTIF(B46:H46,"9-11・14-19"))*(6.5)</f>
        <v>21</v>
      </c>
      <c r="K46" s="682"/>
    </row>
    <row r="47" spans="1:11" ht="18" customHeight="1" x14ac:dyDescent="0.15">
      <c r="A47" s="20" t="s">
        <v>100</v>
      </c>
      <c r="B47" s="12" t="s">
        <v>20</v>
      </c>
      <c r="C47" s="2"/>
      <c r="D47" s="11"/>
      <c r="E47" s="87"/>
      <c r="F47" s="12" t="s">
        <v>20</v>
      </c>
      <c r="G47" s="12" t="s">
        <v>20</v>
      </c>
      <c r="H47" s="12" t="s">
        <v>20</v>
      </c>
      <c r="I47" s="5">
        <f t="shared" si="10"/>
        <v>4</v>
      </c>
      <c r="J47" s="682">
        <f t="shared" ref="J47" si="11">SUM(COUNTIF(B47:H47,"9-11,15-19"))*(6)+(COUNTIF(B47:H47,"9-20"))*(10)+(COUNTIF(B47:H47,"9-19"))*(9)+(COUNTIF(B47:H47,"9-18"))*(8)+(COUNTIF(B47:H47,"9-17"))*(7.25)+(COUNTIF(B47:H47,"9-16"))*(6.25)+(COUNTIF(B47:H47,"9-15"))*(5.5)+(COUNTIF(B47:H47,"9-14"))*(4.5)+(COUNTIF(B47:H47,"9-13,17-20"))*(7)+(COUNTIF(B47:H47,"9-13"))*(4)+(COUNTIF(B47:H47,"9-12,18-20"))*(5)+(COUNTIF(B47:H47,"9-12,16-20"))*(7)+(COUNTIF(B47:H47,"9-12,16-19"))*(6)+(COUNTIF(B47:H47,"9-13,16-20"))*(6)+(COUNTIF(B47:H47,"9-12"))*(3)+(COUNTIF(B47:H47,"9-11:30"))*(2.5)+(COUNTIF(B47:H47,"9-11,16-19"))*(5)+(COUNTIF(B47:H47,"9-11"))*(2)+(COUNTIF(B47:H47,"9:30-11:30,16-19"))*(5)+(COUNTIF(B47:H47,"19-20"))*(1)+(COUNTIF(B47:H47,"17-20"))*(3)+(COUNTIF(B47:H47,"16-20"))*(4)+(COUNTIF(B47:H47,"15-20"))*(4.5)+(COUNTIF(B47:H47,"15-19"))*(4)+(COUNTIF(B47:H47,"14-20"))*(5.5)+(COUNTIF(B47:H47,"14-19"))*(4.5)+(COUNTIF(B47:H47,"14:30-20"))*(5)+(COUNTIF(B47:H47,"13-20"))*(6.25)+(COUNTIF(B47:H47,"13-19"))*(5.5)+(COUNTIF(B47:H47,"13-18"))*(4.5)+(COUNTIF(B47:H47,"13-17"))*(4)+(COUNTIF(B47:H47,"12-20"))*(7.25)+(COUNTIF(B47:H47,"10-20"))*(9)+(COUNTIF(B47:H47,"10-15"))*(4.5)+(COUNTIF(B47:H47,"12-18"))*(5.5)+(COUNTIF(B47:H47,"10-12,14-19"))*(6.5)+(COUNTIF(B47:H47,"10-14"))*(4)</f>
        <v>18</v>
      </c>
      <c r="K47" s="682"/>
    </row>
    <row r="48" spans="1:11" ht="18" customHeight="1" x14ac:dyDescent="0.15">
      <c r="A48" s="20" t="s">
        <v>178</v>
      </c>
      <c r="B48" s="12"/>
      <c r="C48" s="332"/>
      <c r="D48" s="89"/>
      <c r="E48" s="16"/>
      <c r="F48" s="12"/>
      <c r="G48" s="12"/>
      <c r="H48" s="12"/>
      <c r="I48" s="5">
        <f t="shared" si="10"/>
        <v>0</v>
      </c>
      <c r="J48" s="682">
        <f>SUM(COUNTIF(B48:H48,"9-11,15-19"))*(6)+(COUNTIF(B48:H48,"9-20"))*(10)+(COUNTIF(B48:H48,"9-19"))*(9)+(COUNTIF(B48:H48,"9-18"))*(8)+(COUNTIF(B48:H48,"9-17"))*(7.25)+(COUNTIF(B48:H48,"9-16"))*(6.25)+(COUNTIF(B48:H48,"9-15"))*(5.5)+(COUNTIF(B48:H48,"9-14"))*(4.5)+(COUNTIF(B48:H48,"9-13,17-20"))*(7)+(COUNTIF(B48:H48,"9-13"))*(4)+(COUNTIF(B48:H48,"9-12,18-20"))*(5)+(COUNTIF(B48:H48,"9-12,16-20"))*(7)+(COUNTIF(B48:H48,"9-12,16-19"))*(6)+(COUNTIF(B48:H48,"9-13,16-20"))*(6)+(COUNTIF(B48:H48,"9-12"))*(3)+(COUNTIF(B48:H48,"9-11:30"))*(2.5)+(COUNTIF(B48:H48,"9-11,16-19"))*(5)+(COUNTIF(B48:H48,"9-11"))*(2)+(COUNTIF(B48:H48,"9:30-11:30,16-19"))*(5)+(COUNTIF(B48:H48,"19-20"))*(1)+(COUNTIF(B48:H48,"17-20"))*(3)+(COUNTIF(B48:H48,"16-20"))*(4)+(COUNTIF(B48:H48,"15-20"))*(4.5)+(COUNTIF(B48:H48,"15-19"))*(4)+(COUNTIF(B48:H48,"14-20"))*(5.5)+(COUNTIF(B48:H48,"14-19"))*(4.5)+(COUNTIF(B48:H48,"14:30-20"))*(5)+(COUNTIF(B48:H48,"13-20"))*(6.25)+(COUNTIF(B48:H48,"13-19"))*(5.5)+(COUNTIF(B48:H48,"13-18"))*(4.5)+(COUNTIF(B48:H48,"13-17"))*(4)+(COUNTIF(B48:H48,"12-20"))*(7.25)+(COUNTIF(B48:H48,"10-20"))*(9)+(COUNTIF(B48:H48,"10-15"))*(4.5)+(COUNTIF(B48:H48,"12-18"))*(5.5)+(COUNTIF(B48:H48,"10-12,14-19"))*(6.5)+(COUNTIF(B48:H48,"10-14"))*(4)</f>
        <v>0</v>
      </c>
      <c r="K48" s="682"/>
    </row>
    <row r="49" spans="1:14" ht="18" customHeight="1" x14ac:dyDescent="0.15">
      <c r="A49" s="20" t="s">
        <v>226</v>
      </c>
      <c r="B49" s="12" t="s">
        <v>184</v>
      </c>
      <c r="C49" s="332"/>
      <c r="D49" s="89"/>
      <c r="E49" s="12" t="s">
        <v>184</v>
      </c>
      <c r="F49" s="12" t="s">
        <v>184</v>
      </c>
      <c r="G49" s="12" t="s">
        <v>184</v>
      </c>
      <c r="H49" s="12" t="s">
        <v>21</v>
      </c>
      <c r="I49" s="5">
        <f t="shared" si="10"/>
        <v>5</v>
      </c>
      <c r="J49" s="758">
        <f>SUM(COUNTIF(B49:H49,"9-11,15-19"))*(6)+(COUNTIF(B49:H49,"9-20"))*(10)+(COUNTIF(B49:H49,"9-19"))*(9)+(COUNTIF(B49:H49,"9-18"))*(8)+(COUNTIF(B49:H49,"9-17"))*(7.25)+(COUNTIF(B49:H49,"9-16"))*(6.25)+(COUNTIF(B49:H49,"9-15"))*(5.5)+(COUNTIF(B49:H49,"9-14"))*(4.5)+(COUNTIF(B49:H49,"9-13,17-20"))*(7)+(COUNTIF(B49:H49,"9-13"))*(4)+(COUNTIF(B49:H49,"9-12,18-20"))*(5)+(COUNTIF(B49:H49,"9-12,16-20"))*(7)+(COUNTIF(B49:H49,"9-12,16-19"))*(6)+(COUNTIF(B49:H49,"9-13,16-20"))*(6)+(COUNTIF(B49:H49,"9-12"))*(3)+(COUNTIF(B49:H49,"9-11:30"))*(2.5)+(COUNTIF(B49:H49,"9-11,16-19"))*(5)+(COUNTIF(B49:H49,"9-11"))*(2)+(COUNTIF(B49:H49,"9:30-11:30,16-19"))*(5)+(COUNTIF(B49:H49,"19-20"))*(1)+(COUNTIF(B49:H49,"17-20"))*(3)+(COUNTIF(B49:H49,"16-20"))*(4)+(COUNTIF(B49:H49,"15-20"))*(4.5)+(COUNTIF(B49:H49,"15-19"))*(4)+(COUNTIF(B49:H49,"14-20"))*(5.5)+(COUNTIF(B49:H49,"14-19"))*(4.5)+(COUNTIF(B49:H49,"14:30-20"))*(5)+(COUNTIF(B49:H49,"13-20"))*(6.25)+(COUNTIF(B49:H49,"13-19"))*(5.5)+(COUNTIF(B49:H49,"13-18"))*(4.5)+(COUNTIF(B49:H49,"13-17"))*(4)+(COUNTIF(B49:H49,"12-20"))*(7.25)+(COUNTIF(B49:H49,"10-20"))*(9)+(COUNTIF(B49:H49,"10-15"))*(4.5)+(COUNTIF(B49:H49,"12-18"))*(5.5)+(COUNTIF(B49:H49,"10-12,14-19"))*(6.5)+(COUNTIF(B49:H49,"10-14"))*(4)+(COUNTIF(B49:H49,"11-19"))*(7)</f>
        <v>32.5</v>
      </c>
      <c r="K49" s="759"/>
    </row>
    <row r="50" spans="1:14" ht="18" customHeight="1" x14ac:dyDescent="0.15">
      <c r="A50" s="31" t="s">
        <v>66</v>
      </c>
      <c r="B50" s="16"/>
      <c r="C50" s="332"/>
      <c r="D50" s="89"/>
      <c r="E50" s="16" t="s">
        <v>187</v>
      </c>
      <c r="F50" s="12"/>
      <c r="G50" s="16"/>
      <c r="H50" s="16"/>
      <c r="I50" s="5"/>
      <c r="J50" s="682"/>
      <c r="K50" s="682"/>
    </row>
    <row r="51" spans="1:14" ht="18" customHeight="1" x14ac:dyDescent="0.15">
      <c r="A51" s="31" t="s">
        <v>66</v>
      </c>
      <c r="B51" s="16" t="s">
        <v>125</v>
      </c>
      <c r="C51" s="332"/>
      <c r="D51" s="89"/>
      <c r="E51" s="16" t="s">
        <v>220</v>
      </c>
      <c r="F51" s="12"/>
      <c r="G51" s="12"/>
      <c r="H51" s="16"/>
      <c r="I51" s="5"/>
      <c r="J51" s="682"/>
      <c r="K51" s="682"/>
    </row>
    <row r="52" spans="1:14" ht="18" customHeight="1" x14ac:dyDescent="0.15">
      <c r="A52" s="31" t="s">
        <v>66</v>
      </c>
      <c r="B52" s="16"/>
      <c r="C52" s="332"/>
      <c r="D52" s="89"/>
      <c r="E52" s="16"/>
      <c r="F52" s="16"/>
      <c r="G52" s="16" t="s">
        <v>120</v>
      </c>
      <c r="H52" s="16" t="s">
        <v>223</v>
      </c>
      <c r="I52" s="5"/>
      <c r="J52" s="682"/>
      <c r="K52" s="692"/>
    </row>
    <row r="53" spans="1:14" ht="16.5" customHeight="1" x14ac:dyDescent="0.15">
      <c r="A53" s="41"/>
      <c r="B53" s="42"/>
      <c r="C53" s="42"/>
      <c r="D53" s="42"/>
      <c r="E53" s="42"/>
      <c r="F53" s="42"/>
      <c r="G53" s="42"/>
      <c r="H53" s="42"/>
      <c r="I53" s="881" t="s">
        <v>224</v>
      </c>
      <c r="J53" s="881"/>
      <c r="K53" s="881"/>
    </row>
    <row r="54" spans="1:14" ht="14.45" customHeight="1" x14ac:dyDescent="0.15">
      <c r="A54" s="699" t="s">
        <v>36</v>
      </c>
      <c r="B54" s="700"/>
      <c r="C54" s="13"/>
      <c r="D54" s="701" t="s">
        <v>31</v>
      </c>
      <c r="E54" s="701"/>
      <c r="H54" s="10"/>
      <c r="I54" s="10"/>
      <c r="M54" s="14"/>
      <c r="N54" s="15"/>
    </row>
    <row r="55" spans="1:14" ht="14.45" customHeight="1" x14ac:dyDescent="0.15">
      <c r="A55" s="702" t="s">
        <v>85</v>
      </c>
      <c r="B55" s="703"/>
      <c r="C55" s="704" t="s">
        <v>89</v>
      </c>
      <c r="D55" s="705"/>
      <c r="E55" s="705"/>
      <c r="F55" s="705"/>
      <c r="G55" s="705"/>
      <c r="H55" s="705"/>
      <c r="I55" s="705"/>
      <c r="J55" s="705"/>
      <c r="K55" s="705"/>
      <c r="M55" s="14"/>
      <c r="N55" s="15"/>
    </row>
    <row r="56" spans="1:14" ht="14.45" customHeight="1" x14ac:dyDescent="0.15">
      <c r="A56" s="702" t="s">
        <v>86</v>
      </c>
      <c r="B56" s="703"/>
      <c r="C56" s="704" t="s">
        <v>90</v>
      </c>
      <c r="D56" s="705"/>
      <c r="E56" s="705"/>
      <c r="F56" s="705"/>
      <c r="G56" s="705"/>
      <c r="H56" s="705"/>
      <c r="I56" s="705"/>
      <c r="J56" s="705"/>
      <c r="K56" s="705"/>
    </row>
    <row r="57" spans="1:14" ht="14.45" customHeight="1" x14ac:dyDescent="0.15">
      <c r="A57" s="95" t="s">
        <v>87</v>
      </c>
      <c r="B57" s="96"/>
      <c r="C57" s="696" t="s">
        <v>30</v>
      </c>
      <c r="D57" s="697"/>
      <c r="E57" s="697"/>
      <c r="F57" s="697"/>
      <c r="G57" s="697"/>
      <c r="H57" s="697"/>
      <c r="I57" s="697"/>
      <c r="J57" s="697"/>
      <c r="K57" s="697"/>
    </row>
    <row r="58" spans="1:14" ht="14.45" customHeight="1" x14ac:dyDescent="0.15">
      <c r="A58" s="95" t="s">
        <v>88</v>
      </c>
      <c r="B58" s="96"/>
      <c r="C58" s="97" t="s">
        <v>32</v>
      </c>
      <c r="D58" s="98"/>
      <c r="E58" s="98"/>
      <c r="F58" s="98"/>
      <c r="G58" s="98"/>
      <c r="H58" s="98"/>
      <c r="I58" s="98"/>
      <c r="J58" s="98"/>
      <c r="K58" s="98"/>
    </row>
    <row r="59" spans="1:14" ht="14.45" customHeight="1" x14ac:dyDescent="0.15">
      <c r="A59" s="694"/>
      <c r="B59" s="695"/>
      <c r="C59" s="696" t="s">
        <v>91</v>
      </c>
      <c r="D59" s="697"/>
      <c r="E59" s="697"/>
      <c r="F59" s="697"/>
      <c r="G59" s="697"/>
      <c r="H59" s="697"/>
      <c r="I59" s="697"/>
      <c r="J59" s="697"/>
      <c r="K59" s="697"/>
    </row>
    <row r="60" spans="1:14" ht="14.45" customHeight="1" x14ac:dyDescent="0.15">
      <c r="A60" s="876"/>
      <c r="B60" s="876"/>
      <c r="C60" s="98" t="s">
        <v>35</v>
      </c>
      <c r="D60" s="98"/>
      <c r="E60" s="98"/>
      <c r="F60" s="98"/>
      <c r="G60" s="98"/>
      <c r="H60" s="98"/>
      <c r="I60" s="98"/>
      <c r="J60" s="98"/>
      <c r="K60" s="98"/>
    </row>
    <row r="61" spans="1:14" ht="14.45" customHeight="1" x14ac:dyDescent="0.15">
      <c r="A61" s="875"/>
      <c r="B61" s="875"/>
      <c r="C61" s="697" t="s">
        <v>92</v>
      </c>
      <c r="D61" s="697"/>
      <c r="E61" s="697"/>
      <c r="F61" s="697"/>
      <c r="G61" s="697"/>
      <c r="H61" s="697"/>
      <c r="I61" s="697"/>
      <c r="J61" s="697"/>
      <c r="K61" s="697"/>
    </row>
    <row r="62" spans="1:14" ht="14.45" customHeight="1" x14ac:dyDescent="0.15">
      <c r="A62" s="875"/>
      <c r="B62" s="875"/>
      <c r="C62" s="697"/>
      <c r="D62" s="697"/>
      <c r="E62" s="697"/>
      <c r="F62" s="697"/>
      <c r="G62" s="697"/>
      <c r="H62" s="697"/>
      <c r="I62" s="697"/>
      <c r="J62" s="697"/>
      <c r="K62" s="697"/>
    </row>
  </sheetData>
  <mergeCells count="68">
    <mergeCell ref="J21:K21"/>
    <mergeCell ref="J19:K19"/>
    <mergeCell ref="I13:I14"/>
    <mergeCell ref="J13:K14"/>
    <mergeCell ref="B1:F1"/>
    <mergeCell ref="H1:K1"/>
    <mergeCell ref="I3:I4"/>
    <mergeCell ref="J3:K4"/>
    <mergeCell ref="J5:K5"/>
    <mergeCell ref="J6:K6"/>
    <mergeCell ref="J7:K7"/>
    <mergeCell ref="J8:K8"/>
    <mergeCell ref="J10:K10"/>
    <mergeCell ref="J11:K11"/>
    <mergeCell ref="J12:K12"/>
    <mergeCell ref="J9:K9"/>
    <mergeCell ref="J15:K15"/>
    <mergeCell ref="J16:K16"/>
    <mergeCell ref="J17:K17"/>
    <mergeCell ref="J18:K18"/>
    <mergeCell ref="J20:K20"/>
    <mergeCell ref="J30:K30"/>
    <mergeCell ref="J31:K31"/>
    <mergeCell ref="J32:K32"/>
    <mergeCell ref="F25:H25"/>
    <mergeCell ref="J25:K25"/>
    <mergeCell ref="J26:K26"/>
    <mergeCell ref="J29:K29"/>
    <mergeCell ref="J22:K22"/>
    <mergeCell ref="I23:I24"/>
    <mergeCell ref="J23:K24"/>
    <mergeCell ref="J27:K27"/>
    <mergeCell ref="J28:K28"/>
    <mergeCell ref="J41:K41"/>
    <mergeCell ref="J39:K39"/>
    <mergeCell ref="J42:K42"/>
    <mergeCell ref="I33:I34"/>
    <mergeCell ref="J33:K34"/>
    <mergeCell ref="J35:K35"/>
    <mergeCell ref="J36:K36"/>
    <mergeCell ref="J37:K37"/>
    <mergeCell ref="J38:K38"/>
    <mergeCell ref="J40:K40"/>
    <mergeCell ref="I43:I44"/>
    <mergeCell ref="J43:K44"/>
    <mergeCell ref="J45:K45"/>
    <mergeCell ref="J46:K46"/>
    <mergeCell ref="C57:K57"/>
    <mergeCell ref="J47:K47"/>
    <mergeCell ref="A59:B59"/>
    <mergeCell ref="C59:K59"/>
    <mergeCell ref="J48:K48"/>
    <mergeCell ref="J50:K50"/>
    <mergeCell ref="J51:K51"/>
    <mergeCell ref="J52:K52"/>
    <mergeCell ref="I53:K53"/>
    <mergeCell ref="A54:B54"/>
    <mergeCell ref="D54:E54"/>
    <mergeCell ref="J49:K49"/>
    <mergeCell ref="A55:B55"/>
    <mergeCell ref="C55:K55"/>
    <mergeCell ref="A56:B56"/>
    <mergeCell ref="C56:K56"/>
    <mergeCell ref="A60:B60"/>
    <mergeCell ref="A61:B61"/>
    <mergeCell ref="C61:K61"/>
    <mergeCell ref="A62:B62"/>
    <mergeCell ref="C62:K62"/>
  </mergeCells>
  <phoneticPr fontId="13"/>
  <pageMargins left="0.59055118110236227" right="0.27559055118110237" top="0.31496062992125984" bottom="0.11811023622047245" header="0.51181102362204722" footer="0.51181102362204722"/>
  <pageSetup paperSize="9" scale="8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0607E6A-0DE4-4124-982B-C07CAE8A7B5D}">
          <x14:formula1>
            <xm:f>'F:\Users\clmiwa-three\Downloads\[《中村》新田・草加 エリア 仮シフト【12月16日～1月15日】.xlsx]参照データベース'!#REF!</xm:f>
          </x14:formula1>
          <xm:sqref>G1 C53:H53</xm:sqref>
        </x14:dataValidation>
      </x14:dataValidations>
    </ext>
  </extLst>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4D72E-8E27-4C03-98BB-086B1529A5FA}">
  <sheetPr codeName="Sheet9">
    <tabColor theme="7" tint="0.59999389629810485"/>
    <pageSetUpPr fitToPage="1"/>
  </sheetPr>
  <dimension ref="A1:N72"/>
  <sheetViews>
    <sheetView topLeftCell="A4" zoomScaleNormal="100" workbookViewId="0">
      <selection activeCell="P18" sqref="P18"/>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60" t="s">
        <v>69</v>
      </c>
      <c r="B1" s="683" t="s">
        <v>208</v>
      </c>
      <c r="C1" s="683"/>
      <c r="D1" s="683"/>
      <c r="E1" s="683"/>
      <c r="F1" s="683"/>
      <c r="H1" s="684" t="s">
        <v>43</v>
      </c>
      <c r="I1" s="685"/>
      <c r="J1" s="686"/>
      <c r="K1" s="687"/>
    </row>
    <row r="2" spans="1:11" ht="8.4499999999999993" customHeight="1" thickBot="1" x14ac:dyDescent="0.2">
      <c r="A2" s="14"/>
      <c r="I2" s="14"/>
      <c r="J2" s="3"/>
      <c r="K2" s="4"/>
    </row>
    <row r="3" spans="1:11" ht="14.45" customHeight="1" x14ac:dyDescent="0.15">
      <c r="A3" s="64" t="s">
        <v>64</v>
      </c>
      <c r="B3" s="320">
        <v>45838</v>
      </c>
      <c r="C3" s="259"/>
      <c r="D3" s="259"/>
      <c r="E3" s="259"/>
      <c r="F3" s="259"/>
      <c r="G3" s="259"/>
      <c r="H3" s="259">
        <v>45809</v>
      </c>
      <c r="I3" s="807" t="s">
        <v>1</v>
      </c>
      <c r="J3" s="799" t="s">
        <v>2</v>
      </c>
      <c r="K3" s="800"/>
    </row>
    <row r="4" spans="1:11" ht="14.45" customHeight="1" x14ac:dyDescent="0.15">
      <c r="A4" s="65" t="s">
        <v>3</v>
      </c>
      <c r="B4" s="66" t="s">
        <v>4</v>
      </c>
      <c r="C4" s="62"/>
      <c r="D4" s="21"/>
      <c r="E4" s="2"/>
      <c r="F4" s="2"/>
      <c r="G4" s="2"/>
      <c r="H4" s="24" t="s">
        <v>10</v>
      </c>
      <c r="I4" s="808"/>
      <c r="J4" s="801"/>
      <c r="K4" s="802"/>
    </row>
    <row r="5" spans="1:11" ht="14.45" customHeight="1" x14ac:dyDescent="0.15">
      <c r="A5" s="280" t="s">
        <v>12</v>
      </c>
      <c r="B5" s="70"/>
      <c r="C5" s="63"/>
      <c r="D5" s="21"/>
      <c r="E5" s="21"/>
      <c r="F5" s="21"/>
      <c r="G5" s="126" t="s">
        <v>13</v>
      </c>
      <c r="H5" s="12"/>
      <c r="I5" s="5"/>
      <c r="J5" s="682"/>
      <c r="K5" s="692"/>
    </row>
    <row r="6" spans="1:11" ht="14.45" customHeight="1" x14ac:dyDescent="0.15">
      <c r="A6" s="71" t="s">
        <v>37</v>
      </c>
      <c r="B6" s="70" t="s">
        <v>21</v>
      </c>
      <c r="C6" s="63"/>
      <c r="D6" s="63"/>
      <c r="E6" s="63"/>
      <c r="F6" s="63"/>
      <c r="G6" s="63"/>
      <c r="H6" s="12"/>
      <c r="I6" s="5">
        <f t="shared" ref="I6:I14" si="0">COUNTIFS(B6:H6,"&lt;&gt;空",B6:H6,"&lt;&gt;休",B6:H6,"&lt;&gt;調",B6:H6,"&lt;&gt;",B6:H6,"&lt;&gt;調整休")</f>
        <v>1</v>
      </c>
      <c r="J6" s="758">
        <f t="shared" ref="J6:J8"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4.5</v>
      </c>
      <c r="K6" s="759"/>
    </row>
    <row r="7" spans="1:11" ht="14.45" customHeight="1" x14ac:dyDescent="0.15">
      <c r="A7" s="71" t="s">
        <v>19</v>
      </c>
      <c r="B7" s="70"/>
      <c r="C7" s="63"/>
      <c r="D7" s="63"/>
      <c r="E7" s="63"/>
      <c r="F7" s="63"/>
      <c r="G7" s="63"/>
      <c r="H7" s="16" t="s">
        <v>74</v>
      </c>
      <c r="I7" s="5">
        <f t="shared" si="0"/>
        <v>1</v>
      </c>
      <c r="J7" s="758">
        <f t="shared" si="1"/>
        <v>6</v>
      </c>
      <c r="K7" s="759"/>
    </row>
    <row r="8" spans="1:11" ht="14.45" customHeight="1" x14ac:dyDescent="0.15">
      <c r="A8" s="71" t="s">
        <v>26</v>
      </c>
      <c r="B8" s="70" t="s">
        <v>20</v>
      </c>
      <c r="C8" s="63"/>
      <c r="D8" s="63"/>
      <c r="E8" s="63"/>
      <c r="F8" s="63"/>
      <c r="G8" s="63"/>
      <c r="H8" s="12" t="s">
        <v>51</v>
      </c>
      <c r="I8" s="5">
        <f t="shared" si="0"/>
        <v>2</v>
      </c>
      <c r="J8" s="758">
        <f t="shared" si="1"/>
        <v>10</v>
      </c>
      <c r="K8" s="759"/>
    </row>
    <row r="9" spans="1:11" ht="14.45" customHeight="1" x14ac:dyDescent="0.15">
      <c r="A9" s="71" t="s">
        <v>62</v>
      </c>
      <c r="B9" s="70" t="s">
        <v>20</v>
      </c>
      <c r="C9" s="63"/>
      <c r="D9" s="63"/>
      <c r="E9" s="63"/>
      <c r="F9" s="63"/>
      <c r="G9" s="63"/>
      <c r="H9" s="12"/>
      <c r="I9" s="5">
        <f t="shared" si="0"/>
        <v>1</v>
      </c>
      <c r="J9" s="758">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4.5</v>
      </c>
      <c r="K9" s="759"/>
    </row>
    <row r="10" spans="1:11" ht="14.45" customHeight="1" x14ac:dyDescent="0.15">
      <c r="A10" s="71" t="s">
        <v>124</v>
      </c>
      <c r="B10" s="139" t="s">
        <v>84</v>
      </c>
      <c r="C10" s="32"/>
      <c r="D10" s="32"/>
      <c r="E10" s="32"/>
      <c r="F10" s="32"/>
      <c r="G10" s="32"/>
      <c r="H10" s="59"/>
      <c r="I10" s="5">
        <f t="shared" si="0"/>
        <v>1</v>
      </c>
      <c r="J10" s="758">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4.5</v>
      </c>
      <c r="K10" s="759"/>
    </row>
    <row r="11" spans="1:11" ht="14.45" customHeight="1" x14ac:dyDescent="0.15">
      <c r="A11" s="71" t="s">
        <v>225</v>
      </c>
      <c r="B11" s="70" t="s">
        <v>21</v>
      </c>
      <c r="C11" s="315"/>
      <c r="D11" s="315"/>
      <c r="E11" s="315"/>
      <c r="F11" s="315"/>
      <c r="G11" s="315"/>
      <c r="H11" s="12" t="s">
        <v>20</v>
      </c>
      <c r="I11" s="5">
        <f t="shared" si="0"/>
        <v>2</v>
      </c>
      <c r="J11" s="758">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9</v>
      </c>
      <c r="K11" s="759"/>
    </row>
    <row r="12" spans="1:11" ht="14.45" customHeight="1" x14ac:dyDescent="0.15">
      <c r="A12" s="71" t="s">
        <v>200</v>
      </c>
      <c r="B12" s="70"/>
      <c r="C12" s="315"/>
      <c r="D12" s="315"/>
      <c r="E12" s="315"/>
      <c r="F12" s="315"/>
      <c r="G12" s="315"/>
      <c r="H12" s="12" t="s">
        <v>20</v>
      </c>
      <c r="I12" s="5">
        <f t="shared" si="0"/>
        <v>1</v>
      </c>
      <c r="J12" s="758">
        <f>SUM(COUNTIF(B12:H12,"9-11,15-19"))*(6)+(COUNTIF(B12:H12,"9-12,16-19"))*(6)+(COUNTIF(B12:H12,"9-13,17-19"))*(6)+(COUNTIF(B12:H12,"9-19"))*(9)+(COUNTIF(B12:H12,"9-17"))*(7.25)+(COUNTIF(B12:H12,"9-16"))*(6.25)+(COUNTIF(B12:H12,"9-15"))*(5.5)+(COUNTIF(B12:H12,"9-14"))*(4.5)+(COUNTIF(B12:H12,"9-13"))*(4)+(COUNTIF(B12:H12,"9-12"))*(3)+(COUNTIF(B12:H12,"9-11:30"))*(2.5)+(COUNTIF(B12:H12,"13-19"))*(5.5)+(COUNTIF(B12:H12,"14-19"))*(4.5)+(COUNTIF(B12:H12,"15-19"))*(4)+(COUNTIF(B12:H12,"16-19"))*(3)+(COUNTIF(B12:H12,"16:30-19"))*(2.5)+(COUNTIF(B12:H12,"10-14"))*(4)+(COUNTIF(B12:H12,"草加9-14"))*(4.5)+(COUNTIF(B12:H12,"新田9-14"))*(4.5)+(COUNTIF(B12:H12,"新田14-19"))*(4.5)</f>
        <v>4.5</v>
      </c>
      <c r="K12" s="759"/>
    </row>
    <row r="13" spans="1:11" ht="14.45" customHeight="1" thickBot="1" x14ac:dyDescent="0.2">
      <c r="A13" s="290" t="s">
        <v>38</v>
      </c>
      <c r="B13" s="291" t="s">
        <v>21</v>
      </c>
      <c r="C13" s="260"/>
      <c r="D13" s="260"/>
      <c r="E13" s="260"/>
      <c r="F13" s="260"/>
      <c r="G13" s="260"/>
      <c r="H13" s="251" t="s">
        <v>56</v>
      </c>
      <c r="I13" s="252">
        <f t="shared" si="0"/>
        <v>2</v>
      </c>
      <c r="J13" s="1042">
        <f>SUM(COUNTIF(B13:H13,"9-11,15-19"))*(6)+(COUNTIF(B13:H13,"9-12,16-19"))*(6)+(COUNTIF(B13:H13,"9-13,17-19"))*(6)+(COUNTIF(B13:H13,"9-19"))*(9)+(COUNTIF(B13:H13,"9-17"))*(7.25)+(COUNTIF(B13:H13,"9-16"))*(6.25)+(COUNTIF(B13:H13,"9-15"))*(5.5)+(COUNTIF(B13:H13,"9-14"))*(4.5)+(COUNTIF(B13:H13,"9-13"))*(4)+(COUNTIF(B13:H13,"9-12"))*(3)+(COUNTIF(B13:H13,"9-11:30"))*(2.5)+(COUNTIF(B13:H13,"13-19"))*(5.5)+(COUNTIF(B13:H13,"14-19"))*(4.5)+(COUNTIF(B13:H13,"15-19"))*(4)+(COUNTIF(B13:H13,"16-19"))*(3)+(COUNTIF(B13:H13,"16:30-19"))*(2.5)+(COUNTIF(B13:H13,"10-14"))*(4)+(COUNTIF(B13:H13,"草加9-14"))*(4.5)+(COUNTIF(B13:H13,"新田9-14"))*(4.5)+(COUNTIF(B13:H13,"新田14-19"))*(4.5)</f>
        <v>9</v>
      </c>
      <c r="K13" s="1043"/>
    </row>
    <row r="14" spans="1:11" ht="14.45" customHeight="1" thickTop="1" thickBot="1" x14ac:dyDescent="0.2">
      <c r="A14" s="72" t="s">
        <v>39</v>
      </c>
      <c r="B14" s="73" t="s">
        <v>29</v>
      </c>
      <c r="C14" s="36"/>
      <c r="D14" s="36"/>
      <c r="E14" s="36"/>
      <c r="F14" s="36"/>
      <c r="G14" s="36"/>
      <c r="H14" s="29" t="s">
        <v>29</v>
      </c>
      <c r="I14" s="43">
        <f t="shared" si="0"/>
        <v>2</v>
      </c>
      <c r="J14" s="795">
        <f>SUM(COUNTIF(B14:H14,"9-11,15-19"))*(6)+(COUNTIF(B14:H14,"9-12,16-19"))*(6)+(COUNTIF(B14:H14,"9-13,17-19"))*(6)+(COUNTIF(B14:H14,"9-19"))*(9)+(COUNTIF(B14:H14,"9-17"))*(7.25)+(COUNTIF(B14:H14,"9-16"))*(6.25)+(COUNTIF(B14:H14,"9-15"))*(5.5)+(COUNTIF(B14:H14,"9-14"))*(4.5)+(COUNTIF(B14:H14,"9-13"))*(4)+(COUNTIF(B14:H14,"9-12"))*(3)+(COUNTIF(B14:H14,"9-11:30"))*(2.5)+(COUNTIF(B14:H14,"13-19"))*(5.5)+(COUNTIF(B14:H14,"14-19"))*(4.5)+(COUNTIF(B14:H14,"15-19"))*(4)+(COUNTIF(B14:H14,"16-19"))*(3)+(COUNTIF(B14:H14,"16:30-19"))*(2.5)+(COUNTIF(B14:H14,"10-14"))*(4)</f>
        <v>8</v>
      </c>
      <c r="K14" s="796"/>
    </row>
    <row r="15" spans="1:11" ht="14.45" customHeight="1" x14ac:dyDescent="0.15">
      <c r="A15" s="33" t="s">
        <v>0</v>
      </c>
      <c r="B15" s="53">
        <v>45810</v>
      </c>
      <c r="C15" s="53">
        <v>45811</v>
      </c>
      <c r="D15" s="53">
        <v>45812</v>
      </c>
      <c r="E15" s="53">
        <v>45813</v>
      </c>
      <c r="F15" s="53">
        <v>45814</v>
      </c>
      <c r="G15" s="53">
        <v>45815</v>
      </c>
      <c r="H15" s="53">
        <v>45816</v>
      </c>
      <c r="I15" s="131"/>
      <c r="J15" s="799" t="s">
        <v>2</v>
      </c>
      <c r="K15" s="800"/>
    </row>
    <row r="16" spans="1:11" ht="14.45" customHeight="1" x14ac:dyDescent="0.15">
      <c r="A16" s="22" t="s">
        <v>3</v>
      </c>
      <c r="B16" s="2" t="s">
        <v>4</v>
      </c>
      <c r="C16" s="2" t="s">
        <v>5</v>
      </c>
      <c r="D16" s="21" t="s">
        <v>6</v>
      </c>
      <c r="E16" s="2" t="s">
        <v>7</v>
      </c>
      <c r="F16" s="2" t="s">
        <v>8</v>
      </c>
      <c r="G16" s="2" t="s">
        <v>9</v>
      </c>
      <c r="H16" s="24" t="s">
        <v>10</v>
      </c>
      <c r="I16" s="133"/>
      <c r="J16" s="801"/>
      <c r="K16" s="802"/>
    </row>
    <row r="17" spans="1:11" ht="14.45" customHeight="1" x14ac:dyDescent="0.15">
      <c r="A17" s="126" t="s">
        <v>12</v>
      </c>
      <c r="B17" s="12"/>
      <c r="C17" s="21"/>
      <c r="D17" s="21"/>
      <c r="E17" s="12"/>
      <c r="F17" s="967" t="s">
        <v>60</v>
      </c>
      <c r="G17" s="968"/>
      <c r="H17" s="969"/>
      <c r="I17" s="5"/>
      <c r="J17" s="682"/>
      <c r="K17" s="692"/>
    </row>
    <row r="18" spans="1:11" ht="14.45" customHeight="1" x14ac:dyDescent="0.15">
      <c r="A18" s="19" t="s">
        <v>37</v>
      </c>
      <c r="B18" s="59"/>
      <c r="C18" s="21"/>
      <c r="D18" s="11"/>
      <c r="E18" s="12" t="s">
        <v>21</v>
      </c>
      <c r="F18" s="12" t="s">
        <v>20</v>
      </c>
      <c r="G18" s="16" t="s">
        <v>41</v>
      </c>
      <c r="H18" s="12" t="s">
        <v>20</v>
      </c>
      <c r="I18" s="5">
        <f t="shared" ref="I18:I21" si="2">COUNTIFS(B18:H18,"&lt;&gt;空",B18:H18,"&lt;&gt;休",B18:H18,"&lt;&gt;調",B18:H18,"&lt;&gt;",B18:H18,"&lt;&gt;調整休")</f>
        <v>4</v>
      </c>
      <c r="J18" s="758">
        <f t="shared" ref="J18:J20" si="3">SUM(COUNTIF(B18:H18,"9-11,15-19"))*(6)+(COUNTIF(B18:H18,"9-12,16-19"))*(6)+(COUNTIF(B18:H18,"9-13,17-19"))*(6)+(COUNTIF(B18:H18,"9-19"))*(9)+(COUNTIF(B18:H18,"9-17"))*(7.25)+(COUNTIF(B18:H18,"9-16"))*(6.25)+(COUNTIF(B18:H18,"9-15"))*(5.5)+(COUNTIF(B18:H18,"9-14"))*(4.5)+(COUNTIF(B18:H18,"9-13"))*(4)+(COUNTIF(B18:H18,"9-12"))*(3)+(COUNTIF(B18:H18,"9-11:30"))*(2.5)+(COUNTIF(B18:H18,"13-19"))*(5.5)+(COUNTIF(B18:H18,"14-19"))*(4.5)+(COUNTIF(B18:H18,"15-19"))*(4)+(COUNTIF(B18:H18,"16-19"))*(3)+(COUNTIF(B18:H18,"16:30-19"))*(2.5)+(COUNTIF(B18:H18,"10-14"))*(4)+(COUNTIF(B18:H18,"草加9-14"))*(4.5)+(COUNTIF(B18:H18,"新田9-14"))*(4.5)+(COUNTIF(B18:H18,"新田14-19"))*(4.5)</f>
        <v>19.5</v>
      </c>
      <c r="K18" s="759"/>
    </row>
    <row r="19" spans="1:11" ht="14.45" customHeight="1" x14ac:dyDescent="0.15">
      <c r="A19" s="19" t="s">
        <v>19</v>
      </c>
      <c r="B19" s="12" t="s">
        <v>21</v>
      </c>
      <c r="C19" s="21"/>
      <c r="D19" s="11"/>
      <c r="E19" s="12" t="s">
        <v>20</v>
      </c>
      <c r="F19" s="12"/>
      <c r="G19" s="12" t="s">
        <v>22</v>
      </c>
      <c r="H19" s="12" t="s">
        <v>21</v>
      </c>
      <c r="I19" s="5">
        <f t="shared" si="2"/>
        <v>4</v>
      </c>
      <c r="J19" s="758">
        <f t="shared" si="3"/>
        <v>19</v>
      </c>
      <c r="K19" s="759"/>
    </row>
    <row r="20" spans="1:11" ht="14.45" customHeight="1" x14ac:dyDescent="0.15">
      <c r="A20" s="20" t="s">
        <v>26</v>
      </c>
      <c r="B20" s="12" t="s">
        <v>20</v>
      </c>
      <c r="C20" s="21"/>
      <c r="D20" s="11"/>
      <c r="E20" s="12" t="s">
        <v>20</v>
      </c>
      <c r="F20" s="12"/>
      <c r="G20" s="12"/>
      <c r="H20" s="12" t="s">
        <v>51</v>
      </c>
      <c r="I20" s="5">
        <f t="shared" si="2"/>
        <v>3</v>
      </c>
      <c r="J20" s="758">
        <f t="shared" si="3"/>
        <v>14.5</v>
      </c>
      <c r="K20" s="759"/>
    </row>
    <row r="21" spans="1:11" ht="14.45" customHeight="1" x14ac:dyDescent="0.15">
      <c r="A21" s="20" t="s">
        <v>62</v>
      </c>
      <c r="B21" s="12" t="s">
        <v>20</v>
      </c>
      <c r="C21" s="21"/>
      <c r="D21" s="32"/>
      <c r="E21" s="59"/>
      <c r="F21" s="93" t="s">
        <v>97</v>
      </c>
      <c r="G21" s="12" t="s">
        <v>68</v>
      </c>
      <c r="H21" s="12"/>
      <c r="I21" s="5">
        <f t="shared" si="2"/>
        <v>3</v>
      </c>
      <c r="J21" s="758">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8.5</v>
      </c>
      <c r="K21" s="759"/>
    </row>
    <row r="22" spans="1:11" ht="14.45" customHeight="1" x14ac:dyDescent="0.15">
      <c r="A22" s="20" t="s">
        <v>124</v>
      </c>
      <c r="B22" s="93" t="s">
        <v>84</v>
      </c>
      <c r="C22" s="11"/>
      <c r="D22" s="11"/>
      <c r="E22" s="93" t="s">
        <v>84</v>
      </c>
      <c r="F22" s="12" t="s">
        <v>20</v>
      </c>
      <c r="G22" s="59"/>
      <c r="H22" s="59"/>
      <c r="I22" s="5">
        <f>COUNTIFS(B22:H22,"&lt;&gt;空",B22:H22,"&lt;&gt;休",B22:H22,"&lt;&gt;調",B22:H22,"&lt;&gt;",B22:H22,"&lt;&gt;調整休")</f>
        <v>3</v>
      </c>
      <c r="J22" s="758">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草加9-14"))*(4.5)+(COUNTIF(B22:H22,"新田9-14"))*(4.5)+(COUNTIF(B22:H22,"新田14-19"))*(4.5)</f>
        <v>13.5</v>
      </c>
      <c r="K22" s="759"/>
    </row>
    <row r="23" spans="1:11" ht="14.45" customHeight="1" x14ac:dyDescent="0.15">
      <c r="A23" s="71" t="s">
        <v>225</v>
      </c>
      <c r="B23" s="12" t="s">
        <v>21</v>
      </c>
      <c r="C23" s="32"/>
      <c r="D23" s="32"/>
      <c r="E23" s="12"/>
      <c r="F23" s="12" t="s">
        <v>21</v>
      </c>
      <c r="G23" s="12"/>
      <c r="H23" s="59"/>
      <c r="I23" s="5">
        <f t="shared" ref="I23:I25" si="4">COUNTIFS(B23:H23,"&lt;&gt;空",B23:H23,"&lt;&gt;休",B23:H23,"&lt;&gt;調",B23:H23,"&lt;&gt;",B23:H23,"&lt;&gt;調整休")</f>
        <v>2</v>
      </c>
      <c r="J23" s="758">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草加9-14"))*(4.5)+(COUNTIF(B23:H23,"新田9-14"))*(4.5)+(COUNTIF(B23:H23,"新田14-19"))*(4.5)</f>
        <v>9</v>
      </c>
      <c r="K23" s="759"/>
    </row>
    <row r="24" spans="1:11" ht="14.45" customHeight="1" x14ac:dyDescent="0.15">
      <c r="A24" s="71" t="s">
        <v>200</v>
      </c>
      <c r="B24" s="12"/>
      <c r="C24" s="32"/>
      <c r="D24" s="32"/>
      <c r="E24" s="12" t="s">
        <v>20</v>
      </c>
      <c r="F24" s="12"/>
      <c r="G24" s="12" t="s">
        <v>20</v>
      </c>
      <c r="H24" s="12" t="s">
        <v>20</v>
      </c>
      <c r="I24" s="5">
        <f t="shared" si="4"/>
        <v>3</v>
      </c>
      <c r="J24" s="758">
        <f>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草加9-14"))*(4.5)+(COUNTIF(B24:H24,"新田9-14"))*(4.5)+(COUNTIF(B24:H24,"新田14-19"))*(4.5)</f>
        <v>13.5</v>
      </c>
      <c r="K24" s="759"/>
    </row>
    <row r="25" spans="1:11" ht="14.45" customHeight="1" thickBot="1" x14ac:dyDescent="0.2">
      <c r="A25" s="248" t="s">
        <v>38</v>
      </c>
      <c r="B25" s="249" t="s">
        <v>21</v>
      </c>
      <c r="C25" s="250"/>
      <c r="D25" s="250"/>
      <c r="E25" s="249"/>
      <c r="F25" s="249" t="s">
        <v>21</v>
      </c>
      <c r="G25" s="251" t="s">
        <v>56</v>
      </c>
      <c r="H25" s="251" t="s">
        <v>56</v>
      </c>
      <c r="I25" s="252">
        <f t="shared" si="4"/>
        <v>4</v>
      </c>
      <c r="J25" s="1044">
        <f>SUM(COUNTIF(B25:H25,"9-11,15-19"))*(6)+(COUNTIF(B25:H25,"9-12,16-19"))*(6)+(COUNTIF(B25:H25,"9-13,17-19"))*(6)+(COUNTIF(B25:H25,"9-19"))*(9)+(COUNTIF(B25:H25,"9-17"))*(7.25)+(COUNTIF(B25:H25,"9-16"))*(6.25)+(COUNTIF(B25:H25,"9-15"))*(5.5)+(COUNTIF(B25:H25,"9-14"))*(4.5)+(COUNTIF(B25:H25,"9-13"))*(4)+(COUNTIF(B25:H25,"9-12"))*(3)+(COUNTIF(B25:H25,"9-11:30"))*(2.5)+(COUNTIF(B25:H25,"13-19"))*(5.5)+(COUNTIF(B25:H25,"14-19"))*(4.5)+(COUNTIF(B25:H25,"15-19"))*(4)+(COUNTIF(B25:H25,"16-19"))*(3)+(COUNTIF(B25:H25,"16:30-19"))*(2.5)+(COUNTIF(B25:H25,"10-14"))*(4)+(COUNTIF(B25:H25,"草加9-14"))*(4.5)+(COUNTIF(B25:H25,"新田9-14"))*(4.5)+(COUNTIF(B25:H25,"新田14-19"))*(4.5)</f>
        <v>18</v>
      </c>
      <c r="K25" s="1045"/>
    </row>
    <row r="26" spans="1:11" ht="14.45" customHeight="1" thickTop="1" x14ac:dyDescent="0.15">
      <c r="A26" s="47" t="s">
        <v>39</v>
      </c>
      <c r="B26" s="29" t="s">
        <v>29</v>
      </c>
      <c r="C26" s="106"/>
      <c r="D26" s="106"/>
      <c r="E26" s="29" t="s">
        <v>29</v>
      </c>
      <c r="F26" s="40"/>
      <c r="G26" s="40"/>
      <c r="H26" s="29" t="s">
        <v>29</v>
      </c>
      <c r="I26" s="43">
        <f>COUNTIFS(B26:H26,"&lt;&gt;空",B26:H26,"&lt;&gt;休",B26:H26,"&lt;&gt;調",B26:H26,"&lt;&gt;",B26:H26,"&lt;&gt;調整休")</f>
        <v>3</v>
      </c>
      <c r="J26" s="795">
        <f>SUM(COUNTIF(B26:H26,"9-11,15-19"))*(6)+(COUNTIF(B26:H26,"9-12,16-19"))*(6)+(COUNTIF(B26:H26,"9-13,17-19"))*(6)+(COUNTIF(B26:H26,"9-19"))*(9)+(COUNTIF(B26:H26,"9-17"))*(7.25)+(COUNTIF(B26:H26,"9-16"))*(6.25)+(COUNTIF(B26:H26,"9-15"))*(5.5)+(COUNTIF(B26:H26,"9-14"))*(4.5)+(COUNTIF(B26:H26,"9-13"))*(4)+(COUNTIF(B26:H26,"9-12"))*(3)+(COUNTIF(B26:H26,"9-11:30"))*(2.5)+(COUNTIF(B26:H26,"13-19"))*(5.5)+(COUNTIF(B26:H26,"14-19"))*(4.5)+(COUNTIF(B26:H26,"15-19"))*(4)+(COUNTIF(B26:H26,"16-19"))*(3)+(COUNTIF(B26:H26,"16:30-19"))*(2.5)+(COUNTIF(B26:H26,"10-14"))*(4)</f>
        <v>12</v>
      </c>
      <c r="K26" s="796"/>
    </row>
    <row r="27" spans="1:11" ht="14.45" customHeight="1" x14ac:dyDescent="0.15">
      <c r="A27" s="22" t="s">
        <v>0</v>
      </c>
      <c r="B27" s="23">
        <v>45817</v>
      </c>
      <c r="C27" s="23">
        <v>45818</v>
      </c>
      <c r="D27" s="23">
        <v>45819</v>
      </c>
      <c r="E27" s="23">
        <v>45820</v>
      </c>
      <c r="F27" s="23">
        <v>45821</v>
      </c>
      <c r="G27" s="23">
        <v>45822</v>
      </c>
      <c r="H27" s="23">
        <v>45823</v>
      </c>
      <c r="I27" s="131"/>
      <c r="J27" s="799" t="s">
        <v>2</v>
      </c>
      <c r="K27" s="800"/>
    </row>
    <row r="28" spans="1:11" ht="14.45" customHeight="1" x14ac:dyDescent="0.15">
      <c r="A28" s="22" t="s">
        <v>3</v>
      </c>
      <c r="B28" s="2" t="s">
        <v>4</v>
      </c>
      <c r="C28" s="21" t="s">
        <v>5</v>
      </c>
      <c r="D28" s="21" t="s">
        <v>6</v>
      </c>
      <c r="E28" s="2" t="s">
        <v>7</v>
      </c>
      <c r="F28" s="2" t="s">
        <v>8</v>
      </c>
      <c r="G28" s="2" t="s">
        <v>9</v>
      </c>
      <c r="H28" s="24" t="s">
        <v>10</v>
      </c>
      <c r="I28" s="133"/>
      <c r="J28" s="801"/>
      <c r="K28" s="802"/>
    </row>
    <row r="29" spans="1:11" ht="14.45" customHeight="1" x14ac:dyDescent="0.15">
      <c r="A29" s="126" t="s">
        <v>13</v>
      </c>
      <c r="B29" s="12"/>
      <c r="C29" s="21"/>
      <c r="D29" s="21"/>
      <c r="E29" s="12"/>
      <c r="F29" s="12"/>
      <c r="G29" s="12"/>
      <c r="H29" s="12"/>
      <c r="I29" s="5"/>
      <c r="J29" s="693"/>
      <c r="K29" s="692"/>
    </row>
    <row r="30" spans="1:11" ht="14.45" customHeight="1" x14ac:dyDescent="0.15">
      <c r="A30" s="19" t="s">
        <v>37</v>
      </c>
      <c r="B30" s="12" t="s">
        <v>21</v>
      </c>
      <c r="C30" s="21"/>
      <c r="D30" s="11"/>
      <c r="E30" s="12" t="s">
        <v>21</v>
      </c>
      <c r="F30" s="12"/>
      <c r="G30" s="12" t="s">
        <v>21</v>
      </c>
      <c r="H30" s="12"/>
      <c r="I30" s="5">
        <f t="shared" ref="I30:I38" si="5">COUNTIFS(B30:H30,"&lt;&gt;空",B30:H30,"&lt;&gt;休",B30:H30,"&lt;&gt;調",B30:H30,"&lt;&gt;",B30:H30,"&lt;&gt;調整休")</f>
        <v>3</v>
      </c>
      <c r="J30" s="758">
        <f t="shared" ref="J30:J32" si="6">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13.5</v>
      </c>
      <c r="K30" s="759"/>
    </row>
    <row r="31" spans="1:11" ht="14.45" customHeight="1" x14ac:dyDescent="0.15">
      <c r="A31" s="19" t="s">
        <v>19</v>
      </c>
      <c r="B31" s="12" t="s">
        <v>20</v>
      </c>
      <c r="C31" s="21"/>
      <c r="D31" s="11"/>
      <c r="E31" s="12" t="s">
        <v>20</v>
      </c>
      <c r="F31" s="12"/>
      <c r="G31" s="12" t="s">
        <v>20</v>
      </c>
      <c r="H31" s="16" t="s">
        <v>74</v>
      </c>
      <c r="I31" s="5">
        <f t="shared" si="5"/>
        <v>4</v>
      </c>
      <c r="J31" s="758">
        <f t="shared" si="6"/>
        <v>19.5</v>
      </c>
      <c r="K31" s="759"/>
    </row>
    <row r="32" spans="1:11" ht="14.45" customHeight="1" x14ac:dyDescent="0.15">
      <c r="A32" s="20" t="s">
        <v>26</v>
      </c>
      <c r="B32" s="12"/>
      <c r="C32" s="21"/>
      <c r="D32" s="11"/>
      <c r="E32" s="12" t="s">
        <v>20</v>
      </c>
      <c r="F32" s="12" t="s">
        <v>20</v>
      </c>
      <c r="G32" s="12"/>
      <c r="H32" s="12" t="s">
        <v>51</v>
      </c>
      <c r="I32" s="5">
        <f t="shared" si="5"/>
        <v>3</v>
      </c>
      <c r="J32" s="758">
        <f t="shared" si="6"/>
        <v>14.5</v>
      </c>
      <c r="K32" s="759"/>
    </row>
    <row r="33" spans="1:11" ht="14.45" customHeight="1" x14ac:dyDescent="0.15">
      <c r="A33" s="20" t="s">
        <v>62</v>
      </c>
      <c r="B33" s="12" t="s">
        <v>20</v>
      </c>
      <c r="C33" s="21"/>
      <c r="D33" s="32"/>
      <c r="E33" s="93" t="s">
        <v>84</v>
      </c>
      <c r="F33" s="12" t="s">
        <v>20</v>
      </c>
      <c r="G33" s="12" t="s">
        <v>68</v>
      </c>
      <c r="H33" s="12"/>
      <c r="I33" s="5">
        <f t="shared" si="5"/>
        <v>4</v>
      </c>
      <c r="J33" s="758">
        <f>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草加9-14"))*(4.5)+(COUNTIF(B33:H33,"新田9-14"))*(4.5)+(COUNTIF(B33:H33,"新田14-19"))*(4.5)</f>
        <v>17.5</v>
      </c>
      <c r="K33" s="759"/>
    </row>
    <row r="34" spans="1:11" ht="14.45" customHeight="1" x14ac:dyDescent="0.15">
      <c r="A34" s="20" t="s">
        <v>124</v>
      </c>
      <c r="B34" s="93" t="s">
        <v>84</v>
      </c>
      <c r="C34" s="11"/>
      <c r="D34" s="11"/>
      <c r="E34" s="93" t="s">
        <v>84</v>
      </c>
      <c r="F34" s="103" t="s">
        <v>57</v>
      </c>
      <c r="G34" s="12" t="s">
        <v>20</v>
      </c>
      <c r="H34" s="93" t="s">
        <v>84</v>
      </c>
      <c r="I34" s="5">
        <f t="shared" si="5"/>
        <v>5</v>
      </c>
      <c r="J34" s="758">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草加9-14"))*(4.5)+(COUNTIF(B34:H34,"新田9-14"))*(4.5)+(COUNTIF(B34:H34,"新田14-19"))*(4.5)</f>
        <v>22.5</v>
      </c>
      <c r="K34" s="759"/>
    </row>
    <row r="35" spans="1:11" ht="14.45" customHeight="1" x14ac:dyDescent="0.15">
      <c r="A35" s="71" t="s">
        <v>225</v>
      </c>
      <c r="B35" s="12" t="s">
        <v>21</v>
      </c>
      <c r="C35" s="32"/>
      <c r="D35" s="32"/>
      <c r="E35" s="12" t="s">
        <v>21</v>
      </c>
      <c r="F35" s="12" t="s">
        <v>21</v>
      </c>
      <c r="G35" s="12"/>
      <c r="H35" s="59"/>
      <c r="I35" s="5">
        <f t="shared" si="5"/>
        <v>3</v>
      </c>
      <c r="J35" s="758">
        <f>SUM(COUNTIF(B35:H35,"9-11,15-19"))*(6)+(COUNTIF(B35:H35,"9-12,16-19"))*(6)+(COUNTIF(B35:H35,"9-13,17-19"))*(6)+(COUNTIF(B35:H35,"9-19"))*(9)+(COUNTIF(B35:H35,"9-17"))*(7.25)+(COUNTIF(B35:H35,"9-16"))*(6.25)+(COUNTIF(B35:H35,"9-15"))*(5.5)+(COUNTIF(B35:H35,"9-14"))*(4.5)+(COUNTIF(B35:H35,"9-13"))*(4)+(COUNTIF(B35:H35,"9-12"))*(3)+(COUNTIF(B35:H35,"9-11:30"))*(2.5)+(COUNTIF(B35:H35,"13-19"))*(5.5)+(COUNTIF(B35:H35,"14-19"))*(4.5)+(COUNTIF(B35:H35,"15-19"))*(4)+(COUNTIF(B35:H35,"16-19"))*(3)+(COUNTIF(B35:H35,"16:30-19"))*(2.5)+(COUNTIF(B35:H35,"10-14"))*(4)+(COUNTIF(B35:H35,"草加9-14"))*(4.5)+(COUNTIF(B35:H35,"新田9-14"))*(4.5)+(COUNTIF(B35:H35,"新田14-19"))*(4.5)</f>
        <v>13.5</v>
      </c>
      <c r="K35" s="759"/>
    </row>
    <row r="36" spans="1:11" ht="14.45" customHeight="1" x14ac:dyDescent="0.15">
      <c r="A36" s="71" t="s">
        <v>200</v>
      </c>
      <c r="B36" s="12"/>
      <c r="C36" s="32"/>
      <c r="D36" s="32"/>
      <c r="E36" s="12" t="s">
        <v>20</v>
      </c>
      <c r="F36" s="12"/>
      <c r="G36" s="12" t="s">
        <v>20</v>
      </c>
      <c r="H36" s="12" t="s">
        <v>20</v>
      </c>
      <c r="I36" s="5">
        <f t="shared" si="5"/>
        <v>3</v>
      </c>
      <c r="J36" s="758">
        <f>SUM(COUNTIF(B36:H36,"9-11,15-19"))*(6)+(COUNTIF(B36:H36,"9-12,16-19"))*(6)+(COUNTIF(B36:H36,"9-13,17-19"))*(6)+(COUNTIF(B36:H36,"9-19"))*(9)+(COUNTIF(B36:H36,"9-17"))*(7.25)+(COUNTIF(B36:H36,"9-16"))*(6.25)+(COUNTIF(B36:H36,"9-15"))*(5.5)+(COUNTIF(B36:H36,"9-14"))*(4.5)+(COUNTIF(B36:H36,"9-13"))*(4)+(COUNTIF(B36:H36,"9-12"))*(3)+(COUNTIF(B36:H36,"9-11:30"))*(2.5)+(COUNTIF(B36:H36,"13-19"))*(5.5)+(COUNTIF(B36:H36,"14-19"))*(4.5)+(COUNTIF(B36:H36,"15-19"))*(4)+(COUNTIF(B36:H36,"16-19"))*(3)+(COUNTIF(B36:H36,"16:30-19"))*(2.5)+(COUNTIF(B36:H36,"10-14"))*(4)+(COUNTIF(B36:H36,"草加9-14"))*(4.5)+(COUNTIF(B36:H36,"新田9-14"))*(4.5)+(COUNTIF(B36:H36,"新田14-19"))*(4.5)</f>
        <v>13.5</v>
      </c>
      <c r="K36" s="759"/>
    </row>
    <row r="37" spans="1:11" ht="14.45" customHeight="1" thickBot="1" x14ac:dyDescent="0.2">
      <c r="A37" s="248" t="s">
        <v>38</v>
      </c>
      <c r="B37" s="251" t="s">
        <v>57</v>
      </c>
      <c r="C37" s="250"/>
      <c r="D37" s="250"/>
      <c r="E37" s="249"/>
      <c r="F37" s="249" t="s">
        <v>21</v>
      </c>
      <c r="G37" s="251" t="s">
        <v>56</v>
      </c>
      <c r="H37" s="251" t="s">
        <v>56</v>
      </c>
      <c r="I37" s="252">
        <f t="shared" si="5"/>
        <v>4</v>
      </c>
      <c r="J37" s="1044">
        <f>SUM(COUNTIF(B37:H37,"9-11,15-19"))*(6)+(COUNTIF(B37:H37,"9-12,16-19"))*(6)+(COUNTIF(B37:H37,"9-13,17-19"))*(6)+(COUNTIF(B37:H37,"9-19"))*(9)+(COUNTIF(B37:H37,"9-17"))*(7.25)+(COUNTIF(B37:H37,"9-16"))*(6.25)+(COUNTIF(B37:H37,"9-15"))*(5.5)+(COUNTIF(B37:H37,"9-14"))*(4.5)+(COUNTIF(B37:H37,"9-13"))*(4)+(COUNTIF(B37:H37,"9-12"))*(3)+(COUNTIF(B37:H37,"9-11:30"))*(2.5)+(COUNTIF(B37:H37,"13-19"))*(5.5)+(COUNTIF(B37:H37,"14-19"))*(4.5)+(COUNTIF(B37:H37,"15-19"))*(4)+(COUNTIF(B37:H37,"16-19"))*(3)+(COUNTIF(B37:H37,"16:30-19"))*(2.5)+(COUNTIF(B37:H37,"10-14"))*(4)+(COUNTIF(B37:H37,"草加9-14"))*(4.5)+(COUNTIF(B37:H37,"新田9-14"))*(4.5)+(COUNTIF(B37:H37,"新田14-19"))*(4.5)</f>
        <v>18</v>
      </c>
      <c r="K37" s="1045"/>
    </row>
    <row r="38" spans="1:11" ht="14.45" customHeight="1" thickTop="1" x14ac:dyDescent="0.15">
      <c r="A38" s="47" t="s">
        <v>39</v>
      </c>
      <c r="B38" s="29" t="s">
        <v>29</v>
      </c>
      <c r="C38" s="106"/>
      <c r="D38" s="106"/>
      <c r="E38" s="29" t="s">
        <v>29</v>
      </c>
      <c r="F38" s="40"/>
      <c r="G38" s="29"/>
      <c r="H38" s="29" t="s">
        <v>29</v>
      </c>
      <c r="I38" s="43">
        <f t="shared" si="5"/>
        <v>3</v>
      </c>
      <c r="J38" s="795">
        <f>SUM(COUNTIF(B38:H38,"9-11,15-19"))*(6)+(COUNTIF(B38:H38,"9-12,16-19"))*(6)+(COUNTIF(B38:H38,"9-13,17-19"))*(6)+(COUNTIF(B38:H38,"9-19"))*(9)+(COUNTIF(B38:H38,"9-17"))*(7.25)+(COUNTIF(B38:H38,"9-16"))*(6.25)+(COUNTIF(B38:H38,"9-15"))*(5.5)+(COUNTIF(B38:H38,"9-14"))*(4.5)+(COUNTIF(B38:H38,"9-13"))*(4)+(COUNTIF(B38:H38,"9-12"))*(3)+(COUNTIF(B38:H38,"9-11:30"))*(2.5)+(COUNTIF(B38:H38,"13-19"))*(5.5)+(COUNTIF(B38:H38,"14-19"))*(4.5)+(COUNTIF(B38:H38,"15-19"))*(4)+(COUNTIF(B38:H38,"16-19"))*(3)+(COUNTIF(B38:H38,"16:30-19"))*(2.5)+(COUNTIF(B38:H38,"10-14"))*(4)</f>
        <v>12</v>
      </c>
      <c r="K38" s="796"/>
    </row>
    <row r="39" spans="1:11" ht="14.45" customHeight="1" x14ac:dyDescent="0.15">
      <c r="A39" s="22" t="s">
        <v>0</v>
      </c>
      <c r="B39" s="90">
        <v>45824</v>
      </c>
      <c r="C39" s="90">
        <v>45825</v>
      </c>
      <c r="D39" s="90">
        <v>45826</v>
      </c>
      <c r="E39" s="90">
        <v>45827</v>
      </c>
      <c r="F39" s="90">
        <v>45828</v>
      </c>
      <c r="G39" s="90">
        <v>45829</v>
      </c>
      <c r="H39" s="90">
        <v>45830</v>
      </c>
      <c r="I39" s="131"/>
      <c r="J39" s="799" t="s">
        <v>2</v>
      </c>
      <c r="K39" s="800"/>
    </row>
    <row r="40" spans="1:11" ht="14.45" customHeight="1" x14ac:dyDescent="0.15">
      <c r="A40" s="22" t="s">
        <v>3</v>
      </c>
      <c r="B40" s="2" t="s">
        <v>4</v>
      </c>
      <c r="C40" s="21" t="s">
        <v>5</v>
      </c>
      <c r="D40" s="21" t="s">
        <v>6</v>
      </c>
      <c r="E40" s="2" t="s">
        <v>7</v>
      </c>
      <c r="F40" s="2" t="s">
        <v>8</v>
      </c>
      <c r="G40" s="2" t="s">
        <v>9</v>
      </c>
      <c r="H40" s="24" t="s">
        <v>10</v>
      </c>
      <c r="I40" s="133"/>
      <c r="J40" s="801"/>
      <c r="K40" s="802"/>
    </row>
    <row r="41" spans="1:11" ht="14.45" customHeight="1" x14ac:dyDescent="0.15">
      <c r="A41" s="126" t="s">
        <v>12</v>
      </c>
      <c r="B41" s="12"/>
      <c r="C41" s="21"/>
      <c r="D41" s="21"/>
      <c r="E41" s="12"/>
      <c r="F41" s="12"/>
      <c r="G41" s="12"/>
      <c r="H41" s="12"/>
      <c r="I41" s="5"/>
      <c r="J41" s="682"/>
      <c r="K41" s="692"/>
    </row>
    <row r="42" spans="1:11" ht="14.45" customHeight="1" x14ac:dyDescent="0.15">
      <c r="A42" s="19" t="s">
        <v>37</v>
      </c>
      <c r="B42" s="12" t="s">
        <v>21</v>
      </c>
      <c r="C42" s="21"/>
      <c r="D42" s="11"/>
      <c r="E42" s="12" t="s">
        <v>21</v>
      </c>
      <c r="F42" s="12"/>
      <c r="G42" s="12" t="s">
        <v>22</v>
      </c>
      <c r="H42" s="12" t="s">
        <v>20</v>
      </c>
      <c r="I42" s="5">
        <f t="shared" ref="I42:I45" si="7">COUNTIFS(B42:H42,"&lt;&gt;空",B42:H42,"&lt;&gt;休",B42:H42,"&lt;&gt;調",B42:H42,"&lt;&gt;",B42:H42,"&lt;&gt;調整休")</f>
        <v>4</v>
      </c>
      <c r="J42" s="758">
        <f t="shared" ref="J42:J44" si="8">SUM(COUNTIF(B42:H42,"9-11,15-19"))*(6)+(COUNTIF(B42:H42,"9-12,16-19"))*(6)+(COUNTIF(B42:H42,"9-13,17-19"))*(6)+(COUNTIF(B42:H42,"9-19"))*(9)+(COUNTIF(B42:H42,"9-17"))*(7.25)+(COUNTIF(B42:H42,"9-16"))*(6.25)+(COUNTIF(B42:H42,"9-15"))*(5.5)+(COUNTIF(B42:H42,"9-14"))*(4.5)+(COUNTIF(B42:H42,"9-13"))*(4)+(COUNTIF(B42:H42,"9-12"))*(3)+(COUNTIF(B42:H42,"9-11:30"))*(2.5)+(COUNTIF(B42:H42,"13-19"))*(5.5)+(COUNTIF(B42:H42,"14-19"))*(4.5)+(COUNTIF(B42:H42,"15-19"))*(4)+(COUNTIF(B42:H42,"16-19"))*(3)+(COUNTIF(B42:H42,"16:30-19"))*(2.5)+(COUNTIF(B42:H42,"10-14"))*(4)+(COUNTIF(B42:H42,"草加9-14"))*(4.5)+(COUNTIF(B42:H42,"新田9-14"))*(4.5)+(COUNTIF(B42:H42,"新田14-19"))*(4.5)</f>
        <v>19</v>
      </c>
      <c r="K42" s="759"/>
    </row>
    <row r="43" spans="1:11" ht="14.45" customHeight="1" x14ac:dyDescent="0.15">
      <c r="A43" s="19" t="s">
        <v>19</v>
      </c>
      <c r="B43" s="12"/>
      <c r="C43" s="21"/>
      <c r="D43" s="11"/>
      <c r="E43" s="12" t="s">
        <v>20</v>
      </c>
      <c r="F43" s="12"/>
      <c r="G43" s="12" t="s">
        <v>20</v>
      </c>
      <c r="H43" s="16" t="s">
        <v>41</v>
      </c>
      <c r="I43" s="5">
        <f t="shared" si="7"/>
        <v>3</v>
      </c>
      <c r="J43" s="758">
        <f t="shared" si="8"/>
        <v>15</v>
      </c>
      <c r="K43" s="759"/>
    </row>
    <row r="44" spans="1:11" ht="14.45" customHeight="1" x14ac:dyDescent="0.15">
      <c r="A44" s="20" t="s">
        <v>26</v>
      </c>
      <c r="B44" s="12" t="s">
        <v>20</v>
      </c>
      <c r="C44" s="21"/>
      <c r="D44" s="11"/>
      <c r="E44" s="12" t="s">
        <v>20</v>
      </c>
      <c r="F44" s="12"/>
      <c r="G44" s="12"/>
      <c r="H44" s="12" t="s">
        <v>51</v>
      </c>
      <c r="I44" s="5">
        <f t="shared" si="7"/>
        <v>3</v>
      </c>
      <c r="J44" s="758">
        <f t="shared" si="8"/>
        <v>14.5</v>
      </c>
      <c r="K44" s="759"/>
    </row>
    <row r="45" spans="1:11" ht="14.45" customHeight="1" x14ac:dyDescent="0.15">
      <c r="A45" s="20" t="s">
        <v>62</v>
      </c>
      <c r="B45" s="12" t="s">
        <v>20</v>
      </c>
      <c r="C45" s="21"/>
      <c r="D45" s="32"/>
      <c r="E45" s="93" t="s">
        <v>84</v>
      </c>
      <c r="F45" s="12" t="s">
        <v>20</v>
      </c>
      <c r="G45" s="12" t="s">
        <v>68</v>
      </c>
      <c r="H45" s="12"/>
      <c r="I45" s="5">
        <f t="shared" si="7"/>
        <v>4</v>
      </c>
      <c r="J45" s="758">
        <f>SUM(COUNTIF(B45:H45,"9-11,15-19"))*(6)+(COUNTIF(B45:H45,"9-12,16-19"))*(6)+(COUNTIF(B45:H45,"9-13,17-19"))*(6)+(COUNTIF(B45:H45,"9-19"))*(9)+(COUNTIF(B45:H45,"9-17"))*(7.25)+(COUNTIF(B45:H45,"9-16"))*(6.25)+(COUNTIF(B45:H45,"9-15"))*(5.5)+(COUNTIF(B45:H45,"9-14"))*(4.5)+(COUNTIF(B45:H45,"9-13"))*(4)+(COUNTIF(B45:H45,"9-12"))*(3)+(COUNTIF(B45:H45,"9-11:30"))*(2.5)+(COUNTIF(B45:H45,"13-19"))*(5.5)+(COUNTIF(B45:H45,"14-19"))*(4.5)+(COUNTIF(B45:H45,"15-19"))*(4)+(COUNTIF(B45:H45,"16-19"))*(3)+(COUNTIF(B45:H45,"16:30-19"))*(2.5)+(COUNTIF(B45:H45,"10-14"))*(4)+(COUNTIF(B45:H45,"草加9-14"))*(4.5)+(COUNTIF(B45:H45,"新田9-14"))*(4.5)+(COUNTIF(B45:H45,"新田14-19"))*(4.5)</f>
        <v>17.5</v>
      </c>
      <c r="K45" s="759"/>
    </row>
    <row r="46" spans="1:11" ht="14.45" customHeight="1" x14ac:dyDescent="0.15">
      <c r="A46" s="20" t="s">
        <v>124</v>
      </c>
      <c r="B46" s="93" t="s">
        <v>84</v>
      </c>
      <c r="C46" s="11"/>
      <c r="D46" s="11"/>
      <c r="E46" s="93" t="s">
        <v>84</v>
      </c>
      <c r="F46" s="12" t="s">
        <v>20</v>
      </c>
      <c r="G46" s="12" t="s">
        <v>21</v>
      </c>
      <c r="H46" s="93" t="s">
        <v>84</v>
      </c>
      <c r="I46" s="5">
        <f>COUNTIFS(B46:H46,"&lt;&gt;空",B46:H46,"&lt;&gt;休",B46:H46,"&lt;&gt;調",B46:H46,"&lt;&gt;",B46:H46,"&lt;&gt;調整休")</f>
        <v>5</v>
      </c>
      <c r="J46" s="758">
        <f>SUM(COUNTIF(B46:H46,"9-11,15-19"))*(6)+(COUNTIF(B46:H46,"9-12,16-19"))*(6)+(COUNTIF(B46:H46,"9-13,17-19"))*(6)+(COUNTIF(B46:H46,"9-19"))*(9)+(COUNTIF(B46:H46,"9-17"))*(7.25)+(COUNTIF(B46:H46,"9-16"))*(6.25)+(COUNTIF(B46:H46,"9-15"))*(5.5)+(COUNTIF(B46:H46,"9-14"))*(4.5)+(COUNTIF(B46:H46,"9-13"))*(4)+(COUNTIF(B46:H46,"9-12"))*(3)+(COUNTIF(B46:H46,"9-11:30"))*(2.5)+(COUNTIF(B46:H46,"13-19"))*(5.5)+(COUNTIF(B46:H46,"14-19"))*(4.5)+(COUNTIF(B46:H46,"15-19"))*(4)+(COUNTIF(B46:H46,"16-19"))*(3)+(COUNTIF(B46:H46,"16:30-19"))*(2.5)+(COUNTIF(B46:H46,"10-14"))*(4)+(COUNTIF(B46:H46,"草加9-14"))*(4.5)+(COUNTIF(B46:H46,"新田9-14"))*(4.5)+(COUNTIF(B46:H46,"新田14-19"))*(4.5)</f>
        <v>22.5</v>
      </c>
      <c r="K46" s="759"/>
    </row>
    <row r="47" spans="1:11" ht="14.45" customHeight="1" x14ac:dyDescent="0.15">
      <c r="A47" s="71" t="s">
        <v>225</v>
      </c>
      <c r="B47" s="59"/>
      <c r="C47" s="32"/>
      <c r="D47" s="32"/>
      <c r="E47" s="12" t="s">
        <v>21</v>
      </c>
      <c r="F47" s="59"/>
      <c r="G47" s="12"/>
      <c r="H47" s="12" t="s">
        <v>20</v>
      </c>
      <c r="I47" s="5">
        <f t="shared" ref="I47:I49" si="9">COUNTIFS(B47:H47,"&lt;&gt;空",B47:H47,"&lt;&gt;休",B47:H47,"&lt;&gt;調",B47:H47,"&lt;&gt;",B47:H47,"&lt;&gt;調整休")</f>
        <v>2</v>
      </c>
      <c r="J47" s="758">
        <f>SUM(COUNTIF(B47:H47,"9-11,15-19"))*(6)+(COUNTIF(B47:H47,"9-12,16-19"))*(6)+(COUNTIF(B47:H47,"9-13,17-19"))*(6)+(COUNTIF(B47:H47,"9-19"))*(9)+(COUNTIF(B47:H47,"9-17"))*(7.25)+(COUNTIF(B47:H47,"9-16"))*(6.25)+(COUNTIF(B47:H47,"9-15"))*(5.5)+(COUNTIF(B47:H47,"9-14"))*(4.5)+(COUNTIF(B47:H47,"9-13"))*(4)+(COUNTIF(B47:H47,"9-12"))*(3)+(COUNTIF(B47:H47,"9-11:30"))*(2.5)+(COUNTIF(B47:H47,"13-19"))*(5.5)+(COUNTIF(B47:H47,"14-19"))*(4.5)+(COUNTIF(B47:H47,"15-19"))*(4)+(COUNTIF(B47:H47,"16-19"))*(3)+(COUNTIF(B47:H47,"16:30-19"))*(2.5)+(COUNTIF(B47:H47,"10-14"))*(4)+(COUNTIF(B47:H47,"草加9-14"))*(4.5)+(COUNTIF(B47:H47,"新田9-14"))*(4.5)+(COUNTIF(B47:H47,"新田14-19"))*(4.5)</f>
        <v>9</v>
      </c>
      <c r="K47" s="759"/>
    </row>
    <row r="48" spans="1:11" ht="14.45" customHeight="1" x14ac:dyDescent="0.15">
      <c r="A48" s="71" t="s">
        <v>200</v>
      </c>
      <c r="B48" s="12"/>
      <c r="C48" s="32"/>
      <c r="D48" s="32"/>
      <c r="E48" s="12" t="s">
        <v>20</v>
      </c>
      <c r="F48" s="12"/>
      <c r="G48" s="12" t="s">
        <v>20</v>
      </c>
      <c r="H48" s="12" t="s">
        <v>20</v>
      </c>
      <c r="I48" s="5">
        <f t="shared" si="9"/>
        <v>3</v>
      </c>
      <c r="J48" s="758">
        <f>SUM(COUNTIF(B48:H48,"9-11,15-19"))*(6)+(COUNTIF(B48:H48,"9-12,16-19"))*(6)+(COUNTIF(B48:H48,"9-13,17-19"))*(6)+(COUNTIF(B48:H48,"9-19"))*(9)+(COUNTIF(B48:H48,"9-17"))*(7.25)+(COUNTIF(B48:H48,"9-16"))*(6.25)+(COUNTIF(B48:H48,"9-15"))*(5.5)+(COUNTIF(B48:H48,"9-14"))*(4.5)+(COUNTIF(B48:H48,"9-13"))*(4)+(COUNTIF(B48:H48,"9-12"))*(3)+(COUNTIF(B48:H48,"9-11:30"))*(2.5)+(COUNTIF(B48:H48,"13-19"))*(5.5)+(COUNTIF(B48:H48,"14-19"))*(4.5)+(COUNTIF(B48:H48,"15-19"))*(4)+(COUNTIF(B48:H48,"16-19"))*(3)+(COUNTIF(B48:H48,"16:30-19"))*(2.5)+(COUNTIF(B48:H48,"10-14"))*(4)+(COUNTIF(B48:H48,"草加9-14"))*(4.5)+(COUNTIF(B48:H48,"新田9-14"))*(4.5)+(COUNTIF(B48:H48,"新田14-19"))*(4.5)</f>
        <v>13.5</v>
      </c>
      <c r="K48" s="759"/>
    </row>
    <row r="49" spans="1:14" ht="14.45" customHeight="1" thickBot="1" x14ac:dyDescent="0.2">
      <c r="A49" s="248" t="s">
        <v>38</v>
      </c>
      <c r="B49" s="249" t="s">
        <v>21</v>
      </c>
      <c r="C49" s="250"/>
      <c r="D49" s="250"/>
      <c r="E49" s="249"/>
      <c r="F49" s="249" t="s">
        <v>21</v>
      </c>
      <c r="G49" s="251" t="s">
        <v>57</v>
      </c>
      <c r="H49" s="251" t="s">
        <v>56</v>
      </c>
      <c r="I49" s="252">
        <f t="shared" si="9"/>
        <v>4</v>
      </c>
      <c r="J49" s="1044">
        <f>SUM(COUNTIF(B49:H49,"9-11,15-19"))*(6)+(COUNTIF(B49:H49,"9-12,16-19"))*(6)+(COUNTIF(B49:H49,"9-13,17-19"))*(6)+(COUNTIF(B49:H49,"9-19"))*(9)+(COUNTIF(B49:H49,"9-17"))*(7.25)+(COUNTIF(B49:H49,"9-16"))*(6.25)+(COUNTIF(B49:H49,"9-15"))*(5.5)+(COUNTIF(B49:H49,"9-14"))*(4.5)+(COUNTIF(B49:H49,"9-13"))*(4)+(COUNTIF(B49:H49,"9-12"))*(3)+(COUNTIF(B49:H49,"9-11:30"))*(2.5)+(COUNTIF(B49:H49,"13-19"))*(5.5)+(COUNTIF(B49:H49,"14-19"))*(4.5)+(COUNTIF(B49:H49,"15-19"))*(4)+(COUNTIF(B49:H49,"16-19"))*(3)+(COUNTIF(B49:H49,"16:30-19"))*(2.5)+(COUNTIF(B49:H49,"10-14"))*(4)+(COUNTIF(B49:H49,"草加9-14"))*(4.5)+(COUNTIF(B49:H49,"新田9-14"))*(4.5)+(COUNTIF(B49:H49,"新田14-19"))*(4.5)</f>
        <v>18</v>
      </c>
      <c r="K49" s="1045"/>
    </row>
    <row r="50" spans="1:14" ht="14.45" customHeight="1" thickTop="1" x14ac:dyDescent="0.15">
      <c r="A50" s="47" t="s">
        <v>39</v>
      </c>
      <c r="B50" s="29" t="s">
        <v>29</v>
      </c>
      <c r="C50" s="106"/>
      <c r="D50" s="106"/>
      <c r="E50" s="29" t="s">
        <v>29</v>
      </c>
      <c r="F50" s="40"/>
      <c r="G50" s="40"/>
      <c r="H50" s="29" t="s">
        <v>29</v>
      </c>
      <c r="I50" s="43">
        <f>COUNTIFS(B50:H50,"&lt;&gt;空",B50:H50,"&lt;&gt;休",B50:H50,"&lt;&gt;調",B50:H50,"&lt;&gt;",B50:H50,"&lt;&gt;調整休")</f>
        <v>3</v>
      </c>
      <c r="J50" s="795">
        <f>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f>
        <v>12</v>
      </c>
      <c r="K50" s="796"/>
    </row>
    <row r="51" spans="1:14" ht="14.45" customHeight="1" x14ac:dyDescent="0.15">
      <c r="A51" s="22" t="s">
        <v>0</v>
      </c>
      <c r="B51" s="23">
        <v>45831</v>
      </c>
      <c r="C51" s="23">
        <v>45832</v>
      </c>
      <c r="D51" s="23">
        <v>45833</v>
      </c>
      <c r="E51" s="23">
        <v>45834</v>
      </c>
      <c r="F51" s="23">
        <v>45835</v>
      </c>
      <c r="G51" s="23">
        <v>45836</v>
      </c>
      <c r="H51" s="23">
        <v>45837</v>
      </c>
      <c r="I51" s="131"/>
      <c r="J51" s="799" t="s">
        <v>2</v>
      </c>
      <c r="K51" s="800"/>
    </row>
    <row r="52" spans="1:14" ht="14.45" customHeight="1" x14ac:dyDescent="0.15">
      <c r="A52" s="22" t="s">
        <v>3</v>
      </c>
      <c r="B52" s="2" t="s">
        <v>4</v>
      </c>
      <c r="C52" s="316" t="s">
        <v>5</v>
      </c>
      <c r="D52" s="21" t="s">
        <v>6</v>
      </c>
      <c r="E52" s="2" t="s">
        <v>7</v>
      </c>
      <c r="F52" s="2" t="s">
        <v>8</v>
      </c>
      <c r="G52" s="2" t="s">
        <v>9</v>
      </c>
      <c r="H52" s="24" t="s">
        <v>10</v>
      </c>
      <c r="I52" s="133"/>
      <c r="J52" s="801"/>
      <c r="K52" s="802"/>
    </row>
    <row r="53" spans="1:14" ht="14.45" customHeight="1" x14ac:dyDescent="0.15">
      <c r="A53" s="126" t="s">
        <v>13</v>
      </c>
      <c r="B53" s="12"/>
      <c r="C53" s="21"/>
      <c r="D53" s="21"/>
      <c r="E53" s="12"/>
      <c r="F53" s="12"/>
      <c r="G53" s="12"/>
      <c r="H53" s="12"/>
      <c r="I53" s="5"/>
      <c r="J53" s="693"/>
      <c r="K53" s="692"/>
    </row>
    <row r="54" spans="1:14" ht="14.45" customHeight="1" x14ac:dyDescent="0.15">
      <c r="A54" s="19" t="s">
        <v>37</v>
      </c>
      <c r="B54" s="12" t="s">
        <v>21</v>
      </c>
      <c r="C54" s="21"/>
      <c r="D54" s="11"/>
      <c r="E54" s="12" t="s">
        <v>21</v>
      </c>
      <c r="F54" s="12"/>
      <c r="G54" s="12" t="s">
        <v>22</v>
      </c>
      <c r="H54" s="12"/>
      <c r="I54" s="5">
        <f t="shared" ref="I54:I62" si="10">COUNTIFS(B54:H54,"&lt;&gt;空",B54:H54,"&lt;&gt;休",B54:H54,"&lt;&gt;調",B54:H54,"&lt;&gt;",B54:H54,"&lt;&gt;調整休")</f>
        <v>3</v>
      </c>
      <c r="J54" s="758">
        <f t="shared" ref="J54:J56" si="11">SUM(COUNTIF(B54:H54,"9-11,15-19"))*(6)+(COUNTIF(B54:H54,"9-12,16-19"))*(6)+(COUNTIF(B54:H54,"9-13,17-19"))*(6)+(COUNTIF(B54:H54,"9-19"))*(9)+(COUNTIF(B54:H54,"9-17"))*(7.25)+(COUNTIF(B54:H54,"9-16"))*(6.25)+(COUNTIF(B54:H54,"9-15"))*(5.5)+(COUNTIF(B54:H54,"9-14"))*(4.5)+(COUNTIF(B54:H54,"9-13"))*(4)+(COUNTIF(B54:H54,"9-12"))*(3)+(COUNTIF(B54:H54,"9-11:30"))*(2.5)+(COUNTIF(B54:H54,"13-19"))*(5.5)+(COUNTIF(B54:H54,"14-19"))*(4.5)+(COUNTIF(B54:H54,"15-19"))*(4)+(COUNTIF(B54:H54,"16-19"))*(3)+(COUNTIF(B54:H54,"16:30-19"))*(2.5)+(COUNTIF(B54:H54,"10-14"))*(4)+(COUNTIF(B54:H54,"草加9-14"))*(4.5)+(COUNTIF(B54:H54,"新田9-14"))*(4.5)+(COUNTIF(B54:H54,"新田14-19"))*(4.5)</f>
        <v>14.5</v>
      </c>
      <c r="K54" s="759"/>
    </row>
    <row r="55" spans="1:14" ht="14.45" customHeight="1" x14ac:dyDescent="0.15">
      <c r="A55" s="19" t="s">
        <v>19</v>
      </c>
      <c r="B55" s="12" t="s">
        <v>20</v>
      </c>
      <c r="C55" s="21"/>
      <c r="D55" s="11"/>
      <c r="E55" s="12" t="s">
        <v>20</v>
      </c>
      <c r="F55" s="12"/>
      <c r="G55" s="59"/>
      <c r="H55" s="16" t="s">
        <v>74</v>
      </c>
      <c r="I55" s="5">
        <f t="shared" si="10"/>
        <v>3</v>
      </c>
      <c r="J55" s="758">
        <f t="shared" si="11"/>
        <v>15</v>
      </c>
      <c r="K55" s="759"/>
    </row>
    <row r="56" spans="1:14" ht="14.45" customHeight="1" x14ac:dyDescent="0.15">
      <c r="A56" s="20" t="s">
        <v>26</v>
      </c>
      <c r="B56" s="12"/>
      <c r="C56" s="21"/>
      <c r="D56" s="11"/>
      <c r="E56" s="12" t="s">
        <v>20</v>
      </c>
      <c r="F56" s="12" t="s">
        <v>20</v>
      </c>
      <c r="G56" s="12"/>
      <c r="H56" s="12" t="s">
        <v>51</v>
      </c>
      <c r="I56" s="5">
        <f t="shared" si="10"/>
        <v>3</v>
      </c>
      <c r="J56" s="758">
        <f t="shared" si="11"/>
        <v>14.5</v>
      </c>
      <c r="K56" s="759"/>
    </row>
    <row r="57" spans="1:14" ht="14.45" customHeight="1" x14ac:dyDescent="0.15">
      <c r="A57" s="20" t="s">
        <v>62</v>
      </c>
      <c r="B57" s="12" t="s">
        <v>20</v>
      </c>
      <c r="C57" s="21"/>
      <c r="D57" s="32"/>
      <c r="E57" s="93" t="s">
        <v>107</v>
      </c>
      <c r="F57" s="12" t="s">
        <v>20</v>
      </c>
      <c r="G57" s="12" t="s">
        <v>68</v>
      </c>
      <c r="H57" s="12"/>
      <c r="I57" s="5">
        <f t="shared" si="10"/>
        <v>4</v>
      </c>
      <c r="J57" s="758">
        <f>SUM(COUNTIF(B57:H57,"9-11,15-19"))*(6)+(COUNTIF(B57:H57,"9-12,16-19"))*(6)+(COUNTIF(B57:H57,"9-13,17-19"))*(6)+(COUNTIF(B57:H57,"9-19"))*(9)+(COUNTIF(B57:H57,"9-17"))*(7.25)+(COUNTIF(B57:H57,"9-16"))*(6.25)+(COUNTIF(B57:H57,"9-15"))*(5.5)+(COUNTIF(B57:H57,"9-14"))*(4.5)+(COUNTIF(B57:H57,"9-13"))*(4)+(COUNTIF(B57:H57,"9-12"))*(3)+(COUNTIF(B57:H57,"9-11:30"))*(2.5)+(COUNTIF(B57:H57,"13-19"))*(5.5)+(COUNTIF(B57:H57,"14-19"))*(4.5)+(COUNTIF(B57:H57,"15-19"))*(4)+(COUNTIF(B57:H57,"16-19"))*(3)+(COUNTIF(B57:H57,"16:30-19"))*(2.5)+(COUNTIF(B57:H57,"10-14"))*(4)+(COUNTIF(B57:H57,"草加9-14"))*(4.5)+(COUNTIF(B57:H57,"新田9-14"))*(4.5)+(COUNTIF(B57:H57,"新田14-19"))*(4.5)</f>
        <v>13</v>
      </c>
      <c r="K57" s="759"/>
    </row>
    <row r="58" spans="1:14" ht="14.45" customHeight="1" x14ac:dyDescent="0.15">
      <c r="A58" s="20" t="s">
        <v>124</v>
      </c>
      <c r="B58" s="93" t="s">
        <v>84</v>
      </c>
      <c r="C58" s="11"/>
      <c r="D58" s="11"/>
      <c r="E58" s="93" t="s">
        <v>97</v>
      </c>
      <c r="F58" s="103" t="s">
        <v>57</v>
      </c>
      <c r="G58" s="12" t="s">
        <v>21</v>
      </c>
      <c r="H58" s="59"/>
      <c r="I58" s="5">
        <f t="shared" si="10"/>
        <v>4</v>
      </c>
      <c r="J58" s="758">
        <f>SUM(COUNTIF(B58:H58,"9-11,15-19"))*(6)+(COUNTIF(B58:H58,"9-12,16-19"))*(6)+(COUNTIF(B58:H58,"9-13,17-19"))*(6)+(COUNTIF(B58:H58,"9-19"))*(9)+(COUNTIF(B58:H58,"9-17"))*(7.25)+(COUNTIF(B58:H58,"9-16"))*(6.25)+(COUNTIF(B58:H58,"9-15"))*(5.5)+(COUNTIF(B58:H58,"9-14"))*(4.5)+(COUNTIF(B58:H58,"9-13"))*(4)+(COUNTIF(B58:H58,"9-12"))*(3)+(COUNTIF(B58:H58,"9-11:30"))*(2.5)+(COUNTIF(B58:H58,"13-19"))*(5.5)+(COUNTIF(B58:H58,"14-19"))*(4.5)+(COUNTIF(B58:H58,"15-19"))*(4)+(COUNTIF(B58:H58,"16-19"))*(3)+(COUNTIF(B58:H58,"16:30-19"))*(2.5)+(COUNTIF(B58:H58,"10-14"))*(4)+(COUNTIF(B58:H58,"草加9-14"))*(4.5)+(COUNTIF(B58:H58,"新田9-14"))*(4.5)+(COUNTIF(B58:H58,"新田14-19"))*(4.5)</f>
        <v>13.5</v>
      </c>
      <c r="K58" s="759"/>
    </row>
    <row r="59" spans="1:14" ht="14.45" customHeight="1" x14ac:dyDescent="0.15">
      <c r="A59" s="71" t="s">
        <v>225</v>
      </c>
      <c r="B59" s="12" t="s">
        <v>21</v>
      </c>
      <c r="C59" s="32"/>
      <c r="D59" s="32"/>
      <c r="E59" s="12" t="s">
        <v>21</v>
      </c>
      <c r="F59" s="12" t="s">
        <v>21</v>
      </c>
      <c r="G59" s="12"/>
      <c r="H59" s="12" t="s">
        <v>20</v>
      </c>
      <c r="I59" s="5">
        <f t="shared" si="10"/>
        <v>4</v>
      </c>
      <c r="J59" s="758">
        <f>SUM(COUNTIF(B59:H59,"9-11,15-19"))*(6)+(COUNTIF(B59:H59,"9-12,16-19"))*(6)+(COUNTIF(B59:H59,"9-13,17-19"))*(6)+(COUNTIF(B59:H59,"9-19"))*(9)+(COUNTIF(B59:H59,"9-17"))*(7.25)+(COUNTIF(B59:H59,"9-16"))*(6.25)+(COUNTIF(B59:H59,"9-15"))*(5.5)+(COUNTIF(B59:H59,"9-14"))*(4.5)+(COUNTIF(B59:H59,"9-13"))*(4)+(COUNTIF(B59:H59,"9-12"))*(3)+(COUNTIF(B59:H59,"9-11:30"))*(2.5)+(COUNTIF(B59:H59,"13-19"))*(5.5)+(COUNTIF(B59:H59,"14-19"))*(4.5)+(COUNTIF(B59:H59,"15-19"))*(4)+(COUNTIF(B59:H59,"16-19"))*(3)+(COUNTIF(B59:H59,"16:30-19"))*(2.5)+(COUNTIF(B59:H59,"10-14"))*(4)+(COUNTIF(B59:H59,"草加9-14"))*(4.5)+(COUNTIF(B59:H59,"新田9-14"))*(4.5)+(COUNTIF(B59:H59,"新田14-19"))*(4.5)</f>
        <v>18</v>
      </c>
      <c r="K59" s="759"/>
    </row>
    <row r="60" spans="1:14" ht="14.45" customHeight="1" x14ac:dyDescent="0.15">
      <c r="A60" s="71" t="s">
        <v>200</v>
      </c>
      <c r="B60" s="12"/>
      <c r="C60" s="32"/>
      <c r="D60" s="32"/>
      <c r="E60" s="12" t="s">
        <v>20</v>
      </c>
      <c r="F60" s="12"/>
      <c r="G60" s="12" t="s">
        <v>20</v>
      </c>
      <c r="H60" s="12" t="s">
        <v>20</v>
      </c>
      <c r="I60" s="5">
        <f t="shared" si="10"/>
        <v>3</v>
      </c>
      <c r="J60" s="758">
        <f>SUM(COUNTIF(B60:H60,"9-11,15-19"))*(6)+(COUNTIF(B60:H60,"9-12,16-19"))*(6)+(COUNTIF(B60:H60,"9-13,17-19"))*(6)+(COUNTIF(B60:H60,"9-19"))*(9)+(COUNTIF(B60:H60,"9-17"))*(7.25)+(COUNTIF(B60:H60,"9-16"))*(6.25)+(COUNTIF(B60:H60,"9-15"))*(5.5)+(COUNTIF(B60:H60,"9-14"))*(4.5)+(COUNTIF(B60:H60,"9-13"))*(4)+(COUNTIF(B60:H60,"9-12"))*(3)+(COUNTIF(B60:H60,"9-11:30"))*(2.5)+(COUNTIF(B60:H60,"13-19"))*(5.5)+(COUNTIF(B60:H60,"14-19"))*(4.5)+(COUNTIF(B60:H60,"15-19"))*(4)+(COUNTIF(B60:H60,"16-19"))*(3)+(COUNTIF(B60:H60,"16:30-19"))*(2.5)+(COUNTIF(B60:H60,"10-14"))*(4)+(COUNTIF(B60:H60,"草加9-14"))*(4.5)+(COUNTIF(B60:H60,"新田9-14"))*(4.5)+(COUNTIF(B60:H60,"新田14-19"))*(4.5)</f>
        <v>13.5</v>
      </c>
      <c r="K60" s="759"/>
    </row>
    <row r="61" spans="1:14" ht="14.45" customHeight="1" thickBot="1" x14ac:dyDescent="0.2">
      <c r="A61" s="248" t="s">
        <v>38</v>
      </c>
      <c r="B61" s="249" t="s">
        <v>21</v>
      </c>
      <c r="C61" s="250"/>
      <c r="D61" s="250"/>
      <c r="E61" s="249"/>
      <c r="F61" s="249" t="s">
        <v>21</v>
      </c>
      <c r="G61" s="251" t="s">
        <v>56</v>
      </c>
      <c r="H61" s="251" t="s">
        <v>56</v>
      </c>
      <c r="I61" s="252">
        <f t="shared" si="10"/>
        <v>4</v>
      </c>
      <c r="J61" s="1044">
        <f>SUM(COUNTIF(B61:H61,"9-11,15-19"))*(6)+(COUNTIF(B61:H61,"9-12,16-19"))*(6)+(COUNTIF(B61:H61,"9-13,17-19"))*(6)+(COUNTIF(B61:H61,"9-19"))*(9)+(COUNTIF(B61:H61,"9-17"))*(7.25)+(COUNTIF(B61:H61,"9-16"))*(6.25)+(COUNTIF(B61:H61,"9-15"))*(5.5)+(COUNTIF(B61:H61,"9-14"))*(4.5)+(COUNTIF(B61:H61,"9-13"))*(4)+(COUNTIF(B61:H61,"9-12"))*(3)+(COUNTIF(B61:H61,"9-11:30"))*(2.5)+(COUNTIF(B61:H61,"13-19"))*(5.5)+(COUNTIF(B61:H61,"14-19"))*(4.5)+(COUNTIF(B61:H61,"15-19"))*(4)+(COUNTIF(B61:H61,"16-19"))*(3)+(COUNTIF(B61:H61,"16:30-19"))*(2.5)+(COUNTIF(B61:H61,"10-14"))*(4)+(COUNTIF(B61:H61,"草加9-14"))*(4.5)+(COUNTIF(B61:H61,"新田9-14"))*(4.5)+(COUNTIF(B61:H61,"新田14-19"))*(4.5)</f>
        <v>18</v>
      </c>
      <c r="K61" s="1045"/>
    </row>
    <row r="62" spans="1:14" ht="14.45" customHeight="1" thickTop="1" x14ac:dyDescent="0.15">
      <c r="A62" s="47" t="s">
        <v>39</v>
      </c>
      <c r="B62" s="61"/>
      <c r="C62" s="106"/>
      <c r="D62" s="106"/>
      <c r="E62" s="29" t="s">
        <v>29</v>
      </c>
      <c r="F62" s="40"/>
      <c r="G62" s="29"/>
      <c r="H62" s="29" t="s">
        <v>29</v>
      </c>
      <c r="I62" s="43">
        <f t="shared" si="10"/>
        <v>2</v>
      </c>
      <c r="J62" s="795">
        <f>SUM(COUNTIF(B62:H62,"9-11,15-19"))*(6)+(COUNTIF(B62:H62,"9-12,16-19"))*(6)+(COUNTIF(B62:H62,"9-13,17-19"))*(6)+(COUNTIF(B62:H62,"9-19"))*(9)+(COUNTIF(B62:H62,"9-17"))*(7.25)+(COUNTIF(B62:H62,"9-16"))*(6.25)+(COUNTIF(B62:H62,"9-15"))*(5.5)+(COUNTIF(B62:H62,"9-14"))*(4.5)+(COUNTIF(B62:H62,"9-13"))*(4)+(COUNTIF(B62:H62,"9-12"))*(3)+(COUNTIF(B62:H62,"9-11:30"))*(2.5)+(COUNTIF(B62:H62,"13-19"))*(5.5)+(COUNTIF(B62:H62,"14-19"))*(4.5)+(COUNTIF(B62:H62,"15-19"))*(4)+(COUNTIF(B62:H62,"16-19"))*(3)+(COUNTIF(B62:H62,"16:30-19"))*(2.5)+(COUNTIF(B62:H62,"10-14"))*(4)</f>
        <v>8</v>
      </c>
      <c r="K62" s="796"/>
    </row>
    <row r="63" spans="1:14" ht="14.45" customHeight="1" x14ac:dyDescent="0.15">
      <c r="A63" s="41"/>
      <c r="B63" s="42"/>
      <c r="C63" s="42"/>
      <c r="D63" s="42"/>
      <c r="E63" s="42"/>
      <c r="F63" s="42"/>
      <c r="G63" s="42"/>
      <c r="H63" s="42"/>
      <c r="I63" s="881" t="s">
        <v>212</v>
      </c>
      <c r="J63" s="881"/>
      <c r="K63" s="881"/>
    </row>
    <row r="64" spans="1:14" ht="14.45" customHeight="1" x14ac:dyDescent="0.15">
      <c r="A64" s="699" t="s">
        <v>36</v>
      </c>
      <c r="B64" s="700"/>
      <c r="C64" s="13"/>
      <c r="D64" s="701" t="s">
        <v>31</v>
      </c>
      <c r="E64" s="701"/>
      <c r="H64" s="10"/>
      <c r="I64" s="10"/>
      <c r="M64" s="14"/>
      <c r="N64" s="15"/>
    </row>
    <row r="65" spans="1:14" ht="14.45" customHeight="1" x14ac:dyDescent="0.15">
      <c r="A65" s="702" t="s">
        <v>85</v>
      </c>
      <c r="B65" s="703"/>
      <c r="C65" s="704" t="s">
        <v>89</v>
      </c>
      <c r="D65" s="705"/>
      <c r="E65" s="705"/>
      <c r="F65" s="705"/>
      <c r="G65" s="705"/>
      <c r="H65" s="705"/>
      <c r="I65" s="705"/>
      <c r="J65" s="705"/>
      <c r="K65" s="705"/>
      <c r="M65" s="14"/>
      <c r="N65" s="15"/>
    </row>
    <row r="66" spans="1:14" ht="14.45" customHeight="1" x14ac:dyDescent="0.15">
      <c r="A66" s="702" t="s">
        <v>86</v>
      </c>
      <c r="B66" s="703"/>
      <c r="C66" s="704" t="s">
        <v>90</v>
      </c>
      <c r="D66" s="705"/>
      <c r="E66" s="705"/>
      <c r="F66" s="705"/>
      <c r="G66" s="705"/>
      <c r="H66" s="705"/>
      <c r="I66" s="705"/>
      <c r="J66" s="705"/>
      <c r="K66" s="705"/>
    </row>
    <row r="67" spans="1:14" ht="14.45" customHeight="1" x14ac:dyDescent="0.15">
      <c r="A67" s="95" t="s">
        <v>87</v>
      </c>
      <c r="B67" s="96"/>
      <c r="C67" s="696" t="s">
        <v>30</v>
      </c>
      <c r="D67" s="697"/>
      <c r="E67" s="697"/>
      <c r="F67" s="697"/>
      <c r="G67" s="697"/>
      <c r="H67" s="697"/>
      <c r="I67" s="697"/>
      <c r="J67" s="697"/>
      <c r="K67" s="697"/>
    </row>
    <row r="68" spans="1:14" ht="14.45" customHeight="1" x14ac:dyDescent="0.15">
      <c r="A68" s="95" t="s">
        <v>88</v>
      </c>
      <c r="B68" s="96"/>
      <c r="C68" s="97" t="s">
        <v>32</v>
      </c>
      <c r="D68" s="98"/>
      <c r="E68" s="98"/>
      <c r="F68" s="98"/>
      <c r="G68" s="98"/>
      <c r="H68" s="98"/>
      <c r="I68" s="98"/>
      <c r="J68" s="98"/>
      <c r="K68" s="98"/>
    </row>
    <row r="69" spans="1:14" ht="14.45" customHeight="1" x14ac:dyDescent="0.15">
      <c r="A69" s="694"/>
      <c r="B69" s="695"/>
      <c r="C69" s="696" t="s">
        <v>91</v>
      </c>
      <c r="D69" s="697"/>
      <c r="E69" s="697"/>
      <c r="F69" s="697"/>
      <c r="G69" s="697"/>
      <c r="H69" s="697"/>
      <c r="I69" s="697"/>
      <c r="J69" s="697"/>
      <c r="K69" s="697"/>
    </row>
    <row r="70" spans="1:14" ht="14.45" customHeight="1" x14ac:dyDescent="0.15">
      <c r="A70" s="876"/>
      <c r="B70" s="876"/>
      <c r="C70" s="98" t="s">
        <v>35</v>
      </c>
      <c r="D70" s="98"/>
      <c r="E70" s="98"/>
      <c r="F70" s="98"/>
      <c r="G70" s="98"/>
      <c r="H70" s="98"/>
      <c r="I70" s="98"/>
      <c r="J70" s="98"/>
      <c r="K70" s="98"/>
    </row>
    <row r="71" spans="1:14" ht="14.45" customHeight="1" x14ac:dyDescent="0.15">
      <c r="A71" s="875"/>
      <c r="B71" s="875"/>
      <c r="C71" s="697" t="s">
        <v>104</v>
      </c>
      <c r="D71" s="697"/>
      <c r="E71" s="697"/>
      <c r="F71" s="697"/>
      <c r="G71" s="697"/>
      <c r="H71" s="697"/>
      <c r="I71" s="697"/>
      <c r="J71" s="697"/>
      <c r="K71" s="697"/>
    </row>
    <row r="72" spans="1:14" ht="14.45" customHeight="1" x14ac:dyDescent="0.15">
      <c r="A72" s="875"/>
      <c r="B72" s="875"/>
      <c r="C72" s="697" t="s">
        <v>106</v>
      </c>
      <c r="D72" s="697"/>
      <c r="E72" s="697"/>
      <c r="F72" s="697"/>
      <c r="G72" s="697"/>
      <c r="H72" s="697"/>
      <c r="I72" s="697"/>
      <c r="J72" s="697"/>
      <c r="K72" s="697"/>
    </row>
  </sheetData>
  <mergeCells count="74">
    <mergeCell ref="J12:K12"/>
    <mergeCell ref="B1:F1"/>
    <mergeCell ref="H1:K1"/>
    <mergeCell ref="I3:I4"/>
    <mergeCell ref="J3:K4"/>
    <mergeCell ref="J5:K5"/>
    <mergeCell ref="J6:K6"/>
    <mergeCell ref="J7:K7"/>
    <mergeCell ref="J8:K8"/>
    <mergeCell ref="J9:K9"/>
    <mergeCell ref="J10:K10"/>
    <mergeCell ref="J11:K11"/>
    <mergeCell ref="J24:K24"/>
    <mergeCell ref="J13:K13"/>
    <mergeCell ref="J14:K14"/>
    <mergeCell ref="J15:K16"/>
    <mergeCell ref="F17:H17"/>
    <mergeCell ref="J17:K17"/>
    <mergeCell ref="J18:K18"/>
    <mergeCell ref="J19:K19"/>
    <mergeCell ref="J20:K20"/>
    <mergeCell ref="J21:K21"/>
    <mergeCell ref="J22:K22"/>
    <mergeCell ref="J23:K23"/>
    <mergeCell ref="J37:K37"/>
    <mergeCell ref="J25:K25"/>
    <mergeCell ref="J26:K26"/>
    <mergeCell ref="J27:K28"/>
    <mergeCell ref="J29:K29"/>
    <mergeCell ref="J30:K30"/>
    <mergeCell ref="J31:K31"/>
    <mergeCell ref="J32:K32"/>
    <mergeCell ref="J33:K33"/>
    <mergeCell ref="J34:K34"/>
    <mergeCell ref="J35:K35"/>
    <mergeCell ref="J36:K36"/>
    <mergeCell ref="J50:K50"/>
    <mergeCell ref="J38:K38"/>
    <mergeCell ref="J39:K40"/>
    <mergeCell ref="J41:K41"/>
    <mergeCell ref="J42:K42"/>
    <mergeCell ref="J43:K43"/>
    <mergeCell ref="J44:K44"/>
    <mergeCell ref="J45:K45"/>
    <mergeCell ref="J46:K46"/>
    <mergeCell ref="J47:K47"/>
    <mergeCell ref="J48:K48"/>
    <mergeCell ref="J49:K49"/>
    <mergeCell ref="I63:K63"/>
    <mergeCell ref="J51:K52"/>
    <mergeCell ref="J53:K53"/>
    <mergeCell ref="J54:K54"/>
    <mergeCell ref="J55:K55"/>
    <mergeCell ref="J56:K56"/>
    <mergeCell ref="J57:K57"/>
    <mergeCell ref="J58:K58"/>
    <mergeCell ref="J59:K59"/>
    <mergeCell ref="J60:K60"/>
    <mergeCell ref="J61:K61"/>
    <mergeCell ref="J62:K62"/>
    <mergeCell ref="A64:B64"/>
    <mergeCell ref="D64:E64"/>
    <mergeCell ref="A65:B65"/>
    <mergeCell ref="C65:K65"/>
    <mergeCell ref="A66:B66"/>
    <mergeCell ref="C66:K66"/>
    <mergeCell ref="A72:B72"/>
    <mergeCell ref="C72:K72"/>
    <mergeCell ref="C67:K67"/>
    <mergeCell ref="A69:B69"/>
    <mergeCell ref="C69:K69"/>
    <mergeCell ref="A70:B70"/>
    <mergeCell ref="A71:B71"/>
    <mergeCell ref="C71:K71"/>
  </mergeCells>
  <phoneticPr fontId="13"/>
  <pageMargins left="0.59055118110236227" right="0.27559055118110237" top="0.31496062992125984" bottom="0.11811023622047245" header="0.51181102362204722" footer="0.51181102362204722"/>
  <pageSetup paperSize="9" scale="85" orientation="portrait" r:id="rId1"/>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D7797-ECBA-4FD7-BF54-F24750BB3C30}">
  <sheetPr codeName="Sheet6">
    <tabColor theme="7" tint="0.59999389629810485"/>
    <pageSetUpPr fitToPage="1"/>
  </sheetPr>
  <dimension ref="A1:X52"/>
  <sheetViews>
    <sheetView zoomScaleNormal="100" workbookViewId="0">
      <selection activeCell="P18" sqref="P18"/>
    </sheetView>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60" t="s">
        <v>69</v>
      </c>
      <c r="B1" s="683" t="s">
        <v>208</v>
      </c>
      <c r="C1" s="683"/>
      <c r="D1" s="683"/>
      <c r="E1" s="683"/>
      <c r="F1" s="683"/>
      <c r="H1" s="803" t="s">
        <v>42</v>
      </c>
      <c r="I1" s="804"/>
      <c r="J1" s="805"/>
      <c r="K1" s="806"/>
    </row>
    <row r="2" spans="1:24" ht="17.100000000000001" customHeight="1" thickBot="1" x14ac:dyDescent="0.2">
      <c r="A2" s="14"/>
      <c r="I2" s="14"/>
      <c r="J2" s="3"/>
      <c r="K2" s="4"/>
    </row>
    <row r="3" spans="1:24" ht="17.100000000000001" customHeight="1" x14ac:dyDescent="0.15">
      <c r="A3" s="64" t="s">
        <v>64</v>
      </c>
      <c r="B3" s="320">
        <v>45838</v>
      </c>
      <c r="C3" s="259"/>
      <c r="D3" s="259"/>
      <c r="E3" s="259"/>
      <c r="F3" s="259"/>
      <c r="G3" s="259"/>
      <c r="H3" s="259">
        <v>45809</v>
      </c>
      <c r="I3" s="807" t="s">
        <v>1</v>
      </c>
      <c r="J3" s="799" t="s">
        <v>2</v>
      </c>
      <c r="K3" s="800"/>
    </row>
    <row r="4" spans="1:24" ht="17.100000000000001" customHeight="1" x14ac:dyDescent="0.15">
      <c r="A4" s="65" t="s">
        <v>3</v>
      </c>
      <c r="B4" s="66" t="s">
        <v>4</v>
      </c>
      <c r="C4" s="62"/>
      <c r="D4" s="21"/>
      <c r="E4" s="2"/>
      <c r="F4" s="2"/>
      <c r="G4" s="2"/>
      <c r="H4" s="24" t="s">
        <v>10</v>
      </c>
      <c r="I4" s="808"/>
      <c r="J4" s="801"/>
      <c r="K4" s="802"/>
    </row>
    <row r="5" spans="1:24" ht="15.75" customHeight="1" x14ac:dyDescent="0.15">
      <c r="A5" s="280" t="s">
        <v>12</v>
      </c>
      <c r="B5" s="70"/>
      <c r="C5" s="128"/>
      <c r="D5" s="128"/>
      <c r="E5" s="128"/>
      <c r="F5" s="128"/>
      <c r="G5" s="17" t="s">
        <v>13</v>
      </c>
      <c r="H5" s="12"/>
      <c r="I5" s="5"/>
      <c r="J5" s="682"/>
      <c r="K5" s="692"/>
    </row>
    <row r="6" spans="1:24" ht="17.100000000000001" customHeight="1" x14ac:dyDescent="0.15">
      <c r="A6" s="1046" t="s">
        <v>16</v>
      </c>
      <c r="B6" s="70" t="s">
        <v>20</v>
      </c>
      <c r="C6" s="128"/>
      <c r="D6" s="32"/>
      <c r="E6" s="32"/>
      <c r="F6" s="32"/>
      <c r="G6" s="32"/>
      <c r="H6" s="12"/>
      <c r="I6" s="766">
        <f t="shared" ref="I6" si="0">COUNTIFS(B6:H6,"&lt;&gt;空",B6:H6,"&lt;&gt;休",B6:H6,"&lt;&gt;調",B6:H6,"&lt;&gt;",B6:H6,"&lt;&gt;調整休")</f>
        <v>1</v>
      </c>
      <c r="J6" s="934">
        <v>4.5</v>
      </c>
      <c r="K6" s="935"/>
      <c r="N6" s="6"/>
      <c r="O6" s="6"/>
      <c r="P6" s="6"/>
      <c r="Q6" s="6"/>
      <c r="R6" s="6"/>
      <c r="S6" s="6"/>
      <c r="T6" s="6"/>
      <c r="U6" s="6"/>
      <c r="V6" s="6"/>
      <c r="W6" s="6"/>
      <c r="X6" s="6"/>
    </row>
    <row r="7" spans="1:24" ht="17.100000000000001" customHeight="1" x14ac:dyDescent="0.15">
      <c r="A7" s="1047"/>
      <c r="B7" s="139"/>
      <c r="C7" s="63"/>
      <c r="D7" s="32"/>
      <c r="E7" s="32"/>
      <c r="F7" s="32"/>
      <c r="G7" s="32"/>
      <c r="H7" s="12"/>
      <c r="I7" s="782"/>
      <c r="J7" s="795"/>
      <c r="K7" s="796"/>
      <c r="N7" s="6"/>
      <c r="O7" s="6"/>
      <c r="P7" s="6"/>
      <c r="Q7" s="6"/>
      <c r="R7" s="6"/>
      <c r="S7" s="6"/>
      <c r="T7" s="6"/>
      <c r="U7" s="6"/>
      <c r="V7" s="6"/>
      <c r="W7" s="6"/>
      <c r="X7" s="6"/>
    </row>
    <row r="8" spans="1:24" ht="17.100000000000001" customHeight="1" x14ac:dyDescent="0.15">
      <c r="A8" s="71" t="s">
        <v>17</v>
      </c>
      <c r="B8" s="70" t="s">
        <v>21</v>
      </c>
      <c r="C8" s="63"/>
      <c r="D8" s="32"/>
      <c r="E8" s="32"/>
      <c r="F8" s="32"/>
      <c r="G8" s="32"/>
      <c r="H8" s="12" t="s">
        <v>20</v>
      </c>
      <c r="I8" s="5">
        <f t="shared" ref="I8:I9" si="1">COUNTIFS(B8:H8,"&lt;&gt;空",B8:H8,"&lt;&gt;休",B8:H8,"&lt;&gt;調",B8:H8,"&lt;&gt;",B8:H8,"&lt;&gt;調整休")</f>
        <v>2</v>
      </c>
      <c r="J8" s="758">
        <f t="shared" ref="J8:J9" si="2">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9</v>
      </c>
      <c r="K8" s="759"/>
    </row>
    <row r="9" spans="1:24" ht="17.100000000000001" customHeight="1" x14ac:dyDescent="0.15">
      <c r="A9" s="71" t="s">
        <v>18</v>
      </c>
      <c r="B9" s="70"/>
      <c r="C9" s="63"/>
      <c r="D9" s="32"/>
      <c r="E9" s="32"/>
      <c r="F9" s="32"/>
      <c r="G9" s="32"/>
      <c r="H9" s="12" t="s">
        <v>21</v>
      </c>
      <c r="I9" s="5">
        <f t="shared" si="1"/>
        <v>1</v>
      </c>
      <c r="J9" s="758">
        <f t="shared" si="2"/>
        <v>4.5</v>
      </c>
      <c r="K9" s="759"/>
    </row>
    <row r="10" spans="1:24" ht="17.100000000000001" customHeight="1" thickBot="1" x14ac:dyDescent="0.2">
      <c r="A10" s="285"/>
      <c r="B10" s="73"/>
      <c r="C10" s="36"/>
      <c r="D10" s="36"/>
      <c r="E10" s="36"/>
      <c r="F10" s="36"/>
      <c r="G10" s="36"/>
      <c r="H10" s="40"/>
      <c r="I10" s="5"/>
      <c r="J10" s="758"/>
      <c r="K10" s="759"/>
    </row>
    <row r="11" spans="1:24" ht="17.100000000000001" customHeight="1" x14ac:dyDescent="0.15">
      <c r="A11" s="33" t="s">
        <v>0</v>
      </c>
      <c r="B11" s="53">
        <v>45810</v>
      </c>
      <c r="C11" s="53">
        <v>45811</v>
      </c>
      <c r="D11" s="53">
        <v>45812</v>
      </c>
      <c r="E11" s="53">
        <v>45813</v>
      </c>
      <c r="F11" s="53">
        <v>45814</v>
      </c>
      <c r="G11" s="53">
        <v>45815</v>
      </c>
      <c r="H11" s="53">
        <v>45816</v>
      </c>
      <c r="I11" s="131"/>
      <c r="J11" s="799" t="s">
        <v>2</v>
      </c>
      <c r="K11" s="800"/>
    </row>
    <row r="12" spans="1:24" ht="17.100000000000001" customHeight="1" x14ac:dyDescent="0.15">
      <c r="A12" s="22" t="s">
        <v>3</v>
      </c>
      <c r="B12" s="2" t="s">
        <v>4</v>
      </c>
      <c r="C12" s="2" t="s">
        <v>5</v>
      </c>
      <c r="D12" s="21" t="s">
        <v>6</v>
      </c>
      <c r="E12" s="2" t="s">
        <v>7</v>
      </c>
      <c r="F12" s="2" t="s">
        <v>8</v>
      </c>
      <c r="G12" s="2" t="s">
        <v>9</v>
      </c>
      <c r="H12" s="24" t="s">
        <v>10</v>
      </c>
      <c r="I12" s="133"/>
      <c r="J12" s="801"/>
      <c r="K12" s="802"/>
    </row>
    <row r="13" spans="1:24" ht="17.100000000000001" customHeight="1" x14ac:dyDescent="0.15">
      <c r="A13" s="126" t="s">
        <v>12</v>
      </c>
      <c r="B13" s="12"/>
      <c r="C13" s="21"/>
      <c r="D13" s="21"/>
      <c r="E13" s="12"/>
      <c r="F13" s="967" t="s">
        <v>60</v>
      </c>
      <c r="G13" s="968"/>
      <c r="H13" s="969"/>
      <c r="I13" s="5"/>
      <c r="J13" s="693"/>
      <c r="K13" s="692"/>
    </row>
    <row r="14" spans="1:24" ht="17.100000000000001" customHeight="1" x14ac:dyDescent="0.15">
      <c r="A14" s="937" t="s">
        <v>16</v>
      </c>
      <c r="B14" s="12" t="s">
        <v>20</v>
      </c>
      <c r="C14" s="127"/>
      <c r="D14" s="32"/>
      <c r="E14" s="16" t="s">
        <v>205</v>
      </c>
      <c r="F14" s="54" t="s">
        <v>21</v>
      </c>
      <c r="G14" s="16" t="s">
        <v>201</v>
      </c>
      <c r="H14" s="12"/>
      <c r="I14" s="766">
        <f t="shared" ref="I14" si="3">COUNTIFS(B14:H14,"&lt;&gt;空",B14:H14,"&lt;&gt;休",B14:H14,"&lt;&gt;調",B14:H14,"&lt;&gt;",B14:H14,"&lt;&gt;調整休")</f>
        <v>4</v>
      </c>
      <c r="J14" s="934">
        <v>21</v>
      </c>
      <c r="K14" s="935"/>
    </row>
    <row r="15" spans="1:24" ht="17.100000000000001" customHeight="1" x14ac:dyDescent="0.15">
      <c r="A15" s="938"/>
      <c r="B15" s="93"/>
      <c r="C15" s="21"/>
      <c r="D15" s="32"/>
      <c r="E15" s="12" t="s">
        <v>21</v>
      </c>
      <c r="F15" s="54"/>
      <c r="G15" s="12"/>
      <c r="H15" s="12"/>
      <c r="I15" s="782"/>
      <c r="J15" s="795"/>
      <c r="K15" s="796"/>
    </row>
    <row r="16" spans="1:24" ht="17.100000000000001" customHeight="1" x14ac:dyDescent="0.15">
      <c r="A16" s="20" t="s">
        <v>17</v>
      </c>
      <c r="B16" s="12" t="s">
        <v>21</v>
      </c>
      <c r="C16" s="21"/>
      <c r="D16" s="32"/>
      <c r="E16" s="54" t="s">
        <v>20</v>
      </c>
      <c r="F16" s="54" t="s">
        <v>20</v>
      </c>
      <c r="G16" s="12"/>
      <c r="H16" s="12" t="s">
        <v>20</v>
      </c>
      <c r="I16" s="5">
        <f t="shared" ref="I16:I17" si="4">COUNTIFS(B16:H16,"&lt;&gt;空",B16:H16,"&lt;&gt;休",B16:H16,"&lt;&gt;調",B16:H16,"&lt;&gt;",B16:H16,"&lt;&gt;調整休")</f>
        <v>4</v>
      </c>
      <c r="J16" s="758">
        <f t="shared" ref="J16" si="5">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18</v>
      </c>
      <c r="K16" s="759"/>
    </row>
    <row r="17" spans="1:11" ht="17.100000000000001" customHeight="1" x14ac:dyDescent="0.15">
      <c r="A17" s="20" t="s">
        <v>18</v>
      </c>
      <c r="B17" s="12"/>
      <c r="C17" s="21"/>
      <c r="D17" s="32"/>
      <c r="E17" s="12"/>
      <c r="F17" s="54"/>
      <c r="G17" s="12" t="s">
        <v>21</v>
      </c>
      <c r="H17" s="12" t="s">
        <v>21</v>
      </c>
      <c r="I17" s="5">
        <f t="shared" si="4"/>
        <v>2</v>
      </c>
      <c r="J17" s="758">
        <f t="shared" ref="J17" si="6">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10-15"))*(4.5)</f>
        <v>9</v>
      </c>
      <c r="K17" s="759"/>
    </row>
    <row r="18" spans="1:11" ht="17.100000000000001" customHeight="1" x14ac:dyDescent="0.15">
      <c r="A18" s="44"/>
      <c r="B18" s="29"/>
      <c r="C18" s="106"/>
      <c r="D18" s="36"/>
      <c r="E18" s="12"/>
      <c r="F18" s="16"/>
      <c r="G18" s="16"/>
      <c r="H18" s="40"/>
      <c r="I18" s="5"/>
      <c r="J18" s="758"/>
      <c r="K18" s="759"/>
    </row>
    <row r="19" spans="1:11" ht="17.100000000000001" customHeight="1" x14ac:dyDescent="0.15">
      <c r="A19" s="22" t="s">
        <v>0</v>
      </c>
      <c r="B19" s="23">
        <v>45817</v>
      </c>
      <c r="C19" s="23">
        <v>45818</v>
      </c>
      <c r="D19" s="23">
        <v>45819</v>
      </c>
      <c r="E19" s="23">
        <v>45820</v>
      </c>
      <c r="F19" s="23">
        <v>45821</v>
      </c>
      <c r="G19" s="23">
        <v>45822</v>
      </c>
      <c r="H19" s="23">
        <v>45823</v>
      </c>
      <c r="I19" s="131"/>
      <c r="J19" s="799" t="s">
        <v>2</v>
      </c>
      <c r="K19" s="800"/>
    </row>
    <row r="20" spans="1:11" ht="17.100000000000001" customHeight="1" x14ac:dyDescent="0.15">
      <c r="A20" s="22" t="s">
        <v>3</v>
      </c>
      <c r="B20" s="2" t="s">
        <v>4</v>
      </c>
      <c r="C20" s="21" t="s">
        <v>5</v>
      </c>
      <c r="D20" s="21" t="s">
        <v>6</v>
      </c>
      <c r="E20" s="2" t="s">
        <v>7</v>
      </c>
      <c r="F20" s="2" t="s">
        <v>8</v>
      </c>
      <c r="G20" s="2" t="s">
        <v>9</v>
      </c>
      <c r="H20" s="24" t="s">
        <v>10</v>
      </c>
      <c r="I20" s="133"/>
      <c r="J20" s="801"/>
      <c r="K20" s="802"/>
    </row>
    <row r="21" spans="1:11" ht="17.100000000000001" customHeight="1" x14ac:dyDescent="0.15">
      <c r="A21" s="126" t="s">
        <v>13</v>
      </c>
      <c r="B21" s="12"/>
      <c r="C21" s="127"/>
      <c r="D21" s="128"/>
      <c r="E21" s="12"/>
      <c r="F21" s="12"/>
      <c r="G21" s="12"/>
      <c r="H21" s="12"/>
      <c r="I21" s="5"/>
      <c r="J21" s="682"/>
      <c r="K21" s="692"/>
    </row>
    <row r="22" spans="1:11" ht="17.100000000000001" customHeight="1" x14ac:dyDescent="0.15">
      <c r="A22" s="937" t="s">
        <v>16</v>
      </c>
      <c r="B22" s="94" t="s">
        <v>188</v>
      </c>
      <c r="C22" s="127"/>
      <c r="D22" s="32"/>
      <c r="E22" s="16" t="s">
        <v>205</v>
      </c>
      <c r="F22" s="12" t="s">
        <v>21</v>
      </c>
      <c r="G22" s="54" t="s">
        <v>20</v>
      </c>
      <c r="H22" s="12"/>
      <c r="I22" s="766">
        <f t="shared" ref="I22" si="7">COUNTIFS(B22:H22,"&lt;&gt;空",B22:H22,"&lt;&gt;休",B22:H22,"&lt;&gt;調",B22:H22,"&lt;&gt;",B22:H22,"&lt;&gt;調整休")</f>
        <v>4</v>
      </c>
      <c r="J22" s="934">
        <v>19</v>
      </c>
      <c r="K22" s="935"/>
    </row>
    <row r="23" spans="1:11" ht="17.100000000000001" customHeight="1" x14ac:dyDescent="0.15">
      <c r="A23" s="938"/>
      <c r="B23" s="93"/>
      <c r="C23" s="21"/>
      <c r="D23" s="32"/>
      <c r="E23" s="12" t="s">
        <v>21</v>
      </c>
      <c r="F23" s="54"/>
      <c r="G23" s="54"/>
      <c r="H23" s="12"/>
      <c r="I23" s="782"/>
      <c r="J23" s="795"/>
      <c r="K23" s="796"/>
    </row>
    <row r="24" spans="1:11" ht="17.100000000000001" customHeight="1" x14ac:dyDescent="0.15">
      <c r="A24" s="20" t="s">
        <v>17</v>
      </c>
      <c r="B24" s="12" t="s">
        <v>21</v>
      </c>
      <c r="C24" s="21"/>
      <c r="D24" s="32"/>
      <c r="E24" s="54" t="s">
        <v>20</v>
      </c>
      <c r="F24" s="54" t="s">
        <v>20</v>
      </c>
      <c r="G24" s="54"/>
      <c r="H24" s="12" t="s">
        <v>20</v>
      </c>
      <c r="I24" s="5">
        <f t="shared" ref="I24:I25" si="8">COUNTIFS(B24:H24,"&lt;&gt;空",B24:H24,"&lt;&gt;休",B24:H24,"&lt;&gt;調",B24:H24,"&lt;&gt;",B24:H24,"&lt;&gt;調整休")</f>
        <v>4</v>
      </c>
      <c r="J24" s="758">
        <f t="shared" ref="J24:J25" si="9">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18</v>
      </c>
      <c r="K24" s="759"/>
    </row>
    <row r="25" spans="1:11" ht="17.100000000000001" customHeight="1" x14ac:dyDescent="0.15">
      <c r="A25" s="20" t="s">
        <v>18</v>
      </c>
      <c r="B25" s="54" t="s">
        <v>20</v>
      </c>
      <c r="C25" s="21"/>
      <c r="D25" s="32"/>
      <c r="E25" s="12"/>
      <c r="F25" s="54"/>
      <c r="G25" s="54" t="s">
        <v>21</v>
      </c>
      <c r="H25" s="12" t="s">
        <v>21</v>
      </c>
      <c r="I25" s="5">
        <f t="shared" si="8"/>
        <v>3</v>
      </c>
      <c r="J25" s="758">
        <f t="shared" si="9"/>
        <v>13.5</v>
      </c>
      <c r="K25" s="759"/>
    </row>
    <row r="26" spans="1:11" ht="17.100000000000001" customHeight="1" x14ac:dyDescent="0.15">
      <c r="A26" s="44"/>
      <c r="B26" s="29"/>
      <c r="C26" s="106"/>
      <c r="D26" s="36"/>
      <c r="E26" s="12"/>
      <c r="F26" s="16"/>
      <c r="G26" s="16"/>
      <c r="H26" s="40"/>
      <c r="I26" s="5"/>
      <c r="J26" s="758"/>
      <c r="K26" s="759"/>
    </row>
    <row r="27" spans="1:11" ht="17.100000000000001" customHeight="1" x14ac:dyDescent="0.15">
      <c r="A27" s="22" t="s">
        <v>0</v>
      </c>
      <c r="B27" s="90">
        <v>45824</v>
      </c>
      <c r="C27" s="90">
        <v>45825</v>
      </c>
      <c r="D27" s="90">
        <v>45826</v>
      </c>
      <c r="E27" s="90">
        <v>45827</v>
      </c>
      <c r="F27" s="90">
        <v>45828</v>
      </c>
      <c r="G27" s="90">
        <v>45829</v>
      </c>
      <c r="H27" s="90">
        <v>45830</v>
      </c>
      <c r="I27" s="131"/>
      <c r="J27" s="799" t="s">
        <v>2</v>
      </c>
      <c r="K27" s="800"/>
    </row>
    <row r="28" spans="1:11" ht="17.100000000000001" customHeight="1" x14ac:dyDescent="0.15">
      <c r="A28" s="22" t="s">
        <v>3</v>
      </c>
      <c r="B28" s="2" t="s">
        <v>4</v>
      </c>
      <c r="C28" s="21" t="s">
        <v>5</v>
      </c>
      <c r="D28" s="21" t="s">
        <v>6</v>
      </c>
      <c r="E28" s="2" t="s">
        <v>7</v>
      </c>
      <c r="F28" s="2" t="s">
        <v>8</v>
      </c>
      <c r="G28" s="2" t="s">
        <v>9</v>
      </c>
      <c r="H28" s="24" t="s">
        <v>10</v>
      </c>
      <c r="I28" s="133"/>
      <c r="J28" s="801"/>
      <c r="K28" s="802"/>
    </row>
    <row r="29" spans="1:11" ht="17.100000000000001" customHeight="1" x14ac:dyDescent="0.15">
      <c r="A29" s="126" t="s">
        <v>12</v>
      </c>
      <c r="B29" s="12"/>
      <c r="C29" s="21"/>
      <c r="D29" s="21"/>
      <c r="E29" s="12"/>
      <c r="F29" s="12"/>
      <c r="G29" s="12"/>
      <c r="H29" s="12"/>
      <c r="I29" s="5"/>
      <c r="J29" s="693"/>
      <c r="K29" s="692"/>
    </row>
    <row r="30" spans="1:11" ht="17.100000000000001" customHeight="1" x14ac:dyDescent="0.15">
      <c r="A30" s="937" t="s">
        <v>16</v>
      </c>
      <c r="B30" s="12" t="s">
        <v>20</v>
      </c>
      <c r="C30" s="127"/>
      <c r="D30" s="32"/>
      <c r="E30" s="16" t="s">
        <v>205</v>
      </c>
      <c r="F30" s="54" t="s">
        <v>21</v>
      </c>
      <c r="G30" s="12" t="s">
        <v>21</v>
      </c>
      <c r="H30" s="12"/>
      <c r="I30" s="766">
        <f t="shared" ref="I30" si="10">COUNTIFS(B30:H30,"&lt;&gt;空",B30:H30,"&lt;&gt;休",B30:H30,"&lt;&gt;調",B30:H30,"&lt;&gt;",B30:H30,"&lt;&gt;調整休")</f>
        <v>4</v>
      </c>
      <c r="J30" s="934">
        <v>19</v>
      </c>
      <c r="K30" s="935"/>
    </row>
    <row r="31" spans="1:11" ht="17.100000000000001" customHeight="1" x14ac:dyDescent="0.15">
      <c r="A31" s="938"/>
      <c r="B31" s="93"/>
      <c r="C31" s="21"/>
      <c r="D31" s="32"/>
      <c r="E31" s="12" t="s">
        <v>21</v>
      </c>
      <c r="F31" s="54"/>
      <c r="G31" s="12"/>
      <c r="H31" s="12"/>
      <c r="I31" s="782"/>
      <c r="J31" s="795"/>
      <c r="K31" s="796"/>
    </row>
    <row r="32" spans="1:11" ht="17.100000000000001" customHeight="1" x14ac:dyDescent="0.15">
      <c r="A32" s="20" t="s">
        <v>17</v>
      </c>
      <c r="B32" s="12" t="s">
        <v>21</v>
      </c>
      <c r="C32" s="21"/>
      <c r="D32" s="32"/>
      <c r="E32" s="54" t="s">
        <v>20</v>
      </c>
      <c r="F32" s="54" t="s">
        <v>20</v>
      </c>
      <c r="G32" s="12"/>
      <c r="H32" s="12" t="s">
        <v>20</v>
      </c>
      <c r="I32" s="5">
        <f t="shared" ref="I32:I33" si="11">COUNTIFS(B32:H32,"&lt;&gt;空",B32:H32,"&lt;&gt;休",B32:H32,"&lt;&gt;調",B32:H32,"&lt;&gt;",B32:H32,"&lt;&gt;調整休")</f>
        <v>4</v>
      </c>
      <c r="J32" s="758">
        <f t="shared" ref="J32" si="12">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18</v>
      </c>
      <c r="K32" s="759"/>
    </row>
    <row r="33" spans="1:14" ht="17.100000000000001" customHeight="1" x14ac:dyDescent="0.15">
      <c r="A33" s="20" t="s">
        <v>18</v>
      </c>
      <c r="B33" s="12"/>
      <c r="C33" s="21"/>
      <c r="D33" s="32"/>
      <c r="E33" s="12"/>
      <c r="F33" s="54"/>
      <c r="G33" s="12" t="s">
        <v>20</v>
      </c>
      <c r="H33" s="12" t="s">
        <v>21</v>
      </c>
      <c r="I33" s="5">
        <f t="shared" si="11"/>
        <v>2</v>
      </c>
      <c r="J33" s="758">
        <f t="shared" ref="J33" si="13">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10-15"))*(4.5)</f>
        <v>9</v>
      </c>
      <c r="K33" s="759"/>
    </row>
    <row r="34" spans="1:14" ht="17.100000000000001" customHeight="1" x14ac:dyDescent="0.15">
      <c r="A34" s="44"/>
      <c r="B34" s="29"/>
      <c r="C34" s="106"/>
      <c r="D34" s="36"/>
      <c r="E34" s="12"/>
      <c r="F34" s="16"/>
      <c r="G34" s="16"/>
      <c r="H34" s="40"/>
      <c r="I34" s="5"/>
      <c r="J34" s="758"/>
      <c r="K34" s="759"/>
    </row>
    <row r="35" spans="1:14" ht="17.100000000000001" customHeight="1" x14ac:dyDescent="0.15">
      <c r="A35" s="22" t="s">
        <v>0</v>
      </c>
      <c r="B35" s="23">
        <v>45831</v>
      </c>
      <c r="C35" s="23">
        <v>45832</v>
      </c>
      <c r="D35" s="23">
        <v>45833</v>
      </c>
      <c r="E35" s="23">
        <v>45834</v>
      </c>
      <c r="F35" s="23">
        <v>45835</v>
      </c>
      <c r="G35" s="23">
        <v>45836</v>
      </c>
      <c r="H35" s="23">
        <v>45837</v>
      </c>
      <c r="I35" s="131"/>
      <c r="J35" s="799" t="s">
        <v>2</v>
      </c>
      <c r="K35" s="800"/>
    </row>
    <row r="36" spans="1:14" ht="17.100000000000001" customHeight="1" x14ac:dyDescent="0.15">
      <c r="A36" s="22" t="s">
        <v>3</v>
      </c>
      <c r="B36" s="2" t="s">
        <v>4</v>
      </c>
      <c r="C36" s="316" t="s">
        <v>5</v>
      </c>
      <c r="D36" s="21" t="s">
        <v>6</v>
      </c>
      <c r="E36" s="2" t="s">
        <v>7</v>
      </c>
      <c r="F36" s="2" t="s">
        <v>8</v>
      </c>
      <c r="G36" s="2" t="s">
        <v>9</v>
      </c>
      <c r="H36" s="24" t="s">
        <v>10</v>
      </c>
      <c r="I36" s="133"/>
      <c r="J36" s="801"/>
      <c r="K36" s="802"/>
    </row>
    <row r="37" spans="1:14" ht="17.100000000000001" customHeight="1" x14ac:dyDescent="0.15">
      <c r="A37" s="126" t="s">
        <v>13</v>
      </c>
      <c r="B37" s="12"/>
      <c r="C37" s="127"/>
      <c r="D37" s="128"/>
      <c r="E37" s="12"/>
      <c r="F37" s="12"/>
      <c r="G37" s="12"/>
      <c r="H37" s="12"/>
      <c r="I37" s="5"/>
      <c r="J37" s="693"/>
      <c r="K37" s="692"/>
    </row>
    <row r="38" spans="1:14" ht="17.100000000000001" customHeight="1" x14ac:dyDescent="0.15">
      <c r="A38" s="937" t="s">
        <v>16</v>
      </c>
      <c r="B38" s="12" t="s">
        <v>21</v>
      </c>
      <c r="C38" s="127"/>
      <c r="D38" s="32"/>
      <c r="E38" s="16" t="s">
        <v>205</v>
      </c>
      <c r="F38" s="54" t="s">
        <v>21</v>
      </c>
      <c r="G38" s="12" t="s">
        <v>21</v>
      </c>
      <c r="H38" s="12"/>
      <c r="I38" s="766">
        <f t="shared" ref="I38" si="14">COUNTIFS(B38:H38,"&lt;&gt;空",B38:H38,"&lt;&gt;休",B38:H38,"&lt;&gt;調",B38:H38,"&lt;&gt;",B38:H38,"&lt;&gt;調整休")</f>
        <v>4</v>
      </c>
      <c r="J38" s="934">
        <v>19</v>
      </c>
      <c r="K38" s="935"/>
    </row>
    <row r="39" spans="1:14" ht="17.100000000000001" customHeight="1" x14ac:dyDescent="0.15">
      <c r="A39" s="938"/>
      <c r="B39" s="93"/>
      <c r="C39" s="21"/>
      <c r="D39" s="32"/>
      <c r="E39" s="12" t="s">
        <v>21</v>
      </c>
      <c r="F39" s="54"/>
      <c r="G39" s="12"/>
      <c r="H39" s="12"/>
      <c r="I39" s="782"/>
      <c r="J39" s="795"/>
      <c r="K39" s="796"/>
    </row>
    <row r="40" spans="1:14" ht="17.100000000000001" customHeight="1" x14ac:dyDescent="0.15">
      <c r="A40" s="20" t="s">
        <v>17</v>
      </c>
      <c r="B40" s="12" t="s">
        <v>20</v>
      </c>
      <c r="C40" s="21"/>
      <c r="D40" s="32"/>
      <c r="E40" s="54" t="s">
        <v>20</v>
      </c>
      <c r="F40" s="54" t="s">
        <v>20</v>
      </c>
      <c r="G40" s="12"/>
      <c r="H40" s="12" t="s">
        <v>20</v>
      </c>
      <c r="I40" s="5">
        <f t="shared" ref="I40:I41" si="15">COUNTIFS(B40:H40,"&lt;&gt;空",B40:H40,"&lt;&gt;休",B40:H40,"&lt;&gt;調",B40:H40,"&lt;&gt;",B40:H40,"&lt;&gt;調整休")</f>
        <v>4</v>
      </c>
      <c r="J40" s="758">
        <v>9</v>
      </c>
      <c r="K40" s="759"/>
    </row>
    <row r="41" spans="1:14" ht="17.100000000000001" customHeight="1" x14ac:dyDescent="0.15">
      <c r="A41" s="20" t="s">
        <v>18</v>
      </c>
      <c r="B41" s="12"/>
      <c r="C41" s="21"/>
      <c r="D41" s="32"/>
      <c r="E41" s="12"/>
      <c r="F41" s="54"/>
      <c r="G41" s="12" t="s">
        <v>20</v>
      </c>
      <c r="H41" s="12" t="s">
        <v>21</v>
      </c>
      <c r="I41" s="5">
        <f t="shared" si="15"/>
        <v>2</v>
      </c>
      <c r="J41" s="758">
        <f t="shared" ref="J41" si="16">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10-15"))*(4.5)</f>
        <v>9</v>
      </c>
      <c r="K41" s="759"/>
    </row>
    <row r="42" spans="1:14" ht="17.100000000000001" customHeight="1" x14ac:dyDescent="0.15">
      <c r="A42" s="44"/>
      <c r="B42" s="29"/>
      <c r="C42" s="106"/>
      <c r="D42" s="36"/>
      <c r="E42" s="12"/>
      <c r="F42" s="16"/>
      <c r="G42" s="16"/>
      <c r="H42" s="40"/>
      <c r="I42" s="5"/>
      <c r="J42" s="758"/>
      <c r="K42" s="759"/>
    </row>
    <row r="43" spans="1:14" ht="17.100000000000001" customHeight="1" x14ac:dyDescent="0.15">
      <c r="A43" s="41"/>
      <c r="B43" s="42"/>
      <c r="C43" s="42"/>
      <c r="D43" s="42"/>
      <c r="E43" s="42"/>
      <c r="F43" s="42"/>
      <c r="G43" s="42"/>
      <c r="H43" s="42"/>
      <c r="I43" s="881" t="s">
        <v>212</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59">
    <mergeCell ref="A6:A7"/>
    <mergeCell ref="I6:I7"/>
    <mergeCell ref="J11:K12"/>
    <mergeCell ref="F13:H13"/>
    <mergeCell ref="J13:K13"/>
    <mergeCell ref="J6:K7"/>
    <mergeCell ref="J8:K8"/>
    <mergeCell ref="J9:K9"/>
    <mergeCell ref="J10:K10"/>
    <mergeCell ref="B1:F1"/>
    <mergeCell ref="H1:K1"/>
    <mergeCell ref="I3:I4"/>
    <mergeCell ref="J3:K4"/>
    <mergeCell ref="J5:K5"/>
    <mergeCell ref="A22:A23"/>
    <mergeCell ref="I22:I23"/>
    <mergeCell ref="A14:A15"/>
    <mergeCell ref="I14:I15"/>
    <mergeCell ref="J16:K16"/>
    <mergeCell ref="J17:K17"/>
    <mergeCell ref="J14:K15"/>
    <mergeCell ref="J22:K23"/>
    <mergeCell ref="J18:K18"/>
    <mergeCell ref="J19:K20"/>
    <mergeCell ref="J21:K21"/>
    <mergeCell ref="A38:A39"/>
    <mergeCell ref="I38:I39"/>
    <mergeCell ref="J24:K24"/>
    <mergeCell ref="J25:K25"/>
    <mergeCell ref="J26:K26"/>
    <mergeCell ref="J27:K28"/>
    <mergeCell ref="J29:K29"/>
    <mergeCell ref="A30:A31"/>
    <mergeCell ref="I30:I31"/>
    <mergeCell ref="J30:K31"/>
    <mergeCell ref="J38:K39"/>
    <mergeCell ref="J32:K32"/>
    <mergeCell ref="J33:K33"/>
    <mergeCell ref="J34:K34"/>
    <mergeCell ref="J35:K36"/>
    <mergeCell ref="J37:K37"/>
    <mergeCell ref="A49:B49"/>
    <mergeCell ref="C49:K49"/>
    <mergeCell ref="J40:K40"/>
    <mergeCell ref="J41:K41"/>
    <mergeCell ref="J42:K42"/>
    <mergeCell ref="I43:K43"/>
    <mergeCell ref="A44:B44"/>
    <mergeCell ref="D44:E44"/>
    <mergeCell ref="A45:B45"/>
    <mergeCell ref="C45:K45"/>
    <mergeCell ref="A46:B46"/>
    <mergeCell ref="C46:K46"/>
    <mergeCell ref="C47:K47"/>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E8B79-678B-4F64-B3CC-BE5D29C21040}">
  <sheetPr codeName="Sheet7">
    <tabColor theme="7" tint="0.59999389629810485"/>
    <pageSetUpPr fitToPage="1"/>
  </sheetPr>
  <dimension ref="A1:N52"/>
  <sheetViews>
    <sheetView zoomScale="90" zoomScaleNormal="90" workbookViewId="0">
      <selection activeCell="P18" sqref="P18"/>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60" t="s">
        <v>69</v>
      </c>
      <c r="B1" s="683" t="s">
        <v>208</v>
      </c>
      <c r="C1" s="683"/>
      <c r="D1" s="683"/>
      <c r="E1" s="683"/>
      <c r="F1" s="683"/>
      <c r="H1" s="867" t="s">
        <v>45</v>
      </c>
      <c r="I1" s="868"/>
      <c r="J1" s="869"/>
      <c r="K1" s="870"/>
    </row>
    <row r="2" spans="1:11" ht="9.9499999999999993" customHeight="1" thickBot="1" x14ac:dyDescent="0.2">
      <c r="A2" s="14"/>
      <c r="I2" s="14"/>
      <c r="J2" s="3"/>
      <c r="K2" s="4"/>
    </row>
    <row r="3" spans="1:11" ht="19.5" customHeight="1" x14ac:dyDescent="0.15">
      <c r="A3" s="64" t="s">
        <v>64</v>
      </c>
      <c r="B3" s="320">
        <v>45838</v>
      </c>
      <c r="C3" s="259"/>
      <c r="D3" s="259"/>
      <c r="E3" s="259"/>
      <c r="F3" s="259"/>
      <c r="G3" s="259"/>
      <c r="H3" s="259">
        <v>45809</v>
      </c>
      <c r="I3" s="727" t="s">
        <v>1</v>
      </c>
      <c r="J3" s="717" t="s">
        <v>2</v>
      </c>
      <c r="K3" s="718"/>
    </row>
    <row r="4" spans="1:11" ht="19.5" customHeight="1" x14ac:dyDescent="0.15">
      <c r="A4" s="65" t="s">
        <v>3</v>
      </c>
      <c r="B4" s="66" t="s">
        <v>4</v>
      </c>
      <c r="C4" s="62"/>
      <c r="D4" s="21"/>
      <c r="E4" s="2"/>
      <c r="F4" s="2"/>
      <c r="G4" s="2"/>
      <c r="H4" s="24" t="s">
        <v>10</v>
      </c>
      <c r="I4" s="728"/>
      <c r="J4" s="719"/>
      <c r="K4" s="720"/>
    </row>
    <row r="5" spans="1:11" ht="19.5" customHeight="1" x14ac:dyDescent="0.15">
      <c r="A5" s="67" t="s">
        <v>12</v>
      </c>
      <c r="B5" s="70"/>
      <c r="C5" s="62"/>
      <c r="D5" s="2"/>
      <c r="E5" s="2"/>
      <c r="F5" s="2"/>
      <c r="G5" s="17" t="s">
        <v>13</v>
      </c>
      <c r="H5" s="12"/>
      <c r="I5" s="5"/>
      <c r="J5" s="682"/>
      <c r="K5" s="692"/>
    </row>
    <row r="6" spans="1:11" ht="19.5" customHeight="1" x14ac:dyDescent="0.15">
      <c r="A6" s="69" t="s">
        <v>61</v>
      </c>
      <c r="B6" s="70"/>
      <c r="C6" s="37"/>
      <c r="D6" s="32"/>
      <c r="E6" s="32"/>
      <c r="F6" s="32"/>
      <c r="G6" s="32"/>
      <c r="H6" s="54" t="s">
        <v>58</v>
      </c>
      <c r="I6" s="5">
        <f>COUNTIFS(B6:H6,"&lt;&gt;空",B6:H6,"&lt;&gt;休",B6:H6,"&lt;&gt;調",B6:H6,"&lt;&gt;",B6:H6,"&lt;&gt;調整休")</f>
        <v>1</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f>
        <v>6.25</v>
      </c>
      <c r="K6" s="692"/>
    </row>
    <row r="7" spans="1:11" ht="19.5" customHeight="1" x14ac:dyDescent="0.15">
      <c r="A7" s="71" t="s">
        <v>44</v>
      </c>
      <c r="B7" s="146" t="s">
        <v>58</v>
      </c>
      <c r="C7" s="62"/>
      <c r="D7" s="32"/>
      <c r="E7" s="32"/>
      <c r="F7" s="32"/>
      <c r="G7" s="32"/>
      <c r="H7" s="54"/>
      <c r="I7" s="5">
        <f>COUNTIFS(B7:H7,"&lt;&gt;空",B7:H7,"&lt;&gt;休",B7:H7,"&lt;&gt;調",B7:H7,"&lt;&gt;",B7:H7,"&lt;&gt;調整休")</f>
        <v>1</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f>
        <v>6.25</v>
      </c>
      <c r="K7" s="692"/>
    </row>
    <row r="8" spans="1:11" ht="19.5" customHeight="1" x14ac:dyDescent="0.15">
      <c r="A8" s="69" t="s">
        <v>71</v>
      </c>
      <c r="B8" s="70" t="s">
        <v>27</v>
      </c>
      <c r="C8" s="62"/>
      <c r="D8" s="32"/>
      <c r="E8" s="32"/>
      <c r="F8" s="32"/>
      <c r="G8" s="32"/>
      <c r="H8" s="12" t="s">
        <v>27</v>
      </c>
      <c r="I8" s="5">
        <f>COUNTIFS(B8:H8,"&lt;&gt;空",B8:H8,"&lt;&gt;休",B8:H8,"&lt;&gt;調",B8:H8,"&lt;&gt;",B8:H8,"&lt;&gt;調整休")</f>
        <v>2</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(3)+(COUNTIF(B8:H8,"16-19"))*(3)</f>
        <v>6</v>
      </c>
      <c r="K8" s="692"/>
    </row>
    <row r="9" spans="1:11" ht="19.5" customHeight="1" x14ac:dyDescent="0.15">
      <c r="A9" s="84" t="s">
        <v>66</v>
      </c>
      <c r="B9" s="80"/>
      <c r="C9" s="62"/>
      <c r="D9" s="32"/>
      <c r="E9" s="32"/>
      <c r="F9" s="32"/>
      <c r="G9" s="32"/>
      <c r="H9" s="57"/>
      <c r="I9" s="5"/>
      <c r="J9" s="682"/>
      <c r="K9" s="692"/>
    </row>
    <row r="10" spans="1:11" ht="19.5" customHeight="1" thickBot="1" x14ac:dyDescent="0.2">
      <c r="A10" s="75"/>
      <c r="B10" s="83"/>
      <c r="C10" s="39"/>
      <c r="D10" s="38"/>
      <c r="E10" s="38"/>
      <c r="F10" s="38"/>
      <c r="G10" s="38"/>
      <c r="H10" s="40"/>
      <c r="I10" s="5"/>
      <c r="J10" s="758"/>
      <c r="K10" s="759"/>
    </row>
    <row r="11" spans="1:11" ht="19.5" customHeight="1" x14ac:dyDescent="0.15">
      <c r="A11" s="33" t="s">
        <v>0</v>
      </c>
      <c r="B11" s="53">
        <v>45810</v>
      </c>
      <c r="C11" s="53">
        <v>45811</v>
      </c>
      <c r="D11" s="53">
        <v>45812</v>
      </c>
      <c r="E11" s="53">
        <v>45813</v>
      </c>
      <c r="F11" s="53">
        <v>45814</v>
      </c>
      <c r="G11" s="53">
        <v>45815</v>
      </c>
      <c r="H11" s="53">
        <v>45816</v>
      </c>
      <c r="I11" s="7"/>
      <c r="J11" s="717" t="s">
        <v>2</v>
      </c>
      <c r="K11" s="718"/>
    </row>
    <row r="12" spans="1:11" ht="19.5" customHeight="1" x14ac:dyDescent="0.15">
      <c r="A12" s="22" t="s">
        <v>3</v>
      </c>
      <c r="B12" s="2" t="s">
        <v>4</v>
      </c>
      <c r="C12" s="2" t="s">
        <v>5</v>
      </c>
      <c r="D12" s="21" t="s">
        <v>6</v>
      </c>
      <c r="E12" s="2" t="s">
        <v>7</v>
      </c>
      <c r="F12" s="2" t="s">
        <v>8</v>
      </c>
      <c r="G12" s="2" t="s">
        <v>9</v>
      </c>
      <c r="H12" s="24" t="s">
        <v>10</v>
      </c>
      <c r="I12" s="8"/>
      <c r="J12" s="719"/>
      <c r="K12" s="720"/>
    </row>
    <row r="13" spans="1:11" ht="19.5" customHeight="1" x14ac:dyDescent="0.15">
      <c r="A13" s="17" t="s">
        <v>12</v>
      </c>
      <c r="B13" s="12"/>
      <c r="C13" s="2"/>
      <c r="D13" s="2"/>
      <c r="E13" s="12"/>
      <c r="F13" s="12"/>
      <c r="G13" s="12"/>
      <c r="H13" s="12"/>
      <c r="I13" s="5"/>
      <c r="J13" s="682"/>
      <c r="K13" s="692"/>
    </row>
    <row r="14" spans="1:11" ht="19.5" customHeight="1" x14ac:dyDescent="0.15">
      <c r="A14" s="19" t="s">
        <v>61</v>
      </c>
      <c r="B14" s="12"/>
      <c r="C14" s="26"/>
      <c r="D14" s="32"/>
      <c r="E14" s="58"/>
      <c r="F14" s="54" t="s">
        <v>21</v>
      </c>
      <c r="G14" s="54" t="s">
        <v>22</v>
      </c>
      <c r="H14" s="54" t="s">
        <v>58</v>
      </c>
      <c r="I14" s="5">
        <f t="shared" ref="I14:I16" si="0">COUNTIFS(B14:H14,"&lt;&gt;空",B14:H14,"&lt;&gt;休",B14:H14,"&lt;&gt;調",B14:H14,"&lt;&gt;",B14:H14,"&lt;&gt;調整休")</f>
        <v>3</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13:30-19"))*(5)+(COUNTIF(B14:H14,"14-17"))*(4)+(COUNTIF(B14:H14,"16-19"))*(4)</f>
        <v>16.25</v>
      </c>
      <c r="K14" s="692"/>
    </row>
    <row r="15" spans="1:11" ht="19.5" customHeight="1" x14ac:dyDescent="0.15">
      <c r="A15" s="20" t="s">
        <v>44</v>
      </c>
      <c r="B15" s="54" t="s">
        <v>58</v>
      </c>
      <c r="C15" s="2"/>
      <c r="D15" s="32"/>
      <c r="E15" s="54" t="s">
        <v>22</v>
      </c>
      <c r="F15" s="54" t="s">
        <v>20</v>
      </c>
      <c r="G15" s="58"/>
      <c r="H15" s="58"/>
      <c r="I15" s="5">
        <f t="shared" si="0"/>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13:30-19"))*(5)+(COUNTIF(B15:H15,"14-17"))*(4)+(COUNTIF(B15:H15,"16-19"))*(4)</f>
        <v>16.25</v>
      </c>
      <c r="K15" s="692"/>
    </row>
    <row r="16" spans="1:11" ht="19.5" customHeight="1" x14ac:dyDescent="0.15">
      <c r="A16" s="19" t="s">
        <v>71</v>
      </c>
      <c r="B16" s="12" t="s">
        <v>27</v>
      </c>
      <c r="C16" s="2"/>
      <c r="D16" s="32"/>
      <c r="E16" s="12" t="s">
        <v>68</v>
      </c>
      <c r="F16" s="54"/>
      <c r="G16" s="54" t="s">
        <v>68</v>
      </c>
      <c r="H16" s="12" t="s">
        <v>27</v>
      </c>
      <c r="I16" s="5">
        <f t="shared" si="0"/>
        <v>4</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(3)+(COUNTIF(B16:H16,"16-19"))*(3)</f>
        <v>14</v>
      </c>
      <c r="K16" s="692"/>
    </row>
    <row r="17" spans="1:11" ht="19.5" customHeight="1" x14ac:dyDescent="0.15">
      <c r="A17" s="56" t="s">
        <v>66</v>
      </c>
      <c r="B17" s="16"/>
      <c r="C17" s="2"/>
      <c r="D17" s="32"/>
      <c r="E17" s="16"/>
      <c r="F17" s="54"/>
      <c r="G17" s="54"/>
      <c r="H17" s="57"/>
      <c r="I17" s="5"/>
      <c r="J17" s="682"/>
      <c r="K17" s="692"/>
    </row>
    <row r="18" spans="1:11" ht="19.5" customHeight="1" x14ac:dyDescent="0.15">
      <c r="A18" s="44"/>
      <c r="B18" s="12"/>
      <c r="C18" s="38"/>
      <c r="D18" s="38"/>
      <c r="E18" s="12"/>
      <c r="F18" s="40"/>
      <c r="G18" s="12"/>
      <c r="H18" s="40"/>
      <c r="I18" s="5"/>
      <c r="J18" s="758"/>
      <c r="K18" s="759"/>
    </row>
    <row r="19" spans="1:11" ht="19.5" customHeight="1" x14ac:dyDescent="0.15">
      <c r="A19" s="22" t="s">
        <v>0</v>
      </c>
      <c r="B19" s="23">
        <v>45817</v>
      </c>
      <c r="C19" s="23">
        <v>45818</v>
      </c>
      <c r="D19" s="23">
        <v>45819</v>
      </c>
      <c r="E19" s="23">
        <v>45820</v>
      </c>
      <c r="F19" s="23">
        <v>45821</v>
      </c>
      <c r="G19" s="23">
        <v>45822</v>
      </c>
      <c r="H19" s="23">
        <v>45823</v>
      </c>
      <c r="I19" s="7"/>
      <c r="J19" s="717" t="s">
        <v>2</v>
      </c>
      <c r="K19" s="718"/>
    </row>
    <row r="20" spans="1:11" ht="19.5" customHeight="1" x14ac:dyDescent="0.15">
      <c r="A20" s="22" t="s">
        <v>3</v>
      </c>
      <c r="B20" s="2" t="s">
        <v>4</v>
      </c>
      <c r="C20" s="21" t="s">
        <v>5</v>
      </c>
      <c r="D20" s="21" t="s">
        <v>6</v>
      </c>
      <c r="E20" s="2" t="s">
        <v>7</v>
      </c>
      <c r="F20" s="2" t="s">
        <v>8</v>
      </c>
      <c r="G20" s="2" t="s">
        <v>9</v>
      </c>
      <c r="H20" s="24" t="s">
        <v>10</v>
      </c>
      <c r="I20" s="8"/>
      <c r="J20" s="719"/>
      <c r="K20" s="720"/>
    </row>
    <row r="21" spans="1:11" ht="17.100000000000001" customHeight="1" x14ac:dyDescent="0.15">
      <c r="A21" s="17" t="s">
        <v>13</v>
      </c>
      <c r="B21" s="12"/>
      <c r="C21" s="2"/>
      <c r="D21" s="2"/>
      <c r="E21" s="12"/>
      <c r="F21" s="12"/>
      <c r="G21" s="12"/>
      <c r="H21" s="12"/>
      <c r="I21" s="51"/>
      <c r="J21" s="721"/>
      <c r="K21" s="722"/>
    </row>
    <row r="22" spans="1:11" ht="19.5" customHeight="1" x14ac:dyDescent="0.15">
      <c r="A22" s="20" t="s">
        <v>61</v>
      </c>
      <c r="B22" s="58"/>
      <c r="C22" s="26"/>
      <c r="D22" s="32"/>
      <c r="E22" s="54"/>
      <c r="F22" s="54" t="s">
        <v>21</v>
      </c>
      <c r="G22" s="54" t="s">
        <v>20</v>
      </c>
      <c r="H22" s="54" t="s">
        <v>58</v>
      </c>
      <c r="I22" s="5">
        <f t="shared" ref="I22:I24" si="1">COUNTIFS(B22:H22,"&lt;&gt;空",B22:H22,"&lt;&gt;休",B22:H22,"&lt;&gt;調",B22:H22,"&lt;&gt;",B22:H22,"&lt;&gt;調整休")</f>
        <v>3</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(4)</f>
        <v>15.25</v>
      </c>
      <c r="K22" s="692"/>
    </row>
    <row r="23" spans="1:11" ht="19.5" customHeight="1" x14ac:dyDescent="0.15">
      <c r="A23" s="20" t="s">
        <v>44</v>
      </c>
      <c r="B23" s="54" t="s">
        <v>58</v>
      </c>
      <c r="C23" s="2"/>
      <c r="D23" s="32"/>
      <c r="E23" s="54" t="s">
        <v>22</v>
      </c>
      <c r="F23" s="54" t="s">
        <v>20</v>
      </c>
      <c r="G23" s="54" t="s">
        <v>21</v>
      </c>
      <c r="H23" s="54"/>
      <c r="I23" s="5">
        <f t="shared" si="1"/>
        <v>4</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(4)</f>
        <v>20.75</v>
      </c>
      <c r="K23" s="692"/>
    </row>
    <row r="24" spans="1:11" ht="19.5" customHeight="1" x14ac:dyDescent="0.15">
      <c r="A24" s="19" t="s">
        <v>71</v>
      </c>
      <c r="B24" s="12" t="s">
        <v>27</v>
      </c>
      <c r="C24" s="2"/>
      <c r="D24" s="32"/>
      <c r="E24" s="12" t="s">
        <v>68</v>
      </c>
      <c r="F24" s="54"/>
      <c r="G24" s="54"/>
      <c r="H24" s="12" t="s">
        <v>27</v>
      </c>
      <c r="I24" s="5">
        <f t="shared" si="1"/>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13:30-19"))*(5)+(COUNTIF(B24:H24,"14-17"))*(3)+(COUNTIF(B24:H24,"16-19"))*(3)</f>
        <v>10</v>
      </c>
      <c r="K24" s="692"/>
    </row>
    <row r="25" spans="1:11" ht="19.5" customHeight="1" x14ac:dyDescent="0.15">
      <c r="A25" s="56" t="s">
        <v>66</v>
      </c>
      <c r="B25" s="16"/>
      <c r="C25" s="2"/>
      <c r="D25" s="32"/>
      <c r="E25" s="16"/>
      <c r="F25" s="54"/>
      <c r="G25" s="54"/>
      <c r="H25" s="57"/>
      <c r="I25" s="5"/>
      <c r="J25" s="682"/>
      <c r="K25" s="692"/>
    </row>
    <row r="26" spans="1:11" ht="19.5" customHeight="1" x14ac:dyDescent="0.15">
      <c r="A26" s="44"/>
      <c r="B26" s="12"/>
      <c r="C26" s="38"/>
      <c r="D26" s="38"/>
      <c r="E26" s="12"/>
      <c r="F26" s="40"/>
      <c r="G26" s="12"/>
      <c r="H26" s="40"/>
      <c r="I26" s="5"/>
      <c r="J26" s="758"/>
      <c r="K26" s="759"/>
    </row>
    <row r="27" spans="1:11" ht="19.5" customHeight="1" x14ac:dyDescent="0.15">
      <c r="A27" s="22" t="s">
        <v>0</v>
      </c>
      <c r="B27" s="90">
        <v>45824</v>
      </c>
      <c r="C27" s="90">
        <v>45825</v>
      </c>
      <c r="D27" s="90">
        <v>45826</v>
      </c>
      <c r="E27" s="90">
        <v>45827</v>
      </c>
      <c r="F27" s="90">
        <v>45828</v>
      </c>
      <c r="G27" s="90">
        <v>45829</v>
      </c>
      <c r="H27" s="90">
        <v>45830</v>
      </c>
      <c r="I27" s="7"/>
      <c r="J27" s="717" t="s">
        <v>2</v>
      </c>
      <c r="K27" s="718"/>
    </row>
    <row r="28" spans="1:11" ht="19.5" customHeight="1" x14ac:dyDescent="0.15">
      <c r="A28" s="22" t="s">
        <v>3</v>
      </c>
      <c r="B28" s="2" t="s">
        <v>4</v>
      </c>
      <c r="C28" s="21" t="s">
        <v>5</v>
      </c>
      <c r="D28" s="21" t="s">
        <v>6</v>
      </c>
      <c r="E28" s="2" t="s">
        <v>7</v>
      </c>
      <c r="F28" s="2" t="s">
        <v>8</v>
      </c>
      <c r="G28" s="2" t="s">
        <v>9</v>
      </c>
      <c r="H28" s="24" t="s">
        <v>10</v>
      </c>
      <c r="I28" s="8"/>
      <c r="J28" s="719"/>
      <c r="K28" s="720"/>
    </row>
    <row r="29" spans="1:11" ht="19.5" customHeight="1" x14ac:dyDescent="0.15">
      <c r="A29" s="17" t="s">
        <v>12</v>
      </c>
      <c r="B29" s="12"/>
      <c r="C29" s="2"/>
      <c r="D29" s="2"/>
      <c r="E29" s="12"/>
      <c r="F29" s="12"/>
      <c r="G29" s="12"/>
      <c r="H29" s="12"/>
      <c r="I29" s="5"/>
      <c r="J29" s="682"/>
      <c r="K29" s="692"/>
    </row>
    <row r="30" spans="1:11" ht="19.5" customHeight="1" x14ac:dyDescent="0.15">
      <c r="A30" s="19" t="s">
        <v>61</v>
      </c>
      <c r="B30" s="12"/>
      <c r="C30" s="26"/>
      <c r="D30" s="32"/>
      <c r="E30" s="54" t="s">
        <v>20</v>
      </c>
      <c r="F30" s="54" t="s">
        <v>20</v>
      </c>
      <c r="G30" s="54" t="s">
        <v>21</v>
      </c>
      <c r="H30" s="54"/>
      <c r="I30" s="5">
        <f t="shared" ref="I30:I32" si="2">COUNTIFS(B30:H30,"&lt;&gt;空",B30:H30,"&lt;&gt;休",B30:H30,"&lt;&gt;調",B30:H30,"&lt;&gt;",B30:H30,"&lt;&gt;調整休")</f>
        <v>3</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f>
        <v>13.5</v>
      </c>
      <c r="K30" s="692"/>
    </row>
    <row r="31" spans="1:11" ht="19.5" customHeight="1" x14ac:dyDescent="0.15">
      <c r="A31" s="20" t="s">
        <v>44</v>
      </c>
      <c r="B31" s="54" t="s">
        <v>58</v>
      </c>
      <c r="C31" s="2"/>
      <c r="D31" s="32"/>
      <c r="E31" s="54" t="s">
        <v>21</v>
      </c>
      <c r="F31" s="54" t="s">
        <v>21</v>
      </c>
      <c r="G31" s="54" t="s">
        <v>20</v>
      </c>
      <c r="H31" s="54" t="s">
        <v>58</v>
      </c>
      <c r="I31" s="5">
        <f t="shared" si="2"/>
        <v>5</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f>
        <v>26</v>
      </c>
      <c r="K31" s="692"/>
    </row>
    <row r="32" spans="1:11" ht="19.5" customHeight="1" x14ac:dyDescent="0.15">
      <c r="A32" s="19" t="s">
        <v>71</v>
      </c>
      <c r="B32" s="12" t="s">
        <v>27</v>
      </c>
      <c r="C32" s="2"/>
      <c r="D32" s="32"/>
      <c r="E32" s="58"/>
      <c r="F32" s="54"/>
      <c r="G32" s="54"/>
      <c r="H32" s="12" t="s">
        <v>27</v>
      </c>
      <c r="I32" s="5">
        <f t="shared" si="2"/>
        <v>2</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13:30-19"))*(5)+(COUNTIF(B32:H32,"14-17"))*(3)+(COUNTIF(B32:H32,"16-19"))*(3)</f>
        <v>6</v>
      </c>
      <c r="K32" s="692"/>
    </row>
    <row r="33" spans="1:14" ht="19.5" customHeight="1" x14ac:dyDescent="0.15">
      <c r="A33" s="56" t="s">
        <v>66</v>
      </c>
      <c r="B33" s="16"/>
      <c r="C33" s="2"/>
      <c r="D33" s="32"/>
      <c r="E33" s="16"/>
      <c r="F33" s="54"/>
      <c r="G33" s="54"/>
      <c r="H33" s="57"/>
      <c r="I33" s="5"/>
      <c r="J33" s="682"/>
      <c r="K33" s="692"/>
    </row>
    <row r="34" spans="1:14" ht="19.5" customHeight="1" x14ac:dyDescent="0.15">
      <c r="A34" s="44"/>
      <c r="B34" s="12"/>
      <c r="C34" s="38"/>
      <c r="D34" s="38"/>
      <c r="E34" s="12"/>
      <c r="F34" s="40"/>
      <c r="G34" s="12"/>
      <c r="H34" s="40"/>
      <c r="I34" s="5"/>
      <c r="J34" s="758"/>
      <c r="K34" s="759"/>
    </row>
    <row r="35" spans="1:14" ht="19.5" customHeight="1" x14ac:dyDescent="0.15">
      <c r="A35" s="22" t="s">
        <v>0</v>
      </c>
      <c r="B35" s="23">
        <v>45831</v>
      </c>
      <c r="C35" s="23">
        <v>45832</v>
      </c>
      <c r="D35" s="23">
        <v>45833</v>
      </c>
      <c r="E35" s="23">
        <v>45834</v>
      </c>
      <c r="F35" s="23">
        <v>45835</v>
      </c>
      <c r="G35" s="23">
        <v>45836</v>
      </c>
      <c r="H35" s="23">
        <v>45837</v>
      </c>
      <c r="I35" s="7"/>
      <c r="J35" s="717" t="s">
        <v>2</v>
      </c>
      <c r="K35" s="718"/>
    </row>
    <row r="36" spans="1:14" ht="19.5" customHeight="1" x14ac:dyDescent="0.15">
      <c r="A36" s="22" t="s">
        <v>3</v>
      </c>
      <c r="B36" s="2" t="s">
        <v>4</v>
      </c>
      <c r="C36" s="316" t="s">
        <v>5</v>
      </c>
      <c r="D36" s="21" t="s">
        <v>6</v>
      </c>
      <c r="E36" s="2" t="s">
        <v>7</v>
      </c>
      <c r="F36" s="2" t="s">
        <v>8</v>
      </c>
      <c r="G36" s="2" t="s">
        <v>9</v>
      </c>
      <c r="H36" s="24" t="s">
        <v>10</v>
      </c>
      <c r="I36" s="8"/>
      <c r="J36" s="719"/>
      <c r="K36" s="720"/>
    </row>
    <row r="37" spans="1:14" ht="17.100000000000001" customHeight="1" x14ac:dyDescent="0.15">
      <c r="A37" s="17" t="s">
        <v>13</v>
      </c>
      <c r="B37" s="12"/>
      <c r="C37" s="2"/>
      <c r="D37" s="62"/>
      <c r="E37" s="12"/>
      <c r="F37" s="967" t="s">
        <v>60</v>
      </c>
      <c r="G37" s="968"/>
      <c r="H37" s="969"/>
      <c r="I37" s="51"/>
      <c r="J37" s="27"/>
      <c r="K37" s="49"/>
    </row>
    <row r="38" spans="1:14" ht="19.5" customHeight="1" x14ac:dyDescent="0.15">
      <c r="A38" s="19" t="s">
        <v>61</v>
      </c>
      <c r="B38" s="12" t="s">
        <v>58</v>
      </c>
      <c r="C38" s="26"/>
      <c r="D38" s="32"/>
      <c r="E38" s="54"/>
      <c r="F38" s="54" t="s">
        <v>21</v>
      </c>
      <c r="G38" s="54" t="s">
        <v>20</v>
      </c>
      <c r="H38" s="54" t="s">
        <v>58</v>
      </c>
      <c r="I38" s="5">
        <f t="shared" ref="I38:I40" si="3">COUNTIFS(B38:H38,"&lt;&gt;空",B38:H38,"&lt;&gt;休",B38:H38,"&lt;&gt;調",B38:H38,"&lt;&gt;",B38:H38,"&lt;&gt;調整休")</f>
        <v>4</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f>
        <v>21.5</v>
      </c>
      <c r="K38" s="692"/>
    </row>
    <row r="39" spans="1:14" ht="19.5" customHeight="1" x14ac:dyDescent="0.15">
      <c r="A39" s="20" t="s">
        <v>44</v>
      </c>
      <c r="B39" s="16"/>
      <c r="C39" s="2"/>
      <c r="D39" s="32"/>
      <c r="E39" s="54" t="s">
        <v>22</v>
      </c>
      <c r="F39" s="54" t="s">
        <v>20</v>
      </c>
      <c r="G39" s="54" t="s">
        <v>21</v>
      </c>
      <c r="H39" s="54"/>
      <c r="I39" s="5">
        <f t="shared" si="3"/>
        <v>3</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f>
        <v>14.5</v>
      </c>
      <c r="K39" s="692"/>
    </row>
    <row r="40" spans="1:14" ht="19.5" customHeight="1" x14ac:dyDescent="0.15">
      <c r="A40" s="19" t="s">
        <v>71</v>
      </c>
      <c r="B40" s="12" t="s">
        <v>27</v>
      </c>
      <c r="C40" s="2"/>
      <c r="D40" s="32"/>
      <c r="E40" s="12" t="s">
        <v>68</v>
      </c>
      <c r="F40" s="54"/>
      <c r="G40" s="54"/>
      <c r="H40" s="12" t="s">
        <v>27</v>
      </c>
      <c r="I40" s="5">
        <f t="shared" si="3"/>
        <v>3</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(3)+(COUNTIF(B40:H40,"16-19"))*(3)</f>
        <v>10</v>
      </c>
      <c r="K40" s="692"/>
    </row>
    <row r="41" spans="1:14" ht="19.5" customHeight="1" x14ac:dyDescent="0.15">
      <c r="A41" s="56" t="s">
        <v>66</v>
      </c>
      <c r="B41" s="16"/>
      <c r="C41" s="2"/>
      <c r="D41" s="32"/>
      <c r="E41" s="16"/>
      <c r="F41" s="54"/>
      <c r="G41" s="54"/>
      <c r="H41" s="57"/>
      <c r="I41" s="5"/>
      <c r="J41" s="682"/>
      <c r="K41" s="692"/>
    </row>
    <row r="42" spans="1:14" ht="19.5" customHeight="1" x14ac:dyDescent="0.15">
      <c r="A42" s="44"/>
      <c r="B42" s="12"/>
      <c r="C42" s="38"/>
      <c r="D42" s="38"/>
      <c r="E42" s="29"/>
      <c r="F42" s="29"/>
      <c r="G42" s="29"/>
      <c r="H42" s="29"/>
      <c r="I42" s="5"/>
      <c r="J42" s="758"/>
      <c r="K42" s="759"/>
    </row>
    <row r="43" spans="1:14" ht="19.5" customHeight="1" x14ac:dyDescent="0.15">
      <c r="A43" s="41"/>
      <c r="B43" s="42"/>
      <c r="C43" s="42"/>
      <c r="D43" s="42"/>
      <c r="E43" s="42"/>
      <c r="F43" s="42"/>
      <c r="G43" s="42"/>
      <c r="H43" s="42"/>
      <c r="I43" s="881" t="s">
        <v>212</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J6:K6"/>
    <mergeCell ref="B1:F1"/>
    <mergeCell ref="H1:K1"/>
    <mergeCell ref="I3:I4"/>
    <mergeCell ref="J3:K4"/>
    <mergeCell ref="J5:K5"/>
    <mergeCell ref="J19:K20"/>
    <mergeCell ref="J7:K7"/>
    <mergeCell ref="J8:K8"/>
    <mergeCell ref="J9:K9"/>
    <mergeCell ref="J10:K10"/>
    <mergeCell ref="J11:K12"/>
    <mergeCell ref="J13:K13"/>
    <mergeCell ref="J14:K14"/>
    <mergeCell ref="J15:K15"/>
    <mergeCell ref="J16:K16"/>
    <mergeCell ref="J17:K17"/>
    <mergeCell ref="J18:K18"/>
    <mergeCell ref="J33:K33"/>
    <mergeCell ref="J21:K21"/>
    <mergeCell ref="J22:K22"/>
    <mergeCell ref="J23:K23"/>
    <mergeCell ref="J24:K24"/>
    <mergeCell ref="J25:K25"/>
    <mergeCell ref="J26:K26"/>
    <mergeCell ref="J27:K28"/>
    <mergeCell ref="J29:K29"/>
    <mergeCell ref="J30:K30"/>
    <mergeCell ref="J31:K31"/>
    <mergeCell ref="J32:K32"/>
    <mergeCell ref="A45:B45"/>
    <mergeCell ref="C45:K45"/>
    <mergeCell ref="J34:K34"/>
    <mergeCell ref="J35:K36"/>
    <mergeCell ref="F37:H37"/>
    <mergeCell ref="J38:K38"/>
    <mergeCell ref="J39:K39"/>
    <mergeCell ref="J40:K40"/>
    <mergeCell ref="J41:K41"/>
    <mergeCell ref="J42:K42"/>
    <mergeCell ref="I43:K43"/>
    <mergeCell ref="A44:B44"/>
    <mergeCell ref="D44:E44"/>
    <mergeCell ref="A51:B51"/>
    <mergeCell ref="C51:K51"/>
    <mergeCell ref="A52:B52"/>
    <mergeCell ref="C52:K52"/>
    <mergeCell ref="A46:B46"/>
    <mergeCell ref="C46:K46"/>
    <mergeCell ref="C47:K47"/>
    <mergeCell ref="A49:B49"/>
    <mergeCell ref="C49:K49"/>
    <mergeCell ref="A50:B50"/>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8704447-D690-4552-9691-3C959BC6C346}">
          <x14:formula1>
            <xm:f>'F:\Users\clmiwa-three\Downloads\[《中村》新田・草加 エリア 仮シフト【12月16日～1月15日】.xlsx]参照データベース'!#REF!</xm:f>
          </x14:formula1>
          <xm:sqref>C26:D26 C34:D34 G1 C42:H43 C18:D18 C10:G10</xm:sqref>
        </x14:dataValidation>
      </x14:dataValidations>
    </ext>
  </extLst>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65893-82C9-4BB5-B116-7EA011E0C604}">
  <sheetPr codeName="Sheet10">
    <tabColor theme="7" tint="0.59999389629810485"/>
  </sheetPr>
  <dimension ref="A1:K55"/>
  <sheetViews>
    <sheetView zoomScale="115" zoomScaleNormal="115" workbookViewId="0">
      <selection activeCell="P18" sqref="P18"/>
    </sheetView>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60" t="s">
        <v>69</v>
      </c>
      <c r="B1" s="753" t="s">
        <v>208</v>
      </c>
      <c r="C1" s="753"/>
      <c r="D1" s="753"/>
      <c r="E1" s="753"/>
      <c r="F1" s="753"/>
      <c r="G1" s="754"/>
      <c r="H1" s="812" t="s">
        <v>165</v>
      </c>
      <c r="I1" s="813"/>
      <c r="J1" s="813"/>
      <c r="K1" s="814"/>
    </row>
    <row r="2" spans="1:11" ht="14.25" thickBot="1" x14ac:dyDescent="0.2">
      <c r="A2" s="212"/>
    </row>
    <row r="3" spans="1:11" s="214" customFormat="1" ht="11.25" x14ac:dyDescent="0.15">
      <c r="A3" s="263" t="s">
        <v>0</v>
      </c>
      <c r="B3" s="264">
        <v>45838</v>
      </c>
      <c r="C3" s="154"/>
      <c r="D3" s="154"/>
      <c r="E3" s="154"/>
      <c r="F3" s="154"/>
      <c r="G3" s="154"/>
      <c r="H3" s="154">
        <v>45809</v>
      </c>
      <c r="I3" s="815" t="s">
        <v>1</v>
      </c>
      <c r="J3" s="817" t="s">
        <v>2</v>
      </c>
      <c r="K3" s="818"/>
    </row>
    <row r="4" spans="1:11" s="213" customFormat="1" x14ac:dyDescent="0.15">
      <c r="A4" s="265" t="s">
        <v>3</v>
      </c>
      <c r="B4" s="266" t="s">
        <v>4</v>
      </c>
      <c r="C4" s="156"/>
      <c r="D4" s="157"/>
      <c r="E4" s="157"/>
      <c r="F4" s="157"/>
      <c r="G4" s="157"/>
      <c r="H4" s="158" t="s">
        <v>10</v>
      </c>
      <c r="I4" s="816"/>
      <c r="J4" s="819"/>
      <c r="K4" s="820"/>
    </row>
    <row r="5" spans="1:11" x14ac:dyDescent="0.15">
      <c r="A5" s="267" t="s">
        <v>142</v>
      </c>
      <c r="B5" s="324"/>
      <c r="C5" s="261"/>
      <c r="D5" s="216"/>
      <c r="E5" s="216"/>
      <c r="F5" s="217"/>
      <c r="G5" s="217" t="s">
        <v>131</v>
      </c>
      <c r="H5" s="218"/>
      <c r="I5" s="219"/>
      <c r="J5" s="821"/>
      <c r="K5" s="821"/>
    </row>
    <row r="6" spans="1:11" ht="15.75" customHeight="1" x14ac:dyDescent="0.15">
      <c r="A6" s="269" t="s">
        <v>167</v>
      </c>
      <c r="B6" s="287"/>
      <c r="C6" s="286"/>
      <c r="D6" s="247"/>
      <c r="E6" s="247"/>
      <c r="F6" s="247"/>
      <c r="G6" s="247"/>
      <c r="H6" s="245" t="s">
        <v>168</v>
      </c>
      <c r="I6" s="221">
        <f>COUNTA(B6:H6)</f>
        <v>1</v>
      </c>
      <c r="J6" s="811">
        <f>SUM(COUNTIF(B6:H6,"D 10-17"))*(6.25)+(COUNTIF(B6:H6,"Y 10-17"))*(6.25)+(COUNTIF(B6:H6,"Y工場"))*(4.5)</f>
        <v>6.25</v>
      </c>
      <c r="K6" s="811"/>
    </row>
    <row r="7" spans="1:11" ht="15.75" customHeight="1" x14ac:dyDescent="0.15">
      <c r="A7" s="269" t="s">
        <v>169</v>
      </c>
      <c r="B7" s="288" t="s">
        <v>168</v>
      </c>
      <c r="C7" s="286"/>
      <c r="D7" s="247"/>
      <c r="E7" s="247"/>
      <c r="F7" s="247"/>
      <c r="G7" s="247"/>
      <c r="H7" s="244"/>
      <c r="I7" s="221">
        <f t="shared" ref="I7:I8" si="0">COUNTA(B7:H7)</f>
        <v>1</v>
      </c>
      <c r="J7" s="811">
        <f>SUM(COUNTIF(B7:H7,"D 10-17"))*(6.25)+(COUNTIF(B7:H7,"Y 10-17"))*(6.25)+(COUNTIF(B7:H7,"Y工場"))*(4.5)</f>
        <v>6.25</v>
      </c>
      <c r="K7" s="811"/>
    </row>
    <row r="8" spans="1:11" ht="15.75" customHeight="1" x14ac:dyDescent="0.15">
      <c r="A8" s="269" t="s">
        <v>186</v>
      </c>
      <c r="B8" s="289" t="s">
        <v>166</v>
      </c>
      <c r="C8" s="286"/>
      <c r="D8" s="247"/>
      <c r="E8" s="247"/>
      <c r="F8" s="247"/>
      <c r="G8" s="247"/>
      <c r="H8" s="244"/>
      <c r="I8" s="221">
        <f t="shared" si="0"/>
        <v>1</v>
      </c>
      <c r="J8" s="811">
        <f>SUM(COUNTIF(B8:H8,"D 10-17"))*(6.25)+(COUNTIF(B8:H8,"Y 10-17"))*(6.25)+(COUNTIF(B8:H8,"Y工場"))*(4.5)</f>
        <v>6.25</v>
      </c>
      <c r="K8" s="811"/>
    </row>
    <row r="9" spans="1:11" ht="15.75" customHeight="1" x14ac:dyDescent="0.15">
      <c r="A9" s="269"/>
      <c r="B9" s="288"/>
      <c r="C9" s="286"/>
      <c r="D9" s="247"/>
      <c r="E9" s="247"/>
      <c r="F9" s="247"/>
      <c r="G9" s="247"/>
      <c r="H9" s="244"/>
      <c r="I9" s="221"/>
      <c r="J9" s="811"/>
      <c r="K9" s="811"/>
    </row>
    <row r="10" spans="1:11" ht="15.75" customHeight="1" x14ac:dyDescent="0.15">
      <c r="A10" s="267"/>
      <c r="B10" s="268"/>
      <c r="C10" s="215"/>
      <c r="D10" s="215"/>
      <c r="E10" s="215"/>
      <c r="F10" s="215"/>
      <c r="G10" s="215"/>
      <c r="H10" s="226"/>
      <c r="I10" s="219"/>
      <c r="J10" s="821"/>
      <c r="K10" s="821"/>
    </row>
    <row r="11" spans="1:11" ht="15.75" customHeight="1" x14ac:dyDescent="0.15">
      <c r="A11" s="270" t="s">
        <v>171</v>
      </c>
      <c r="B11" s="325"/>
      <c r="C11" s="262"/>
      <c r="D11" s="223"/>
      <c r="E11" s="223"/>
      <c r="F11" s="223"/>
      <c r="G11" s="223"/>
      <c r="H11" s="220" t="s">
        <v>172</v>
      </c>
      <c r="I11" s="227"/>
      <c r="J11" s="810"/>
      <c r="K11" s="810"/>
    </row>
    <row r="12" spans="1:11" ht="15.75" customHeight="1" thickBot="1" x14ac:dyDescent="0.2">
      <c r="A12" s="271" t="s">
        <v>173</v>
      </c>
      <c r="B12" s="326"/>
      <c r="C12" s="262"/>
      <c r="D12" s="223"/>
      <c r="E12" s="223"/>
      <c r="F12" s="223"/>
      <c r="G12" s="223"/>
      <c r="H12" s="220"/>
      <c r="I12" s="221"/>
      <c r="J12" s="810"/>
      <c r="K12" s="810"/>
    </row>
    <row r="13" spans="1:11" s="214" customFormat="1" ht="11.25" x14ac:dyDescent="0.15">
      <c r="A13" s="175" t="s">
        <v>0</v>
      </c>
      <c r="B13" s="176">
        <v>45810</v>
      </c>
      <c r="C13" s="176">
        <v>45811</v>
      </c>
      <c r="D13" s="176">
        <v>45812</v>
      </c>
      <c r="E13" s="176">
        <v>45813</v>
      </c>
      <c r="F13" s="176">
        <v>45814</v>
      </c>
      <c r="G13" s="176">
        <v>45815</v>
      </c>
      <c r="H13" s="176">
        <v>45816</v>
      </c>
      <c r="I13" s="815" t="s">
        <v>1</v>
      </c>
      <c r="J13" s="822" t="s">
        <v>2</v>
      </c>
      <c r="K13" s="823"/>
    </row>
    <row r="14" spans="1:11" s="213" customFormat="1" x14ac:dyDescent="0.15">
      <c r="A14" s="155" t="s">
        <v>3</v>
      </c>
      <c r="B14" s="157" t="s">
        <v>4</v>
      </c>
      <c r="C14" s="157" t="s">
        <v>5</v>
      </c>
      <c r="D14" s="157" t="s">
        <v>6</v>
      </c>
      <c r="E14" s="157" t="s">
        <v>7</v>
      </c>
      <c r="F14" s="157" t="s">
        <v>8</v>
      </c>
      <c r="G14" s="157" t="s">
        <v>9</v>
      </c>
      <c r="H14" s="158" t="s">
        <v>10</v>
      </c>
      <c r="I14" s="816"/>
      <c r="J14" s="819"/>
      <c r="K14" s="820"/>
    </row>
    <row r="15" spans="1:11" x14ac:dyDescent="0.15">
      <c r="A15" s="217" t="s">
        <v>142</v>
      </c>
      <c r="B15" s="218"/>
      <c r="C15" s="226"/>
      <c r="D15" s="216"/>
      <c r="E15" s="226"/>
      <c r="F15" s="228"/>
      <c r="G15" s="218"/>
      <c r="H15" s="218"/>
      <c r="I15" s="219"/>
      <c r="J15" s="821"/>
      <c r="K15" s="821"/>
    </row>
    <row r="16" spans="1:11" ht="15.75" customHeight="1" x14ac:dyDescent="0.15">
      <c r="A16" s="222" t="s">
        <v>167</v>
      </c>
      <c r="B16" s="246"/>
      <c r="C16" s="247"/>
      <c r="D16" s="247"/>
      <c r="E16" s="246"/>
      <c r="F16" s="244"/>
      <c r="G16" s="245" t="s">
        <v>168</v>
      </c>
      <c r="H16" s="245" t="s">
        <v>168</v>
      </c>
      <c r="I16" s="221">
        <f>COUNTA(B16:H16)</f>
        <v>2</v>
      </c>
      <c r="J16" s="811">
        <f>SUM(COUNTIF(B16:H16,"D 10-17"))*(6.25)+(COUNTIF(B16:H16,"Y 10-17"))*(6.25)+(COUNTIF(B16:H16,"Y工場"))*(4.5)</f>
        <v>12.5</v>
      </c>
      <c r="K16" s="811"/>
    </row>
    <row r="17" spans="1:11" ht="15.75" customHeight="1" x14ac:dyDescent="0.15">
      <c r="A17" s="222" t="s">
        <v>169</v>
      </c>
      <c r="B17" s="245" t="s">
        <v>168</v>
      </c>
      <c r="C17" s="247"/>
      <c r="D17" s="247"/>
      <c r="E17" s="245" t="s">
        <v>168</v>
      </c>
      <c r="F17" s="245" t="s">
        <v>168</v>
      </c>
      <c r="G17" s="245"/>
      <c r="H17" s="244"/>
      <c r="I17" s="221">
        <f t="shared" ref="I17:I18" si="1">COUNTA(B17:H17)</f>
        <v>3</v>
      </c>
      <c r="J17" s="811">
        <f>SUM(COUNTIF(B17:H17,"D 10-17"))*(6.25)+(COUNTIF(B17:H17,"Y 10-17"))*(6.25)+(COUNTIF(B17:H17,"Y工場"))*(4.5)</f>
        <v>18.75</v>
      </c>
      <c r="K17" s="811"/>
    </row>
    <row r="18" spans="1:11" ht="15.75" customHeight="1" x14ac:dyDescent="0.15">
      <c r="A18" s="225" t="s">
        <v>186</v>
      </c>
      <c r="B18" s="243" t="s">
        <v>166</v>
      </c>
      <c r="C18" s="247"/>
      <c r="D18" s="247"/>
      <c r="E18" s="243" t="s">
        <v>166</v>
      </c>
      <c r="F18" s="245"/>
      <c r="G18" s="243" t="s">
        <v>166</v>
      </c>
      <c r="H18" s="244"/>
      <c r="I18" s="221">
        <f t="shared" si="1"/>
        <v>3</v>
      </c>
      <c r="J18" s="811">
        <f>SUM(COUNTIF(B18:H18,"D 10-17"))*(6.25)+(COUNTIF(B18:H18,"Y 10-17"))*(6.25)+(COUNTIF(B18:H18,"Y工場"))*(4.5)</f>
        <v>18.75</v>
      </c>
      <c r="K18" s="811"/>
    </row>
    <row r="19" spans="1:11" ht="15.75" customHeight="1" x14ac:dyDescent="0.15">
      <c r="A19" s="225"/>
      <c r="B19" s="245"/>
      <c r="C19" s="247"/>
      <c r="D19" s="247"/>
      <c r="E19" s="245"/>
      <c r="F19" s="245"/>
      <c r="G19" s="243"/>
      <c r="H19" s="244"/>
      <c r="I19" s="221"/>
      <c r="J19" s="811"/>
      <c r="K19" s="811"/>
    </row>
    <row r="20" spans="1:11" ht="15.75" customHeight="1" x14ac:dyDescent="0.15">
      <c r="A20" s="193"/>
      <c r="B20" s="215"/>
      <c r="C20" s="215"/>
      <c r="D20" s="215"/>
      <c r="E20" s="226"/>
      <c r="F20" s="226"/>
      <c r="G20" s="226"/>
      <c r="H20" s="226"/>
      <c r="I20" s="219"/>
      <c r="J20" s="821"/>
      <c r="K20" s="821"/>
    </row>
    <row r="21" spans="1:11" ht="15.75" customHeight="1" x14ac:dyDescent="0.15">
      <c r="A21" s="220" t="s">
        <v>171</v>
      </c>
      <c r="B21" s="220"/>
      <c r="C21" s="223"/>
      <c r="D21" s="223"/>
      <c r="E21" s="220"/>
      <c r="F21" s="220" t="s">
        <v>172</v>
      </c>
      <c r="G21" s="220"/>
      <c r="H21" s="220" t="s">
        <v>172</v>
      </c>
      <c r="I21" s="227"/>
      <c r="J21" s="810"/>
      <c r="K21" s="810"/>
    </row>
    <row r="22" spans="1:11" ht="15.75" customHeight="1" x14ac:dyDescent="0.15">
      <c r="A22" s="224" t="s">
        <v>173</v>
      </c>
      <c r="B22" s="220"/>
      <c r="C22" s="223"/>
      <c r="D22" s="223"/>
      <c r="E22" s="220"/>
      <c r="F22" s="224"/>
      <c r="G22" s="220"/>
      <c r="H22" s="220"/>
      <c r="I22" s="221"/>
      <c r="J22" s="810"/>
      <c r="K22" s="810"/>
    </row>
    <row r="23" spans="1:11" s="214" customFormat="1" ht="11.25" x14ac:dyDescent="0.15">
      <c r="A23" s="153" t="s">
        <v>0</v>
      </c>
      <c r="B23" s="183">
        <v>45817</v>
      </c>
      <c r="C23" s="183">
        <v>45818</v>
      </c>
      <c r="D23" s="183">
        <v>45819</v>
      </c>
      <c r="E23" s="183">
        <v>45820</v>
      </c>
      <c r="F23" s="183">
        <v>45821</v>
      </c>
      <c r="G23" s="183">
        <v>45822</v>
      </c>
      <c r="H23" s="183">
        <v>45823</v>
      </c>
      <c r="I23" s="815" t="s">
        <v>1</v>
      </c>
      <c r="J23" s="822" t="s">
        <v>2</v>
      </c>
      <c r="K23" s="823"/>
    </row>
    <row r="24" spans="1:11" s="213" customFormat="1" x14ac:dyDescent="0.15">
      <c r="A24" s="155" t="s">
        <v>3</v>
      </c>
      <c r="B24" s="157" t="s">
        <v>4</v>
      </c>
      <c r="C24" s="157" t="s">
        <v>5</v>
      </c>
      <c r="D24" s="157" t="s">
        <v>6</v>
      </c>
      <c r="E24" s="157" t="s">
        <v>7</v>
      </c>
      <c r="F24" s="157" t="s">
        <v>8</v>
      </c>
      <c r="G24" s="157" t="s">
        <v>9</v>
      </c>
      <c r="H24" s="158" t="s">
        <v>10</v>
      </c>
      <c r="I24" s="816"/>
      <c r="J24" s="819"/>
      <c r="K24" s="820"/>
    </row>
    <row r="25" spans="1:11" x14ac:dyDescent="0.15">
      <c r="A25" s="217" t="s">
        <v>131</v>
      </c>
      <c r="B25" s="218"/>
      <c r="C25" s="226"/>
      <c r="D25" s="216"/>
      <c r="E25" s="226"/>
      <c r="F25" s="228"/>
      <c r="G25" s="218"/>
      <c r="H25" s="218"/>
      <c r="I25" s="219"/>
      <c r="J25" s="821"/>
      <c r="K25" s="821"/>
    </row>
    <row r="26" spans="1:11" ht="15.75" customHeight="1" x14ac:dyDescent="0.15">
      <c r="A26" s="222" t="s">
        <v>167</v>
      </c>
      <c r="B26" s="246"/>
      <c r="C26" s="247"/>
      <c r="D26" s="247"/>
      <c r="E26" s="246"/>
      <c r="F26" s="244"/>
      <c r="G26" s="245" t="s">
        <v>168</v>
      </c>
      <c r="H26" s="245" t="s">
        <v>168</v>
      </c>
      <c r="I26" s="221">
        <f>COUNTA(B26:H26)</f>
        <v>2</v>
      </c>
      <c r="J26" s="811">
        <f>SUM(COUNTIF(B26:H26,"D 10-17"))*(6.25)+(COUNTIF(B26:H26,"Y 10-17"))*(6.25)+(COUNTIF(B26:H26,"Y工場"))*(4.5)</f>
        <v>12.5</v>
      </c>
      <c r="K26" s="811"/>
    </row>
    <row r="27" spans="1:11" ht="15.75" customHeight="1" x14ac:dyDescent="0.15">
      <c r="A27" s="222" t="s">
        <v>169</v>
      </c>
      <c r="B27" s="245" t="s">
        <v>168</v>
      </c>
      <c r="C27" s="247"/>
      <c r="D27" s="247"/>
      <c r="E27" s="245" t="s">
        <v>168</v>
      </c>
      <c r="F27" s="245" t="s">
        <v>168</v>
      </c>
      <c r="G27" s="245"/>
      <c r="H27" s="244"/>
      <c r="I27" s="221">
        <f t="shared" ref="I27:I28" si="2">COUNTA(B27:H27)</f>
        <v>3</v>
      </c>
      <c r="J27" s="811">
        <f>SUM(COUNTIF(B27:H27,"D 10-17"))*(6.25)+(COUNTIF(B27:H27,"Y 10-17"))*(6.25)+(COUNTIF(B27:H27,"Y工場"))*(4.5)</f>
        <v>18.75</v>
      </c>
      <c r="K27" s="811"/>
    </row>
    <row r="28" spans="1:11" ht="15.75" customHeight="1" x14ac:dyDescent="0.15">
      <c r="A28" s="225" t="s">
        <v>186</v>
      </c>
      <c r="B28" s="243" t="s">
        <v>166</v>
      </c>
      <c r="C28" s="247"/>
      <c r="D28" s="247"/>
      <c r="E28" s="243" t="s">
        <v>166</v>
      </c>
      <c r="F28" s="245"/>
      <c r="G28" s="243" t="s">
        <v>166</v>
      </c>
      <c r="H28" s="244"/>
      <c r="I28" s="221">
        <f t="shared" si="2"/>
        <v>3</v>
      </c>
      <c r="J28" s="811">
        <f>SUM(COUNTIF(B28:H28,"D 10-17"))*(6.25)+(COUNTIF(B28:H28,"Y 10-17"))*(6.25)+(COUNTIF(B28:H28,"Y工場"))*(4.5)</f>
        <v>18.75</v>
      </c>
      <c r="K28" s="811"/>
    </row>
    <row r="29" spans="1:11" ht="15.75" customHeight="1" x14ac:dyDescent="0.15">
      <c r="A29" s="225"/>
      <c r="B29" s="245"/>
      <c r="C29" s="247"/>
      <c r="D29" s="247"/>
      <c r="E29" s="245"/>
      <c r="F29" s="245"/>
      <c r="G29" s="243"/>
      <c r="H29" s="244"/>
      <c r="I29" s="221"/>
      <c r="J29" s="811"/>
      <c r="K29" s="811"/>
    </row>
    <row r="30" spans="1:11" ht="15.75" customHeight="1" x14ac:dyDescent="0.15">
      <c r="A30" s="193"/>
      <c r="B30" s="215"/>
      <c r="C30" s="215"/>
      <c r="D30" s="215"/>
      <c r="E30" s="226"/>
      <c r="F30" s="226"/>
      <c r="G30" s="226"/>
      <c r="H30" s="226"/>
      <c r="I30" s="219"/>
      <c r="J30" s="821"/>
      <c r="K30" s="821"/>
    </row>
    <row r="31" spans="1:11" ht="15.75" customHeight="1" x14ac:dyDescent="0.15">
      <c r="A31" s="220" t="s">
        <v>171</v>
      </c>
      <c r="B31" s="220"/>
      <c r="C31" s="223"/>
      <c r="D31" s="223"/>
      <c r="E31" s="220"/>
      <c r="F31" s="220" t="s">
        <v>172</v>
      </c>
      <c r="G31" s="220"/>
      <c r="H31" s="220" t="s">
        <v>172</v>
      </c>
      <c r="I31" s="227"/>
      <c r="J31" s="810"/>
      <c r="K31" s="810"/>
    </row>
    <row r="32" spans="1:11" ht="15.75" customHeight="1" x14ac:dyDescent="0.15">
      <c r="A32" s="224" t="s">
        <v>173</v>
      </c>
      <c r="B32" s="220"/>
      <c r="C32" s="223"/>
      <c r="D32" s="223"/>
      <c r="E32" s="220"/>
      <c r="F32" s="224"/>
      <c r="G32" s="220"/>
      <c r="H32" s="220"/>
      <c r="I32" s="229"/>
      <c r="J32" s="810"/>
      <c r="K32" s="810"/>
    </row>
    <row r="33" spans="1:11" s="214" customFormat="1" ht="11.25" x14ac:dyDescent="0.15">
      <c r="A33" s="153" t="s">
        <v>0</v>
      </c>
      <c r="B33" s="183">
        <v>45824</v>
      </c>
      <c r="C33" s="183">
        <v>45825</v>
      </c>
      <c r="D33" s="183">
        <v>45826</v>
      </c>
      <c r="E33" s="183">
        <v>45827</v>
      </c>
      <c r="F33" s="183">
        <v>45828</v>
      </c>
      <c r="G33" s="183">
        <v>45829</v>
      </c>
      <c r="H33" s="183">
        <v>45830</v>
      </c>
      <c r="I33" s="815" t="s">
        <v>1</v>
      </c>
      <c r="J33" s="817" t="s">
        <v>2</v>
      </c>
      <c r="K33" s="818"/>
    </row>
    <row r="34" spans="1:11" s="213" customFormat="1" x14ac:dyDescent="0.15">
      <c r="A34" s="155" t="s">
        <v>3</v>
      </c>
      <c r="B34" s="157" t="s">
        <v>4</v>
      </c>
      <c r="C34" s="157" t="s">
        <v>5</v>
      </c>
      <c r="D34" s="157" t="s">
        <v>6</v>
      </c>
      <c r="E34" s="157" t="s">
        <v>7</v>
      </c>
      <c r="F34" s="157" t="s">
        <v>8</v>
      </c>
      <c r="G34" s="157" t="s">
        <v>9</v>
      </c>
      <c r="H34" s="158" t="s">
        <v>10</v>
      </c>
      <c r="I34" s="816"/>
      <c r="J34" s="819"/>
      <c r="K34" s="820"/>
    </row>
    <row r="35" spans="1:11" x14ac:dyDescent="0.15">
      <c r="A35" s="217" t="s">
        <v>142</v>
      </c>
      <c r="B35" s="218"/>
      <c r="C35" s="226"/>
      <c r="D35" s="216"/>
      <c r="E35" s="226"/>
      <c r="F35" s="228"/>
      <c r="G35" s="218"/>
      <c r="H35" s="218"/>
      <c r="I35" s="219"/>
      <c r="J35" s="821"/>
      <c r="K35" s="821"/>
    </row>
    <row r="36" spans="1:11" ht="15.75" customHeight="1" x14ac:dyDescent="0.15">
      <c r="A36" s="222" t="s">
        <v>167</v>
      </c>
      <c r="B36" s="246"/>
      <c r="C36" s="247"/>
      <c r="D36" s="247"/>
      <c r="E36" s="246"/>
      <c r="F36" s="244"/>
      <c r="G36" s="245" t="s">
        <v>168</v>
      </c>
      <c r="H36" s="245" t="s">
        <v>168</v>
      </c>
      <c r="I36" s="221">
        <f>COUNTA(B36:H36)</f>
        <v>2</v>
      </c>
      <c r="J36" s="811">
        <f>SUM(COUNTIF(B36:H36,"D 10-17"))*(6.25)+(COUNTIF(B36:H36,"Y 10-17"))*(6.25)+(COUNTIF(B36:H36,"Y工場"))*(4.5)</f>
        <v>12.5</v>
      </c>
      <c r="K36" s="811"/>
    </row>
    <row r="37" spans="1:11" ht="15.75" customHeight="1" x14ac:dyDescent="0.15">
      <c r="A37" s="222" t="s">
        <v>169</v>
      </c>
      <c r="B37" s="245" t="s">
        <v>168</v>
      </c>
      <c r="C37" s="247"/>
      <c r="D37" s="247"/>
      <c r="E37" s="245" t="s">
        <v>168</v>
      </c>
      <c r="F37" s="245" t="s">
        <v>168</v>
      </c>
      <c r="G37" s="245"/>
      <c r="H37" s="244"/>
      <c r="I37" s="221">
        <f t="shared" ref="I37:I38" si="3">COUNTA(B37:H37)</f>
        <v>3</v>
      </c>
      <c r="J37" s="811">
        <f>SUM(COUNTIF(B37:H37,"D 10-17"))*(6.25)+(COUNTIF(B37:H37,"Y 10-17"))*(6.25)+(COUNTIF(B37:H37,"Y工場"))*(4.5)</f>
        <v>18.75</v>
      </c>
      <c r="K37" s="811"/>
    </row>
    <row r="38" spans="1:11" ht="15.75" customHeight="1" x14ac:dyDescent="0.15">
      <c r="A38" s="225" t="s">
        <v>186</v>
      </c>
      <c r="B38" s="243" t="s">
        <v>166</v>
      </c>
      <c r="C38" s="247"/>
      <c r="D38" s="247"/>
      <c r="E38" s="243" t="s">
        <v>166</v>
      </c>
      <c r="F38" s="245"/>
      <c r="G38" s="243" t="s">
        <v>166</v>
      </c>
      <c r="H38" s="244"/>
      <c r="I38" s="221">
        <f t="shared" si="3"/>
        <v>3</v>
      </c>
      <c r="J38" s="811">
        <f>SUM(COUNTIF(B38:H38,"D 10-17"))*(6.25)+(COUNTIF(B38:H38,"Y 10-17"))*(6.25)+(COUNTIF(B38:H38,"Y工場"))*(4.5)</f>
        <v>18.75</v>
      </c>
      <c r="K38" s="811"/>
    </row>
    <row r="39" spans="1:11" ht="15.75" customHeight="1" x14ac:dyDescent="0.15">
      <c r="A39" s="225"/>
      <c r="B39" s="245"/>
      <c r="C39" s="247"/>
      <c r="D39" s="247"/>
      <c r="E39" s="245"/>
      <c r="F39" s="245"/>
      <c r="G39" s="243"/>
      <c r="H39" s="244"/>
      <c r="I39" s="221"/>
      <c r="J39" s="811"/>
      <c r="K39" s="811"/>
    </row>
    <row r="40" spans="1:11" ht="15.75" customHeight="1" x14ac:dyDescent="0.15">
      <c r="A40" s="193"/>
      <c r="B40" s="215"/>
      <c r="C40" s="215"/>
      <c r="D40" s="215"/>
      <c r="E40" s="226"/>
      <c r="F40" s="226"/>
      <c r="G40" s="226"/>
      <c r="H40" s="226"/>
      <c r="I40" s="219"/>
      <c r="J40" s="821"/>
      <c r="K40" s="821"/>
    </row>
    <row r="41" spans="1:11" ht="15.75" customHeight="1" x14ac:dyDescent="0.15">
      <c r="A41" s="220" t="s">
        <v>171</v>
      </c>
      <c r="B41" s="220"/>
      <c r="C41" s="223"/>
      <c r="D41" s="223"/>
      <c r="E41" s="220"/>
      <c r="F41" s="220" t="s">
        <v>172</v>
      </c>
      <c r="G41" s="220"/>
      <c r="H41" s="220" t="s">
        <v>172</v>
      </c>
      <c r="I41" s="227"/>
      <c r="J41" s="810"/>
      <c r="K41" s="810"/>
    </row>
    <row r="42" spans="1:11" ht="15.75" customHeight="1" x14ac:dyDescent="0.15">
      <c r="A42" s="224" t="s">
        <v>173</v>
      </c>
      <c r="B42" s="220"/>
      <c r="C42" s="223"/>
      <c r="D42" s="223"/>
      <c r="E42" s="220"/>
      <c r="F42" s="224"/>
      <c r="G42" s="220"/>
      <c r="H42" s="220"/>
      <c r="I42" s="221"/>
      <c r="J42" s="810"/>
      <c r="K42" s="810"/>
    </row>
    <row r="43" spans="1:11" s="214" customFormat="1" ht="11.25" x14ac:dyDescent="0.15">
      <c r="A43" s="175" t="s">
        <v>0</v>
      </c>
      <c r="B43" s="176">
        <v>45831</v>
      </c>
      <c r="C43" s="176">
        <v>45832</v>
      </c>
      <c r="D43" s="176">
        <v>45833</v>
      </c>
      <c r="E43" s="176">
        <v>45834</v>
      </c>
      <c r="F43" s="176">
        <v>45835</v>
      </c>
      <c r="G43" s="176">
        <v>45836</v>
      </c>
      <c r="H43" s="176">
        <v>45837</v>
      </c>
      <c r="I43" s="815" t="s">
        <v>1</v>
      </c>
      <c r="J43" s="822" t="s">
        <v>2</v>
      </c>
      <c r="K43" s="823"/>
    </row>
    <row r="44" spans="1:11" s="213" customFormat="1" x14ac:dyDescent="0.15">
      <c r="A44" s="155" t="s">
        <v>3</v>
      </c>
      <c r="B44" s="157" t="s">
        <v>4</v>
      </c>
      <c r="C44" s="157" t="s">
        <v>5</v>
      </c>
      <c r="D44" s="157" t="s">
        <v>6</v>
      </c>
      <c r="E44" s="157" t="s">
        <v>7</v>
      </c>
      <c r="F44" s="157" t="s">
        <v>8</v>
      </c>
      <c r="G44" s="157" t="s">
        <v>9</v>
      </c>
      <c r="H44" s="158" t="s">
        <v>10</v>
      </c>
      <c r="I44" s="816"/>
      <c r="J44" s="819"/>
      <c r="K44" s="820"/>
    </row>
    <row r="45" spans="1:11" x14ac:dyDescent="0.15">
      <c r="A45" s="217" t="s">
        <v>131</v>
      </c>
      <c r="B45" s="218"/>
      <c r="C45" s="226"/>
      <c r="D45" s="216"/>
      <c r="E45" s="216"/>
      <c r="F45" s="216"/>
      <c r="G45" s="216"/>
      <c r="H45" s="216"/>
      <c r="I45" s="219"/>
      <c r="J45" s="821"/>
      <c r="K45" s="821"/>
    </row>
    <row r="46" spans="1:11" ht="15.75" customHeight="1" x14ac:dyDescent="0.15">
      <c r="A46" s="222" t="s">
        <v>167</v>
      </c>
      <c r="B46" s="246"/>
      <c r="C46" s="247"/>
      <c r="D46" s="247"/>
      <c r="E46" s="246"/>
      <c r="F46" s="244"/>
      <c r="G46" s="245" t="s">
        <v>168</v>
      </c>
      <c r="H46" s="245" t="s">
        <v>168</v>
      </c>
      <c r="I46" s="221">
        <f>COUNTA(B46:H46)</f>
        <v>2</v>
      </c>
      <c r="J46" s="811">
        <f>SUM(COUNTIF(B46:H46,"D 10-17"))*(6.25)+(COUNTIF(B46:H46,"Y 10-17"))*(6.25)+(COUNTIF(B46:H46,"Y工場"))*(4.5)</f>
        <v>12.5</v>
      </c>
      <c r="K46" s="811"/>
    </row>
    <row r="47" spans="1:11" ht="15.75" customHeight="1" x14ac:dyDescent="0.15">
      <c r="A47" s="222" t="s">
        <v>169</v>
      </c>
      <c r="B47" s="245" t="s">
        <v>168</v>
      </c>
      <c r="C47" s="247"/>
      <c r="D47" s="247"/>
      <c r="E47" s="245" t="s">
        <v>168</v>
      </c>
      <c r="F47" s="245" t="s">
        <v>168</v>
      </c>
      <c r="G47" s="245"/>
      <c r="H47" s="244"/>
      <c r="I47" s="221">
        <f t="shared" ref="I47:I48" si="4">COUNTA(B47:H47)</f>
        <v>3</v>
      </c>
      <c r="J47" s="811">
        <f>SUM(COUNTIF(B47:H47,"D 10-17"))*(6.25)+(COUNTIF(B47:H47,"Y 10-17"))*(6.25)+(COUNTIF(B47:H47,"Y工場"))*(4.5)</f>
        <v>18.75</v>
      </c>
      <c r="K47" s="811"/>
    </row>
    <row r="48" spans="1:11" ht="15.75" customHeight="1" x14ac:dyDescent="0.15">
      <c r="A48" s="225" t="s">
        <v>186</v>
      </c>
      <c r="B48" s="243" t="s">
        <v>166</v>
      </c>
      <c r="C48" s="247"/>
      <c r="D48" s="247"/>
      <c r="E48" s="243" t="s">
        <v>166</v>
      </c>
      <c r="F48" s="245"/>
      <c r="G48" s="243" t="s">
        <v>166</v>
      </c>
      <c r="H48" s="244"/>
      <c r="I48" s="221">
        <f t="shared" si="4"/>
        <v>3</v>
      </c>
      <c r="J48" s="811">
        <f>SUM(COUNTIF(B48:H48,"D 10-17"))*(6.25)+(COUNTIF(B48:H48,"Y 10-17"))*(6.25)+(COUNTIF(B48:H48,"Y工場"))*(4.5)</f>
        <v>18.75</v>
      </c>
      <c r="K48" s="811"/>
    </row>
    <row r="49" spans="1:11" ht="15.75" customHeight="1" x14ac:dyDescent="0.15">
      <c r="A49" s="225"/>
      <c r="B49" s="245"/>
      <c r="C49" s="247"/>
      <c r="D49" s="247"/>
      <c r="E49" s="245"/>
      <c r="F49" s="245"/>
      <c r="G49" s="243"/>
      <c r="H49" s="244"/>
      <c r="I49" s="221"/>
      <c r="J49" s="811"/>
      <c r="K49" s="811"/>
    </row>
    <row r="50" spans="1:11" ht="15.75" customHeight="1" x14ac:dyDescent="0.15">
      <c r="A50" s="193"/>
      <c r="B50" s="215"/>
      <c r="C50" s="215"/>
      <c r="D50" s="215"/>
      <c r="E50" s="226"/>
      <c r="F50" s="226"/>
      <c r="G50" s="226"/>
      <c r="H50" s="226"/>
      <c r="I50" s="219"/>
      <c r="J50" s="821"/>
      <c r="K50" s="821"/>
    </row>
    <row r="51" spans="1:11" ht="15.75" customHeight="1" x14ac:dyDescent="0.15">
      <c r="A51" s="220" t="s">
        <v>171</v>
      </c>
      <c r="B51" s="220"/>
      <c r="C51" s="223"/>
      <c r="D51" s="223"/>
      <c r="E51" s="220"/>
      <c r="F51" s="220" t="s">
        <v>172</v>
      </c>
      <c r="G51" s="220"/>
      <c r="H51" s="220" t="s">
        <v>172</v>
      </c>
      <c r="I51" s="227"/>
      <c r="J51" s="810"/>
      <c r="K51" s="810"/>
    </row>
    <row r="52" spans="1:11" ht="15.75" customHeight="1" x14ac:dyDescent="0.15">
      <c r="A52" s="224" t="s">
        <v>173</v>
      </c>
      <c r="B52" s="220"/>
      <c r="C52" s="223"/>
      <c r="D52" s="223"/>
      <c r="E52" s="220"/>
      <c r="F52" s="224"/>
      <c r="G52" s="220"/>
      <c r="H52" s="220"/>
      <c r="I52" s="221"/>
      <c r="J52" s="810"/>
      <c r="K52" s="810"/>
    </row>
    <row r="53" spans="1:11" x14ac:dyDescent="0.15">
      <c r="A53" s="230"/>
      <c r="B53" s="230"/>
      <c r="C53" s="230"/>
      <c r="D53" s="230"/>
      <c r="E53" s="231"/>
      <c r="F53" s="231"/>
      <c r="G53" s="232"/>
      <c r="H53" s="232"/>
      <c r="I53" s="230"/>
      <c r="J53" s="735" t="s">
        <v>212</v>
      </c>
      <c r="K53" s="735"/>
    </row>
    <row r="54" spans="1:11" s="1" customFormat="1" ht="17.25" customHeight="1" x14ac:dyDescent="0.15">
      <c r="A54" s="737" t="s">
        <v>143</v>
      </c>
      <c r="B54" s="738"/>
      <c r="C54" s="741" t="s">
        <v>162</v>
      </c>
      <c r="D54" s="742"/>
      <c r="E54" s="742"/>
      <c r="F54" s="742" t="s">
        <v>149</v>
      </c>
      <c r="G54" s="742"/>
      <c r="H54" s="743"/>
      <c r="I54" s="10"/>
      <c r="J54" s="736"/>
      <c r="K54" s="736"/>
    </row>
    <row r="55" spans="1:11" s="1" customFormat="1" ht="17.25" customHeight="1" x14ac:dyDescent="0.15">
      <c r="A55" s="739"/>
      <c r="B55" s="740"/>
      <c r="C55" s="744" t="s">
        <v>163</v>
      </c>
      <c r="D55" s="745"/>
      <c r="E55" s="745"/>
      <c r="F55" s="745" t="s">
        <v>164</v>
      </c>
      <c r="G55" s="745"/>
      <c r="H55" s="746"/>
      <c r="I55" s="210"/>
      <c r="J55" s="210"/>
      <c r="K55" s="210"/>
    </row>
  </sheetData>
  <mergeCells count="58">
    <mergeCell ref="J12:K12"/>
    <mergeCell ref="J6:K6"/>
    <mergeCell ref="B1:G1"/>
    <mergeCell ref="H1:K1"/>
    <mergeCell ref="I3:I4"/>
    <mergeCell ref="J3:K4"/>
    <mergeCell ref="J5:K5"/>
    <mergeCell ref="J7:K7"/>
    <mergeCell ref="J8:K8"/>
    <mergeCell ref="J9:K9"/>
    <mergeCell ref="J10:K10"/>
    <mergeCell ref="J11:K11"/>
    <mergeCell ref="I23:I24"/>
    <mergeCell ref="J23:K24"/>
    <mergeCell ref="I13:I14"/>
    <mergeCell ref="J13:K14"/>
    <mergeCell ref="J15:K15"/>
    <mergeCell ref="J16:K16"/>
    <mergeCell ref="J17:K17"/>
    <mergeCell ref="J18:K18"/>
    <mergeCell ref="J30:K30"/>
    <mergeCell ref="J31:K31"/>
    <mergeCell ref="J32:K32"/>
    <mergeCell ref="J19:K19"/>
    <mergeCell ref="J20:K20"/>
    <mergeCell ref="J21:K21"/>
    <mergeCell ref="J22:K22"/>
    <mergeCell ref="J25:K25"/>
    <mergeCell ref="J26:K26"/>
    <mergeCell ref="J27:K27"/>
    <mergeCell ref="J28:K28"/>
    <mergeCell ref="J29:K29"/>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A54:B55"/>
    <mergeCell ref="C54:E54"/>
    <mergeCell ref="F54:H54"/>
    <mergeCell ref="C55:E55"/>
    <mergeCell ref="F55:H55"/>
    <mergeCell ref="J49:K49"/>
    <mergeCell ref="J50:K50"/>
    <mergeCell ref="J51:K51"/>
    <mergeCell ref="J52:K52"/>
    <mergeCell ref="J53:K54"/>
  </mergeCells>
  <phoneticPr fontId="13"/>
  <pageMargins left="0.51181102362204722" right="0.51181102362204722" top="0.55118110236220474" bottom="0.55118110236220474" header="0.31496062992125984" footer="0.31496062992125984"/>
  <pageSetup paperSize="9" orientation="portrait" r:id="rId1"/>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077DA-693D-411D-88EE-D0F0964CA010}">
  <sheetPr codeName="Sheet12">
    <tabColor theme="7" tint="0.59999389629810485"/>
  </sheetPr>
  <dimension ref="A1:K59"/>
  <sheetViews>
    <sheetView zoomScaleNormal="100" workbookViewId="0">
      <selection activeCell="G22" sqref="G22"/>
    </sheetView>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1" ht="15" thickBot="1" x14ac:dyDescent="0.2">
      <c r="A1" s="60" t="s">
        <v>69</v>
      </c>
      <c r="B1" s="753" t="s">
        <v>208</v>
      </c>
      <c r="C1" s="753"/>
      <c r="D1" s="753"/>
      <c r="E1" s="753"/>
      <c r="F1" s="753"/>
      <c r="G1" s="754"/>
      <c r="H1" s="832" t="s">
        <v>130</v>
      </c>
      <c r="I1" s="833"/>
      <c r="J1" s="834"/>
      <c r="K1" s="835"/>
    </row>
    <row r="2" spans="1:11" ht="9" customHeight="1" thickBot="1" x14ac:dyDescent="0.2">
      <c r="A2" s="152"/>
    </row>
    <row r="3" spans="1:11" s="13" customFormat="1" ht="14.25" customHeight="1" x14ac:dyDescent="0.15">
      <c r="A3" s="263" t="s">
        <v>0</v>
      </c>
      <c r="B3" s="327">
        <v>45838</v>
      </c>
      <c r="C3" s="154"/>
      <c r="D3" s="154"/>
      <c r="E3" s="154"/>
      <c r="F3" s="154"/>
      <c r="G3" s="154"/>
      <c r="H3" s="154">
        <v>45809</v>
      </c>
      <c r="I3" s="836" t="s">
        <v>1</v>
      </c>
      <c r="J3" s="817" t="s">
        <v>2</v>
      </c>
      <c r="K3" s="818"/>
    </row>
    <row r="4" spans="1:11" s="159" customFormat="1" ht="14.25" customHeight="1" x14ac:dyDescent="0.15">
      <c r="A4" s="265" t="s">
        <v>3</v>
      </c>
      <c r="B4" s="266" t="s">
        <v>4</v>
      </c>
      <c r="C4" s="156"/>
      <c r="D4" s="156"/>
      <c r="E4" s="156"/>
      <c r="F4" s="156"/>
      <c r="G4" s="156"/>
      <c r="H4" s="158" t="s">
        <v>10</v>
      </c>
      <c r="I4" s="837"/>
      <c r="J4" s="819"/>
      <c r="K4" s="820"/>
    </row>
    <row r="5" spans="1:11" s="159" customFormat="1" ht="14.25" customHeight="1" x14ac:dyDescent="0.15">
      <c r="A5" s="298" t="s">
        <v>142</v>
      </c>
      <c r="B5" s="299">
        <v>4</v>
      </c>
      <c r="C5" s="156"/>
      <c r="D5" s="156"/>
      <c r="E5" s="156"/>
      <c r="F5" s="156"/>
      <c r="G5" s="179" t="s">
        <v>131</v>
      </c>
      <c r="H5" s="160">
        <v>4</v>
      </c>
      <c r="I5" s="161"/>
      <c r="J5" s="162"/>
      <c r="K5" s="163"/>
    </row>
    <row r="6" spans="1:11" ht="15" customHeight="1" x14ac:dyDescent="0.15">
      <c r="A6" s="276" t="s">
        <v>132</v>
      </c>
      <c r="B6" s="68" t="s">
        <v>140</v>
      </c>
      <c r="C6" s="165"/>
      <c r="D6" s="165"/>
      <c r="E6" s="165"/>
      <c r="F6" s="165"/>
      <c r="G6" s="165"/>
      <c r="H6" s="238" t="s">
        <v>133</v>
      </c>
      <c r="I6" s="166"/>
      <c r="J6" s="873"/>
      <c r="K6" s="874"/>
    </row>
    <row r="7" spans="1:11" ht="15" customHeight="1" x14ac:dyDescent="0.15">
      <c r="A7" s="276" t="s">
        <v>134</v>
      </c>
      <c r="B7" s="68" t="s">
        <v>135</v>
      </c>
      <c r="C7" s="167"/>
      <c r="D7" s="167"/>
      <c r="E7" s="167"/>
      <c r="F7" s="167"/>
      <c r="G7" s="167"/>
      <c r="H7" s="40" t="s">
        <v>135</v>
      </c>
      <c r="I7" s="168">
        <f>COUNTA(B7:H7)</f>
        <v>2</v>
      </c>
      <c r="J7" s="838">
        <f>SUM(COUNTIF(B7:H7,"9-15"))*(5.5)+SUM(COUNTIF(B7:H7,"10-15"))*(4.5)+SUM(COUNTIF(B7:H7,"12-15"))*(3)+SUM(COUNTIF(B7:H7,"9-12"))*(3)+SUM(COUNTIF(B7:H7,"9-17"))*(7.25)+SUM(COUNTIF(B7:H7,"13-15"))*(2)</f>
        <v>11</v>
      </c>
      <c r="K7" s="838"/>
    </row>
    <row r="8" spans="1:11" ht="15" customHeight="1" x14ac:dyDescent="0.15">
      <c r="A8" s="276" t="s">
        <v>137</v>
      </c>
      <c r="B8" s="68" t="s">
        <v>72</v>
      </c>
      <c r="C8" s="165"/>
      <c r="D8" s="165"/>
      <c r="E8" s="165"/>
      <c r="F8" s="165"/>
      <c r="G8" s="165"/>
      <c r="H8" s="40" t="s">
        <v>72</v>
      </c>
      <c r="I8" s="166">
        <f>COUNTA(B8:H8)</f>
        <v>2</v>
      </c>
      <c r="J8" s="838">
        <f>SUM(COUNTIF(B8:H8,"9-15"))*(5.5)+SUM(COUNTIF(B8:H8,"10-15"))*(4.5)+SUM(COUNTIF(B8:H8,"12-15"))*(3)+SUM(COUNTIF(B8:H8,"9-12"))*(3)+SUM(COUNTIF(B8:H8,"9-17"))*(7.25)+SUM(COUNTIF(B8:H8,"13-15"))*(2)+SUM(COUNTIF(B8:H8,"10-12"))*(2)</f>
        <v>6</v>
      </c>
      <c r="K8" s="838"/>
    </row>
    <row r="9" spans="1:11" ht="15" customHeight="1" x14ac:dyDescent="0.15">
      <c r="A9" s="276" t="s">
        <v>138</v>
      </c>
      <c r="B9" s="80" t="s">
        <v>135</v>
      </c>
      <c r="C9" s="165"/>
      <c r="D9" s="165"/>
      <c r="E9" s="165"/>
      <c r="F9" s="165"/>
      <c r="G9" s="165"/>
      <c r="H9" s="16" t="s">
        <v>135</v>
      </c>
      <c r="I9" s="166">
        <f>COUNTA(B9:H9)</f>
        <v>2</v>
      </c>
      <c r="J9" s="838">
        <f>SUM(COUNTIF(B9:H9,"9-15"))*(5.5)+SUM(COUNTIF(B9:H9,"10-15"))*(4.5)+SUM(COUNTIF(B9:H9,"12-15"))*(3)+SUM(COUNTIF(B9:H9,"9-12"))*(3)+SUM(COUNTIF(B9:H9,"9-17"))*(7.25)+SUM(COUNTIF(B9:H9,"13-15"))*(2)</f>
        <v>11</v>
      </c>
      <c r="K9" s="838"/>
    </row>
    <row r="10" spans="1:11" ht="15" customHeight="1" thickBot="1" x14ac:dyDescent="0.2">
      <c r="A10" s="277"/>
      <c r="B10" s="68"/>
      <c r="C10" s="167"/>
      <c r="D10" s="167"/>
      <c r="E10" s="167"/>
      <c r="F10" s="167"/>
      <c r="G10" s="167"/>
      <c r="H10" s="40"/>
      <c r="I10" s="253"/>
      <c r="J10" s="254"/>
      <c r="K10" s="256"/>
    </row>
    <row r="11" spans="1:11" ht="15" customHeight="1" x14ac:dyDescent="0.15">
      <c r="A11" s="824" t="s">
        <v>139</v>
      </c>
      <c r="B11" s="300" t="s">
        <v>140</v>
      </c>
      <c r="C11" s="169"/>
      <c r="D11" s="169"/>
      <c r="E11" s="169"/>
      <c r="F11" s="169"/>
      <c r="G11" s="169"/>
      <c r="H11" s="233" t="s">
        <v>140</v>
      </c>
      <c r="I11" s="826"/>
      <c r="J11" s="828"/>
      <c r="K11" s="829"/>
    </row>
    <row r="12" spans="1:11" ht="15" customHeight="1" thickBot="1" x14ac:dyDescent="0.2">
      <c r="A12" s="825"/>
      <c r="B12" s="301"/>
      <c r="C12" s="170"/>
      <c r="D12" s="170"/>
      <c r="E12" s="170"/>
      <c r="F12" s="170"/>
      <c r="G12" s="170"/>
      <c r="H12" s="174" t="s">
        <v>141</v>
      </c>
      <c r="I12" s="827"/>
      <c r="J12" s="830"/>
      <c r="K12" s="831"/>
    </row>
    <row r="13" spans="1:11" s="13" customFormat="1" ht="14.25" customHeight="1" x14ac:dyDescent="0.15">
      <c r="A13" s="175" t="s">
        <v>0</v>
      </c>
      <c r="B13" s="176">
        <v>45810</v>
      </c>
      <c r="C13" s="176">
        <v>45811</v>
      </c>
      <c r="D13" s="176">
        <v>45812</v>
      </c>
      <c r="E13" s="176">
        <v>45813</v>
      </c>
      <c r="F13" s="176">
        <v>45814</v>
      </c>
      <c r="G13" s="176">
        <v>45815</v>
      </c>
      <c r="H13" s="176">
        <v>45816</v>
      </c>
      <c r="I13" s="177"/>
      <c r="J13" s="822" t="s">
        <v>2</v>
      </c>
      <c r="K13" s="823"/>
    </row>
    <row r="14" spans="1:11" s="159" customFormat="1" ht="14.25" customHeight="1" x14ac:dyDescent="0.15">
      <c r="A14" s="155" t="s">
        <v>3</v>
      </c>
      <c r="B14" s="157" t="s">
        <v>4</v>
      </c>
      <c r="C14" s="157" t="s">
        <v>5</v>
      </c>
      <c r="D14" s="157" t="s">
        <v>6</v>
      </c>
      <c r="E14" s="157" t="s">
        <v>7</v>
      </c>
      <c r="F14" s="157" t="s">
        <v>8</v>
      </c>
      <c r="G14" s="157" t="s">
        <v>9</v>
      </c>
      <c r="H14" s="158" t="s">
        <v>10</v>
      </c>
      <c r="I14" s="178"/>
      <c r="J14" s="819"/>
      <c r="K14" s="820"/>
    </row>
    <row r="15" spans="1:11" s="159" customFormat="1" ht="14.25" customHeight="1" x14ac:dyDescent="0.15">
      <c r="A15" s="179" t="s">
        <v>142</v>
      </c>
      <c r="B15" s="160">
        <v>5</v>
      </c>
      <c r="C15" s="157"/>
      <c r="D15" s="156"/>
      <c r="E15" s="160">
        <v>5</v>
      </c>
      <c r="F15" s="160">
        <v>4</v>
      </c>
      <c r="G15" s="160">
        <v>5</v>
      </c>
      <c r="H15" s="160">
        <v>4</v>
      </c>
      <c r="I15" s="161"/>
      <c r="J15" s="162"/>
      <c r="K15" s="163"/>
    </row>
    <row r="16" spans="1:11" ht="15" customHeight="1" x14ac:dyDescent="0.15">
      <c r="A16" s="164" t="s">
        <v>132</v>
      </c>
      <c r="B16" s="40" t="s">
        <v>140</v>
      </c>
      <c r="C16" s="180"/>
      <c r="D16" s="165"/>
      <c r="E16" s="40" t="s">
        <v>140</v>
      </c>
      <c r="F16" s="238" t="s">
        <v>133</v>
      </c>
      <c r="G16" s="40" t="s">
        <v>140</v>
      </c>
      <c r="H16" s="238" t="s">
        <v>133</v>
      </c>
      <c r="I16" s="166">
        <f t="shared" ref="I16:I19" si="0">COUNTA(B16:H16)</f>
        <v>5</v>
      </c>
      <c r="J16" s="873"/>
      <c r="K16" s="874"/>
    </row>
    <row r="17" spans="1:11" ht="15" customHeight="1" x14ac:dyDescent="0.15">
      <c r="A17" s="181" t="s">
        <v>134</v>
      </c>
      <c r="B17" s="40" t="s">
        <v>135</v>
      </c>
      <c r="C17" s="137"/>
      <c r="D17" s="234"/>
      <c r="E17" s="40" t="s">
        <v>135</v>
      </c>
      <c r="F17" s="40" t="s">
        <v>135</v>
      </c>
      <c r="G17" s="40" t="s">
        <v>136</v>
      </c>
      <c r="H17" s="40" t="s">
        <v>135</v>
      </c>
      <c r="I17" s="168">
        <f t="shared" si="0"/>
        <v>5</v>
      </c>
      <c r="J17" s="838">
        <f>SUM(COUNTIF(B17:H17,"9-15"))*(5.5)+SUM(COUNTIF(B17:H17,"10-15"))*(4.5)+SUM(COUNTIF(B17:H17,"12-15"))*(3)+SUM(COUNTIF(B17:H17,"9-12"))*(3)+SUM(COUNTIF(B17:H17,"9-17"))*(7.25)+SUM(COUNTIF(B17:H17,"13-15"))*(2)</f>
        <v>29.25</v>
      </c>
      <c r="K17" s="838"/>
    </row>
    <row r="18" spans="1:11" ht="15" customHeight="1" x14ac:dyDescent="0.15">
      <c r="A18" s="182" t="s">
        <v>137</v>
      </c>
      <c r="B18" s="40" t="s">
        <v>72</v>
      </c>
      <c r="C18" s="235"/>
      <c r="D18" s="236"/>
      <c r="E18" s="40" t="s">
        <v>135</v>
      </c>
      <c r="F18" s="40" t="s">
        <v>72</v>
      </c>
      <c r="G18" s="40" t="s">
        <v>135</v>
      </c>
      <c r="H18" s="40" t="s">
        <v>72</v>
      </c>
      <c r="I18" s="166">
        <f t="shared" si="0"/>
        <v>5</v>
      </c>
      <c r="J18" s="838">
        <f>SUM(COUNTIF(B18:H18,"9-15"))*(5.5)+SUM(COUNTIF(B18:H18,"10-15"))*(4.5)+SUM(COUNTIF(B18:H18,"12-15"))*(3)+SUM(COUNTIF(B18:H18,"9-12"))*(3)+SUM(COUNTIF(B18:H18,"9-17"))*(7.25)+SUM(COUNTIF(B18:H18,"13-15"))*(2)+SUM(COUNTIF(B18:H18,"10-12"))*(2)</f>
        <v>20</v>
      </c>
      <c r="K18" s="838"/>
    </row>
    <row r="19" spans="1:11" ht="15" customHeight="1" x14ac:dyDescent="0.15">
      <c r="A19" s="164" t="s">
        <v>138</v>
      </c>
      <c r="B19" s="16" t="s">
        <v>135</v>
      </c>
      <c r="C19" s="235"/>
      <c r="D19" s="236"/>
      <c r="E19" s="40" t="s">
        <v>135</v>
      </c>
      <c r="F19" s="16" t="s">
        <v>135</v>
      </c>
      <c r="G19" s="16" t="s">
        <v>135</v>
      </c>
      <c r="H19" s="16" t="s">
        <v>135</v>
      </c>
      <c r="I19" s="166">
        <f t="shared" si="0"/>
        <v>5</v>
      </c>
      <c r="J19" s="838">
        <f>SUM(COUNTIF(B19:H19,"9-15"))*(5.5)+SUM(COUNTIF(B19:H19,"10-15"))*(4.5)+SUM(COUNTIF(B19:H19,"12-15"))*(3)+SUM(COUNTIF(B19:H19,"9-12"))*(3)+SUM(COUNTIF(B19:H19,"9-17"))*(7.25)+SUM(COUNTIF(B19:H19,"13-15"))*(2)</f>
        <v>27.5</v>
      </c>
      <c r="K19" s="838"/>
    </row>
    <row r="20" spans="1:11" ht="15" customHeight="1" thickBot="1" x14ac:dyDescent="0.2">
      <c r="A20" s="255"/>
      <c r="B20" s="40"/>
      <c r="C20" s="234"/>
      <c r="D20" s="234"/>
      <c r="E20" s="40"/>
      <c r="F20" s="40"/>
      <c r="G20" s="40"/>
      <c r="H20" s="40"/>
      <c r="I20" s="253"/>
      <c r="J20" s="254"/>
      <c r="K20" s="256"/>
    </row>
    <row r="21" spans="1:11" ht="15" customHeight="1" x14ac:dyDescent="0.15">
      <c r="A21" s="824" t="s">
        <v>139</v>
      </c>
      <c r="B21" s="233" t="s">
        <v>140</v>
      </c>
      <c r="C21" s="237"/>
      <c r="D21" s="237"/>
      <c r="E21" s="233" t="s">
        <v>140</v>
      </c>
      <c r="F21" s="233" t="s">
        <v>140</v>
      </c>
      <c r="G21" s="233" t="s">
        <v>140</v>
      </c>
      <c r="H21" s="233" t="s">
        <v>140</v>
      </c>
      <c r="I21" s="826"/>
      <c r="J21" s="828"/>
      <c r="K21" s="829"/>
    </row>
    <row r="22" spans="1:11" ht="15" customHeight="1" thickBot="1" x14ac:dyDescent="0.2">
      <c r="A22" s="825"/>
      <c r="B22" s="172"/>
      <c r="C22" s="170"/>
      <c r="D22" s="171"/>
      <c r="E22" s="172"/>
      <c r="F22" s="173"/>
      <c r="G22" s="173" t="s">
        <v>122</v>
      </c>
      <c r="H22" s="174" t="s">
        <v>141</v>
      </c>
      <c r="I22" s="827"/>
      <c r="J22" s="830"/>
      <c r="K22" s="831"/>
    </row>
    <row r="23" spans="1:11" s="13" customFormat="1" ht="14.25" customHeight="1" x14ac:dyDescent="0.15">
      <c r="A23" s="153" t="s">
        <v>0</v>
      </c>
      <c r="B23" s="183">
        <v>45817</v>
      </c>
      <c r="C23" s="183">
        <v>45818</v>
      </c>
      <c r="D23" s="183">
        <v>45819</v>
      </c>
      <c r="E23" s="183">
        <v>45820</v>
      </c>
      <c r="F23" s="183">
        <v>45821</v>
      </c>
      <c r="G23" s="183">
        <v>45822</v>
      </c>
      <c r="H23" s="183">
        <v>45823</v>
      </c>
      <c r="I23" s="177"/>
      <c r="J23" s="822" t="s">
        <v>2</v>
      </c>
      <c r="K23" s="823"/>
    </row>
    <row r="24" spans="1:11" s="159" customFormat="1" ht="14.25" customHeight="1" x14ac:dyDescent="0.15">
      <c r="A24" s="155" t="s">
        <v>3</v>
      </c>
      <c r="B24" s="157" t="s">
        <v>4</v>
      </c>
      <c r="C24" s="157" t="s">
        <v>5</v>
      </c>
      <c r="D24" s="157" t="s">
        <v>6</v>
      </c>
      <c r="E24" s="157" t="s">
        <v>7</v>
      </c>
      <c r="F24" s="157" t="s">
        <v>8</v>
      </c>
      <c r="G24" s="157" t="s">
        <v>9</v>
      </c>
      <c r="H24" s="158" t="s">
        <v>10</v>
      </c>
      <c r="I24" s="178"/>
      <c r="J24" s="819"/>
      <c r="K24" s="820"/>
    </row>
    <row r="25" spans="1:11" s="123" customFormat="1" ht="14.25" customHeight="1" x14ac:dyDescent="0.15">
      <c r="A25" s="179" t="s">
        <v>131</v>
      </c>
      <c r="B25" s="160">
        <v>5</v>
      </c>
      <c r="C25" s="157"/>
      <c r="D25" s="156"/>
      <c r="E25" s="160">
        <v>5</v>
      </c>
      <c r="F25" s="160">
        <v>4</v>
      </c>
      <c r="G25" s="160">
        <v>4</v>
      </c>
      <c r="H25" s="160">
        <v>4</v>
      </c>
      <c r="I25" s="161"/>
      <c r="J25" s="162"/>
      <c r="K25" s="163"/>
    </row>
    <row r="26" spans="1:11" ht="15" customHeight="1" x14ac:dyDescent="0.15">
      <c r="A26" s="164" t="s">
        <v>132</v>
      </c>
      <c r="B26" s="40" t="s">
        <v>140</v>
      </c>
      <c r="C26" s="180"/>
      <c r="D26" s="165"/>
      <c r="E26" s="40" t="s">
        <v>140</v>
      </c>
      <c r="F26" s="238" t="s">
        <v>133</v>
      </c>
      <c r="G26" s="40" t="s">
        <v>140</v>
      </c>
      <c r="H26" s="238" t="s">
        <v>133</v>
      </c>
      <c r="I26" s="166">
        <f t="shared" ref="I26:I29" si="1">COUNTA(B26:H26)</f>
        <v>5</v>
      </c>
      <c r="J26" s="873"/>
      <c r="K26" s="874"/>
    </row>
    <row r="27" spans="1:11" ht="15" customHeight="1" x14ac:dyDescent="0.15">
      <c r="A27" s="181" t="s">
        <v>134</v>
      </c>
      <c r="B27" s="40" t="s">
        <v>135</v>
      </c>
      <c r="C27" s="137"/>
      <c r="D27" s="234"/>
      <c r="E27" s="40" t="s">
        <v>135</v>
      </c>
      <c r="F27" s="40" t="s">
        <v>135</v>
      </c>
      <c r="G27" s="40" t="s">
        <v>136</v>
      </c>
      <c r="H27" s="40" t="s">
        <v>135</v>
      </c>
      <c r="I27" s="168">
        <f t="shared" si="1"/>
        <v>5</v>
      </c>
      <c r="J27" s="838">
        <f>SUM(COUNTIF(B27:H27,"9-15"))*(5.5)+SUM(COUNTIF(B27:H27,"10-15"))*(4.5)+SUM(COUNTIF(B27:H27,"12-15"))*(3)+SUM(COUNTIF(B27:H27,"9-12"))*(3)+SUM(COUNTIF(B27:H27,"9-17"))*(7.25)+SUM(COUNTIF(B27:H27,"13-15"))*(2)</f>
        <v>29.25</v>
      </c>
      <c r="K27" s="838"/>
    </row>
    <row r="28" spans="1:11" ht="15" customHeight="1" x14ac:dyDescent="0.15">
      <c r="A28" s="182" t="s">
        <v>137</v>
      </c>
      <c r="B28" s="40" t="s">
        <v>72</v>
      </c>
      <c r="C28" s="235"/>
      <c r="D28" s="236"/>
      <c r="E28" s="40" t="s">
        <v>135</v>
      </c>
      <c r="F28" s="40" t="s">
        <v>72</v>
      </c>
      <c r="G28" s="74"/>
      <c r="H28" s="40" t="s">
        <v>72</v>
      </c>
      <c r="I28" s="166">
        <f t="shared" si="1"/>
        <v>4</v>
      </c>
      <c r="J28" s="838">
        <f>SUM(COUNTIF(B28:H28,"9-15"))*(5.5)+SUM(COUNTIF(B28:H28,"10-15"))*(4.5)+SUM(COUNTIF(B28:H28,"12-15"))*(3)+SUM(COUNTIF(B28:H28,"9-12"))*(3)+SUM(COUNTIF(B28:H28,"9-17"))*(7.25)+SUM(COUNTIF(B28:H28,"13-15"))*(2)+SUM(COUNTIF(B28:H28,"10-12"))*(2)</f>
        <v>14.5</v>
      </c>
      <c r="K28" s="838"/>
    </row>
    <row r="29" spans="1:11" ht="15" customHeight="1" x14ac:dyDescent="0.15">
      <c r="A29" s="164" t="s">
        <v>138</v>
      </c>
      <c r="B29" s="16" t="s">
        <v>135</v>
      </c>
      <c r="C29" s="235"/>
      <c r="D29" s="236"/>
      <c r="E29" s="40" t="s">
        <v>135</v>
      </c>
      <c r="F29" s="16" t="s">
        <v>135</v>
      </c>
      <c r="G29" s="16" t="s">
        <v>135</v>
      </c>
      <c r="H29" s="16" t="s">
        <v>135</v>
      </c>
      <c r="I29" s="166">
        <f t="shared" si="1"/>
        <v>5</v>
      </c>
      <c r="J29" s="838">
        <f>SUM(COUNTIF(B29:H29,"9-15"))*(5.5)+SUM(COUNTIF(B29:H29,"10-15"))*(4.5)+SUM(COUNTIF(B29:H29,"12-15"))*(3)+SUM(COUNTIF(B29:H29,"9-12"))*(3)+SUM(COUNTIF(B29:H29,"9-17"))*(7.25)+SUM(COUNTIF(B29:H29,"13-15"))*(2)</f>
        <v>27.5</v>
      </c>
      <c r="K29" s="838"/>
    </row>
    <row r="30" spans="1:11" ht="15" customHeight="1" thickBot="1" x14ac:dyDescent="0.2">
      <c r="A30" s="255"/>
      <c r="B30" s="40"/>
      <c r="C30" s="234"/>
      <c r="D30" s="234"/>
      <c r="E30" s="40"/>
      <c r="F30" s="40"/>
      <c r="G30" s="40"/>
      <c r="H30" s="40"/>
      <c r="I30" s="253"/>
      <c r="J30" s="254"/>
      <c r="K30" s="256"/>
    </row>
    <row r="31" spans="1:11" ht="15" customHeight="1" x14ac:dyDescent="0.15">
      <c r="A31" s="824" t="s">
        <v>139</v>
      </c>
      <c r="B31" s="233" t="s">
        <v>140</v>
      </c>
      <c r="C31" s="237"/>
      <c r="D31" s="237"/>
      <c r="E31" s="233" t="s">
        <v>140</v>
      </c>
      <c r="F31" s="233" t="s">
        <v>140</v>
      </c>
      <c r="G31" s="233" t="s">
        <v>140</v>
      </c>
      <c r="H31" s="233" t="s">
        <v>140</v>
      </c>
      <c r="I31" s="826"/>
      <c r="J31" s="828"/>
      <c r="K31" s="829"/>
    </row>
    <row r="32" spans="1:11" ht="15" customHeight="1" thickBot="1" x14ac:dyDescent="0.2">
      <c r="A32" s="825"/>
      <c r="B32" s="172"/>
      <c r="C32" s="170"/>
      <c r="D32" s="171"/>
      <c r="E32" s="172"/>
      <c r="F32" s="173"/>
      <c r="G32" s="173" t="s">
        <v>122</v>
      </c>
      <c r="H32" s="174"/>
      <c r="I32" s="827"/>
      <c r="J32" s="830"/>
      <c r="K32" s="831"/>
    </row>
    <row r="33" spans="1:11" s="13" customFormat="1" ht="14.25" customHeight="1" x14ac:dyDescent="0.15">
      <c r="A33" s="153" t="s">
        <v>0</v>
      </c>
      <c r="B33" s="183">
        <v>45824</v>
      </c>
      <c r="C33" s="183">
        <v>45825</v>
      </c>
      <c r="D33" s="183">
        <v>45826</v>
      </c>
      <c r="E33" s="183">
        <v>45827</v>
      </c>
      <c r="F33" s="183">
        <v>45828</v>
      </c>
      <c r="G33" s="183">
        <v>45829</v>
      </c>
      <c r="H33" s="183">
        <v>45830</v>
      </c>
      <c r="I33" s="177"/>
      <c r="J33" s="822" t="s">
        <v>2</v>
      </c>
      <c r="K33" s="823"/>
    </row>
    <row r="34" spans="1:11" s="159" customFormat="1" ht="14.25" customHeight="1" x14ac:dyDescent="0.15">
      <c r="A34" s="155" t="s">
        <v>3</v>
      </c>
      <c r="B34" s="157" t="s">
        <v>4</v>
      </c>
      <c r="C34" s="157" t="s">
        <v>5</v>
      </c>
      <c r="D34" s="157" t="s">
        <v>6</v>
      </c>
      <c r="E34" s="157" t="s">
        <v>7</v>
      </c>
      <c r="F34" s="157" t="s">
        <v>8</v>
      </c>
      <c r="G34" s="157" t="s">
        <v>9</v>
      </c>
      <c r="H34" s="158" t="s">
        <v>10</v>
      </c>
      <c r="I34" s="178"/>
      <c r="J34" s="819"/>
      <c r="K34" s="820"/>
    </row>
    <row r="35" spans="1:11" s="159" customFormat="1" ht="14.25" customHeight="1" x14ac:dyDescent="0.15">
      <c r="A35" s="179" t="s">
        <v>142</v>
      </c>
      <c r="B35" s="160">
        <v>5</v>
      </c>
      <c r="C35" s="157"/>
      <c r="D35" s="156"/>
      <c r="E35" s="160">
        <v>4</v>
      </c>
      <c r="F35" s="160">
        <v>4</v>
      </c>
      <c r="G35" s="160">
        <v>5</v>
      </c>
      <c r="H35" s="160">
        <v>4</v>
      </c>
      <c r="I35" s="161"/>
      <c r="J35" s="162"/>
      <c r="K35" s="163"/>
    </row>
    <row r="36" spans="1:11" ht="15" customHeight="1" x14ac:dyDescent="0.15">
      <c r="A36" s="164" t="s">
        <v>132</v>
      </c>
      <c r="B36" s="40" t="s">
        <v>140</v>
      </c>
      <c r="C36" s="180"/>
      <c r="D36" s="165"/>
      <c r="E36" s="40" t="s">
        <v>140</v>
      </c>
      <c r="F36" s="238" t="s">
        <v>133</v>
      </c>
      <c r="G36" s="40" t="s">
        <v>140</v>
      </c>
      <c r="H36" s="238" t="s">
        <v>133</v>
      </c>
      <c r="I36" s="166">
        <f t="shared" ref="I36:I39" si="2">COUNTA(B36:H36)</f>
        <v>5</v>
      </c>
      <c r="J36" s="873"/>
      <c r="K36" s="874"/>
    </row>
    <row r="37" spans="1:11" ht="15" customHeight="1" x14ac:dyDescent="0.15">
      <c r="A37" s="181" t="s">
        <v>134</v>
      </c>
      <c r="B37" s="40" t="s">
        <v>135</v>
      </c>
      <c r="C37" s="137"/>
      <c r="D37" s="234"/>
      <c r="E37" s="40" t="s">
        <v>135</v>
      </c>
      <c r="F37" s="40" t="s">
        <v>135</v>
      </c>
      <c r="G37" s="40" t="s">
        <v>136</v>
      </c>
      <c r="H37" s="40" t="s">
        <v>135</v>
      </c>
      <c r="I37" s="168">
        <f t="shared" si="2"/>
        <v>5</v>
      </c>
      <c r="J37" s="838">
        <f>SUM(COUNTIF(B37:H37,"9-15"))*(5.5)+SUM(COUNTIF(B37:H37,"10-15"))*(4.5)+SUM(COUNTIF(B37:H37,"12-15"))*(3)+SUM(COUNTIF(B37:H37,"9-12"))*(3)+SUM(COUNTIF(B37:H37,"9-17"))*(7.25)+SUM(COUNTIF(B37:H37,"13-15"))*(2)</f>
        <v>29.25</v>
      </c>
      <c r="K37" s="838"/>
    </row>
    <row r="38" spans="1:11" ht="15" customHeight="1" x14ac:dyDescent="0.15">
      <c r="A38" s="182" t="s">
        <v>137</v>
      </c>
      <c r="B38" s="40" t="s">
        <v>72</v>
      </c>
      <c r="C38" s="235"/>
      <c r="D38" s="236"/>
      <c r="E38" s="40" t="s">
        <v>135</v>
      </c>
      <c r="F38" s="40" t="s">
        <v>72</v>
      </c>
      <c r="G38" s="40" t="s">
        <v>135</v>
      </c>
      <c r="H38" s="40" t="s">
        <v>72</v>
      </c>
      <c r="I38" s="166">
        <f t="shared" si="2"/>
        <v>5</v>
      </c>
      <c r="J38" s="838">
        <f>SUM(COUNTIF(B38:H38,"9-15"))*(5.5)+SUM(COUNTIF(B38:H38,"10-15"))*(4.5)+SUM(COUNTIF(B38:H38,"12-15"))*(3)+SUM(COUNTIF(B38:H38,"9-12"))*(3)+SUM(COUNTIF(B38:H38,"9-17"))*(7.25)+SUM(COUNTIF(B38:H38,"13-15"))*(2)+SUM(COUNTIF(B38:H38,"10-12"))*(2)</f>
        <v>20</v>
      </c>
      <c r="K38" s="838"/>
    </row>
    <row r="39" spans="1:11" ht="15" customHeight="1" x14ac:dyDescent="0.15">
      <c r="A39" s="164" t="s">
        <v>138</v>
      </c>
      <c r="B39" s="16" t="s">
        <v>135</v>
      </c>
      <c r="C39" s="235"/>
      <c r="D39" s="236"/>
      <c r="E39" s="319"/>
      <c r="F39" s="16" t="s">
        <v>135</v>
      </c>
      <c r="G39" s="16" t="s">
        <v>135</v>
      </c>
      <c r="H39" s="16" t="s">
        <v>135</v>
      </c>
      <c r="I39" s="166">
        <f t="shared" si="2"/>
        <v>4</v>
      </c>
      <c r="J39" s="838">
        <f>SUM(COUNTIF(B39:H39,"9-15"))*(5.5)+SUM(COUNTIF(B39:H39,"10-15"))*(4.5)+SUM(COUNTIF(B39:H39,"12-15"))*(3)+SUM(COUNTIF(B39:H39,"9-12"))*(3)+SUM(COUNTIF(B39:H39,"9-17"))*(7.25)+SUM(COUNTIF(B39:H39,"13-15"))*(2)</f>
        <v>22</v>
      </c>
      <c r="K39" s="838"/>
    </row>
    <row r="40" spans="1:11" ht="15" customHeight="1" thickBot="1" x14ac:dyDescent="0.2">
      <c r="A40" s="255"/>
      <c r="B40" s="40"/>
      <c r="C40" s="234"/>
      <c r="D40" s="234"/>
      <c r="E40" s="40"/>
      <c r="F40" s="40"/>
      <c r="G40" s="40"/>
      <c r="H40" s="40"/>
      <c r="I40" s="253"/>
      <c r="J40" s="254"/>
      <c r="K40" s="256"/>
    </row>
    <row r="41" spans="1:11" ht="15" customHeight="1" x14ac:dyDescent="0.15">
      <c r="A41" s="824" t="s">
        <v>139</v>
      </c>
      <c r="B41" s="233" t="s">
        <v>140</v>
      </c>
      <c r="C41" s="237"/>
      <c r="D41" s="237"/>
      <c r="E41" s="233" t="s">
        <v>140</v>
      </c>
      <c r="F41" s="233" t="s">
        <v>140</v>
      </c>
      <c r="G41" s="233" t="s">
        <v>140</v>
      </c>
      <c r="H41" s="233" t="s">
        <v>140</v>
      </c>
      <c r="I41" s="826"/>
      <c r="J41" s="828"/>
      <c r="K41" s="829"/>
    </row>
    <row r="42" spans="1:11" ht="15" customHeight="1" thickBot="1" x14ac:dyDescent="0.2">
      <c r="A42" s="825"/>
      <c r="B42" s="172"/>
      <c r="C42" s="170"/>
      <c r="D42" s="171"/>
      <c r="E42" s="172"/>
      <c r="F42" s="173"/>
      <c r="G42" s="173" t="s">
        <v>122</v>
      </c>
      <c r="H42" s="174" t="s">
        <v>141</v>
      </c>
      <c r="I42" s="827"/>
      <c r="J42" s="830"/>
      <c r="K42" s="831"/>
    </row>
    <row r="43" spans="1:11" s="13" customFormat="1" ht="12.75" customHeight="1" x14ac:dyDescent="0.15">
      <c r="A43" s="175" t="s">
        <v>0</v>
      </c>
      <c r="B43" s="176">
        <v>45831</v>
      </c>
      <c r="C43" s="176">
        <v>45832</v>
      </c>
      <c r="D43" s="176">
        <v>45833</v>
      </c>
      <c r="E43" s="176">
        <v>45834</v>
      </c>
      <c r="F43" s="176">
        <v>45835</v>
      </c>
      <c r="G43" s="176">
        <v>45836</v>
      </c>
      <c r="H43" s="176">
        <v>45837</v>
      </c>
      <c r="I43" s="177"/>
      <c r="J43" s="822" t="s">
        <v>2</v>
      </c>
      <c r="K43" s="823"/>
    </row>
    <row r="44" spans="1:11" s="159" customFormat="1" ht="12.75" customHeight="1" x14ac:dyDescent="0.15">
      <c r="A44" s="155" t="s">
        <v>3</v>
      </c>
      <c r="B44" s="157" t="s">
        <v>4</v>
      </c>
      <c r="C44" s="157" t="s">
        <v>5</v>
      </c>
      <c r="D44" s="157" t="s">
        <v>6</v>
      </c>
      <c r="E44" s="157" t="s">
        <v>7</v>
      </c>
      <c r="F44" s="157" t="s">
        <v>8</v>
      </c>
      <c r="G44" s="157" t="s">
        <v>9</v>
      </c>
      <c r="H44" s="158" t="s">
        <v>10</v>
      </c>
      <c r="I44" s="178"/>
      <c r="J44" s="819"/>
      <c r="K44" s="820"/>
    </row>
    <row r="45" spans="1:11" s="123" customFormat="1" ht="12.75" customHeight="1" x14ac:dyDescent="0.15">
      <c r="A45" s="179" t="s">
        <v>131</v>
      </c>
      <c r="B45" s="160">
        <v>5</v>
      </c>
      <c r="C45" s="157"/>
      <c r="D45" s="156"/>
      <c r="E45" s="160">
        <v>5</v>
      </c>
      <c r="F45" s="160">
        <v>4</v>
      </c>
      <c r="G45" s="160">
        <v>5</v>
      </c>
      <c r="H45" s="160">
        <v>4</v>
      </c>
      <c r="I45" s="161"/>
      <c r="J45" s="162"/>
      <c r="K45" s="163"/>
    </row>
    <row r="46" spans="1:11" ht="15" customHeight="1" x14ac:dyDescent="0.15">
      <c r="A46" s="164" t="s">
        <v>132</v>
      </c>
      <c r="B46" s="40" t="s">
        <v>140</v>
      </c>
      <c r="C46" s="180"/>
      <c r="D46" s="165"/>
      <c r="E46" s="40" t="s">
        <v>140</v>
      </c>
      <c r="F46" s="238" t="s">
        <v>133</v>
      </c>
      <c r="G46" s="40" t="s">
        <v>140</v>
      </c>
      <c r="H46" s="238" t="s">
        <v>133</v>
      </c>
      <c r="I46" s="166">
        <f t="shared" ref="I46:I49" si="3">COUNTA(B46:H46)</f>
        <v>5</v>
      </c>
      <c r="J46" s="873"/>
      <c r="K46" s="874"/>
    </row>
    <row r="47" spans="1:11" ht="15" customHeight="1" x14ac:dyDescent="0.15">
      <c r="A47" s="181" t="s">
        <v>134</v>
      </c>
      <c r="B47" s="40" t="s">
        <v>135</v>
      </c>
      <c r="C47" s="137"/>
      <c r="D47" s="234"/>
      <c r="E47" s="40" t="s">
        <v>135</v>
      </c>
      <c r="F47" s="40" t="s">
        <v>135</v>
      </c>
      <c r="G47" s="40" t="s">
        <v>136</v>
      </c>
      <c r="H47" s="40" t="s">
        <v>135</v>
      </c>
      <c r="I47" s="168">
        <f t="shared" si="3"/>
        <v>5</v>
      </c>
      <c r="J47" s="838">
        <f>SUM(COUNTIF(B47:H47,"9-15"))*(5.5)+SUM(COUNTIF(B47:H47,"10-15"))*(4.5)+SUM(COUNTIF(B47:H47,"12-15"))*(3)+SUM(COUNTIF(B47:H47,"9-12"))*(3)+SUM(COUNTIF(B47:H47,"9-17"))*(7.25)+SUM(COUNTIF(B47:H47,"13-15"))*(2)</f>
        <v>29.25</v>
      </c>
      <c r="K47" s="838"/>
    </row>
    <row r="48" spans="1:11" ht="15" customHeight="1" x14ac:dyDescent="0.15">
      <c r="A48" s="182" t="s">
        <v>137</v>
      </c>
      <c r="B48" s="40" t="s">
        <v>72</v>
      </c>
      <c r="C48" s="235"/>
      <c r="D48" s="236"/>
      <c r="E48" s="40" t="s">
        <v>135</v>
      </c>
      <c r="F48" s="40" t="s">
        <v>72</v>
      </c>
      <c r="G48" s="40" t="s">
        <v>135</v>
      </c>
      <c r="H48" s="40" t="s">
        <v>72</v>
      </c>
      <c r="I48" s="166">
        <f t="shared" si="3"/>
        <v>5</v>
      </c>
      <c r="J48" s="838">
        <f>SUM(COUNTIF(B48:H48,"9-15"))*(5.5)+SUM(COUNTIF(B48:H48,"10-15"))*(4.5)+SUM(COUNTIF(B48:H48,"12-15"))*(3)+SUM(COUNTIF(B48:H48,"9-12"))*(3)+SUM(COUNTIF(B48:H48,"9-17"))*(7.25)+SUM(COUNTIF(B48:H48,"13-15"))*(2)+SUM(COUNTIF(B48:H48,"10-12"))*(2)</f>
        <v>20</v>
      </c>
      <c r="K48" s="838"/>
    </row>
    <row r="49" spans="1:11" ht="15" customHeight="1" x14ac:dyDescent="0.15">
      <c r="A49" s="164" t="s">
        <v>138</v>
      </c>
      <c r="B49" s="16" t="s">
        <v>135</v>
      </c>
      <c r="C49" s="235"/>
      <c r="D49" s="236"/>
      <c r="E49" s="16" t="s">
        <v>135</v>
      </c>
      <c r="F49" s="16" t="s">
        <v>135</v>
      </c>
      <c r="G49" s="16" t="s">
        <v>135</v>
      </c>
      <c r="H49" s="16" t="s">
        <v>135</v>
      </c>
      <c r="I49" s="166">
        <f t="shared" si="3"/>
        <v>5</v>
      </c>
      <c r="J49" s="838">
        <f>SUM(COUNTIF(B49:H49,"9-15"))*(5.5)+SUM(COUNTIF(B49:H49,"10-15"))*(4.5)+SUM(COUNTIF(B49:H49,"12-15"))*(3)+SUM(COUNTIF(B49:H49,"9-12"))*(3)+SUM(COUNTIF(B49:H49,"9-17"))*(7.25)+SUM(COUNTIF(B49:H49,"13-15"))*(2)</f>
        <v>27.5</v>
      </c>
      <c r="K49" s="838"/>
    </row>
    <row r="50" spans="1:11" ht="15" customHeight="1" thickBot="1" x14ac:dyDescent="0.2">
      <c r="A50" s="255"/>
      <c r="B50" s="40"/>
      <c r="C50" s="234"/>
      <c r="D50" s="234"/>
      <c r="E50" s="40"/>
      <c r="F50" s="40"/>
      <c r="G50" s="40"/>
      <c r="H50" s="40"/>
      <c r="I50" s="253"/>
      <c r="J50" s="254"/>
      <c r="K50" s="256"/>
    </row>
    <row r="51" spans="1:11" ht="15" customHeight="1" x14ac:dyDescent="0.15">
      <c r="A51" s="824" t="s">
        <v>139</v>
      </c>
      <c r="B51" s="233" t="s">
        <v>140</v>
      </c>
      <c r="C51" s="237"/>
      <c r="D51" s="237"/>
      <c r="E51" s="233" t="s">
        <v>140</v>
      </c>
      <c r="F51" s="233" t="s">
        <v>140</v>
      </c>
      <c r="G51" s="233" t="s">
        <v>140</v>
      </c>
      <c r="H51" s="233" t="s">
        <v>140</v>
      </c>
      <c r="I51" s="826"/>
      <c r="J51" s="828"/>
      <c r="K51" s="829"/>
    </row>
    <row r="52" spans="1:11" ht="15" customHeight="1" thickBot="1" x14ac:dyDescent="0.2">
      <c r="A52" s="825"/>
      <c r="B52" s="172"/>
      <c r="C52" s="170"/>
      <c r="D52" s="171"/>
      <c r="E52" s="172"/>
      <c r="F52" s="173"/>
      <c r="G52" s="173" t="s">
        <v>122</v>
      </c>
      <c r="H52" s="174" t="s">
        <v>141</v>
      </c>
      <c r="I52" s="827"/>
      <c r="J52" s="830"/>
      <c r="K52" s="831"/>
    </row>
    <row r="53" spans="1:11" ht="12.75" customHeight="1" x14ac:dyDescent="0.15">
      <c r="J53" s="736" t="s">
        <v>212</v>
      </c>
      <c r="K53" s="736"/>
    </row>
    <row r="54" spans="1:11" s="1" customFormat="1" x14ac:dyDescent="0.15">
      <c r="A54" s="737" t="s">
        <v>143</v>
      </c>
      <c r="B54" s="738"/>
      <c r="C54" s="13"/>
      <c r="D54" s="897" t="s">
        <v>144</v>
      </c>
      <c r="E54" s="897"/>
      <c r="F54" s="14"/>
      <c r="G54" s="14"/>
      <c r="H54" s="10"/>
      <c r="I54" s="10"/>
      <c r="J54" s="736"/>
      <c r="K54" s="736"/>
    </row>
    <row r="55" spans="1:11" s="1" customFormat="1" ht="15" customHeight="1" x14ac:dyDescent="0.15">
      <c r="A55" s="1038" t="s">
        <v>145</v>
      </c>
      <c r="B55" s="1039"/>
      <c r="C55" s="186" t="s">
        <v>146</v>
      </c>
      <c r="D55" s="187"/>
      <c r="E55" s="187"/>
      <c r="F55" s="187"/>
      <c r="G55" s="187"/>
      <c r="H55" s="187"/>
      <c r="I55" s="187"/>
      <c r="J55" s="187"/>
      <c r="K55" s="187"/>
    </row>
    <row r="56" spans="1:11" s="1" customFormat="1" ht="15" customHeight="1" x14ac:dyDescent="0.15">
      <c r="A56" s="1038" t="s">
        <v>147</v>
      </c>
      <c r="B56" s="1039"/>
      <c r="C56" s="187" t="s">
        <v>148</v>
      </c>
      <c r="D56" s="187"/>
      <c r="E56" s="187"/>
      <c r="F56" s="187"/>
      <c r="G56" s="187"/>
      <c r="H56" s="187"/>
      <c r="I56" s="187"/>
      <c r="J56" s="187"/>
      <c r="K56" s="187"/>
    </row>
    <row r="57" spans="1:11" s="1" customFormat="1" ht="15" customHeight="1" x14ac:dyDescent="0.15">
      <c r="A57" s="184" t="s">
        <v>149</v>
      </c>
      <c r="B57" s="185"/>
      <c r="C57" s="1040" t="s">
        <v>150</v>
      </c>
      <c r="D57" s="1041"/>
      <c r="E57" s="1041"/>
      <c r="F57" s="1041"/>
      <c r="G57" s="1041"/>
      <c r="H57" s="1041"/>
      <c r="I57" s="1041"/>
      <c r="J57" s="1041"/>
      <c r="K57" s="1041"/>
    </row>
    <row r="58" spans="1:11" s="1" customFormat="1" ht="15" customHeight="1" x14ac:dyDescent="0.15">
      <c r="A58" s="184" t="s">
        <v>151</v>
      </c>
      <c r="B58" s="185"/>
      <c r="C58" s="187" t="s">
        <v>152</v>
      </c>
      <c r="D58" s="187"/>
      <c r="E58" s="187"/>
      <c r="F58" s="187"/>
      <c r="G58" s="187"/>
      <c r="H58" s="187"/>
      <c r="I58" s="187"/>
      <c r="J58" s="187"/>
      <c r="K58" s="187"/>
    </row>
    <row r="59" spans="1:11" s="1" customFormat="1" ht="15" customHeight="1" x14ac:dyDescent="0.15">
      <c r="A59" s="1034"/>
      <c r="B59" s="1035"/>
      <c r="C59" s="1036" t="s">
        <v>153</v>
      </c>
      <c r="D59" s="1037"/>
      <c r="E59" s="1037"/>
      <c r="F59" s="1037"/>
      <c r="G59" s="1037"/>
      <c r="H59" s="1037"/>
      <c r="I59" s="1037"/>
      <c r="J59" s="1037"/>
      <c r="K59" s="1037"/>
    </row>
  </sheetData>
  <mergeCells count="51">
    <mergeCell ref="J13:K14"/>
    <mergeCell ref="B1:G1"/>
    <mergeCell ref="H1:K1"/>
    <mergeCell ref="I3:I4"/>
    <mergeCell ref="J3:K4"/>
    <mergeCell ref="J6:K6"/>
    <mergeCell ref="J7:K7"/>
    <mergeCell ref="J8:K8"/>
    <mergeCell ref="J9:K9"/>
    <mergeCell ref="A11:A12"/>
    <mergeCell ref="I11:I12"/>
    <mergeCell ref="J11:K12"/>
    <mergeCell ref="A31:A32"/>
    <mergeCell ref="I31:I32"/>
    <mergeCell ref="J31:K32"/>
    <mergeCell ref="J16:K16"/>
    <mergeCell ref="J17:K17"/>
    <mergeCell ref="J18:K18"/>
    <mergeCell ref="J19:K19"/>
    <mergeCell ref="A21:A22"/>
    <mergeCell ref="I21:I22"/>
    <mergeCell ref="J21:K22"/>
    <mergeCell ref="J23:K24"/>
    <mergeCell ref="J26:K26"/>
    <mergeCell ref="J27:K27"/>
    <mergeCell ref="J28:K28"/>
    <mergeCell ref="J29:K29"/>
    <mergeCell ref="A51:A52"/>
    <mergeCell ref="I51:I52"/>
    <mergeCell ref="J51:K52"/>
    <mergeCell ref="J33:K34"/>
    <mergeCell ref="J36:K36"/>
    <mergeCell ref="J37:K37"/>
    <mergeCell ref="J38:K38"/>
    <mergeCell ref="J39:K39"/>
    <mergeCell ref="A41:A42"/>
    <mergeCell ref="I41:I42"/>
    <mergeCell ref="J41:K42"/>
    <mergeCell ref="J43:K44"/>
    <mergeCell ref="J46:K46"/>
    <mergeCell ref="J47:K47"/>
    <mergeCell ref="J48:K48"/>
    <mergeCell ref="J49:K49"/>
    <mergeCell ref="A59:B59"/>
    <mergeCell ref="C59:K59"/>
    <mergeCell ref="J53:K54"/>
    <mergeCell ref="A54:B54"/>
    <mergeCell ref="D54:E54"/>
    <mergeCell ref="A55:B55"/>
    <mergeCell ref="A56:B56"/>
    <mergeCell ref="C57:K57"/>
  </mergeCells>
  <phoneticPr fontId="13"/>
  <pageMargins left="0.51181102362204722" right="0.51181102362204722" top="0.35433070866141736" bottom="0.35433070866141736" header="0.31496062992125984" footer="0.31496062992125984"/>
  <pageSetup paperSize="9" orientation="portrait" r:id="rId1"/>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5ED8A-3A47-4E40-813E-4E7A30489205}">
  <sheetPr codeName="Sheet11">
    <tabColor theme="7" tint="0.59999389629810485"/>
  </sheetPr>
  <dimension ref="A1:K65"/>
  <sheetViews>
    <sheetView topLeftCell="A27" zoomScale="115" zoomScaleNormal="115" workbookViewId="0">
      <selection activeCell="P18" sqref="P18"/>
    </sheetView>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60" t="s">
        <v>69</v>
      </c>
      <c r="B1" s="753" t="s">
        <v>208</v>
      </c>
      <c r="C1" s="753"/>
      <c r="D1" s="753"/>
      <c r="E1" s="753"/>
      <c r="F1" s="753"/>
      <c r="G1" s="754"/>
      <c r="H1" s="755" t="s">
        <v>154</v>
      </c>
      <c r="I1" s="756"/>
      <c r="J1" s="756"/>
      <c r="K1" s="757"/>
    </row>
    <row r="2" spans="1:11" ht="9" customHeight="1" thickBot="1" x14ac:dyDescent="0.2">
      <c r="A2" s="189"/>
    </row>
    <row r="3" spans="1:11" s="191" customFormat="1" ht="15" customHeight="1" x14ac:dyDescent="0.15">
      <c r="A3" s="263" t="s">
        <v>0</v>
      </c>
      <c r="B3" s="264">
        <v>45838</v>
      </c>
      <c r="C3" s="154"/>
      <c r="D3" s="154"/>
      <c r="E3" s="154"/>
      <c r="F3" s="154"/>
      <c r="G3" s="154"/>
      <c r="H3" s="154">
        <v>45809</v>
      </c>
      <c r="I3" s="747" t="s">
        <v>1</v>
      </c>
      <c r="J3" s="749" t="s">
        <v>2</v>
      </c>
      <c r="K3" s="750"/>
    </row>
    <row r="4" spans="1:11" s="192" customFormat="1" ht="15" customHeight="1" x14ac:dyDescent="0.15">
      <c r="A4" s="265" t="s">
        <v>3</v>
      </c>
      <c r="B4" s="266" t="s">
        <v>4</v>
      </c>
      <c r="C4" s="156"/>
      <c r="D4" s="157"/>
      <c r="E4" s="157"/>
      <c r="F4" s="157"/>
      <c r="G4" s="157"/>
      <c r="H4" s="158" t="s">
        <v>10</v>
      </c>
      <c r="I4" s="748"/>
      <c r="J4" s="749"/>
      <c r="K4" s="750"/>
    </row>
    <row r="5" spans="1:11" s="151" customFormat="1" ht="13.5" customHeight="1" x14ac:dyDescent="0.15">
      <c r="A5" s="293" t="s">
        <v>142</v>
      </c>
      <c r="B5" s="272">
        <v>4</v>
      </c>
      <c r="C5" s="194"/>
      <c r="D5" s="195"/>
      <c r="E5" s="195"/>
      <c r="F5" s="195"/>
      <c r="G5" s="206" t="s">
        <v>131</v>
      </c>
      <c r="H5" s="195">
        <v>5</v>
      </c>
      <c r="I5" s="196"/>
      <c r="J5" s="751"/>
      <c r="K5" s="752"/>
    </row>
    <row r="6" spans="1:11" ht="13.5" customHeight="1" x14ac:dyDescent="0.15">
      <c r="A6" s="273" t="s">
        <v>155</v>
      </c>
      <c r="B6" s="294"/>
      <c r="C6" s="198"/>
      <c r="D6" s="198"/>
      <c r="E6" s="198"/>
      <c r="F6" s="198"/>
      <c r="G6" s="198"/>
      <c r="H6" s="239" t="s">
        <v>157</v>
      </c>
      <c r="I6" s="199">
        <f>COUNTA(B6:H6)</f>
        <v>1</v>
      </c>
      <c r="J6" s="733">
        <f t="shared" ref="J6" si="0">SUM(COUNTIF(B6:H6,"9-15"))*(5.5)+SUM(COUNTIF(B6:H6,"9-15:30"))*(5.75)+SUM(COUNTIF(B6:H6,"10-15"))*(4.5)+SUM(COUNTIF(B6:H6,"10-15:30"))*(5)+SUM(COUNTIF(B6:H6,"11-18"))*(6.25)+SUM(COUNTIF(B6:H6,"12-15"))*(3)+SUM(COUNTIF(B6:H6,"12-16"))*(4)+SUM(COUNTIF(B6:H6,"9-12"))*(3)+SUM(COUNTIF(B6:H6,"9-16"))*(6.25)+SUM(COUNTIF(B6:H6,"10-18"))*(7.25)+SUM(COUNTIF(B6:H6,"13-18"))*(4.5)+SUM(COUNTIF(B6:H6,"9:30-15"))*(5)+SUM(COUNTIF(B6:H6,"8:30-15"))*(5.75)+SUM(COUNTIF(B6:H6,"9-18"))*(8)+SUM(COUNTIF(B6:H6,"10-16"))*(5.5)+SUM(COUNTIF(B6:H6,"13-16"))*(3)</f>
        <v>6.25</v>
      </c>
      <c r="K6" s="734"/>
    </row>
    <row r="7" spans="1:11" ht="13.5" customHeight="1" x14ac:dyDescent="0.15">
      <c r="A7" s="273" t="s">
        <v>158</v>
      </c>
      <c r="B7" s="294"/>
      <c r="C7" s="198"/>
      <c r="D7" s="198"/>
      <c r="E7" s="198"/>
      <c r="F7" s="198"/>
      <c r="G7" s="198"/>
      <c r="H7" s="239" t="s">
        <v>126</v>
      </c>
      <c r="I7" s="200">
        <f>COUNTA(B7:H7)</f>
        <v>1</v>
      </c>
      <c r="J7" s="954">
        <f>SUM(COUNTIF(B7:H7,"9-15"))*(5.5)+SUM(COUNTIF(B7:H7,"9-15:30"))*(5.75)+SUM(COUNTIF(B7:H7,"10-15"))*(4.5)+SUM(COUNTIF(B7:H7,"10-15:30"))*(5)+SUM(COUNTIF(B7:H7,"11-18"))*(6.25)+SUM(COUNTIF(B7:H7,"12-15"))*(3)+SUM(COUNTIF(B7:H7,"12-16"))*(4)+SUM(COUNTIF(B7:H7,"9-12"))*(3)+SUM(COUNTIF(B7:H7,"9-16"))*(6.25)+SUM(COUNTIF(B7:H7,"10-18"))*(7.25)+SUM(COUNTIF(B7:H7,"13-18"))*(4.5)+SUM(COUNTIF(B7:H7,"9:30-15"))*(5)+SUM(COUNTIF(B7:H7,"8:30-15"))*(5.75)+SUM(COUNTIF(B7:H7,"9-18"))*(8)+SUM(COUNTIF(B7:H7,"10-16"))*(5.5)+SUM(COUNTIF(B7:H7,"13-16"))*(3)+SUM(COUNTIF(B7:H7,"11-16"))*(4.5)</f>
        <v>5.5</v>
      </c>
      <c r="K7" s="955"/>
    </row>
    <row r="8" spans="1:11" ht="13.5" customHeight="1" x14ac:dyDescent="0.15">
      <c r="A8" s="273" t="s">
        <v>159</v>
      </c>
      <c r="B8" s="295" t="s">
        <v>135</v>
      </c>
      <c r="C8" s="198"/>
      <c r="D8" s="198"/>
      <c r="E8" s="198"/>
      <c r="F8" s="198"/>
      <c r="G8" s="198"/>
      <c r="H8" s="239"/>
      <c r="I8" s="200">
        <f>COUNTA(#REF!)</f>
        <v>1</v>
      </c>
      <c r="J8" s="954">
        <f>SUM(COUNTIF(B8:H8,"9-15"))*(5.5)+SUM(COUNTIF(B8:H8,"9-15:30"))*(5.75)+SUM(COUNTIF(B8:H8,"10-15"))*(4.5)+SUM(COUNTIF(B8:H8,"10-15:30"))*(5)+SUM(COUNTIF(B8:H8,"11-18"))*(6.25)+SUM(COUNTIF(B8:H8,"12-15"))*(3)+SUM(COUNTIF(B8:H8,"12-16"))*(4)+SUM(COUNTIF(B8:H8,"9-12"))*(3)+SUM(COUNTIF(B8:H8,"9-16"))*(6.25)+SUM(COUNTIF(B8:H8,"10-18"))*(7.25)+SUM(COUNTIF(B8:H8,"13-18"))*(4.5)+SUM(COUNTIF(B8:H8,"9:30-15"))*(5)+SUM(COUNTIF(B8:H8,"8:30-15"))*(5.75)+SUM(COUNTIF(B8:H8,"9-18"))*(8)+SUM(COUNTIF(B8:H8,"10-16"))*(5.5)+SUM(COUNTIF(B8:H8,"13-16"))*(3)+SUM(COUNTIF(B8:H8,"11-16"))*(4.5)</f>
        <v>5.5</v>
      </c>
      <c r="K8" s="955"/>
    </row>
    <row r="9" spans="1:11" ht="13.5" customHeight="1" x14ac:dyDescent="0.15">
      <c r="A9" s="273" t="s">
        <v>160</v>
      </c>
      <c r="B9" s="296" t="s">
        <v>176</v>
      </c>
      <c r="C9" s="198"/>
      <c r="D9" s="198"/>
      <c r="E9" s="198"/>
      <c r="F9" s="198"/>
      <c r="G9" s="198"/>
      <c r="H9" s="239"/>
      <c r="I9" s="200">
        <f>COUNTA(B9:H9)</f>
        <v>1</v>
      </c>
      <c r="J9" s="954">
        <f>SUM(COUNTIF(B9:H9,"9-15"))*(5.5)+SUM(COUNTIF(B9:H9,"9-15:30"))*(5.75)+SUM(COUNTIF(B9:H9,"10-15"))*(4.5)+SUM(COUNTIF(B9:H9,"10-15:30"))*(5)+SUM(COUNTIF(B9:H9,"11-18"))*(6.25)+SUM(COUNTIF(B9:H9,"12-15"))*(3)+SUM(COUNTIF(B9:H9,"12-16"))*(4)+SUM(COUNTIF(B9:H9,"9-12"))*(3)+SUM(COUNTIF(B9:H9,"9-16"))*(6.25)+SUM(COUNTIF(B9:H9,"10-18"))*(7.25)+SUM(COUNTIF(B9:H9,"13-18"))*(4.5)+SUM(COUNTIF(B9:H9,"9:30-15"))*(5)+SUM(COUNTIF(B9:H9,"8:30-15"))*(5.75)+SUM(COUNTIF(B9:H9,"9-18"))*(8)+SUM(COUNTIF(B9:H9,"10-16"))*(5.5)+SUM(COUNTIF(B9:H9,"13-16"))*(3)+SUM(COUNTIF(B9:H9,"受付9-14"))*(4.5)+SUM(COUNTIF(B9:H9,"受付9-17"))*(7.25)</f>
        <v>4.5</v>
      </c>
      <c r="K9" s="955"/>
    </row>
    <row r="10" spans="1:11" ht="13.5" customHeight="1" x14ac:dyDescent="0.15">
      <c r="A10" s="273" t="s">
        <v>15</v>
      </c>
      <c r="B10" s="294" t="s">
        <v>25</v>
      </c>
      <c r="C10" s="198"/>
      <c r="D10" s="198"/>
      <c r="E10" s="198"/>
      <c r="F10" s="198"/>
      <c r="G10" s="198"/>
      <c r="H10" s="239" t="s">
        <v>126</v>
      </c>
      <c r="I10" s="200">
        <f>COUNTA(B10:H10)</f>
        <v>2</v>
      </c>
      <c r="J10" s="954">
        <f>SUM(COUNTIF(B10:H10,"9-15"))*(5.5)+SUM(COUNTIF(B10:H10,"9-15:30"))*(5.75)+SUM(COUNTIF(B10:H10,"10-15"))*(4.5)+SUM(COUNTIF(B10:H10,"10-15:30"))*(5)+SUM(COUNTIF(B10:H10,"11-18"))*(6.25)+SUM(COUNTIF(B10:H10,"12-15"))*(3)+SUM(COUNTIF(B10:H10,"12-16"))*(4)+SUM(COUNTIF(B10:H10,"9-12"))*(3)+SUM(COUNTIF(B10:H10,"9-16"))*(6.25)+SUM(COUNTIF(B10:H10,"10-18"))*(7.25)+SUM(COUNTIF(B10:H10,"13-18"))*(4.5)+SUM(COUNTIF(B10:H10,"9:30-15"))*(5)+SUM(COUNTIF(B10:H10,"8:30-15"))*(5.75)+SUM(COUNTIF(B10:H10,"9-18"))*(8)+SUM(COUNTIF(B10:H10,"10-16"))*(5.5)+SUM(COUNTIF(B10:H10,"13-16"))*(3)+SUM(COUNTIF(B10:H10,"受付9-14"))*(4.5)+SUM(COUNTIF(B10:H10,"受付9-17"))*(7.25)</f>
        <v>10</v>
      </c>
      <c r="K10" s="955"/>
    </row>
    <row r="11" spans="1:11" ht="13.5" customHeight="1" x14ac:dyDescent="0.15">
      <c r="A11" s="302" t="s">
        <v>183</v>
      </c>
      <c r="B11" s="294"/>
      <c r="C11" s="282"/>
      <c r="D11" s="198"/>
      <c r="E11" s="198"/>
      <c r="F11" s="198"/>
      <c r="G11" s="198"/>
      <c r="H11" s="239" t="s">
        <v>25</v>
      </c>
      <c r="I11" s="200">
        <f>COUNTA(B11:H11)</f>
        <v>1</v>
      </c>
      <c r="J11" s="954">
        <f t="shared" ref="J11" si="1">SUM(COUNTIF(B11:H11,"9-15"))*(5.5)+SUM(COUNTIF(B11:H11,"9-15:30"))*(5.75)+SUM(COUNTIF(B11:H11,"10-15"))*(4.5)+SUM(COUNTIF(B11:H11,"10-15:30"))*(5)+SUM(COUNTIF(B11:H11,"11-18"))*(6.25)+SUM(COUNTIF(B11:H11,"12-15"))*(3)+SUM(COUNTIF(B11:H11,"12-16"))*(4)+SUM(COUNTIF(B11:H11,"9-12"))*(3)+SUM(COUNTIF(B11:H11,"9-16"))*(6.25)+SUM(COUNTIF(B11:H11,"10-18"))*(7.25)+SUM(COUNTIF(B11:H11,"13-18"))*(4.5)+SUM(COUNTIF(B11:H11,"9:30-15"))*(5)+SUM(COUNTIF(B11:H11,"8:30-15"))*(5.75)+SUM(COUNTIF(B11:H11,"9-18"))*(8)+SUM(COUNTIF(B11:H11,"10-16"))*(5.5)+SUM(COUNTIF(B11:H11,"13-16"))*(3)</f>
        <v>4.5</v>
      </c>
      <c r="K11" s="955"/>
    </row>
    <row r="12" spans="1:11" ht="13.5" customHeight="1" x14ac:dyDescent="0.15">
      <c r="A12" s="302" t="s">
        <v>199</v>
      </c>
      <c r="B12" s="294" t="s">
        <v>25</v>
      </c>
      <c r="C12" s="282"/>
      <c r="D12" s="198"/>
      <c r="E12" s="198"/>
      <c r="F12" s="198"/>
      <c r="G12" s="198"/>
      <c r="H12" s="239" t="s">
        <v>25</v>
      </c>
      <c r="I12" s="200">
        <f t="shared" ref="I12" si="2">COUNTA(B12:H12)</f>
        <v>2</v>
      </c>
      <c r="J12" s="954">
        <f t="shared" ref="J12" si="3">SUM(COUNTIF(B12:H12,"9-15"))*(5.5)+SUM(COUNTIF(B12:H12,"9-15:30"))*(5.75)+SUM(COUNTIF(B12:H12,"10-15"))*(4.5)+SUM(COUNTIF(B12:H12,"10-15:30"))*(5)+SUM(COUNTIF(B12:H12,"11-18"))*(6.25)+SUM(COUNTIF(B12:H12,"12-15"))*(3)+SUM(COUNTIF(B12:H12,"12-16"))*(4)+SUM(COUNTIF(B12:H12,"9-12"))*(3)+SUM(COUNTIF(B12:H12,"9-16"))*(6.25)+SUM(COUNTIF(B12:H12,"10-18"))*(7.25)+SUM(COUNTIF(B12:H12,"13-18"))*(4.5)+SUM(COUNTIF(B12:H12,"9:30-15"))*(5)+SUM(COUNTIF(B12:H12,"8:30-15"))*(5.75)+SUM(COUNTIF(B12:H12,"9-18"))*(8)+SUM(COUNTIF(B12:H12,"10-16"))*(5.5)+SUM(COUNTIF(B12:H12,"13-16"))*(3)</f>
        <v>9</v>
      </c>
      <c r="K12" s="955"/>
    </row>
    <row r="13" spans="1:11" ht="13.5" customHeight="1" x14ac:dyDescent="0.15">
      <c r="A13" s="302" t="s">
        <v>222</v>
      </c>
      <c r="B13" s="330" t="s">
        <v>29</v>
      </c>
      <c r="C13" s="282"/>
      <c r="D13" s="198"/>
      <c r="E13" s="198"/>
      <c r="F13" s="198"/>
      <c r="G13" s="198"/>
      <c r="H13" s="239"/>
      <c r="I13" s="200">
        <f t="shared" ref="I13" si="4">COUNTA(B13:H13)</f>
        <v>1</v>
      </c>
      <c r="J13" s="954">
        <f>SUM(COUNTIF(B13:H13,"9-15"))*(5.5)+SUM(COUNTIF(B13:H13,"9-15:30"))*(5.75)+SUM(COUNTIF(B13:H13,"10-15"))*(4.5)+SUM(COUNTIF(B13:H13,"10-15:30"))*(5)+SUM(COUNTIF(B13:H13,"11-18"))*(6.25)+SUM(COUNTIF(B13:H13,"12-15"))*(3)+SUM(COUNTIF(B13:H13,"12-16"))*(4)+SUM(COUNTIF(B13:H13,"9-12"))*(3)+SUM(COUNTIF(B13:H13,"9-16"))*(6.25)+SUM(COUNTIF(B13:H13,"10-18"))*(7.25)+SUM(COUNTIF(B13:H13,"13-18"))*(4.5)+SUM(COUNTIF(B13:H13,"9:30-15"))*(5)+SUM(COUNTIF(B13:H13,"8:30-15"))*(5.75)+SUM(COUNTIF(B13:H13,"9-18"))*(8)+SUM(COUNTIF(B13:H13,"10-16"))*(5.5)+SUM(COUNTIF(B13:H13,"13-16"))*(3)+SUM(COUNTIF(B13:H13,"10-14"))*(4)</f>
        <v>4</v>
      </c>
      <c r="K13" s="955"/>
    </row>
    <row r="14" spans="1:11" ht="13.5" customHeight="1" thickBot="1" x14ac:dyDescent="0.2">
      <c r="A14" s="274" t="s">
        <v>66</v>
      </c>
      <c r="B14" s="297"/>
      <c r="C14" s="198"/>
      <c r="D14" s="198"/>
      <c r="E14" s="198"/>
      <c r="F14" s="198"/>
      <c r="G14" s="198"/>
      <c r="H14" s="331" t="s">
        <v>174</v>
      </c>
      <c r="I14" s="200">
        <f>COUNTA(B14:H14)</f>
        <v>1</v>
      </c>
      <c r="J14" s="954"/>
      <c r="K14" s="955"/>
    </row>
    <row r="15" spans="1:11" s="191" customFormat="1" ht="15" customHeight="1" x14ac:dyDescent="0.15">
      <c r="A15" s="175" t="s">
        <v>0</v>
      </c>
      <c r="B15" s="176">
        <v>45810</v>
      </c>
      <c r="C15" s="176">
        <v>45811</v>
      </c>
      <c r="D15" s="176">
        <v>45812</v>
      </c>
      <c r="E15" s="176">
        <v>45813</v>
      </c>
      <c r="F15" s="176">
        <v>45814</v>
      </c>
      <c r="G15" s="176">
        <v>45815</v>
      </c>
      <c r="H15" s="176">
        <v>45816</v>
      </c>
      <c r="I15" s="747" t="s">
        <v>1</v>
      </c>
      <c r="J15" s="749" t="s">
        <v>2</v>
      </c>
      <c r="K15" s="750"/>
    </row>
    <row r="16" spans="1:11" s="192" customFormat="1" ht="15" customHeight="1" x14ac:dyDescent="0.15">
      <c r="A16" s="155" t="s">
        <v>3</v>
      </c>
      <c r="B16" s="157" t="s">
        <v>4</v>
      </c>
      <c r="C16" s="157" t="s">
        <v>5</v>
      </c>
      <c r="D16" s="157" t="s">
        <v>6</v>
      </c>
      <c r="E16" s="157" t="s">
        <v>7</v>
      </c>
      <c r="F16" s="157" t="s">
        <v>8</v>
      </c>
      <c r="G16" s="157" t="s">
        <v>9</v>
      </c>
      <c r="H16" s="158" t="s">
        <v>10</v>
      </c>
      <c r="I16" s="748"/>
      <c r="J16" s="749"/>
      <c r="K16" s="750"/>
    </row>
    <row r="17" spans="1:11" s="151" customFormat="1" ht="13.5" customHeight="1" x14ac:dyDescent="0.15">
      <c r="A17" s="193" t="s">
        <v>142</v>
      </c>
      <c r="B17" s="195">
        <v>5</v>
      </c>
      <c r="C17" s="195"/>
      <c r="D17" s="195"/>
      <c r="E17" s="195">
        <v>6</v>
      </c>
      <c r="F17" s="195">
        <v>5</v>
      </c>
      <c r="G17" s="195">
        <v>2</v>
      </c>
      <c r="H17" s="195">
        <v>4</v>
      </c>
      <c r="I17" s="196"/>
      <c r="J17" s="751"/>
      <c r="K17" s="752"/>
    </row>
    <row r="18" spans="1:11" s="151" customFormat="1" ht="13.5" customHeight="1" x14ac:dyDescent="0.15">
      <c r="A18" s="204" t="s">
        <v>155</v>
      </c>
      <c r="B18" s="239" t="s">
        <v>72</v>
      </c>
      <c r="C18" s="241"/>
      <c r="D18" s="241"/>
      <c r="E18" s="239" t="s">
        <v>25</v>
      </c>
      <c r="F18" s="16"/>
      <c r="G18" s="239" t="s">
        <v>156</v>
      </c>
      <c r="H18" s="239" t="s">
        <v>157</v>
      </c>
      <c r="I18" s="200">
        <f t="shared" ref="I18:I24" si="5">COUNTA(B18:H18)</f>
        <v>4</v>
      </c>
      <c r="J18" s="954">
        <f t="shared" ref="J18" si="6">SUM(COUNTIF(B18:H18,"9-15"))*(5.5)+SUM(COUNTIF(B18:H18,"9-15:30"))*(5.75)+SUM(COUNTIF(B18:H18,"10-15"))*(4.5)+SUM(COUNTIF(B18:H18,"10-15:30"))*(5)+SUM(COUNTIF(B18:H18,"11-18"))*(6.25)+SUM(COUNTIF(B18:H18,"12-15"))*(3)+SUM(COUNTIF(B18:H18,"12-16"))*(4)+SUM(COUNTIF(B18:H18,"9-12"))*(3)+SUM(COUNTIF(B18:H18,"9-16"))*(6.25)+SUM(COUNTIF(B18:H18,"10-18"))*(7.25)+SUM(COUNTIF(B18:H18,"13-18"))*(4.5)+SUM(COUNTIF(B18:H18,"9:30-15"))*(5)+SUM(COUNTIF(B18:H18,"8:30-15"))*(5.75)+SUM(COUNTIF(B18:H18,"9-18"))*(8)+SUM(COUNTIF(B18:H18,"10-16"))*(5.5)+SUM(COUNTIF(B18:H18,"13-16"))*(3)</f>
        <v>19.25</v>
      </c>
      <c r="K18" s="955"/>
    </row>
    <row r="19" spans="1:11" ht="13.5" customHeight="1" x14ac:dyDescent="0.15">
      <c r="A19" s="204" t="s">
        <v>158</v>
      </c>
      <c r="B19" s="239" t="s">
        <v>25</v>
      </c>
      <c r="C19" s="241"/>
      <c r="D19" s="241"/>
      <c r="E19" s="239"/>
      <c r="F19" s="239"/>
      <c r="G19" s="239" t="s">
        <v>118</v>
      </c>
      <c r="H19" s="239" t="s">
        <v>126</v>
      </c>
      <c r="I19" s="200">
        <f t="shared" si="5"/>
        <v>3</v>
      </c>
      <c r="J19" s="954">
        <f>SUM(COUNTIF(B19:H19,"9-15"))*(5.5)+SUM(COUNTIF(B19:H19,"9-15:30"))*(5.75)+SUM(COUNTIF(B19:H19,"10-15"))*(4.5)+SUM(COUNTIF(B19:H19,"10-15:30"))*(5)+SUM(COUNTIF(B19:H19,"11-18"))*(6.25)+SUM(COUNTIF(B19:H19,"12-15"))*(3)+SUM(COUNTIF(B19:H19,"12-16"))*(4)+SUM(COUNTIF(B19:H19,"9-12"))*(3)+SUM(COUNTIF(B19:H19,"9-16"))*(6.25)+SUM(COUNTIF(B19:H19,"10-18"))*(7.25)+SUM(COUNTIF(B19:H19,"13-18"))*(4.5)+SUM(COUNTIF(B19:H19,"9:30-15"))*(5)+SUM(COUNTIF(B19:H19,"8:30-15"))*(5.75)+SUM(COUNTIF(B19:H19,"9-18"))*(8)+SUM(COUNTIF(B19:H19,"10-16"))*(5.5)+SUM(COUNTIF(B19:H19,"13-16"))*(3)+SUM(COUNTIF(B19:H19,"11-16"))*(4.5)</f>
        <v>14.5</v>
      </c>
      <c r="K19" s="955"/>
    </row>
    <row r="20" spans="1:11" ht="13.5" customHeight="1" x14ac:dyDescent="0.15">
      <c r="A20" s="204" t="s">
        <v>159</v>
      </c>
      <c r="B20" s="257"/>
      <c r="C20" s="241"/>
      <c r="D20" s="241"/>
      <c r="E20" s="240" t="s">
        <v>135</v>
      </c>
      <c r="F20" s="240" t="s">
        <v>135</v>
      </c>
      <c r="G20" s="239"/>
      <c r="H20" s="239"/>
      <c r="I20" s="200">
        <f t="shared" si="5"/>
        <v>2</v>
      </c>
      <c r="J20" s="954">
        <f>SUM(COUNTIF(B20:H20,"9-15"))*(5.5)+SUM(COUNTIF(B20:H20,"9-15:30"))*(5.75)+SUM(COUNTIF(B20:H20,"10-15"))*(4.5)+SUM(COUNTIF(B20:H20,"10-15:30"))*(5)+SUM(COUNTIF(B20:H20,"11-18"))*(6.25)+SUM(COUNTIF(B20:H20,"12-15"))*(3)+SUM(COUNTIF(B20:H20,"12-16"))*(4)+SUM(COUNTIF(B20:H20,"9-12"))*(3)+SUM(COUNTIF(B20:H20,"9-16"))*(6.25)+SUM(COUNTIF(B20:H20,"10-18"))*(7.25)+SUM(COUNTIF(B20:H20,"13-18"))*(4.5)+SUM(COUNTIF(B20:H20,"9:30-15"))*(5)+SUM(COUNTIF(B20:H20,"8:30-15"))*(5.75)+SUM(COUNTIF(B20:H20,"9-18"))*(8)+SUM(COUNTIF(B20:H20,"10-16"))*(5.5)+SUM(COUNTIF(B20:H20,"13-16"))*(3)+SUM(COUNTIF(B20:H20,"11-16"))*(4.5)</f>
        <v>11</v>
      </c>
      <c r="K20" s="955"/>
    </row>
    <row r="21" spans="1:11" ht="13.5" customHeight="1" x14ac:dyDescent="0.15">
      <c r="A21" s="204" t="s">
        <v>160</v>
      </c>
      <c r="B21" s="242" t="s">
        <v>176</v>
      </c>
      <c r="C21" s="241"/>
      <c r="D21" s="241"/>
      <c r="E21" s="242" t="s">
        <v>161</v>
      </c>
      <c r="F21" s="239" t="s">
        <v>25</v>
      </c>
      <c r="G21" s="242" t="s">
        <v>161</v>
      </c>
      <c r="H21" s="239"/>
      <c r="I21" s="200">
        <f t="shared" si="5"/>
        <v>4</v>
      </c>
      <c r="J21" s="954">
        <f>SUM(COUNTIF(B21:H21,"9-15"))*(5.5)+SUM(COUNTIF(B21:H21,"9-15:30"))*(5.75)+SUM(COUNTIF(B21:H21,"10-15"))*(4.5)+SUM(COUNTIF(B21:H21,"10-15:30"))*(5)+SUM(COUNTIF(B21:H21,"11-18"))*(6.25)+SUM(COUNTIF(B21:H21,"12-15"))*(3)+SUM(COUNTIF(B21:H21,"12-16"))*(4)+SUM(COUNTIF(B21:H21,"9-12"))*(3)+SUM(COUNTIF(B21:H21,"9-16"))*(6.25)+SUM(COUNTIF(B21:H21,"10-18"))*(7.25)+SUM(COUNTIF(B21:H21,"13-18"))*(4.5)+SUM(COUNTIF(B21:H21,"9:30-15"))*(5)+SUM(COUNTIF(B21:H21,"8:30-15"))*(5.75)+SUM(COUNTIF(B21:H21,"9-18"))*(8)+SUM(COUNTIF(B21:H21,"10-16"))*(5.5)+SUM(COUNTIF(B21:H21,"13-16"))*(3)+SUM(COUNTIF(B21:H21,"受付9-14"))*(4.5)+SUM(COUNTIF(B21:H21,"受付9-17"))*(7.25)</f>
        <v>23.5</v>
      </c>
      <c r="K21" s="955"/>
    </row>
    <row r="22" spans="1:11" ht="13.5" customHeight="1" x14ac:dyDescent="0.15">
      <c r="A22" s="204" t="s">
        <v>15</v>
      </c>
      <c r="B22" s="239" t="s">
        <v>25</v>
      </c>
      <c r="C22" s="241"/>
      <c r="D22" s="241"/>
      <c r="E22" s="239" t="s">
        <v>25</v>
      </c>
      <c r="F22" s="239"/>
      <c r="G22" s="239"/>
      <c r="H22" s="257"/>
      <c r="I22" s="200">
        <f>COUNTA(B22:H22)</f>
        <v>2</v>
      </c>
      <c r="J22" s="954">
        <f>SUM(COUNTIF(B22:H22,"9-15"))*(5.5)+SUM(COUNTIF(B22:H22,"9-15:30"))*(5.75)+SUM(COUNTIF(B22:H22,"10-15"))*(4.5)+SUM(COUNTIF(B22:H22,"10-15:30"))*(5)+SUM(COUNTIF(B22:H22,"11-18"))*(6.25)+SUM(COUNTIF(B22:H22,"12-15"))*(3)+SUM(COUNTIF(B22:H22,"12-16"))*(4)+SUM(COUNTIF(B22:H22,"9-12"))*(3)+SUM(COUNTIF(B22:H22,"9-16"))*(6.25)+SUM(COUNTIF(B22:H22,"10-18"))*(7.25)+SUM(COUNTIF(B22:H22,"13-18"))*(4.5)+SUM(COUNTIF(B22:H22,"9:30-15"))*(5)+SUM(COUNTIF(B22:H22,"8:30-15"))*(5.75)+SUM(COUNTIF(B22:H22,"9-18"))*(8)+SUM(COUNTIF(B22:H22,"10-16"))*(5.5)+SUM(COUNTIF(B22:H22,"13-16"))*(3)+SUM(COUNTIF(B22:H22,"受付9-14"))*(4.5)+SUM(COUNTIF(B22:H22,"受付9-17"))*(7.25)</f>
        <v>9</v>
      </c>
      <c r="K22" s="955"/>
    </row>
    <row r="23" spans="1:11" ht="13.5" customHeight="1" x14ac:dyDescent="0.15">
      <c r="A23" s="88" t="s">
        <v>183</v>
      </c>
      <c r="B23" s="239"/>
      <c r="C23" s="241"/>
      <c r="D23" s="241"/>
      <c r="E23" s="239" t="s">
        <v>25</v>
      </c>
      <c r="F23" s="239" t="s">
        <v>25</v>
      </c>
      <c r="G23" s="239"/>
      <c r="H23" s="239" t="s">
        <v>25</v>
      </c>
      <c r="I23" s="200">
        <f t="shared" si="5"/>
        <v>3</v>
      </c>
      <c r="J23" s="954">
        <f t="shared" ref="J23" si="7">SUM(COUNTIF(B23:H23,"9-15"))*(5.5)+SUM(COUNTIF(B23:H23,"9-15:30"))*(5.75)+SUM(COUNTIF(B23:H23,"10-15"))*(4.5)+SUM(COUNTIF(B23:H23,"10-15:30"))*(5)+SUM(COUNTIF(B23:H23,"11-18"))*(6.25)+SUM(COUNTIF(B23:H23,"12-15"))*(3)+SUM(COUNTIF(B23:H23,"12-16"))*(4)+SUM(COUNTIF(B23:H23,"9-12"))*(3)+SUM(COUNTIF(B23:H23,"9-16"))*(6.25)+SUM(COUNTIF(B23:H23,"10-18"))*(7.25)+SUM(COUNTIF(B23:H23,"13-18"))*(4.5)+SUM(COUNTIF(B23:H23,"9:30-15"))*(5)+SUM(COUNTIF(B23:H23,"8:30-15"))*(5.75)+SUM(COUNTIF(B23:H23,"9-18"))*(8)+SUM(COUNTIF(B23:H23,"10-16"))*(5.5)+SUM(COUNTIF(B23:H23,"13-16"))*(3)</f>
        <v>13.5</v>
      </c>
      <c r="K23" s="955"/>
    </row>
    <row r="24" spans="1:11" ht="13.5" customHeight="1" x14ac:dyDescent="0.15">
      <c r="A24" s="88" t="s">
        <v>199</v>
      </c>
      <c r="B24" s="239" t="s">
        <v>25</v>
      </c>
      <c r="C24" s="282"/>
      <c r="D24" s="198"/>
      <c r="E24" s="239" t="s">
        <v>25</v>
      </c>
      <c r="F24" s="239" t="s">
        <v>25</v>
      </c>
      <c r="G24" s="239"/>
      <c r="H24" s="239" t="s">
        <v>25</v>
      </c>
      <c r="I24" s="200">
        <f t="shared" si="5"/>
        <v>4</v>
      </c>
      <c r="J24" s="954">
        <f t="shared" ref="J24" si="8">SUM(COUNTIF(B24:H24,"9-15"))*(5.5)+SUM(COUNTIF(B24:H24,"9-15:30"))*(5.75)+SUM(COUNTIF(B24:H24,"10-15"))*(4.5)+SUM(COUNTIF(B24:H24,"10-15:30"))*(5)+SUM(COUNTIF(B24:H24,"11-18"))*(6.25)+SUM(COUNTIF(B24:H24,"12-15"))*(3)+SUM(COUNTIF(B24:H24,"12-16"))*(4)+SUM(COUNTIF(B24:H24,"9-12"))*(3)+SUM(COUNTIF(B24:H24,"9-16"))*(6.25)+SUM(COUNTIF(B24:H24,"10-18"))*(7.25)+SUM(COUNTIF(B24:H24,"13-18"))*(4.5)+SUM(COUNTIF(B24:H24,"9:30-15"))*(5)+SUM(COUNTIF(B24:H24,"8:30-15"))*(5.75)+SUM(COUNTIF(B24:H24,"9-18"))*(8)+SUM(COUNTIF(B24:H24,"10-16"))*(5.5)+SUM(COUNTIF(B24:H24,"13-16"))*(3)</f>
        <v>18</v>
      </c>
      <c r="K24" s="955"/>
    </row>
    <row r="25" spans="1:11" ht="13.5" customHeight="1" x14ac:dyDescent="0.15">
      <c r="A25" s="88" t="s">
        <v>222</v>
      </c>
      <c r="B25" s="239" t="s">
        <v>29</v>
      </c>
      <c r="C25" s="282"/>
      <c r="D25" s="198"/>
      <c r="E25" s="239" t="s">
        <v>29</v>
      </c>
      <c r="F25" s="239" t="s">
        <v>29</v>
      </c>
      <c r="G25" s="239"/>
      <c r="H25" s="239"/>
      <c r="I25" s="200">
        <f t="shared" ref="I25" si="9">COUNTA(B25:H25)</f>
        <v>3</v>
      </c>
      <c r="J25" s="954">
        <f>SUM(COUNTIF(B25:H25,"9-15"))*(5.5)+SUM(COUNTIF(B25:H25,"9-15:30"))*(5.75)+SUM(COUNTIF(B25:H25,"10-15"))*(4.5)+SUM(COUNTIF(B25:H25,"10-15:30"))*(5)+SUM(COUNTIF(B25:H25,"11-18"))*(6.25)+SUM(COUNTIF(B25:H25,"12-15"))*(3)+SUM(COUNTIF(B25:H25,"12-16"))*(4)+SUM(COUNTIF(B25:H25,"9-12"))*(3)+SUM(COUNTIF(B25:H25,"9-16"))*(6.25)+SUM(COUNTIF(B25:H25,"10-18"))*(7.25)+SUM(COUNTIF(B25:H25,"13-18"))*(4.5)+SUM(COUNTIF(B25:H25,"9:30-15"))*(5)+SUM(COUNTIF(B25:H25,"8:30-15"))*(5.75)+SUM(COUNTIF(B25:H25,"9-18"))*(8)+SUM(COUNTIF(B25:H25,"10-16"))*(5.5)+SUM(COUNTIF(B25:H25,"13-16"))*(3)+SUM(COUNTIF(B25:H25,"10-14"))*(4)</f>
        <v>12</v>
      </c>
      <c r="K25" s="955"/>
    </row>
    <row r="26" spans="1:11" ht="13.5" customHeight="1" x14ac:dyDescent="0.15">
      <c r="A26" s="201" t="s">
        <v>66</v>
      </c>
      <c r="B26" s="205"/>
      <c r="C26" s="202"/>
      <c r="D26" s="202"/>
      <c r="E26" s="203"/>
      <c r="F26" s="120"/>
      <c r="G26" s="331" t="s">
        <v>174</v>
      </c>
      <c r="H26" s="331" t="s">
        <v>174</v>
      </c>
      <c r="I26" s="199">
        <f>COUNTA(B26:H26)</f>
        <v>2</v>
      </c>
      <c r="J26" s="733"/>
      <c r="K26" s="734"/>
    </row>
    <row r="27" spans="1:11" s="191" customFormat="1" ht="15" customHeight="1" x14ac:dyDescent="0.15">
      <c r="A27" s="153" t="s">
        <v>0</v>
      </c>
      <c r="B27" s="183">
        <v>45817</v>
      </c>
      <c r="C27" s="183">
        <v>45818</v>
      </c>
      <c r="D27" s="183">
        <v>45819</v>
      </c>
      <c r="E27" s="183">
        <v>45820</v>
      </c>
      <c r="F27" s="183">
        <v>45821</v>
      </c>
      <c r="G27" s="183">
        <v>45822</v>
      </c>
      <c r="H27" s="183">
        <v>45823</v>
      </c>
      <c r="I27" s="747" t="s">
        <v>1</v>
      </c>
      <c r="J27" s="749" t="s">
        <v>2</v>
      </c>
      <c r="K27" s="750"/>
    </row>
    <row r="28" spans="1:11" s="192" customFormat="1" ht="15" customHeight="1" x14ac:dyDescent="0.15">
      <c r="A28" s="155" t="s">
        <v>3</v>
      </c>
      <c r="B28" s="157" t="s">
        <v>4</v>
      </c>
      <c r="C28" s="157" t="s">
        <v>5</v>
      </c>
      <c r="D28" s="157" t="s">
        <v>6</v>
      </c>
      <c r="E28" s="157" t="s">
        <v>7</v>
      </c>
      <c r="F28" s="157" t="s">
        <v>8</v>
      </c>
      <c r="G28" s="157" t="s">
        <v>9</v>
      </c>
      <c r="H28" s="158" t="s">
        <v>10</v>
      </c>
      <c r="I28" s="748"/>
      <c r="J28" s="749"/>
      <c r="K28" s="750"/>
    </row>
    <row r="29" spans="1:11" s="151" customFormat="1" ht="14.25" customHeight="1" x14ac:dyDescent="0.15">
      <c r="A29" s="206" t="s">
        <v>131</v>
      </c>
      <c r="B29" s="195">
        <v>5</v>
      </c>
      <c r="C29" s="195"/>
      <c r="D29" s="195"/>
      <c r="E29" s="195">
        <v>5</v>
      </c>
      <c r="F29" s="195">
        <v>4</v>
      </c>
      <c r="G29" s="195">
        <v>2</v>
      </c>
      <c r="H29" s="195">
        <v>4</v>
      </c>
      <c r="I29" s="196"/>
      <c r="J29" s="751"/>
      <c r="K29" s="752"/>
    </row>
    <row r="30" spans="1:11" ht="13.5" customHeight="1" x14ac:dyDescent="0.15">
      <c r="A30" s="204" t="s">
        <v>155</v>
      </c>
      <c r="B30" s="239"/>
      <c r="C30" s="241"/>
      <c r="D30" s="241"/>
      <c r="E30" s="239" t="s">
        <v>25</v>
      </c>
      <c r="F30" s="16"/>
      <c r="G30" s="239" t="s">
        <v>156</v>
      </c>
      <c r="H30" s="239" t="s">
        <v>157</v>
      </c>
      <c r="I30" s="199">
        <f>COUNTA(B30:H30)</f>
        <v>3</v>
      </c>
      <c r="J30" s="733">
        <f t="shared" ref="J30" si="10">SUM(COUNTIF(B30:H30,"9-15"))*(5.5)+SUM(COUNTIF(B30:H30,"9-15:30"))*(5.75)+SUM(COUNTIF(B30:H30,"10-15"))*(4.5)+SUM(COUNTIF(B30:H30,"10-15:30"))*(5)+SUM(COUNTIF(B30:H30,"11-18"))*(6.25)+SUM(COUNTIF(B30:H30,"12-15"))*(3)+SUM(COUNTIF(B30:H30,"12-16"))*(4)+SUM(COUNTIF(B30:H30,"9-12"))*(3)+SUM(COUNTIF(B30:H30,"9-16"))*(6.25)+SUM(COUNTIF(B30:H30,"10-18"))*(7.25)+SUM(COUNTIF(B30:H30,"13-18"))*(4.5)+SUM(COUNTIF(B30:H30,"9:30-15"))*(5)+SUM(COUNTIF(B30:H30,"8:30-15"))*(5.75)+SUM(COUNTIF(B30:H30,"9-18"))*(8)+SUM(COUNTIF(B30:H30,"10-16"))*(5.5)+SUM(COUNTIF(B30:H30,"13-16"))*(3)</f>
        <v>16.25</v>
      </c>
      <c r="K30" s="734"/>
    </row>
    <row r="31" spans="1:11" ht="13.5" customHeight="1" x14ac:dyDescent="0.15">
      <c r="A31" s="204" t="s">
        <v>158</v>
      </c>
      <c r="B31" s="239" t="s">
        <v>25</v>
      </c>
      <c r="C31" s="241"/>
      <c r="D31" s="241"/>
      <c r="E31" s="239"/>
      <c r="F31" s="239"/>
      <c r="G31" s="239" t="s">
        <v>118</v>
      </c>
      <c r="H31" s="239" t="s">
        <v>126</v>
      </c>
      <c r="I31" s="200">
        <f t="shared" ref="I31:I38" si="11">COUNTA(B31:H31)</f>
        <v>3</v>
      </c>
      <c r="J31" s="954">
        <f>SUM(COUNTIF(B31:H31,"9-15"))*(5.5)+SUM(COUNTIF(B31:H31,"9-15:30"))*(5.75)+SUM(COUNTIF(B31:H31,"10-15"))*(4.5)+SUM(COUNTIF(B31:H31,"10-15:30"))*(5)+SUM(COUNTIF(B31:H31,"11-18"))*(6.25)+SUM(COUNTIF(B31:H31,"12-15"))*(3)+SUM(COUNTIF(B31:H31,"12-16"))*(4)+SUM(COUNTIF(B31:H31,"9-12"))*(3)+SUM(COUNTIF(B31:H31,"9-16"))*(6.25)+SUM(COUNTIF(B31:H31,"10-18"))*(7.25)+SUM(COUNTIF(B31:H31,"13-18"))*(4.5)+SUM(COUNTIF(B31:H31,"9:30-15"))*(5)+SUM(COUNTIF(B31:H31,"8:30-15"))*(5.75)+SUM(COUNTIF(B31:H31,"9-18"))*(8)+SUM(COUNTIF(B31:H31,"10-16"))*(5.5)+SUM(COUNTIF(B31:H31,"13-16"))*(3)+SUM(COUNTIF(B31:H31,"11-16"))*(4.5)</f>
        <v>14.5</v>
      </c>
      <c r="K31" s="955"/>
    </row>
    <row r="32" spans="1:11" ht="13.5" customHeight="1" x14ac:dyDescent="0.15">
      <c r="A32" s="204" t="s">
        <v>159</v>
      </c>
      <c r="B32" s="240" t="s">
        <v>135</v>
      </c>
      <c r="C32" s="241"/>
      <c r="D32" s="241"/>
      <c r="E32" s="240" t="s">
        <v>135</v>
      </c>
      <c r="F32" s="240" t="s">
        <v>135</v>
      </c>
      <c r="G32" s="239"/>
      <c r="H32" s="239"/>
      <c r="I32" s="200">
        <f t="shared" si="11"/>
        <v>3</v>
      </c>
      <c r="J32" s="954">
        <f>SUM(COUNTIF(B32:H32,"9-15"))*(5.5)+SUM(COUNTIF(B32:H32,"9-15:30"))*(5.75)+SUM(COUNTIF(B32:H32,"10-15"))*(4.5)+SUM(COUNTIF(B32:H32,"10-15:30"))*(5)+SUM(COUNTIF(B32:H32,"11-18"))*(6.25)+SUM(COUNTIF(B32:H32,"12-15"))*(3)+SUM(COUNTIF(B32:H32,"12-16"))*(4)+SUM(COUNTIF(B32:H32,"9-12"))*(3)+SUM(COUNTIF(B32:H32,"9-16"))*(6.25)+SUM(COUNTIF(B32:H32,"10-18"))*(7.25)+SUM(COUNTIF(B32:H32,"13-18"))*(4.5)+SUM(COUNTIF(B32:H32,"9:30-15"))*(5)+SUM(COUNTIF(B32:H32,"8:30-15"))*(5.75)+SUM(COUNTIF(B32:H32,"9-18"))*(8)+SUM(COUNTIF(B32:H32,"10-16"))*(5.5)+SUM(COUNTIF(B32:H32,"13-16"))*(3)+SUM(COUNTIF(B32:H32,"11-16"))*(4.5)</f>
        <v>16.5</v>
      </c>
      <c r="K32" s="955"/>
    </row>
    <row r="33" spans="1:11" ht="13.5" customHeight="1" x14ac:dyDescent="0.15">
      <c r="A33" s="204" t="s">
        <v>160</v>
      </c>
      <c r="B33" s="242" t="s">
        <v>176</v>
      </c>
      <c r="C33" s="241"/>
      <c r="D33" s="241"/>
      <c r="E33" s="257"/>
      <c r="F33" s="257"/>
      <c r="G33" s="239"/>
      <c r="H33" s="239"/>
      <c r="I33" s="200">
        <f t="shared" si="11"/>
        <v>1</v>
      </c>
      <c r="J33" s="954">
        <f>SUM(COUNTIF(B33:H33,"9-15"))*(5.5)+SUM(COUNTIF(B33:H33,"9-15:30"))*(5.75)+SUM(COUNTIF(B33:H33,"10-15"))*(4.5)+SUM(COUNTIF(B33:H33,"10-15:30"))*(5)+SUM(COUNTIF(B33:H33,"11-18"))*(6.25)+SUM(COUNTIF(B33:H33,"12-15"))*(3)+SUM(COUNTIF(B33:H33,"12-16"))*(4)+SUM(COUNTIF(B33:H33,"9-12"))*(3)+SUM(COUNTIF(B33:H33,"9-16"))*(6.25)+SUM(COUNTIF(B33:H33,"10-18"))*(7.25)+SUM(COUNTIF(B33:H33,"13-18"))*(4.5)+SUM(COUNTIF(B33:H33,"9:30-15"))*(5)+SUM(COUNTIF(B33:H33,"8:30-15"))*(5.75)+SUM(COUNTIF(B33:H33,"9-18"))*(8)+SUM(COUNTIF(B33:H33,"10-16"))*(5.5)+SUM(COUNTIF(B33:H33,"13-16"))*(3)+SUM(COUNTIF(B33:H33,"受付9-14"))*(4.5)+SUM(COUNTIF(B33:H33,"受付9-17"))*(7.25)</f>
        <v>4.5</v>
      </c>
      <c r="K33" s="955"/>
    </row>
    <row r="34" spans="1:11" ht="13.5" customHeight="1" x14ac:dyDescent="0.15">
      <c r="A34" s="204" t="s">
        <v>15</v>
      </c>
      <c r="B34" s="239" t="s">
        <v>25</v>
      </c>
      <c r="C34" s="241"/>
      <c r="D34" s="241"/>
      <c r="E34" s="239" t="s">
        <v>25</v>
      </c>
      <c r="F34" s="239" t="s">
        <v>25</v>
      </c>
      <c r="G34" s="239"/>
      <c r="H34" s="239" t="s">
        <v>126</v>
      </c>
      <c r="I34" s="200">
        <f t="shared" si="11"/>
        <v>4</v>
      </c>
      <c r="J34" s="954">
        <f>SUM(COUNTIF(B34:H34,"9-15"))*(5.5)+SUM(COUNTIF(B34:H34,"9-15:30"))*(5.75)+SUM(COUNTIF(B34:H34,"10-15"))*(4.5)+SUM(COUNTIF(B34:H34,"10-15:30"))*(5)+SUM(COUNTIF(B34:H34,"11-18"))*(6.25)+SUM(COUNTIF(B34:H34,"12-15"))*(3)+SUM(COUNTIF(B34:H34,"12-16"))*(4)+SUM(COUNTIF(B34:H34,"9-12"))*(3)+SUM(COUNTIF(B34:H34,"9-16"))*(6.25)+SUM(COUNTIF(B34:H34,"10-18"))*(7.25)+SUM(COUNTIF(B34:H34,"13-18"))*(4.5)+SUM(COUNTIF(B34:H34,"9:30-15"))*(5)+SUM(COUNTIF(B34:H34,"8:30-15"))*(5.75)+SUM(COUNTIF(B34:H34,"9-18"))*(8)+SUM(COUNTIF(B34:H34,"10-16"))*(5.5)+SUM(COUNTIF(B34:H34,"13-16"))*(3)+SUM(COUNTIF(B34:H34,"受付9-14"))*(4.5)+SUM(COUNTIF(B34:H34,"受付9-17"))*(7.25)</f>
        <v>19</v>
      </c>
      <c r="K34" s="955"/>
    </row>
    <row r="35" spans="1:11" ht="13.5" customHeight="1" x14ac:dyDescent="0.15">
      <c r="A35" s="88" t="s">
        <v>183</v>
      </c>
      <c r="B35" s="239"/>
      <c r="C35" s="241"/>
      <c r="D35" s="241"/>
      <c r="E35" s="257"/>
      <c r="F35" s="257"/>
      <c r="G35" s="239"/>
      <c r="H35" s="239" t="s">
        <v>25</v>
      </c>
      <c r="I35" s="200">
        <f t="shared" si="11"/>
        <v>1</v>
      </c>
      <c r="J35" s="954">
        <f t="shared" ref="J35" si="12">SUM(COUNTIF(B35:H35,"9-15"))*(5.5)+SUM(COUNTIF(B35:H35,"9-15:30"))*(5.75)+SUM(COUNTIF(B35:H35,"10-15"))*(4.5)+SUM(COUNTIF(B35:H35,"10-15:30"))*(5)+SUM(COUNTIF(B35:H35,"11-18"))*(6.25)+SUM(COUNTIF(B35:H35,"12-15"))*(3)+SUM(COUNTIF(B35:H35,"12-16"))*(4)+SUM(COUNTIF(B35:H35,"9-12"))*(3)+SUM(COUNTIF(B35:H35,"9-16"))*(6.25)+SUM(COUNTIF(B35:H35,"10-18"))*(7.25)+SUM(COUNTIF(B35:H35,"13-18"))*(4.5)+SUM(COUNTIF(B35:H35,"9:30-15"))*(5)+SUM(COUNTIF(B35:H35,"8:30-15"))*(5.75)+SUM(COUNTIF(B35:H35,"9-18"))*(8)+SUM(COUNTIF(B35:H35,"10-16"))*(5.5)+SUM(COUNTIF(B35:H35,"13-16"))*(3)</f>
        <v>4.5</v>
      </c>
      <c r="K35" s="955"/>
    </row>
    <row r="36" spans="1:11" ht="13.5" customHeight="1" x14ac:dyDescent="0.15">
      <c r="A36" s="88" t="s">
        <v>199</v>
      </c>
      <c r="B36" s="239" t="s">
        <v>25</v>
      </c>
      <c r="C36" s="282"/>
      <c r="D36" s="198"/>
      <c r="E36" s="239" t="s">
        <v>25</v>
      </c>
      <c r="F36" s="239" t="s">
        <v>25</v>
      </c>
      <c r="G36" s="239"/>
      <c r="H36" s="239"/>
      <c r="I36" s="200">
        <f t="shared" si="11"/>
        <v>3</v>
      </c>
      <c r="J36" s="954">
        <f t="shared" ref="J36" si="13">SUM(COUNTIF(B36:H36,"9-15"))*(5.5)+SUM(COUNTIF(B36:H36,"9-15:30"))*(5.75)+SUM(COUNTIF(B36:H36,"10-15"))*(4.5)+SUM(COUNTIF(B36:H36,"10-15:30"))*(5)+SUM(COUNTIF(B36:H36,"11-18"))*(6.25)+SUM(COUNTIF(B36:H36,"12-15"))*(3)+SUM(COUNTIF(B36:H36,"12-16"))*(4)+SUM(COUNTIF(B36:H36,"9-12"))*(3)+SUM(COUNTIF(B36:H36,"9-16"))*(6.25)+SUM(COUNTIF(B36:H36,"10-18"))*(7.25)+SUM(COUNTIF(B36:H36,"13-18"))*(4.5)+SUM(COUNTIF(B36:H36,"9:30-15"))*(5)+SUM(COUNTIF(B36:H36,"8:30-15"))*(5.75)+SUM(COUNTIF(B36:H36,"9-18"))*(8)+SUM(COUNTIF(B36:H36,"10-16"))*(5.5)+SUM(COUNTIF(B36:H36,"13-16"))*(3)</f>
        <v>13.5</v>
      </c>
      <c r="K36" s="955"/>
    </row>
    <row r="37" spans="1:11" ht="13.5" customHeight="1" x14ac:dyDescent="0.15">
      <c r="A37" s="88" t="s">
        <v>222</v>
      </c>
      <c r="B37" s="239" t="s">
        <v>29</v>
      </c>
      <c r="C37" s="282"/>
      <c r="D37" s="198"/>
      <c r="E37" s="239" t="s">
        <v>29</v>
      </c>
      <c r="F37" s="239" t="s">
        <v>29</v>
      </c>
      <c r="G37" s="239"/>
      <c r="H37" s="239"/>
      <c r="I37" s="200">
        <f t="shared" si="11"/>
        <v>3</v>
      </c>
      <c r="J37" s="954">
        <f>SUM(COUNTIF(B37:H37,"9-15"))*(5.5)+SUM(COUNTIF(B37:H37,"9-15:30"))*(5.75)+SUM(COUNTIF(B37:H37,"10-15"))*(4.5)+SUM(COUNTIF(B37:H37,"10-15:30"))*(5)+SUM(COUNTIF(B37:H37,"11-18"))*(6.25)+SUM(COUNTIF(B37:H37,"12-15"))*(3)+SUM(COUNTIF(B37:H37,"12-16"))*(4)+SUM(COUNTIF(B37:H37,"9-12"))*(3)+SUM(COUNTIF(B37:H37,"9-16"))*(6.25)+SUM(COUNTIF(B37:H37,"10-18"))*(7.25)+SUM(COUNTIF(B37:H37,"13-18"))*(4.5)+SUM(COUNTIF(B37:H37,"9:30-15"))*(5)+SUM(COUNTIF(B37:H37,"8:30-15"))*(5.75)+SUM(COUNTIF(B37:H37,"9-18"))*(8)+SUM(COUNTIF(B37:H37,"10-16"))*(5.5)+SUM(COUNTIF(B37:H37,"13-16"))*(3)+SUM(COUNTIF(B37:H37,"10-14"))*(4)</f>
        <v>12</v>
      </c>
      <c r="K37" s="955"/>
    </row>
    <row r="38" spans="1:11" ht="13.5" customHeight="1" x14ac:dyDescent="0.15">
      <c r="A38" s="201" t="s">
        <v>66</v>
      </c>
      <c r="B38" s="205"/>
      <c r="C38" s="202"/>
      <c r="D38" s="202"/>
      <c r="E38" s="203"/>
      <c r="F38" s="120"/>
      <c r="G38" s="331" t="s">
        <v>174</v>
      </c>
      <c r="H38" s="331" t="s">
        <v>174</v>
      </c>
      <c r="I38" s="200">
        <f t="shared" si="11"/>
        <v>2</v>
      </c>
      <c r="J38" s="954"/>
      <c r="K38" s="955"/>
    </row>
    <row r="39" spans="1:11" s="191" customFormat="1" ht="15" customHeight="1" x14ac:dyDescent="0.15">
      <c r="A39" s="153" t="s">
        <v>0</v>
      </c>
      <c r="B39" s="183">
        <v>45824</v>
      </c>
      <c r="C39" s="183">
        <v>45825</v>
      </c>
      <c r="D39" s="183">
        <v>45826</v>
      </c>
      <c r="E39" s="183">
        <v>45827</v>
      </c>
      <c r="F39" s="183">
        <v>45828</v>
      </c>
      <c r="G39" s="183">
        <v>45829</v>
      </c>
      <c r="H39" s="183">
        <v>45830</v>
      </c>
      <c r="I39" s="747" t="s">
        <v>1</v>
      </c>
      <c r="J39" s="749" t="s">
        <v>2</v>
      </c>
      <c r="K39" s="750"/>
    </row>
    <row r="40" spans="1:11" s="192" customFormat="1" ht="15" customHeight="1" x14ac:dyDescent="0.15">
      <c r="A40" s="155" t="s">
        <v>3</v>
      </c>
      <c r="B40" s="157" t="s">
        <v>4</v>
      </c>
      <c r="C40" s="157" t="s">
        <v>5</v>
      </c>
      <c r="D40" s="157" t="s">
        <v>6</v>
      </c>
      <c r="E40" s="157" t="s">
        <v>7</v>
      </c>
      <c r="F40" s="157" t="s">
        <v>8</v>
      </c>
      <c r="G40" s="157" t="s">
        <v>9</v>
      </c>
      <c r="H40" s="158" t="s">
        <v>10</v>
      </c>
      <c r="I40" s="748"/>
      <c r="J40" s="749"/>
      <c r="K40" s="750"/>
    </row>
    <row r="41" spans="1:11" s="151" customFormat="1" ht="13.5" customHeight="1" x14ac:dyDescent="0.15">
      <c r="A41" s="193" t="s">
        <v>142</v>
      </c>
      <c r="B41" s="195">
        <v>5</v>
      </c>
      <c r="C41" s="195"/>
      <c r="D41" s="195"/>
      <c r="E41" s="195">
        <v>6</v>
      </c>
      <c r="F41" s="195">
        <v>5</v>
      </c>
      <c r="G41" s="195">
        <v>2</v>
      </c>
      <c r="H41" s="195">
        <v>4</v>
      </c>
      <c r="I41" s="196"/>
      <c r="J41" s="751"/>
      <c r="K41" s="752"/>
    </row>
    <row r="42" spans="1:11" ht="13.5" customHeight="1" x14ac:dyDescent="0.15">
      <c r="A42" s="204" t="s">
        <v>155</v>
      </c>
      <c r="B42" s="239"/>
      <c r="C42" s="241"/>
      <c r="D42" s="241"/>
      <c r="E42" s="239" t="s">
        <v>25</v>
      </c>
      <c r="F42" s="16"/>
      <c r="G42" s="239" t="s">
        <v>156</v>
      </c>
      <c r="H42" s="239" t="s">
        <v>157</v>
      </c>
      <c r="I42" s="199">
        <f>COUNTA(B42:H42)</f>
        <v>3</v>
      </c>
      <c r="J42" s="733">
        <f t="shared" ref="J42" si="14">SUM(COUNTIF(B42:H42,"9-15"))*(5.5)+SUM(COUNTIF(B42:H42,"9-15:30"))*(5.75)+SUM(COUNTIF(B42:H42,"10-15"))*(4.5)+SUM(COUNTIF(B42:H42,"10-15:30"))*(5)+SUM(COUNTIF(B42:H42,"11-18"))*(6.25)+SUM(COUNTIF(B42:H42,"12-15"))*(3)+SUM(COUNTIF(B42:H42,"12-16"))*(4)+SUM(COUNTIF(B42:H42,"9-12"))*(3)+SUM(COUNTIF(B42:H42,"9-16"))*(6.25)+SUM(COUNTIF(B42:H42,"10-18"))*(7.25)+SUM(COUNTIF(B42:H42,"13-18"))*(4.5)+SUM(COUNTIF(B42:H42,"9:30-15"))*(5)+SUM(COUNTIF(B42:H42,"8:30-15"))*(5.75)+SUM(COUNTIF(B42:H42,"9-18"))*(8)+SUM(COUNTIF(B42:H42,"10-16"))*(5.5)+SUM(COUNTIF(B42:H42,"13-16"))*(3)</f>
        <v>16.25</v>
      </c>
      <c r="K42" s="734"/>
    </row>
    <row r="43" spans="1:11" s="151" customFormat="1" ht="13.5" customHeight="1" x14ac:dyDescent="0.15">
      <c r="A43" s="204" t="s">
        <v>158</v>
      </c>
      <c r="B43" s="239" t="s">
        <v>25</v>
      </c>
      <c r="C43" s="241"/>
      <c r="D43" s="241"/>
      <c r="E43" s="239"/>
      <c r="F43" s="239"/>
      <c r="G43" s="239" t="s">
        <v>118</v>
      </c>
      <c r="H43" s="239" t="s">
        <v>126</v>
      </c>
      <c r="I43" s="200">
        <f t="shared" ref="I43:I50" si="15">COUNTA(B43:H43)</f>
        <v>3</v>
      </c>
      <c r="J43" s="954">
        <f>SUM(COUNTIF(B43:H43,"9-15"))*(5.5)+SUM(COUNTIF(B43:H43,"9-15:30"))*(5.75)+SUM(COUNTIF(B43:H43,"10-15"))*(4.5)+SUM(COUNTIF(B43:H43,"10-15:30"))*(5)+SUM(COUNTIF(B43:H43,"11-18"))*(6.25)+SUM(COUNTIF(B43:H43,"12-15"))*(3)+SUM(COUNTIF(B43:H43,"12-16"))*(4)+SUM(COUNTIF(B43:H43,"9-12"))*(3)+SUM(COUNTIF(B43:H43,"9-16"))*(6.25)+SUM(COUNTIF(B43:H43,"10-18"))*(7.25)+SUM(COUNTIF(B43:H43,"13-18"))*(4.5)+SUM(COUNTIF(B43:H43,"9:30-15"))*(5)+SUM(COUNTIF(B43:H43,"8:30-15"))*(5.75)+SUM(COUNTIF(B43:H43,"9-18"))*(8)+SUM(COUNTIF(B43:H43,"10-16"))*(5.5)+SUM(COUNTIF(B43:H43,"13-16"))*(3)+SUM(COUNTIF(B43:H43,"11-16"))*(4.5)</f>
        <v>14.5</v>
      </c>
      <c r="K43" s="955"/>
    </row>
    <row r="44" spans="1:11" ht="13.5" customHeight="1" x14ac:dyDescent="0.15">
      <c r="A44" s="204" t="s">
        <v>159</v>
      </c>
      <c r="B44" s="240" t="s">
        <v>135</v>
      </c>
      <c r="C44" s="241"/>
      <c r="D44" s="241"/>
      <c r="E44" s="240" t="s">
        <v>135</v>
      </c>
      <c r="F44" s="240" t="s">
        <v>135</v>
      </c>
      <c r="G44" s="239"/>
      <c r="H44" s="239"/>
      <c r="I44" s="200">
        <f t="shared" si="15"/>
        <v>3</v>
      </c>
      <c r="J44" s="954">
        <f>SUM(COUNTIF(B44:H44,"9-15"))*(5.5)+SUM(COUNTIF(B44:H44,"9-15:30"))*(5.75)+SUM(COUNTIF(B44:H44,"10-15"))*(4.5)+SUM(COUNTIF(B44:H44,"10-15:30"))*(5)+SUM(COUNTIF(B44:H44,"11-18"))*(6.25)+SUM(COUNTIF(B44:H44,"12-15"))*(3)+SUM(COUNTIF(B44:H44,"12-16"))*(4)+SUM(COUNTIF(B44:H44,"9-12"))*(3)+SUM(COUNTIF(B44:H44,"9-16"))*(6.25)+SUM(COUNTIF(B44:H44,"10-18"))*(7.25)+SUM(COUNTIF(B44:H44,"13-18"))*(4.5)+SUM(COUNTIF(B44:H44,"9:30-15"))*(5)+SUM(COUNTIF(B44:H44,"8:30-15"))*(5.75)+SUM(COUNTIF(B44:H44,"9-18"))*(8)+SUM(COUNTIF(B44:H44,"10-16"))*(5.5)+SUM(COUNTIF(B44:H44,"13-16"))*(3)+SUM(COUNTIF(B44:H44,"11-16"))*(4.5)</f>
        <v>16.5</v>
      </c>
      <c r="K44" s="955"/>
    </row>
    <row r="45" spans="1:11" ht="13.5" customHeight="1" x14ac:dyDescent="0.15">
      <c r="A45" s="204" t="s">
        <v>160</v>
      </c>
      <c r="B45" s="242" t="s">
        <v>176</v>
      </c>
      <c r="C45" s="241"/>
      <c r="D45" s="241"/>
      <c r="E45" s="242" t="s">
        <v>161</v>
      </c>
      <c r="F45" s="239" t="s">
        <v>25</v>
      </c>
      <c r="G45" s="242" t="s">
        <v>161</v>
      </c>
      <c r="H45" s="239"/>
      <c r="I45" s="200">
        <f t="shared" si="15"/>
        <v>4</v>
      </c>
      <c r="J45" s="954">
        <f>SUM(COUNTIF(B45:H45,"9-15"))*(5.5)+SUM(COUNTIF(B45:H45,"9-15:30"))*(5.75)+SUM(COUNTIF(B45:H45,"10-15"))*(4.5)+SUM(COUNTIF(B45:H45,"10-15:30"))*(5)+SUM(COUNTIF(B45:H45,"11-18"))*(6.25)+SUM(COUNTIF(B45:H45,"12-15"))*(3)+SUM(COUNTIF(B45:H45,"12-16"))*(4)+SUM(COUNTIF(B45:H45,"9-12"))*(3)+SUM(COUNTIF(B45:H45,"9-16"))*(6.25)+SUM(COUNTIF(B45:H45,"10-18"))*(7.25)+SUM(COUNTIF(B45:H45,"13-18"))*(4.5)+SUM(COUNTIF(B45:H45,"9:30-15"))*(5)+SUM(COUNTIF(B45:H45,"8:30-15"))*(5.75)+SUM(COUNTIF(B45:H45,"9-18"))*(8)+SUM(COUNTIF(B45:H45,"10-16"))*(5.5)+SUM(COUNTIF(B45:H45,"13-16"))*(3)+SUM(COUNTIF(B45:H45,"受付9-14"))*(4.5)+SUM(COUNTIF(B45:H45,"受付9-17"))*(7.25)</f>
        <v>23.5</v>
      </c>
      <c r="K45" s="955"/>
    </row>
    <row r="46" spans="1:11" ht="13.5" customHeight="1" x14ac:dyDescent="0.15">
      <c r="A46" s="204" t="s">
        <v>15</v>
      </c>
      <c r="B46" s="239" t="s">
        <v>25</v>
      </c>
      <c r="C46" s="241"/>
      <c r="D46" s="241"/>
      <c r="E46" s="239" t="s">
        <v>25</v>
      </c>
      <c r="F46" s="239"/>
      <c r="G46" s="239"/>
      <c r="H46" s="239" t="s">
        <v>126</v>
      </c>
      <c r="I46" s="200">
        <f t="shared" si="15"/>
        <v>3</v>
      </c>
      <c r="J46" s="954">
        <f>SUM(COUNTIF(B46:H46,"9-15"))*(5.5)+SUM(COUNTIF(B46:H46,"9-15:30"))*(5.75)+SUM(COUNTIF(B46:H46,"10-15"))*(4.5)+SUM(COUNTIF(B46:H46,"10-15:30"))*(5)+SUM(COUNTIF(B46:H46,"11-18"))*(6.25)+SUM(COUNTIF(B46:H46,"12-15"))*(3)+SUM(COUNTIF(B46:H46,"12-16"))*(4)+SUM(COUNTIF(B46:H46,"9-12"))*(3)+SUM(COUNTIF(B46:H46,"9-16"))*(6.25)+SUM(COUNTIF(B46:H46,"10-18"))*(7.25)+SUM(COUNTIF(B46:H46,"13-18"))*(4.5)+SUM(COUNTIF(B46:H46,"9:30-15"))*(5)+SUM(COUNTIF(B46:H46,"8:30-15"))*(5.75)+SUM(COUNTIF(B46:H46,"9-18"))*(8)+SUM(COUNTIF(B46:H46,"10-16"))*(5.5)+SUM(COUNTIF(B46:H46,"13-16"))*(3)+SUM(COUNTIF(B46:H46,"受付9-14"))*(4.5)+SUM(COUNTIF(B46:H46,"受付9-17"))*(7.25)</f>
        <v>14.5</v>
      </c>
      <c r="K46" s="955"/>
    </row>
    <row r="47" spans="1:11" ht="13.5" customHeight="1" x14ac:dyDescent="0.15">
      <c r="A47" s="88" t="s">
        <v>183</v>
      </c>
      <c r="B47" s="239"/>
      <c r="C47" s="241"/>
      <c r="D47" s="241"/>
      <c r="E47" s="239" t="s">
        <v>25</v>
      </c>
      <c r="F47" s="239" t="s">
        <v>25</v>
      </c>
      <c r="G47" s="239"/>
      <c r="H47" s="239" t="s">
        <v>25</v>
      </c>
      <c r="I47" s="200">
        <f t="shared" si="15"/>
        <v>3</v>
      </c>
      <c r="J47" s="954">
        <f t="shared" ref="J47" si="16">SUM(COUNTIF(B47:H47,"9-15"))*(5.5)+SUM(COUNTIF(B47:H47,"9-15:30"))*(5.75)+SUM(COUNTIF(B47:H47,"10-15"))*(4.5)+SUM(COUNTIF(B47:H47,"10-15:30"))*(5)+SUM(COUNTIF(B47:H47,"11-18"))*(6.25)+SUM(COUNTIF(B47:H47,"12-15"))*(3)+SUM(COUNTIF(B47:H47,"12-16"))*(4)+SUM(COUNTIF(B47:H47,"9-12"))*(3)+SUM(COUNTIF(B47:H47,"9-16"))*(6.25)+SUM(COUNTIF(B47:H47,"10-18"))*(7.25)+SUM(COUNTIF(B47:H47,"13-18"))*(4.5)+SUM(COUNTIF(B47:H47,"9:30-15"))*(5)+SUM(COUNTIF(B47:H47,"8:30-15"))*(5.75)+SUM(COUNTIF(B47:H47,"9-18"))*(8)+SUM(COUNTIF(B47:H47,"10-16"))*(5.5)+SUM(COUNTIF(B47:H47,"13-16"))*(3)</f>
        <v>13.5</v>
      </c>
      <c r="K47" s="955"/>
    </row>
    <row r="48" spans="1:11" ht="13.5" customHeight="1" x14ac:dyDescent="0.15">
      <c r="A48" s="88" t="s">
        <v>199</v>
      </c>
      <c r="B48" s="239" t="s">
        <v>25</v>
      </c>
      <c r="C48" s="282"/>
      <c r="D48" s="198"/>
      <c r="E48" s="239" t="s">
        <v>25</v>
      </c>
      <c r="F48" s="239" t="s">
        <v>25</v>
      </c>
      <c r="G48" s="239"/>
      <c r="H48" s="239"/>
      <c r="I48" s="200">
        <f t="shared" si="15"/>
        <v>3</v>
      </c>
      <c r="J48" s="954">
        <f t="shared" ref="J48" si="17">SUM(COUNTIF(B48:H48,"9-15"))*(5.5)+SUM(COUNTIF(B48:H48,"9-15:30"))*(5.75)+SUM(COUNTIF(B48:H48,"10-15"))*(4.5)+SUM(COUNTIF(B48:H48,"10-15:30"))*(5)+SUM(COUNTIF(B48:H48,"11-18"))*(6.25)+SUM(COUNTIF(B48:H48,"12-15"))*(3)+SUM(COUNTIF(B48:H48,"12-16"))*(4)+SUM(COUNTIF(B48:H48,"9-12"))*(3)+SUM(COUNTIF(B48:H48,"9-16"))*(6.25)+SUM(COUNTIF(B48:H48,"10-18"))*(7.25)+SUM(COUNTIF(B48:H48,"13-18"))*(4.5)+SUM(COUNTIF(B48:H48,"9:30-15"))*(5)+SUM(COUNTIF(B48:H48,"8:30-15"))*(5.75)+SUM(COUNTIF(B48:H48,"9-18"))*(8)+SUM(COUNTIF(B48:H48,"10-16"))*(5.5)+SUM(COUNTIF(B48:H48,"13-16"))*(3)</f>
        <v>13.5</v>
      </c>
      <c r="K48" s="955"/>
    </row>
    <row r="49" spans="1:11" ht="13.5" customHeight="1" x14ac:dyDescent="0.15">
      <c r="A49" s="88" t="s">
        <v>222</v>
      </c>
      <c r="B49" s="239" t="s">
        <v>29</v>
      </c>
      <c r="C49" s="282"/>
      <c r="D49" s="198"/>
      <c r="E49" s="239" t="s">
        <v>29</v>
      </c>
      <c r="F49" s="239" t="s">
        <v>29</v>
      </c>
      <c r="G49" s="239"/>
      <c r="H49" s="239"/>
      <c r="I49" s="200">
        <f t="shared" si="15"/>
        <v>3</v>
      </c>
      <c r="J49" s="954">
        <f>SUM(COUNTIF(B49:H49,"9-15"))*(5.5)+SUM(COUNTIF(B49:H49,"9-15:30"))*(5.75)+SUM(COUNTIF(B49:H49,"10-15"))*(4.5)+SUM(COUNTIF(B49:H49,"10-15:30"))*(5)+SUM(COUNTIF(B49:H49,"11-18"))*(6.25)+SUM(COUNTIF(B49:H49,"12-15"))*(3)+SUM(COUNTIF(B49:H49,"12-16"))*(4)+SUM(COUNTIF(B49:H49,"9-12"))*(3)+SUM(COUNTIF(B49:H49,"9-16"))*(6.25)+SUM(COUNTIF(B49:H49,"10-18"))*(7.25)+SUM(COUNTIF(B49:H49,"13-18"))*(4.5)+SUM(COUNTIF(B49:H49,"9:30-15"))*(5)+SUM(COUNTIF(B49:H49,"8:30-15"))*(5.75)+SUM(COUNTIF(B49:H49,"9-18"))*(8)+SUM(COUNTIF(B49:H49,"10-16"))*(5.5)+SUM(COUNTIF(B49:H49,"13-16"))*(3)+SUM(COUNTIF(B49:H49,"10-14"))*(4)</f>
        <v>12</v>
      </c>
      <c r="K49" s="955"/>
    </row>
    <row r="50" spans="1:11" ht="13.5" customHeight="1" x14ac:dyDescent="0.15">
      <c r="A50" s="201" t="s">
        <v>66</v>
      </c>
      <c r="B50" s="205"/>
      <c r="C50" s="202"/>
      <c r="D50" s="202"/>
      <c r="E50" s="203"/>
      <c r="F50" s="120"/>
      <c r="G50" s="331" t="s">
        <v>174</v>
      </c>
      <c r="H50" s="331" t="s">
        <v>174</v>
      </c>
      <c r="I50" s="200">
        <f t="shared" si="15"/>
        <v>2</v>
      </c>
      <c r="J50" s="954"/>
      <c r="K50" s="955"/>
    </row>
    <row r="51" spans="1:11" s="191" customFormat="1" ht="15" customHeight="1" x14ac:dyDescent="0.15">
      <c r="A51" s="175" t="s">
        <v>0</v>
      </c>
      <c r="B51" s="176">
        <v>45831</v>
      </c>
      <c r="C51" s="176">
        <v>45832</v>
      </c>
      <c r="D51" s="176">
        <v>45833</v>
      </c>
      <c r="E51" s="176">
        <v>45834</v>
      </c>
      <c r="F51" s="176">
        <v>45835</v>
      </c>
      <c r="G51" s="176">
        <v>45836</v>
      </c>
      <c r="H51" s="176">
        <v>45837</v>
      </c>
      <c r="I51" s="747" t="s">
        <v>1</v>
      </c>
      <c r="J51" s="749" t="s">
        <v>2</v>
      </c>
      <c r="K51" s="750"/>
    </row>
    <row r="52" spans="1:11" s="192" customFormat="1" ht="15" customHeight="1" x14ac:dyDescent="0.15">
      <c r="A52" s="155" t="s">
        <v>3</v>
      </c>
      <c r="B52" s="157" t="s">
        <v>4</v>
      </c>
      <c r="C52" s="157" t="s">
        <v>5</v>
      </c>
      <c r="D52" s="157" t="s">
        <v>6</v>
      </c>
      <c r="E52" s="157" t="s">
        <v>7</v>
      </c>
      <c r="F52" s="157" t="s">
        <v>8</v>
      </c>
      <c r="G52" s="157" t="s">
        <v>9</v>
      </c>
      <c r="H52" s="158" t="s">
        <v>10</v>
      </c>
      <c r="I52" s="748"/>
      <c r="J52" s="749"/>
      <c r="K52" s="750"/>
    </row>
    <row r="53" spans="1:11" s="151" customFormat="1" ht="13.5" customHeight="1" x14ac:dyDescent="0.15">
      <c r="A53" s="206" t="s">
        <v>131</v>
      </c>
      <c r="B53" s="195">
        <v>4</v>
      </c>
      <c r="C53" s="195"/>
      <c r="D53" s="195"/>
      <c r="E53" s="195">
        <v>5</v>
      </c>
      <c r="F53" s="195">
        <v>5</v>
      </c>
      <c r="G53" s="195">
        <v>1</v>
      </c>
      <c r="H53" s="195">
        <v>3</v>
      </c>
      <c r="I53" s="196"/>
      <c r="J53" s="751"/>
      <c r="K53" s="752"/>
    </row>
    <row r="54" spans="1:11" ht="13.5" customHeight="1" x14ac:dyDescent="0.15">
      <c r="A54" s="204" t="s">
        <v>155</v>
      </c>
      <c r="B54" s="239"/>
      <c r="C54" s="241"/>
      <c r="D54" s="241"/>
      <c r="E54" s="257"/>
      <c r="F54" s="16"/>
      <c r="G54" s="239" t="s">
        <v>156</v>
      </c>
      <c r="H54" s="239" t="s">
        <v>157</v>
      </c>
      <c r="I54" s="199">
        <f>COUNTA(B54:H54)</f>
        <v>2</v>
      </c>
      <c r="J54" s="733">
        <f t="shared" ref="J54" si="18">SUM(COUNTIF(B54:H54,"9-15"))*(5.5)+SUM(COUNTIF(B54:H54,"9-15:30"))*(5.75)+SUM(COUNTIF(B54:H54,"10-15"))*(4.5)+SUM(COUNTIF(B54:H54,"10-15:30"))*(5)+SUM(COUNTIF(B54:H54,"11-18"))*(6.25)+SUM(COUNTIF(B54:H54,"12-15"))*(3)+SUM(COUNTIF(B54:H54,"12-16"))*(4)+SUM(COUNTIF(B54:H54,"9-12"))*(3)+SUM(COUNTIF(B54:H54,"9-16"))*(6.25)+SUM(COUNTIF(B54:H54,"10-18"))*(7.25)+SUM(COUNTIF(B54:H54,"13-18"))*(4.5)+SUM(COUNTIF(B54:H54,"9:30-15"))*(5)+SUM(COUNTIF(B54:H54,"8:30-15"))*(5.75)+SUM(COUNTIF(B54:H54,"9-18"))*(8)+SUM(COUNTIF(B54:H54,"10-16"))*(5.5)+SUM(COUNTIF(B54:H54,"13-16"))*(3)</f>
        <v>11.75</v>
      </c>
      <c r="K54" s="734"/>
    </row>
    <row r="55" spans="1:11" ht="13.5" customHeight="1" x14ac:dyDescent="0.15">
      <c r="A55" s="204" t="s">
        <v>158</v>
      </c>
      <c r="B55" s="239" t="s">
        <v>25</v>
      </c>
      <c r="C55" s="241"/>
      <c r="D55" s="275"/>
      <c r="E55" s="239"/>
      <c r="F55" s="239"/>
      <c r="G55" s="257"/>
      <c r="H55" s="257"/>
      <c r="I55" s="200">
        <f t="shared" ref="I55:I62" si="19">COUNTA(B55:H55)</f>
        <v>1</v>
      </c>
      <c r="J55" s="954">
        <f>SUM(COUNTIF(B55:H55,"9-15"))*(5.5)+SUM(COUNTIF(B55:H55,"9-15:30"))*(5.75)+SUM(COUNTIF(B55:H55,"10-15"))*(4.5)+SUM(COUNTIF(B55:H55,"10-15:30"))*(5)+SUM(COUNTIF(B55:H55,"11-18"))*(6.25)+SUM(COUNTIF(B55:H55,"12-15"))*(3)+SUM(COUNTIF(B55:H55,"12-16"))*(4)+SUM(COUNTIF(B55:H55,"9-12"))*(3)+SUM(COUNTIF(B55:H55,"9-16"))*(6.25)+SUM(COUNTIF(B55:H55,"10-18"))*(7.25)+SUM(COUNTIF(B55:H55,"13-18"))*(4.5)+SUM(COUNTIF(B55:H55,"9:30-15"))*(5)+SUM(COUNTIF(B55:H55,"8:30-15"))*(5.75)+SUM(COUNTIF(B55:H55,"9-18"))*(8)+SUM(COUNTIF(B55:H55,"10-16"))*(5.5)+SUM(COUNTIF(B55:H55,"13-16"))*(3)+SUM(COUNTIF(B55:H55,"11-16"))*(4.5)</f>
        <v>4.5</v>
      </c>
      <c r="K55" s="955"/>
    </row>
    <row r="56" spans="1:11" ht="13.5" customHeight="1" x14ac:dyDescent="0.15">
      <c r="A56" s="204" t="s">
        <v>159</v>
      </c>
      <c r="B56" s="240" t="s">
        <v>135</v>
      </c>
      <c r="C56" s="241"/>
      <c r="D56" s="241"/>
      <c r="E56" s="240" t="s">
        <v>135</v>
      </c>
      <c r="F56" s="240" t="s">
        <v>135</v>
      </c>
      <c r="G56" s="239"/>
      <c r="H56" s="239"/>
      <c r="I56" s="200">
        <f t="shared" si="19"/>
        <v>3</v>
      </c>
      <c r="J56" s="954">
        <f>SUM(COUNTIF(B56:H56,"9-15"))*(5.5)+SUM(COUNTIF(B56:H56,"9-15:30"))*(5.75)+SUM(COUNTIF(B56:H56,"10-15"))*(4.5)+SUM(COUNTIF(B56:H56,"10-15:30"))*(5)+SUM(COUNTIF(B56:H56,"11-18"))*(6.25)+SUM(COUNTIF(B56:H56,"12-15"))*(3)+SUM(COUNTIF(B56:H56,"12-16"))*(4)+SUM(COUNTIF(B56:H56,"9-12"))*(3)+SUM(COUNTIF(B56:H56,"9-16"))*(6.25)+SUM(COUNTIF(B56:H56,"10-18"))*(7.25)+SUM(COUNTIF(B56:H56,"13-18"))*(4.5)+SUM(COUNTIF(B56:H56,"9:30-15"))*(5)+SUM(COUNTIF(B56:H56,"8:30-15"))*(5.75)+SUM(COUNTIF(B56:H56,"9-18"))*(8)+SUM(COUNTIF(B56:H56,"10-16"))*(5.5)+SUM(COUNTIF(B56:H56,"13-16"))*(3)+SUM(COUNTIF(B56:H56,"11-16"))*(4.5)</f>
        <v>16.5</v>
      </c>
      <c r="K56" s="955"/>
    </row>
    <row r="57" spans="1:11" ht="13.5" customHeight="1" x14ac:dyDescent="0.15">
      <c r="A57" s="204" t="s">
        <v>160</v>
      </c>
      <c r="B57" s="242" t="s">
        <v>176</v>
      </c>
      <c r="C57" s="241"/>
      <c r="D57" s="241"/>
      <c r="E57" s="242" t="s">
        <v>161</v>
      </c>
      <c r="F57" s="239" t="s">
        <v>25</v>
      </c>
      <c r="G57" s="242" t="s">
        <v>161</v>
      </c>
      <c r="H57" s="239"/>
      <c r="I57" s="200">
        <f t="shared" si="19"/>
        <v>4</v>
      </c>
      <c r="J57" s="954">
        <f>SUM(COUNTIF(B57:H57,"9-15"))*(5.5)+SUM(COUNTIF(B57:H57,"9-15:30"))*(5.75)+SUM(COUNTIF(B57:H57,"10-15"))*(4.5)+SUM(COUNTIF(B57:H57,"10-15:30"))*(5)+SUM(COUNTIF(B57:H57,"11-18"))*(6.25)+SUM(COUNTIF(B57:H57,"12-15"))*(3)+SUM(COUNTIF(B57:H57,"12-16"))*(4)+SUM(COUNTIF(B57:H57,"9-12"))*(3)+SUM(COUNTIF(B57:H57,"9-16"))*(6.25)+SUM(COUNTIF(B57:H57,"10-18"))*(7.25)+SUM(COUNTIF(B57:H57,"13-18"))*(4.5)+SUM(COUNTIF(B57:H57,"9:30-15"))*(5)+SUM(COUNTIF(B57:H57,"8:30-15"))*(5.75)+SUM(COUNTIF(B57:H57,"9-18"))*(8)+SUM(COUNTIF(B57:H57,"10-16"))*(5.5)+SUM(COUNTIF(B57:H57,"13-16"))*(3)+SUM(COUNTIF(B57:H57,"受付9-14"))*(4.5)+SUM(COUNTIF(B57:H57,"受付9-17"))*(7.25)</f>
        <v>23.5</v>
      </c>
      <c r="K57" s="955"/>
    </row>
    <row r="58" spans="1:11" ht="13.5" customHeight="1" x14ac:dyDescent="0.15">
      <c r="A58" s="204" t="s">
        <v>15</v>
      </c>
      <c r="B58" s="239" t="s">
        <v>25</v>
      </c>
      <c r="C58" s="241"/>
      <c r="D58" s="241"/>
      <c r="E58" s="239" t="s">
        <v>25</v>
      </c>
      <c r="F58" s="239"/>
      <c r="G58" s="239"/>
      <c r="H58" s="239" t="s">
        <v>126</v>
      </c>
      <c r="I58" s="200">
        <f t="shared" si="19"/>
        <v>3</v>
      </c>
      <c r="J58" s="954">
        <f>SUM(COUNTIF(B58:H58,"9-15"))*(5.5)+SUM(COUNTIF(B58:H58,"9-15:30"))*(5.75)+SUM(COUNTIF(B58:H58,"10-15"))*(4.5)+SUM(COUNTIF(B58:H58,"10-15:30"))*(5)+SUM(COUNTIF(B58:H58,"11-18"))*(6.25)+SUM(COUNTIF(B58:H58,"12-15"))*(3)+SUM(COUNTIF(B58:H58,"12-16"))*(4)+SUM(COUNTIF(B58:H58,"9-12"))*(3)+SUM(COUNTIF(B58:H58,"9-16"))*(6.25)+SUM(COUNTIF(B58:H58,"10-18"))*(7.25)+SUM(COUNTIF(B58:H58,"13-18"))*(4.5)+SUM(COUNTIF(B58:H58,"9:30-15"))*(5)+SUM(COUNTIF(B58:H58,"8:30-15"))*(5.75)+SUM(COUNTIF(B58:H58,"9-18"))*(8)+SUM(COUNTIF(B58:H58,"10-16"))*(5.5)+SUM(COUNTIF(B58:H58,"13-16"))*(3)+SUM(COUNTIF(B58:H58,"受付9-14"))*(4.5)+SUM(COUNTIF(B58:H58,"受付9-17"))*(7.25)</f>
        <v>14.5</v>
      </c>
      <c r="K58" s="955"/>
    </row>
    <row r="59" spans="1:11" ht="13.5" customHeight="1" x14ac:dyDescent="0.15">
      <c r="A59" s="88" t="s">
        <v>183</v>
      </c>
      <c r="B59" s="239"/>
      <c r="C59" s="241"/>
      <c r="D59" s="241"/>
      <c r="E59" s="239" t="s">
        <v>25</v>
      </c>
      <c r="F59" s="239" t="s">
        <v>25</v>
      </c>
      <c r="G59" s="239"/>
      <c r="H59" s="239" t="s">
        <v>25</v>
      </c>
      <c r="I59" s="200">
        <f>COUNTA(B59:H59)</f>
        <v>3</v>
      </c>
      <c r="J59" s="954">
        <f>SUM(COUNTIF(B59:H59,"9-15"))*(5.5)+SUM(COUNTIF(B59:H59,"9-15:30"))*(5.75)+SUM(COUNTIF(B59:H59,"10-15"))*(4.5)+SUM(COUNTIF(B59:H59,"10-15:30"))*(5)+SUM(COUNTIF(B59:H59,"11-18"))*(6.25)+SUM(COUNTIF(B59:H59,"12-15"))*(3)+SUM(COUNTIF(B59:H59,"12-16"))*(4)+SUM(COUNTIF(B59:H59,"9-12"))*(3)+SUM(COUNTIF(B59:H59,"9-16"))*(6.25)+SUM(COUNTIF(B59:H59,"10-18"))*(7.25)+SUM(COUNTIF(B59:H59,"13-18"))*(4.5)+SUM(COUNTIF(B59:H59,"9:30-15"))*(5)+SUM(COUNTIF(B59:H59,"8:30-15"))*(5.75)+SUM(COUNTIF(B59:H59,"9-18"))*(8)+SUM(COUNTIF(B59:H59,"10-16"))*(5.5)+SUM(COUNTIF(B59:H59,"13-16"))*(3)</f>
        <v>13.5</v>
      </c>
      <c r="K59" s="955"/>
    </row>
    <row r="60" spans="1:11" ht="13.5" customHeight="1" x14ac:dyDescent="0.15">
      <c r="A60" s="88" t="s">
        <v>199</v>
      </c>
      <c r="B60" s="257"/>
      <c r="C60" s="282"/>
      <c r="D60" s="198"/>
      <c r="E60" s="239" t="s">
        <v>25</v>
      </c>
      <c r="F60" s="239" t="s">
        <v>25</v>
      </c>
      <c r="G60" s="239"/>
      <c r="H60" s="239"/>
      <c r="I60" s="200">
        <f t="shared" ref="I60:I61" si="20">COUNTA(B60:H60)</f>
        <v>2</v>
      </c>
      <c r="J60" s="954">
        <f t="shared" ref="J60" si="21">SUM(COUNTIF(B60:H60,"9-15"))*(5.5)+SUM(COUNTIF(B60:H60,"9-15:30"))*(5.75)+SUM(COUNTIF(B60:H60,"10-15"))*(4.5)+SUM(COUNTIF(B60:H60,"10-15:30"))*(5)+SUM(COUNTIF(B60:H60,"11-18"))*(6.25)+SUM(COUNTIF(B60:H60,"12-15"))*(3)+SUM(COUNTIF(B60:H60,"12-16"))*(4)+SUM(COUNTIF(B60:H60,"9-12"))*(3)+SUM(COUNTIF(B60:H60,"9-16"))*(6.25)+SUM(COUNTIF(B60:H60,"10-18"))*(7.25)+SUM(COUNTIF(B60:H60,"13-18"))*(4.5)+SUM(COUNTIF(B60:H60,"9:30-15"))*(5)+SUM(COUNTIF(B60:H60,"8:30-15"))*(5.75)+SUM(COUNTIF(B60:H60,"9-18"))*(8)+SUM(COUNTIF(B60:H60,"10-16"))*(5.5)+SUM(COUNTIF(B60:H60,"13-16"))*(3)</f>
        <v>9</v>
      </c>
      <c r="K60" s="955"/>
    </row>
    <row r="61" spans="1:11" ht="13.5" customHeight="1" x14ac:dyDescent="0.15">
      <c r="A61" s="88" t="s">
        <v>222</v>
      </c>
      <c r="B61" s="239" t="s">
        <v>29</v>
      </c>
      <c r="C61" s="282"/>
      <c r="D61" s="198"/>
      <c r="E61" s="239" t="s">
        <v>29</v>
      </c>
      <c r="F61" s="239" t="s">
        <v>29</v>
      </c>
      <c r="G61" s="239"/>
      <c r="H61" s="239"/>
      <c r="I61" s="200">
        <f t="shared" si="20"/>
        <v>3</v>
      </c>
      <c r="J61" s="954">
        <f>SUM(COUNTIF(B61:H61,"9-15"))*(5.5)+SUM(COUNTIF(B61:H61,"9-15:30"))*(5.75)+SUM(COUNTIF(B61:H61,"10-15"))*(4.5)+SUM(COUNTIF(B61:H61,"10-15:30"))*(5)+SUM(COUNTIF(B61:H61,"11-18"))*(6.25)+SUM(COUNTIF(B61:H61,"12-15"))*(3)+SUM(COUNTIF(B61:H61,"12-16"))*(4)+SUM(COUNTIF(B61:H61,"9-12"))*(3)+SUM(COUNTIF(B61:H61,"9-16"))*(6.25)+SUM(COUNTIF(B61:H61,"10-18"))*(7.25)+SUM(COUNTIF(B61:H61,"13-18"))*(4.5)+SUM(COUNTIF(B61:H61,"9:30-15"))*(5)+SUM(COUNTIF(B61:H61,"8:30-15"))*(5.75)+SUM(COUNTIF(B61:H61,"9-18"))*(8)+SUM(COUNTIF(B61:H61,"10-16"))*(5.5)+SUM(COUNTIF(B61:H61,"13-16"))*(3)+SUM(COUNTIF(B61:H61,"10-14"))*(4)</f>
        <v>12</v>
      </c>
      <c r="K61" s="955"/>
    </row>
    <row r="62" spans="1:11" ht="13.5" customHeight="1" x14ac:dyDescent="0.15">
      <c r="A62" s="201" t="s">
        <v>66</v>
      </c>
      <c r="B62" s="205"/>
      <c r="C62" s="202"/>
      <c r="D62" s="202"/>
      <c r="E62" s="203"/>
      <c r="F62" s="120"/>
      <c r="G62" s="331" t="s">
        <v>174</v>
      </c>
      <c r="H62" s="331" t="s">
        <v>174</v>
      </c>
      <c r="I62" s="200">
        <f t="shared" si="19"/>
        <v>2</v>
      </c>
      <c r="J62" s="954"/>
      <c r="K62" s="955"/>
    </row>
    <row r="63" spans="1:11" ht="7.5" customHeight="1" x14ac:dyDescent="0.15">
      <c r="A63" s="207"/>
      <c r="B63" s="208"/>
      <c r="C63" s="208"/>
      <c r="D63" s="208"/>
      <c r="E63" s="208"/>
      <c r="F63" s="208"/>
      <c r="G63" s="208"/>
      <c r="H63" s="208"/>
      <c r="I63" s="209"/>
      <c r="J63" s="735" t="s">
        <v>212</v>
      </c>
      <c r="K63" s="735"/>
    </row>
    <row r="64" spans="1:11" s="1" customFormat="1" ht="18" customHeight="1" x14ac:dyDescent="0.15">
      <c r="A64" s="737" t="s">
        <v>143</v>
      </c>
      <c r="B64" s="738"/>
      <c r="C64" s="741" t="s">
        <v>162</v>
      </c>
      <c r="D64" s="742"/>
      <c r="E64" s="742"/>
      <c r="F64" s="742" t="s">
        <v>149</v>
      </c>
      <c r="G64" s="742"/>
      <c r="H64" s="743"/>
      <c r="I64" s="10"/>
      <c r="J64" s="736"/>
      <c r="K64" s="736"/>
    </row>
    <row r="65" spans="1:11" s="1" customFormat="1" ht="18" customHeight="1" x14ac:dyDescent="0.15">
      <c r="A65" s="739"/>
      <c r="B65" s="740"/>
      <c r="C65" s="744" t="s">
        <v>163</v>
      </c>
      <c r="D65" s="745"/>
      <c r="E65" s="745"/>
      <c r="F65" s="745" t="s">
        <v>164</v>
      </c>
      <c r="G65" s="745"/>
      <c r="H65" s="746"/>
      <c r="I65" s="210"/>
      <c r="J65" s="210"/>
      <c r="K65" s="210"/>
    </row>
  </sheetData>
  <mergeCells count="68">
    <mergeCell ref="J6:K6"/>
    <mergeCell ref="B1:G1"/>
    <mergeCell ref="H1:K1"/>
    <mergeCell ref="I3:I4"/>
    <mergeCell ref="J3:K4"/>
    <mergeCell ref="J5:K5"/>
    <mergeCell ref="J19:K19"/>
    <mergeCell ref="J7:K7"/>
    <mergeCell ref="J8:K8"/>
    <mergeCell ref="J9:K9"/>
    <mergeCell ref="J10:K10"/>
    <mergeCell ref="J11:K11"/>
    <mergeCell ref="J12:K12"/>
    <mergeCell ref="J14:K14"/>
    <mergeCell ref="J13:K13"/>
    <mergeCell ref="I15:I16"/>
    <mergeCell ref="J15:K16"/>
    <mergeCell ref="J17:K17"/>
    <mergeCell ref="J18:K18"/>
    <mergeCell ref="J32:K32"/>
    <mergeCell ref="J20:K20"/>
    <mergeCell ref="J21:K21"/>
    <mergeCell ref="J22:K22"/>
    <mergeCell ref="J23:K23"/>
    <mergeCell ref="J24:K24"/>
    <mergeCell ref="J26:K26"/>
    <mergeCell ref="I27:I28"/>
    <mergeCell ref="J27:K28"/>
    <mergeCell ref="J29:K29"/>
    <mergeCell ref="J30:K30"/>
    <mergeCell ref="J31:K31"/>
    <mergeCell ref="J35:K35"/>
    <mergeCell ref="J36:K36"/>
    <mergeCell ref="J38:K38"/>
    <mergeCell ref="I39:I40"/>
    <mergeCell ref="J39:K40"/>
    <mergeCell ref="I51:I52"/>
    <mergeCell ref="J51:K52"/>
    <mergeCell ref="J53:K53"/>
    <mergeCell ref="J41:K41"/>
    <mergeCell ref="J42:K42"/>
    <mergeCell ref="J43:K43"/>
    <mergeCell ref="J44:K44"/>
    <mergeCell ref="J45:K45"/>
    <mergeCell ref="J46:K46"/>
    <mergeCell ref="J62:K62"/>
    <mergeCell ref="J63:K64"/>
    <mergeCell ref="A64:B65"/>
    <mergeCell ref="C64:E64"/>
    <mergeCell ref="F64:H64"/>
    <mergeCell ref="C65:E65"/>
    <mergeCell ref="F65:H65"/>
    <mergeCell ref="J25:K25"/>
    <mergeCell ref="J37:K37"/>
    <mergeCell ref="J49:K49"/>
    <mergeCell ref="J61:K61"/>
    <mergeCell ref="J60:K60"/>
    <mergeCell ref="J54:K54"/>
    <mergeCell ref="J55:K55"/>
    <mergeCell ref="J56:K56"/>
    <mergeCell ref="J57:K57"/>
    <mergeCell ref="J58:K58"/>
    <mergeCell ref="J59:K59"/>
    <mergeCell ref="J47:K47"/>
    <mergeCell ref="J48:K48"/>
    <mergeCell ref="J50:K50"/>
    <mergeCell ref="J33:K33"/>
    <mergeCell ref="J34:K34"/>
  </mergeCells>
  <phoneticPr fontId="13"/>
  <pageMargins left="0.51181102362204722" right="0.51181102362204722" top="0.15748031496062992" bottom="0.15748031496062992" header="0.31496062992125984" footer="0.31496062992125984"/>
  <pageSetup paperSize="9" orientation="portrait" r:id="rId1"/>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D6853-663C-41D4-B324-94C6F232DDAE}">
  <sheetPr codeName="Sheet13">
    <pageSetUpPr fitToPage="1"/>
  </sheetPr>
  <dimension ref="A1:N52"/>
  <sheetViews>
    <sheetView zoomScale="96" zoomScaleNormal="96" workbookViewId="0">
      <selection activeCell="P18" sqref="P18"/>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6.5" customHeight="1" thickBot="1" x14ac:dyDescent="0.2">
      <c r="A1" s="50" t="s">
        <v>59</v>
      </c>
      <c r="B1" s="683" t="s">
        <v>208</v>
      </c>
      <c r="C1" s="683"/>
      <c r="D1" s="683"/>
      <c r="E1" s="683"/>
      <c r="F1" s="683"/>
      <c r="H1" s="760" t="s">
        <v>190</v>
      </c>
      <c r="I1" s="761"/>
      <c r="J1" s="761"/>
      <c r="K1" s="762"/>
    </row>
    <row r="2" spans="1:11" ht="8.4499999999999993" customHeight="1" thickBot="1" x14ac:dyDescent="0.2">
      <c r="A2" s="14"/>
      <c r="I2" s="14"/>
      <c r="J2" s="3"/>
      <c r="K2" s="4"/>
    </row>
    <row r="3" spans="1:11" ht="16.5" customHeight="1" x14ac:dyDescent="0.15">
      <c r="A3" s="64" t="s">
        <v>64</v>
      </c>
      <c r="B3" s="320">
        <v>45838</v>
      </c>
      <c r="C3" s="259"/>
      <c r="D3" s="259"/>
      <c r="E3" s="259"/>
      <c r="F3" s="259"/>
      <c r="G3" s="259"/>
      <c r="H3" s="259">
        <v>45809</v>
      </c>
      <c r="I3" s="727" t="s">
        <v>1</v>
      </c>
      <c r="J3" s="717" t="s">
        <v>2</v>
      </c>
      <c r="K3" s="718"/>
    </row>
    <row r="4" spans="1:11" ht="16.5" customHeight="1" x14ac:dyDescent="0.15">
      <c r="A4" s="65" t="s">
        <v>3</v>
      </c>
      <c r="B4" s="66" t="s">
        <v>4</v>
      </c>
      <c r="C4" s="62"/>
      <c r="D4" s="21"/>
      <c r="E4" s="2"/>
      <c r="F4" s="2"/>
      <c r="G4" s="2"/>
      <c r="H4" s="24" t="s">
        <v>10</v>
      </c>
      <c r="I4" s="728"/>
      <c r="J4" s="719"/>
      <c r="K4" s="720"/>
    </row>
    <row r="5" spans="1:11" ht="18" customHeight="1" x14ac:dyDescent="0.15">
      <c r="A5" s="67" t="s">
        <v>12</v>
      </c>
      <c r="B5" s="70"/>
      <c r="C5" s="62"/>
      <c r="D5" s="2"/>
      <c r="E5" s="2"/>
      <c r="F5" s="2"/>
      <c r="G5" s="17" t="s">
        <v>13</v>
      </c>
      <c r="H5" s="12"/>
      <c r="I5" s="5"/>
      <c r="J5" s="682"/>
      <c r="K5" s="692"/>
    </row>
    <row r="6" spans="1:11" ht="22.5" customHeight="1" x14ac:dyDescent="0.15">
      <c r="A6" s="312" t="s">
        <v>191</v>
      </c>
      <c r="B6" s="303" t="s">
        <v>20</v>
      </c>
      <c r="C6" s="304"/>
      <c r="D6" s="305"/>
      <c r="E6" s="305"/>
      <c r="F6" s="305"/>
      <c r="G6" s="305"/>
      <c r="H6" s="306" t="s">
        <v>20</v>
      </c>
      <c r="I6" s="5">
        <f t="shared" ref="I6:I9" si="0">COUNTIFS(B6:H6,"&lt;&gt;空",B6:H6,"&lt;&gt;休",B6:H6,"&lt;&gt;調",B6:H6,"&lt;&gt;",B6:H6,"&lt;&gt;調整休")</f>
        <v>2</v>
      </c>
      <c r="J6" s="758">
        <f t="shared" ref="J6" si="1">SUM(COUNTIF(B6:H6,"9-14"))*(5)+(COUNTIF(B6:H6,"14-19"))*(5)+(COUNTIF(B6:H6,"9-14・17-19"))*(7)</f>
        <v>10</v>
      </c>
      <c r="K6" s="759"/>
    </row>
    <row r="7" spans="1:11" ht="22.5" customHeight="1" x14ac:dyDescent="0.15">
      <c r="A7" s="313" t="s">
        <v>192</v>
      </c>
      <c r="B7" s="303" t="s">
        <v>21</v>
      </c>
      <c r="C7" s="307"/>
      <c r="D7" s="308"/>
      <c r="E7" s="308"/>
      <c r="F7" s="308"/>
      <c r="G7" s="308"/>
      <c r="H7" s="306"/>
      <c r="I7" s="5">
        <f t="shared" si="0"/>
        <v>1</v>
      </c>
      <c r="J7" s="758">
        <f t="shared" ref="J7:J8" si="2">SUM(COUNTIF(B7:H7,"9-14"))*(5)+(COUNTIF(B7:H7,"14-19"))*(5)+(COUNTIF(B7:H7,"9-14・17-19"))*(7)</f>
        <v>5</v>
      </c>
      <c r="K7" s="759"/>
    </row>
    <row r="8" spans="1:11" ht="22.5" customHeight="1" x14ac:dyDescent="0.15">
      <c r="A8" s="313" t="s">
        <v>193</v>
      </c>
      <c r="B8" s="303"/>
      <c r="C8" s="307"/>
      <c r="D8" s="308"/>
      <c r="E8" s="308"/>
      <c r="F8" s="308"/>
      <c r="G8" s="308"/>
      <c r="H8" s="306" t="s">
        <v>21</v>
      </c>
      <c r="I8" s="5">
        <f t="shared" si="0"/>
        <v>1</v>
      </c>
      <c r="J8" s="758">
        <f t="shared" si="2"/>
        <v>5</v>
      </c>
      <c r="K8" s="759"/>
    </row>
    <row r="9" spans="1:11" ht="22.5" customHeight="1" x14ac:dyDescent="0.15">
      <c r="A9" s="313" t="s">
        <v>95</v>
      </c>
      <c r="B9" s="303"/>
      <c r="C9" s="309"/>
      <c r="D9" s="310"/>
      <c r="E9" s="310"/>
      <c r="F9" s="310"/>
      <c r="G9" s="310"/>
      <c r="H9" s="306" t="s">
        <v>68</v>
      </c>
      <c r="I9" s="5">
        <f t="shared" si="0"/>
        <v>1</v>
      </c>
      <c r="J9" s="758">
        <f>SUM(COUNTIF(B9:H9,"9-14"))*(5)+(COUNTIF(B9:H9,"14-19"))*(5)+(COUNTIF(B9:H9,"9-14・17-19"))*(7)+(COUNTIF(B9:H9,"15-19"))*(4)+(COUNTIF(B9:H9,"14-18"))*(4)</f>
        <v>4</v>
      </c>
      <c r="K9" s="759"/>
    </row>
    <row r="10" spans="1:11" ht="22.5" customHeight="1" thickBot="1" x14ac:dyDescent="0.2">
      <c r="A10" s="81" t="s">
        <v>66</v>
      </c>
      <c r="B10" s="311"/>
      <c r="C10" s="309"/>
      <c r="D10" s="310"/>
      <c r="E10" s="310"/>
      <c r="F10" s="310"/>
      <c r="G10" s="310"/>
      <c r="H10" s="306"/>
      <c r="I10" s="5"/>
      <c r="J10" s="682"/>
      <c r="K10" s="692"/>
    </row>
    <row r="11" spans="1:11" ht="16.5" customHeight="1" x14ac:dyDescent="0.15">
      <c r="A11" s="33" t="s">
        <v>0</v>
      </c>
      <c r="B11" s="53">
        <v>45810</v>
      </c>
      <c r="C11" s="53">
        <v>45811</v>
      </c>
      <c r="D11" s="53">
        <v>45812</v>
      </c>
      <c r="E11" s="53">
        <v>45813</v>
      </c>
      <c r="F11" s="53">
        <v>45814</v>
      </c>
      <c r="G11" s="53">
        <v>45815</v>
      </c>
      <c r="H11" s="53">
        <v>45816</v>
      </c>
      <c r="I11" s="727" t="s">
        <v>1</v>
      </c>
      <c r="J11" s="717" t="s">
        <v>2</v>
      </c>
      <c r="K11" s="718"/>
    </row>
    <row r="12" spans="1:11" ht="16.5" customHeight="1" x14ac:dyDescent="0.15">
      <c r="A12" s="22" t="s">
        <v>3</v>
      </c>
      <c r="B12" s="2" t="s">
        <v>4</v>
      </c>
      <c r="C12" s="2" t="s">
        <v>5</v>
      </c>
      <c r="D12" s="21" t="s">
        <v>6</v>
      </c>
      <c r="E12" s="2" t="s">
        <v>7</v>
      </c>
      <c r="F12" s="2" t="s">
        <v>8</v>
      </c>
      <c r="G12" s="2" t="s">
        <v>9</v>
      </c>
      <c r="H12" s="24" t="s">
        <v>10</v>
      </c>
      <c r="I12" s="728"/>
      <c r="J12" s="719"/>
      <c r="K12" s="720"/>
    </row>
    <row r="13" spans="1:11" ht="18" customHeight="1" x14ac:dyDescent="0.15">
      <c r="A13" s="17" t="s">
        <v>12</v>
      </c>
      <c r="B13" s="12"/>
      <c r="C13" s="11"/>
      <c r="D13" s="11"/>
      <c r="E13" s="12"/>
      <c r="F13" s="12"/>
      <c r="G13" s="12"/>
      <c r="H13" s="12"/>
      <c r="I13" s="5"/>
      <c r="J13" s="682"/>
      <c r="K13" s="692"/>
    </row>
    <row r="14" spans="1:11" ht="22.5" customHeight="1" x14ac:dyDescent="0.15">
      <c r="A14" s="314" t="s">
        <v>191</v>
      </c>
      <c r="B14" s="306" t="s">
        <v>20</v>
      </c>
      <c r="C14" s="317"/>
      <c r="D14" s="317"/>
      <c r="E14" s="306" t="s">
        <v>20</v>
      </c>
      <c r="F14" s="306" t="s">
        <v>20</v>
      </c>
      <c r="G14" s="306"/>
      <c r="H14" s="306"/>
      <c r="I14" s="5">
        <f t="shared" ref="I14:I17" si="3">COUNTIFS(B14:H14,"&lt;&gt;空",B14:H14,"&lt;&gt;休",B14:H14,"&lt;&gt;調",B14:H14,"&lt;&gt;",B14:H14,"&lt;&gt;調整休")</f>
        <v>3</v>
      </c>
      <c r="J14" s="758">
        <f t="shared" ref="J14:J16" si="4">SUM(COUNTIF(B14:H14,"9-14"))*(5)+(COUNTIF(B14:H14,"14-19"))*(5)+(COUNTIF(B14:H14,"9-14・17-19"))*(7)</f>
        <v>15</v>
      </c>
      <c r="K14" s="759"/>
    </row>
    <row r="15" spans="1:11" ht="22.5" customHeight="1" x14ac:dyDescent="0.15">
      <c r="A15" s="314" t="s">
        <v>192</v>
      </c>
      <c r="B15" s="306" t="s">
        <v>21</v>
      </c>
      <c r="C15" s="317"/>
      <c r="D15" s="317"/>
      <c r="E15" s="306"/>
      <c r="F15" s="306" t="s">
        <v>21</v>
      </c>
      <c r="G15" s="306"/>
      <c r="H15" s="306" t="s">
        <v>21</v>
      </c>
      <c r="I15" s="5">
        <f t="shared" si="3"/>
        <v>3</v>
      </c>
      <c r="J15" s="758">
        <f t="shared" si="4"/>
        <v>15</v>
      </c>
      <c r="K15" s="759"/>
    </row>
    <row r="16" spans="1:11" ht="22.5" customHeight="1" x14ac:dyDescent="0.15">
      <c r="A16" s="314" t="s">
        <v>193</v>
      </c>
      <c r="B16" s="306"/>
      <c r="C16" s="317"/>
      <c r="D16" s="317"/>
      <c r="E16" s="306" t="s">
        <v>21</v>
      </c>
      <c r="F16" s="306"/>
      <c r="G16" s="16" t="s">
        <v>201</v>
      </c>
      <c r="H16" s="306" t="s">
        <v>20</v>
      </c>
      <c r="I16" s="5">
        <f t="shared" si="3"/>
        <v>3</v>
      </c>
      <c r="J16" s="758">
        <f t="shared" si="4"/>
        <v>17</v>
      </c>
      <c r="K16" s="759"/>
    </row>
    <row r="17" spans="1:11" ht="22.5" customHeight="1" x14ac:dyDescent="0.15">
      <c r="A17" s="314" t="s">
        <v>95</v>
      </c>
      <c r="B17" s="306"/>
      <c r="C17" s="317"/>
      <c r="D17" s="317"/>
      <c r="E17" s="306"/>
      <c r="F17" s="306" t="s">
        <v>68</v>
      </c>
      <c r="G17" s="306" t="s">
        <v>189</v>
      </c>
      <c r="H17" s="306" t="s">
        <v>68</v>
      </c>
      <c r="I17" s="5">
        <f t="shared" si="3"/>
        <v>3</v>
      </c>
      <c r="J17" s="758">
        <f>SUM(COUNTIF(B17:H17,"9-14"))*(5)+(COUNTIF(B17:H17,"14-19"))*(5)+(COUNTIF(B17:H17,"9-14・17-19"))*(7)+(COUNTIF(B17:H17,"15-19"))*(4)+(COUNTIF(B17:H17,"14-18"))*(4)</f>
        <v>12</v>
      </c>
      <c r="K17" s="759"/>
    </row>
    <row r="18" spans="1:11" ht="22.5" customHeight="1" x14ac:dyDescent="0.15">
      <c r="A18" s="31" t="s">
        <v>66</v>
      </c>
      <c r="B18" s="306"/>
      <c r="C18" s="317"/>
      <c r="D18" s="317"/>
      <c r="E18" s="306"/>
      <c r="F18" s="306"/>
      <c r="G18" s="306"/>
      <c r="H18" s="306"/>
      <c r="I18" s="5"/>
      <c r="J18" s="682"/>
      <c r="K18" s="692"/>
    </row>
    <row r="19" spans="1:11" ht="16.5" customHeight="1" x14ac:dyDescent="0.15">
      <c r="A19" s="22" t="s">
        <v>0</v>
      </c>
      <c r="B19" s="23">
        <v>45817</v>
      </c>
      <c r="C19" s="23">
        <v>45818</v>
      </c>
      <c r="D19" s="23">
        <v>45819</v>
      </c>
      <c r="E19" s="23">
        <v>45820</v>
      </c>
      <c r="F19" s="23">
        <v>45821</v>
      </c>
      <c r="G19" s="23">
        <v>45822</v>
      </c>
      <c r="H19" s="23">
        <v>45823</v>
      </c>
      <c r="I19" s="727" t="s">
        <v>1</v>
      </c>
      <c r="J19" s="717" t="s">
        <v>2</v>
      </c>
      <c r="K19" s="718"/>
    </row>
    <row r="20" spans="1:11" ht="16.5" customHeight="1" x14ac:dyDescent="0.15">
      <c r="A20" s="22" t="s">
        <v>3</v>
      </c>
      <c r="B20" s="2" t="s">
        <v>4</v>
      </c>
      <c r="C20" s="21" t="s">
        <v>5</v>
      </c>
      <c r="D20" s="21" t="s">
        <v>6</v>
      </c>
      <c r="E20" s="2" t="s">
        <v>7</v>
      </c>
      <c r="F20" s="2" t="s">
        <v>8</v>
      </c>
      <c r="G20" s="2" t="s">
        <v>9</v>
      </c>
      <c r="H20" s="24" t="s">
        <v>10</v>
      </c>
      <c r="I20" s="728"/>
      <c r="J20" s="719"/>
      <c r="K20" s="720"/>
    </row>
    <row r="21" spans="1:11" ht="18" customHeight="1" x14ac:dyDescent="0.15">
      <c r="A21" s="17" t="s">
        <v>13</v>
      </c>
      <c r="B21" s="12"/>
      <c r="C21" s="11"/>
      <c r="D21" s="11"/>
      <c r="E21" s="12"/>
      <c r="F21" s="12"/>
      <c r="G21" s="12"/>
      <c r="H21" s="12"/>
      <c r="I21" s="5"/>
      <c r="J21" s="693"/>
      <c r="K21" s="692"/>
    </row>
    <row r="22" spans="1:11" ht="22.5" customHeight="1" x14ac:dyDescent="0.15">
      <c r="A22" s="314" t="s">
        <v>191</v>
      </c>
      <c r="B22" s="306" t="s">
        <v>20</v>
      </c>
      <c r="C22" s="317"/>
      <c r="D22" s="317"/>
      <c r="E22" s="306" t="s">
        <v>20</v>
      </c>
      <c r="F22" s="306" t="s">
        <v>20</v>
      </c>
      <c r="G22" s="306"/>
      <c r="H22" s="306" t="s">
        <v>20</v>
      </c>
      <c r="I22" s="5">
        <f t="shared" ref="I22:I25" si="5">COUNTIFS(B22:H22,"&lt;&gt;空",B22:H22,"&lt;&gt;休",B22:H22,"&lt;&gt;調",B22:H22,"&lt;&gt;",B22:H22,"&lt;&gt;調整休")</f>
        <v>4</v>
      </c>
      <c r="J22" s="758">
        <f t="shared" ref="J22:J24" si="6">SUM(COUNTIF(B22:H22,"9-14"))*(5)+(COUNTIF(B22:H22,"14-19"))*(5)+(COUNTIF(B22:H22,"9-14・17-19"))*(7)</f>
        <v>20</v>
      </c>
      <c r="K22" s="759"/>
    </row>
    <row r="23" spans="1:11" ht="22.5" customHeight="1" x14ac:dyDescent="0.15">
      <c r="A23" s="314" t="s">
        <v>192</v>
      </c>
      <c r="B23" s="306" t="s">
        <v>21</v>
      </c>
      <c r="C23" s="317"/>
      <c r="D23" s="317"/>
      <c r="E23" s="306"/>
      <c r="F23" s="306" t="s">
        <v>21</v>
      </c>
      <c r="G23" s="306"/>
      <c r="H23" s="306" t="s">
        <v>21</v>
      </c>
      <c r="I23" s="5">
        <f t="shared" si="5"/>
        <v>3</v>
      </c>
      <c r="J23" s="758">
        <f t="shared" si="6"/>
        <v>15</v>
      </c>
      <c r="K23" s="759"/>
    </row>
    <row r="24" spans="1:11" ht="22.5" customHeight="1" x14ac:dyDescent="0.15">
      <c r="A24" s="314" t="s">
        <v>193</v>
      </c>
      <c r="B24" s="306"/>
      <c r="C24" s="317"/>
      <c r="D24" s="317"/>
      <c r="E24" s="306" t="s">
        <v>21</v>
      </c>
      <c r="F24" s="306"/>
      <c r="G24" s="16" t="s">
        <v>201</v>
      </c>
      <c r="H24" s="306"/>
      <c r="I24" s="5">
        <f t="shared" si="5"/>
        <v>2</v>
      </c>
      <c r="J24" s="758">
        <f t="shared" si="6"/>
        <v>12</v>
      </c>
      <c r="K24" s="759"/>
    </row>
    <row r="25" spans="1:11" ht="22.5" customHeight="1" x14ac:dyDescent="0.15">
      <c r="A25" s="314" t="s">
        <v>95</v>
      </c>
      <c r="B25" s="306"/>
      <c r="C25" s="317"/>
      <c r="D25" s="317"/>
      <c r="E25" s="306"/>
      <c r="F25" s="306" t="s">
        <v>68</v>
      </c>
      <c r="G25" s="306" t="s">
        <v>189</v>
      </c>
      <c r="H25" s="306" t="s">
        <v>68</v>
      </c>
      <c r="I25" s="5">
        <f t="shared" si="5"/>
        <v>3</v>
      </c>
      <c r="J25" s="758">
        <f>SUM(COUNTIF(B25:H25,"9-14"))*(5)+(COUNTIF(B25:H25,"14-19"))*(5)+(COUNTIF(B25:H25,"9-14・17-19"))*(7)+(COUNTIF(B25:H25,"15-19"))*(4)+(COUNTIF(B25:H25,"14-18"))*(4)</f>
        <v>12</v>
      </c>
      <c r="K25" s="759"/>
    </row>
    <row r="26" spans="1:11" ht="22.5" customHeight="1" x14ac:dyDescent="0.15">
      <c r="A26" s="31" t="s">
        <v>66</v>
      </c>
      <c r="B26" s="306"/>
      <c r="C26" s="317"/>
      <c r="D26" s="317"/>
      <c r="E26" s="306"/>
      <c r="F26" s="306"/>
      <c r="G26" s="306"/>
      <c r="H26" s="306"/>
      <c r="I26" s="5"/>
      <c r="J26" s="682"/>
      <c r="K26" s="692"/>
    </row>
    <row r="27" spans="1:11" ht="16.5" customHeight="1" x14ac:dyDescent="0.15">
      <c r="A27" s="22" t="s">
        <v>0</v>
      </c>
      <c r="B27" s="90">
        <v>45824</v>
      </c>
      <c r="C27" s="90">
        <v>45825</v>
      </c>
      <c r="D27" s="90">
        <v>45826</v>
      </c>
      <c r="E27" s="90">
        <v>45827</v>
      </c>
      <c r="F27" s="90">
        <v>45828</v>
      </c>
      <c r="G27" s="90">
        <v>45829</v>
      </c>
      <c r="H27" s="90">
        <v>45830</v>
      </c>
      <c r="I27" s="727" t="s">
        <v>1</v>
      </c>
      <c r="J27" s="717" t="s">
        <v>2</v>
      </c>
      <c r="K27" s="718"/>
    </row>
    <row r="28" spans="1:11" ht="16.5" customHeight="1" x14ac:dyDescent="0.15">
      <c r="A28" s="22" t="s">
        <v>3</v>
      </c>
      <c r="B28" s="2" t="s">
        <v>4</v>
      </c>
      <c r="C28" s="21" t="s">
        <v>5</v>
      </c>
      <c r="D28" s="21" t="s">
        <v>6</v>
      </c>
      <c r="E28" s="2" t="s">
        <v>7</v>
      </c>
      <c r="F28" s="2" t="s">
        <v>8</v>
      </c>
      <c r="G28" s="2" t="s">
        <v>9</v>
      </c>
      <c r="H28" s="24" t="s">
        <v>10</v>
      </c>
      <c r="I28" s="728"/>
      <c r="J28" s="719"/>
      <c r="K28" s="720"/>
    </row>
    <row r="29" spans="1:11" ht="18" customHeight="1" x14ac:dyDescent="0.15">
      <c r="A29" s="17" t="s">
        <v>12</v>
      </c>
      <c r="B29" s="12"/>
      <c r="C29" s="11"/>
      <c r="D29" s="11"/>
      <c r="E29" s="12"/>
      <c r="F29" s="12"/>
      <c r="G29" s="12"/>
      <c r="H29" s="12"/>
      <c r="I29" s="5"/>
      <c r="J29" s="682"/>
      <c r="K29" s="692"/>
    </row>
    <row r="30" spans="1:11" ht="22.5" customHeight="1" x14ac:dyDescent="0.15">
      <c r="A30" s="314" t="s">
        <v>191</v>
      </c>
      <c r="B30" s="306" t="s">
        <v>20</v>
      </c>
      <c r="C30" s="317"/>
      <c r="D30" s="317"/>
      <c r="E30" s="306" t="s">
        <v>20</v>
      </c>
      <c r="F30" s="306" t="s">
        <v>20</v>
      </c>
      <c r="G30" s="306"/>
      <c r="H30" s="306"/>
      <c r="I30" s="5">
        <f t="shared" ref="I30:I33" si="7">COUNTIFS(B30:H30,"&lt;&gt;空",B30:H30,"&lt;&gt;休",B30:H30,"&lt;&gt;調",B30:H30,"&lt;&gt;",B30:H30,"&lt;&gt;調整休")</f>
        <v>3</v>
      </c>
      <c r="J30" s="758">
        <f t="shared" ref="J30:J32" si="8">SUM(COUNTIF(B30:H30,"9-14"))*(5)+(COUNTIF(B30:H30,"14-19"))*(5)+(COUNTIF(B30:H30,"9-14・17-19"))*(7)</f>
        <v>15</v>
      </c>
      <c r="K30" s="759"/>
    </row>
    <row r="31" spans="1:11" ht="22.5" customHeight="1" x14ac:dyDescent="0.15">
      <c r="A31" s="314" t="s">
        <v>192</v>
      </c>
      <c r="B31" s="306" t="s">
        <v>21</v>
      </c>
      <c r="C31" s="317"/>
      <c r="D31" s="317"/>
      <c r="E31" s="306"/>
      <c r="F31" s="306" t="s">
        <v>21</v>
      </c>
      <c r="G31" s="306"/>
      <c r="H31" s="306" t="s">
        <v>21</v>
      </c>
      <c r="I31" s="5">
        <f t="shared" si="7"/>
        <v>3</v>
      </c>
      <c r="J31" s="758">
        <f t="shared" si="8"/>
        <v>15</v>
      </c>
      <c r="K31" s="759"/>
    </row>
    <row r="32" spans="1:11" ht="22.5" customHeight="1" x14ac:dyDescent="0.15">
      <c r="A32" s="314" t="s">
        <v>193</v>
      </c>
      <c r="B32" s="306"/>
      <c r="C32" s="317"/>
      <c r="D32" s="317"/>
      <c r="E32" s="306" t="s">
        <v>21</v>
      </c>
      <c r="F32" s="306"/>
      <c r="G32" s="16" t="s">
        <v>201</v>
      </c>
      <c r="H32" s="306" t="s">
        <v>20</v>
      </c>
      <c r="I32" s="5">
        <f t="shared" si="7"/>
        <v>3</v>
      </c>
      <c r="J32" s="758">
        <f t="shared" si="8"/>
        <v>17</v>
      </c>
      <c r="K32" s="759"/>
    </row>
    <row r="33" spans="1:14" ht="22.5" customHeight="1" x14ac:dyDescent="0.15">
      <c r="A33" s="314" t="s">
        <v>95</v>
      </c>
      <c r="B33" s="306"/>
      <c r="C33" s="317"/>
      <c r="D33" s="317"/>
      <c r="E33" s="306"/>
      <c r="F33" s="306" t="s">
        <v>68</v>
      </c>
      <c r="G33" s="306" t="s">
        <v>189</v>
      </c>
      <c r="H33" s="306" t="s">
        <v>68</v>
      </c>
      <c r="I33" s="5">
        <f t="shared" si="7"/>
        <v>3</v>
      </c>
      <c r="J33" s="758">
        <f>SUM(COUNTIF(B33:H33,"9-14"))*(5)+(COUNTIF(B33:H33,"14-19"))*(5)+(COUNTIF(B33:H33,"9-14・17-19"))*(7)+(COUNTIF(B33:H33,"15-19"))*(4)+(COUNTIF(B33:H33,"14-18"))*(4)</f>
        <v>12</v>
      </c>
      <c r="K33" s="759"/>
    </row>
    <row r="34" spans="1:14" ht="22.5" customHeight="1" x14ac:dyDescent="0.15">
      <c r="A34" s="31" t="s">
        <v>66</v>
      </c>
      <c r="B34" s="306"/>
      <c r="C34" s="317"/>
      <c r="D34" s="317"/>
      <c r="E34" s="306"/>
      <c r="F34" s="306"/>
      <c r="G34" s="306"/>
      <c r="H34" s="306"/>
      <c r="I34" s="5"/>
      <c r="J34" s="682"/>
      <c r="K34" s="692"/>
    </row>
    <row r="35" spans="1:14" ht="16.5" customHeight="1" x14ac:dyDescent="0.15">
      <c r="A35" s="22">
        <v>5</v>
      </c>
      <c r="B35" s="23">
        <v>45831</v>
      </c>
      <c r="C35" s="23">
        <v>45832</v>
      </c>
      <c r="D35" s="23">
        <v>45833</v>
      </c>
      <c r="E35" s="23">
        <v>45834</v>
      </c>
      <c r="F35" s="23">
        <v>45835</v>
      </c>
      <c r="G35" s="23">
        <v>45836</v>
      </c>
      <c r="H35" s="23">
        <v>45837</v>
      </c>
      <c r="I35" s="727" t="s">
        <v>1</v>
      </c>
      <c r="J35" s="717" t="s">
        <v>2</v>
      </c>
      <c r="K35" s="718"/>
    </row>
    <row r="36" spans="1:14" ht="16.5" customHeight="1" x14ac:dyDescent="0.15">
      <c r="A36" s="22" t="s">
        <v>3</v>
      </c>
      <c r="B36" s="2" t="s">
        <v>4</v>
      </c>
      <c r="C36" s="316" t="s">
        <v>5</v>
      </c>
      <c r="D36" s="21" t="s">
        <v>6</v>
      </c>
      <c r="E36" s="2" t="s">
        <v>7</v>
      </c>
      <c r="F36" s="2" t="s">
        <v>8</v>
      </c>
      <c r="G36" s="2" t="s">
        <v>9</v>
      </c>
      <c r="H36" s="24" t="s">
        <v>10</v>
      </c>
      <c r="I36" s="728"/>
      <c r="J36" s="719"/>
      <c r="K36" s="720"/>
    </row>
    <row r="37" spans="1:14" ht="18" customHeight="1" x14ac:dyDescent="0.15">
      <c r="A37" s="17" t="s">
        <v>13</v>
      </c>
      <c r="B37" s="12"/>
      <c r="C37" s="11"/>
      <c r="D37" s="11"/>
      <c r="E37" s="12"/>
      <c r="F37" s="12"/>
      <c r="G37" s="12"/>
      <c r="H37" s="12"/>
      <c r="I37" s="5"/>
      <c r="J37" s="693"/>
      <c r="K37" s="692"/>
    </row>
    <row r="38" spans="1:14" ht="22.5" customHeight="1" x14ac:dyDescent="0.15">
      <c r="A38" s="314" t="s">
        <v>191</v>
      </c>
      <c r="B38" s="306" t="s">
        <v>20</v>
      </c>
      <c r="C38" s="317"/>
      <c r="D38" s="317"/>
      <c r="E38" s="306" t="s">
        <v>20</v>
      </c>
      <c r="F38" s="306" t="s">
        <v>20</v>
      </c>
      <c r="G38" s="306"/>
      <c r="H38" s="306" t="s">
        <v>20</v>
      </c>
      <c r="I38" s="5">
        <f t="shared" ref="I38:I41" si="9">COUNTIFS(B38:H38,"&lt;&gt;空",B38:H38,"&lt;&gt;休",B38:H38,"&lt;&gt;調",B38:H38,"&lt;&gt;",B38:H38,"&lt;&gt;調整休")</f>
        <v>4</v>
      </c>
      <c r="J38" s="758">
        <f t="shared" ref="J38:J40" si="10">SUM(COUNTIF(B38:H38,"9-14"))*(5)+(COUNTIF(B38:H38,"14-19"))*(5)+(COUNTIF(B38:H38,"9-14・17-19"))*(7)</f>
        <v>20</v>
      </c>
      <c r="K38" s="759"/>
    </row>
    <row r="39" spans="1:14" ht="22.5" customHeight="1" x14ac:dyDescent="0.15">
      <c r="A39" s="314" t="s">
        <v>192</v>
      </c>
      <c r="B39" s="306" t="s">
        <v>21</v>
      </c>
      <c r="C39" s="317"/>
      <c r="D39" s="317"/>
      <c r="E39" s="306"/>
      <c r="F39" s="306" t="s">
        <v>21</v>
      </c>
      <c r="G39" s="306"/>
      <c r="H39" s="306" t="s">
        <v>21</v>
      </c>
      <c r="I39" s="5">
        <f t="shared" si="9"/>
        <v>3</v>
      </c>
      <c r="J39" s="758">
        <f t="shared" si="10"/>
        <v>15</v>
      </c>
      <c r="K39" s="759"/>
    </row>
    <row r="40" spans="1:14" ht="22.5" customHeight="1" x14ac:dyDescent="0.15">
      <c r="A40" s="314" t="s">
        <v>193</v>
      </c>
      <c r="B40" s="306"/>
      <c r="C40" s="317"/>
      <c r="D40" s="317"/>
      <c r="E40" s="306" t="s">
        <v>21</v>
      </c>
      <c r="F40" s="306"/>
      <c r="G40" s="16" t="s">
        <v>201</v>
      </c>
      <c r="H40" s="306"/>
      <c r="I40" s="5">
        <f t="shared" si="9"/>
        <v>2</v>
      </c>
      <c r="J40" s="758">
        <f t="shared" si="10"/>
        <v>12</v>
      </c>
      <c r="K40" s="759"/>
    </row>
    <row r="41" spans="1:14" ht="22.5" customHeight="1" x14ac:dyDescent="0.15">
      <c r="A41" s="314" t="s">
        <v>95</v>
      </c>
      <c r="B41" s="306"/>
      <c r="C41" s="317"/>
      <c r="D41" s="317"/>
      <c r="E41" s="306"/>
      <c r="F41" s="306" t="s">
        <v>68</v>
      </c>
      <c r="G41" s="306" t="s">
        <v>189</v>
      </c>
      <c r="H41" s="306" t="s">
        <v>68</v>
      </c>
      <c r="I41" s="5">
        <f t="shared" si="9"/>
        <v>3</v>
      </c>
      <c r="J41" s="758">
        <f>SUM(COUNTIF(B41:H41,"9-14"))*(5)+(COUNTIF(B41:H41,"14-19"))*(5)+(COUNTIF(B41:H41,"9-14・17-19"))*(7)+(COUNTIF(B41:H41,"15-19"))*(4)+(COUNTIF(B41:H41,"14-18"))*(4)</f>
        <v>12</v>
      </c>
      <c r="K41" s="759"/>
    </row>
    <row r="42" spans="1:14" ht="22.5" customHeight="1" x14ac:dyDescent="0.15">
      <c r="A42" s="31" t="s">
        <v>66</v>
      </c>
      <c r="B42" s="306"/>
      <c r="C42" s="317"/>
      <c r="D42" s="317"/>
      <c r="E42" s="306"/>
      <c r="F42" s="306"/>
      <c r="G42" s="306"/>
      <c r="H42" s="306"/>
      <c r="I42" s="5"/>
      <c r="J42" s="682"/>
      <c r="K42" s="692"/>
    </row>
    <row r="43" spans="1:14" ht="16.5" customHeight="1" x14ac:dyDescent="0.15">
      <c r="A43" s="41"/>
      <c r="B43" s="42"/>
      <c r="C43" s="42"/>
      <c r="D43" s="42"/>
      <c r="E43" s="42"/>
      <c r="F43" s="42"/>
      <c r="G43" s="42"/>
      <c r="H43" s="42"/>
      <c r="I43" s="881" t="s">
        <v>209</v>
      </c>
      <c r="J43" s="881"/>
      <c r="K43" s="881"/>
    </row>
    <row r="44" spans="1:14" ht="14.45" customHeight="1" x14ac:dyDescent="0.15">
      <c r="A44" s="963" t="s">
        <v>36</v>
      </c>
      <c r="B44" s="964"/>
      <c r="C44" s="13"/>
      <c r="D44" s="701" t="s">
        <v>31</v>
      </c>
      <c r="E44" s="701"/>
      <c r="H44" s="10"/>
      <c r="I44" s="10"/>
      <c r="M44" s="14"/>
      <c r="N44" s="15"/>
    </row>
    <row r="45" spans="1:14" ht="14.45" customHeight="1" x14ac:dyDescent="0.15">
      <c r="A45" s="965"/>
      <c r="B45" s="966"/>
      <c r="C45" s="704" t="s">
        <v>195</v>
      </c>
      <c r="D45" s="705"/>
      <c r="E45" s="705"/>
      <c r="F45" s="705"/>
      <c r="G45" s="705"/>
      <c r="H45" s="705"/>
      <c r="I45" s="705"/>
      <c r="J45" s="705"/>
      <c r="K45" s="705"/>
      <c r="M45" s="14"/>
      <c r="N45" s="15"/>
    </row>
    <row r="46" spans="1:14" ht="14.45" customHeight="1" x14ac:dyDescent="0.15">
      <c r="A46" s="702" t="s">
        <v>194</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696" t="s">
        <v>91</v>
      </c>
      <c r="D48" s="697"/>
      <c r="E48" s="697"/>
      <c r="F48" s="697"/>
      <c r="G48" s="697"/>
      <c r="H48" s="697"/>
      <c r="I48" s="697"/>
      <c r="J48" s="697"/>
      <c r="K48" s="697"/>
    </row>
    <row r="49" spans="1:11" ht="14.45" customHeight="1" x14ac:dyDescent="0.15">
      <c r="A49" s="694"/>
      <c r="B49" s="695"/>
      <c r="C49" s="697" t="s">
        <v>92</v>
      </c>
      <c r="D49" s="697"/>
      <c r="E49" s="697"/>
      <c r="F49" s="697"/>
      <c r="G49" s="697"/>
      <c r="H49" s="697"/>
      <c r="I49" s="697"/>
      <c r="J49" s="697"/>
      <c r="K49" s="697"/>
    </row>
    <row r="50" spans="1:11" ht="14.45" customHeight="1" x14ac:dyDescent="0.15">
      <c r="A50" s="876"/>
      <c r="B50" s="876"/>
      <c r="C50" s="98"/>
      <c r="D50" s="98"/>
      <c r="E50" s="98"/>
      <c r="F50" s="98"/>
      <c r="G50" s="98"/>
      <c r="H50" s="98"/>
      <c r="I50" s="98"/>
      <c r="J50" s="98"/>
      <c r="K50" s="98"/>
    </row>
    <row r="51" spans="1:11" ht="14.45" customHeight="1" x14ac:dyDescent="0.15">
      <c r="A51" s="875"/>
      <c r="B51" s="875"/>
      <c r="C51" s="697"/>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7">
    <mergeCell ref="J6:K6"/>
    <mergeCell ref="B1:F1"/>
    <mergeCell ref="H1:K1"/>
    <mergeCell ref="I3:I4"/>
    <mergeCell ref="J3:K4"/>
    <mergeCell ref="J5:K5"/>
    <mergeCell ref="J7:K7"/>
    <mergeCell ref="J8:K8"/>
    <mergeCell ref="J9:K9"/>
    <mergeCell ref="J10:K10"/>
    <mergeCell ref="I11:I12"/>
    <mergeCell ref="J11:K12"/>
    <mergeCell ref="J24:K24"/>
    <mergeCell ref="J13:K13"/>
    <mergeCell ref="J14:K14"/>
    <mergeCell ref="J15:K15"/>
    <mergeCell ref="J16:K16"/>
    <mergeCell ref="J17:K17"/>
    <mergeCell ref="J18:K18"/>
    <mergeCell ref="I19:I20"/>
    <mergeCell ref="J19:K20"/>
    <mergeCell ref="J21:K21"/>
    <mergeCell ref="J22:K22"/>
    <mergeCell ref="J23:K23"/>
    <mergeCell ref="I35:I36"/>
    <mergeCell ref="J35:K36"/>
    <mergeCell ref="J25:K25"/>
    <mergeCell ref="J26:K26"/>
    <mergeCell ref="I27:I28"/>
    <mergeCell ref="J27:K28"/>
    <mergeCell ref="J29:K29"/>
    <mergeCell ref="J30:K30"/>
    <mergeCell ref="J42:K42"/>
    <mergeCell ref="J31:K31"/>
    <mergeCell ref="J32:K32"/>
    <mergeCell ref="J33:K33"/>
    <mergeCell ref="J34:K34"/>
    <mergeCell ref="J37:K37"/>
    <mergeCell ref="J38:K38"/>
    <mergeCell ref="J39:K39"/>
    <mergeCell ref="J40:K40"/>
    <mergeCell ref="J41:K41"/>
    <mergeCell ref="I43:K43"/>
    <mergeCell ref="A44:B45"/>
    <mergeCell ref="D44:E44"/>
    <mergeCell ref="C45:K45"/>
    <mergeCell ref="A46:B46"/>
    <mergeCell ref="C46:K46"/>
    <mergeCell ref="A52:B52"/>
    <mergeCell ref="C52:K52"/>
    <mergeCell ref="C47:K47"/>
    <mergeCell ref="C48:K48"/>
    <mergeCell ref="A49:B49"/>
    <mergeCell ref="C49:K49"/>
    <mergeCell ref="A50:B50"/>
    <mergeCell ref="A51:B51"/>
    <mergeCell ref="C51:K51"/>
  </mergeCells>
  <phoneticPr fontId="13"/>
  <pageMargins left="0.59055118110236227" right="0.27559055118110237" top="0.31496062992125984" bottom="0.11811023622047245" header="0.51181102362204722" footer="0.51181102362204722"/>
  <pageSetup paperSize="9" scale="8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3FA2EFB-3F96-4AA2-BAAA-441DE34ABA95}">
          <x14:formula1>
            <xm:f>'F:\Users\clmiwa-three\Downloads\[《中村》新田・草加 エリア 仮シフト【12月16日～1月15日】.xlsx]参照データベース'!#REF!</xm:f>
          </x14:formula1>
          <xm:sqref>G1 C43:H43</xm:sqref>
        </x14:dataValidation>
      </x14:dataValidations>
    </ext>
  </extLst>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621AF-F46F-4C78-9CAA-A414BBA8E10B}">
  <sheetPr codeName="Sheet14">
    <pageSetUpPr fitToPage="1"/>
  </sheetPr>
  <dimension ref="A1:N52"/>
  <sheetViews>
    <sheetView zoomScale="90" zoomScaleNormal="90" workbookViewId="0">
      <selection activeCell="P18" sqref="P18"/>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208</v>
      </c>
      <c r="C1" s="683"/>
      <c r="D1" s="683"/>
      <c r="E1" s="683"/>
      <c r="F1" s="683"/>
      <c r="H1" s="847" t="s">
        <v>110</v>
      </c>
      <c r="I1" s="848"/>
      <c r="J1" s="849"/>
      <c r="K1" s="850"/>
    </row>
    <row r="2" spans="1:11" ht="9.9499999999999993" customHeight="1" thickBot="1" x14ac:dyDescent="0.2">
      <c r="A2" s="14"/>
      <c r="I2" s="119"/>
      <c r="J2" s="3"/>
      <c r="K2" s="4"/>
    </row>
    <row r="3" spans="1:11" ht="19.5" customHeight="1" x14ac:dyDescent="0.15">
      <c r="A3" s="64" t="s">
        <v>64</v>
      </c>
      <c r="B3" s="320">
        <v>45838</v>
      </c>
      <c r="C3" s="259"/>
      <c r="D3" s="259"/>
      <c r="E3" s="259"/>
      <c r="F3" s="259"/>
      <c r="G3" s="259"/>
      <c r="H3" s="259">
        <v>45809</v>
      </c>
      <c r="I3" s="727" t="s">
        <v>1</v>
      </c>
      <c r="J3" s="717" t="s">
        <v>2</v>
      </c>
      <c r="K3" s="718"/>
    </row>
    <row r="4" spans="1:11" ht="19.5" customHeight="1" x14ac:dyDescent="0.15">
      <c r="A4" s="65" t="s">
        <v>3</v>
      </c>
      <c r="B4" s="66" t="s">
        <v>4</v>
      </c>
      <c r="C4" s="62"/>
      <c r="D4" s="21"/>
      <c r="E4" s="2"/>
      <c r="F4" s="2"/>
      <c r="G4" s="2"/>
      <c r="H4" s="24" t="s">
        <v>10</v>
      </c>
      <c r="I4" s="728"/>
      <c r="J4" s="719"/>
      <c r="K4" s="720"/>
    </row>
    <row r="5" spans="1:11" ht="19.5" customHeight="1" x14ac:dyDescent="0.15">
      <c r="A5" s="67" t="s">
        <v>12</v>
      </c>
      <c r="B5" s="70"/>
      <c r="C5" s="62"/>
      <c r="D5" s="2"/>
      <c r="E5" s="2"/>
      <c r="F5" s="2"/>
      <c r="G5" s="17" t="s">
        <v>13</v>
      </c>
      <c r="H5" s="12"/>
      <c r="I5" s="5"/>
      <c r="J5" s="682"/>
      <c r="K5" s="692"/>
    </row>
    <row r="6" spans="1:11" ht="19.5" customHeight="1" x14ac:dyDescent="0.15">
      <c r="A6" s="69" t="s">
        <v>108</v>
      </c>
      <c r="B6" s="70" t="s">
        <v>20</v>
      </c>
      <c r="C6" s="37"/>
      <c r="D6" s="32"/>
      <c r="E6" s="32"/>
      <c r="F6" s="32"/>
      <c r="G6" s="32"/>
      <c r="H6" s="54" t="s">
        <v>20</v>
      </c>
      <c r="I6" s="5">
        <f>COUNTIFS(B6:H6,"&lt;&gt;空",B6:H6,"&lt;&gt;休",B6:H6,"&lt;&gt;調",B6:H6,"&lt;&gt;",B6:H6,"&lt;&gt;調整休")</f>
        <v>2</v>
      </c>
      <c r="J6" s="682">
        <f>SUM(COUNTIF(B6:H6,"9-19"))*(9)+(COUNTIF(B6:H6,"9-18"))*(8)+(COUNTIF(B6:H6,"9-17"))*(7.25)+(COUNTIF(B6:H6,"9-16"))*(6.25)+(COUNTIF(B6:H6,"9-15"))*(5.5)+(COUNTIF(B6:H6,"9-14"))*(4.5)+(COUNTIF(B6:H6,"9-13"))*(4)+(COUNTIF(B6:H6,"9-12"))*(3)+(COUNTIF(B6:H6,"9-11"))*(2)+(COUNTIF(B6:H6,"9:30-11:30,16-19"))*(5)+(COUNTIF(B6:H6,"15-19"))*(4)+(COUNTIF(B6:H6,"14-19"))*(4.5)+(COUNTIF(B6:H6,"13-19"))*(5.5)+(COUNTIF(B6:H6,"13-18"))*(4.5)+(COUNTIF(B6:H6,"13-17"))*(4)+(COUNTIF(B6:H6,"12-18"))*(5.5)+(COUNTIF(B6:H6,"13:30-19"))*(5)+(COUNTIF(B6:H6,"16-19"))*(3)+(COUNTIF(B6:H6,"11-18"))*(6.25)</f>
        <v>9</v>
      </c>
      <c r="K6" s="692"/>
    </row>
    <row r="7" spans="1:11" ht="19.5" customHeight="1" x14ac:dyDescent="0.15">
      <c r="A7" s="71" t="s">
        <v>109</v>
      </c>
      <c r="B7" s="146" t="s">
        <v>83</v>
      </c>
      <c r="C7" s="62"/>
      <c r="D7" s="32"/>
      <c r="E7" s="32"/>
      <c r="F7" s="32"/>
      <c r="G7" s="32"/>
      <c r="H7" s="54" t="s">
        <v>83</v>
      </c>
      <c r="I7" s="5">
        <f>COUNTIFS(B7:H7,"&lt;&gt;空",B7:H7,"&lt;&gt;休",B7:H7,"&lt;&gt;調",B7:H7,"&lt;&gt;",B7:H7,"&lt;&gt;調整休")</f>
        <v>2</v>
      </c>
      <c r="J7" s="682">
        <f>SUM(COUNTIF(B7:H7,"9-19"))*(9)+(COUNTIF(B7:H7,"9-18"))*(8)+(COUNTIF(B7:H7,"9-17"))*(7.25)+(COUNTIF(B7:H7,"9-16"))*(6.25)+(COUNTIF(B7:H7,"9-15"))*(5.5)+(COUNTIF(B7:H7,"9-14"))*(4.5)+(COUNTIF(B7:H7,"9-13"))*(4)+(COUNTIF(B7:H7,"9-12"))*(3)+(COUNTIF(B7:H7,"9-11"))*(2)+(COUNTIF(B7:H7,"9:30-11:30,16-19"))*(5)+(COUNTIF(B7:H7,"15-19"))*(4)+(COUNTIF(B7:H7,"14-19"))*(4.5)+(COUNTIF(B7:H7,"13-19"))*(5.5)+(COUNTIF(B7:H7,"13-18"))*(4.5)+(COUNTIF(B7:H7,"13-17"))*(4)+(COUNTIF(B7:H7,"12-18"))*(5.5)+(COUNTIF(B7:H7,"13:30-19"))*(5)+(COUNTIF(B7:H7,"16-19"))*(3)+(COUNTIF(B7:H7,"11-18"))*(6.25)</f>
        <v>18</v>
      </c>
      <c r="K7" s="692"/>
    </row>
    <row r="8" spans="1:11" ht="19.5" customHeight="1" x14ac:dyDescent="0.15">
      <c r="A8" s="71" t="s">
        <v>127</v>
      </c>
      <c r="B8" s="146" t="s">
        <v>21</v>
      </c>
      <c r="C8" s="62"/>
      <c r="D8" s="32"/>
      <c r="E8" s="32"/>
      <c r="F8" s="32"/>
      <c r="G8" s="32"/>
      <c r="H8" s="54" t="s">
        <v>184</v>
      </c>
      <c r="I8" s="5">
        <f>COUNTIFS(B8:H8,"&lt;&gt;空",B8:H8,"&lt;&gt;休",B8:H8,"&lt;&gt;調",B8:H8,"&lt;&gt;",B8:H8,"&lt;&gt;調整休")</f>
        <v>2</v>
      </c>
      <c r="J8" s="682">
        <f>SUM(COUNTIF(B8:H8,"9-19"))*(9)+(COUNTIF(B8:H8,"9-18"))*(8)+(COUNTIF(B8:H8,"9-17"))*(7.25)+(COUNTIF(B8:H8,"9-16"))*(6.25)+(COUNTIF(B8:H8,"9-15"))*(5.5)+(COUNTIF(B8:H8,"9-14"))*(4.5)+(COUNTIF(B8:H8,"9-13"))*(4)+(COUNTIF(B8:H8,"9-12"))*(3)+(COUNTIF(B8:H8,"9-11"))*(2)+(COUNTIF(B8:H8,"9:30-11:30,16-19"))*(5)+(COUNTIF(B8:H8,"15-19"))*(4)+(COUNTIF(B8:H8,"14-19"))*(4.5)+(COUNTIF(B8:H8,"13-19"))*(5.5)+(COUNTIF(B8:H8,"13-18"))*(4.5)+(COUNTIF(B8:H8,"13-17"))*(4)+(COUNTIF(B8:H8,"12-18"))*(5.5)+(COUNTIF(B8:H8,"13:30-19"))*(5)+(COUNTIF(B8:H8,"16-19"))*(3)+(COUNTIF(B8:H8,"11-19"))*(7.25)</f>
        <v>11.75</v>
      </c>
      <c r="K8" s="692"/>
    </row>
    <row r="9" spans="1:11" ht="19.5" customHeight="1" x14ac:dyDescent="0.15">
      <c r="A9" s="71"/>
      <c r="B9" s="146"/>
      <c r="C9" s="39"/>
      <c r="D9" s="38"/>
      <c r="E9" s="38"/>
      <c r="F9" s="38"/>
      <c r="G9" s="38"/>
      <c r="H9" s="54"/>
      <c r="I9" s="5"/>
      <c r="J9" s="682"/>
      <c r="K9" s="692"/>
    </row>
    <row r="10" spans="1:11" ht="19.5" customHeight="1" thickBot="1" x14ac:dyDescent="0.2">
      <c r="A10" s="147" t="s">
        <v>66</v>
      </c>
      <c r="B10" s="83"/>
      <c r="C10" s="39"/>
      <c r="D10" s="38"/>
      <c r="E10" s="38"/>
      <c r="F10" s="38"/>
      <c r="G10" s="38"/>
      <c r="H10" s="40"/>
      <c r="I10" s="5"/>
      <c r="J10" s="758"/>
      <c r="K10" s="759"/>
    </row>
    <row r="11" spans="1:11" ht="19.5" customHeight="1" x14ac:dyDescent="0.15">
      <c r="A11" s="33" t="s">
        <v>0</v>
      </c>
      <c r="B11" s="53">
        <v>45810</v>
      </c>
      <c r="C11" s="53">
        <v>45811</v>
      </c>
      <c r="D11" s="53">
        <v>45812</v>
      </c>
      <c r="E11" s="53">
        <v>45813</v>
      </c>
      <c r="F11" s="53">
        <v>45814</v>
      </c>
      <c r="G11" s="53">
        <v>45815</v>
      </c>
      <c r="H11" s="53">
        <v>45816</v>
      </c>
      <c r="I11" s="7"/>
      <c r="J11" s="717" t="s">
        <v>2</v>
      </c>
      <c r="K11" s="718"/>
    </row>
    <row r="12" spans="1:11" ht="19.5" customHeight="1" x14ac:dyDescent="0.15">
      <c r="A12" s="22" t="s">
        <v>3</v>
      </c>
      <c r="B12" s="2" t="s">
        <v>4</v>
      </c>
      <c r="C12" s="2" t="s">
        <v>5</v>
      </c>
      <c r="D12" s="21" t="s">
        <v>6</v>
      </c>
      <c r="E12" s="2" t="s">
        <v>7</v>
      </c>
      <c r="F12" s="2" t="s">
        <v>8</v>
      </c>
      <c r="G12" s="2" t="s">
        <v>9</v>
      </c>
      <c r="H12" s="24" t="s">
        <v>10</v>
      </c>
      <c r="I12" s="8"/>
      <c r="J12" s="719"/>
      <c r="K12" s="720"/>
    </row>
    <row r="13" spans="1:11" ht="19.5" customHeight="1" x14ac:dyDescent="0.15">
      <c r="A13" s="17" t="s">
        <v>12</v>
      </c>
      <c r="B13" s="12"/>
      <c r="C13" s="2"/>
      <c r="D13" s="2"/>
      <c r="E13" s="12"/>
      <c r="F13" s="12"/>
      <c r="G13" s="12"/>
      <c r="H13" s="12"/>
      <c r="I13" s="5"/>
      <c r="J13" s="682"/>
      <c r="K13" s="692"/>
    </row>
    <row r="14" spans="1:11" ht="19.5" customHeight="1" x14ac:dyDescent="0.15">
      <c r="A14" s="19" t="s">
        <v>108</v>
      </c>
      <c r="B14" s="12" t="s">
        <v>20</v>
      </c>
      <c r="C14" s="26"/>
      <c r="D14" s="32"/>
      <c r="E14" s="54"/>
      <c r="F14" s="54" t="s">
        <v>20</v>
      </c>
      <c r="G14" s="54"/>
      <c r="H14" s="54" t="s">
        <v>20</v>
      </c>
      <c r="I14" s="5">
        <f>COUNTIFS(B14:H14,"&lt;&gt;空",B14:H14,"&lt;&gt;休",B14:H14,"&lt;&gt;調",B14:H14,"&lt;&gt;",B14:H14,"&lt;&gt;調整休")</f>
        <v>3</v>
      </c>
      <c r="J14" s="682">
        <f>SUM(COUNTIF(B14:H14,"9-19"))*(9)+(COUNTIF(B14:H14,"9-18"))*(8)+(COUNTIF(B14:H14,"9-17"))*(7.25)+(COUNTIF(B14:H14,"9-16"))*(6.25)+(COUNTIF(B14:H14,"9-15"))*(5.5)+(COUNTIF(B14:H14,"9-14"))*(4.5)+(COUNTIF(B14:H14,"9-13"))*(4)+(COUNTIF(B14:H14,"9-12"))*(3)+(COUNTIF(B14:H14,"9-11"))*(2)+(COUNTIF(B14:H14,"9:30-11:30,16-19"))*(5)+(COUNTIF(B14:H14,"15-19"))*(4)+(COUNTIF(B14:H14,"14-19"))*(4.5)+(COUNTIF(B14:H14,"13-19"))*(5.5)+(COUNTIF(B14:H14,"13-18"))*(4.5)+(COUNTIF(B14:H14,"13-17"))*(4)+(COUNTIF(B14:H14,"12-18"))*(5.5)+(COUNTIF(B14:H14,"13:30-19"))*(5)+(COUNTIF(B14:H14,"16-19"))*(3)+(COUNTIF(B14:H14,"11-18"))*(6.25)</f>
        <v>13.5</v>
      </c>
      <c r="K14" s="692"/>
    </row>
    <row r="15" spans="1:11" ht="19.5" customHeight="1" x14ac:dyDescent="0.15">
      <c r="A15" s="20" t="s">
        <v>109</v>
      </c>
      <c r="B15" s="54" t="s">
        <v>83</v>
      </c>
      <c r="C15" s="2"/>
      <c r="D15" s="32"/>
      <c r="E15" s="54" t="s">
        <v>83</v>
      </c>
      <c r="F15" s="54" t="s">
        <v>185</v>
      </c>
      <c r="G15" s="54" t="s">
        <v>83</v>
      </c>
      <c r="H15" s="54" t="s">
        <v>83</v>
      </c>
      <c r="I15" s="5">
        <f>COUNTIFS(B15:H15,"&lt;&gt;空",B15:H15,"&lt;&gt;休",B15:H15,"&lt;&gt;調",B15:H15,"&lt;&gt;",B15:H15,"&lt;&gt;調整休")</f>
        <v>5</v>
      </c>
      <c r="J15" s="682">
        <f>SUM(COUNTIF(B15:H15,"9-19"))*(9)+(COUNTIF(B15:H15,"9-18"))*(8)+(COUNTIF(B15:H15,"9-17"))*(7.25)+(COUNTIF(B15:H15,"9-16"))*(6.25)+(COUNTIF(B15:H15,"9-15"))*(5.5)+(COUNTIF(B15:H15,"9-14"))*(4.5)+(COUNTIF(B15:H15,"9-13"))*(4)+(COUNTIF(B15:H15,"9-12"))*(3)+(COUNTIF(B15:H15,"9-11"))*(2)+(COUNTIF(B15:H15,"9:30-11:30,16-19"))*(5)+(COUNTIF(B15:H15,"15-19"))*(4)+(COUNTIF(B15:H15,"14-19"))*(4.5)+(COUNTIF(B15:H15,"13-19"))*(5.5)+(COUNTIF(B15:H15,"13-18"))*(4.5)+(COUNTIF(B15:H15,"13-17"))*(4)+(COUNTIF(B15:H15,"12-18"))*(5.5)+(COUNTIF(B15:H15,"13:30-19"))*(5)+(COUNTIF(B15:H15,"16-19"))*(3)+(COUNTIF(B15:H15,"11-18"))*(6.25)</f>
        <v>36</v>
      </c>
      <c r="K15" s="692"/>
    </row>
    <row r="16" spans="1:11" ht="19.5" customHeight="1" x14ac:dyDescent="0.15">
      <c r="A16" s="20" t="s">
        <v>127</v>
      </c>
      <c r="B16" s="54" t="s">
        <v>21</v>
      </c>
      <c r="C16" s="2"/>
      <c r="D16" s="32"/>
      <c r="E16" s="54" t="s">
        <v>21</v>
      </c>
      <c r="F16" s="54" t="s">
        <v>184</v>
      </c>
      <c r="G16" s="54"/>
      <c r="H16" s="54" t="s">
        <v>184</v>
      </c>
      <c r="I16" s="5">
        <f>COUNTIFS(B16:H16,"&lt;&gt;空",B16:H16,"&lt;&gt;休",B16:H16,"&lt;&gt;調",B16:H16,"&lt;&gt;",B16:H16,"&lt;&gt;調整休")</f>
        <v>4</v>
      </c>
      <c r="J16" s="682">
        <f>SUM(COUNTIF(B16:H16,"9-19"))*(9)+(COUNTIF(B16:H16,"9-18"))*(8)+(COUNTIF(B16:H16,"9-17"))*(7.25)+(COUNTIF(B16:H16,"9-16"))*(6.25)+(COUNTIF(B16:H16,"9-15"))*(5.5)+(COUNTIF(B16:H16,"9-14"))*(4.5)+(COUNTIF(B16:H16,"9-13"))*(4)+(COUNTIF(B16:H16,"9-12"))*(3)+(COUNTIF(B16:H16,"9-11"))*(2)+(COUNTIF(B16:H16,"9:30-11:30,16-19"))*(5)+(COUNTIF(B16:H16,"15-19"))*(4)+(COUNTIF(B16:H16,"14-19"))*(4.5)+(COUNTIF(B16:H16,"13-19"))*(5.5)+(COUNTIF(B16:H16,"13-18"))*(4.5)+(COUNTIF(B16:H16,"13-17"))*(4)+(COUNTIF(B16:H16,"12-18"))*(5.5)+(COUNTIF(B16:H16,"13:30-19"))*(5)+(COUNTIF(B16:H16,"16-19"))*(3)+(COUNTIF(B16:H16,"11-19"))*(7.25)</f>
        <v>23.5</v>
      </c>
      <c r="K16" s="692"/>
    </row>
    <row r="17" spans="1:11" ht="19.5" customHeight="1" x14ac:dyDescent="0.15">
      <c r="A17" s="20"/>
      <c r="B17" s="54"/>
      <c r="C17" s="38"/>
      <c r="D17" s="38"/>
      <c r="E17" s="54"/>
      <c r="F17" s="40"/>
      <c r="G17" s="12"/>
      <c r="H17" s="54"/>
      <c r="I17" s="5"/>
      <c r="J17" s="682"/>
      <c r="K17" s="692"/>
    </row>
    <row r="18" spans="1:11" ht="19.5" customHeight="1" x14ac:dyDescent="0.15">
      <c r="A18" s="56" t="s">
        <v>66</v>
      </c>
      <c r="B18" s="12"/>
      <c r="C18" s="38"/>
      <c r="D18" s="38"/>
      <c r="E18" s="12"/>
      <c r="F18" s="40"/>
      <c r="G18" s="40"/>
      <c r="H18" s="40"/>
      <c r="I18" s="5"/>
      <c r="J18" s="758"/>
      <c r="K18" s="759"/>
    </row>
    <row r="19" spans="1:11" ht="19.5" customHeight="1" x14ac:dyDescent="0.15">
      <c r="A19" s="22" t="s">
        <v>0</v>
      </c>
      <c r="B19" s="23">
        <v>45817</v>
      </c>
      <c r="C19" s="23">
        <v>45818</v>
      </c>
      <c r="D19" s="23">
        <v>45819</v>
      </c>
      <c r="E19" s="23">
        <v>45820</v>
      </c>
      <c r="F19" s="23">
        <v>45821</v>
      </c>
      <c r="G19" s="23">
        <v>45822</v>
      </c>
      <c r="H19" s="23">
        <v>45823</v>
      </c>
      <c r="I19" s="7"/>
      <c r="J19" s="717" t="s">
        <v>2</v>
      </c>
      <c r="K19" s="718"/>
    </row>
    <row r="20" spans="1:11" ht="19.5" customHeight="1" x14ac:dyDescent="0.15">
      <c r="A20" s="22" t="s">
        <v>3</v>
      </c>
      <c r="B20" s="2" t="s">
        <v>4</v>
      </c>
      <c r="C20" s="21" t="s">
        <v>5</v>
      </c>
      <c r="D20" s="21" t="s">
        <v>6</v>
      </c>
      <c r="E20" s="2" t="s">
        <v>7</v>
      </c>
      <c r="F20" s="2" t="s">
        <v>8</v>
      </c>
      <c r="G20" s="2" t="s">
        <v>9</v>
      </c>
      <c r="H20" s="24" t="s">
        <v>10</v>
      </c>
      <c r="I20" s="8"/>
      <c r="J20" s="719"/>
      <c r="K20" s="720"/>
    </row>
    <row r="21" spans="1:11" ht="17.100000000000001" customHeight="1" x14ac:dyDescent="0.15">
      <c r="A21" s="17" t="s">
        <v>13</v>
      </c>
      <c r="B21" s="12"/>
      <c r="C21" s="2"/>
      <c r="D21" s="2"/>
      <c r="E21" s="12"/>
      <c r="F21" s="12"/>
      <c r="G21" s="12"/>
      <c r="H21" s="12"/>
      <c r="I21" s="51"/>
      <c r="J21" s="721"/>
      <c r="K21" s="722"/>
    </row>
    <row r="22" spans="1:11" ht="19.5" customHeight="1" x14ac:dyDescent="0.15">
      <c r="A22" s="19" t="s">
        <v>108</v>
      </c>
      <c r="B22" s="12" t="s">
        <v>20</v>
      </c>
      <c r="C22" s="26"/>
      <c r="D22" s="32"/>
      <c r="E22" s="54"/>
      <c r="F22" s="54" t="s">
        <v>20</v>
      </c>
      <c r="G22" s="54"/>
      <c r="H22" s="54" t="s">
        <v>20</v>
      </c>
      <c r="I22" s="5">
        <f>COUNTIFS(B22:H22,"&lt;&gt;空",B22:H22,"&lt;&gt;休",B22:H22,"&lt;&gt;調",B22:H22,"&lt;&gt;",B22:H22,"&lt;&gt;調整休")</f>
        <v>3</v>
      </c>
      <c r="J22" s="682">
        <f>SUM(COUNTIF(B22:H22,"9-19"))*(9)+(COUNTIF(B22:H22,"9-18"))*(8)+(COUNTIF(B22:H22,"9-17"))*(7.25)+(COUNTIF(B22:H22,"9-16"))*(6.25)+(COUNTIF(B22:H22,"9-15"))*(5.5)+(COUNTIF(B22:H22,"9-14"))*(4.5)+(COUNTIF(B22:H22,"9-13"))*(4)+(COUNTIF(B22:H22,"9-12"))*(3)+(COUNTIF(B22:H22,"9-11"))*(2)+(COUNTIF(B22:H22,"9:30-11:30,16-19"))*(5)+(COUNTIF(B22:H22,"15-19"))*(4)+(COUNTIF(B22:H22,"14-19"))*(4.5)+(COUNTIF(B22:H22,"13-19"))*(5.5)+(COUNTIF(B22:H22,"13-18"))*(4.5)+(COUNTIF(B22:H22,"13-17"))*(4)+(COUNTIF(B22:H22,"12-18"))*(5.5)+(COUNTIF(B22:H22,"13:30-19"))*(5)+(COUNTIF(B22:H22,"16-19"))*(3)+(COUNTIF(B22:H22,"11-18"))*(6.25)</f>
        <v>13.5</v>
      </c>
      <c r="K22" s="692"/>
    </row>
    <row r="23" spans="1:11" ht="19.5" customHeight="1" x14ac:dyDescent="0.15">
      <c r="A23" s="20" t="s">
        <v>109</v>
      </c>
      <c r="B23" s="54" t="s">
        <v>83</v>
      </c>
      <c r="C23" s="2"/>
      <c r="D23" s="32"/>
      <c r="E23" s="54" t="s">
        <v>83</v>
      </c>
      <c r="F23" s="54" t="s">
        <v>185</v>
      </c>
      <c r="G23" s="54" t="s">
        <v>83</v>
      </c>
      <c r="H23" s="54" t="s">
        <v>83</v>
      </c>
      <c r="I23" s="5">
        <f>COUNTIFS(B23:H23,"&lt;&gt;空",B23:H23,"&lt;&gt;休",B23:H23,"&lt;&gt;調",B23:H23,"&lt;&gt;",B23:H23,"&lt;&gt;調整休")</f>
        <v>5</v>
      </c>
      <c r="J23" s="682">
        <f>SUM(COUNTIF(B23:H23,"9-19"))*(9)+(COUNTIF(B23:H23,"9-18"))*(8)+(COUNTIF(B23:H23,"9-17"))*(7.25)+(COUNTIF(B23:H23,"9-16"))*(6.25)+(COUNTIF(B23:H23,"9-15"))*(5.5)+(COUNTIF(B23:H23,"9-14"))*(4.5)+(COUNTIF(B23:H23,"9-13"))*(4)+(COUNTIF(B23:H23,"9-12"))*(3)+(COUNTIF(B23:H23,"9-11"))*(2)+(COUNTIF(B23:H23,"9:30-11:30,16-19"))*(5)+(COUNTIF(B23:H23,"15-19"))*(4)+(COUNTIF(B23:H23,"14-19"))*(4.5)+(COUNTIF(B23:H23,"13-19"))*(5.5)+(COUNTIF(B23:H23,"13-18"))*(4.5)+(COUNTIF(B23:H23,"13-17"))*(4)+(COUNTIF(B23:H23,"12-18"))*(5.5)+(COUNTIF(B23:H23,"13:30-19"))*(5)+(COUNTIF(B23:H23,"16-19"))*(3)+(COUNTIF(B23:H23,"11-18"))*(6.25)</f>
        <v>36</v>
      </c>
      <c r="K23" s="692"/>
    </row>
    <row r="24" spans="1:11" ht="19.5" customHeight="1" x14ac:dyDescent="0.15">
      <c r="A24" s="20" t="s">
        <v>127</v>
      </c>
      <c r="B24" s="54" t="s">
        <v>21</v>
      </c>
      <c r="C24" s="2"/>
      <c r="D24" s="32"/>
      <c r="E24" s="54" t="s">
        <v>21</v>
      </c>
      <c r="F24" s="54" t="s">
        <v>184</v>
      </c>
      <c r="G24" s="54"/>
      <c r="H24" s="54" t="s">
        <v>184</v>
      </c>
      <c r="I24" s="5">
        <f>COUNTIFS(B24:H24,"&lt;&gt;空",B24:H24,"&lt;&gt;休",B24:H24,"&lt;&gt;調",B24:H24,"&lt;&gt;",B24:H24,"&lt;&gt;調整休")</f>
        <v>4</v>
      </c>
      <c r="J24" s="682">
        <f>SUM(COUNTIF(B24:H24,"9-19"))*(9)+(COUNTIF(B24:H24,"9-18"))*(8)+(COUNTIF(B24:H24,"9-17"))*(7.25)+(COUNTIF(B24:H24,"9-16"))*(6.25)+(COUNTIF(B24:H24,"9-15"))*(5.5)+(COUNTIF(B24:H24,"9-14"))*(4.5)+(COUNTIF(B24:H24,"9-13"))*(4)+(COUNTIF(B24:H24,"9-12"))*(3)+(COUNTIF(B24:H24,"9-11"))*(2)+(COUNTIF(B24:H24,"9:30-11:30,16-19"))*(5)+(COUNTIF(B24:H24,"15-19"))*(4)+(COUNTIF(B24:H24,"14-19"))*(4.5)+(COUNTIF(B24:H24,"13-19"))*(5.5)+(COUNTIF(B24:H24,"13-18"))*(4.5)+(COUNTIF(B24:H24,"13-17"))*(4)+(COUNTIF(B24:H24,"12-18"))*(5.5)+(COUNTIF(B24:H24,"13:30-19"))*(5)+(COUNTIF(B24:H24,"16-19"))*(3)+(COUNTIF(B24:H24,"11-19"))*(7.25)</f>
        <v>23.5</v>
      </c>
      <c r="K24" s="692"/>
    </row>
    <row r="25" spans="1:11" ht="19.5" customHeight="1" x14ac:dyDescent="0.15">
      <c r="A25" s="20"/>
      <c r="B25" s="54"/>
      <c r="C25" s="38"/>
      <c r="D25" s="38"/>
      <c r="E25" s="54"/>
      <c r="F25" s="40"/>
      <c r="G25" s="12"/>
      <c r="H25" s="54"/>
      <c r="I25" s="5"/>
      <c r="J25" s="682"/>
      <c r="K25" s="692"/>
    </row>
    <row r="26" spans="1:11" ht="19.5" customHeight="1" x14ac:dyDescent="0.15">
      <c r="A26" s="56" t="s">
        <v>66</v>
      </c>
      <c r="B26" s="12"/>
      <c r="C26" s="38"/>
      <c r="D26" s="38"/>
      <c r="E26" s="12"/>
      <c r="F26" s="40"/>
      <c r="G26" s="40"/>
      <c r="H26" s="40"/>
      <c r="I26" s="5"/>
      <c r="J26" s="758"/>
      <c r="K26" s="759"/>
    </row>
    <row r="27" spans="1:11" ht="19.5" customHeight="1" x14ac:dyDescent="0.15">
      <c r="A27" s="22" t="s">
        <v>0</v>
      </c>
      <c r="B27" s="90">
        <v>45824</v>
      </c>
      <c r="C27" s="90">
        <v>45825</v>
      </c>
      <c r="D27" s="90">
        <v>45826</v>
      </c>
      <c r="E27" s="90">
        <v>45827</v>
      </c>
      <c r="F27" s="90">
        <v>45828</v>
      </c>
      <c r="G27" s="90">
        <v>45829</v>
      </c>
      <c r="H27" s="90">
        <v>45830</v>
      </c>
      <c r="I27" s="7"/>
      <c r="J27" s="717" t="s">
        <v>2</v>
      </c>
      <c r="K27" s="718"/>
    </row>
    <row r="28" spans="1:11" ht="19.5" customHeight="1" x14ac:dyDescent="0.15">
      <c r="A28" s="22" t="s">
        <v>3</v>
      </c>
      <c r="B28" s="2" t="s">
        <v>4</v>
      </c>
      <c r="C28" s="21" t="s">
        <v>5</v>
      </c>
      <c r="D28" s="21" t="s">
        <v>6</v>
      </c>
      <c r="E28" s="2" t="s">
        <v>7</v>
      </c>
      <c r="F28" s="2" t="s">
        <v>8</v>
      </c>
      <c r="G28" s="2" t="s">
        <v>9</v>
      </c>
      <c r="H28" s="24" t="s">
        <v>10</v>
      </c>
      <c r="I28" s="8"/>
      <c r="J28" s="719"/>
      <c r="K28" s="720"/>
    </row>
    <row r="29" spans="1:11" ht="19.5" customHeight="1" x14ac:dyDescent="0.15">
      <c r="A29" s="17" t="s">
        <v>12</v>
      </c>
      <c r="B29" s="12"/>
      <c r="C29" s="2"/>
      <c r="D29" s="2"/>
      <c r="E29" s="12"/>
      <c r="F29" s="967" t="s">
        <v>60</v>
      </c>
      <c r="G29" s="968"/>
      <c r="H29" s="969"/>
      <c r="I29" s="5"/>
      <c r="J29" s="682"/>
      <c r="K29" s="692"/>
    </row>
    <row r="30" spans="1:11" ht="19.5" customHeight="1" x14ac:dyDescent="0.15">
      <c r="A30" s="19" t="s">
        <v>108</v>
      </c>
      <c r="B30" s="12" t="s">
        <v>20</v>
      </c>
      <c r="C30" s="26"/>
      <c r="D30" s="32"/>
      <c r="E30" s="54"/>
      <c r="F30" s="54" t="s">
        <v>20</v>
      </c>
      <c r="G30" s="54"/>
      <c r="H30" s="54" t="s">
        <v>20</v>
      </c>
      <c r="I30" s="5">
        <f>COUNTIFS(B30:H30,"&lt;&gt;空",B30:H30,"&lt;&gt;休",B30:H30,"&lt;&gt;調",B30:H30,"&lt;&gt;",B30:H30,"&lt;&gt;調整休")</f>
        <v>3</v>
      </c>
      <c r="J30" s="682">
        <f>SUM(COUNTIF(B30:H30,"9-19"))*(9)+(COUNTIF(B30:H30,"9-18"))*(8)+(COUNTIF(B30:H30,"9-17"))*(7.25)+(COUNTIF(B30:H30,"9-16"))*(6.25)+(COUNTIF(B30:H30,"9-15"))*(5.5)+(COUNTIF(B30:H30,"9-14"))*(4.5)+(COUNTIF(B30:H30,"9-13"))*(4)+(COUNTIF(B30:H30,"9-12"))*(3)+(COUNTIF(B30:H30,"9-11"))*(2)+(COUNTIF(B30:H30,"9:30-11:30,16-19"))*(5)+(COUNTIF(B30:H30,"15-19"))*(4)+(COUNTIF(B30:H30,"14-19"))*(4.5)+(COUNTIF(B30:H30,"13-19"))*(5.5)+(COUNTIF(B30:H30,"13-18"))*(4.5)+(COUNTIF(B30:H30,"13-17"))*(4)+(COUNTIF(B30:H30,"12-18"))*(5.5)+(COUNTIF(B30:H30,"13:30-19"))*(5)+(COUNTIF(B30:H30,"16-19"))*(3)+(COUNTIF(B30:H30,"11-18"))*(6.25)</f>
        <v>13.5</v>
      </c>
      <c r="K30" s="692"/>
    </row>
    <row r="31" spans="1:11" ht="19.5" customHeight="1" x14ac:dyDescent="0.15">
      <c r="A31" s="20" t="s">
        <v>109</v>
      </c>
      <c r="B31" s="54" t="s">
        <v>83</v>
      </c>
      <c r="C31" s="2"/>
      <c r="D31" s="32"/>
      <c r="E31" s="54" t="s">
        <v>83</v>
      </c>
      <c r="F31" s="54" t="s">
        <v>185</v>
      </c>
      <c r="G31" s="54" t="s">
        <v>83</v>
      </c>
      <c r="H31" s="54" t="s">
        <v>83</v>
      </c>
      <c r="I31" s="5">
        <f>COUNTIFS(B31:H31,"&lt;&gt;空",B31:H31,"&lt;&gt;休",B31:H31,"&lt;&gt;調",B31:H31,"&lt;&gt;",B31:H31,"&lt;&gt;調整休")</f>
        <v>5</v>
      </c>
      <c r="J31" s="682">
        <f>SUM(COUNTIF(B31:H31,"9-19"))*(9)+(COUNTIF(B31:H31,"9-18"))*(8)+(COUNTIF(B31:H31,"9-17"))*(7.25)+(COUNTIF(B31:H31,"9-16"))*(6.25)+(COUNTIF(B31:H31,"9-15"))*(5.5)+(COUNTIF(B31:H31,"9-14"))*(4.5)+(COUNTIF(B31:H31,"9-13"))*(4)+(COUNTIF(B31:H31,"9-12"))*(3)+(COUNTIF(B31:H31,"9-11"))*(2)+(COUNTIF(B31:H31,"9:30-11:30,16-19"))*(5)+(COUNTIF(B31:H31,"15-19"))*(4)+(COUNTIF(B31:H31,"14-19"))*(4.5)+(COUNTIF(B31:H31,"13-19"))*(5.5)+(COUNTIF(B31:H31,"13-18"))*(4.5)+(COUNTIF(B31:H31,"13-17"))*(4)+(COUNTIF(B31:H31,"12-18"))*(5.5)+(COUNTIF(B31:H31,"13:30-19"))*(5)+(COUNTIF(B31:H31,"16-19"))*(3)+(COUNTIF(B31:H31,"11-18"))*(6.25)</f>
        <v>36</v>
      </c>
      <c r="K31" s="692"/>
    </row>
    <row r="32" spans="1:11" ht="19.5" customHeight="1" x14ac:dyDescent="0.15">
      <c r="A32" s="20" t="s">
        <v>127</v>
      </c>
      <c r="B32" s="54" t="s">
        <v>21</v>
      </c>
      <c r="C32" s="2"/>
      <c r="D32" s="32"/>
      <c r="E32" s="54" t="s">
        <v>21</v>
      </c>
      <c r="F32" s="54" t="s">
        <v>184</v>
      </c>
      <c r="G32" s="54"/>
      <c r="H32" s="54" t="s">
        <v>184</v>
      </c>
      <c r="I32" s="5">
        <f>COUNTIFS(B32:H32,"&lt;&gt;空",B32:H32,"&lt;&gt;休",B32:H32,"&lt;&gt;調",B32:H32,"&lt;&gt;",B32:H32,"&lt;&gt;調整休")</f>
        <v>4</v>
      </c>
      <c r="J32" s="682">
        <f>SUM(COUNTIF(B32:H32,"9-19"))*(9)+(COUNTIF(B32:H32,"9-18"))*(8)+(COUNTIF(B32:H32,"9-17"))*(7.25)+(COUNTIF(B32:H32,"9-16"))*(6.25)+(COUNTIF(B32:H32,"9-15"))*(5.5)+(COUNTIF(B32:H32,"9-14"))*(4.5)+(COUNTIF(B32:H32,"9-13"))*(4)+(COUNTIF(B32:H32,"9-12"))*(3)+(COUNTIF(B32:H32,"9-11"))*(2)+(COUNTIF(B32:H32,"9:30-11:30,16-19"))*(5)+(COUNTIF(B32:H32,"15-19"))*(4)+(COUNTIF(B32:H32,"14-19"))*(4.5)+(COUNTIF(B32:H32,"13-19"))*(5.5)+(COUNTIF(B32:H32,"13-18"))*(4.5)+(COUNTIF(B32:H32,"13-17"))*(4)+(COUNTIF(B32:H32,"12-18"))*(5.5)+(COUNTIF(B32:H32,"13:30-19"))*(5)+(COUNTIF(B32:H32,"16-19"))*(3)+(COUNTIF(B32:H32,"11-19"))*(7.25)</f>
        <v>23.5</v>
      </c>
      <c r="K32" s="692"/>
    </row>
    <row r="33" spans="1:14" ht="19.5" customHeight="1" x14ac:dyDescent="0.15">
      <c r="A33" s="20"/>
      <c r="B33" s="54"/>
      <c r="C33" s="38"/>
      <c r="D33" s="38"/>
      <c r="E33" s="54"/>
      <c r="F33" s="40"/>
      <c r="G33" s="12"/>
      <c r="H33" s="54"/>
      <c r="I33" s="5"/>
      <c r="J33" s="682"/>
      <c r="K33" s="692"/>
    </row>
    <row r="34" spans="1:14" ht="19.5" customHeight="1" x14ac:dyDescent="0.15">
      <c r="A34" s="56" t="s">
        <v>66</v>
      </c>
      <c r="B34" s="12"/>
      <c r="C34" s="38"/>
      <c r="D34" s="38"/>
      <c r="E34" s="12"/>
      <c r="F34" s="40"/>
      <c r="G34" s="40"/>
      <c r="H34" s="40"/>
      <c r="I34" s="5"/>
      <c r="J34" s="758"/>
      <c r="K34" s="759"/>
    </row>
    <row r="35" spans="1:14" ht="19.5" customHeight="1" x14ac:dyDescent="0.15">
      <c r="A35" s="22" t="s">
        <v>0</v>
      </c>
      <c r="B35" s="23">
        <v>45831</v>
      </c>
      <c r="C35" s="23">
        <v>45832</v>
      </c>
      <c r="D35" s="23">
        <v>45833</v>
      </c>
      <c r="E35" s="23">
        <v>45834</v>
      </c>
      <c r="F35" s="23">
        <v>45835</v>
      </c>
      <c r="G35" s="23">
        <v>45836</v>
      </c>
      <c r="H35" s="23">
        <v>45837</v>
      </c>
      <c r="I35" s="7"/>
      <c r="J35" s="717" t="s">
        <v>2</v>
      </c>
      <c r="K35" s="718"/>
    </row>
    <row r="36" spans="1:14" ht="19.5" customHeight="1" x14ac:dyDescent="0.15">
      <c r="A36" s="22" t="s">
        <v>3</v>
      </c>
      <c r="B36" s="2" t="s">
        <v>4</v>
      </c>
      <c r="C36" s="316" t="s">
        <v>5</v>
      </c>
      <c r="D36" s="21" t="s">
        <v>6</v>
      </c>
      <c r="E36" s="2" t="s">
        <v>7</v>
      </c>
      <c r="F36" s="2" t="s">
        <v>8</v>
      </c>
      <c r="G36" s="2" t="s">
        <v>9</v>
      </c>
      <c r="H36" s="24" t="s">
        <v>10</v>
      </c>
      <c r="I36" s="8"/>
      <c r="J36" s="719"/>
      <c r="K36" s="720"/>
    </row>
    <row r="37" spans="1:14" ht="17.100000000000001" customHeight="1" x14ac:dyDescent="0.15">
      <c r="A37" s="17" t="s">
        <v>13</v>
      </c>
      <c r="B37" s="12"/>
      <c r="C37" s="2"/>
      <c r="D37" s="2"/>
      <c r="E37" s="12"/>
      <c r="F37" s="12"/>
      <c r="G37" s="12"/>
      <c r="H37" s="12"/>
      <c r="I37" s="51"/>
      <c r="J37" s="721"/>
      <c r="K37" s="722"/>
    </row>
    <row r="38" spans="1:14" ht="19.5" customHeight="1" x14ac:dyDescent="0.15">
      <c r="A38" s="19" t="s">
        <v>108</v>
      </c>
      <c r="B38" s="12" t="s">
        <v>20</v>
      </c>
      <c r="C38" s="26"/>
      <c r="D38" s="32"/>
      <c r="E38" s="54"/>
      <c r="F38" s="54" t="s">
        <v>20</v>
      </c>
      <c r="G38" s="54"/>
      <c r="H38" s="54" t="s">
        <v>20</v>
      </c>
      <c r="I38" s="5">
        <f>COUNTIFS(B38:H38,"&lt;&gt;空",B38:H38,"&lt;&gt;休",B38:H38,"&lt;&gt;調",B38:H38,"&lt;&gt;",B38:H38,"&lt;&gt;調整休")</f>
        <v>3</v>
      </c>
      <c r="J38" s="682">
        <f>SUM(COUNTIF(B38:H38,"9-19"))*(9)+(COUNTIF(B38:H38,"9-18"))*(8)+(COUNTIF(B38:H38,"9-17"))*(7.25)+(COUNTIF(B38:H38,"9-16"))*(6.25)+(COUNTIF(B38:H38,"9-15"))*(5.5)+(COUNTIF(B38:H38,"9-14"))*(4.5)+(COUNTIF(B38:H38,"9-13"))*(4)+(COUNTIF(B38:H38,"9-12"))*(3)+(COUNTIF(B38:H38,"9-11"))*(2)+(COUNTIF(B38:H38,"9:30-11:30,16-19"))*(5)+(COUNTIF(B38:H38,"15-19"))*(4)+(COUNTIF(B38:H38,"14-19"))*(4.5)+(COUNTIF(B38:H38,"13-19"))*(5.5)+(COUNTIF(B38:H38,"13-18"))*(4.5)+(COUNTIF(B38:H38,"13-17"))*(4)+(COUNTIF(B38:H38,"12-18"))*(5.5)+(COUNTIF(B38:H38,"13:30-19"))*(5)+(COUNTIF(B38:H38,"16-19"))*(3)+(COUNTIF(B38:H38,"11-18"))*(6.25)</f>
        <v>13.5</v>
      </c>
      <c r="K38" s="692"/>
    </row>
    <row r="39" spans="1:14" ht="19.5" customHeight="1" x14ac:dyDescent="0.15">
      <c r="A39" s="20" t="s">
        <v>109</v>
      </c>
      <c r="B39" s="54" t="s">
        <v>83</v>
      </c>
      <c r="C39" s="2"/>
      <c r="D39" s="32"/>
      <c r="E39" s="54" t="s">
        <v>83</v>
      </c>
      <c r="F39" s="54" t="s">
        <v>185</v>
      </c>
      <c r="G39" s="54" t="s">
        <v>83</v>
      </c>
      <c r="H39" s="54" t="s">
        <v>83</v>
      </c>
      <c r="I39" s="5">
        <f>COUNTIFS(B39:H39,"&lt;&gt;空",B39:H39,"&lt;&gt;休",B39:H39,"&lt;&gt;調",B39:H39,"&lt;&gt;",B39:H39,"&lt;&gt;調整休")</f>
        <v>5</v>
      </c>
      <c r="J39" s="682">
        <f>SUM(COUNTIF(B39:H39,"9-19"))*(9)+(COUNTIF(B39:H39,"9-18"))*(8)+(COUNTIF(B39:H39,"9-17"))*(7.25)+(COUNTIF(B39:H39,"9-16"))*(6.25)+(COUNTIF(B39:H39,"9-15"))*(5.5)+(COUNTIF(B39:H39,"9-14"))*(4.5)+(COUNTIF(B39:H39,"9-13"))*(4)+(COUNTIF(B39:H39,"9-12"))*(3)+(COUNTIF(B39:H39,"9-11"))*(2)+(COUNTIF(B39:H39,"9:30-11:30,16-19"))*(5)+(COUNTIF(B39:H39,"15-19"))*(4)+(COUNTIF(B39:H39,"14-19"))*(4.5)+(COUNTIF(B39:H39,"13-19"))*(5.5)+(COUNTIF(B39:H39,"13-18"))*(4.5)+(COUNTIF(B39:H39,"13-17"))*(4)+(COUNTIF(B39:H39,"12-18"))*(5.5)+(COUNTIF(B39:H39,"13:30-19"))*(5)+(COUNTIF(B39:H39,"16-19"))*(3)+(COUNTIF(B39:H39,"11-18"))*(6.25)</f>
        <v>36</v>
      </c>
      <c r="K39" s="692"/>
    </row>
    <row r="40" spans="1:14" ht="19.5" customHeight="1" x14ac:dyDescent="0.15">
      <c r="A40" s="20" t="s">
        <v>127</v>
      </c>
      <c r="B40" s="54" t="s">
        <v>21</v>
      </c>
      <c r="C40" s="2"/>
      <c r="D40" s="32"/>
      <c r="E40" s="54" t="s">
        <v>21</v>
      </c>
      <c r="F40" s="54" t="s">
        <v>184</v>
      </c>
      <c r="G40" s="54"/>
      <c r="H40" s="54" t="s">
        <v>184</v>
      </c>
      <c r="I40" s="5">
        <f>COUNTIFS(B40:H40,"&lt;&gt;空",B40:H40,"&lt;&gt;休",B40:H40,"&lt;&gt;調",B40:H40,"&lt;&gt;",B40:H40,"&lt;&gt;調整休")</f>
        <v>4</v>
      </c>
      <c r="J40" s="682">
        <f>SUM(COUNTIF(B40:H40,"9-19"))*(9)+(COUNTIF(B40:H40,"9-18"))*(8)+(COUNTIF(B40:H40,"9-17"))*(7.25)+(COUNTIF(B40:H40,"9-16"))*(6.25)+(COUNTIF(B40:H40,"9-15"))*(5.5)+(COUNTIF(B40:H40,"9-14"))*(4.5)+(COUNTIF(B40:H40,"9-13"))*(4)+(COUNTIF(B40:H40,"9-12"))*(3)+(COUNTIF(B40:H40,"9-11"))*(2)+(COUNTIF(B40:H40,"9:30-11:30,16-19"))*(5)+(COUNTIF(B40:H40,"15-19"))*(4)+(COUNTIF(B40:H40,"14-19"))*(4.5)+(COUNTIF(B40:H40,"13-19"))*(5.5)+(COUNTIF(B40:H40,"13-18"))*(4.5)+(COUNTIF(B40:H40,"13-17"))*(4)+(COUNTIF(B40:H40,"12-18"))*(5.5)+(COUNTIF(B40:H40,"13:30-19"))*(5)+(COUNTIF(B40:H40,"16-19"))*(3)+(COUNTIF(B40:H40,"11-19"))*(7.25)</f>
        <v>23.5</v>
      </c>
      <c r="K40" s="692"/>
    </row>
    <row r="41" spans="1:14" ht="19.5" customHeight="1" x14ac:dyDescent="0.15">
      <c r="A41" s="20"/>
      <c r="B41" s="54"/>
      <c r="C41" s="38"/>
      <c r="D41" s="38"/>
      <c r="E41" s="54"/>
      <c r="F41" s="40"/>
      <c r="G41" s="12"/>
      <c r="H41" s="54"/>
      <c r="I41" s="5"/>
      <c r="J41" s="682"/>
      <c r="K41" s="692"/>
    </row>
    <row r="42" spans="1:14" ht="19.5" customHeight="1" x14ac:dyDescent="0.15">
      <c r="A42" s="56" t="s">
        <v>66</v>
      </c>
      <c r="B42" s="12"/>
      <c r="C42" s="38"/>
      <c r="D42" s="38"/>
      <c r="E42" s="12"/>
      <c r="F42" s="40"/>
      <c r="G42" s="40"/>
      <c r="H42" s="40"/>
      <c r="I42" s="5"/>
      <c r="J42" s="758"/>
      <c r="K42" s="759"/>
    </row>
    <row r="43" spans="1:14" ht="19.5" customHeight="1" x14ac:dyDescent="0.15">
      <c r="A43" s="41"/>
      <c r="B43" s="42"/>
      <c r="C43" s="42"/>
      <c r="D43" s="42"/>
      <c r="E43" s="42"/>
      <c r="F43" s="42"/>
      <c r="G43" s="42"/>
      <c r="H43" s="42"/>
      <c r="I43" s="881" t="s">
        <v>209</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4">
    <mergeCell ref="J6:K6"/>
    <mergeCell ref="B1:F1"/>
    <mergeCell ref="H1:K1"/>
    <mergeCell ref="I3:I4"/>
    <mergeCell ref="J3:K4"/>
    <mergeCell ref="J5:K5"/>
    <mergeCell ref="J19:K20"/>
    <mergeCell ref="J7:K7"/>
    <mergeCell ref="J8:K8"/>
    <mergeCell ref="J9:K9"/>
    <mergeCell ref="J10:K10"/>
    <mergeCell ref="J11:K12"/>
    <mergeCell ref="J13:K13"/>
    <mergeCell ref="J14:K14"/>
    <mergeCell ref="J15:K15"/>
    <mergeCell ref="J16:K16"/>
    <mergeCell ref="J17:K17"/>
    <mergeCell ref="J18:K18"/>
    <mergeCell ref="J21:K21"/>
    <mergeCell ref="J22:K22"/>
    <mergeCell ref="J23:K23"/>
    <mergeCell ref="J24:K24"/>
    <mergeCell ref="J25:K25"/>
    <mergeCell ref="J26:K26"/>
    <mergeCell ref="J27:K28"/>
    <mergeCell ref="J29:K29"/>
    <mergeCell ref="J30:K30"/>
    <mergeCell ref="J31:K31"/>
    <mergeCell ref="C47:K47"/>
    <mergeCell ref="A49:B49"/>
    <mergeCell ref="C49:K49"/>
    <mergeCell ref="J40:K40"/>
    <mergeCell ref="J41:K41"/>
    <mergeCell ref="J42:K42"/>
    <mergeCell ref="I43:K43"/>
    <mergeCell ref="A44:B44"/>
    <mergeCell ref="D44:E44"/>
    <mergeCell ref="F29:H29"/>
    <mergeCell ref="A45:B45"/>
    <mergeCell ref="C45:K45"/>
    <mergeCell ref="A46:B46"/>
    <mergeCell ref="C46:K46"/>
    <mergeCell ref="J33:K33"/>
    <mergeCell ref="J34:K34"/>
    <mergeCell ref="J35:K36"/>
    <mergeCell ref="J37:K37"/>
    <mergeCell ref="J38:K38"/>
    <mergeCell ref="J39:K39"/>
    <mergeCell ref="J32:K32"/>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FBCCF9C-FDA6-4957-AB05-C8764D7FB6B2}">
          <x14:formula1>
            <xm:f>'F:\Users\clmiwa-three\Downloads\[《中村》新田・草加 エリア 仮シフト【12月16日～1月15日】.xlsx]参照データベース'!#REF!</xm:f>
          </x14:formula1>
          <xm:sqref>G1 C9:G10 C17:D18 C25:D26 C33:D34 C41:D43 E43:H43</xm:sqref>
        </x14:dataValidation>
      </x14:dataValidations>
    </ext>
  </extLst>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613E8-83B4-495E-AB46-DBE1ADD4358E}">
  <sheetPr codeName="Sheet15">
    <pageSetUpPr fitToPage="1"/>
  </sheetPr>
  <dimension ref="A1:N67"/>
  <sheetViews>
    <sheetView zoomScale="90" zoomScaleNormal="90" workbookViewId="0">
      <selection activeCell="P18" sqref="P18"/>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208</v>
      </c>
      <c r="C1" s="683"/>
      <c r="D1" s="683"/>
      <c r="E1" s="683"/>
      <c r="F1" s="683"/>
      <c r="H1" s="729" t="s">
        <v>111</v>
      </c>
      <c r="I1" s="730"/>
      <c r="J1" s="731"/>
      <c r="K1" s="732"/>
    </row>
    <row r="2" spans="1:11" ht="9.9499999999999993" customHeight="1" thickBot="1" x14ac:dyDescent="0.2">
      <c r="A2" s="14"/>
      <c r="I2" s="14"/>
      <c r="J2" s="3"/>
      <c r="K2" s="4"/>
    </row>
    <row r="3" spans="1:11" ht="15" customHeight="1" x14ac:dyDescent="0.15">
      <c r="A3" s="64" t="s">
        <v>64</v>
      </c>
      <c r="B3" s="320">
        <v>45838</v>
      </c>
      <c r="C3" s="259"/>
      <c r="D3" s="259"/>
      <c r="E3" s="259"/>
      <c r="F3" s="259"/>
      <c r="G3" s="259"/>
      <c r="H3" s="259">
        <v>45809</v>
      </c>
      <c r="I3" s="727" t="s">
        <v>1</v>
      </c>
      <c r="J3" s="717" t="s">
        <v>2</v>
      </c>
      <c r="K3" s="718"/>
    </row>
    <row r="4" spans="1:11" ht="15" customHeight="1" x14ac:dyDescent="0.15">
      <c r="A4" s="65" t="s">
        <v>3</v>
      </c>
      <c r="B4" s="66" t="s">
        <v>4</v>
      </c>
      <c r="C4" s="62"/>
      <c r="D4" s="21"/>
      <c r="E4" s="2"/>
      <c r="F4" s="2"/>
      <c r="G4" s="2"/>
      <c r="H4" s="24" t="s">
        <v>10</v>
      </c>
      <c r="I4" s="728"/>
      <c r="J4" s="719"/>
      <c r="K4" s="720"/>
    </row>
    <row r="5" spans="1:11" ht="15" customHeight="1" x14ac:dyDescent="0.15">
      <c r="A5" s="67" t="s">
        <v>12</v>
      </c>
      <c r="B5" s="70"/>
      <c r="C5" s="62"/>
      <c r="D5" s="2"/>
      <c r="E5" s="2"/>
      <c r="F5" s="2"/>
      <c r="G5" s="17" t="s">
        <v>13</v>
      </c>
      <c r="H5" s="12"/>
      <c r="I5" s="5"/>
      <c r="J5" s="682"/>
      <c r="K5" s="692"/>
    </row>
    <row r="6" spans="1:11" ht="15" customHeight="1" x14ac:dyDescent="0.15">
      <c r="A6" s="69" t="s">
        <v>112</v>
      </c>
      <c r="B6" s="70" t="s">
        <v>20</v>
      </c>
      <c r="C6" s="37"/>
      <c r="D6" s="32"/>
      <c r="E6" s="32"/>
      <c r="F6" s="32"/>
      <c r="G6" s="32"/>
      <c r="H6" s="54"/>
      <c r="I6" s="5">
        <f>COUNTIFS(B6:H6,"&lt;&gt;空",B6:H6,"&lt;&gt;休",B6:H6,"&lt;&gt;調",B6:H6,"&lt;&gt;",B6:H6,"&lt;&gt;調整休")</f>
        <v>1</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COUNTIF(B6:H6,"13-16"))*(3)+(COUNTIF(B6:H6,"工場9:30-15"))*(5)+(COUNTIF(B6:H6,"工場9-15"))*(5.5)+(COUNTIF(B6:H6,"Y10-・店15-"))*(6.25)</f>
        <v>4.5</v>
      </c>
      <c r="K6" s="692"/>
    </row>
    <row r="7" spans="1:11" ht="15" customHeight="1" x14ac:dyDescent="0.15">
      <c r="A7" s="71" t="s">
        <v>113</v>
      </c>
      <c r="B7" s="70" t="s">
        <v>21</v>
      </c>
      <c r="C7" s="62"/>
      <c r="D7" s="32"/>
      <c r="E7" s="32"/>
      <c r="F7" s="32"/>
      <c r="G7" s="32"/>
      <c r="H7" s="12"/>
      <c r="I7" s="5">
        <f>COUNTIFS(B7:H7,"&lt;&gt;空",B7:H7,"&lt;&gt;休",B7:H7,"&lt;&gt;調",B7:H7,"&lt;&gt;",B7:H7,"&lt;&gt;調整休")</f>
        <v>1</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COUNTIF(B7:H7,"13-16"))*(3)+(COUNTIF(B7:H7,"12-16"))*(4)</f>
        <v>4.5</v>
      </c>
      <c r="K7" s="692"/>
    </row>
    <row r="8" spans="1:11" ht="15" customHeight="1" x14ac:dyDescent="0.15">
      <c r="A8" s="71" t="s">
        <v>114</v>
      </c>
      <c r="B8" s="70"/>
      <c r="C8" s="62"/>
      <c r="D8" s="32"/>
      <c r="E8" s="32"/>
      <c r="F8" s="32"/>
      <c r="G8" s="32"/>
      <c r="H8" s="116" t="s">
        <v>116</v>
      </c>
      <c r="I8" s="5">
        <f>COUNTIFS(B8:H8,"&lt;&gt;空",B8:H8,"&lt;&gt;休",B8:H8,"&lt;&gt;調",B8:H8,"&lt;&gt;",B8:H8,"&lt;&gt;調整休")</f>
        <v>1</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(4)+(COUNTIF(B8:H8,"16-19"))*(4)+(COUNTIF(B8:H8,"13-16"))*(3)+(COUNTIF(B8:H8,"12:30-17:30"))*(4.5)</f>
        <v>4.5</v>
      </c>
      <c r="K8" s="692"/>
    </row>
    <row r="9" spans="1:11" ht="15" customHeight="1" x14ac:dyDescent="0.15">
      <c r="A9" s="71" t="s">
        <v>115</v>
      </c>
      <c r="B9" s="70" t="s">
        <v>21</v>
      </c>
      <c r="C9" s="39"/>
      <c r="D9" s="38"/>
      <c r="E9" s="38"/>
      <c r="F9" s="38"/>
      <c r="G9" s="38"/>
      <c r="H9" s="12" t="s">
        <v>21</v>
      </c>
      <c r="I9" s="5">
        <f t="shared" ref="I9:I12" si="0">COUNTIFS(B9:H9,"&lt;&gt;空",B9:H9,"&lt;&gt;休",B9:H9,"&lt;&gt;調",B9:H9,"&lt;&gt;",B9:H9,"&lt;&gt;調整休")</f>
        <v>2</v>
      </c>
      <c r="J9" s="682">
        <f t="shared" ref="J9:J10" si="1">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13:30-19"))*(5)+(COUNTIF(B9:H9,"14-17"))*(4)+(COUNTIF(B9:H9,"16-19"))*(4)+(COUNTIF(B9:H9,"13-16"))*(3)</f>
        <v>9</v>
      </c>
      <c r="K9" s="692"/>
    </row>
    <row r="10" spans="1:11" ht="15" customHeight="1" x14ac:dyDescent="0.15">
      <c r="A10" s="138" t="s">
        <v>128</v>
      </c>
      <c r="B10" s="70" t="s">
        <v>20</v>
      </c>
      <c r="C10" s="39"/>
      <c r="D10" s="38"/>
      <c r="E10" s="38"/>
      <c r="F10" s="38"/>
      <c r="G10" s="38"/>
      <c r="H10" s="12" t="s">
        <v>20</v>
      </c>
      <c r="I10" s="5">
        <f t="shared" si="0"/>
        <v>2</v>
      </c>
      <c r="J10" s="682">
        <f t="shared" si="1"/>
        <v>9</v>
      </c>
      <c r="K10" s="692"/>
    </row>
    <row r="11" spans="1:11" ht="15" customHeight="1" x14ac:dyDescent="0.15">
      <c r="A11" s="138" t="s">
        <v>197</v>
      </c>
      <c r="B11" s="145"/>
      <c r="C11" s="39"/>
      <c r="D11" s="38"/>
      <c r="E11" s="38"/>
      <c r="F11" s="38"/>
      <c r="G11" s="38"/>
      <c r="H11" s="29" t="s">
        <v>72</v>
      </c>
      <c r="I11" s="5">
        <f t="shared" si="0"/>
        <v>1</v>
      </c>
      <c r="J11" s="682">
        <f>SUM(COUNTIF(B11:H11,"9-14:30"))*(5)+(COUNTIF(B11:H11,"9-20"))*(10)+(COUNTIF(B11:H11,"9-19"))*(9)+(COUNTIF(B11:H11,"9-18"))*(8)+(COUNTIF(B11:H11,"9-17"))*(7.25)+(COUNTIF(B11:H11,"9-16"))*(6.25)+(COUNTIF(B11:H11,"9-15"))*(5.5)+(COUNTIF(B11:H11,"9-14"))*(4.5)+(COUNTIF(B11:H11,"9-13,17-20"))*(7)+(COUNTIF(B11:H11,"9-13"))*(4)+(COUNTIF(B11:H11,"9-12,18-20"))*(5)+(COUNTIF(B11:H11,"9-12,16-20"))*(7)+(COUNTIF(B11:H11,"9-12,16-19"))*(6)+(COUNTIF(B11:H11,"9-13,16-20"))*(6)+(COUNTIF(B11:H11,"9-12"))*(3)+(COUNTIF(B11:H11,"9-11:30"))*(2.5)+(COUNTIF(B11:H11,"9-11,16-19"))*(5)+(COUNTIF(B11:H11,"9-11"))*(2)+(COUNTIF(B11:H11,"9:30-11:30,16-19"))*(5)+(COUNTIF(B11:H11,"19-20"))*(1)+(COUNTIF(B11:H11,"17-20"))*(3)+(COUNTIF(B11:H11,"16-20"))*(4)+(COUNTIF(B11:H11,"15-20"))*(4.5)+(COUNTIF(B11:H11,"15-19"))*(4)+(COUNTIF(B11:H11,"14-20"))*(5.5)+(COUNTIF(B11:H11,"14-19"))*(4.5)+(COUNTIF(B11:H11,"14:30-20"))*(5)+(COUNTIF(B11:H11,"13-20"))*(6.25)+(COUNTIF(B11:H11,"13-19"))*(5.5)+(COUNTIF(B11:H11,"13-18"))*(4.5)+(COUNTIF(B11:H11,"13-17"))*(4)+(COUNTIF(B11:H11,"12-20"))*(7.25)+(COUNTIF(B11:H11,"10-20"))*(9)+(COUNTIF(B11:H11,"10-15"))*(4.5)+(COUNTIF(B11:H11,"12-18"))*(5.5)+(COUNTIF(B11:H11,"10-12,14-19"))*(6.5)+(COUNTIF(B11:H11,"10-14"))*(4)+(COUNTIF(B11:H11,"13:30-19"))*(5)+(COUNTIF(B11:H11,"14-17"))*(4)+(COUNTIF(B11:H11,"16-19"))*(3)+(COUNTIF(B11:H11,"13-16"))*(3)</f>
        <v>3</v>
      </c>
      <c r="K11" s="692"/>
    </row>
    <row r="12" spans="1:11" ht="15" customHeight="1" x14ac:dyDescent="0.15">
      <c r="A12" s="138" t="s">
        <v>202</v>
      </c>
      <c r="B12" s="70" t="s">
        <v>20</v>
      </c>
      <c r="C12" s="39"/>
      <c r="D12" s="38"/>
      <c r="E12" s="38"/>
      <c r="F12" s="38"/>
      <c r="G12" s="38"/>
      <c r="H12" s="12" t="s">
        <v>20</v>
      </c>
      <c r="I12" s="5">
        <f t="shared" si="0"/>
        <v>2</v>
      </c>
      <c r="J12" s="682">
        <f>SUM(COUNTIF(B12:H12,"9-14:30"))*(5)+(COUNTIF(B12:H12,"9-20"))*(10)+(COUNTIF(B12:H12,"9-19"))*(9)+(COUNTIF(B12:H12,"9-18"))*(8)+(COUNTIF(B12:H12,"9-17"))*(7.25)+(COUNTIF(B12:H12,"9-16"))*(6.25)+(COUNTIF(B12:H12,"9-15"))*(5.5)+(COUNTIF(B12:H12,"9-14"))*(4.5)+(COUNTIF(B12:H12,"9-13,17-20"))*(7)+(COUNTIF(B12:H12,"9-13"))*(4)+(COUNTIF(B12:H12,"9-12,18-20"))*(5)+(COUNTIF(B12:H12,"9-12,16-20"))*(7)+(COUNTIF(B12:H12,"9-12,16-19"))*(6)+(COUNTIF(B12:H12,"9-13,16-20"))*(6)+(COUNTIF(B12:H12,"9-12"))*(3)+(COUNTIF(B12:H12,"9-11:30"))*(2.5)+(COUNTIF(B12:H12,"9-11,16-19"))*(5)+(COUNTIF(B12:H12,"9-11"))*(2)+(COUNTIF(B12:H12,"9:30-11:30,16-19"))*(5)+(COUNTIF(B12:H12,"19-20"))*(1)+(COUNTIF(B12:H12,"17-20"))*(3)+(COUNTIF(B12:H12,"16-20"))*(4)+(COUNTIF(B12:H12,"15-20"))*(4.5)+(COUNTIF(B12:H12,"15-19"))*(4)+(COUNTIF(B12:H12,"14-20"))*(5.5)+(COUNTIF(B12:H12,"14-19"))*(4.5)+(COUNTIF(B12:H12,"14:30-20"))*(5)+(COUNTIF(B12:H12,"13-20"))*(6.25)+(COUNTIF(B12:H12,"13-19"))*(5.5)+(COUNTIF(B12:H12,"13-18"))*(4.5)+(COUNTIF(B12:H12,"13-17"))*(4)+(COUNTIF(B12:H12,"12-20"))*(7.25)+(COUNTIF(B12:H12,"10-20"))*(9)+(COUNTIF(B12:H12,"10-15"))*(4.5)+(COUNTIF(B12:H12,"12-18"))*(5.5)+(COUNTIF(B12:H12,"10-12,14-19"))*(6.5)+(COUNTIF(B12:H12,"10-14"))*(4)+(COUNTIF(B12:H12,"13:30-19"))*(5)+(COUNTIF(B12:H12,"14-17"))*(4)+(COUNTIF(B12:H12,"16-19"))*(3)+(COUNTIF(B12:H12,"13-16"))*(3)</f>
        <v>9</v>
      </c>
      <c r="K12" s="692"/>
    </row>
    <row r="13" spans="1:11" ht="15" customHeight="1" thickBot="1" x14ac:dyDescent="0.2">
      <c r="A13" s="148" t="s">
        <v>66</v>
      </c>
      <c r="B13" s="149"/>
      <c r="C13" s="39"/>
      <c r="D13" s="38"/>
      <c r="E13" s="38"/>
      <c r="F13" s="38"/>
      <c r="G13" s="38"/>
      <c r="H13" s="117"/>
      <c r="I13" s="27"/>
      <c r="J13" s="48"/>
      <c r="K13" s="102"/>
    </row>
    <row r="14" spans="1:11" ht="15" customHeight="1" x14ac:dyDescent="0.15">
      <c r="A14" s="33" t="s">
        <v>0</v>
      </c>
      <c r="B14" s="53">
        <v>45810</v>
      </c>
      <c r="C14" s="53">
        <v>45811</v>
      </c>
      <c r="D14" s="53">
        <v>45812</v>
      </c>
      <c r="E14" s="53">
        <v>45813</v>
      </c>
      <c r="F14" s="53">
        <v>45814</v>
      </c>
      <c r="G14" s="53">
        <v>45815</v>
      </c>
      <c r="H14" s="53">
        <v>45816</v>
      </c>
      <c r="I14" s="7"/>
      <c r="J14" s="717" t="s">
        <v>2</v>
      </c>
      <c r="K14" s="718"/>
    </row>
    <row r="15" spans="1:11" ht="15" customHeight="1" x14ac:dyDescent="0.15">
      <c r="A15" s="22" t="s">
        <v>3</v>
      </c>
      <c r="B15" s="2" t="s">
        <v>4</v>
      </c>
      <c r="C15" s="2" t="s">
        <v>5</v>
      </c>
      <c r="D15" s="21" t="s">
        <v>6</v>
      </c>
      <c r="E15" s="2" t="s">
        <v>7</v>
      </c>
      <c r="F15" s="2" t="s">
        <v>8</v>
      </c>
      <c r="G15" s="2" t="s">
        <v>9</v>
      </c>
      <c r="H15" s="24" t="s">
        <v>10</v>
      </c>
      <c r="I15" s="8"/>
      <c r="J15" s="719"/>
      <c r="K15" s="720"/>
    </row>
    <row r="16" spans="1:11" ht="15" customHeight="1" x14ac:dyDescent="0.15">
      <c r="A16" s="17" t="s">
        <v>12</v>
      </c>
      <c r="B16" s="12"/>
      <c r="C16" s="2"/>
      <c r="D16" s="2"/>
      <c r="E16" s="12"/>
      <c r="F16" s="12"/>
      <c r="G16" s="12"/>
      <c r="H16" s="12"/>
      <c r="I16" s="5"/>
      <c r="J16" s="682"/>
      <c r="K16" s="692"/>
    </row>
    <row r="17" spans="1:11" ht="15" customHeight="1" x14ac:dyDescent="0.15">
      <c r="A17" s="19" t="s">
        <v>112</v>
      </c>
      <c r="B17" s="12" t="s">
        <v>20</v>
      </c>
      <c r="C17" s="26"/>
      <c r="D17" s="32"/>
      <c r="E17" s="54" t="s">
        <v>67</v>
      </c>
      <c r="F17" s="118" t="s">
        <v>179</v>
      </c>
      <c r="G17" s="54" t="s">
        <v>67</v>
      </c>
      <c r="H17" s="54"/>
      <c r="I17" s="5">
        <f>COUNTIFS(B17:H17,"&lt;&gt;空",B17:H17,"&lt;&gt;休",B17:H17,"&lt;&gt;調",B17:H17,"&lt;&gt;",B17:H17,"&lt;&gt;調整休")</f>
        <v>4</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13:30-19"))*(5)+(COUNTIF(B17:H17,"14-17"))*(4)+(COUNTIF(B17:H17,"16-19"))*(4)+(COUNTIF(B17:H17,"13-16"))*(3)+(COUNTIF(B17:H17,"工場9:30-15"))*(5)+(COUNTIF(B17:H17,"工場9-15"))*(5.5)+(COUNTIF(B17:H17,"Y10-・店15-"))*(6.25)</f>
        <v>19</v>
      </c>
      <c r="K17" s="692"/>
    </row>
    <row r="18" spans="1:11" ht="15" customHeight="1" x14ac:dyDescent="0.15">
      <c r="A18" s="20" t="s">
        <v>113</v>
      </c>
      <c r="B18" s="12" t="s">
        <v>21</v>
      </c>
      <c r="C18" s="2"/>
      <c r="D18" s="32"/>
      <c r="E18" s="12" t="s">
        <v>21</v>
      </c>
      <c r="F18" s="54" t="s">
        <v>20</v>
      </c>
      <c r="G18" s="54"/>
      <c r="H18" s="12"/>
      <c r="I18" s="5">
        <f>COUNTIFS(B18:H18,"&lt;&gt;空",B18:H18,"&lt;&gt;休",B18:H18,"&lt;&gt;調",B18:H18,"&lt;&gt;",B18:H18,"&lt;&gt;調整休")</f>
        <v>3</v>
      </c>
      <c r="J18" s="682">
        <f>SUM(COUNTIF(B18:H18,"9-14:30"))*(5)+(COUNTIF(B18:H18,"9-20"))*(10)+(COUNTIF(B18:H18,"9-19"))*(9)+(COUNTIF(B18:H18,"9-18"))*(8)+(COUNTIF(B18:H18,"9-17"))*(7.25)+(COUNTIF(B18:H18,"9-16"))*(6.25)+(COUNTIF(B18:H18,"9-15"))*(5.5)+(COUNTIF(B18:H18,"9-14"))*(4.5)+(COUNTIF(B18:H18,"9-13,17-20"))*(7)+(COUNTIF(B18:H18,"9-13"))*(4)+(COUNTIF(B18:H18,"9-12,18-20"))*(5)+(COUNTIF(B18:H18,"9-12,16-20"))*(7)+(COUNTIF(B18:H18,"9-12,16-19"))*(6)+(COUNTIF(B18:H18,"9-13,16-20"))*(6)+(COUNTIF(B18:H18,"9-12"))*(3)+(COUNTIF(B18:H18,"9-11:30"))*(2.5)+(COUNTIF(B18:H18,"9-11,16-19"))*(5)+(COUNTIF(B18:H18,"9-11"))*(2)+(COUNTIF(B18:H18,"9:30-11:30,16-19"))*(5)+(COUNTIF(B18:H18,"19-20"))*(1)+(COUNTIF(B18:H18,"17-20"))*(3)+(COUNTIF(B18:H18,"16-20"))*(4)+(COUNTIF(B18:H18,"15-20"))*(4.5)+(COUNTIF(B18:H18,"15-19"))*(4)+(COUNTIF(B18:H18,"14-20"))*(5.5)+(COUNTIF(B18:H18,"14-19"))*(4.5)+(COUNTIF(B18:H18,"14:30-20"))*(5)+(COUNTIF(B18:H18,"13-20"))*(6.25)+(COUNTIF(B18:H18,"13-19"))*(5.5)+(COUNTIF(B18:H18,"13-18"))*(4.5)+(COUNTIF(B18:H18,"13-17"))*(4)+(COUNTIF(B18:H18,"12-20"))*(7.25)+(COUNTIF(B18:H18,"10-20"))*(9)+(COUNTIF(B18:H18,"10-15"))*(4.5)+(COUNTIF(B18:H18,"12-18"))*(5.5)+(COUNTIF(B18:H18,"10-12,14-19"))*(6.5)+(COUNTIF(B18:H18,"10-14"))*(4)+(COUNTIF(B18:H18,"13:30-19"))*(5)+(COUNTIF(B18:H18,"14-17"))*(4)+(COUNTIF(B18:H18,"16-19"))*(4)+(COUNTIF(B18:H18,"13-16"))*(3)+(COUNTIF(B18:H18,"12-16"))*(4)</f>
        <v>13.5</v>
      </c>
      <c r="K18" s="692"/>
    </row>
    <row r="19" spans="1:11" ht="15" customHeight="1" x14ac:dyDescent="0.15">
      <c r="A19" s="20" t="s">
        <v>114</v>
      </c>
      <c r="B19" s="12"/>
      <c r="C19" s="2"/>
      <c r="D19" s="32"/>
      <c r="E19" s="16"/>
      <c r="F19" s="54"/>
      <c r="G19" s="54" t="s">
        <v>20</v>
      </c>
      <c r="H19" s="116" t="s">
        <v>116</v>
      </c>
      <c r="I19" s="5">
        <f>COUNTIFS(B19:H19,"&lt;&gt;空",B19:H19,"&lt;&gt;休",B19:H19,"&lt;&gt;調",B19:H19,"&lt;&gt;",B19:H19,"&lt;&gt;調整休")</f>
        <v>2</v>
      </c>
      <c r="J19" s="682">
        <f>SUM(COUNTIF(B19:H19,"9-14:30"))*(5)+(COUNTIF(B19:H19,"9-20"))*(10)+(COUNTIF(B19:H19,"9-19"))*(9)+(COUNTIF(B19:H19,"9-18"))*(8)+(COUNTIF(B19:H19,"9-17"))*(7.25)+(COUNTIF(B19:H19,"9-16"))*(6.25)+(COUNTIF(B19:H19,"9-15"))*(5.5)+(COUNTIF(B19:H19,"9-14"))*(4.5)+(COUNTIF(B19:H19,"9-13,17-20"))*(7)+(COUNTIF(B19:H19,"9-13"))*(4)+(COUNTIF(B19:H19,"9-12,18-20"))*(5)+(COUNTIF(B19:H19,"9-12,16-20"))*(7)+(COUNTIF(B19:H19,"9-12,16-19"))*(6)+(COUNTIF(B19:H19,"9-13,16-20"))*(6)+(COUNTIF(B19:H19,"9-12"))*(3)+(COUNTIF(B19:H19,"9-11:30"))*(2.5)+(COUNTIF(B19:H19,"9-11,16-19"))*(5)+(COUNTIF(B19:H19,"9-11"))*(2)+(COUNTIF(B19:H19,"9:30-11:30,16-19"))*(5)+(COUNTIF(B19:H19,"19-20"))*(1)+(COUNTIF(B19:H19,"17-20"))*(3)+(COUNTIF(B19:H19,"16-20"))*(4)+(COUNTIF(B19:H19,"15-20"))*(4.5)+(COUNTIF(B19:H19,"15-19"))*(4)+(COUNTIF(B19:H19,"14-20"))*(5.5)+(COUNTIF(B19:H19,"14-19"))*(4.5)+(COUNTIF(B19:H19,"14:30-20"))*(5)+(COUNTIF(B19:H19,"13-20"))*(6.25)+(COUNTIF(B19:H19,"13-19"))*(5.5)+(COUNTIF(B19:H19,"13-18"))*(4.5)+(COUNTIF(B19:H19,"13-17"))*(4)+(COUNTIF(B19:H19,"12-20"))*(7.25)+(COUNTIF(B19:H19,"10-20"))*(9)+(COUNTIF(B19:H19,"10-15"))*(4.5)+(COUNTIF(B19:H19,"12-18"))*(5.5)+(COUNTIF(B19:H19,"10-12,14-19"))*(6.5)+(COUNTIF(B19:H19,"10-14"))*(4)+(COUNTIF(B19:H19,"13:30-19"))*(5)+(COUNTIF(B19:H19,"14-17"))*(4)+(COUNTIF(B19:H19,"16-19"))*(4)+(COUNTIF(B19:H19,"13-16"))*(3)+(COUNTIF(B19:H19,"12:30-17:30"))*(4.5)</f>
        <v>9</v>
      </c>
      <c r="K19" s="692"/>
    </row>
    <row r="20" spans="1:11" ht="15" customHeight="1" x14ac:dyDescent="0.15">
      <c r="A20" s="20" t="s">
        <v>115</v>
      </c>
      <c r="B20" s="12" t="s">
        <v>21</v>
      </c>
      <c r="C20" s="38"/>
      <c r="D20" s="38"/>
      <c r="E20" s="12"/>
      <c r="F20" s="40"/>
      <c r="G20" s="12" t="s">
        <v>21</v>
      </c>
      <c r="H20" s="12" t="s">
        <v>21</v>
      </c>
      <c r="I20" s="5">
        <f t="shared" ref="I20:I23" si="2">COUNTIFS(B20:H20,"&lt;&gt;空",B20:H20,"&lt;&gt;休",B20:H20,"&lt;&gt;調",B20:H20,"&lt;&gt;",B20:H20,"&lt;&gt;調整休")</f>
        <v>3</v>
      </c>
      <c r="J20" s="682">
        <f t="shared" ref="J20:J21" si="3">SUM(COUNTIF(B20:H20,"9-14:30"))*(5)+(COUNTIF(B20:H20,"9-20"))*(10)+(COUNTIF(B20:H20,"9-19"))*(9)+(COUNTIF(B20:H20,"9-18"))*(8)+(COUNTIF(B20:H20,"9-17"))*(7.25)+(COUNTIF(B20:H20,"9-16"))*(6.25)+(COUNTIF(B20:H20,"9-15"))*(5.5)+(COUNTIF(B20:H20,"9-14"))*(4.5)+(COUNTIF(B20:H20,"9-13,17-20"))*(7)+(COUNTIF(B20:H20,"9-13"))*(4)+(COUNTIF(B20:H20,"9-12,18-20"))*(5)+(COUNTIF(B20:H20,"9-12,16-20"))*(7)+(COUNTIF(B20:H20,"9-12,16-19"))*(6)+(COUNTIF(B20:H20,"9-13,16-20"))*(6)+(COUNTIF(B20:H20,"9-12"))*(3)+(COUNTIF(B20:H20,"9-11:30"))*(2.5)+(COUNTIF(B20:H20,"9-11,16-19"))*(5)+(COUNTIF(B20:H20,"9-11"))*(2)+(COUNTIF(B20:H20,"9:30-11:30,16-19"))*(5)+(COUNTIF(B20:H20,"19-20"))*(1)+(COUNTIF(B20:H20,"17-20"))*(3)+(COUNTIF(B20:H20,"16-20"))*(4)+(COUNTIF(B20:H20,"15-20"))*(4.5)+(COUNTIF(B20:H20,"15-19"))*(4)+(COUNTIF(B20:H20,"14-20"))*(5.5)+(COUNTIF(B20:H20,"14-19"))*(4.5)+(COUNTIF(B20:H20,"14:30-20"))*(5)+(COUNTIF(B20:H20,"13-20"))*(6.25)+(COUNTIF(B20:H20,"13-19"))*(5.5)+(COUNTIF(B20:H20,"13-18"))*(4.5)+(COUNTIF(B20:H20,"13-17"))*(4)+(COUNTIF(B20:H20,"12-20"))*(7.25)+(COUNTIF(B20:H20,"10-20"))*(9)+(COUNTIF(B20:H20,"10-15"))*(4.5)+(COUNTIF(B20:H20,"12-18"))*(5.5)+(COUNTIF(B20:H20,"10-12,14-19"))*(6.5)+(COUNTIF(B20:H20,"10-14"))*(4)+(COUNTIF(B20:H20,"13:30-19"))*(5)+(COUNTIF(B20:H20,"14-17"))*(4)+(COUNTIF(B20:H20,"16-19"))*(4)+(COUNTIF(B20:H20,"13-16"))*(3)</f>
        <v>13.5</v>
      </c>
      <c r="K20" s="692"/>
    </row>
    <row r="21" spans="1:11" ht="15" customHeight="1" x14ac:dyDescent="0.15">
      <c r="A21" s="47" t="s">
        <v>128</v>
      </c>
      <c r="B21" s="12" t="s">
        <v>20</v>
      </c>
      <c r="C21" s="38"/>
      <c r="D21" s="38"/>
      <c r="E21" s="29"/>
      <c r="F21" s="29" t="s">
        <v>20</v>
      </c>
      <c r="G21" s="12"/>
      <c r="H21" s="12" t="s">
        <v>20</v>
      </c>
      <c r="I21" s="5">
        <f t="shared" si="2"/>
        <v>3</v>
      </c>
      <c r="J21" s="682">
        <f t="shared" si="3"/>
        <v>13.5</v>
      </c>
      <c r="K21" s="692"/>
    </row>
    <row r="22" spans="1:11" ht="15" customHeight="1" x14ac:dyDescent="0.15">
      <c r="A22" s="47" t="s">
        <v>197</v>
      </c>
      <c r="B22" s="29"/>
      <c r="C22" s="38"/>
      <c r="D22" s="38"/>
      <c r="E22" s="29"/>
      <c r="F22" s="29" t="s">
        <v>27</v>
      </c>
      <c r="G22" s="29" t="s">
        <v>72</v>
      </c>
      <c r="H22" s="29" t="s">
        <v>72</v>
      </c>
      <c r="I22" s="5">
        <f t="shared" si="2"/>
        <v>3</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(3)+(COUNTIF(B22:H22,"13-16"))*(3)</f>
        <v>9</v>
      </c>
      <c r="K22" s="692"/>
    </row>
    <row r="23" spans="1:11" ht="15" customHeight="1" x14ac:dyDescent="0.15">
      <c r="A23" s="47" t="s">
        <v>202</v>
      </c>
      <c r="B23" s="12" t="s">
        <v>20</v>
      </c>
      <c r="C23" s="38"/>
      <c r="D23" s="38"/>
      <c r="E23" s="29"/>
      <c r="F23" s="29"/>
      <c r="G23" s="12" t="s">
        <v>20</v>
      </c>
      <c r="H23" s="12" t="s">
        <v>20</v>
      </c>
      <c r="I23" s="5">
        <f t="shared" si="2"/>
        <v>3</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(3)+(COUNTIF(B23:H23,"13-16"))*(3)</f>
        <v>13.5</v>
      </c>
      <c r="K23" s="692"/>
    </row>
    <row r="24" spans="1:11" ht="15" customHeight="1" x14ac:dyDescent="0.15">
      <c r="A24" s="114" t="s">
        <v>66</v>
      </c>
      <c r="B24" s="40"/>
      <c r="C24" s="38"/>
      <c r="D24" s="38"/>
      <c r="E24" s="29"/>
      <c r="F24" s="117" t="s">
        <v>182</v>
      </c>
      <c r="G24" s="117"/>
      <c r="H24" s="117"/>
      <c r="I24" s="27"/>
      <c r="J24" s="48"/>
      <c r="K24" s="102"/>
    </row>
    <row r="25" spans="1:11" ht="15" customHeight="1" x14ac:dyDescent="0.15">
      <c r="A25" s="22" t="s">
        <v>0</v>
      </c>
      <c r="B25" s="23">
        <v>45817</v>
      </c>
      <c r="C25" s="23">
        <v>45818</v>
      </c>
      <c r="D25" s="23">
        <v>45819</v>
      </c>
      <c r="E25" s="23">
        <v>45820</v>
      </c>
      <c r="F25" s="23">
        <v>45821</v>
      </c>
      <c r="G25" s="23">
        <v>45822</v>
      </c>
      <c r="H25" s="23">
        <v>45823</v>
      </c>
      <c r="I25" s="7"/>
      <c r="J25" s="717" t="s">
        <v>2</v>
      </c>
      <c r="K25" s="718"/>
    </row>
    <row r="26" spans="1:11" ht="15" customHeight="1" x14ac:dyDescent="0.15">
      <c r="A26" s="22" t="s">
        <v>3</v>
      </c>
      <c r="B26" s="2" t="s">
        <v>4</v>
      </c>
      <c r="C26" s="21" t="s">
        <v>5</v>
      </c>
      <c r="D26" s="21" t="s">
        <v>6</v>
      </c>
      <c r="E26" s="2" t="s">
        <v>7</v>
      </c>
      <c r="F26" s="2" t="s">
        <v>8</v>
      </c>
      <c r="G26" s="2" t="s">
        <v>9</v>
      </c>
      <c r="H26" s="24" t="s">
        <v>10</v>
      </c>
      <c r="I26" s="8"/>
      <c r="J26" s="719"/>
      <c r="K26" s="720"/>
    </row>
    <row r="27" spans="1:11" ht="15" customHeight="1" x14ac:dyDescent="0.15">
      <c r="A27" s="17" t="s">
        <v>13</v>
      </c>
      <c r="B27" s="12"/>
      <c r="C27" s="2"/>
      <c r="D27" s="2"/>
      <c r="E27" s="12"/>
      <c r="F27" s="12"/>
      <c r="G27" s="12"/>
      <c r="H27" s="12"/>
      <c r="I27" s="51"/>
      <c r="J27" s="721"/>
      <c r="K27" s="722"/>
    </row>
    <row r="28" spans="1:11" ht="15" customHeight="1" x14ac:dyDescent="0.15">
      <c r="A28" s="19" t="s">
        <v>112</v>
      </c>
      <c r="B28" s="12" t="s">
        <v>20</v>
      </c>
      <c r="C28" s="26"/>
      <c r="D28" s="32"/>
      <c r="E28" s="54" t="s">
        <v>67</v>
      </c>
      <c r="F28" s="118" t="s">
        <v>179</v>
      </c>
      <c r="G28" s="54" t="s">
        <v>67</v>
      </c>
      <c r="H28" s="54"/>
      <c r="I28" s="5">
        <f>COUNTIFS(B28:H28,"&lt;&gt;空",B28:H28,"&lt;&gt;休",B28:H28,"&lt;&gt;調",B28:H28,"&lt;&gt;",B28:H28,"&lt;&gt;調整休")</f>
        <v>4</v>
      </c>
      <c r="J28" s="682">
        <f>SUM(COUNTIF(B28:H28,"9-14:30"))*(5)+(COUNTIF(B28:H28,"9-20"))*(10)+(COUNTIF(B28:H28,"9-19"))*(9)+(COUNTIF(B28:H28,"9-18"))*(8)+(COUNTIF(B28:H28,"9-17"))*(7.25)+(COUNTIF(B28:H28,"9-16"))*(6.25)+(COUNTIF(B28:H28,"9-15"))*(5.5)+(COUNTIF(B28:H28,"9-14"))*(4.5)+(COUNTIF(B28:H28,"9-13,17-20"))*(7)+(COUNTIF(B28:H28,"9-13"))*(4)+(COUNTIF(B28:H28,"9-12,18-20"))*(5)+(COUNTIF(B28:H28,"9-12,16-20"))*(7)+(COUNTIF(B28:H28,"9-12,16-19"))*(6)+(COUNTIF(B28:H28,"9-13,16-20"))*(6)+(COUNTIF(B28:H28,"9-12"))*(3)+(COUNTIF(B28:H28,"9-11:30"))*(2.5)+(COUNTIF(B28:H28,"9-11,16-19"))*(5)+(COUNTIF(B28:H28,"9-11"))*(2)+(COUNTIF(B28:H28,"9:30-11:30,16-19"))*(5)+(COUNTIF(B28:H28,"19-20"))*(1)+(COUNTIF(B28:H28,"17-20"))*(3)+(COUNTIF(B28:H28,"16-20"))*(4)+(COUNTIF(B28:H28,"15-20"))*(4.5)+(COUNTIF(B28:H28,"15-19"))*(4)+(COUNTIF(B28:H28,"14-20"))*(5.5)+(COUNTIF(B28:H28,"14-19"))*(4.5)+(COUNTIF(B28:H28,"14:30-20"))*(5)+(COUNTIF(B28:H28,"13-20"))*(6.25)+(COUNTIF(B28:H28,"13-19"))*(5.5)+(COUNTIF(B28:H28,"13-18"))*(4.5)+(COUNTIF(B28:H28,"13-17"))*(4)+(COUNTIF(B28:H28,"12-20"))*(7.25)+(COUNTIF(B28:H28,"10-20"))*(9)+(COUNTIF(B28:H28,"10-15"))*(4.5)+(COUNTIF(B28:H28,"12-18"))*(5.5)+(COUNTIF(B28:H28,"10-12,14-19"))*(6.5)+(COUNTIF(B28:H28,"10-14"))*(4)+(COUNTIF(B28:H28,"13:30-19"))*(5)+(COUNTIF(B28:H28,"14-17"))*(4)+(COUNTIF(B28:H28,"16-19"))*(4)+(COUNTIF(B28:H28,"13-16"))*(3)+(COUNTIF(B28:H28,"工場9:30-15"))*(5)+(COUNTIF(B28:H28,"工場9-15"))*(5.5)+(COUNTIF(B28:H28,"Y10-・店15-"))*(6.25)</f>
        <v>19</v>
      </c>
      <c r="K28" s="692"/>
    </row>
    <row r="29" spans="1:11" ht="15" customHeight="1" x14ac:dyDescent="0.15">
      <c r="A29" s="20" t="s">
        <v>113</v>
      </c>
      <c r="B29" s="12" t="s">
        <v>21</v>
      </c>
      <c r="C29" s="2"/>
      <c r="D29" s="32"/>
      <c r="E29" s="12" t="s">
        <v>21</v>
      </c>
      <c r="F29" s="54" t="s">
        <v>20</v>
      </c>
      <c r="G29" s="54"/>
      <c r="H29" s="12"/>
      <c r="I29" s="5">
        <f>COUNTIFS(B29:H29,"&lt;&gt;空",B29:H29,"&lt;&gt;休",B29:H29,"&lt;&gt;調",B29:H29,"&lt;&gt;",B29:H29,"&lt;&gt;調整休")</f>
        <v>3</v>
      </c>
      <c r="J29" s="682">
        <f>SUM(COUNTIF(B29:H29,"9-14:30"))*(5)+(COUNTIF(B29:H29,"9-20"))*(10)+(COUNTIF(B29:H29,"9-19"))*(9)+(COUNTIF(B29:H29,"9-18"))*(8)+(COUNTIF(B29:H29,"9-17"))*(7.25)+(COUNTIF(B29:H29,"9-16"))*(6.25)+(COUNTIF(B29:H29,"9-15"))*(5.5)+(COUNTIF(B29:H29,"9-14"))*(4.5)+(COUNTIF(B29:H29,"9-13,17-20"))*(7)+(COUNTIF(B29:H29,"9-13"))*(4)+(COUNTIF(B29:H29,"9-12,18-20"))*(5)+(COUNTIF(B29:H29,"9-12,16-20"))*(7)+(COUNTIF(B29:H29,"9-12,16-19"))*(6)+(COUNTIF(B29:H29,"9-13,16-20"))*(6)+(COUNTIF(B29:H29,"9-12"))*(3)+(COUNTIF(B29:H29,"9-11:30"))*(2.5)+(COUNTIF(B29:H29,"9-11,16-19"))*(5)+(COUNTIF(B29:H29,"9-11"))*(2)+(COUNTIF(B29:H29,"9:30-11:30,16-19"))*(5)+(COUNTIF(B29:H29,"19-20"))*(1)+(COUNTIF(B29:H29,"17-20"))*(3)+(COUNTIF(B29:H29,"16-20"))*(4)+(COUNTIF(B29:H29,"15-20"))*(4.5)+(COUNTIF(B29:H29,"15-19"))*(4)+(COUNTIF(B29:H29,"14-20"))*(5.5)+(COUNTIF(B29:H29,"14-19"))*(4.5)+(COUNTIF(B29:H29,"14:30-20"))*(5)+(COUNTIF(B29:H29,"13-20"))*(6.25)+(COUNTIF(B29:H29,"13-19"))*(5.5)+(COUNTIF(B29:H29,"13-18"))*(4.5)+(COUNTIF(B29:H29,"13-17"))*(4)+(COUNTIF(B29:H29,"12-20"))*(7.25)+(COUNTIF(B29:H29,"10-20"))*(9)+(COUNTIF(B29:H29,"10-15"))*(4.5)+(COUNTIF(B29:H29,"12-18"))*(5.5)+(COUNTIF(B29:H29,"10-12,14-19"))*(6.5)+(COUNTIF(B29:H29,"10-14"))*(4)+(COUNTIF(B29:H29,"13:30-19"))*(5)+(COUNTIF(B29:H29,"14-17"))*(4)+(COUNTIF(B29:H29,"16-19"))*(4)+(COUNTIF(B29:H29,"13-16"))*(3)+(COUNTIF(B29:H29,"12-16"))*(4)</f>
        <v>13.5</v>
      </c>
      <c r="K29" s="692"/>
    </row>
    <row r="30" spans="1:11" ht="15" customHeight="1" x14ac:dyDescent="0.15">
      <c r="A30" s="20" t="s">
        <v>114</v>
      </c>
      <c r="B30" s="12"/>
      <c r="C30" s="2"/>
      <c r="D30" s="32"/>
      <c r="E30" s="16"/>
      <c r="F30" s="54"/>
      <c r="G30" s="54" t="s">
        <v>20</v>
      </c>
      <c r="H30" s="116" t="s">
        <v>116</v>
      </c>
      <c r="I30" s="5">
        <f>COUNTIFS(B30:H30,"&lt;&gt;空",B30:H30,"&lt;&gt;休",B30:H30,"&lt;&gt;調",B30:H30,"&lt;&gt;",B30:H30,"&lt;&gt;調整休")</f>
        <v>2</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COUNTIF(B30:H30,"13-16"))*(3)+(COUNTIF(B30:H30,"12:30-17:30"))*(4.5)</f>
        <v>9</v>
      </c>
      <c r="K30" s="692"/>
    </row>
    <row r="31" spans="1:11" ht="15" customHeight="1" x14ac:dyDescent="0.15">
      <c r="A31" s="20" t="s">
        <v>115</v>
      </c>
      <c r="B31" s="12" t="s">
        <v>21</v>
      </c>
      <c r="C31" s="38"/>
      <c r="D31" s="38"/>
      <c r="E31" s="12"/>
      <c r="F31" s="40"/>
      <c r="G31" s="12" t="s">
        <v>21</v>
      </c>
      <c r="H31" s="12" t="s">
        <v>21</v>
      </c>
      <c r="I31" s="5">
        <f t="shared" ref="I31:I34" si="4">COUNTIFS(B31:H31,"&lt;&gt;空",B31:H31,"&lt;&gt;休",B31:H31,"&lt;&gt;調",B31:H31,"&lt;&gt;",B31:H31,"&lt;&gt;調整休")</f>
        <v>3</v>
      </c>
      <c r="J31" s="682">
        <f t="shared" ref="J31:J32" si="5">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COUNTIF(B31:H31,"13-16"))*(3)</f>
        <v>13.5</v>
      </c>
      <c r="K31" s="692"/>
    </row>
    <row r="32" spans="1:11" ht="15" customHeight="1" x14ac:dyDescent="0.15">
      <c r="A32" s="47" t="s">
        <v>128</v>
      </c>
      <c r="B32" s="12" t="s">
        <v>20</v>
      </c>
      <c r="C32" s="38"/>
      <c r="D32" s="38"/>
      <c r="E32" s="29"/>
      <c r="F32" s="29" t="s">
        <v>20</v>
      </c>
      <c r="G32" s="12"/>
      <c r="H32" s="12" t="s">
        <v>20</v>
      </c>
      <c r="I32" s="5">
        <f t="shared" si="4"/>
        <v>3</v>
      </c>
      <c r="J32" s="682">
        <f t="shared" si="5"/>
        <v>13.5</v>
      </c>
      <c r="K32" s="692"/>
    </row>
    <row r="33" spans="1:11" ht="15" customHeight="1" x14ac:dyDescent="0.15">
      <c r="A33" s="47" t="s">
        <v>197</v>
      </c>
      <c r="B33" s="29"/>
      <c r="C33" s="38"/>
      <c r="D33" s="38"/>
      <c r="E33" s="29"/>
      <c r="F33" s="29" t="s">
        <v>27</v>
      </c>
      <c r="G33" s="29" t="s">
        <v>72</v>
      </c>
      <c r="H33" s="29" t="s">
        <v>72</v>
      </c>
      <c r="I33" s="5">
        <f t="shared" si="4"/>
        <v>3</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13:30-19"))*(5)+(COUNTIF(B33:H33,"14-17"))*(4)+(COUNTIF(B33:H33,"16-19"))*(3)+(COUNTIF(B33:H33,"13-16"))*(3)</f>
        <v>9</v>
      </c>
      <c r="K33" s="692"/>
    </row>
    <row r="34" spans="1:11" ht="15" customHeight="1" x14ac:dyDescent="0.15">
      <c r="A34" s="47" t="s">
        <v>202</v>
      </c>
      <c r="B34" s="12" t="s">
        <v>20</v>
      </c>
      <c r="C34" s="38"/>
      <c r="D34" s="38"/>
      <c r="E34" s="29"/>
      <c r="F34" s="29"/>
      <c r="G34" s="12" t="s">
        <v>20</v>
      </c>
      <c r="H34" s="12" t="s">
        <v>20</v>
      </c>
      <c r="I34" s="5">
        <f t="shared" si="4"/>
        <v>3</v>
      </c>
      <c r="J34" s="682">
        <f>SUM(COUNTIF(B34:H34,"9-14:30"))*(5)+(COUNTIF(B34:H34,"9-20"))*(10)+(COUNTIF(B34:H34,"9-19"))*(9)+(COUNTIF(B34:H34,"9-18"))*(8)+(COUNTIF(B34:H34,"9-17"))*(7.25)+(COUNTIF(B34:H34,"9-16"))*(6.25)+(COUNTIF(B34:H34,"9-15"))*(5.5)+(COUNTIF(B34:H34,"9-14"))*(4.5)+(COUNTIF(B34:H34,"9-13,17-20"))*(7)+(COUNTIF(B34:H34,"9-13"))*(4)+(COUNTIF(B34:H34,"9-12,18-20"))*(5)+(COUNTIF(B34:H34,"9-12,16-20"))*(7)+(COUNTIF(B34:H34,"9-12,16-19"))*(6)+(COUNTIF(B34:H34,"9-13,16-20"))*(6)+(COUNTIF(B34:H34,"9-12"))*(3)+(COUNTIF(B34:H34,"9-11:30"))*(2.5)+(COUNTIF(B34:H34,"9-11,16-19"))*(5)+(COUNTIF(B34:H34,"9-11"))*(2)+(COUNTIF(B34:H34,"9:30-11:30,16-19"))*(5)+(COUNTIF(B34:H34,"19-20"))*(1)+(COUNTIF(B34:H34,"17-20"))*(3)+(COUNTIF(B34:H34,"16-20"))*(4)+(COUNTIF(B34:H34,"15-20"))*(4.5)+(COUNTIF(B34:H34,"15-19"))*(4)+(COUNTIF(B34:H34,"14-20"))*(5.5)+(COUNTIF(B34:H34,"14-19"))*(4.5)+(COUNTIF(B34:H34,"14:30-20"))*(5)+(COUNTIF(B34:H34,"13-20"))*(6.25)+(COUNTIF(B34:H34,"13-19"))*(5.5)+(COUNTIF(B34:H34,"13-18"))*(4.5)+(COUNTIF(B34:H34,"13-17"))*(4)+(COUNTIF(B34:H34,"12-20"))*(7.25)+(COUNTIF(B34:H34,"10-20"))*(9)+(COUNTIF(B34:H34,"10-15"))*(4.5)+(COUNTIF(B34:H34,"12-18"))*(5.5)+(COUNTIF(B34:H34,"10-12,14-19"))*(6.5)+(COUNTIF(B34:H34,"10-14"))*(4)+(COUNTIF(B34:H34,"13:30-19"))*(5)+(COUNTIF(B34:H34,"14-17"))*(4)+(COUNTIF(B34:H34,"16-19"))*(3)+(COUNTIF(B34:H34,"13-16"))*(3)</f>
        <v>13.5</v>
      </c>
      <c r="K34" s="692"/>
    </row>
    <row r="35" spans="1:11" ht="15" customHeight="1" x14ac:dyDescent="0.15">
      <c r="A35" s="114" t="s">
        <v>66</v>
      </c>
      <c r="B35" s="40"/>
      <c r="C35" s="38"/>
      <c r="D35" s="38"/>
      <c r="E35" s="29"/>
      <c r="F35" s="117" t="s">
        <v>182</v>
      </c>
      <c r="G35" s="117"/>
      <c r="H35" s="117"/>
      <c r="I35" s="27"/>
      <c r="J35" s="48"/>
      <c r="K35" s="102"/>
    </row>
    <row r="36" spans="1:11" ht="15" customHeight="1" x14ac:dyDescent="0.15">
      <c r="A36" s="22" t="s">
        <v>0</v>
      </c>
      <c r="B36" s="90">
        <v>45824</v>
      </c>
      <c r="C36" s="90">
        <v>45825</v>
      </c>
      <c r="D36" s="90">
        <v>45826</v>
      </c>
      <c r="E36" s="90">
        <v>45827</v>
      </c>
      <c r="F36" s="90">
        <v>45828</v>
      </c>
      <c r="G36" s="90">
        <v>45829</v>
      </c>
      <c r="H36" s="90">
        <v>45830</v>
      </c>
      <c r="I36" s="7"/>
      <c r="J36" s="717" t="s">
        <v>2</v>
      </c>
      <c r="K36" s="718"/>
    </row>
    <row r="37" spans="1:11" ht="15" customHeight="1" x14ac:dyDescent="0.15">
      <c r="A37" s="22" t="s">
        <v>3</v>
      </c>
      <c r="B37" s="2" t="s">
        <v>4</v>
      </c>
      <c r="C37" s="21" t="s">
        <v>5</v>
      </c>
      <c r="D37" s="21" t="s">
        <v>6</v>
      </c>
      <c r="E37" s="2" t="s">
        <v>7</v>
      </c>
      <c r="F37" s="2" t="s">
        <v>8</v>
      </c>
      <c r="G37" s="2" t="s">
        <v>9</v>
      </c>
      <c r="H37" s="24" t="s">
        <v>10</v>
      </c>
      <c r="I37" s="8"/>
      <c r="J37" s="719"/>
      <c r="K37" s="720"/>
    </row>
    <row r="38" spans="1:11" ht="15" customHeight="1" x14ac:dyDescent="0.15">
      <c r="A38" s="17" t="s">
        <v>12</v>
      </c>
      <c r="B38" s="12"/>
      <c r="C38" s="2"/>
      <c r="D38" s="2"/>
      <c r="E38" s="12"/>
      <c r="F38" s="967" t="s">
        <v>60</v>
      </c>
      <c r="G38" s="968"/>
      <c r="H38" s="969"/>
      <c r="I38" s="5"/>
      <c r="J38" s="682"/>
      <c r="K38" s="692"/>
    </row>
    <row r="39" spans="1:11" ht="15" customHeight="1" x14ac:dyDescent="0.15">
      <c r="A39" s="19" t="s">
        <v>112</v>
      </c>
      <c r="B39" s="12" t="s">
        <v>20</v>
      </c>
      <c r="C39" s="26"/>
      <c r="D39" s="32"/>
      <c r="E39" s="54" t="s">
        <v>67</v>
      </c>
      <c r="F39" s="118" t="s">
        <v>179</v>
      </c>
      <c r="G39" s="54" t="s">
        <v>67</v>
      </c>
      <c r="H39" s="54"/>
      <c r="I39" s="5">
        <f>COUNTIFS(B39:H39,"&lt;&gt;空",B39:H39,"&lt;&gt;休",B39:H39,"&lt;&gt;調",B39:H39,"&lt;&gt;",B39:H39,"&lt;&gt;調整休")</f>
        <v>4</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COUNTIF(B39:H39,"13-16"))*(3)+(COUNTIF(B39:H39,"工場9:30-15"))*(5)+(COUNTIF(B39:H39,"工場9-15"))*(5.5)+(COUNTIF(B39:H39,"Y10-・店15-"))*(6.25)</f>
        <v>19</v>
      </c>
      <c r="K39" s="692"/>
    </row>
    <row r="40" spans="1:11" ht="15" customHeight="1" x14ac:dyDescent="0.15">
      <c r="A40" s="20" t="s">
        <v>113</v>
      </c>
      <c r="B40" s="12" t="s">
        <v>21</v>
      </c>
      <c r="C40" s="2"/>
      <c r="D40" s="32"/>
      <c r="E40" s="12" t="s">
        <v>21</v>
      </c>
      <c r="F40" s="54" t="s">
        <v>20</v>
      </c>
      <c r="G40" s="54"/>
      <c r="H40" s="12"/>
      <c r="I40" s="5">
        <f>COUNTIFS(B40:H40,"&lt;&gt;空",B40:H40,"&lt;&gt;休",B40:H40,"&lt;&gt;調",B40:H40,"&lt;&gt;",B40:H40,"&lt;&gt;調整休")</f>
        <v>3</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(4)+(COUNTIF(B40:H40,"16-19"))*(4)+(COUNTIF(B40:H40,"13-16"))*(3)+(COUNTIF(B40:H40,"12-16"))*(4)</f>
        <v>13.5</v>
      </c>
      <c r="K40" s="692"/>
    </row>
    <row r="41" spans="1:11" ht="15" customHeight="1" x14ac:dyDescent="0.15">
      <c r="A41" s="20" t="s">
        <v>114</v>
      </c>
      <c r="B41" s="12"/>
      <c r="C41" s="2"/>
      <c r="D41" s="32"/>
      <c r="E41" s="16"/>
      <c r="F41" s="54"/>
      <c r="G41" s="54" t="s">
        <v>20</v>
      </c>
      <c r="H41" s="116" t="s">
        <v>116</v>
      </c>
      <c r="I41" s="5">
        <f>COUNTIFS(B41:H41,"&lt;&gt;空",B41:H41,"&lt;&gt;休",B41:H41,"&lt;&gt;調",B41:H41,"&lt;&gt;",B41:H41,"&lt;&gt;調整休")</f>
        <v>2</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13:30-19"))*(5)+(COUNTIF(B41:H41,"14-17"))*(4)+(COUNTIF(B41:H41,"16-19"))*(4)+(COUNTIF(B41:H41,"13-16"))*(3)+(COUNTIF(B41:H41,"12:30-17:30"))*(4.5)</f>
        <v>9</v>
      </c>
      <c r="K41" s="692"/>
    </row>
    <row r="42" spans="1:11" ht="15" customHeight="1" x14ac:dyDescent="0.15">
      <c r="A42" s="20" t="s">
        <v>115</v>
      </c>
      <c r="B42" s="12" t="s">
        <v>21</v>
      </c>
      <c r="C42" s="38"/>
      <c r="D42" s="38"/>
      <c r="E42" s="12"/>
      <c r="F42" s="40"/>
      <c r="G42" s="12" t="s">
        <v>21</v>
      </c>
      <c r="H42" s="12" t="s">
        <v>21</v>
      </c>
      <c r="I42" s="5">
        <f t="shared" ref="I42:I45" si="6">COUNTIFS(B42:H42,"&lt;&gt;空",B42:H42,"&lt;&gt;休",B42:H42,"&lt;&gt;調",B42:H42,"&lt;&gt;",B42:H42,"&lt;&gt;調整休")</f>
        <v>3</v>
      </c>
      <c r="J42" s="682">
        <f t="shared" ref="J42:J43" si="7">SUM(COUNTIF(B42:H42,"9-14:30"))*(5)+(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COUNTIF(B42:H42,"13:30-19"))*(5)+(COUNTIF(B42:H42,"14-17"))*(4)+(COUNTIF(B42:H42,"16-19"))*(4)+(COUNTIF(B42:H42,"13-16"))*(3)</f>
        <v>13.5</v>
      </c>
      <c r="K42" s="692"/>
    </row>
    <row r="43" spans="1:11" ht="15" customHeight="1" x14ac:dyDescent="0.15">
      <c r="A43" s="47" t="s">
        <v>128</v>
      </c>
      <c r="B43" s="12" t="s">
        <v>20</v>
      </c>
      <c r="C43" s="38"/>
      <c r="D43" s="38"/>
      <c r="E43" s="29"/>
      <c r="F43" s="29" t="s">
        <v>20</v>
      </c>
      <c r="G43" s="12"/>
      <c r="H43" s="12" t="s">
        <v>20</v>
      </c>
      <c r="I43" s="5">
        <f t="shared" si="6"/>
        <v>3</v>
      </c>
      <c r="J43" s="682">
        <f t="shared" si="7"/>
        <v>13.5</v>
      </c>
      <c r="K43" s="692"/>
    </row>
    <row r="44" spans="1:11" ht="15" customHeight="1" x14ac:dyDescent="0.15">
      <c r="A44" s="47" t="s">
        <v>197</v>
      </c>
      <c r="B44" s="29"/>
      <c r="C44" s="38"/>
      <c r="D44" s="38"/>
      <c r="E44" s="29"/>
      <c r="F44" s="29" t="s">
        <v>27</v>
      </c>
      <c r="G44" s="29" t="s">
        <v>72</v>
      </c>
      <c r="H44" s="29" t="s">
        <v>72</v>
      </c>
      <c r="I44" s="5">
        <f t="shared" si="6"/>
        <v>3</v>
      </c>
      <c r="J44" s="682">
        <f>SUM(COUNTIF(B44:H44,"9-14:30"))*(5)+(COUNTIF(B44:H44,"9-20"))*(10)+(COUNTIF(B44:H44,"9-19"))*(9)+(COUNTIF(B44:H44,"9-18"))*(8)+(COUNTIF(B44:H44,"9-17"))*(7.25)+(COUNTIF(B44:H44,"9-16"))*(6.25)+(COUNTIF(B44:H44,"9-15"))*(5.5)+(COUNTIF(B44:H44,"9-14"))*(4.5)+(COUNTIF(B44:H44,"9-13,17-20"))*(7)+(COUNTIF(B44:H44,"9-13"))*(4)+(COUNTIF(B44:H44,"9-12,18-20"))*(5)+(COUNTIF(B44:H44,"9-12,16-20"))*(7)+(COUNTIF(B44:H44,"9-12,16-19"))*(6)+(COUNTIF(B44:H44,"9-13,16-20"))*(6)+(COUNTIF(B44:H44,"9-12"))*(3)+(COUNTIF(B44:H44,"9-11:30"))*(2.5)+(COUNTIF(B44:H44,"9-11,16-19"))*(5)+(COUNTIF(B44:H44,"9-11"))*(2)+(COUNTIF(B44:H44,"9:30-11:30,16-19"))*(5)+(COUNTIF(B44:H44,"19-20"))*(1)+(COUNTIF(B44:H44,"17-20"))*(3)+(COUNTIF(B44:H44,"16-20"))*(4)+(COUNTIF(B44:H44,"15-20"))*(4.5)+(COUNTIF(B44:H44,"15-19"))*(4)+(COUNTIF(B44:H44,"14-20"))*(5.5)+(COUNTIF(B44:H44,"14-19"))*(4.5)+(COUNTIF(B44:H44,"14:30-20"))*(5)+(COUNTIF(B44:H44,"13-20"))*(6.25)+(COUNTIF(B44:H44,"13-19"))*(5.5)+(COUNTIF(B44:H44,"13-18"))*(4.5)+(COUNTIF(B44:H44,"13-17"))*(4)+(COUNTIF(B44:H44,"12-20"))*(7.25)+(COUNTIF(B44:H44,"10-20"))*(9)+(COUNTIF(B44:H44,"10-15"))*(4.5)+(COUNTIF(B44:H44,"12-18"))*(5.5)+(COUNTIF(B44:H44,"10-12,14-19"))*(6.5)+(COUNTIF(B44:H44,"10-14"))*(4)+(COUNTIF(B44:H44,"13:30-19"))*(5)+(COUNTIF(B44:H44,"14-17"))*(4)+(COUNTIF(B44:H44,"16-19"))*(3)+(COUNTIF(B44:H44,"13-16"))*(3)</f>
        <v>9</v>
      </c>
      <c r="K44" s="692"/>
    </row>
    <row r="45" spans="1:11" ht="15" customHeight="1" x14ac:dyDescent="0.15">
      <c r="A45" s="47" t="s">
        <v>202</v>
      </c>
      <c r="B45" s="12" t="s">
        <v>20</v>
      </c>
      <c r="C45" s="38"/>
      <c r="D45" s="38"/>
      <c r="E45" s="29"/>
      <c r="F45" s="29"/>
      <c r="G45" s="12" t="s">
        <v>20</v>
      </c>
      <c r="H45" s="12" t="s">
        <v>20</v>
      </c>
      <c r="I45" s="5">
        <f t="shared" si="6"/>
        <v>3</v>
      </c>
      <c r="J45" s="682">
        <f>SUM(COUNTIF(B45:H45,"9-14:30"))*(5)+(COUNTIF(B45:H45,"9-20"))*(10)+(COUNTIF(B45:H45,"9-19"))*(9)+(COUNTIF(B45:H45,"9-18"))*(8)+(COUNTIF(B45:H45,"9-17"))*(7.25)+(COUNTIF(B45:H45,"9-16"))*(6.25)+(COUNTIF(B45:H45,"9-15"))*(5.5)+(COUNTIF(B45:H45,"9-14"))*(4.5)+(COUNTIF(B45:H45,"9-13,17-20"))*(7)+(COUNTIF(B45:H45,"9-13"))*(4)+(COUNTIF(B45:H45,"9-12,18-20"))*(5)+(COUNTIF(B45:H45,"9-12,16-20"))*(7)+(COUNTIF(B45:H45,"9-12,16-19"))*(6)+(COUNTIF(B45:H45,"9-13,16-20"))*(6)+(COUNTIF(B45:H45,"9-12"))*(3)+(COUNTIF(B45:H45,"9-11:30"))*(2.5)+(COUNTIF(B45:H45,"9-11,16-19"))*(5)+(COUNTIF(B45:H45,"9-11"))*(2)+(COUNTIF(B45:H45,"9:30-11:30,16-19"))*(5)+(COUNTIF(B45:H45,"19-20"))*(1)+(COUNTIF(B45:H45,"17-20"))*(3)+(COUNTIF(B45:H45,"16-20"))*(4)+(COUNTIF(B45:H45,"15-20"))*(4.5)+(COUNTIF(B45:H45,"15-19"))*(4)+(COUNTIF(B45:H45,"14-20"))*(5.5)+(COUNTIF(B45:H45,"14-19"))*(4.5)+(COUNTIF(B45:H45,"14:30-20"))*(5)+(COUNTIF(B45:H45,"13-20"))*(6.25)+(COUNTIF(B45:H45,"13-19"))*(5.5)+(COUNTIF(B45:H45,"13-18"))*(4.5)+(COUNTIF(B45:H45,"13-17"))*(4)+(COUNTIF(B45:H45,"12-20"))*(7.25)+(COUNTIF(B45:H45,"10-20"))*(9)+(COUNTIF(B45:H45,"10-15"))*(4.5)+(COUNTIF(B45:H45,"12-18"))*(5.5)+(COUNTIF(B45:H45,"10-12,14-19"))*(6.5)+(COUNTIF(B45:H45,"10-14"))*(4)+(COUNTIF(B45:H45,"13:30-19"))*(5)+(COUNTIF(B45:H45,"14-17"))*(4)+(COUNTIF(B45:H45,"16-19"))*(3)+(COUNTIF(B45:H45,"13-16"))*(3)</f>
        <v>13.5</v>
      </c>
      <c r="K45" s="692"/>
    </row>
    <row r="46" spans="1:11" ht="15" customHeight="1" x14ac:dyDescent="0.15">
      <c r="A46" s="114" t="s">
        <v>66</v>
      </c>
      <c r="B46" s="40"/>
      <c r="C46" s="38"/>
      <c r="D46" s="38"/>
      <c r="E46" s="29"/>
      <c r="F46" s="117" t="s">
        <v>182</v>
      </c>
      <c r="G46" s="117"/>
      <c r="H46" s="117"/>
      <c r="I46" s="27"/>
      <c r="J46" s="48"/>
      <c r="K46" s="102"/>
    </row>
    <row r="47" spans="1:11" ht="15" customHeight="1" x14ac:dyDescent="0.15">
      <c r="A47" s="22" t="s">
        <v>0</v>
      </c>
      <c r="B47" s="23">
        <v>45831</v>
      </c>
      <c r="C47" s="23">
        <v>45832</v>
      </c>
      <c r="D47" s="23">
        <v>45833</v>
      </c>
      <c r="E47" s="23">
        <v>45834</v>
      </c>
      <c r="F47" s="23">
        <v>45835</v>
      </c>
      <c r="G47" s="23">
        <v>45836</v>
      </c>
      <c r="H47" s="23">
        <v>45837</v>
      </c>
      <c r="I47" s="7"/>
      <c r="J47" s="717" t="s">
        <v>2</v>
      </c>
      <c r="K47" s="718"/>
    </row>
    <row r="48" spans="1:11" ht="15" customHeight="1" x14ac:dyDescent="0.15">
      <c r="A48" s="22" t="s">
        <v>3</v>
      </c>
      <c r="B48" s="2" t="s">
        <v>4</v>
      </c>
      <c r="C48" s="316" t="s">
        <v>5</v>
      </c>
      <c r="D48" s="21" t="s">
        <v>6</v>
      </c>
      <c r="E48" s="2" t="s">
        <v>7</v>
      </c>
      <c r="F48" s="2" t="s">
        <v>8</v>
      </c>
      <c r="G48" s="2" t="s">
        <v>9</v>
      </c>
      <c r="H48" s="24" t="s">
        <v>10</v>
      </c>
      <c r="I48" s="8"/>
      <c r="J48" s="719"/>
      <c r="K48" s="720"/>
    </row>
    <row r="49" spans="1:14" ht="15" customHeight="1" x14ac:dyDescent="0.15">
      <c r="A49" s="17" t="s">
        <v>13</v>
      </c>
      <c r="B49" s="12"/>
      <c r="C49" s="2"/>
      <c r="D49" s="2"/>
      <c r="E49" s="12"/>
      <c r="F49" s="12"/>
      <c r="G49" s="12"/>
      <c r="H49" s="12"/>
      <c r="I49" s="51"/>
      <c r="J49" s="721"/>
      <c r="K49" s="722"/>
    </row>
    <row r="50" spans="1:14" ht="15" customHeight="1" x14ac:dyDescent="0.15">
      <c r="A50" s="19" t="s">
        <v>112</v>
      </c>
      <c r="B50" s="12" t="s">
        <v>20</v>
      </c>
      <c r="C50" s="26"/>
      <c r="D50" s="32"/>
      <c r="E50" s="54" t="s">
        <v>67</v>
      </c>
      <c r="F50" s="118" t="s">
        <v>179</v>
      </c>
      <c r="G50" s="54" t="s">
        <v>67</v>
      </c>
      <c r="H50" s="54"/>
      <c r="I50" s="5">
        <f>COUNTIFS(B50:H50,"&lt;&gt;空",B50:H50,"&lt;&gt;休",B50:H50,"&lt;&gt;調",B50:H50,"&lt;&gt;",B50:H50,"&lt;&gt;調整休")</f>
        <v>4</v>
      </c>
      <c r="J50" s="682">
        <f>SUM(COUNTIF(B50:H50,"9-14:30"))*(5)+(COUNTIF(B50:H50,"9-20"))*(10)+(COUNTIF(B50:H50,"9-19"))*(9)+(COUNTIF(B50:H50,"9-18"))*(8)+(COUNTIF(B50:H50,"9-17"))*(7.25)+(COUNTIF(B50:H50,"9-16"))*(6.25)+(COUNTIF(B50:H50,"9-15"))*(5.5)+(COUNTIF(B50:H50,"9-14"))*(4.5)+(COUNTIF(B50:H50,"9-13,17-20"))*(7)+(COUNTIF(B50:H50,"9-13"))*(4)+(COUNTIF(B50:H50,"9-12,18-20"))*(5)+(COUNTIF(B50:H50,"9-12,16-20"))*(7)+(COUNTIF(B50:H50,"9-12,16-19"))*(6)+(COUNTIF(B50:H50,"9-13,16-20"))*(6)+(COUNTIF(B50:H50,"9-12"))*(3)+(COUNTIF(B50:H50,"9-11:30"))*(2.5)+(COUNTIF(B50:H50,"9-11,16-19"))*(5)+(COUNTIF(B50:H50,"9-11"))*(2)+(COUNTIF(B50:H50,"9:30-11:30,16-19"))*(5)+(COUNTIF(B50:H50,"19-20"))*(1)+(COUNTIF(B50:H50,"17-20"))*(3)+(COUNTIF(B50:H50,"16-20"))*(4)+(COUNTIF(B50:H50,"15-20"))*(4.5)+(COUNTIF(B50:H50,"15-19"))*(4)+(COUNTIF(B50:H50,"14-20"))*(5.5)+(COUNTIF(B50:H50,"14-19"))*(4.5)+(COUNTIF(B50:H50,"14:30-20"))*(5)+(COUNTIF(B50:H50,"13-20"))*(6.25)+(COUNTIF(B50:H50,"13-19"))*(5.5)+(COUNTIF(B50:H50,"13-18"))*(4.5)+(COUNTIF(B50:H50,"13-17"))*(4)+(COUNTIF(B50:H50,"12-20"))*(7.25)+(COUNTIF(B50:H50,"10-20"))*(9)+(COUNTIF(B50:H50,"10-15"))*(4.5)+(COUNTIF(B50:H50,"12-18"))*(5.5)+(COUNTIF(B50:H50,"10-12,14-19"))*(6.5)+(COUNTIF(B50:H50,"10-14"))*(4)+(COUNTIF(B50:H50,"13:30-19"))*(5)+(COUNTIF(B50:H50,"14-17"))*(4)+(COUNTIF(B50:H50,"16-19"))*(4)+(COUNTIF(B50:H50,"13-16"))*(3)+(COUNTIF(B50:H50,"工場9:30-15"))*(5)+(COUNTIF(B50:H50,"工場9-15"))*(5.5)+(COUNTIF(B50:H50,"Y10-・店15-"))*(6.25)</f>
        <v>19</v>
      </c>
      <c r="K50" s="692"/>
    </row>
    <row r="51" spans="1:14" ht="15" customHeight="1" x14ac:dyDescent="0.15">
      <c r="A51" s="20" t="s">
        <v>113</v>
      </c>
      <c r="B51" s="12" t="s">
        <v>21</v>
      </c>
      <c r="C51" s="2"/>
      <c r="D51" s="32"/>
      <c r="E51" s="12" t="s">
        <v>21</v>
      </c>
      <c r="F51" s="54" t="s">
        <v>20</v>
      </c>
      <c r="G51" s="54"/>
      <c r="H51" s="12"/>
      <c r="I51" s="5">
        <f>COUNTIFS(B51:H51,"&lt;&gt;空",B51:H51,"&lt;&gt;休",B51:H51,"&lt;&gt;調",B51:H51,"&lt;&gt;",B51:H51,"&lt;&gt;調整休")</f>
        <v>3</v>
      </c>
      <c r="J51" s="682">
        <f t="shared" ref="J51:J54" si="8">SUM(COUNTIF(B51:H51,"9-14:30"))*(5)+(COUNTIF(B51:H51,"9-20"))*(10)+(COUNTIF(B51:H51,"9-19"))*(9)+(COUNTIF(B51:H51,"9-18"))*(8)+(COUNTIF(B51:H51,"9-17"))*(7.25)+(COUNTIF(B51:H51,"9-16"))*(6.25)+(COUNTIF(B51:H51,"9-15"))*(5.5)+(COUNTIF(B51:H51,"9-14"))*(4.5)+(COUNTIF(B51:H51,"9-13,17-20"))*(7)+(COUNTIF(B51:H51,"9-13"))*(4)+(COUNTIF(B51:H51,"9-12,18-20"))*(5)+(COUNTIF(B51:H51,"9-12,16-20"))*(7)+(COUNTIF(B51:H51,"9-12,16-19"))*(6)+(COUNTIF(B51:H51,"9-13,16-20"))*(6)+(COUNTIF(B51:H51,"9-12"))*(3)+(COUNTIF(B51:H51,"9-11:30"))*(2.5)+(COUNTIF(B51:H51,"9-11,16-19"))*(5)+(COUNTIF(B51:H51,"9-11"))*(2)+(COUNTIF(B51:H51,"9:30-11:30,16-19"))*(5)+(COUNTIF(B51:H51,"19-20"))*(1)+(COUNTIF(B51:H51,"17-20"))*(3)+(COUNTIF(B51:H51,"16-20"))*(4)+(COUNTIF(B51:H51,"15-20"))*(4.5)+(COUNTIF(B51:H51,"15-19"))*(4)+(COUNTIF(B51:H51,"14-20"))*(5.5)+(COUNTIF(B51:H51,"14-19"))*(4.5)+(COUNTIF(B51:H51,"14:30-20"))*(5)+(COUNTIF(B51:H51,"13-20"))*(6.25)+(COUNTIF(B51:H51,"13-19"))*(5.5)+(COUNTIF(B51:H51,"13-18"))*(4.5)+(COUNTIF(B51:H51,"13-17"))*(4)+(COUNTIF(B51:H51,"12-20"))*(7.25)+(COUNTIF(B51:H51,"10-20"))*(9)+(COUNTIF(B51:H51,"10-15"))*(4.5)+(COUNTIF(B51:H51,"12-18"))*(5.5)+(COUNTIF(B51:H51,"10-12,14-19"))*(6.5)+(COUNTIF(B51:H51,"10-14"))*(4)+(COUNTIF(B51:H51,"13:30-19"))*(5)+(COUNTIF(B51:H51,"14-17"))*(4)+(COUNTIF(B51:H51,"16-19"))*(4)+(COUNTIF(B51:H51,"13-16"))*(3)</f>
        <v>13.5</v>
      </c>
      <c r="K51" s="692"/>
    </row>
    <row r="52" spans="1:14" ht="15" customHeight="1" x14ac:dyDescent="0.15">
      <c r="A52" s="20" t="s">
        <v>114</v>
      </c>
      <c r="B52" s="12"/>
      <c r="C52" s="2"/>
      <c r="D52" s="32"/>
      <c r="E52" s="16"/>
      <c r="F52" s="54"/>
      <c r="G52" s="54" t="s">
        <v>20</v>
      </c>
      <c r="H52" s="116" t="s">
        <v>116</v>
      </c>
      <c r="I52" s="5">
        <f>COUNTIFS(B52:H52,"&lt;&gt;空",B52:H52,"&lt;&gt;休",B52:H52,"&lt;&gt;調",B52:H52,"&lt;&gt;",B52:H52,"&lt;&gt;調整休")</f>
        <v>2</v>
      </c>
      <c r="J52" s="682">
        <f>SUM(COUNTIF(B52:H52,"9-14:30"))*(5)+(COUNTIF(B52:H52,"9-20"))*(10)+(COUNTIF(B52:H52,"9-19"))*(9)+(COUNTIF(B52:H52,"9-18"))*(8)+(COUNTIF(B52:H52,"9-17"))*(7.25)+(COUNTIF(B52:H52,"9-16"))*(6.25)+(COUNTIF(B52:H52,"9-15"))*(5.5)+(COUNTIF(B52:H52,"9-14"))*(4.5)+(COUNTIF(B52:H52,"9-13,17-20"))*(7)+(COUNTIF(B52:H52,"9-13"))*(4)+(COUNTIF(B52:H52,"9-12,18-20"))*(5)+(COUNTIF(B52:H52,"9-12,16-20"))*(7)+(COUNTIF(B52:H52,"9-12,16-19"))*(6)+(COUNTIF(B52:H52,"9-13,16-20"))*(6)+(COUNTIF(B52:H52,"9-12"))*(3)+(COUNTIF(B52:H52,"9-11:30"))*(2.5)+(COUNTIF(B52:H52,"9-11,16-19"))*(5)+(COUNTIF(B52:H52,"9-11"))*(2)+(COUNTIF(B52:H52,"9:30-11:30,16-19"))*(5)+(COUNTIF(B52:H52,"19-20"))*(1)+(COUNTIF(B52:H52,"17-20"))*(3)+(COUNTIF(B52:H52,"16-20"))*(4)+(COUNTIF(B52:H52,"15-20"))*(4.5)+(COUNTIF(B52:H52,"15-19"))*(4)+(COUNTIF(B52:H52,"14-20"))*(5.5)+(COUNTIF(B52:H52,"14-19"))*(4.5)+(COUNTIF(B52:H52,"14:30-20"))*(5)+(COUNTIF(B52:H52,"13-20"))*(6.25)+(COUNTIF(B52:H52,"13-19"))*(5.5)+(COUNTIF(B52:H52,"13-18"))*(4.5)+(COUNTIF(B52:H52,"13-17"))*(4)+(COUNTIF(B52:H52,"12-20"))*(7.25)+(COUNTIF(B52:H52,"10-20"))*(9)+(COUNTIF(B52:H52,"10-15"))*(4.5)+(COUNTIF(B52:H52,"12-18"))*(5.5)+(COUNTIF(B52:H52,"10-12,14-19"))*(6.5)+(COUNTIF(B52:H52,"10-14"))*(4)+(COUNTIF(B52:H52,"13:30-19"))*(5)+(COUNTIF(B52:H52,"14-17"))*(4)+(COUNTIF(B52:H52,"16-19"))*(4)+(COUNTIF(B52:H52,"13-16"))*(3)+(COUNTIF(B52:H52,"12:30-17:30"))*(4.5)</f>
        <v>9</v>
      </c>
      <c r="K52" s="692"/>
    </row>
    <row r="53" spans="1:14" ht="15" customHeight="1" x14ac:dyDescent="0.15">
      <c r="A53" s="20" t="s">
        <v>115</v>
      </c>
      <c r="B53" s="12" t="s">
        <v>21</v>
      </c>
      <c r="C53" s="38"/>
      <c r="D53" s="38"/>
      <c r="E53" s="12"/>
      <c r="F53" s="40"/>
      <c r="G53" s="12" t="s">
        <v>21</v>
      </c>
      <c r="H53" s="12" t="s">
        <v>21</v>
      </c>
      <c r="I53" s="5">
        <f t="shared" ref="I53:I56" si="9">COUNTIFS(B53:H53,"&lt;&gt;空",B53:H53,"&lt;&gt;休",B53:H53,"&lt;&gt;調",B53:H53,"&lt;&gt;",B53:H53,"&lt;&gt;調整休")</f>
        <v>3</v>
      </c>
      <c r="J53" s="682">
        <f t="shared" si="8"/>
        <v>13.5</v>
      </c>
      <c r="K53" s="692"/>
    </row>
    <row r="54" spans="1:14" ht="15" customHeight="1" x14ac:dyDescent="0.15">
      <c r="A54" s="47" t="s">
        <v>128</v>
      </c>
      <c r="B54" s="12" t="s">
        <v>20</v>
      </c>
      <c r="C54" s="38"/>
      <c r="D54" s="38"/>
      <c r="E54" s="29"/>
      <c r="F54" s="29" t="s">
        <v>20</v>
      </c>
      <c r="G54" s="12"/>
      <c r="H54" s="12" t="s">
        <v>20</v>
      </c>
      <c r="I54" s="5">
        <f t="shared" si="9"/>
        <v>3</v>
      </c>
      <c r="J54" s="682">
        <f t="shared" si="8"/>
        <v>13.5</v>
      </c>
      <c r="K54" s="692"/>
    </row>
    <row r="55" spans="1:14" ht="15" customHeight="1" x14ac:dyDescent="0.15">
      <c r="A55" s="47" t="s">
        <v>197</v>
      </c>
      <c r="B55" s="29"/>
      <c r="C55" s="38"/>
      <c r="D55" s="38"/>
      <c r="E55" s="29"/>
      <c r="F55" s="29" t="s">
        <v>27</v>
      </c>
      <c r="G55" s="29" t="s">
        <v>72</v>
      </c>
      <c r="H55" s="29" t="s">
        <v>72</v>
      </c>
      <c r="I55" s="5">
        <f t="shared" si="9"/>
        <v>3</v>
      </c>
      <c r="J55" s="682">
        <f>SUM(COUNTIF(B55:H55,"9-14:30"))*(5)+(COUNTIF(B55:H55,"9-20"))*(10)+(COUNTIF(B55:H55,"9-19"))*(9)+(COUNTIF(B55:H55,"9-18"))*(8)+(COUNTIF(B55:H55,"9-17"))*(7.25)+(COUNTIF(B55:H55,"9-16"))*(6.25)+(COUNTIF(B55:H55,"9-15"))*(5.5)+(COUNTIF(B55:H55,"9-14"))*(4.5)+(COUNTIF(B55:H55,"9-13,17-20"))*(7)+(COUNTIF(B55:H55,"9-13"))*(4)+(COUNTIF(B55:H55,"9-12,18-20"))*(5)+(COUNTIF(B55:H55,"9-12,16-20"))*(7)+(COUNTIF(B55:H55,"9-12,16-19"))*(6)+(COUNTIF(B55:H55,"9-13,16-20"))*(6)+(COUNTIF(B55:H55,"9-12"))*(3)+(COUNTIF(B55:H55,"9-11:30"))*(2.5)+(COUNTIF(B55:H55,"9-11,16-19"))*(5)+(COUNTIF(B55:H55,"9-11"))*(2)+(COUNTIF(B55:H55,"9:30-11:30,16-19"))*(5)+(COUNTIF(B55:H55,"19-20"))*(1)+(COUNTIF(B55:H55,"17-20"))*(3)+(COUNTIF(B55:H55,"16-20"))*(4)+(COUNTIF(B55:H55,"15-20"))*(4.5)+(COUNTIF(B55:H55,"15-19"))*(4)+(COUNTIF(B55:H55,"14-20"))*(5.5)+(COUNTIF(B55:H55,"14-19"))*(4.5)+(COUNTIF(B55:H55,"14:30-20"))*(5)+(COUNTIF(B55:H55,"13-20"))*(6.25)+(COUNTIF(B55:H55,"13-19"))*(5.5)+(COUNTIF(B55:H55,"13-18"))*(4.5)+(COUNTIF(B55:H55,"13-17"))*(4)+(COUNTIF(B55:H55,"12-20"))*(7.25)+(COUNTIF(B55:H55,"10-20"))*(9)+(COUNTIF(B55:H55,"10-15"))*(4.5)+(COUNTIF(B55:H55,"12-18"))*(5.5)+(COUNTIF(B55:H55,"10-12,14-19"))*(6.5)+(COUNTIF(B55:H55,"10-14"))*(4)+(COUNTIF(B55:H55,"13:30-19"))*(5)+(COUNTIF(B55:H55,"14-17"))*(4)+(COUNTIF(B55:H55,"16-19"))*(3)+(COUNTIF(B55:H55,"13-16"))*(3)</f>
        <v>9</v>
      </c>
      <c r="K55" s="692"/>
    </row>
    <row r="56" spans="1:14" ht="15" customHeight="1" x14ac:dyDescent="0.15">
      <c r="A56" s="47" t="s">
        <v>202</v>
      </c>
      <c r="B56" s="12" t="s">
        <v>20</v>
      </c>
      <c r="C56" s="38"/>
      <c r="D56" s="38"/>
      <c r="E56" s="29"/>
      <c r="F56" s="29"/>
      <c r="G56" s="12" t="s">
        <v>20</v>
      </c>
      <c r="H56" s="12" t="s">
        <v>20</v>
      </c>
      <c r="I56" s="5">
        <f t="shared" si="9"/>
        <v>3</v>
      </c>
      <c r="J56" s="682">
        <f>SUM(COUNTIF(B56:H56,"9-14:30"))*(5)+(COUNTIF(B56:H56,"9-20"))*(10)+(COUNTIF(B56:H56,"9-19"))*(9)+(COUNTIF(B56:H56,"9-18"))*(8)+(COUNTIF(B56:H56,"9-17"))*(7.25)+(COUNTIF(B56:H56,"9-16"))*(6.25)+(COUNTIF(B56:H56,"9-15"))*(5.5)+(COUNTIF(B56:H56,"9-14"))*(4.5)+(COUNTIF(B56:H56,"9-13,17-20"))*(7)+(COUNTIF(B56:H56,"9-13"))*(4)+(COUNTIF(B56:H56,"9-12,18-20"))*(5)+(COUNTIF(B56:H56,"9-12,16-20"))*(7)+(COUNTIF(B56:H56,"9-12,16-19"))*(6)+(COUNTIF(B56:H56,"9-13,16-20"))*(6)+(COUNTIF(B56:H56,"9-12"))*(3)+(COUNTIF(B56:H56,"9-11:30"))*(2.5)+(COUNTIF(B56:H56,"9-11,16-19"))*(5)+(COUNTIF(B56:H56,"9-11"))*(2)+(COUNTIF(B56:H56,"9:30-11:30,16-19"))*(5)+(COUNTIF(B56:H56,"19-20"))*(1)+(COUNTIF(B56:H56,"17-20"))*(3)+(COUNTIF(B56:H56,"16-20"))*(4)+(COUNTIF(B56:H56,"15-20"))*(4.5)+(COUNTIF(B56:H56,"15-19"))*(4)+(COUNTIF(B56:H56,"14-20"))*(5.5)+(COUNTIF(B56:H56,"14-19"))*(4.5)+(COUNTIF(B56:H56,"14:30-20"))*(5)+(COUNTIF(B56:H56,"13-20"))*(6.25)+(COUNTIF(B56:H56,"13-19"))*(5.5)+(COUNTIF(B56:H56,"13-18"))*(4.5)+(COUNTIF(B56:H56,"13-17"))*(4)+(COUNTIF(B56:H56,"12-20"))*(7.25)+(COUNTIF(B56:H56,"10-20"))*(9)+(COUNTIF(B56:H56,"10-15"))*(4.5)+(COUNTIF(B56:H56,"12-18"))*(5.5)+(COUNTIF(B56:H56,"10-12,14-19"))*(6.5)+(COUNTIF(B56:H56,"10-14"))*(4)+(COUNTIF(B56:H56,"13:30-19"))*(5)+(COUNTIF(B56:H56,"14-17"))*(4)+(COUNTIF(B56:H56,"16-19"))*(3)+(COUNTIF(B56:H56,"13-16"))*(3)</f>
        <v>13.5</v>
      </c>
      <c r="K56" s="692"/>
    </row>
    <row r="57" spans="1:14" ht="15" customHeight="1" x14ac:dyDescent="0.15">
      <c r="A57" s="114" t="s">
        <v>66</v>
      </c>
      <c r="B57" s="40"/>
      <c r="C57" s="38"/>
      <c r="D57" s="38"/>
      <c r="E57" s="29"/>
      <c r="F57" s="117" t="s">
        <v>182</v>
      </c>
      <c r="G57" s="117"/>
      <c r="H57" s="117"/>
      <c r="I57" s="115"/>
      <c r="J57" s="91"/>
      <c r="K57" s="92"/>
    </row>
    <row r="58" spans="1:14" ht="12" customHeight="1" x14ac:dyDescent="0.15">
      <c r="A58" s="41"/>
      <c r="B58" s="42"/>
      <c r="C58" s="42"/>
      <c r="D58" s="42"/>
      <c r="E58" s="42"/>
      <c r="F58" s="42"/>
      <c r="G58" s="42"/>
      <c r="H58" s="42"/>
      <c r="I58" s="881" t="s">
        <v>209</v>
      </c>
      <c r="J58" s="881"/>
      <c r="K58" s="881"/>
    </row>
    <row r="59" spans="1:14" ht="14.45" customHeight="1" x14ac:dyDescent="0.15">
      <c r="A59" s="699" t="s">
        <v>36</v>
      </c>
      <c r="B59" s="700"/>
      <c r="C59" s="13"/>
      <c r="D59" s="701" t="s">
        <v>31</v>
      </c>
      <c r="E59" s="701"/>
      <c r="H59" s="10"/>
      <c r="I59" s="10"/>
      <c r="M59" s="14"/>
      <c r="N59" s="15"/>
    </row>
    <row r="60" spans="1:14" ht="14.45" customHeight="1" x14ac:dyDescent="0.15">
      <c r="A60" s="702" t="s">
        <v>85</v>
      </c>
      <c r="B60" s="703"/>
      <c r="C60" s="704" t="s">
        <v>89</v>
      </c>
      <c r="D60" s="705"/>
      <c r="E60" s="705"/>
      <c r="F60" s="705"/>
      <c r="G60" s="705"/>
      <c r="H60" s="705"/>
      <c r="I60" s="705"/>
      <c r="J60" s="705"/>
      <c r="K60" s="705"/>
      <c r="M60" s="14"/>
      <c r="N60" s="15"/>
    </row>
    <row r="61" spans="1:14" ht="14.45" customHeight="1" x14ac:dyDescent="0.15">
      <c r="A61" s="702" t="s">
        <v>86</v>
      </c>
      <c r="B61" s="703"/>
      <c r="C61" s="704" t="s">
        <v>90</v>
      </c>
      <c r="D61" s="705"/>
      <c r="E61" s="705"/>
      <c r="F61" s="705"/>
      <c r="G61" s="705"/>
      <c r="H61" s="705"/>
      <c r="I61" s="705"/>
      <c r="J61" s="705"/>
      <c r="K61" s="705"/>
    </row>
    <row r="62" spans="1:14" ht="14.45" customHeight="1" x14ac:dyDescent="0.15">
      <c r="A62" s="95" t="s">
        <v>87</v>
      </c>
      <c r="B62" s="96"/>
      <c r="C62" s="696" t="s">
        <v>30</v>
      </c>
      <c r="D62" s="697"/>
      <c r="E62" s="697"/>
      <c r="F62" s="697"/>
      <c r="G62" s="697"/>
      <c r="H62" s="697"/>
      <c r="I62" s="697"/>
      <c r="J62" s="697"/>
      <c r="K62" s="697"/>
    </row>
    <row r="63" spans="1:14" ht="14.45" customHeight="1" x14ac:dyDescent="0.15">
      <c r="A63" s="95" t="s">
        <v>88</v>
      </c>
      <c r="B63" s="96"/>
      <c r="C63" s="97" t="s">
        <v>32</v>
      </c>
      <c r="D63" s="98"/>
      <c r="E63" s="98"/>
      <c r="F63" s="98"/>
      <c r="G63" s="98"/>
      <c r="H63" s="98"/>
      <c r="I63" s="98"/>
      <c r="J63" s="98"/>
      <c r="K63" s="98"/>
    </row>
    <row r="64" spans="1:14" ht="14.45" customHeight="1" x14ac:dyDescent="0.15">
      <c r="A64" s="694"/>
      <c r="B64" s="695"/>
      <c r="C64" s="696" t="s">
        <v>91</v>
      </c>
      <c r="D64" s="697"/>
      <c r="E64" s="697"/>
      <c r="F64" s="697"/>
      <c r="G64" s="697"/>
      <c r="H64" s="697"/>
      <c r="I64" s="697"/>
      <c r="J64" s="697"/>
      <c r="K64" s="697"/>
    </row>
    <row r="65" spans="1:11" ht="14.45" customHeight="1" x14ac:dyDescent="0.15">
      <c r="A65" s="876"/>
      <c r="B65" s="876"/>
      <c r="C65" s="98" t="s">
        <v>35</v>
      </c>
      <c r="D65" s="98"/>
      <c r="E65" s="98"/>
      <c r="F65" s="98"/>
      <c r="G65" s="98"/>
      <c r="H65" s="98"/>
      <c r="I65" s="98"/>
      <c r="J65" s="98"/>
      <c r="K65" s="98"/>
    </row>
    <row r="66" spans="1:11" ht="14.45" customHeight="1" x14ac:dyDescent="0.15">
      <c r="A66" s="875"/>
      <c r="B66" s="875"/>
      <c r="C66" s="697" t="s">
        <v>92</v>
      </c>
      <c r="D66" s="697"/>
      <c r="E66" s="697"/>
      <c r="F66" s="697"/>
      <c r="G66" s="697"/>
      <c r="H66" s="697"/>
      <c r="I66" s="697"/>
      <c r="J66" s="697"/>
      <c r="K66" s="697"/>
    </row>
    <row r="67" spans="1:11" ht="14.45" customHeight="1" x14ac:dyDescent="0.15">
      <c r="A67" s="875"/>
      <c r="B67" s="875"/>
      <c r="C67" s="697"/>
      <c r="D67" s="697"/>
      <c r="E67" s="697"/>
      <c r="F67" s="697"/>
      <c r="G67" s="697"/>
      <c r="H67" s="697"/>
      <c r="I67" s="697"/>
      <c r="J67" s="697"/>
      <c r="K67" s="697"/>
    </row>
  </sheetData>
  <mergeCells count="64">
    <mergeCell ref="J16:K16"/>
    <mergeCell ref="B1:F1"/>
    <mergeCell ref="H1:K1"/>
    <mergeCell ref="I3:I4"/>
    <mergeCell ref="J3:K4"/>
    <mergeCell ref="J5:K5"/>
    <mergeCell ref="J6:K6"/>
    <mergeCell ref="J7:K7"/>
    <mergeCell ref="J8:K8"/>
    <mergeCell ref="J9:K9"/>
    <mergeCell ref="J10:K10"/>
    <mergeCell ref="J14:K15"/>
    <mergeCell ref="J11:K11"/>
    <mergeCell ref="J12:K12"/>
    <mergeCell ref="J51:K51"/>
    <mergeCell ref="J44:K44"/>
    <mergeCell ref="J45:K45"/>
    <mergeCell ref="J32:K32"/>
    <mergeCell ref="J36:K37"/>
    <mergeCell ref="J38:K38"/>
    <mergeCell ref="J39:K39"/>
    <mergeCell ref="J40:K40"/>
    <mergeCell ref="J41:K41"/>
    <mergeCell ref="J34:K34"/>
    <mergeCell ref="J42:K42"/>
    <mergeCell ref="J43:K43"/>
    <mergeCell ref="J47:K48"/>
    <mergeCell ref="J49:K49"/>
    <mergeCell ref="J50:K50"/>
    <mergeCell ref="I58:K58"/>
    <mergeCell ref="A59:B59"/>
    <mergeCell ref="D59:E59"/>
    <mergeCell ref="J55:K55"/>
    <mergeCell ref="J56:K56"/>
    <mergeCell ref="J22:K22"/>
    <mergeCell ref="J23:K23"/>
    <mergeCell ref="J33:K33"/>
    <mergeCell ref="J27:K27"/>
    <mergeCell ref="J28:K28"/>
    <mergeCell ref="J29:K29"/>
    <mergeCell ref="J30:K30"/>
    <mergeCell ref="J31:K31"/>
    <mergeCell ref="J25:K26"/>
    <mergeCell ref="J17:K17"/>
    <mergeCell ref="J18:K18"/>
    <mergeCell ref="J19:K19"/>
    <mergeCell ref="J20:K20"/>
    <mergeCell ref="J21:K21"/>
    <mergeCell ref="F38:H38"/>
    <mergeCell ref="A65:B65"/>
    <mergeCell ref="A66:B66"/>
    <mergeCell ref="C66:K66"/>
    <mergeCell ref="A67:B67"/>
    <mergeCell ref="C67:K67"/>
    <mergeCell ref="A60:B60"/>
    <mergeCell ref="C60:K60"/>
    <mergeCell ref="A61:B61"/>
    <mergeCell ref="C61:K61"/>
    <mergeCell ref="C62:K62"/>
    <mergeCell ref="A64:B64"/>
    <mergeCell ref="C64:K64"/>
    <mergeCell ref="J52:K52"/>
    <mergeCell ref="J53:K53"/>
    <mergeCell ref="J54:K54"/>
  </mergeCells>
  <phoneticPr fontId="13"/>
  <pageMargins left="0.39370078740157483" right="0.27559055118110237" top="0.31496062992125984" bottom="0.11811023622047245" header="0.51181102362204722" footer="0.51181102362204722"/>
  <pageSetup paperSize="9" scale="8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06B74D7-5B58-4F03-AB52-4996DB142428}">
          <x14:formula1>
            <xm:f>'F:\Users\clmiwa-three\Downloads\[《中村》新田・草加 エリア 仮シフト【12月16日～1月15日】.xlsx]参照データベース'!#REF!</xm:f>
          </x14:formula1>
          <xm:sqref>G1 B11 B22 B33 E58:H58 B44 C9:G13 C20:D24 C31:D35 C42:D46 C53:D58 B55</xm:sqref>
        </x14:dataValidation>
      </x14:dataValidations>
    </ext>
  </extLst>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30603-11E7-406D-A7CA-9D5EFF4744D9}">
  <sheetPr codeName="Sheet16">
    <pageSetUpPr fitToPage="1"/>
  </sheetPr>
  <dimension ref="A1:X52"/>
  <sheetViews>
    <sheetView topLeftCell="A21" zoomScale="90" zoomScaleNormal="90" workbookViewId="0">
      <selection activeCell="P18" sqref="P18"/>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208</v>
      </c>
      <c r="C1" s="683"/>
      <c r="D1" s="683"/>
      <c r="E1" s="683"/>
      <c r="F1" s="683"/>
      <c r="H1" s="723" t="s">
        <v>49</v>
      </c>
      <c r="I1" s="724"/>
      <c r="J1" s="725"/>
      <c r="K1" s="726"/>
    </row>
    <row r="2" spans="1:24" ht="18" customHeight="1" thickBot="1" x14ac:dyDescent="0.2">
      <c r="A2" s="14"/>
      <c r="I2" s="14"/>
      <c r="J2" s="3"/>
      <c r="K2" s="4"/>
    </row>
    <row r="3" spans="1:24" ht="18" customHeight="1" x14ac:dyDescent="0.15">
      <c r="A3" s="64" t="s">
        <v>64</v>
      </c>
      <c r="B3" s="320">
        <v>45838</v>
      </c>
      <c r="C3" s="259"/>
      <c r="D3" s="259"/>
      <c r="E3" s="259"/>
      <c r="F3" s="259"/>
      <c r="G3" s="259"/>
      <c r="H3" s="259">
        <v>45809</v>
      </c>
      <c r="I3" s="727" t="s">
        <v>1</v>
      </c>
      <c r="J3" s="717" t="s">
        <v>2</v>
      </c>
      <c r="K3" s="718"/>
    </row>
    <row r="4" spans="1:24" ht="18" customHeight="1" x14ac:dyDescent="0.15">
      <c r="A4" s="65" t="s">
        <v>3</v>
      </c>
      <c r="B4" s="66" t="s">
        <v>4</v>
      </c>
      <c r="C4" s="62"/>
      <c r="D4" s="21"/>
      <c r="E4" s="2"/>
      <c r="F4" s="2"/>
      <c r="G4" s="2"/>
      <c r="H4" s="24" t="s">
        <v>10</v>
      </c>
      <c r="I4" s="728"/>
      <c r="J4" s="719"/>
      <c r="K4" s="720"/>
    </row>
    <row r="5" spans="1:24" ht="18" customHeight="1" x14ac:dyDescent="0.15">
      <c r="A5" s="67" t="s">
        <v>12</v>
      </c>
      <c r="B5" s="70"/>
      <c r="C5" s="37"/>
      <c r="D5" s="37"/>
      <c r="E5" s="37"/>
      <c r="F5" s="37"/>
      <c r="G5" s="17" t="s">
        <v>13</v>
      </c>
      <c r="H5" s="12"/>
      <c r="I5" s="5"/>
      <c r="J5" s="682"/>
      <c r="K5" s="692"/>
    </row>
    <row r="6" spans="1:24" ht="18" customHeight="1" x14ac:dyDescent="0.15">
      <c r="A6" s="78" t="s">
        <v>73</v>
      </c>
      <c r="B6" s="70" t="s">
        <v>20</v>
      </c>
      <c r="C6" s="37"/>
      <c r="D6" s="32"/>
      <c r="E6" s="32"/>
      <c r="F6" s="32"/>
      <c r="G6" s="32"/>
      <c r="H6" s="12" t="s">
        <v>41</v>
      </c>
      <c r="I6" s="5">
        <f>COUNTIFS(B6:H6,"&lt;&gt;空",B6:H6,"&lt;&gt;休",B6:H6,"&lt;&gt;調",B6:H6,"&lt;&gt;",B6:H6,"&lt;&gt;調整休")</f>
        <v>2</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16-19"))*(3)</f>
        <v>10.5</v>
      </c>
      <c r="K6" s="692"/>
      <c r="N6" s="6"/>
      <c r="O6" s="6"/>
      <c r="P6" s="6"/>
      <c r="Q6" s="6"/>
      <c r="R6" s="6"/>
      <c r="S6" s="6"/>
      <c r="T6" s="6"/>
      <c r="U6" s="6"/>
      <c r="V6" s="6"/>
      <c r="W6" s="6"/>
      <c r="X6" s="6"/>
    </row>
    <row r="7" spans="1:24" ht="18" customHeight="1" x14ac:dyDescent="0.15">
      <c r="A7" s="78" t="s">
        <v>46</v>
      </c>
      <c r="B7" s="70" t="s">
        <v>21</v>
      </c>
      <c r="C7" s="62"/>
      <c r="D7" s="32"/>
      <c r="E7" s="32"/>
      <c r="F7" s="32"/>
      <c r="G7" s="32"/>
      <c r="H7" s="12"/>
      <c r="I7" s="5">
        <f>COUNTIFS(B7:H7,"&lt;&gt;空",B7:H7,"&lt;&gt;休",B7:H7,"&lt;&gt;調",B7:H7,"&lt;&gt;",B7:H7,"&lt;&gt;調整休")</f>
        <v>1</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16-19"))*(3)</f>
        <v>4.5</v>
      </c>
      <c r="K7" s="692"/>
      <c r="N7" s="6"/>
      <c r="O7" s="6"/>
      <c r="P7" s="6"/>
      <c r="Q7" s="6"/>
      <c r="R7" s="6"/>
      <c r="S7" s="6"/>
      <c r="T7" s="6"/>
      <c r="U7" s="6"/>
      <c r="V7" s="6"/>
      <c r="W7" s="6"/>
      <c r="X7" s="6"/>
    </row>
    <row r="8" spans="1:24" ht="18" customHeight="1" x14ac:dyDescent="0.15">
      <c r="A8" s="78" t="s">
        <v>47</v>
      </c>
      <c r="B8" s="70"/>
      <c r="C8" s="62"/>
      <c r="D8" s="32"/>
      <c r="E8" s="32"/>
      <c r="F8" s="32"/>
      <c r="G8" s="32"/>
      <c r="H8" s="12" t="s">
        <v>20</v>
      </c>
      <c r="I8" s="5">
        <f>COUNTIFS(B8:H8,"&lt;&gt;空",B8:H8,"&lt;&gt;休",B8:H8,"&lt;&gt;調",B8:H8,"&lt;&gt;",B8:H8,"&lt;&gt;調整休")</f>
        <v>1</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16-19"))*(3)</f>
        <v>4.5</v>
      </c>
      <c r="K8" s="692"/>
    </row>
    <row r="9" spans="1:24" ht="18" customHeight="1" x14ac:dyDescent="0.15">
      <c r="A9" s="78" t="s">
        <v>48</v>
      </c>
      <c r="B9" s="70"/>
      <c r="C9" s="39"/>
      <c r="D9" s="38"/>
      <c r="E9" s="38"/>
      <c r="F9" s="38"/>
      <c r="G9" s="38"/>
      <c r="H9" s="29" t="s">
        <v>21</v>
      </c>
      <c r="I9" s="5">
        <f>COUNTIFS(B9:H9,"&lt;&gt;空",B9:H9,"&lt;&gt;休",B9:H9,"&lt;&gt;調",B9:H9,"&lt;&gt;",B9:H9,"&lt;&gt;調整休")</f>
        <v>1</v>
      </c>
      <c r="J9" s="682">
        <f>SUM(COUNTIF(B9:H9,"9-14:30"))*(5)+(COUNTIF(B9:H9,"9-20"))*(10)+(COUNTIF(B9:H9,"9-19"))*(9)+(COUNTIF(B9:H9,"9-18"))*(8)+(COUNTIF(B9:H9,"9-17"))*(7.25)+(COUNTIF(B9:H9,"9-16"))*(6.25)+(COUNTIF(B9:H9,"9-15"))*(5.5)+(COUNTIF(B9:H9,"9-14"))*(4.5)+(COUNTIF(B9:H9,"9-13,17-20"))*(7)+(COUNTIF(B9:H9,"9-13"))*(4)+(COUNTIF(B9:H9,"9-12,18-20"))*(5)+(COUNTIF(B9:H9,"9-12,16-20"))*(7)+(COUNTIF(B9:H9,"9-12,16-19"))*(6)+(COUNTIF(B9:H9,"9-13,16-20"))*(6)+(COUNTIF(B9:H9,"9-12"))*(3)+(COUNTIF(B9:H9,"9-11:30"))*(2.5)+(COUNTIF(B9:H9,"9-11,16-19"))*(5)+(COUNTIF(B9:H9,"9-11"))*(2)+(COUNTIF(B9:H9,"9:30-11:30,16-19"))*(5)+(COUNTIF(B9:H9,"19-20"))*(1)+(COUNTIF(B9:H9,"17-20"))*(3)+(COUNTIF(B9:H9,"16-20"))*(4)+(COUNTIF(B9:H9,"15-20"))*(4.5)+(COUNTIF(B9:H9,"15-19"))*(4)+(COUNTIF(B9:H9,"14-20"))*(5.5)+(COUNTIF(B9:H9,"14-19"))*(4.5)+(COUNTIF(B9:H9,"14:30-20"))*(5)+(COUNTIF(B9:H9,"13-20"))*(6.25)+(COUNTIF(B9:H9,"13-19"))*(5.5)+(COUNTIF(B9:H9,"13-18"))*(4.5)+(COUNTIF(B9:H9,"13-17"))*(4)+(COUNTIF(B9:H9,"12-20"))*(7.25)+(COUNTIF(B9:H9,"10-20"))*(9)+(COUNTIF(B9:H9,"10-15"))*(4.5)+(COUNTIF(B9:H9,"12-18"))*(5.5)+(COUNTIF(B9:H9,"10-12,14-19"))*(6.5)+(COUNTIF(B9:H9,"10-14"))*(4)+(COUNTIF(B9:H9,"16-19"))*(3)</f>
        <v>4.5</v>
      </c>
      <c r="K9" s="692"/>
    </row>
    <row r="10" spans="1:24" ht="18" customHeight="1" thickBot="1" x14ac:dyDescent="0.2">
      <c r="A10" s="322" t="s">
        <v>66</v>
      </c>
      <c r="B10" s="83"/>
      <c r="C10" s="39"/>
      <c r="D10" s="39"/>
      <c r="E10" s="39"/>
      <c r="F10" s="39"/>
      <c r="G10" s="39"/>
      <c r="H10" s="12"/>
      <c r="I10" s="5"/>
      <c r="J10" s="682"/>
      <c r="K10" s="692"/>
    </row>
    <row r="11" spans="1:24" ht="18" customHeight="1" x14ac:dyDescent="0.15">
      <c r="A11" s="33" t="s">
        <v>0</v>
      </c>
      <c r="B11" s="53">
        <v>45810</v>
      </c>
      <c r="C11" s="53">
        <v>45811</v>
      </c>
      <c r="D11" s="53">
        <v>45812</v>
      </c>
      <c r="E11" s="53">
        <v>45813</v>
      </c>
      <c r="F11" s="53">
        <v>45814</v>
      </c>
      <c r="G11" s="53">
        <v>45815</v>
      </c>
      <c r="H11" s="53">
        <v>45816</v>
      </c>
      <c r="I11" s="7"/>
      <c r="J11" s="717" t="s">
        <v>2</v>
      </c>
      <c r="K11" s="718"/>
    </row>
    <row r="12" spans="1:24" ht="18" customHeight="1" x14ac:dyDescent="0.15">
      <c r="A12" s="22" t="s">
        <v>3</v>
      </c>
      <c r="B12" s="2" t="s">
        <v>4</v>
      </c>
      <c r="C12" s="2" t="s">
        <v>5</v>
      </c>
      <c r="D12" s="21" t="s">
        <v>6</v>
      </c>
      <c r="E12" s="2" t="s">
        <v>7</v>
      </c>
      <c r="F12" s="2" t="s">
        <v>8</v>
      </c>
      <c r="G12" s="2" t="s">
        <v>9</v>
      </c>
      <c r="H12" s="24" t="s">
        <v>10</v>
      </c>
      <c r="I12" s="8"/>
      <c r="J12" s="719"/>
      <c r="K12" s="720"/>
    </row>
    <row r="13" spans="1:24" ht="18" customHeight="1" x14ac:dyDescent="0.15">
      <c r="A13" s="17" t="s">
        <v>12</v>
      </c>
      <c r="B13" s="12"/>
      <c r="C13" s="26"/>
      <c r="D13" s="37"/>
      <c r="E13" s="12"/>
      <c r="F13" s="12"/>
      <c r="G13" s="12"/>
      <c r="H13" s="12"/>
      <c r="I13" s="5"/>
      <c r="J13" s="682"/>
      <c r="K13" s="692"/>
    </row>
    <row r="14" spans="1:24" ht="18" customHeight="1" x14ac:dyDescent="0.15">
      <c r="A14" s="5" t="s">
        <v>73</v>
      </c>
      <c r="B14" s="12" t="s">
        <v>20</v>
      </c>
      <c r="C14" s="26"/>
      <c r="D14" s="32"/>
      <c r="E14" s="54"/>
      <c r="F14" s="12" t="s">
        <v>21</v>
      </c>
      <c r="G14" s="12" t="s">
        <v>20</v>
      </c>
      <c r="H14" s="12" t="s">
        <v>41</v>
      </c>
      <c r="I14" s="5">
        <f t="shared" ref="I14:I16" si="0">COUNTIFS(B14:H14,"&lt;&gt;空",B14:H14,"&lt;&gt;休",B14:H14,"&lt;&gt;調",B14:H14,"&lt;&gt;",B14:H14,"&lt;&gt;調整休")</f>
        <v>4</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16-19"))*(3)</f>
        <v>19.5</v>
      </c>
      <c r="K14" s="692"/>
    </row>
    <row r="15" spans="1:24" ht="18" customHeight="1" x14ac:dyDescent="0.15">
      <c r="A15" s="5" t="s">
        <v>46</v>
      </c>
      <c r="B15" s="12" t="s">
        <v>21</v>
      </c>
      <c r="C15" s="2"/>
      <c r="D15" s="32"/>
      <c r="E15" s="54" t="s">
        <v>21</v>
      </c>
      <c r="F15" s="18"/>
      <c r="G15" s="12" t="s">
        <v>21</v>
      </c>
      <c r="H15" s="12"/>
      <c r="I15" s="5">
        <f t="shared" si="0"/>
        <v>3</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16-19"))*(3)</f>
        <v>13.5</v>
      </c>
      <c r="K15" s="692"/>
    </row>
    <row r="16" spans="1:24" ht="18" customHeight="1" x14ac:dyDescent="0.15">
      <c r="A16" s="5" t="s">
        <v>47</v>
      </c>
      <c r="B16" s="12"/>
      <c r="C16" s="2"/>
      <c r="D16" s="32"/>
      <c r="E16" s="54" t="s">
        <v>20</v>
      </c>
      <c r="F16" s="12" t="s">
        <v>20</v>
      </c>
      <c r="G16" s="12"/>
      <c r="H16" s="12" t="s">
        <v>20</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16-19"))*(3)</f>
        <v>13.5</v>
      </c>
      <c r="K16" s="692"/>
    </row>
    <row r="17" spans="1:11" ht="18" customHeight="1" x14ac:dyDescent="0.15">
      <c r="A17" s="5" t="s">
        <v>48</v>
      </c>
      <c r="B17" s="12"/>
      <c r="C17" s="38"/>
      <c r="D17" s="38"/>
      <c r="E17" s="55"/>
      <c r="F17" s="40"/>
      <c r="G17" s="12" t="s">
        <v>41</v>
      </c>
      <c r="H17" s="29" t="s">
        <v>21</v>
      </c>
      <c r="I17" s="5">
        <f>COUNTIFS(B17:H17,"&lt;&gt;空",B17:H17,"&lt;&gt;休",B17:H17,"&lt;&gt;調",B17:H17,"&lt;&gt;",B17:H17,"&lt;&gt;調整休")</f>
        <v>2</v>
      </c>
      <c r="J17" s="682">
        <f>SUM(COUNTIF(B17:H17,"9-14:30"))*(5)+(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COUNTIF(B17:H17,"16-19"))*(3)</f>
        <v>10.5</v>
      </c>
      <c r="K17" s="692"/>
    </row>
    <row r="18" spans="1:11" ht="18" customHeight="1" x14ac:dyDescent="0.15">
      <c r="A18" s="321" t="s">
        <v>66</v>
      </c>
      <c r="B18" s="12"/>
      <c r="C18" s="38"/>
      <c r="D18" s="38"/>
      <c r="E18" s="12"/>
      <c r="F18" s="40"/>
      <c r="G18" s="29"/>
      <c r="H18" s="12"/>
      <c r="I18" s="5"/>
      <c r="J18" s="682"/>
      <c r="K18" s="692"/>
    </row>
    <row r="19" spans="1:11" ht="18" customHeight="1" x14ac:dyDescent="0.15">
      <c r="A19" s="22" t="s">
        <v>0</v>
      </c>
      <c r="B19" s="23">
        <v>45817</v>
      </c>
      <c r="C19" s="23">
        <v>45818</v>
      </c>
      <c r="D19" s="23">
        <v>45819</v>
      </c>
      <c r="E19" s="23">
        <v>45820</v>
      </c>
      <c r="F19" s="23">
        <v>45821</v>
      </c>
      <c r="G19" s="23">
        <v>45822</v>
      </c>
      <c r="H19" s="23">
        <v>45823</v>
      </c>
      <c r="I19" s="7"/>
      <c r="J19" s="717" t="s">
        <v>2</v>
      </c>
      <c r="K19" s="718"/>
    </row>
    <row r="20" spans="1:11" ht="18" customHeight="1" x14ac:dyDescent="0.15">
      <c r="A20" s="22" t="s">
        <v>3</v>
      </c>
      <c r="B20" s="2" t="s">
        <v>4</v>
      </c>
      <c r="C20" s="21" t="s">
        <v>5</v>
      </c>
      <c r="D20" s="21" t="s">
        <v>6</v>
      </c>
      <c r="E20" s="2" t="s">
        <v>7</v>
      </c>
      <c r="F20" s="2" t="s">
        <v>8</v>
      </c>
      <c r="G20" s="2" t="s">
        <v>9</v>
      </c>
      <c r="H20" s="24" t="s">
        <v>10</v>
      </c>
      <c r="I20" s="8"/>
      <c r="J20" s="719"/>
      <c r="K20" s="720"/>
    </row>
    <row r="21" spans="1:11" ht="18.95" customHeight="1" x14ac:dyDescent="0.15">
      <c r="A21" s="17" t="s">
        <v>13</v>
      </c>
      <c r="B21" s="12"/>
      <c r="C21" s="26"/>
      <c r="D21" s="37"/>
      <c r="E21" s="12"/>
      <c r="F21" s="12"/>
      <c r="G21" s="12"/>
      <c r="H21" s="12"/>
      <c r="I21" s="51"/>
      <c r="J21" s="721"/>
      <c r="K21" s="722"/>
    </row>
    <row r="22" spans="1:11" ht="18" customHeight="1" x14ac:dyDescent="0.15">
      <c r="A22" s="5" t="s">
        <v>73</v>
      </c>
      <c r="B22" s="12" t="s">
        <v>20</v>
      </c>
      <c r="C22" s="26"/>
      <c r="D22" s="32"/>
      <c r="E22" s="54"/>
      <c r="F22" s="12" t="s">
        <v>21</v>
      </c>
      <c r="G22" s="12" t="s">
        <v>20</v>
      </c>
      <c r="H22" s="12" t="s">
        <v>41</v>
      </c>
      <c r="I22" s="5">
        <f>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16-19"))*(3)</f>
        <v>19.5</v>
      </c>
      <c r="K22" s="692"/>
    </row>
    <row r="23" spans="1:11" ht="18" customHeight="1" x14ac:dyDescent="0.15">
      <c r="A23" s="5" t="s">
        <v>46</v>
      </c>
      <c r="B23" s="12" t="s">
        <v>21</v>
      </c>
      <c r="C23" s="2"/>
      <c r="D23" s="32"/>
      <c r="E23" s="54" t="s">
        <v>21</v>
      </c>
      <c r="F23" s="18"/>
      <c r="G23" s="12" t="s">
        <v>21</v>
      </c>
      <c r="H23" s="12"/>
      <c r="I23" s="5">
        <f>COUNTIFS(B23:H23,"&lt;&gt;空",B23:H23,"&lt;&gt;休",B23:H23,"&lt;&gt;調",B23:H23,"&lt;&gt;",B23:H23,"&lt;&gt;調整休")</f>
        <v>3</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16-19"))*(3)</f>
        <v>13.5</v>
      </c>
      <c r="K23" s="692"/>
    </row>
    <row r="24" spans="1:11" ht="18" customHeight="1" x14ac:dyDescent="0.15">
      <c r="A24" s="5" t="s">
        <v>47</v>
      </c>
      <c r="B24" s="12"/>
      <c r="C24" s="2"/>
      <c r="D24" s="32"/>
      <c r="E24" s="54" t="s">
        <v>20</v>
      </c>
      <c r="F24" s="12" t="s">
        <v>20</v>
      </c>
      <c r="G24" s="12"/>
      <c r="H24" s="12" t="s">
        <v>20</v>
      </c>
      <c r="I24" s="5">
        <f>COUNTIFS(B24:H24,"&lt;&gt;空",B24:H24,"&lt;&gt;休",B24:H24,"&lt;&gt;調",B24:H24,"&lt;&gt;",B24:H24,"&lt;&gt;調整休")</f>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16-19"))*(3)</f>
        <v>13.5</v>
      </c>
      <c r="K24" s="692"/>
    </row>
    <row r="25" spans="1:11" ht="18" customHeight="1" x14ac:dyDescent="0.15">
      <c r="A25" s="5" t="s">
        <v>48</v>
      </c>
      <c r="B25" s="12"/>
      <c r="C25" s="38"/>
      <c r="D25" s="38"/>
      <c r="E25" s="55"/>
      <c r="F25" s="40"/>
      <c r="G25" s="12" t="s">
        <v>41</v>
      </c>
      <c r="H25" s="29" t="s">
        <v>21</v>
      </c>
      <c r="I25" s="5">
        <f>COUNTIFS(B25:H25,"&lt;&gt;空",B25:H25,"&lt;&gt;休",B25:H25,"&lt;&gt;調",B25:H25,"&lt;&gt;",B25:H25,"&lt;&gt;調整休")</f>
        <v>2</v>
      </c>
      <c r="J25" s="682">
        <f>SUM(COUNTIF(B25:H25,"9-14:30"))*(5)+(COUNTIF(B25:H25,"9-20"))*(10)+(COUNTIF(B25:H25,"9-19"))*(9)+(COUNTIF(B25:H25,"9-18"))*(8)+(COUNTIF(B25:H25,"9-17"))*(7.25)+(COUNTIF(B25:H25,"9-16"))*(6.25)+(COUNTIF(B25:H25,"9-15"))*(5.5)+(COUNTIF(B25:H25,"9-14"))*(4.5)+(COUNTIF(B25:H25,"9-13,17-20"))*(7)+(COUNTIF(B25:H25,"9-13"))*(4)+(COUNTIF(B25:H25,"9-12,18-20"))*(5)+(COUNTIF(B25:H25,"9-12,16-20"))*(7)+(COUNTIF(B25:H25,"9-12,16-19"))*(6)+(COUNTIF(B25:H25,"9-13,16-20"))*(6)+(COUNTIF(B25:H25,"9-12"))*(3)+(COUNTIF(B25:H25,"9-11:30"))*(2.5)+(COUNTIF(B25:H25,"9-11,16-19"))*(5)+(COUNTIF(B25:H25,"9-11"))*(2)+(COUNTIF(B25:H25,"9:30-11:30,16-19"))*(5)+(COUNTIF(B25:H25,"19-20"))*(1)+(COUNTIF(B25:H25,"17-20"))*(3)+(COUNTIF(B25:H25,"16-20"))*(4)+(COUNTIF(B25:H25,"15-20"))*(4.5)+(COUNTIF(B25:H25,"15-19"))*(4)+(COUNTIF(B25:H25,"14-20"))*(5.5)+(COUNTIF(B25:H25,"14-19"))*(4.5)+(COUNTIF(B25:H25,"14:30-20"))*(5)+(COUNTIF(B25:H25,"13-20"))*(6.25)+(COUNTIF(B25:H25,"13-19"))*(5.5)+(COUNTIF(B25:H25,"13-18"))*(4.5)+(COUNTIF(B25:H25,"13-17"))*(4)+(COUNTIF(B25:H25,"12-20"))*(7.25)+(COUNTIF(B25:H25,"10-20"))*(9)+(COUNTIF(B25:H25,"10-15"))*(4.5)+(COUNTIF(B25:H25,"12-18"))*(5.5)+(COUNTIF(B25:H25,"10-12,14-19"))*(6.5)+(COUNTIF(B25:H25,"10-14"))*(4)+(COUNTIF(B25:H25,"16-19"))*(3)</f>
        <v>10.5</v>
      </c>
      <c r="K25" s="692"/>
    </row>
    <row r="26" spans="1:11" ht="18" customHeight="1" x14ac:dyDescent="0.15">
      <c r="A26" s="321" t="s">
        <v>66</v>
      </c>
      <c r="B26" s="12"/>
      <c r="C26" s="38"/>
      <c r="D26" s="39"/>
      <c r="E26" s="12"/>
      <c r="F26" s="40"/>
      <c r="G26" s="29"/>
      <c r="H26" s="12"/>
      <c r="I26" s="5"/>
      <c r="J26" s="682"/>
      <c r="K26" s="692"/>
    </row>
    <row r="27" spans="1:11" ht="18" customHeight="1" x14ac:dyDescent="0.15">
      <c r="A27" s="22" t="s">
        <v>0</v>
      </c>
      <c r="B27" s="90">
        <v>45824</v>
      </c>
      <c r="C27" s="90">
        <v>45825</v>
      </c>
      <c r="D27" s="90">
        <v>45826</v>
      </c>
      <c r="E27" s="90">
        <v>45827</v>
      </c>
      <c r="F27" s="90">
        <v>45828</v>
      </c>
      <c r="G27" s="90">
        <v>45829</v>
      </c>
      <c r="H27" s="90">
        <v>45830</v>
      </c>
      <c r="I27" s="7"/>
      <c r="J27" s="717" t="s">
        <v>2</v>
      </c>
      <c r="K27" s="718"/>
    </row>
    <row r="28" spans="1:11" ht="18" customHeight="1" x14ac:dyDescent="0.15">
      <c r="A28" s="22" t="s">
        <v>3</v>
      </c>
      <c r="B28" s="2" t="s">
        <v>4</v>
      </c>
      <c r="C28" s="21" t="s">
        <v>5</v>
      </c>
      <c r="D28" s="21" t="s">
        <v>6</v>
      </c>
      <c r="E28" s="2" t="s">
        <v>7</v>
      </c>
      <c r="F28" s="2" t="s">
        <v>8</v>
      </c>
      <c r="G28" s="2" t="s">
        <v>9</v>
      </c>
      <c r="H28" s="24" t="s">
        <v>10</v>
      </c>
      <c r="I28" s="8"/>
      <c r="J28" s="719"/>
      <c r="K28" s="720"/>
    </row>
    <row r="29" spans="1:11" ht="18" customHeight="1" x14ac:dyDescent="0.15">
      <c r="A29" s="17" t="s">
        <v>12</v>
      </c>
      <c r="B29" s="12"/>
      <c r="C29" s="26"/>
      <c r="D29" s="37"/>
      <c r="E29" s="12"/>
      <c r="F29" s="12"/>
      <c r="G29" s="12"/>
      <c r="H29" s="12"/>
      <c r="I29" s="5"/>
      <c r="J29" s="682"/>
      <c r="K29" s="692"/>
    </row>
    <row r="30" spans="1:11" ht="18" customHeight="1" x14ac:dyDescent="0.15">
      <c r="A30" s="5" t="s">
        <v>73</v>
      </c>
      <c r="B30" s="12" t="s">
        <v>20</v>
      </c>
      <c r="C30" s="26"/>
      <c r="D30" s="32"/>
      <c r="E30" s="54"/>
      <c r="F30" s="12" t="s">
        <v>21</v>
      </c>
      <c r="G30" s="12" t="s">
        <v>20</v>
      </c>
      <c r="H30" s="12" t="s">
        <v>41</v>
      </c>
      <c r="I30" s="5">
        <f t="shared" ref="I30:I32" si="1">COUNTIFS(B30:H30,"&lt;&gt;空",B30:H30,"&lt;&gt;休",B30:H30,"&lt;&gt;調",B30:H30,"&lt;&gt;",B30:H30,"&lt;&gt;調整休")</f>
        <v>4</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16-19"))*(3)</f>
        <v>19.5</v>
      </c>
      <c r="K30" s="692"/>
    </row>
    <row r="31" spans="1:11" ht="18" customHeight="1" x14ac:dyDescent="0.15">
      <c r="A31" s="5" t="s">
        <v>46</v>
      </c>
      <c r="B31" s="12" t="s">
        <v>21</v>
      </c>
      <c r="C31" s="2"/>
      <c r="D31" s="32"/>
      <c r="E31" s="54" t="s">
        <v>21</v>
      </c>
      <c r="F31" s="18"/>
      <c r="G31" s="12" t="s">
        <v>21</v>
      </c>
      <c r="H31" s="12"/>
      <c r="I31" s="5">
        <f t="shared" si="1"/>
        <v>3</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16-19"))*(3)</f>
        <v>13.5</v>
      </c>
      <c r="K31" s="692"/>
    </row>
    <row r="32" spans="1:11" ht="18" customHeight="1" x14ac:dyDescent="0.15">
      <c r="A32" s="5" t="s">
        <v>47</v>
      </c>
      <c r="B32" s="12"/>
      <c r="C32" s="2"/>
      <c r="D32" s="32"/>
      <c r="E32" s="54" t="s">
        <v>20</v>
      </c>
      <c r="F32" s="12" t="s">
        <v>20</v>
      </c>
      <c r="G32" s="12"/>
      <c r="H32" s="12" t="s">
        <v>20</v>
      </c>
      <c r="I32" s="5">
        <f t="shared" si="1"/>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16-19"))*(3)</f>
        <v>13.5</v>
      </c>
      <c r="K32" s="692"/>
    </row>
    <row r="33" spans="1:14" ht="18" customHeight="1" x14ac:dyDescent="0.15">
      <c r="A33" s="5" t="s">
        <v>48</v>
      </c>
      <c r="B33" s="12"/>
      <c r="C33" s="38"/>
      <c r="D33" s="38"/>
      <c r="E33" s="55"/>
      <c r="F33" s="40"/>
      <c r="G33" s="12" t="s">
        <v>41</v>
      </c>
      <c r="H33" s="29" t="s">
        <v>21</v>
      </c>
      <c r="I33" s="5">
        <f>COUNTIFS(B33:H33,"&lt;&gt;空",B33:H33,"&lt;&gt;休",B33:H33,"&lt;&gt;調",B33:H33,"&lt;&gt;",B33:H33,"&lt;&gt;調整休")</f>
        <v>2</v>
      </c>
      <c r="J33" s="682">
        <f>SUM(COUNTIF(B33:H33,"9-14:30"))*(5)+(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COUNTIF(B33:H33,"16-19"))*(3)</f>
        <v>10.5</v>
      </c>
      <c r="K33" s="692"/>
    </row>
    <row r="34" spans="1:14" ht="18" customHeight="1" x14ac:dyDescent="0.15">
      <c r="A34" s="321" t="s">
        <v>66</v>
      </c>
      <c r="B34" s="12"/>
      <c r="C34" s="38"/>
      <c r="D34" s="38"/>
      <c r="E34" s="12"/>
      <c r="F34" s="40"/>
      <c r="G34" s="29"/>
      <c r="H34" s="12"/>
      <c r="I34" s="5"/>
      <c r="J34" s="682"/>
      <c r="K34" s="692"/>
    </row>
    <row r="35" spans="1:14" ht="18" customHeight="1" x14ac:dyDescent="0.15">
      <c r="A35" s="22" t="s">
        <v>0</v>
      </c>
      <c r="B35" s="23">
        <v>45831</v>
      </c>
      <c r="C35" s="23">
        <v>45832</v>
      </c>
      <c r="D35" s="23">
        <v>45833</v>
      </c>
      <c r="E35" s="23">
        <v>45834</v>
      </c>
      <c r="F35" s="23">
        <v>45835</v>
      </c>
      <c r="G35" s="23">
        <v>45836</v>
      </c>
      <c r="H35" s="23">
        <v>45837</v>
      </c>
      <c r="I35" s="7"/>
      <c r="J35" s="717" t="s">
        <v>2</v>
      </c>
      <c r="K35" s="718"/>
    </row>
    <row r="36" spans="1:14" ht="18" customHeight="1" x14ac:dyDescent="0.15">
      <c r="A36" s="22" t="s">
        <v>3</v>
      </c>
      <c r="B36" s="2" t="s">
        <v>4</v>
      </c>
      <c r="C36" s="316" t="s">
        <v>5</v>
      </c>
      <c r="D36" s="21" t="s">
        <v>6</v>
      </c>
      <c r="E36" s="2" t="s">
        <v>7</v>
      </c>
      <c r="F36" s="2" t="s">
        <v>8</v>
      </c>
      <c r="G36" s="2" t="s">
        <v>9</v>
      </c>
      <c r="H36" s="24" t="s">
        <v>10</v>
      </c>
      <c r="I36" s="8"/>
      <c r="J36" s="719"/>
      <c r="K36" s="720"/>
    </row>
    <row r="37" spans="1:14" ht="18.95" customHeight="1" x14ac:dyDescent="0.15">
      <c r="A37" s="17" t="s">
        <v>13</v>
      </c>
      <c r="B37" s="12"/>
      <c r="C37" s="26"/>
      <c r="D37" s="37"/>
      <c r="E37" s="12"/>
      <c r="F37" s="967" t="s">
        <v>60</v>
      </c>
      <c r="G37" s="968"/>
      <c r="H37" s="969"/>
      <c r="I37" s="51"/>
      <c r="J37" s="27"/>
      <c r="K37" s="49"/>
    </row>
    <row r="38" spans="1:14" ht="18" customHeight="1" x14ac:dyDescent="0.15">
      <c r="A38" s="5" t="s">
        <v>73</v>
      </c>
      <c r="B38" s="12" t="s">
        <v>20</v>
      </c>
      <c r="C38" s="26"/>
      <c r="D38" s="32"/>
      <c r="E38" s="54"/>
      <c r="F38" s="12" t="s">
        <v>21</v>
      </c>
      <c r="G38" s="12" t="s">
        <v>20</v>
      </c>
      <c r="H38" s="12" t="s">
        <v>41</v>
      </c>
      <c r="I38" s="5">
        <f>COUNTIFS(B38:H38,"&lt;&gt;空",B38:H38,"&lt;&gt;休",B38:H38,"&lt;&gt;調",B38:H38,"&lt;&gt;",B38:H38,"&lt;&gt;調整休")</f>
        <v>4</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16-19"))*(3)</f>
        <v>19.5</v>
      </c>
      <c r="K38" s="692"/>
    </row>
    <row r="39" spans="1:14" ht="18" customHeight="1" x14ac:dyDescent="0.15">
      <c r="A39" s="5" t="s">
        <v>46</v>
      </c>
      <c r="B39" s="12" t="s">
        <v>21</v>
      </c>
      <c r="C39" s="2"/>
      <c r="D39" s="32"/>
      <c r="E39" s="54" t="s">
        <v>21</v>
      </c>
      <c r="F39" s="18"/>
      <c r="G39" s="12" t="s">
        <v>21</v>
      </c>
      <c r="H39" s="12"/>
      <c r="I39" s="5">
        <f>COUNTIFS(B39:H39,"&lt;&gt;空",B39:H39,"&lt;&gt;休",B39:H39,"&lt;&gt;調",B39:H39,"&lt;&gt;",B39:H39,"&lt;&gt;調整休")</f>
        <v>3</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16-19"))*(3)</f>
        <v>13.5</v>
      </c>
      <c r="K39" s="692"/>
    </row>
    <row r="40" spans="1:14" ht="18" customHeight="1" x14ac:dyDescent="0.15">
      <c r="A40" s="5" t="s">
        <v>47</v>
      </c>
      <c r="B40" s="12"/>
      <c r="C40" s="2"/>
      <c r="D40" s="32"/>
      <c r="E40" s="54" t="s">
        <v>20</v>
      </c>
      <c r="F40" s="12" t="s">
        <v>20</v>
      </c>
      <c r="G40" s="12"/>
      <c r="H40" s="12" t="s">
        <v>20</v>
      </c>
      <c r="I40" s="5">
        <f>COUNTIFS(B40:H40,"&lt;&gt;空",B40:H40,"&lt;&gt;休",B40:H40,"&lt;&gt;調",B40:H40,"&lt;&gt;",B40:H40,"&lt;&gt;調整休")</f>
        <v>3</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16-19"))*(3)</f>
        <v>13.5</v>
      </c>
      <c r="K40" s="692"/>
    </row>
    <row r="41" spans="1:14" ht="18" customHeight="1" x14ac:dyDescent="0.15">
      <c r="A41" s="5" t="s">
        <v>48</v>
      </c>
      <c r="B41" s="12"/>
      <c r="C41" s="38"/>
      <c r="D41" s="38"/>
      <c r="E41" s="55"/>
      <c r="F41" s="40"/>
      <c r="G41" s="12" t="s">
        <v>41</v>
      </c>
      <c r="H41" s="29" t="s">
        <v>21</v>
      </c>
      <c r="I41" s="5">
        <f>COUNTIFS(B41:H41,"&lt;&gt;空",B41:H41,"&lt;&gt;休",B41:H41,"&lt;&gt;調",B41:H41,"&lt;&gt;",B41:H41,"&lt;&gt;調整休")</f>
        <v>2</v>
      </c>
      <c r="J41" s="682">
        <f>SUM(COUNTIF(B41:H41,"9-14:30"))*(5)+(COUNTIF(B41:H41,"9-20"))*(10)+(COUNTIF(B41:H41,"9-19"))*(9)+(COUNTIF(B41:H41,"9-18"))*(8)+(COUNTIF(B41:H41,"9-17"))*(7.25)+(COUNTIF(B41:H41,"9-16"))*(6.25)+(COUNTIF(B41:H41,"9-15"))*(5.5)+(COUNTIF(B41:H41,"9-14"))*(4.5)+(COUNTIF(B41:H41,"9-13,17-20"))*(7)+(COUNTIF(B41:H41,"9-13"))*(4)+(COUNTIF(B41:H41,"9-12,18-20"))*(5)+(COUNTIF(B41:H41,"9-12,16-20"))*(7)+(COUNTIF(B41:H41,"9-12,16-19"))*(6)+(COUNTIF(B41:H41,"9-13,16-20"))*(6)+(COUNTIF(B41:H41,"9-12"))*(3)+(COUNTIF(B41:H41,"9-11:30"))*(2.5)+(COUNTIF(B41:H41,"9-11,16-19"))*(5)+(COUNTIF(B41:H41,"9-11"))*(2)+(COUNTIF(B41:H41,"9:30-11:30,16-19"))*(5)+(COUNTIF(B41:H41,"19-20"))*(1)+(COUNTIF(B41:H41,"17-20"))*(3)+(COUNTIF(B41:H41,"16-20"))*(4)+(COUNTIF(B41:H41,"15-20"))*(4.5)+(COUNTIF(B41:H41,"15-19"))*(4)+(COUNTIF(B41:H41,"14-20"))*(5.5)+(COUNTIF(B41:H41,"14-19"))*(4.5)+(COUNTIF(B41:H41,"14:30-20"))*(5)+(COUNTIF(B41:H41,"13-20"))*(6.25)+(COUNTIF(B41:H41,"13-19"))*(5.5)+(COUNTIF(B41:H41,"13-18"))*(4.5)+(COUNTIF(B41:H41,"13-17"))*(4)+(COUNTIF(B41:H41,"12-20"))*(7.25)+(COUNTIF(B41:H41,"10-20"))*(9)+(COUNTIF(B41:H41,"10-15"))*(4.5)+(COUNTIF(B41:H41,"12-18"))*(5.5)+(COUNTIF(B41:H41,"10-12,14-19"))*(6.5)+(COUNTIF(B41:H41,"10-14"))*(4)+(COUNTIF(B41:H41,"16-19"))*(3)</f>
        <v>10.5</v>
      </c>
      <c r="K41" s="692"/>
    </row>
    <row r="42" spans="1:14" ht="18" customHeight="1" x14ac:dyDescent="0.15">
      <c r="A42" s="321" t="s">
        <v>66</v>
      </c>
      <c r="B42" s="12"/>
      <c r="C42" s="38"/>
      <c r="D42" s="39"/>
      <c r="E42" s="12"/>
      <c r="F42" s="40"/>
      <c r="G42" s="29"/>
      <c r="H42" s="12"/>
      <c r="I42" s="5"/>
      <c r="J42" s="682"/>
      <c r="K42" s="692"/>
    </row>
    <row r="43" spans="1:14" ht="18" customHeight="1" x14ac:dyDescent="0.15">
      <c r="A43" s="41"/>
      <c r="B43" s="42"/>
      <c r="C43" s="42"/>
      <c r="D43" s="42"/>
      <c r="E43" s="42"/>
      <c r="F43" s="42"/>
      <c r="G43" s="42"/>
      <c r="H43" s="42"/>
      <c r="I43" s="881" t="s">
        <v>209</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J13:K13"/>
    <mergeCell ref="B1:F1"/>
    <mergeCell ref="H1:K1"/>
    <mergeCell ref="I3:I4"/>
    <mergeCell ref="J3:K4"/>
    <mergeCell ref="J5:K5"/>
    <mergeCell ref="J6:K6"/>
    <mergeCell ref="J7:K7"/>
    <mergeCell ref="J8:K8"/>
    <mergeCell ref="J9:K9"/>
    <mergeCell ref="J10:K10"/>
    <mergeCell ref="J11:K12"/>
    <mergeCell ref="J26:K26"/>
    <mergeCell ref="J14:K14"/>
    <mergeCell ref="J15:K15"/>
    <mergeCell ref="J16:K16"/>
    <mergeCell ref="J17:K17"/>
    <mergeCell ref="J18:K18"/>
    <mergeCell ref="J19:K20"/>
    <mergeCell ref="J21:K21"/>
    <mergeCell ref="J22:K22"/>
    <mergeCell ref="J23:K23"/>
    <mergeCell ref="J24:K24"/>
    <mergeCell ref="J25:K25"/>
    <mergeCell ref="J27:K28"/>
    <mergeCell ref="J29:K29"/>
    <mergeCell ref="J30:K30"/>
    <mergeCell ref="J31:K31"/>
    <mergeCell ref="J32:K32"/>
    <mergeCell ref="A45:B45"/>
    <mergeCell ref="C45:K45"/>
    <mergeCell ref="J33:K33"/>
    <mergeCell ref="J34:K34"/>
    <mergeCell ref="J35:K36"/>
    <mergeCell ref="J38:K38"/>
    <mergeCell ref="J39:K39"/>
    <mergeCell ref="J40:K40"/>
    <mergeCell ref="A51:B51"/>
    <mergeCell ref="C51:K51"/>
    <mergeCell ref="A52:B52"/>
    <mergeCell ref="C52:K52"/>
    <mergeCell ref="F37:H37"/>
    <mergeCell ref="A46:B46"/>
    <mergeCell ref="C46:K46"/>
    <mergeCell ref="C47:K47"/>
    <mergeCell ref="A49:B49"/>
    <mergeCell ref="C49:K49"/>
    <mergeCell ref="A50:B50"/>
    <mergeCell ref="J41:K41"/>
    <mergeCell ref="J42:K42"/>
    <mergeCell ref="I43:K43"/>
    <mergeCell ref="A44:B44"/>
    <mergeCell ref="D44:E44"/>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1D8ABF6-0DC4-4299-B76E-BFFA76635B3B}">
          <x14:formula1>
            <xm:f>'F:\Users\clmiwa-three\Downloads\[《中村》新田・草加 エリア 仮シフト【12月16日～1月15日】.xlsx]参照データベース'!#REF!</xm:f>
          </x14:formula1>
          <xm:sqref>C25:E25 C34:D34 C26:D26 E41 C17:E17 C18:D18 G1 C33:E33 C41:D43 E43:H43 C9:G10</xm:sqref>
        </x14:dataValidation>
      </x14:dataValidations>
    </ext>
  </extLst>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0980F-3417-4596-8EAC-3D60B14152C6}">
  <sheetPr codeName="Sheet17">
    <pageSetUpPr fitToPage="1"/>
  </sheetPr>
  <dimension ref="A1:N52"/>
  <sheetViews>
    <sheetView zoomScale="90" zoomScaleNormal="90" workbookViewId="0">
      <selection activeCell="P18" sqref="P18"/>
    </sheetView>
  </sheetViews>
  <sheetFormatPr defaultColWidth="9" defaultRowHeight="20.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20.100000000000001" customHeight="1" thickBot="1" x14ac:dyDescent="0.2">
      <c r="A1" s="50" t="s">
        <v>59</v>
      </c>
      <c r="B1" s="683" t="s">
        <v>208</v>
      </c>
      <c r="C1" s="683"/>
      <c r="D1" s="683"/>
      <c r="E1" s="683"/>
      <c r="F1" s="683"/>
      <c r="H1" s="867" t="s">
        <v>45</v>
      </c>
      <c r="I1" s="868"/>
      <c r="J1" s="869"/>
      <c r="K1" s="870"/>
    </row>
    <row r="2" spans="1:11" ht="9.9499999999999993" customHeight="1" thickBot="1" x14ac:dyDescent="0.2">
      <c r="A2" s="14"/>
      <c r="I2" s="14"/>
      <c r="J2" s="3"/>
      <c r="K2" s="4"/>
    </row>
    <row r="3" spans="1:11" ht="19.5" customHeight="1" x14ac:dyDescent="0.15">
      <c r="A3" s="64" t="s">
        <v>64</v>
      </c>
      <c r="B3" s="320">
        <v>45838</v>
      </c>
      <c r="C3" s="259"/>
      <c r="D3" s="259"/>
      <c r="E3" s="259"/>
      <c r="F3" s="259"/>
      <c r="G3" s="259"/>
      <c r="H3" s="259">
        <v>45809</v>
      </c>
      <c r="I3" s="727" t="s">
        <v>1</v>
      </c>
      <c r="J3" s="717" t="s">
        <v>2</v>
      </c>
      <c r="K3" s="718"/>
    </row>
    <row r="4" spans="1:11" ht="19.5" customHeight="1" x14ac:dyDescent="0.15">
      <c r="A4" s="65" t="s">
        <v>3</v>
      </c>
      <c r="B4" s="66" t="s">
        <v>4</v>
      </c>
      <c r="C4" s="62"/>
      <c r="D4" s="21"/>
      <c r="E4" s="2"/>
      <c r="F4" s="2"/>
      <c r="G4" s="2"/>
      <c r="H4" s="24" t="s">
        <v>10</v>
      </c>
      <c r="I4" s="728"/>
      <c r="J4" s="719"/>
      <c r="K4" s="720"/>
    </row>
    <row r="5" spans="1:11" ht="19.5" customHeight="1" x14ac:dyDescent="0.15">
      <c r="A5" s="67" t="s">
        <v>12</v>
      </c>
      <c r="B5" s="70"/>
      <c r="C5" s="62"/>
      <c r="D5" s="2"/>
      <c r="E5" s="2"/>
      <c r="F5" s="2"/>
      <c r="G5" s="17" t="s">
        <v>13</v>
      </c>
      <c r="H5" s="12"/>
      <c r="I5" s="5"/>
      <c r="J5" s="682"/>
      <c r="K5" s="692"/>
    </row>
    <row r="6" spans="1:11" ht="19.5" customHeight="1" x14ac:dyDescent="0.15">
      <c r="A6" s="69" t="s">
        <v>61</v>
      </c>
      <c r="B6" s="70"/>
      <c r="C6" s="37"/>
      <c r="D6" s="32"/>
      <c r="E6" s="32"/>
      <c r="F6" s="32"/>
      <c r="G6" s="32"/>
      <c r="H6" s="54" t="s">
        <v>58</v>
      </c>
      <c r="I6" s="5">
        <f>COUNTIFS(B6:H6,"&lt;&gt;空",B6:H6,"&lt;&gt;休",B6:H6,"&lt;&gt;調",B6:H6,"&lt;&gt;",B6:H6,"&lt;&gt;調整休")</f>
        <v>1</v>
      </c>
      <c r="J6" s="682">
        <f>SUM(COUNTIF(B6:H6,"9-14:30"))*(5)+(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COUNTIF(B6:H6,"13:30-19"))*(5)+(COUNTIF(B6:H6,"14-17"))*(4)+(COUNTIF(B6:H6,"16-19"))*(4)</f>
        <v>6.25</v>
      </c>
      <c r="K6" s="692"/>
    </row>
    <row r="7" spans="1:11" ht="19.5" customHeight="1" x14ac:dyDescent="0.15">
      <c r="A7" s="71" t="s">
        <v>44</v>
      </c>
      <c r="B7" s="146" t="s">
        <v>58</v>
      </c>
      <c r="C7" s="62"/>
      <c r="D7" s="32"/>
      <c r="E7" s="32"/>
      <c r="F7" s="32"/>
      <c r="G7" s="32"/>
      <c r="H7" s="54"/>
      <c r="I7" s="5">
        <f>COUNTIFS(B7:H7,"&lt;&gt;空",B7:H7,"&lt;&gt;休",B7:H7,"&lt;&gt;調",B7:H7,"&lt;&gt;",B7:H7,"&lt;&gt;調整休")</f>
        <v>1</v>
      </c>
      <c r="J7" s="682">
        <f>SUM(COUNTIF(B7:H7,"9-14:30"))*(5)+(COUNTIF(B7:H7,"9-20"))*(10)+(COUNTIF(B7:H7,"9-19"))*(9)+(COUNTIF(B7:H7,"9-18"))*(8)+(COUNTIF(B7:H7,"9-17"))*(7.25)+(COUNTIF(B7:H7,"9-16"))*(6.25)+(COUNTIF(B7:H7,"9-15"))*(5.5)+(COUNTIF(B7:H7,"9-14"))*(4.5)+(COUNTIF(B7:H7,"9-13,17-20"))*(7)+(COUNTIF(B7:H7,"9-13"))*(4)+(COUNTIF(B7:H7,"9-12,18-20"))*(5)+(COUNTIF(B7:H7,"9-12,16-20"))*(7)+(COUNTIF(B7:H7,"9-12,16-19"))*(6)+(COUNTIF(B7:H7,"9-13,16-20"))*(6)+(COUNTIF(B7:H7,"9-12"))*(3)+(COUNTIF(B7:H7,"9-11:30"))*(2.5)+(COUNTIF(B7:H7,"9-11,16-19"))*(5)+(COUNTIF(B7:H7,"9-11"))*(2)+(COUNTIF(B7:H7,"9:30-11:30,16-19"))*(5)+(COUNTIF(B7:H7,"19-20"))*(1)+(COUNTIF(B7:H7,"17-20"))*(3)+(COUNTIF(B7:H7,"16-20"))*(4)+(COUNTIF(B7:H7,"15-20"))*(4.5)+(COUNTIF(B7:H7,"15-19"))*(4)+(COUNTIF(B7:H7,"14-20"))*(5.5)+(COUNTIF(B7:H7,"14-19"))*(4.5)+(COUNTIF(B7:H7,"14:30-20"))*(5)+(COUNTIF(B7:H7,"13-20"))*(6.25)+(COUNTIF(B7:H7,"13-19"))*(5.5)+(COUNTIF(B7:H7,"13-18"))*(4.5)+(COUNTIF(B7:H7,"13-17"))*(4)+(COUNTIF(B7:H7,"12-20"))*(7.25)+(COUNTIF(B7:H7,"10-20"))*(9)+(COUNTIF(B7:H7,"10-15"))*(4.5)+(COUNTIF(B7:H7,"12-18"))*(5.5)+(COUNTIF(B7:H7,"10-12,14-19"))*(6.5)+(COUNTIF(B7:H7,"10-14"))*(4)+(COUNTIF(B7:H7,"13:30-19"))*(5)+(COUNTIF(B7:H7,"14-17"))*(4)+(COUNTIF(B7:H7,"16-19"))*(4)</f>
        <v>6.25</v>
      </c>
      <c r="K7" s="692"/>
    </row>
    <row r="8" spans="1:11" ht="19.5" customHeight="1" x14ac:dyDescent="0.15">
      <c r="A8" s="69" t="s">
        <v>71</v>
      </c>
      <c r="B8" s="70" t="s">
        <v>27</v>
      </c>
      <c r="C8" s="62"/>
      <c r="D8" s="32"/>
      <c r="E8" s="32"/>
      <c r="F8" s="32"/>
      <c r="G8" s="32"/>
      <c r="H8" s="12" t="s">
        <v>27</v>
      </c>
      <c r="I8" s="5">
        <f>COUNTIFS(B8:H8,"&lt;&gt;空",B8:H8,"&lt;&gt;休",B8:H8,"&lt;&gt;調",B8:H8,"&lt;&gt;",B8:H8,"&lt;&gt;調整休")</f>
        <v>2</v>
      </c>
      <c r="J8" s="682">
        <f>SUM(COUNTIF(B8:H8,"9-14:30"))*(5)+(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COUNTIF(B8:H8,"13:30-19"))*(5)+(COUNTIF(B8:H8,"14-17"))*(3)+(COUNTIF(B8:H8,"16-19"))*(3)</f>
        <v>6</v>
      </c>
      <c r="K8" s="692"/>
    </row>
    <row r="9" spans="1:11" ht="19.5" customHeight="1" x14ac:dyDescent="0.15">
      <c r="A9" s="84" t="s">
        <v>66</v>
      </c>
      <c r="B9" s="80"/>
      <c r="C9" s="62"/>
      <c r="D9" s="32"/>
      <c r="E9" s="32"/>
      <c r="F9" s="32"/>
      <c r="G9" s="32"/>
      <c r="H9" s="57"/>
      <c r="I9" s="5"/>
      <c r="J9" s="682"/>
      <c r="K9" s="692"/>
    </row>
    <row r="10" spans="1:11" ht="19.5" customHeight="1" thickBot="1" x14ac:dyDescent="0.2">
      <c r="A10" s="75"/>
      <c r="B10" s="83"/>
      <c r="C10" s="39"/>
      <c r="D10" s="38"/>
      <c r="E10" s="38"/>
      <c r="F10" s="38"/>
      <c r="G10" s="38"/>
      <c r="H10" s="40"/>
      <c r="I10" s="5"/>
      <c r="J10" s="758"/>
      <c r="K10" s="759"/>
    </row>
    <row r="11" spans="1:11" ht="19.5" customHeight="1" x14ac:dyDescent="0.15">
      <c r="A11" s="33" t="s">
        <v>0</v>
      </c>
      <c r="B11" s="53">
        <v>45810</v>
      </c>
      <c r="C11" s="53">
        <v>45811</v>
      </c>
      <c r="D11" s="53">
        <v>45812</v>
      </c>
      <c r="E11" s="53">
        <v>45813</v>
      </c>
      <c r="F11" s="53">
        <v>45814</v>
      </c>
      <c r="G11" s="53">
        <v>45815</v>
      </c>
      <c r="H11" s="53">
        <v>45816</v>
      </c>
      <c r="I11" s="7"/>
      <c r="J11" s="717" t="s">
        <v>2</v>
      </c>
      <c r="K11" s="718"/>
    </row>
    <row r="12" spans="1:11" ht="19.5" customHeight="1" x14ac:dyDescent="0.15">
      <c r="A12" s="22" t="s">
        <v>3</v>
      </c>
      <c r="B12" s="2" t="s">
        <v>4</v>
      </c>
      <c r="C12" s="2" t="s">
        <v>5</v>
      </c>
      <c r="D12" s="21" t="s">
        <v>6</v>
      </c>
      <c r="E12" s="2" t="s">
        <v>7</v>
      </c>
      <c r="F12" s="2" t="s">
        <v>8</v>
      </c>
      <c r="G12" s="2" t="s">
        <v>9</v>
      </c>
      <c r="H12" s="24" t="s">
        <v>10</v>
      </c>
      <c r="I12" s="8"/>
      <c r="J12" s="719"/>
      <c r="K12" s="720"/>
    </row>
    <row r="13" spans="1:11" ht="19.5" customHeight="1" x14ac:dyDescent="0.15">
      <c r="A13" s="17" t="s">
        <v>12</v>
      </c>
      <c r="B13" s="12"/>
      <c r="C13" s="2"/>
      <c r="D13" s="2"/>
      <c r="E13" s="12"/>
      <c r="F13" s="12"/>
      <c r="G13" s="12"/>
      <c r="H13" s="12"/>
      <c r="I13" s="5"/>
      <c r="J13" s="682"/>
      <c r="K13" s="692"/>
    </row>
    <row r="14" spans="1:11" ht="19.5" customHeight="1" x14ac:dyDescent="0.15">
      <c r="A14" s="19" t="s">
        <v>61</v>
      </c>
      <c r="B14" s="12"/>
      <c r="C14" s="26"/>
      <c r="D14" s="32"/>
      <c r="E14" s="54" t="s">
        <v>20</v>
      </c>
      <c r="F14" s="54" t="s">
        <v>20</v>
      </c>
      <c r="G14" s="54" t="s">
        <v>21</v>
      </c>
      <c r="H14" s="54"/>
      <c r="I14" s="5">
        <f t="shared" ref="I14:I16" si="0">COUNTIFS(B14:H14,"&lt;&gt;空",B14:H14,"&lt;&gt;休",B14:H14,"&lt;&gt;調",B14:H14,"&lt;&gt;",B14:H14,"&lt;&gt;調整休")</f>
        <v>3</v>
      </c>
      <c r="J14" s="682">
        <f>SUM(COUNTIF(B14:H14,"9-14:30"))*(5)+(COUNTIF(B14:H14,"9-20"))*(10)+(COUNTIF(B14:H14,"9-19"))*(9)+(COUNTIF(B14:H14,"9-18"))*(8)+(COUNTIF(B14:H14,"9-17"))*(7.25)+(COUNTIF(B14:H14,"9-16"))*(6.25)+(COUNTIF(B14:H14,"9-15"))*(5.5)+(COUNTIF(B14:H14,"9-14"))*(4.5)+(COUNTIF(B14:H14,"9-13,17-20"))*(7)+(COUNTIF(B14:H14,"9-13"))*(4)+(COUNTIF(B14:H14,"9-12,18-20"))*(5)+(COUNTIF(B14:H14,"9-12,16-20"))*(7)+(COUNTIF(B14:H14,"9-12,16-19"))*(6)+(COUNTIF(B14:H14,"9-13,16-20"))*(6)+(COUNTIF(B14:H14,"9-12"))*(3)+(COUNTIF(B14:H14,"9-11:30"))*(2.5)+(COUNTIF(B14:H14,"9-11,16-19"))*(5)+(COUNTIF(B14:H14,"9-11"))*(2)+(COUNTIF(B14:H14,"9:30-11:30,16-19"))*(5)+(COUNTIF(B14:H14,"19-20"))*(1)+(COUNTIF(B14:H14,"17-20"))*(3)+(COUNTIF(B14:H14,"16-20"))*(4)+(COUNTIF(B14:H14,"15-20"))*(4.5)+(COUNTIF(B14:H14,"15-19"))*(4)+(COUNTIF(B14:H14,"14-20"))*(5.5)+(COUNTIF(B14:H14,"14-19"))*(4.5)+(COUNTIF(B14:H14,"14:30-20"))*(5)+(COUNTIF(B14:H14,"13-20"))*(6.25)+(COUNTIF(B14:H14,"13-19"))*(5.5)+(COUNTIF(B14:H14,"13-18"))*(4.5)+(COUNTIF(B14:H14,"13-17"))*(4)+(COUNTIF(B14:H14,"12-20"))*(7.25)+(COUNTIF(B14:H14,"10-20"))*(9)+(COUNTIF(B14:H14,"10-15"))*(4.5)+(COUNTIF(B14:H14,"12-18"))*(5.5)+(COUNTIF(B14:H14,"10-12,14-19"))*(6.5)+(COUNTIF(B14:H14,"10-14"))*(4)+(COUNTIF(B14:H14,"13:30-19"))*(5)+(COUNTIF(B14:H14,"14-17"))*(4)+(COUNTIF(B14:H14,"16-19"))*(4)</f>
        <v>13.5</v>
      </c>
      <c r="K14" s="692"/>
    </row>
    <row r="15" spans="1:11" ht="19.5" customHeight="1" x14ac:dyDescent="0.15">
      <c r="A15" s="20" t="s">
        <v>44</v>
      </c>
      <c r="B15" s="54" t="s">
        <v>58</v>
      </c>
      <c r="C15" s="2"/>
      <c r="D15" s="32"/>
      <c r="E15" s="54"/>
      <c r="F15" s="54" t="s">
        <v>21</v>
      </c>
      <c r="G15" s="54" t="s">
        <v>20</v>
      </c>
      <c r="H15" s="54" t="s">
        <v>58</v>
      </c>
      <c r="I15" s="5">
        <f t="shared" si="0"/>
        <v>4</v>
      </c>
      <c r="J15" s="682">
        <f>SUM(COUNTIF(B15:H15,"9-14:30"))*(5)+(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COUNTIF(B15:H15,"13:30-19"))*(5)+(COUNTIF(B15:H15,"14-17"))*(4)+(COUNTIF(B15:H15,"16-19"))*(4)</f>
        <v>21.5</v>
      </c>
      <c r="K15" s="692"/>
    </row>
    <row r="16" spans="1:11" ht="19.5" customHeight="1" x14ac:dyDescent="0.15">
      <c r="A16" s="19" t="s">
        <v>71</v>
      </c>
      <c r="B16" s="12" t="s">
        <v>27</v>
      </c>
      <c r="C16" s="2"/>
      <c r="D16" s="32"/>
      <c r="E16" s="12" t="s">
        <v>27</v>
      </c>
      <c r="F16" s="54"/>
      <c r="G16" s="54"/>
      <c r="H16" s="12" t="s">
        <v>27</v>
      </c>
      <c r="I16" s="5">
        <f t="shared" si="0"/>
        <v>3</v>
      </c>
      <c r="J16" s="682">
        <f>SUM(COUNTIF(B16:H16,"9-14:30"))*(5)+(COUNTIF(B16:H16,"9-20"))*(10)+(COUNTIF(B16:H16,"9-19"))*(9)+(COUNTIF(B16:H16,"9-18"))*(8)+(COUNTIF(B16:H16,"9-17"))*(7.25)+(COUNTIF(B16:H16,"9-16"))*(6.25)+(COUNTIF(B16:H16,"9-15"))*(5.5)+(COUNTIF(B16:H16,"9-14"))*(4.5)+(COUNTIF(B16:H16,"9-13,17-20"))*(7)+(COUNTIF(B16:H16,"9-13"))*(4)+(COUNTIF(B16:H16,"9-12,18-20"))*(5)+(COUNTIF(B16:H16,"9-12,16-20"))*(7)+(COUNTIF(B16:H16,"9-12,16-19"))*(6)+(COUNTIF(B16:H16,"9-13,16-20"))*(6)+(COUNTIF(B16:H16,"9-12"))*(3)+(COUNTIF(B16:H16,"9-11:30"))*(2.5)+(COUNTIF(B16:H16,"9-11,16-19"))*(5)+(COUNTIF(B16:H16,"9-11"))*(2)+(COUNTIF(B16:H16,"9:30-11:30,16-19"))*(5)+(COUNTIF(B16:H16,"19-20"))*(1)+(COUNTIF(B16:H16,"17-20"))*(3)+(COUNTIF(B16:H16,"16-20"))*(4)+(COUNTIF(B16:H16,"15-20"))*(4.5)+(COUNTIF(B16:H16,"15-19"))*(4)+(COUNTIF(B16:H16,"14-20"))*(5.5)+(COUNTIF(B16:H16,"14-19"))*(4.5)+(COUNTIF(B16:H16,"14:30-20"))*(5)+(COUNTIF(B16:H16,"13-20"))*(6.25)+(COUNTIF(B16:H16,"13-19"))*(5.5)+(COUNTIF(B16:H16,"13-18"))*(4.5)+(COUNTIF(B16:H16,"13-17"))*(4)+(COUNTIF(B16:H16,"12-20"))*(7.25)+(COUNTIF(B16:H16,"10-20"))*(9)+(COUNTIF(B16:H16,"10-15"))*(4.5)+(COUNTIF(B16:H16,"12-18"))*(5.5)+(COUNTIF(B16:H16,"10-12,14-19"))*(6.5)+(COUNTIF(B16:H16,"10-14"))*(4)+(COUNTIF(B16:H16,"13:30-19"))*(5)+(COUNTIF(B16:H16,"14-17"))*(3)+(COUNTIF(B16:H16,"16-19"))*(3)</f>
        <v>9</v>
      </c>
      <c r="K16" s="692"/>
    </row>
    <row r="17" spans="1:11" ht="19.5" customHeight="1" x14ac:dyDescent="0.15">
      <c r="A17" s="56" t="s">
        <v>66</v>
      </c>
      <c r="B17" s="16"/>
      <c r="C17" s="2"/>
      <c r="D17" s="32"/>
      <c r="E17" s="16" t="s">
        <v>210</v>
      </c>
      <c r="F17" s="54"/>
      <c r="G17" s="54"/>
      <c r="H17" s="57"/>
      <c r="I17" s="5"/>
      <c r="J17" s="682"/>
      <c r="K17" s="692"/>
    </row>
    <row r="18" spans="1:11" ht="19.5" customHeight="1" x14ac:dyDescent="0.15">
      <c r="A18" s="44"/>
      <c r="B18" s="12"/>
      <c r="C18" s="38"/>
      <c r="D18" s="38"/>
      <c r="E18" s="12"/>
      <c r="F18" s="40"/>
      <c r="G18" s="12"/>
      <c r="H18" s="40"/>
      <c r="I18" s="5"/>
      <c r="J18" s="758"/>
      <c r="K18" s="759"/>
    </row>
    <row r="19" spans="1:11" ht="19.5" customHeight="1" x14ac:dyDescent="0.15">
      <c r="A19" s="22" t="s">
        <v>0</v>
      </c>
      <c r="B19" s="23">
        <v>45817</v>
      </c>
      <c r="C19" s="23">
        <v>45818</v>
      </c>
      <c r="D19" s="23">
        <v>45819</v>
      </c>
      <c r="E19" s="23">
        <v>45820</v>
      </c>
      <c r="F19" s="23">
        <v>45821</v>
      </c>
      <c r="G19" s="23">
        <v>45822</v>
      </c>
      <c r="H19" s="23">
        <v>45823</v>
      </c>
      <c r="I19" s="7"/>
      <c r="J19" s="717" t="s">
        <v>2</v>
      </c>
      <c r="K19" s="718"/>
    </row>
    <row r="20" spans="1:11" ht="19.5" customHeight="1" x14ac:dyDescent="0.15">
      <c r="A20" s="22" t="s">
        <v>3</v>
      </c>
      <c r="B20" s="2" t="s">
        <v>4</v>
      </c>
      <c r="C20" s="21" t="s">
        <v>5</v>
      </c>
      <c r="D20" s="21" t="s">
        <v>6</v>
      </c>
      <c r="E20" s="2" t="s">
        <v>7</v>
      </c>
      <c r="F20" s="2" t="s">
        <v>8</v>
      </c>
      <c r="G20" s="2" t="s">
        <v>9</v>
      </c>
      <c r="H20" s="24" t="s">
        <v>10</v>
      </c>
      <c r="I20" s="8"/>
      <c r="J20" s="719"/>
      <c r="K20" s="720"/>
    </row>
    <row r="21" spans="1:11" ht="17.100000000000001" customHeight="1" x14ac:dyDescent="0.15">
      <c r="A21" s="17" t="s">
        <v>13</v>
      </c>
      <c r="B21" s="12"/>
      <c r="C21" s="2"/>
      <c r="D21" s="2"/>
      <c r="E21" s="12"/>
      <c r="F21" s="12"/>
      <c r="G21" s="12"/>
      <c r="H21" s="12"/>
      <c r="I21" s="51"/>
      <c r="J21" s="721"/>
      <c r="K21" s="722"/>
    </row>
    <row r="22" spans="1:11" ht="19.5" customHeight="1" x14ac:dyDescent="0.15">
      <c r="A22" s="19" t="s">
        <v>61</v>
      </c>
      <c r="B22" s="12" t="s">
        <v>58</v>
      </c>
      <c r="C22" s="26"/>
      <c r="D22" s="32"/>
      <c r="E22" s="54"/>
      <c r="F22" s="54" t="s">
        <v>21</v>
      </c>
      <c r="G22" s="54" t="s">
        <v>20</v>
      </c>
      <c r="H22" s="54" t="s">
        <v>58</v>
      </c>
      <c r="I22" s="5">
        <f t="shared" ref="I22:I24" si="1">COUNTIFS(B22:H22,"&lt;&gt;空",B22:H22,"&lt;&gt;休",B22:H22,"&lt;&gt;調",B22:H22,"&lt;&gt;",B22:H22,"&lt;&gt;調整休")</f>
        <v>4</v>
      </c>
      <c r="J22" s="682">
        <f>SUM(COUNTIF(B22:H22,"9-14:30"))*(5)+(COUNTIF(B22:H22,"9-20"))*(10)+(COUNTIF(B22:H22,"9-19"))*(9)+(COUNTIF(B22:H22,"9-18"))*(8)+(COUNTIF(B22:H22,"9-17"))*(7.25)+(COUNTIF(B22:H22,"9-16"))*(6.25)+(COUNTIF(B22:H22,"9-15"))*(5.5)+(COUNTIF(B22:H22,"9-14"))*(4.5)+(COUNTIF(B22:H22,"9-13,17-20"))*(7)+(COUNTIF(B22:H22,"9-13"))*(4)+(COUNTIF(B22:H22,"9-12,18-20"))*(5)+(COUNTIF(B22:H22,"9-12,16-20"))*(7)+(COUNTIF(B22:H22,"9-12,16-19"))*(6)+(COUNTIF(B22:H22,"9-13,16-20"))*(6)+(COUNTIF(B22:H22,"9-12"))*(3)+(COUNTIF(B22:H22,"9-11:30"))*(2.5)+(COUNTIF(B22:H22,"9-11,16-19"))*(5)+(COUNTIF(B22:H22,"9-11"))*(2)+(COUNTIF(B22:H22,"9:30-11:30,16-19"))*(5)+(COUNTIF(B22:H22,"19-20"))*(1)+(COUNTIF(B22:H22,"17-20"))*(3)+(COUNTIF(B22:H22,"16-20"))*(4)+(COUNTIF(B22:H22,"15-20"))*(4.5)+(COUNTIF(B22:H22,"15-19"))*(4)+(COUNTIF(B22:H22,"14-20"))*(5.5)+(COUNTIF(B22:H22,"14-19"))*(4.5)+(COUNTIF(B22:H22,"14:30-20"))*(5)+(COUNTIF(B22:H22,"13-20"))*(6.25)+(COUNTIF(B22:H22,"13-19"))*(5.5)+(COUNTIF(B22:H22,"13-18"))*(4.5)+(COUNTIF(B22:H22,"13-17"))*(4)+(COUNTIF(B22:H22,"12-20"))*(7.25)+(COUNTIF(B22:H22,"10-20"))*(9)+(COUNTIF(B22:H22,"10-15"))*(4.5)+(COUNTIF(B22:H22,"12-18"))*(5.5)+(COUNTIF(B22:H22,"10-12,14-19"))*(6.5)+(COUNTIF(B22:H22,"10-14"))*(4)+(COUNTIF(B22:H22,"13:30-19"))*(5)+(COUNTIF(B22:H22,"14-17"))*(4)+(COUNTIF(B22:H22,"16-19"))*(4)</f>
        <v>21.5</v>
      </c>
      <c r="K22" s="692"/>
    </row>
    <row r="23" spans="1:11" ht="19.5" customHeight="1" x14ac:dyDescent="0.15">
      <c r="A23" s="20" t="s">
        <v>44</v>
      </c>
      <c r="B23" s="16"/>
      <c r="C23" s="2"/>
      <c r="D23" s="32"/>
      <c r="E23" s="54" t="s">
        <v>20</v>
      </c>
      <c r="F23" s="54" t="s">
        <v>20</v>
      </c>
      <c r="G23" s="54" t="s">
        <v>21</v>
      </c>
      <c r="H23" s="54"/>
      <c r="I23" s="5">
        <f t="shared" si="1"/>
        <v>3</v>
      </c>
      <c r="J23" s="682">
        <f>SUM(COUNTIF(B23:H23,"9-14:30"))*(5)+(COUNTIF(B23:H23,"9-20"))*(10)+(COUNTIF(B23:H23,"9-19"))*(9)+(COUNTIF(B23:H23,"9-18"))*(8)+(COUNTIF(B23:H23,"9-17"))*(7.25)+(COUNTIF(B23:H23,"9-16"))*(6.25)+(COUNTIF(B23:H23,"9-15"))*(5.5)+(COUNTIF(B23:H23,"9-14"))*(4.5)+(COUNTIF(B23:H23,"9-13,17-20"))*(7)+(COUNTIF(B23:H23,"9-13"))*(4)+(COUNTIF(B23:H23,"9-12,18-20"))*(5)+(COUNTIF(B23:H23,"9-12,16-20"))*(7)+(COUNTIF(B23:H23,"9-12,16-19"))*(6)+(COUNTIF(B23:H23,"9-13,16-20"))*(6)+(COUNTIF(B23:H23,"9-12"))*(3)+(COUNTIF(B23:H23,"9-11:30"))*(2.5)+(COUNTIF(B23:H23,"9-11,16-19"))*(5)+(COUNTIF(B23:H23,"9-11"))*(2)+(COUNTIF(B23:H23,"9:30-11:30,16-19"))*(5)+(COUNTIF(B23:H23,"19-20"))*(1)+(COUNTIF(B23:H23,"17-20"))*(3)+(COUNTIF(B23:H23,"16-20"))*(4)+(COUNTIF(B23:H23,"15-20"))*(4.5)+(COUNTIF(B23:H23,"15-19"))*(4)+(COUNTIF(B23:H23,"14-20"))*(5.5)+(COUNTIF(B23:H23,"14-19"))*(4.5)+(COUNTIF(B23:H23,"14:30-20"))*(5)+(COUNTIF(B23:H23,"13-20"))*(6.25)+(COUNTIF(B23:H23,"13-19"))*(5.5)+(COUNTIF(B23:H23,"13-18"))*(4.5)+(COUNTIF(B23:H23,"13-17"))*(4)+(COUNTIF(B23:H23,"12-20"))*(7.25)+(COUNTIF(B23:H23,"10-20"))*(9)+(COUNTIF(B23:H23,"10-15"))*(4.5)+(COUNTIF(B23:H23,"12-18"))*(5.5)+(COUNTIF(B23:H23,"10-12,14-19"))*(6.5)+(COUNTIF(B23:H23,"10-14"))*(4)+(COUNTIF(B23:H23,"13:30-19"))*(5)+(COUNTIF(B23:H23,"14-17"))*(4)+(COUNTIF(B23:H23,"16-19"))*(4)</f>
        <v>13.5</v>
      </c>
      <c r="K23" s="692"/>
    </row>
    <row r="24" spans="1:11" ht="19.5" customHeight="1" x14ac:dyDescent="0.15">
      <c r="A24" s="19" t="s">
        <v>71</v>
      </c>
      <c r="B24" s="12" t="s">
        <v>27</v>
      </c>
      <c r="C24" s="2"/>
      <c r="D24" s="32"/>
      <c r="E24" s="12" t="s">
        <v>27</v>
      </c>
      <c r="F24" s="54"/>
      <c r="G24" s="54"/>
      <c r="H24" s="12" t="s">
        <v>27</v>
      </c>
      <c r="I24" s="5">
        <f t="shared" si="1"/>
        <v>3</v>
      </c>
      <c r="J24" s="682">
        <f>SUM(COUNTIF(B24:H24,"9-14:30"))*(5)+(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COUNTIF(B24:H24,"13:30-19"))*(5)+(COUNTIF(B24:H24,"14-17"))*(3)+(COUNTIF(B24:H24,"16-19"))*(3)</f>
        <v>9</v>
      </c>
      <c r="K24" s="692"/>
    </row>
    <row r="25" spans="1:11" ht="19.5" customHeight="1" x14ac:dyDescent="0.15">
      <c r="A25" s="56" t="s">
        <v>66</v>
      </c>
      <c r="B25" s="16"/>
      <c r="C25" s="2"/>
      <c r="D25" s="32"/>
      <c r="E25" s="16" t="s">
        <v>210</v>
      </c>
      <c r="F25" s="54"/>
      <c r="G25" s="54"/>
      <c r="H25" s="57"/>
      <c r="I25" s="5"/>
      <c r="J25" s="682"/>
      <c r="K25" s="692"/>
    </row>
    <row r="26" spans="1:11" ht="19.5" customHeight="1" x14ac:dyDescent="0.15">
      <c r="A26" s="44"/>
      <c r="B26" s="12"/>
      <c r="C26" s="38"/>
      <c r="D26" s="38"/>
      <c r="E26" s="12"/>
      <c r="F26" s="40"/>
      <c r="G26" s="12"/>
      <c r="H26" s="40"/>
      <c r="I26" s="5"/>
      <c r="J26" s="758"/>
      <c r="K26" s="759"/>
    </row>
    <row r="27" spans="1:11" ht="19.5" customHeight="1" x14ac:dyDescent="0.15">
      <c r="A27" s="22" t="s">
        <v>0</v>
      </c>
      <c r="B27" s="90">
        <v>45824</v>
      </c>
      <c r="C27" s="90">
        <v>45825</v>
      </c>
      <c r="D27" s="90">
        <v>45826</v>
      </c>
      <c r="E27" s="90">
        <v>45827</v>
      </c>
      <c r="F27" s="90">
        <v>45828</v>
      </c>
      <c r="G27" s="90">
        <v>45829</v>
      </c>
      <c r="H27" s="90">
        <v>45830</v>
      </c>
      <c r="I27" s="7"/>
      <c r="J27" s="717" t="s">
        <v>2</v>
      </c>
      <c r="K27" s="718"/>
    </row>
    <row r="28" spans="1:11" ht="19.5" customHeight="1" x14ac:dyDescent="0.15">
      <c r="A28" s="22" t="s">
        <v>3</v>
      </c>
      <c r="B28" s="2" t="s">
        <v>4</v>
      </c>
      <c r="C28" s="21" t="s">
        <v>5</v>
      </c>
      <c r="D28" s="21" t="s">
        <v>6</v>
      </c>
      <c r="E28" s="2" t="s">
        <v>7</v>
      </c>
      <c r="F28" s="2" t="s">
        <v>8</v>
      </c>
      <c r="G28" s="2" t="s">
        <v>9</v>
      </c>
      <c r="H28" s="24" t="s">
        <v>10</v>
      </c>
      <c r="I28" s="8"/>
      <c r="J28" s="719"/>
      <c r="K28" s="720"/>
    </row>
    <row r="29" spans="1:11" ht="19.5" customHeight="1" x14ac:dyDescent="0.15">
      <c r="A29" s="17" t="s">
        <v>12</v>
      </c>
      <c r="B29" s="12"/>
      <c r="C29" s="2"/>
      <c r="D29" s="2"/>
      <c r="E29" s="12"/>
      <c r="F29" s="12"/>
      <c r="G29" s="12"/>
      <c r="H29" s="12"/>
      <c r="I29" s="5"/>
      <c r="J29" s="682"/>
      <c r="K29" s="692"/>
    </row>
    <row r="30" spans="1:11" ht="19.5" customHeight="1" x14ac:dyDescent="0.15">
      <c r="A30" s="19" t="s">
        <v>61</v>
      </c>
      <c r="B30" s="12"/>
      <c r="C30" s="26"/>
      <c r="D30" s="32"/>
      <c r="E30" s="54" t="s">
        <v>20</v>
      </c>
      <c r="F30" s="54" t="s">
        <v>20</v>
      </c>
      <c r="G30" s="54" t="s">
        <v>21</v>
      </c>
      <c r="H30" s="54"/>
      <c r="I30" s="5">
        <f t="shared" ref="I30:I32" si="2">COUNTIFS(B30:H30,"&lt;&gt;空",B30:H30,"&lt;&gt;休",B30:H30,"&lt;&gt;調",B30:H30,"&lt;&gt;",B30:H30,"&lt;&gt;調整休")</f>
        <v>3</v>
      </c>
      <c r="J30" s="682">
        <f>SUM(COUNTIF(B30:H30,"9-14:30"))*(5)+(COUNTIF(B30:H30,"9-20"))*(10)+(COUNTIF(B30:H30,"9-19"))*(9)+(COUNTIF(B30:H30,"9-18"))*(8)+(COUNTIF(B30:H30,"9-17"))*(7.25)+(COUNTIF(B30:H30,"9-16"))*(6.25)+(COUNTIF(B30:H30,"9-15"))*(5.5)+(COUNTIF(B30:H30,"9-14"))*(4.5)+(COUNTIF(B30:H30,"9-13,17-20"))*(7)+(COUNTIF(B30:H30,"9-13"))*(4)+(COUNTIF(B30:H30,"9-12,18-20"))*(5)+(COUNTIF(B30:H30,"9-12,16-20"))*(7)+(COUNTIF(B30:H30,"9-12,16-19"))*(6)+(COUNTIF(B30:H30,"9-13,16-20"))*(6)+(COUNTIF(B30:H30,"9-12"))*(3)+(COUNTIF(B30:H30,"9-11:30"))*(2.5)+(COUNTIF(B30:H30,"9-11,16-19"))*(5)+(COUNTIF(B30:H30,"9-11"))*(2)+(COUNTIF(B30:H30,"9:30-11:30,16-19"))*(5)+(COUNTIF(B30:H30,"19-20"))*(1)+(COUNTIF(B30:H30,"17-20"))*(3)+(COUNTIF(B30:H30,"16-20"))*(4)+(COUNTIF(B30:H30,"15-20"))*(4.5)+(COUNTIF(B30:H30,"15-19"))*(4)+(COUNTIF(B30:H30,"14-20"))*(5.5)+(COUNTIF(B30:H30,"14-19"))*(4.5)+(COUNTIF(B30:H30,"14:30-20"))*(5)+(COUNTIF(B30:H30,"13-20"))*(6.25)+(COUNTIF(B30:H30,"13-19"))*(5.5)+(COUNTIF(B30:H30,"13-18"))*(4.5)+(COUNTIF(B30:H30,"13-17"))*(4)+(COUNTIF(B30:H30,"12-20"))*(7.25)+(COUNTIF(B30:H30,"10-20"))*(9)+(COUNTIF(B30:H30,"10-15"))*(4.5)+(COUNTIF(B30:H30,"12-18"))*(5.5)+(COUNTIF(B30:H30,"10-12,14-19"))*(6.5)+(COUNTIF(B30:H30,"10-14"))*(4)+(COUNTIF(B30:H30,"13:30-19"))*(5)+(COUNTIF(B30:H30,"14-17"))*(4)+(COUNTIF(B30:H30,"16-19"))*(4)</f>
        <v>13.5</v>
      </c>
      <c r="K30" s="692"/>
    </row>
    <row r="31" spans="1:11" ht="19.5" customHeight="1" x14ac:dyDescent="0.15">
      <c r="A31" s="20" t="s">
        <v>44</v>
      </c>
      <c r="B31" s="54" t="s">
        <v>58</v>
      </c>
      <c r="C31" s="2"/>
      <c r="D31" s="32"/>
      <c r="E31" s="54"/>
      <c r="F31" s="54" t="s">
        <v>21</v>
      </c>
      <c r="G31" s="54" t="s">
        <v>20</v>
      </c>
      <c r="H31" s="54" t="s">
        <v>58</v>
      </c>
      <c r="I31" s="5">
        <f t="shared" si="2"/>
        <v>4</v>
      </c>
      <c r="J31" s="682">
        <f>SUM(COUNTIF(B31:H31,"9-14:30"))*(5)+(COUNTIF(B31:H31,"9-20"))*(10)+(COUNTIF(B31:H31,"9-19"))*(9)+(COUNTIF(B31:H31,"9-18"))*(8)+(COUNTIF(B31:H31,"9-17"))*(7.25)+(COUNTIF(B31:H31,"9-16"))*(6.25)+(COUNTIF(B31:H31,"9-15"))*(5.5)+(COUNTIF(B31:H31,"9-14"))*(4.5)+(COUNTIF(B31:H31,"9-13,17-20"))*(7)+(COUNTIF(B31:H31,"9-13"))*(4)+(COUNTIF(B31:H31,"9-12,18-20"))*(5)+(COUNTIF(B31:H31,"9-12,16-20"))*(7)+(COUNTIF(B31:H31,"9-12,16-19"))*(6)+(COUNTIF(B31:H31,"9-13,16-20"))*(6)+(COUNTIF(B31:H31,"9-12"))*(3)+(COUNTIF(B31:H31,"9-11:30"))*(2.5)+(COUNTIF(B31:H31,"9-11,16-19"))*(5)+(COUNTIF(B31:H31,"9-11"))*(2)+(COUNTIF(B31:H31,"9:30-11:30,16-19"))*(5)+(COUNTIF(B31:H31,"19-20"))*(1)+(COUNTIF(B31:H31,"17-20"))*(3)+(COUNTIF(B31:H31,"16-20"))*(4)+(COUNTIF(B31:H31,"15-20"))*(4.5)+(COUNTIF(B31:H31,"15-19"))*(4)+(COUNTIF(B31:H31,"14-20"))*(5.5)+(COUNTIF(B31:H31,"14-19"))*(4.5)+(COUNTIF(B31:H31,"14:30-20"))*(5)+(COUNTIF(B31:H31,"13-20"))*(6.25)+(COUNTIF(B31:H31,"13-19"))*(5.5)+(COUNTIF(B31:H31,"13-18"))*(4.5)+(COUNTIF(B31:H31,"13-17"))*(4)+(COUNTIF(B31:H31,"12-20"))*(7.25)+(COUNTIF(B31:H31,"10-20"))*(9)+(COUNTIF(B31:H31,"10-15"))*(4.5)+(COUNTIF(B31:H31,"12-18"))*(5.5)+(COUNTIF(B31:H31,"10-12,14-19"))*(6.5)+(COUNTIF(B31:H31,"10-14"))*(4)+(COUNTIF(B31:H31,"13:30-19"))*(5)+(COUNTIF(B31:H31,"14-17"))*(4)+(COUNTIF(B31:H31,"16-19"))*(4)</f>
        <v>21.5</v>
      </c>
      <c r="K31" s="692"/>
    </row>
    <row r="32" spans="1:11" ht="19.5" customHeight="1" x14ac:dyDescent="0.15">
      <c r="A32" s="19" t="s">
        <v>71</v>
      </c>
      <c r="B32" s="12" t="s">
        <v>27</v>
      </c>
      <c r="C32" s="2"/>
      <c r="D32" s="32"/>
      <c r="E32" s="12" t="s">
        <v>27</v>
      </c>
      <c r="F32" s="54"/>
      <c r="G32" s="54"/>
      <c r="H32" s="12" t="s">
        <v>27</v>
      </c>
      <c r="I32" s="5">
        <f t="shared" si="2"/>
        <v>3</v>
      </c>
      <c r="J32" s="682">
        <f>SUM(COUNTIF(B32:H32,"9-14:30"))*(5)+(COUNTIF(B32:H32,"9-20"))*(10)+(COUNTIF(B32:H32,"9-19"))*(9)+(COUNTIF(B32:H32,"9-18"))*(8)+(COUNTIF(B32:H32,"9-17"))*(7.25)+(COUNTIF(B32:H32,"9-16"))*(6.25)+(COUNTIF(B32:H32,"9-15"))*(5.5)+(COUNTIF(B32:H32,"9-14"))*(4.5)+(COUNTIF(B32:H32,"9-13,17-20"))*(7)+(COUNTIF(B32:H32,"9-13"))*(4)+(COUNTIF(B32:H32,"9-12,18-20"))*(5)+(COUNTIF(B32:H32,"9-12,16-20"))*(7)+(COUNTIF(B32:H32,"9-12,16-19"))*(6)+(COUNTIF(B32:H32,"9-13,16-20"))*(6)+(COUNTIF(B32:H32,"9-12"))*(3)+(COUNTIF(B32:H32,"9-11:30"))*(2.5)+(COUNTIF(B32:H32,"9-11,16-19"))*(5)+(COUNTIF(B32:H32,"9-11"))*(2)+(COUNTIF(B32:H32,"9:30-11:30,16-19"))*(5)+(COUNTIF(B32:H32,"19-20"))*(1)+(COUNTIF(B32:H32,"17-20"))*(3)+(COUNTIF(B32:H32,"16-20"))*(4)+(COUNTIF(B32:H32,"15-20"))*(4.5)+(COUNTIF(B32:H32,"15-19"))*(4)+(COUNTIF(B32:H32,"14-20"))*(5.5)+(COUNTIF(B32:H32,"14-19"))*(4.5)+(COUNTIF(B32:H32,"14:30-20"))*(5)+(COUNTIF(B32:H32,"13-20"))*(6.25)+(COUNTIF(B32:H32,"13-19"))*(5.5)+(COUNTIF(B32:H32,"13-18"))*(4.5)+(COUNTIF(B32:H32,"13-17"))*(4)+(COUNTIF(B32:H32,"12-20"))*(7.25)+(COUNTIF(B32:H32,"10-20"))*(9)+(COUNTIF(B32:H32,"10-15"))*(4.5)+(COUNTIF(B32:H32,"12-18"))*(5.5)+(COUNTIF(B32:H32,"10-12,14-19"))*(6.5)+(COUNTIF(B32:H32,"10-14"))*(4)+(COUNTIF(B32:H32,"13:30-19"))*(5)+(COUNTIF(B32:H32,"14-17"))*(3)+(COUNTIF(B32:H32,"16-19"))*(3)</f>
        <v>9</v>
      </c>
      <c r="K32" s="692"/>
    </row>
    <row r="33" spans="1:14" ht="19.5" customHeight="1" x14ac:dyDescent="0.15">
      <c r="A33" s="56" t="s">
        <v>66</v>
      </c>
      <c r="B33" s="16"/>
      <c r="C33" s="2"/>
      <c r="D33" s="32"/>
      <c r="E33" s="16" t="s">
        <v>210</v>
      </c>
      <c r="F33" s="54"/>
      <c r="G33" s="54"/>
      <c r="H33" s="57"/>
      <c r="I33" s="5"/>
      <c r="J33" s="682"/>
      <c r="K33" s="692"/>
    </row>
    <row r="34" spans="1:14" ht="19.5" customHeight="1" x14ac:dyDescent="0.15">
      <c r="A34" s="44"/>
      <c r="B34" s="12"/>
      <c r="C34" s="38"/>
      <c r="D34" s="38"/>
      <c r="E34" s="12"/>
      <c r="F34" s="40"/>
      <c r="G34" s="12"/>
      <c r="H34" s="40"/>
      <c r="I34" s="5"/>
      <c r="J34" s="758"/>
      <c r="K34" s="759"/>
    </row>
    <row r="35" spans="1:14" ht="19.5" customHeight="1" x14ac:dyDescent="0.15">
      <c r="A35" s="22" t="s">
        <v>0</v>
      </c>
      <c r="B35" s="23">
        <v>45831</v>
      </c>
      <c r="C35" s="23">
        <v>45832</v>
      </c>
      <c r="D35" s="23">
        <v>45833</v>
      </c>
      <c r="E35" s="23">
        <v>45834</v>
      </c>
      <c r="F35" s="23">
        <v>45835</v>
      </c>
      <c r="G35" s="23">
        <v>45836</v>
      </c>
      <c r="H35" s="23">
        <v>45837</v>
      </c>
      <c r="I35" s="7"/>
      <c r="J35" s="717" t="s">
        <v>2</v>
      </c>
      <c r="K35" s="718"/>
    </row>
    <row r="36" spans="1:14" ht="19.5" customHeight="1" x14ac:dyDescent="0.15">
      <c r="A36" s="22" t="s">
        <v>3</v>
      </c>
      <c r="B36" s="2" t="s">
        <v>4</v>
      </c>
      <c r="C36" s="316" t="s">
        <v>5</v>
      </c>
      <c r="D36" s="21" t="s">
        <v>6</v>
      </c>
      <c r="E36" s="2" t="s">
        <v>7</v>
      </c>
      <c r="F36" s="2" t="s">
        <v>8</v>
      </c>
      <c r="G36" s="2" t="s">
        <v>9</v>
      </c>
      <c r="H36" s="24" t="s">
        <v>10</v>
      </c>
      <c r="I36" s="8"/>
      <c r="J36" s="719"/>
      <c r="K36" s="720"/>
    </row>
    <row r="37" spans="1:14" ht="17.100000000000001" customHeight="1" x14ac:dyDescent="0.15">
      <c r="A37" s="17" t="s">
        <v>13</v>
      </c>
      <c r="B37" s="12"/>
      <c r="C37" s="2"/>
      <c r="D37" s="62"/>
      <c r="E37" s="12"/>
      <c r="F37" s="967" t="s">
        <v>60</v>
      </c>
      <c r="G37" s="968"/>
      <c r="H37" s="969"/>
      <c r="I37" s="51"/>
      <c r="J37" s="27"/>
      <c r="K37" s="49"/>
    </row>
    <row r="38" spans="1:14" ht="19.5" customHeight="1" x14ac:dyDescent="0.15">
      <c r="A38" s="19" t="s">
        <v>61</v>
      </c>
      <c r="B38" s="12" t="s">
        <v>58</v>
      </c>
      <c r="C38" s="26"/>
      <c r="D38" s="32"/>
      <c r="E38" s="54"/>
      <c r="F38" s="54" t="s">
        <v>21</v>
      </c>
      <c r="G38" s="54" t="s">
        <v>20</v>
      </c>
      <c r="H38" s="54" t="s">
        <v>58</v>
      </c>
      <c r="I38" s="5">
        <f t="shared" ref="I38:I40" si="3">COUNTIFS(B38:H38,"&lt;&gt;空",B38:H38,"&lt;&gt;休",B38:H38,"&lt;&gt;調",B38:H38,"&lt;&gt;",B38:H38,"&lt;&gt;調整休")</f>
        <v>4</v>
      </c>
      <c r="J38" s="682">
        <f>SUM(COUNTIF(B38:H38,"9-14:30"))*(5)+(COUNTIF(B38:H38,"9-20"))*(10)+(COUNTIF(B38:H38,"9-19"))*(9)+(COUNTIF(B38:H38,"9-18"))*(8)+(COUNTIF(B38:H38,"9-17"))*(7.25)+(COUNTIF(B38:H38,"9-16"))*(6.25)+(COUNTIF(B38:H38,"9-15"))*(5.5)+(COUNTIF(B38:H38,"9-14"))*(4.5)+(COUNTIF(B38:H38,"9-13,17-20"))*(7)+(COUNTIF(B38:H38,"9-13"))*(4)+(COUNTIF(B38:H38,"9-12,18-20"))*(5)+(COUNTIF(B38:H38,"9-12,16-20"))*(7)+(COUNTIF(B38:H38,"9-12,16-19"))*(6)+(COUNTIF(B38:H38,"9-13,16-20"))*(6)+(COUNTIF(B38:H38,"9-12"))*(3)+(COUNTIF(B38:H38,"9-11:30"))*(2.5)+(COUNTIF(B38:H38,"9-11,16-19"))*(5)+(COUNTIF(B38:H38,"9-11"))*(2)+(COUNTIF(B38:H38,"9:30-11:30,16-19"))*(5)+(COUNTIF(B38:H38,"19-20"))*(1)+(COUNTIF(B38:H38,"17-20"))*(3)+(COUNTIF(B38:H38,"16-20"))*(4)+(COUNTIF(B38:H38,"15-20"))*(4.5)+(COUNTIF(B38:H38,"15-19"))*(4)+(COUNTIF(B38:H38,"14-20"))*(5.5)+(COUNTIF(B38:H38,"14-19"))*(4.5)+(COUNTIF(B38:H38,"14:30-20"))*(5)+(COUNTIF(B38:H38,"13-20"))*(6.25)+(COUNTIF(B38:H38,"13-19"))*(5.5)+(COUNTIF(B38:H38,"13-18"))*(4.5)+(COUNTIF(B38:H38,"13-17"))*(4)+(COUNTIF(B38:H38,"12-20"))*(7.25)+(COUNTIF(B38:H38,"10-20"))*(9)+(COUNTIF(B38:H38,"10-15"))*(4.5)+(COUNTIF(B38:H38,"12-18"))*(5.5)+(COUNTIF(B38:H38,"10-12,14-19"))*(6.5)+(COUNTIF(B38:H38,"10-14"))*(4)+(COUNTIF(B38:H38,"13:30-19"))*(5)+(COUNTIF(B38:H38,"14-17"))*(4)+(COUNTIF(B38:H38,"16-19"))*(4)</f>
        <v>21.5</v>
      </c>
      <c r="K38" s="692"/>
    </row>
    <row r="39" spans="1:14" ht="19.5" customHeight="1" x14ac:dyDescent="0.15">
      <c r="A39" s="20" t="s">
        <v>44</v>
      </c>
      <c r="B39" s="16"/>
      <c r="C39" s="2"/>
      <c r="D39" s="32"/>
      <c r="E39" s="54" t="s">
        <v>20</v>
      </c>
      <c r="F39" s="54" t="s">
        <v>20</v>
      </c>
      <c r="G39" s="54" t="s">
        <v>21</v>
      </c>
      <c r="H39" s="54"/>
      <c r="I39" s="5">
        <f t="shared" si="3"/>
        <v>3</v>
      </c>
      <c r="J39" s="682">
        <f>SUM(COUNTIF(B39:H39,"9-14:30"))*(5)+(COUNTIF(B39:H39,"9-20"))*(10)+(COUNTIF(B39:H39,"9-19"))*(9)+(COUNTIF(B39:H39,"9-18"))*(8)+(COUNTIF(B39:H39,"9-17"))*(7.25)+(COUNTIF(B39:H39,"9-16"))*(6.25)+(COUNTIF(B39:H39,"9-15"))*(5.5)+(COUNTIF(B39:H39,"9-14"))*(4.5)+(COUNTIF(B39:H39,"9-13,17-20"))*(7)+(COUNTIF(B39:H39,"9-13"))*(4)+(COUNTIF(B39:H39,"9-12,18-20"))*(5)+(COUNTIF(B39:H39,"9-12,16-20"))*(7)+(COUNTIF(B39:H39,"9-12,16-19"))*(6)+(COUNTIF(B39:H39,"9-13,16-20"))*(6)+(COUNTIF(B39:H39,"9-12"))*(3)+(COUNTIF(B39:H39,"9-11:30"))*(2.5)+(COUNTIF(B39:H39,"9-11,16-19"))*(5)+(COUNTIF(B39:H39,"9-11"))*(2)+(COUNTIF(B39:H39,"9:30-11:30,16-19"))*(5)+(COUNTIF(B39:H39,"19-20"))*(1)+(COUNTIF(B39:H39,"17-20"))*(3)+(COUNTIF(B39:H39,"16-20"))*(4)+(COUNTIF(B39:H39,"15-20"))*(4.5)+(COUNTIF(B39:H39,"15-19"))*(4)+(COUNTIF(B39:H39,"14-20"))*(5.5)+(COUNTIF(B39:H39,"14-19"))*(4.5)+(COUNTIF(B39:H39,"14:30-20"))*(5)+(COUNTIF(B39:H39,"13-20"))*(6.25)+(COUNTIF(B39:H39,"13-19"))*(5.5)+(COUNTIF(B39:H39,"13-18"))*(4.5)+(COUNTIF(B39:H39,"13-17"))*(4)+(COUNTIF(B39:H39,"12-20"))*(7.25)+(COUNTIF(B39:H39,"10-20"))*(9)+(COUNTIF(B39:H39,"10-15"))*(4.5)+(COUNTIF(B39:H39,"12-18"))*(5.5)+(COUNTIF(B39:H39,"10-12,14-19"))*(6.5)+(COUNTIF(B39:H39,"10-14"))*(4)+(COUNTIF(B39:H39,"13:30-19"))*(5)+(COUNTIF(B39:H39,"14-17"))*(4)+(COUNTIF(B39:H39,"16-19"))*(4)</f>
        <v>13.5</v>
      </c>
      <c r="K39" s="692"/>
    </row>
    <row r="40" spans="1:14" ht="19.5" customHeight="1" x14ac:dyDescent="0.15">
      <c r="A40" s="19" t="s">
        <v>71</v>
      </c>
      <c r="B40" s="12" t="s">
        <v>27</v>
      </c>
      <c r="C40" s="2"/>
      <c r="D40" s="32"/>
      <c r="E40" s="12" t="s">
        <v>27</v>
      </c>
      <c r="F40" s="54"/>
      <c r="G40" s="54"/>
      <c r="H40" s="12" t="s">
        <v>27</v>
      </c>
      <c r="I40" s="5">
        <f t="shared" si="3"/>
        <v>3</v>
      </c>
      <c r="J40" s="682">
        <f>SUM(COUNTIF(B40:H40,"9-14:30"))*(5)+(COUNTIF(B40:H40,"9-20"))*(10)+(COUNTIF(B40:H40,"9-19"))*(9)+(COUNTIF(B40:H40,"9-18"))*(8)+(COUNTIF(B40:H40,"9-17"))*(7.25)+(COUNTIF(B40:H40,"9-16"))*(6.25)+(COUNTIF(B40:H40,"9-15"))*(5.5)+(COUNTIF(B40:H40,"9-14"))*(4.5)+(COUNTIF(B40:H40,"9-13,17-20"))*(7)+(COUNTIF(B40:H40,"9-13"))*(4)+(COUNTIF(B40:H40,"9-12,18-20"))*(5)+(COUNTIF(B40:H40,"9-12,16-20"))*(7)+(COUNTIF(B40:H40,"9-12,16-19"))*(6)+(COUNTIF(B40:H40,"9-13,16-20"))*(6)+(COUNTIF(B40:H40,"9-12"))*(3)+(COUNTIF(B40:H40,"9-11:30"))*(2.5)+(COUNTIF(B40:H40,"9-11,16-19"))*(5)+(COUNTIF(B40:H40,"9-11"))*(2)+(COUNTIF(B40:H40,"9:30-11:30,16-19"))*(5)+(COUNTIF(B40:H40,"19-20"))*(1)+(COUNTIF(B40:H40,"17-20"))*(3)+(COUNTIF(B40:H40,"16-20"))*(4)+(COUNTIF(B40:H40,"15-20"))*(4.5)+(COUNTIF(B40:H40,"15-19"))*(4)+(COUNTIF(B40:H40,"14-20"))*(5.5)+(COUNTIF(B40:H40,"14-19"))*(4.5)+(COUNTIF(B40:H40,"14:30-20"))*(5)+(COUNTIF(B40:H40,"13-20"))*(6.25)+(COUNTIF(B40:H40,"13-19"))*(5.5)+(COUNTIF(B40:H40,"13-18"))*(4.5)+(COUNTIF(B40:H40,"13-17"))*(4)+(COUNTIF(B40:H40,"12-20"))*(7.25)+(COUNTIF(B40:H40,"10-20"))*(9)+(COUNTIF(B40:H40,"10-15"))*(4.5)+(COUNTIF(B40:H40,"12-18"))*(5.5)+(COUNTIF(B40:H40,"10-12,14-19"))*(6.5)+(COUNTIF(B40:H40,"10-14"))*(4)+(COUNTIF(B40:H40,"13:30-19"))*(5)+(COUNTIF(B40:H40,"14-17"))*(3)+(COUNTIF(B40:H40,"16-19"))*(3)</f>
        <v>9</v>
      </c>
      <c r="K40" s="692"/>
    </row>
    <row r="41" spans="1:14" ht="19.5" customHeight="1" x14ac:dyDescent="0.15">
      <c r="A41" s="56" t="s">
        <v>66</v>
      </c>
      <c r="B41" s="16"/>
      <c r="C41" s="2"/>
      <c r="D41" s="32"/>
      <c r="E41" s="16" t="s">
        <v>210</v>
      </c>
      <c r="F41" s="54"/>
      <c r="G41" s="54"/>
      <c r="H41" s="57"/>
      <c r="I41" s="5"/>
      <c r="J41" s="682"/>
      <c r="K41" s="692"/>
    </row>
    <row r="42" spans="1:14" ht="19.5" customHeight="1" x14ac:dyDescent="0.15">
      <c r="A42" s="44"/>
      <c r="B42" s="12"/>
      <c r="C42" s="38"/>
      <c r="D42" s="38"/>
      <c r="E42" s="29"/>
      <c r="F42" s="29"/>
      <c r="G42" s="29"/>
      <c r="H42" s="29"/>
      <c r="I42" s="5"/>
      <c r="J42" s="758"/>
      <c r="K42" s="759"/>
    </row>
    <row r="43" spans="1:14" ht="19.5" customHeight="1" x14ac:dyDescent="0.15">
      <c r="A43" s="41"/>
      <c r="B43" s="42"/>
      <c r="C43" s="42"/>
      <c r="D43" s="42"/>
      <c r="E43" s="42"/>
      <c r="F43" s="42"/>
      <c r="G43" s="42"/>
      <c r="H43" s="42"/>
      <c r="I43" s="881" t="s">
        <v>209</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92</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3">
    <mergeCell ref="J13:K13"/>
    <mergeCell ref="B1:F1"/>
    <mergeCell ref="H1:K1"/>
    <mergeCell ref="I3:I4"/>
    <mergeCell ref="J3:K4"/>
    <mergeCell ref="J5:K5"/>
    <mergeCell ref="J6:K6"/>
    <mergeCell ref="J7:K7"/>
    <mergeCell ref="J8:K8"/>
    <mergeCell ref="J9:K9"/>
    <mergeCell ref="J10:K10"/>
    <mergeCell ref="J11:K12"/>
    <mergeCell ref="J26:K26"/>
    <mergeCell ref="J14:K14"/>
    <mergeCell ref="J15:K15"/>
    <mergeCell ref="J16:K16"/>
    <mergeCell ref="J17:K17"/>
    <mergeCell ref="J18:K18"/>
    <mergeCell ref="J19:K20"/>
    <mergeCell ref="J21:K21"/>
    <mergeCell ref="J22:K22"/>
    <mergeCell ref="J23:K23"/>
    <mergeCell ref="J24:K24"/>
    <mergeCell ref="J25:K25"/>
    <mergeCell ref="J27:K28"/>
    <mergeCell ref="J29:K29"/>
    <mergeCell ref="J30:K30"/>
    <mergeCell ref="J31:K31"/>
    <mergeCell ref="J32:K32"/>
    <mergeCell ref="A45:B45"/>
    <mergeCell ref="C45:K45"/>
    <mergeCell ref="J33:K33"/>
    <mergeCell ref="J34:K34"/>
    <mergeCell ref="J35:K36"/>
    <mergeCell ref="J38:K38"/>
    <mergeCell ref="J39:K39"/>
    <mergeCell ref="J40:K40"/>
    <mergeCell ref="A51:B51"/>
    <mergeCell ref="C51:K51"/>
    <mergeCell ref="A52:B52"/>
    <mergeCell ref="C52:K52"/>
    <mergeCell ref="F37:H37"/>
    <mergeCell ref="A46:B46"/>
    <mergeCell ref="C46:K46"/>
    <mergeCell ref="C47:K47"/>
    <mergeCell ref="A49:B49"/>
    <mergeCell ref="C49:K49"/>
    <mergeCell ref="A50:B50"/>
    <mergeCell ref="J41:K41"/>
    <mergeCell ref="J42:K42"/>
    <mergeCell ref="I43:K43"/>
    <mergeCell ref="A44:B44"/>
    <mergeCell ref="D44:E44"/>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10FEC0F-60A6-4318-89FA-5C471D43A779}">
          <x14:formula1>
            <xm:f>'F:\Users\clmiwa-three\Downloads\[《中村》新田・草加 エリア 仮シフト【12月16日～1月15日】.xlsx]参照データベース'!#REF!</xm:f>
          </x14:formula1>
          <xm:sqref>C26:D26 C34:D34 G1 C42:H43 C18:D18 C10:G10</xm:sqref>
        </x14:dataValidation>
      </x14:dataValidations>
    </ext>
  </extLst>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C323A-D3D2-4037-BE85-418492ADB21C}">
  <sheetPr codeName="Sheet18">
    <pageSetUpPr fitToPage="1"/>
  </sheetPr>
  <dimension ref="A1:X52"/>
  <sheetViews>
    <sheetView zoomScale="85" zoomScaleNormal="85" workbookViewId="0">
      <selection activeCell="P18" sqref="P18"/>
    </sheetView>
  </sheetViews>
  <sheetFormatPr defaultColWidth="9" defaultRowHeight="18"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8" customHeight="1" thickBot="1" x14ac:dyDescent="0.2">
      <c r="A1" s="50" t="s">
        <v>59</v>
      </c>
      <c r="B1" s="683" t="s">
        <v>208</v>
      </c>
      <c r="C1" s="683"/>
      <c r="D1" s="683"/>
      <c r="E1" s="683"/>
      <c r="F1" s="683"/>
      <c r="H1" s="767" t="s">
        <v>55</v>
      </c>
      <c r="I1" s="768"/>
      <c r="J1" s="769"/>
      <c r="K1" s="770"/>
    </row>
    <row r="2" spans="1:24" ht="18" customHeight="1" thickBot="1" x14ac:dyDescent="0.2">
      <c r="A2" s="14"/>
      <c r="I2" s="14"/>
      <c r="J2" s="3"/>
      <c r="K2" s="4"/>
    </row>
    <row r="3" spans="1:24" ht="18" customHeight="1" x14ac:dyDescent="0.15">
      <c r="A3" s="64" t="s">
        <v>64</v>
      </c>
      <c r="B3" s="320">
        <v>45838</v>
      </c>
      <c r="C3" s="259"/>
      <c r="D3" s="259"/>
      <c r="E3" s="259"/>
      <c r="F3" s="259"/>
      <c r="G3" s="259"/>
      <c r="H3" s="259">
        <v>45809</v>
      </c>
      <c r="I3" s="727" t="s">
        <v>1</v>
      </c>
      <c r="J3" s="717" t="s">
        <v>2</v>
      </c>
      <c r="K3" s="718"/>
    </row>
    <row r="4" spans="1:24" ht="18" customHeight="1" x14ac:dyDescent="0.15">
      <c r="A4" s="65" t="s">
        <v>3</v>
      </c>
      <c r="B4" s="66" t="s">
        <v>4</v>
      </c>
      <c r="C4" s="62"/>
      <c r="D4" s="21"/>
      <c r="E4" s="2"/>
      <c r="F4" s="2"/>
      <c r="G4" s="2"/>
      <c r="H4" s="24" t="s">
        <v>10</v>
      </c>
      <c r="I4" s="728"/>
      <c r="J4" s="719"/>
      <c r="K4" s="720"/>
    </row>
    <row r="5" spans="1:24" ht="18" customHeight="1" thickBot="1" x14ac:dyDescent="0.2">
      <c r="A5" s="143" t="s">
        <v>13</v>
      </c>
      <c r="B5" s="292"/>
      <c r="C5" s="140"/>
      <c r="D5" s="105"/>
      <c r="E5" s="105"/>
      <c r="F5" s="105"/>
      <c r="G5" s="104" t="s">
        <v>12</v>
      </c>
      <c r="H5" s="99"/>
      <c r="I5" s="100"/>
      <c r="J5" s="765"/>
      <c r="K5" s="766"/>
    </row>
    <row r="6" spans="1:24" ht="18" customHeight="1" x14ac:dyDescent="0.15">
      <c r="A6" s="771" t="s">
        <v>52</v>
      </c>
      <c r="B6" s="144"/>
      <c r="C6" s="141"/>
      <c r="D6" s="109"/>
      <c r="E6" s="109"/>
      <c r="F6" s="109"/>
      <c r="G6" s="109"/>
      <c r="H6" s="110"/>
      <c r="I6" s="775"/>
      <c r="J6" s="777"/>
      <c r="K6" s="778"/>
      <c r="N6" s="6"/>
      <c r="O6" s="6"/>
      <c r="P6" s="6"/>
      <c r="Q6" s="6"/>
      <c r="R6" s="6"/>
      <c r="S6" s="6"/>
      <c r="T6" s="6"/>
      <c r="U6" s="6"/>
      <c r="V6" s="6"/>
      <c r="W6" s="6"/>
      <c r="X6" s="6"/>
    </row>
    <row r="7" spans="1:24" ht="18" customHeight="1" thickBot="1" x14ac:dyDescent="0.2">
      <c r="A7" s="772"/>
      <c r="B7" s="83"/>
      <c r="C7" s="142"/>
      <c r="D7" s="113"/>
      <c r="E7" s="113"/>
      <c r="F7" s="113"/>
      <c r="G7" s="113"/>
      <c r="H7" s="111" t="s">
        <v>27</v>
      </c>
      <c r="I7" s="776"/>
      <c r="J7" s="779"/>
      <c r="K7" s="780"/>
      <c r="N7" s="6"/>
      <c r="O7" s="6"/>
      <c r="P7" s="6"/>
      <c r="Q7" s="6"/>
      <c r="R7" s="6"/>
      <c r="S7" s="6"/>
      <c r="T7" s="6"/>
      <c r="U7" s="6"/>
      <c r="V7" s="6"/>
      <c r="W7" s="6"/>
      <c r="X7" s="6"/>
    </row>
    <row r="8" spans="1:24" ht="18" customHeight="1" x14ac:dyDescent="0.15">
      <c r="A8" s="85" t="s">
        <v>53</v>
      </c>
      <c r="B8" s="145" t="s">
        <v>20</v>
      </c>
      <c r="C8" s="36"/>
      <c r="D8" s="106"/>
      <c r="E8" s="106"/>
      <c r="F8" s="106"/>
      <c r="G8" s="106"/>
      <c r="H8" s="29"/>
      <c r="I8" s="43">
        <f>COUNTIFS(B8:H8,"&lt;&gt;空",B8:H8,"&lt;&gt;休",B8:H8,"&lt;&gt;調",B8:H8,"&lt;&gt;",B8:H8,"&lt;&gt;調整休")</f>
        <v>1</v>
      </c>
      <c r="J8" s="781">
        <f>SUM(COUNTIF(B8:H8,"9-16"))*(6.25)+(COUNTIF(B8:H8,"9-15"))*(5.5)+(COUNTIF(B8:H8,"9-14"))*(4.5)+(COUNTIF(B8:H8,"16-19"))*(3)+(COUNTIF(B8:H8,"15-19"))*(4)+(COUNTIF(B8:H8,"14-19"))*(4.5)+(COUNTIF(B8:H8,"13-19"))*(5.5)+(COUNTIF(B8:H8,"12-19"))*(6.25)</f>
        <v>4.5</v>
      </c>
      <c r="K8" s="782"/>
      <c r="N8" s="6"/>
      <c r="O8" s="6"/>
      <c r="P8" s="6"/>
      <c r="Q8" s="6"/>
      <c r="R8" s="6"/>
      <c r="S8" s="6"/>
      <c r="T8" s="6"/>
      <c r="U8" s="6"/>
      <c r="V8" s="6"/>
      <c r="W8" s="6"/>
      <c r="X8" s="6"/>
    </row>
    <row r="9" spans="1:24" ht="18" customHeight="1" x14ac:dyDescent="0.15">
      <c r="A9" s="78" t="s">
        <v>54</v>
      </c>
      <c r="B9" s="70" t="s">
        <v>21</v>
      </c>
      <c r="C9" s="77"/>
      <c r="D9" s="46"/>
      <c r="E9" s="46"/>
      <c r="F9" s="46"/>
      <c r="G9" s="46"/>
      <c r="H9" s="12"/>
      <c r="I9" s="5">
        <f>COUNTIFS(B9:H9,"&lt;&gt;空",B9:H9,"&lt;&gt;休",B9:H9,"&lt;&gt;調",B9:H9,"&lt;&gt;",B9:H9,"&lt;&gt;調整休")</f>
        <v>1</v>
      </c>
      <c r="J9" s="682">
        <f>SUM(COUNTIF(B9:H9,"9-16"))*(6.25)+(COUNTIF(B9:H9,"9-15"))*(5.5)+(COUNTIF(B9:H9,"9-14"))*(4.5)+(COUNTIF(B9:H9,"16-19"))*(3)+(COUNTIF(B9:H9,"15-19"))*(4)+(COUNTIF(B9:H9,"14-19"))*(4.5)+(COUNTIF(B9:H9,"13-19"))*(5.5)+(COUNTIF(B9:H9,"12-19"))*(6.25)</f>
        <v>4.5</v>
      </c>
      <c r="K9" s="692"/>
    </row>
    <row r="10" spans="1:24" ht="18" customHeight="1" thickBot="1" x14ac:dyDescent="0.2">
      <c r="A10" s="86" t="s">
        <v>63</v>
      </c>
      <c r="B10" s="83"/>
      <c r="C10" s="39"/>
      <c r="D10" s="39"/>
      <c r="E10" s="39"/>
      <c r="F10" s="39"/>
      <c r="G10" s="39"/>
      <c r="H10" s="12" t="s">
        <v>58</v>
      </c>
      <c r="I10" s="5">
        <f>COUNTIFS(B10:H10,"&lt;&gt;空",B10:H10,"&lt;&gt;休",B10:H10,"&lt;&gt;調",B10:H10,"&lt;&gt;",B10:H10,"&lt;&gt;調整休")</f>
        <v>1</v>
      </c>
      <c r="J10" s="682">
        <f>SUM(COUNTIF(B10:H10,"9-16"))*(6.25)+(COUNTIF(B10:H10,"9-15"))*(5.5)+(COUNTIF(B10:H10,"9-14"))*(4.5)+(COUNTIF(B10:H10,"16-19"))*(3)+(COUNTIF(B10:H10,"15-19"))*(4)+(COUNTIF(B10:H10,"14-19"))*(4.5)+(COUNTIF(B10:H10,"13-19"))*(5.5)+(COUNTIF(B10:H10,"12-19"))*(6.25)</f>
        <v>6.25</v>
      </c>
      <c r="K10" s="692"/>
    </row>
    <row r="11" spans="1:24" ht="18" customHeight="1" x14ac:dyDescent="0.15">
      <c r="A11" s="33" t="s">
        <v>0</v>
      </c>
      <c r="B11" s="53">
        <v>45810</v>
      </c>
      <c r="C11" s="53">
        <v>45811</v>
      </c>
      <c r="D11" s="53">
        <v>45812</v>
      </c>
      <c r="E11" s="53">
        <v>45813</v>
      </c>
      <c r="F11" s="53">
        <v>45814</v>
      </c>
      <c r="G11" s="53">
        <v>45815</v>
      </c>
      <c r="H11" s="53">
        <v>45816</v>
      </c>
      <c r="I11" s="7"/>
      <c r="J11" s="717" t="s">
        <v>2</v>
      </c>
      <c r="K11" s="718"/>
    </row>
    <row r="12" spans="1:24" ht="18" customHeight="1" x14ac:dyDescent="0.15">
      <c r="A12" s="22" t="s">
        <v>3</v>
      </c>
      <c r="B12" s="2" t="s">
        <v>4</v>
      </c>
      <c r="C12" s="2" t="s">
        <v>5</v>
      </c>
      <c r="D12" s="21" t="s">
        <v>6</v>
      </c>
      <c r="E12" s="2" t="s">
        <v>7</v>
      </c>
      <c r="F12" s="2" t="s">
        <v>8</v>
      </c>
      <c r="G12" s="2" t="s">
        <v>9</v>
      </c>
      <c r="H12" s="24" t="s">
        <v>10</v>
      </c>
      <c r="I12" s="8"/>
      <c r="J12" s="719"/>
      <c r="K12" s="720"/>
    </row>
    <row r="13" spans="1:24" ht="18" customHeight="1" thickBot="1" x14ac:dyDescent="0.2">
      <c r="A13" s="104" t="s">
        <v>12</v>
      </c>
      <c r="B13" s="99"/>
      <c r="C13" s="105"/>
      <c r="D13" s="105"/>
      <c r="E13" s="99"/>
      <c r="F13" s="99"/>
      <c r="G13" s="99"/>
      <c r="H13" s="99"/>
      <c r="I13" s="100"/>
      <c r="J13" s="765"/>
      <c r="K13" s="766"/>
    </row>
    <row r="14" spans="1:24" ht="20.45" customHeight="1" x14ac:dyDescent="0.15">
      <c r="A14" s="771" t="s">
        <v>52</v>
      </c>
      <c r="B14" s="107"/>
      <c r="C14" s="108"/>
      <c r="D14" s="109"/>
      <c r="E14" s="107"/>
      <c r="F14" s="107"/>
      <c r="G14" s="110"/>
      <c r="H14" s="110"/>
      <c r="I14" s="775"/>
      <c r="J14" s="777"/>
      <c r="K14" s="778"/>
    </row>
    <row r="15" spans="1:24" ht="20.45" customHeight="1" thickBot="1" x14ac:dyDescent="0.2">
      <c r="A15" s="772"/>
      <c r="B15" s="111"/>
      <c r="C15" s="112"/>
      <c r="D15" s="113"/>
      <c r="E15" s="111"/>
      <c r="F15" s="111"/>
      <c r="G15" s="122"/>
      <c r="H15" s="111" t="s">
        <v>27</v>
      </c>
      <c r="I15" s="776"/>
      <c r="J15" s="779"/>
      <c r="K15" s="780"/>
    </row>
    <row r="16" spans="1:24" ht="18" customHeight="1" x14ac:dyDescent="0.15">
      <c r="A16" s="43" t="s">
        <v>53</v>
      </c>
      <c r="B16" s="29" t="s">
        <v>20</v>
      </c>
      <c r="C16" s="106"/>
      <c r="D16" s="106"/>
      <c r="E16" s="29" t="s">
        <v>20</v>
      </c>
      <c r="F16" s="29"/>
      <c r="G16" s="29" t="s">
        <v>20</v>
      </c>
      <c r="H16" s="29"/>
      <c r="I16" s="43">
        <f t="shared" ref="I16:I18" si="0">COUNTIFS(B16:H16,"&lt;&gt;空",B16:H16,"&lt;&gt;休",B16:H16,"&lt;&gt;調",B16:H16,"&lt;&gt;",B16:H16,"&lt;&gt;調整休")</f>
        <v>3</v>
      </c>
      <c r="J16" s="781">
        <f>SUM(COUNTIF(B16:H16,"9-16"))*(6.25)+(COUNTIF(B16:H16,"9-15"))*(5.5)+(COUNTIF(B16:H16,"9-14"))*(4.5)+(COUNTIF(B16:H16,"16-19"))*(3)+(COUNTIF(B16:H16,"15-19"))*(4)+(COUNTIF(B16:H16,"14-19"))*(4.5)+(COUNTIF(B16:H16,"13-19"))*(5.5)+(COUNTIF(B16:H16,"12-19"))*(6.25)</f>
        <v>13.5</v>
      </c>
      <c r="K16" s="782"/>
    </row>
    <row r="17" spans="1:11" ht="18" customHeight="1" x14ac:dyDescent="0.15">
      <c r="A17" s="5" t="s">
        <v>54</v>
      </c>
      <c r="B17" s="12" t="s">
        <v>21</v>
      </c>
      <c r="C17" s="45"/>
      <c r="D17" s="46"/>
      <c r="E17" s="12" t="s">
        <v>21</v>
      </c>
      <c r="F17" s="12" t="s">
        <v>20</v>
      </c>
      <c r="G17" s="12"/>
      <c r="H17" s="12"/>
      <c r="I17" s="5">
        <f t="shared" si="0"/>
        <v>3</v>
      </c>
      <c r="J17" s="682">
        <f>SUM(COUNTIF(B17:H17,"9-16"))*(6.25)+(COUNTIF(B17:H17,"9-15"))*(5.5)+(COUNTIF(B17:H17,"9-14"))*(4.5)+(COUNTIF(B17:H17,"16-19"))*(3)+(COUNTIF(B17:H17,"15-19"))*(4)+(COUNTIF(B17:H17,"14-19"))*(4.5)+(COUNTIF(B17:H17,"13-19"))*(5.5)+(COUNTIF(B17:H17,"12-19"))*(6.25)</f>
        <v>13.5</v>
      </c>
      <c r="K17" s="692"/>
    </row>
    <row r="18" spans="1:11" ht="18" customHeight="1" x14ac:dyDescent="0.15">
      <c r="A18" s="43" t="s">
        <v>63</v>
      </c>
      <c r="B18" s="12"/>
      <c r="C18" s="38"/>
      <c r="D18" s="39"/>
      <c r="E18" s="12"/>
      <c r="F18" s="12" t="s">
        <v>21</v>
      </c>
      <c r="G18" s="12" t="s">
        <v>21</v>
      </c>
      <c r="H18" s="12" t="s">
        <v>58</v>
      </c>
      <c r="I18" s="5">
        <f t="shared" si="0"/>
        <v>3</v>
      </c>
      <c r="J18" s="682">
        <f>SUM(COUNTIF(B18:H18,"9-16"))*(6.25)+(COUNTIF(B18:H18,"9-15"))*(5.5)+(COUNTIF(B18:H18,"9-14"))*(4.5)+(COUNTIF(B18:H18,"16-19"))*(3)+(COUNTIF(B18:H18,"15-19"))*(4)+(COUNTIF(B18:H18,"14-19"))*(4.5)+(COUNTIF(B18:H18,"13-19"))*(5.5)+(COUNTIF(B18:H18,"12-19"))*(6.25)</f>
        <v>15.25</v>
      </c>
      <c r="K18" s="692"/>
    </row>
    <row r="19" spans="1:11" ht="18" customHeight="1" x14ac:dyDescent="0.15">
      <c r="A19" s="22" t="s">
        <v>0</v>
      </c>
      <c r="B19" s="23">
        <v>45817</v>
      </c>
      <c r="C19" s="23">
        <v>45818</v>
      </c>
      <c r="D19" s="23">
        <v>45819</v>
      </c>
      <c r="E19" s="23">
        <v>45820</v>
      </c>
      <c r="F19" s="23">
        <v>45821</v>
      </c>
      <c r="G19" s="23">
        <v>45822</v>
      </c>
      <c r="H19" s="23">
        <v>45823</v>
      </c>
      <c r="I19" s="7"/>
      <c r="J19" s="717" t="s">
        <v>2</v>
      </c>
      <c r="K19" s="718"/>
    </row>
    <row r="20" spans="1:11" ht="18" customHeight="1" x14ac:dyDescent="0.15">
      <c r="A20" s="22" t="s">
        <v>3</v>
      </c>
      <c r="B20" s="2" t="s">
        <v>4</v>
      </c>
      <c r="C20" s="21" t="s">
        <v>5</v>
      </c>
      <c r="D20" s="21" t="s">
        <v>6</v>
      </c>
      <c r="E20" s="2" t="s">
        <v>7</v>
      </c>
      <c r="F20" s="2" t="s">
        <v>8</v>
      </c>
      <c r="G20" s="2" t="s">
        <v>9</v>
      </c>
      <c r="H20" s="24" t="s">
        <v>10</v>
      </c>
      <c r="I20" s="8"/>
      <c r="J20" s="719"/>
      <c r="K20" s="720"/>
    </row>
    <row r="21" spans="1:11" ht="18" customHeight="1" thickBot="1" x14ac:dyDescent="0.2">
      <c r="A21" s="104" t="s">
        <v>13</v>
      </c>
      <c r="B21" s="99"/>
      <c r="C21" s="105"/>
      <c r="D21" s="105"/>
      <c r="E21" s="99"/>
      <c r="F21" s="972" t="s">
        <v>60</v>
      </c>
      <c r="G21" s="973"/>
      <c r="H21" s="974"/>
      <c r="I21" s="100"/>
      <c r="J21" s="785"/>
      <c r="K21" s="766"/>
    </row>
    <row r="22" spans="1:11" ht="19.5" customHeight="1" x14ac:dyDescent="0.15">
      <c r="A22" s="771" t="s">
        <v>52</v>
      </c>
      <c r="B22" s="107"/>
      <c r="C22" s="108"/>
      <c r="D22" s="109"/>
      <c r="E22" s="107"/>
      <c r="F22" s="107"/>
      <c r="G22" s="110"/>
      <c r="H22" s="110"/>
      <c r="I22" s="775"/>
      <c r="J22" s="777"/>
      <c r="K22" s="778"/>
    </row>
    <row r="23" spans="1:11" ht="19.5" customHeight="1" thickBot="1" x14ac:dyDescent="0.2">
      <c r="A23" s="772"/>
      <c r="B23" s="111"/>
      <c r="C23" s="112"/>
      <c r="D23" s="113"/>
      <c r="E23" s="111"/>
      <c r="F23" s="111"/>
      <c r="G23" s="122"/>
      <c r="H23" s="111" t="s">
        <v>27</v>
      </c>
      <c r="I23" s="776"/>
      <c r="J23" s="779"/>
      <c r="K23" s="780"/>
    </row>
    <row r="24" spans="1:11" ht="18" customHeight="1" x14ac:dyDescent="0.15">
      <c r="A24" s="43" t="s">
        <v>53</v>
      </c>
      <c r="B24" s="29" t="s">
        <v>20</v>
      </c>
      <c r="C24" s="106"/>
      <c r="D24" s="106"/>
      <c r="E24" s="29" t="s">
        <v>20</v>
      </c>
      <c r="F24" s="29"/>
      <c r="G24" s="29" t="s">
        <v>20</v>
      </c>
      <c r="H24" s="29"/>
      <c r="I24" s="43">
        <f t="shared" ref="I24:I26" si="1">COUNTIFS(B24:H24,"&lt;&gt;空",B24:H24,"&lt;&gt;休",B24:H24,"&lt;&gt;調",B24:H24,"&lt;&gt;",B24:H24,"&lt;&gt;調整休")</f>
        <v>3</v>
      </c>
      <c r="J24" s="781">
        <f>SUM(COUNTIF(B24:H24,"9-16"))*(6.25)+(COUNTIF(B24:H24,"9-15"))*(5.5)+(COUNTIF(B24:H24,"9-14"))*(4.5)+(COUNTIF(B24:H24,"16-19"))*(3)+(COUNTIF(B24:H24,"15-19"))*(4)+(COUNTIF(B24:H24,"14-19"))*(4.5)+(COUNTIF(B24:H24,"13-19"))*(5.5)+(COUNTIF(B24:H24,"12-19"))*(6.25)</f>
        <v>13.5</v>
      </c>
      <c r="K24" s="782"/>
    </row>
    <row r="25" spans="1:11" ht="18" customHeight="1" x14ac:dyDescent="0.15">
      <c r="A25" s="5" t="s">
        <v>54</v>
      </c>
      <c r="B25" s="12" t="s">
        <v>21</v>
      </c>
      <c r="C25" s="45"/>
      <c r="D25" s="46"/>
      <c r="E25" s="12" t="s">
        <v>21</v>
      </c>
      <c r="F25" s="12" t="s">
        <v>20</v>
      </c>
      <c r="G25" s="12"/>
      <c r="H25" s="12"/>
      <c r="I25" s="5">
        <f t="shared" si="1"/>
        <v>3</v>
      </c>
      <c r="J25" s="682">
        <f>SUM(COUNTIF(B25:H25,"9-16"))*(6.25)+(COUNTIF(B25:H25,"9-15"))*(5.5)+(COUNTIF(B25:H25,"9-14"))*(4.5)+(COUNTIF(B25:H25,"16-19"))*(3)+(COUNTIF(B25:H25,"15-19"))*(4)+(COUNTIF(B25:H25,"14-19"))*(4.5)+(COUNTIF(B25:H25,"13-19"))*(5.5)+(COUNTIF(B25:H25,"12-19"))*(6.25)</f>
        <v>13.5</v>
      </c>
      <c r="K25" s="692"/>
    </row>
    <row r="26" spans="1:11" ht="18" customHeight="1" x14ac:dyDescent="0.15">
      <c r="A26" s="43" t="s">
        <v>63</v>
      </c>
      <c r="B26" s="12"/>
      <c r="C26" s="38"/>
      <c r="D26" s="39"/>
      <c r="E26" s="12"/>
      <c r="F26" s="12" t="s">
        <v>21</v>
      </c>
      <c r="G26" s="12" t="s">
        <v>21</v>
      </c>
      <c r="H26" s="12" t="s">
        <v>58</v>
      </c>
      <c r="I26" s="5">
        <f t="shared" si="1"/>
        <v>3</v>
      </c>
      <c r="J26" s="682">
        <f>SUM(COUNTIF(B26:H26,"9-16"))*(6.25)+(COUNTIF(B26:H26,"9-15"))*(5.5)+(COUNTIF(B26:H26,"9-14"))*(4.5)+(COUNTIF(B26:H26,"16-19"))*(3)+(COUNTIF(B26:H26,"15-19"))*(4)+(COUNTIF(B26:H26,"14-19"))*(4.5)+(COUNTIF(B26:H26,"13-19"))*(5.5)+(COUNTIF(B26:H26,"12-19"))*(6.25)</f>
        <v>15.25</v>
      </c>
      <c r="K26" s="692"/>
    </row>
    <row r="27" spans="1:11" ht="18" customHeight="1" x14ac:dyDescent="0.15">
      <c r="A27" s="22" t="s">
        <v>0</v>
      </c>
      <c r="B27" s="90">
        <v>45824</v>
      </c>
      <c r="C27" s="90">
        <v>45825</v>
      </c>
      <c r="D27" s="90">
        <v>45826</v>
      </c>
      <c r="E27" s="90">
        <v>45827</v>
      </c>
      <c r="F27" s="90">
        <v>45828</v>
      </c>
      <c r="G27" s="90">
        <v>45829</v>
      </c>
      <c r="H27" s="90">
        <v>45830</v>
      </c>
      <c r="I27" s="7"/>
      <c r="J27" s="717" t="s">
        <v>2</v>
      </c>
      <c r="K27" s="718"/>
    </row>
    <row r="28" spans="1:11" ht="18" customHeight="1" x14ac:dyDescent="0.15">
      <c r="A28" s="22" t="s">
        <v>3</v>
      </c>
      <c r="B28" s="2" t="s">
        <v>4</v>
      </c>
      <c r="C28" s="21" t="s">
        <v>5</v>
      </c>
      <c r="D28" s="21" t="s">
        <v>6</v>
      </c>
      <c r="E28" s="2" t="s">
        <v>7</v>
      </c>
      <c r="F28" s="2" t="s">
        <v>8</v>
      </c>
      <c r="G28" s="2" t="s">
        <v>9</v>
      </c>
      <c r="H28" s="24" t="s">
        <v>10</v>
      </c>
      <c r="I28" s="8"/>
      <c r="J28" s="719"/>
      <c r="K28" s="720"/>
    </row>
    <row r="29" spans="1:11" ht="18" customHeight="1" thickBot="1" x14ac:dyDescent="0.2">
      <c r="A29" s="104" t="s">
        <v>12</v>
      </c>
      <c r="B29" s="99"/>
      <c r="C29" s="105"/>
      <c r="D29" s="105"/>
      <c r="E29" s="99"/>
      <c r="F29" s="99"/>
      <c r="G29" s="99"/>
      <c r="H29" s="99"/>
      <c r="I29" s="100"/>
      <c r="J29" s="765"/>
      <c r="K29" s="766"/>
    </row>
    <row r="30" spans="1:11" ht="20.45" customHeight="1" x14ac:dyDescent="0.15">
      <c r="A30" s="771" t="s">
        <v>52</v>
      </c>
      <c r="B30" s="107"/>
      <c r="C30" s="108"/>
      <c r="D30" s="109"/>
      <c r="E30" s="107"/>
      <c r="F30" s="107"/>
      <c r="G30" s="110"/>
      <c r="H30" s="110"/>
      <c r="I30" s="775"/>
      <c r="J30" s="777"/>
      <c r="K30" s="778"/>
    </row>
    <row r="31" spans="1:11" ht="20.45" customHeight="1" thickBot="1" x14ac:dyDescent="0.2">
      <c r="A31" s="772"/>
      <c r="B31" s="111"/>
      <c r="C31" s="112"/>
      <c r="D31" s="113"/>
      <c r="E31" s="111"/>
      <c r="F31" s="111"/>
      <c r="G31" s="122"/>
      <c r="H31" s="111" t="s">
        <v>27</v>
      </c>
      <c r="I31" s="776"/>
      <c r="J31" s="779"/>
      <c r="K31" s="780"/>
    </row>
    <row r="32" spans="1:11" ht="18" customHeight="1" x14ac:dyDescent="0.15">
      <c r="A32" s="43" t="s">
        <v>53</v>
      </c>
      <c r="B32" s="29" t="s">
        <v>20</v>
      </c>
      <c r="C32" s="106"/>
      <c r="D32" s="106"/>
      <c r="E32" s="29" t="s">
        <v>20</v>
      </c>
      <c r="F32" s="29"/>
      <c r="G32" s="29" t="s">
        <v>20</v>
      </c>
      <c r="H32" s="29"/>
      <c r="I32" s="43">
        <f t="shared" ref="I32:I34" si="2">COUNTIFS(B32:H32,"&lt;&gt;空",B32:H32,"&lt;&gt;休",B32:H32,"&lt;&gt;調",B32:H32,"&lt;&gt;",B32:H32,"&lt;&gt;調整休")</f>
        <v>3</v>
      </c>
      <c r="J32" s="781">
        <f>SUM(COUNTIF(B32:H32,"9-16"))*(6.25)+(COUNTIF(B32:H32,"9-15"))*(5.5)+(COUNTIF(B32:H32,"9-14"))*(4.5)+(COUNTIF(B32:H32,"16-19"))*(3)+(COUNTIF(B32:H32,"15-19"))*(4)+(COUNTIF(B32:H32,"14-19"))*(4.5)+(COUNTIF(B32:H32,"13-19"))*(5.5)+(COUNTIF(B32:H32,"12-19"))*(6.25)</f>
        <v>13.5</v>
      </c>
      <c r="K32" s="782"/>
    </row>
    <row r="33" spans="1:14" ht="18" customHeight="1" x14ac:dyDescent="0.15">
      <c r="A33" s="5" t="s">
        <v>54</v>
      </c>
      <c r="B33" s="12" t="s">
        <v>21</v>
      </c>
      <c r="C33" s="45"/>
      <c r="D33" s="46"/>
      <c r="E33" s="12" t="s">
        <v>21</v>
      </c>
      <c r="F33" s="12" t="s">
        <v>20</v>
      </c>
      <c r="G33" s="12"/>
      <c r="H33" s="12"/>
      <c r="I33" s="5">
        <f t="shared" si="2"/>
        <v>3</v>
      </c>
      <c r="J33" s="682">
        <f>SUM(COUNTIF(B33:H33,"9-16"))*(6.25)+(COUNTIF(B33:H33,"9-15"))*(5.5)+(COUNTIF(B33:H33,"9-14"))*(4.5)+(COUNTIF(B33:H33,"16-19"))*(3)+(COUNTIF(B33:H33,"15-19"))*(4)+(COUNTIF(B33:H33,"14-19"))*(4.5)+(COUNTIF(B33:H33,"13-19"))*(5.5)+(COUNTIF(B33:H33,"12-19"))*(6.25)</f>
        <v>13.5</v>
      </c>
      <c r="K33" s="692"/>
    </row>
    <row r="34" spans="1:14" ht="18" customHeight="1" x14ac:dyDescent="0.15">
      <c r="A34" s="43" t="s">
        <v>63</v>
      </c>
      <c r="B34" s="12"/>
      <c r="C34" s="38"/>
      <c r="D34" s="39"/>
      <c r="E34" s="12"/>
      <c r="F34" s="12" t="s">
        <v>21</v>
      </c>
      <c r="G34" s="12" t="s">
        <v>21</v>
      </c>
      <c r="H34" s="12" t="s">
        <v>58</v>
      </c>
      <c r="I34" s="5">
        <f t="shared" si="2"/>
        <v>3</v>
      </c>
      <c r="J34" s="682">
        <f>SUM(COUNTIF(B34:H34,"9-16"))*(6.25)+(COUNTIF(B34:H34,"9-15"))*(5.5)+(COUNTIF(B34:H34,"9-14"))*(4.5)+(COUNTIF(B34:H34,"16-19"))*(3)+(COUNTIF(B34:H34,"15-19"))*(4)+(COUNTIF(B34:H34,"14-19"))*(4.5)+(COUNTIF(B34:H34,"13-19"))*(5.5)+(COUNTIF(B34:H34,"12-19"))*(6.25)</f>
        <v>15.25</v>
      </c>
      <c r="K34" s="692"/>
    </row>
    <row r="35" spans="1:14" ht="18" customHeight="1" x14ac:dyDescent="0.15">
      <c r="A35" s="22" t="s">
        <v>0</v>
      </c>
      <c r="B35" s="23">
        <v>45831</v>
      </c>
      <c r="C35" s="23">
        <v>45832</v>
      </c>
      <c r="D35" s="23">
        <v>45833</v>
      </c>
      <c r="E35" s="23">
        <v>45834</v>
      </c>
      <c r="F35" s="23">
        <v>45835</v>
      </c>
      <c r="G35" s="23">
        <v>45836</v>
      </c>
      <c r="H35" s="23">
        <v>45837</v>
      </c>
      <c r="I35" s="7"/>
      <c r="J35" s="717" t="s">
        <v>2</v>
      </c>
      <c r="K35" s="718"/>
    </row>
    <row r="36" spans="1:14" ht="18" customHeight="1" x14ac:dyDescent="0.15">
      <c r="A36" s="22" t="s">
        <v>3</v>
      </c>
      <c r="B36" s="2" t="s">
        <v>4</v>
      </c>
      <c r="C36" s="316" t="s">
        <v>5</v>
      </c>
      <c r="D36" s="21" t="s">
        <v>6</v>
      </c>
      <c r="E36" s="2" t="s">
        <v>7</v>
      </c>
      <c r="F36" s="2" t="s">
        <v>8</v>
      </c>
      <c r="G36" s="2" t="s">
        <v>9</v>
      </c>
      <c r="H36" s="24" t="s">
        <v>10</v>
      </c>
      <c r="I36" s="8"/>
      <c r="J36" s="719"/>
      <c r="K36" s="720"/>
    </row>
    <row r="37" spans="1:14" ht="18" customHeight="1" thickBot="1" x14ac:dyDescent="0.2">
      <c r="A37" s="104" t="s">
        <v>13</v>
      </c>
      <c r="B37" s="99"/>
      <c r="C37" s="105"/>
      <c r="D37" s="105"/>
      <c r="E37" s="99"/>
      <c r="F37" s="99"/>
      <c r="G37" s="99"/>
      <c r="H37" s="99"/>
      <c r="I37" s="100"/>
      <c r="J37" s="785"/>
      <c r="K37" s="766"/>
    </row>
    <row r="38" spans="1:14" ht="19.5" customHeight="1" x14ac:dyDescent="0.15">
      <c r="A38" s="771" t="s">
        <v>52</v>
      </c>
      <c r="B38" s="107"/>
      <c r="C38" s="108"/>
      <c r="D38" s="109"/>
      <c r="E38" s="107"/>
      <c r="F38" s="107"/>
      <c r="G38" s="110"/>
      <c r="H38" s="110"/>
      <c r="I38" s="775"/>
      <c r="J38" s="777"/>
      <c r="K38" s="778"/>
    </row>
    <row r="39" spans="1:14" ht="19.5" customHeight="1" thickBot="1" x14ac:dyDescent="0.2">
      <c r="A39" s="772"/>
      <c r="B39" s="111"/>
      <c r="C39" s="112"/>
      <c r="D39" s="113"/>
      <c r="E39" s="111"/>
      <c r="F39" s="111"/>
      <c r="G39" s="122"/>
      <c r="H39" s="111" t="s">
        <v>27</v>
      </c>
      <c r="I39" s="776"/>
      <c r="J39" s="779"/>
      <c r="K39" s="780"/>
    </row>
    <row r="40" spans="1:14" ht="18" customHeight="1" x14ac:dyDescent="0.15">
      <c r="A40" s="43" t="s">
        <v>53</v>
      </c>
      <c r="B40" s="29" t="s">
        <v>20</v>
      </c>
      <c r="C40" s="106"/>
      <c r="D40" s="106"/>
      <c r="E40" s="29" t="s">
        <v>20</v>
      </c>
      <c r="F40" s="29"/>
      <c r="G40" s="29" t="s">
        <v>20</v>
      </c>
      <c r="H40" s="29"/>
      <c r="I40" s="43">
        <f>COUNTIFS(B40:H40,"&lt;&gt;空",B40:H40,"&lt;&gt;休",B40:H40,"&lt;&gt;調",B40:H40,"&lt;&gt;",B40:H40,"&lt;&gt;調整休")</f>
        <v>3</v>
      </c>
      <c r="J40" s="781">
        <f>SUM(COUNTIF(B40:H40,"9-16"))*(6.25)+(COUNTIF(B40:H40,"9-15"))*(5.5)+(COUNTIF(B40:H40,"9-14"))*(4.5)+(COUNTIF(B40:H40,"16-19"))*(3)+(COUNTIF(B40:H40,"15-19"))*(4)+(COUNTIF(B40:H40,"14-19"))*(4.5)+(COUNTIF(B40:H40,"13-19"))*(5.5)+(COUNTIF(B40:H40,"12-19"))*(6.25)</f>
        <v>13.5</v>
      </c>
      <c r="K40" s="782"/>
    </row>
    <row r="41" spans="1:14" ht="18" customHeight="1" x14ac:dyDescent="0.15">
      <c r="A41" s="5" t="s">
        <v>54</v>
      </c>
      <c r="B41" s="12" t="s">
        <v>21</v>
      </c>
      <c r="C41" s="45"/>
      <c r="D41" s="46"/>
      <c r="E41" s="12" t="s">
        <v>21</v>
      </c>
      <c r="F41" s="12" t="s">
        <v>20</v>
      </c>
      <c r="G41" s="12"/>
      <c r="H41" s="12"/>
      <c r="I41" s="5">
        <f>COUNTIFS(B41:H41,"&lt;&gt;空",B41:H41,"&lt;&gt;休",B41:H41,"&lt;&gt;調",B41:H41,"&lt;&gt;",B41:H41,"&lt;&gt;調整休")</f>
        <v>3</v>
      </c>
      <c r="J41" s="682">
        <f>SUM(COUNTIF(B41:H41,"9-16"))*(6.25)+(COUNTIF(B41:H41,"9-15"))*(5.5)+(COUNTIF(B41:H41,"9-14"))*(4.5)+(COUNTIF(B41:H41,"16-19"))*(3)+(COUNTIF(B41:H41,"15-19"))*(4)+(COUNTIF(B41:H41,"14-19"))*(4.5)+(COUNTIF(B41:H41,"13-19"))*(5.5)+(COUNTIF(B41:H41,"12-19"))*(6.25)</f>
        <v>13.5</v>
      </c>
      <c r="K41" s="692"/>
    </row>
    <row r="42" spans="1:14" ht="18" customHeight="1" x14ac:dyDescent="0.15">
      <c r="A42" s="43" t="s">
        <v>63</v>
      </c>
      <c r="B42" s="12"/>
      <c r="C42" s="38"/>
      <c r="D42" s="39"/>
      <c r="E42" s="12"/>
      <c r="F42" s="12" t="s">
        <v>21</v>
      </c>
      <c r="G42" s="12" t="s">
        <v>21</v>
      </c>
      <c r="H42" s="12" t="s">
        <v>58</v>
      </c>
      <c r="I42" s="5">
        <f>COUNTIFS(B42:H42,"&lt;&gt;空",B42:H42,"&lt;&gt;休",B42:H42,"&lt;&gt;調",B42:H42,"&lt;&gt;",B42:H42,"&lt;&gt;調整休")</f>
        <v>3</v>
      </c>
      <c r="J42" s="682">
        <f>SUM(COUNTIF(B42:H42,"9-16"))*(6.25)+(COUNTIF(B42:H42,"9-15"))*(5.5)+(COUNTIF(B42:H42,"9-14"))*(4.5)+(COUNTIF(B42:H42,"16-19"))*(3)+(COUNTIF(B42:H42,"15-19"))*(4)+(COUNTIF(B42:H42,"14-19"))*(4.5)+(COUNTIF(B42:H42,"13-19"))*(5.5)+(COUNTIF(B42:H42,"12-19"))*(6.25)</f>
        <v>15.25</v>
      </c>
      <c r="K42" s="692"/>
    </row>
    <row r="43" spans="1:14" ht="18" customHeight="1" x14ac:dyDescent="0.15">
      <c r="A43" s="41"/>
      <c r="B43" s="42"/>
      <c r="C43" s="42"/>
      <c r="D43" s="42"/>
      <c r="E43" s="42"/>
      <c r="F43" s="42"/>
      <c r="G43" s="42"/>
      <c r="H43" s="42"/>
      <c r="I43" s="881" t="s">
        <v>209</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93</v>
      </c>
      <c r="D51" s="697"/>
      <c r="E51" s="697"/>
      <c r="F51" s="697"/>
      <c r="G51" s="697"/>
      <c r="H51" s="697"/>
      <c r="I51" s="697"/>
      <c r="J51" s="697"/>
      <c r="K51" s="697"/>
    </row>
    <row r="52" spans="1:11" ht="14.45" customHeight="1" x14ac:dyDescent="0.15">
      <c r="A52" s="875"/>
      <c r="B52" s="875"/>
      <c r="C52" s="697"/>
      <c r="D52" s="697"/>
      <c r="E52" s="697"/>
      <c r="F52" s="697"/>
      <c r="G52" s="697"/>
      <c r="H52" s="697"/>
      <c r="I52" s="697"/>
      <c r="J52" s="697"/>
      <c r="K52" s="697"/>
    </row>
  </sheetData>
  <mergeCells count="59">
    <mergeCell ref="A6:A7"/>
    <mergeCell ref="I6:I7"/>
    <mergeCell ref="J6:K7"/>
    <mergeCell ref="B1:F1"/>
    <mergeCell ref="H1:K1"/>
    <mergeCell ref="I3:I4"/>
    <mergeCell ref="J3:K4"/>
    <mergeCell ref="J5:K5"/>
    <mergeCell ref="J8:K8"/>
    <mergeCell ref="J9:K9"/>
    <mergeCell ref="J10:K10"/>
    <mergeCell ref="J11:K12"/>
    <mergeCell ref="J13:K13"/>
    <mergeCell ref="J24:K24"/>
    <mergeCell ref="F21:H21"/>
    <mergeCell ref="A14:A15"/>
    <mergeCell ref="I14:I15"/>
    <mergeCell ref="J14:K15"/>
    <mergeCell ref="J16:K16"/>
    <mergeCell ref="J17:K17"/>
    <mergeCell ref="J18:K18"/>
    <mergeCell ref="J19:K20"/>
    <mergeCell ref="J21:K21"/>
    <mergeCell ref="A22:A23"/>
    <mergeCell ref="I22:I23"/>
    <mergeCell ref="J22:K23"/>
    <mergeCell ref="C47:K47"/>
    <mergeCell ref="A49:B49"/>
    <mergeCell ref="C49:K49"/>
    <mergeCell ref="J40:K40"/>
    <mergeCell ref="J41:K41"/>
    <mergeCell ref="J42:K42"/>
    <mergeCell ref="I43:K43"/>
    <mergeCell ref="A44:B44"/>
    <mergeCell ref="D44:E44"/>
    <mergeCell ref="A45:B45"/>
    <mergeCell ref="C45:K45"/>
    <mergeCell ref="A46:B46"/>
    <mergeCell ref="C46:K46"/>
    <mergeCell ref="A38:A39"/>
    <mergeCell ref="I38:I39"/>
    <mergeCell ref="J38:K39"/>
    <mergeCell ref="J25:K25"/>
    <mergeCell ref="J26:K26"/>
    <mergeCell ref="J27:K28"/>
    <mergeCell ref="J32:K32"/>
    <mergeCell ref="J33:K33"/>
    <mergeCell ref="J34:K34"/>
    <mergeCell ref="J35:K36"/>
    <mergeCell ref="J37:K37"/>
    <mergeCell ref="J29:K29"/>
    <mergeCell ref="A30:A31"/>
    <mergeCell ref="I30:I31"/>
    <mergeCell ref="J30:K31"/>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BFAC548-7F26-4174-A224-2C4EF37F7929}">
          <x14:formula1>
            <xm:f>'F:\Users\clmiwa-three\Downloads\[《中村》新田・草加 エリア 仮シフト【12月16日～1月15日】.xlsx]参照データベース'!#REF!</xm:f>
          </x14:formula1>
          <xm:sqref>G1 C34:D34 C26:D26 C10:G10 C18:D18 C42:D43 E43:H43</xm:sqref>
        </x14:dataValidation>
      </x14:dataValidations>
    </ext>
  </extLst>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4E17F-E331-4E21-92CD-4DB67CED6D40}">
  <sheetPr codeName="Sheet19">
    <pageSetUpPr fitToPage="1"/>
  </sheetPr>
  <dimension ref="A1:N57"/>
  <sheetViews>
    <sheetView zoomScale="96" zoomScaleNormal="96" workbookViewId="0">
      <selection activeCell="P18" sqref="P18"/>
    </sheetView>
  </sheetViews>
  <sheetFormatPr defaultColWidth="9" defaultRowHeight="16.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6.5" customHeight="1" thickBot="1" x14ac:dyDescent="0.2">
      <c r="A1" s="50" t="s">
        <v>59</v>
      </c>
      <c r="B1" s="683" t="s">
        <v>208</v>
      </c>
      <c r="C1" s="683"/>
      <c r="D1" s="683"/>
      <c r="E1" s="683"/>
      <c r="F1" s="683"/>
      <c r="H1" s="792" t="s">
        <v>50</v>
      </c>
      <c r="I1" s="793"/>
      <c r="J1" s="793"/>
      <c r="K1" s="794"/>
    </row>
    <row r="2" spans="1:11" ht="8.4499999999999993" customHeight="1" thickBot="1" x14ac:dyDescent="0.2">
      <c r="A2" s="14"/>
      <c r="I2" s="14"/>
      <c r="J2" s="3"/>
      <c r="K2" s="4"/>
    </row>
    <row r="3" spans="1:11" ht="16.5" customHeight="1" x14ac:dyDescent="0.15">
      <c r="A3" s="64" t="s">
        <v>64</v>
      </c>
      <c r="B3" s="320">
        <v>45838</v>
      </c>
      <c r="C3" s="259"/>
      <c r="D3" s="259"/>
      <c r="E3" s="259"/>
      <c r="F3" s="259"/>
      <c r="G3" s="259"/>
      <c r="H3" s="259">
        <v>45809</v>
      </c>
      <c r="I3" s="727" t="s">
        <v>1</v>
      </c>
      <c r="J3" s="717" t="s">
        <v>2</v>
      </c>
      <c r="K3" s="718"/>
    </row>
    <row r="4" spans="1:11" ht="16.5" customHeight="1" x14ac:dyDescent="0.15">
      <c r="A4" s="65" t="s">
        <v>3</v>
      </c>
      <c r="B4" s="66" t="s">
        <v>4</v>
      </c>
      <c r="C4" s="62"/>
      <c r="D4" s="21"/>
      <c r="E4" s="2"/>
      <c r="F4" s="2"/>
      <c r="G4" s="2"/>
      <c r="H4" s="24" t="s">
        <v>10</v>
      </c>
      <c r="I4" s="728"/>
      <c r="J4" s="719"/>
      <c r="K4" s="720"/>
    </row>
    <row r="5" spans="1:11" ht="18" customHeight="1" x14ac:dyDescent="0.15">
      <c r="A5" s="67" t="s">
        <v>13</v>
      </c>
      <c r="B5" s="70"/>
      <c r="C5" s="62"/>
      <c r="D5" s="2"/>
      <c r="E5" s="2"/>
      <c r="F5" s="2"/>
      <c r="G5" s="17" t="s">
        <v>13</v>
      </c>
      <c r="H5" s="12"/>
      <c r="I5" s="5"/>
      <c r="J5" s="682"/>
      <c r="K5" s="692"/>
    </row>
    <row r="6" spans="1:11" ht="18" customHeight="1" x14ac:dyDescent="0.15">
      <c r="A6" s="78" t="s">
        <v>14</v>
      </c>
      <c r="B6" s="70"/>
      <c r="C6" s="37"/>
      <c r="D6" s="32"/>
      <c r="E6" s="32"/>
      <c r="F6" s="32"/>
      <c r="G6" s="32"/>
      <c r="H6" s="12" t="s">
        <v>21</v>
      </c>
      <c r="I6" s="5">
        <f t="shared" ref="I6" si="0">COUNTIFS(B6:H6,"&lt;&gt;空",B6:H6,"&lt;&gt;休",B6:H6,"&lt;&gt;調",B6:H6,"&lt;&gt;",B6:H6,"&lt;&gt;調整休")</f>
        <v>1</v>
      </c>
      <c r="J6" s="758">
        <f t="shared" ref="J6:J7" si="1">SUM(COUNTIF(B6:H6,"9-11,15-19"))*(6)+(COUNTIF(B6:H6,"9-20"))*(10)+(COUNTIF(B6:H6,"9-19"))*(9)+(COUNTIF(B6:H6,"9-18"))*(8)+(COUNTIF(B6:H6,"9-17"))*(7.25)+(COUNTIF(B6:H6,"9-16"))*(6.25)+(COUNTIF(B6:H6,"9-15"))*(5.5)+(COUNTIF(B6:H6,"9-14"))*(4.5)+(COUNTIF(B6:H6,"9-13,17-20"))*(7)+(COUNTIF(B6:H6,"9-13"))*(4)+(COUNTIF(B6:H6,"9-12,18-20"))*(5)+(COUNTIF(B6:H6,"9-12,16-20"))*(7)+(COUNTIF(B6:H6,"9-12,16-19"))*(6)+(COUNTIF(B6:H6,"9-13,16-20"))*(6)+(COUNTIF(B6:H6,"9-12"))*(3)+(COUNTIF(B6:H6,"9-11:30"))*(2.5)+(COUNTIF(B6:H6,"9-11,16-19"))*(5)+(COUNTIF(B6:H6,"9-11"))*(2)+(COUNTIF(B6:H6,"9:30-11:30,16-19"))*(5)+(COUNTIF(B6:H6,"19-20"))*(1)+(COUNTIF(B6:H6,"17-20"))*(3)+(COUNTIF(B6:H6,"16-20"))*(4)+(COUNTIF(B6:H6,"15-20"))*(4.5)+(COUNTIF(B6:H6,"15-19"))*(4)+(COUNTIF(B6:H6,"14-20"))*(5.5)+(COUNTIF(B6:H6,"14-19"))*(4.5)+(COUNTIF(B6:H6,"14:30-20"))*(5)+(COUNTIF(B6:H6,"13-20"))*(6.25)+(COUNTIF(B6:H6,"13-19"))*(5.5)+(COUNTIF(B6:H6,"13-18"))*(4.5)+(COUNTIF(B6:H6,"13-17"))*(4)+(COUNTIF(B6:H6,"12-20"))*(7.25)+(COUNTIF(B6:H6,"10-20"))*(9)+(COUNTIF(B6:H6,"10-15"))*(4.5)+(COUNTIF(B6:H6,"12-18"))*(5.5)+(COUNTIF(B6:H6,"10-12,14-19"))*(6.5)+(COUNTIF(B6:H6,"10-14"))*(4)</f>
        <v>4.5</v>
      </c>
      <c r="K6" s="759"/>
    </row>
    <row r="7" spans="1:11" ht="18" customHeight="1" x14ac:dyDescent="0.15">
      <c r="A7" s="71" t="s">
        <v>100</v>
      </c>
      <c r="B7" s="70" t="s">
        <v>20</v>
      </c>
      <c r="C7" s="76"/>
      <c r="D7" s="36"/>
      <c r="E7" s="36"/>
      <c r="F7" s="36"/>
      <c r="G7" s="36"/>
      <c r="H7" s="12" t="s">
        <v>20</v>
      </c>
      <c r="I7" s="5">
        <f t="shared" ref="I7:I8" si="2">COUNTIFS(B7:H7,"&lt;&gt;空",B7:H7,"&lt;&gt;休",B7:H7,"&lt;&gt;調",B7:H7,"&lt;&gt;",B7:H7,"&lt;&gt;調整休")</f>
        <v>2</v>
      </c>
      <c r="J7" s="758">
        <f t="shared" si="1"/>
        <v>9</v>
      </c>
      <c r="K7" s="759"/>
    </row>
    <row r="8" spans="1:11" ht="18" customHeight="1" x14ac:dyDescent="0.15">
      <c r="A8" s="71" t="s">
        <v>178</v>
      </c>
      <c r="B8" s="70" t="s">
        <v>68</v>
      </c>
      <c r="C8" s="77"/>
      <c r="D8" s="46"/>
      <c r="E8" s="46"/>
      <c r="F8" s="46"/>
      <c r="G8" s="46"/>
      <c r="H8" s="12" t="s">
        <v>21</v>
      </c>
      <c r="I8" s="5">
        <f t="shared" si="2"/>
        <v>2</v>
      </c>
      <c r="J8" s="758">
        <f>SUM(COUNTIF(B8:H8,"9-11,15-19"))*(6)+(COUNTIF(B8:H8,"9-20"))*(10)+(COUNTIF(B8:H8,"9-19"))*(9)+(COUNTIF(B8:H8,"9-18"))*(8)+(COUNTIF(B8:H8,"9-17"))*(7.25)+(COUNTIF(B8:H8,"9-16"))*(6.25)+(COUNTIF(B8:H8,"9-15"))*(5.5)+(COUNTIF(B8:H8,"9-14"))*(4.5)+(COUNTIF(B8:H8,"9-13,17-20"))*(7)+(COUNTIF(B8:H8,"9-13"))*(4)+(COUNTIF(B8:H8,"9-12,18-20"))*(5)+(COUNTIF(B8:H8,"9-12,16-20"))*(7)+(COUNTIF(B8:H8,"9-12,16-19"))*(6)+(COUNTIF(B8:H8,"9-13,16-20"))*(6)+(COUNTIF(B8:H8,"9-12"))*(3)+(COUNTIF(B8:H8,"9-11:30"))*(2.5)+(COUNTIF(B8:H8,"9-11,16-19"))*(5)+(COUNTIF(B8:H8,"9-11"))*(2)+(COUNTIF(B8:H8,"9:30-11:30,16-19"))*(5)+(COUNTIF(B8:H8,"19-20"))*(1)+(COUNTIF(B8:H8,"17-20"))*(3)+(COUNTIF(B8:H8,"16-20"))*(4)+(COUNTIF(B8:H8,"15-20"))*(4.5)+(COUNTIF(B8:H8,"15-19"))*(4)+(COUNTIF(B8:H8,"14-20"))*(5.5)+(COUNTIF(B8:H8,"14-19"))*(4.5)+(COUNTIF(B8:H8,"14:30-20"))*(5)+(COUNTIF(B8:H8,"13-20"))*(6.25)+(COUNTIF(B8:H8,"13-19"))*(5.5)+(COUNTIF(B8:H8,"13-18"))*(4.5)+(COUNTIF(B8:H8,"13-17"))*(4)+(COUNTIF(B8:H8,"12-20"))*(7.25)+(COUNTIF(B8:H8,"10-20"))*(9)+(COUNTIF(B8:H8,"10-15"))*(4.5)+(COUNTIF(B8:H8,"12-18"))*(5.5)+(COUNTIF(B8:H8,"10-12,14-19"))*(6.5)+(COUNTIF(B8:H8,"10-14"))*(4)</f>
        <v>8.5</v>
      </c>
      <c r="K8" s="759"/>
    </row>
    <row r="9" spans="1:11" ht="18" customHeight="1" x14ac:dyDescent="0.15">
      <c r="A9" s="79" t="s">
        <v>66</v>
      </c>
      <c r="B9" s="70"/>
      <c r="C9" s="77"/>
      <c r="D9" s="46"/>
      <c r="E9" s="46"/>
      <c r="F9" s="46"/>
      <c r="G9" s="46"/>
      <c r="H9" s="323" t="s">
        <v>211</v>
      </c>
      <c r="I9" s="5"/>
      <c r="J9" s="758"/>
      <c r="K9" s="759"/>
    </row>
    <row r="10" spans="1:11" ht="19.5" customHeight="1" x14ac:dyDescent="0.15">
      <c r="A10" s="79" t="s">
        <v>66</v>
      </c>
      <c r="B10" s="80" t="s">
        <v>125</v>
      </c>
      <c r="C10" s="77"/>
      <c r="D10" s="46"/>
      <c r="E10" s="46"/>
      <c r="F10" s="46"/>
      <c r="G10" s="46"/>
      <c r="H10" s="16"/>
      <c r="I10" s="5"/>
      <c r="J10" s="758"/>
      <c r="K10" s="759"/>
    </row>
    <row r="11" spans="1:11" ht="18" customHeight="1" thickBot="1" x14ac:dyDescent="0.2">
      <c r="A11" s="81" t="s">
        <v>66</v>
      </c>
      <c r="B11" s="82"/>
      <c r="C11" s="77"/>
      <c r="D11" s="46"/>
      <c r="E11" s="46"/>
      <c r="F11" s="46"/>
      <c r="G11" s="46"/>
      <c r="H11" s="16"/>
      <c r="I11" s="5"/>
      <c r="J11" s="682"/>
      <c r="K11" s="692"/>
    </row>
    <row r="12" spans="1:11" ht="16.5" customHeight="1" x14ac:dyDescent="0.15">
      <c r="A12" s="33" t="s">
        <v>0</v>
      </c>
      <c r="B12" s="53">
        <v>45810</v>
      </c>
      <c r="C12" s="53">
        <v>45811</v>
      </c>
      <c r="D12" s="53">
        <v>45812</v>
      </c>
      <c r="E12" s="53">
        <v>45813</v>
      </c>
      <c r="F12" s="53">
        <v>45814</v>
      </c>
      <c r="G12" s="53">
        <v>45815</v>
      </c>
      <c r="H12" s="53">
        <v>45816</v>
      </c>
      <c r="I12" s="727" t="s">
        <v>1</v>
      </c>
      <c r="J12" s="717" t="s">
        <v>2</v>
      </c>
      <c r="K12" s="718"/>
    </row>
    <row r="13" spans="1:11" ht="16.5" customHeight="1" x14ac:dyDescent="0.15">
      <c r="A13" s="22" t="s">
        <v>3</v>
      </c>
      <c r="B13" s="2" t="s">
        <v>4</v>
      </c>
      <c r="C13" s="2" t="s">
        <v>5</v>
      </c>
      <c r="D13" s="21" t="s">
        <v>6</v>
      </c>
      <c r="E13" s="2" t="s">
        <v>7</v>
      </c>
      <c r="F13" s="2" t="s">
        <v>8</v>
      </c>
      <c r="G13" s="2" t="s">
        <v>9</v>
      </c>
      <c r="H13" s="24" t="s">
        <v>10</v>
      </c>
      <c r="I13" s="728"/>
      <c r="J13" s="719"/>
      <c r="K13" s="720"/>
    </row>
    <row r="14" spans="1:11" ht="18" customHeight="1" x14ac:dyDescent="0.15">
      <c r="A14" s="17" t="s">
        <v>12</v>
      </c>
      <c r="B14" s="12"/>
      <c r="C14" s="2"/>
      <c r="D14" s="2"/>
      <c r="E14" s="12"/>
      <c r="F14" s="12"/>
      <c r="G14" s="12"/>
      <c r="H14" s="12"/>
      <c r="I14" s="5"/>
      <c r="J14" s="682"/>
      <c r="K14" s="692"/>
    </row>
    <row r="15" spans="1:11" ht="18" customHeight="1" x14ac:dyDescent="0.15">
      <c r="A15" s="5" t="s">
        <v>14</v>
      </c>
      <c r="B15" s="12"/>
      <c r="C15" s="26"/>
      <c r="D15" s="32"/>
      <c r="E15" s="12" t="s">
        <v>21</v>
      </c>
      <c r="F15" s="12" t="s">
        <v>21</v>
      </c>
      <c r="G15" s="12" t="s">
        <v>21</v>
      </c>
      <c r="H15" s="12" t="s">
        <v>21</v>
      </c>
      <c r="I15" s="5">
        <f t="shared" ref="I15:I17" si="3">COUNTIFS(B15:H15,"&lt;&gt;空",B15:H15,"&lt;&gt;休",B15:H15,"&lt;&gt;調",B15:H15,"&lt;&gt;",B15:H15,"&lt;&gt;調整休")</f>
        <v>4</v>
      </c>
      <c r="J15" s="758">
        <f t="shared" ref="J15:J16" si="4">SUM(COUNTIF(B15:H15,"9-11,15-19"))*(6)+(COUNTIF(B15:H15,"9-20"))*(10)+(COUNTIF(B15:H15,"9-19"))*(9)+(COUNTIF(B15:H15,"9-18"))*(8)+(COUNTIF(B15:H15,"9-17"))*(7.25)+(COUNTIF(B15:H15,"9-16"))*(6.25)+(COUNTIF(B15:H15,"9-15"))*(5.5)+(COUNTIF(B15:H15,"9-14"))*(4.5)+(COUNTIF(B15:H15,"9-13,17-20"))*(7)+(COUNTIF(B15:H15,"9-13"))*(4)+(COUNTIF(B15:H15,"9-12,18-20"))*(5)+(COUNTIF(B15:H15,"9-12,16-20"))*(7)+(COUNTIF(B15:H15,"9-12,16-19"))*(6)+(COUNTIF(B15:H15,"9-13,16-20"))*(6)+(COUNTIF(B15:H15,"9-12"))*(3)+(COUNTIF(B15:H15,"9-11:30"))*(2.5)+(COUNTIF(B15:H15,"9-11,16-19"))*(5)+(COUNTIF(B15:H15,"9-11"))*(2)+(COUNTIF(B15:H15,"9:30-11:30,16-19"))*(5)+(COUNTIF(B15:H15,"19-20"))*(1)+(COUNTIF(B15:H15,"17-20"))*(3)+(COUNTIF(B15:H15,"16-20"))*(4)+(COUNTIF(B15:H15,"15-20"))*(4.5)+(COUNTIF(B15:H15,"15-19"))*(4)+(COUNTIF(B15:H15,"14-20"))*(5.5)+(COUNTIF(B15:H15,"14-19"))*(4.5)+(COUNTIF(B15:H15,"14:30-20"))*(5)+(COUNTIF(B15:H15,"13-20"))*(6.25)+(COUNTIF(B15:H15,"13-19"))*(5.5)+(COUNTIF(B15:H15,"13-18"))*(4.5)+(COUNTIF(B15:H15,"13-17"))*(4)+(COUNTIF(B15:H15,"12-20"))*(7.25)+(COUNTIF(B15:H15,"10-20"))*(9)+(COUNTIF(B15:H15,"10-15"))*(4.5)+(COUNTIF(B15:H15,"12-18"))*(5.5)+(COUNTIF(B15:H15,"10-12,14-19"))*(6.5)+(COUNTIF(B15:H15,"10-14"))*(4)</f>
        <v>18</v>
      </c>
      <c r="K15" s="759"/>
    </row>
    <row r="16" spans="1:11" ht="18" customHeight="1" x14ac:dyDescent="0.15">
      <c r="A16" s="20" t="s">
        <v>100</v>
      </c>
      <c r="B16" s="12" t="s">
        <v>20</v>
      </c>
      <c r="C16" s="30"/>
      <c r="D16" s="36"/>
      <c r="E16" s="12"/>
      <c r="F16" s="12" t="s">
        <v>20</v>
      </c>
      <c r="G16" s="12" t="s">
        <v>20</v>
      </c>
      <c r="H16" s="12" t="s">
        <v>20</v>
      </c>
      <c r="I16" s="5">
        <f t="shared" si="3"/>
        <v>4</v>
      </c>
      <c r="J16" s="758">
        <f t="shared" si="4"/>
        <v>18</v>
      </c>
      <c r="K16" s="759"/>
    </row>
    <row r="17" spans="1:11" ht="18" customHeight="1" x14ac:dyDescent="0.15">
      <c r="A17" s="20" t="s">
        <v>178</v>
      </c>
      <c r="B17" s="12" t="s">
        <v>68</v>
      </c>
      <c r="C17" s="45"/>
      <c r="D17" s="46"/>
      <c r="E17" s="16"/>
      <c r="F17" s="12" t="s">
        <v>68</v>
      </c>
      <c r="G17" s="12"/>
      <c r="H17" s="12" t="s">
        <v>21</v>
      </c>
      <c r="I17" s="5">
        <f t="shared" si="3"/>
        <v>3</v>
      </c>
      <c r="J17" s="758">
        <f>SUM(COUNTIF(B17:H17,"9-11,15-19"))*(6)+(COUNTIF(B17:H17,"9-20"))*(10)+(COUNTIF(B17:H17,"9-19"))*(9)+(COUNTIF(B17:H17,"9-18"))*(8)+(COUNTIF(B17:H17,"9-17"))*(7.25)+(COUNTIF(B17:H17,"9-16"))*(6.25)+(COUNTIF(B17:H17,"9-15"))*(5.5)+(COUNTIF(B17:H17,"9-14"))*(4.5)+(COUNTIF(B17:H17,"9-13,17-20"))*(7)+(COUNTIF(B17:H17,"9-13"))*(4)+(COUNTIF(B17:H17,"9-12,18-20"))*(5)+(COUNTIF(B17:H17,"9-12,16-20"))*(7)+(COUNTIF(B17:H17,"9-12,16-19"))*(6)+(COUNTIF(B17:H17,"9-13,16-20"))*(6)+(COUNTIF(B17:H17,"9-12"))*(3)+(COUNTIF(B17:H17,"9-11:30"))*(2.5)+(COUNTIF(B17:H17,"9-11,16-19"))*(5)+(COUNTIF(B17:H17,"9-11"))*(2)+(COUNTIF(B17:H17,"9:30-11:30,16-19"))*(5)+(COUNTIF(B17:H17,"19-20"))*(1)+(COUNTIF(B17:H17,"17-20"))*(3)+(COUNTIF(B17:H17,"16-20"))*(4)+(COUNTIF(B17:H17,"15-20"))*(4.5)+(COUNTIF(B17:H17,"15-19"))*(4)+(COUNTIF(B17:H17,"14-20"))*(5.5)+(COUNTIF(B17:H17,"14-19"))*(4.5)+(COUNTIF(B17:H17,"14:30-20"))*(5)+(COUNTIF(B17:H17,"13-20"))*(6.25)+(COUNTIF(B17:H17,"13-19"))*(5.5)+(COUNTIF(B17:H17,"13-18"))*(4.5)+(COUNTIF(B17:H17,"13-17"))*(4)+(COUNTIF(B17:H17,"12-20"))*(7.25)+(COUNTIF(B17:H17,"10-20"))*(9)+(COUNTIF(B17:H17,"10-15"))*(4.5)+(COUNTIF(B17:H17,"12-18"))*(5.5)+(COUNTIF(B17:H17,"10-12,14-19"))*(6.5)+(COUNTIF(B17:H17,"10-14"))*(4)</f>
        <v>12.5</v>
      </c>
      <c r="K17" s="759"/>
    </row>
    <row r="18" spans="1:11" ht="18" customHeight="1" x14ac:dyDescent="0.15">
      <c r="A18" s="31" t="s">
        <v>66</v>
      </c>
      <c r="B18" s="16"/>
      <c r="C18" s="45"/>
      <c r="D18" s="46"/>
      <c r="E18" s="16" t="s">
        <v>82</v>
      </c>
      <c r="F18" s="12"/>
      <c r="G18" s="323" t="s">
        <v>211</v>
      </c>
      <c r="H18" s="323" t="s">
        <v>211</v>
      </c>
      <c r="I18" s="5"/>
      <c r="J18" s="758"/>
      <c r="K18" s="759"/>
    </row>
    <row r="19" spans="1:11" ht="18" customHeight="1" x14ac:dyDescent="0.15">
      <c r="A19" s="31" t="s">
        <v>66</v>
      </c>
      <c r="B19" s="16" t="s">
        <v>125</v>
      </c>
      <c r="C19" s="45"/>
      <c r="D19" s="46"/>
      <c r="E19" s="16" t="s">
        <v>125</v>
      </c>
      <c r="F19" s="12"/>
      <c r="G19" s="12"/>
      <c r="H19" s="16"/>
      <c r="I19" s="5"/>
      <c r="J19" s="758"/>
      <c r="K19" s="759"/>
    </row>
    <row r="20" spans="1:11" ht="18" customHeight="1" x14ac:dyDescent="0.15">
      <c r="A20" s="31" t="s">
        <v>66</v>
      </c>
      <c r="B20" s="323" t="s">
        <v>211</v>
      </c>
      <c r="C20" s="45"/>
      <c r="D20" s="46"/>
      <c r="E20" s="16"/>
      <c r="F20" s="16"/>
      <c r="G20" s="121"/>
      <c r="H20" s="16"/>
      <c r="I20" s="5"/>
      <c r="J20" s="682"/>
      <c r="K20" s="692"/>
    </row>
    <row r="21" spans="1:11" ht="16.5" customHeight="1" x14ac:dyDescent="0.15">
      <c r="A21" s="22" t="s">
        <v>0</v>
      </c>
      <c r="B21" s="23">
        <v>45817</v>
      </c>
      <c r="C21" s="23">
        <v>45818</v>
      </c>
      <c r="D21" s="23">
        <v>45819</v>
      </c>
      <c r="E21" s="23">
        <v>45820</v>
      </c>
      <c r="F21" s="23">
        <v>45821</v>
      </c>
      <c r="G21" s="23">
        <v>45822</v>
      </c>
      <c r="H21" s="23">
        <v>45823</v>
      </c>
      <c r="I21" s="727" t="s">
        <v>1</v>
      </c>
      <c r="J21" s="717" t="s">
        <v>2</v>
      </c>
      <c r="K21" s="718"/>
    </row>
    <row r="22" spans="1:11" ht="16.5" customHeight="1" x14ac:dyDescent="0.15">
      <c r="A22" s="22" t="s">
        <v>3</v>
      </c>
      <c r="B22" s="2" t="s">
        <v>4</v>
      </c>
      <c r="C22" s="21" t="s">
        <v>5</v>
      </c>
      <c r="D22" s="21" t="s">
        <v>6</v>
      </c>
      <c r="E22" s="2" t="s">
        <v>7</v>
      </c>
      <c r="F22" s="2" t="s">
        <v>8</v>
      </c>
      <c r="G22" s="2" t="s">
        <v>9</v>
      </c>
      <c r="H22" s="24" t="s">
        <v>10</v>
      </c>
      <c r="I22" s="728"/>
      <c r="J22" s="719"/>
      <c r="K22" s="720"/>
    </row>
    <row r="23" spans="1:11" ht="18" customHeight="1" x14ac:dyDescent="0.15">
      <c r="A23" s="17" t="s">
        <v>13</v>
      </c>
      <c r="B23" s="12"/>
      <c r="C23" s="2"/>
      <c r="D23" s="2"/>
      <c r="E23" s="12"/>
      <c r="F23" s="967" t="s">
        <v>60</v>
      </c>
      <c r="G23" s="968"/>
      <c r="H23" s="969"/>
      <c r="I23" s="5"/>
      <c r="J23" s="693"/>
      <c r="K23" s="692"/>
    </row>
    <row r="24" spans="1:11" ht="18" customHeight="1" x14ac:dyDescent="0.15">
      <c r="A24" s="5" t="s">
        <v>14</v>
      </c>
      <c r="B24" s="12"/>
      <c r="C24" s="26"/>
      <c r="D24" s="32"/>
      <c r="E24" s="12" t="s">
        <v>21</v>
      </c>
      <c r="F24" s="12" t="s">
        <v>21</v>
      </c>
      <c r="G24" s="12" t="s">
        <v>21</v>
      </c>
      <c r="H24" s="12" t="s">
        <v>21</v>
      </c>
      <c r="I24" s="5">
        <f t="shared" ref="I24:I26" si="5">COUNTIFS(B24:H24,"&lt;&gt;空",B24:H24,"&lt;&gt;休",B24:H24,"&lt;&gt;調",B24:H24,"&lt;&gt;",B24:H24,"&lt;&gt;調整休")</f>
        <v>4</v>
      </c>
      <c r="J24" s="758">
        <f t="shared" ref="J24:J25" si="6">SUM(COUNTIF(B24:H24,"9-11,15-19"))*(6)+(COUNTIF(B24:H24,"9-20"))*(10)+(COUNTIF(B24:H24,"9-19"))*(9)+(COUNTIF(B24:H24,"9-18"))*(8)+(COUNTIF(B24:H24,"9-17"))*(7.25)+(COUNTIF(B24:H24,"9-16"))*(6.25)+(COUNTIF(B24:H24,"9-15"))*(5.5)+(COUNTIF(B24:H24,"9-14"))*(4.5)+(COUNTIF(B24:H24,"9-13,17-20"))*(7)+(COUNTIF(B24:H24,"9-13"))*(4)+(COUNTIF(B24:H24,"9-12,18-20"))*(5)+(COUNTIF(B24:H24,"9-12,16-20"))*(7)+(COUNTIF(B24:H24,"9-12,16-19"))*(6)+(COUNTIF(B24:H24,"9-13,16-20"))*(6)+(COUNTIF(B24:H24,"9-12"))*(3)+(COUNTIF(B24:H24,"9-11:30"))*(2.5)+(COUNTIF(B24:H24,"9-11,16-19"))*(5)+(COUNTIF(B24:H24,"9-11"))*(2)+(COUNTIF(B24:H24,"9:30-11:30,16-19"))*(5)+(COUNTIF(B24:H24,"19-20"))*(1)+(COUNTIF(B24:H24,"17-20"))*(3)+(COUNTIF(B24:H24,"16-20"))*(4)+(COUNTIF(B24:H24,"15-20"))*(4.5)+(COUNTIF(B24:H24,"15-19"))*(4)+(COUNTIF(B24:H24,"14-20"))*(5.5)+(COUNTIF(B24:H24,"14-19"))*(4.5)+(COUNTIF(B24:H24,"14:30-20"))*(5)+(COUNTIF(B24:H24,"13-20"))*(6.25)+(COUNTIF(B24:H24,"13-19"))*(5.5)+(COUNTIF(B24:H24,"13-18"))*(4.5)+(COUNTIF(B24:H24,"13-17"))*(4)+(COUNTIF(B24:H24,"12-20"))*(7.25)+(COUNTIF(B24:H24,"10-20"))*(9)+(COUNTIF(B24:H24,"10-15"))*(4.5)+(COUNTIF(B24:H24,"12-18"))*(5.5)+(COUNTIF(B24:H24,"10-12,14-19"))*(6.5)+(COUNTIF(B24:H24,"10-14"))*(4)</f>
        <v>18</v>
      </c>
      <c r="K24" s="759"/>
    </row>
    <row r="25" spans="1:11" ht="18" customHeight="1" x14ac:dyDescent="0.15">
      <c r="A25" s="20" t="s">
        <v>100</v>
      </c>
      <c r="B25" s="12" t="s">
        <v>20</v>
      </c>
      <c r="C25" s="30"/>
      <c r="D25" s="36"/>
      <c r="E25" s="12"/>
      <c r="F25" s="12" t="s">
        <v>20</v>
      </c>
      <c r="G25" s="12" t="s">
        <v>20</v>
      </c>
      <c r="H25" s="12" t="s">
        <v>20</v>
      </c>
      <c r="I25" s="5">
        <f t="shared" si="5"/>
        <v>4</v>
      </c>
      <c r="J25" s="758">
        <f t="shared" si="6"/>
        <v>18</v>
      </c>
      <c r="K25" s="759"/>
    </row>
    <row r="26" spans="1:11" ht="18" customHeight="1" x14ac:dyDescent="0.15">
      <c r="A26" s="20" t="s">
        <v>178</v>
      </c>
      <c r="B26" s="12" t="s">
        <v>68</v>
      </c>
      <c r="C26" s="45"/>
      <c r="D26" s="46"/>
      <c r="E26" s="16"/>
      <c r="F26" s="12" t="s">
        <v>68</v>
      </c>
      <c r="G26" s="12"/>
      <c r="H26" s="12" t="s">
        <v>21</v>
      </c>
      <c r="I26" s="5">
        <f t="shared" si="5"/>
        <v>3</v>
      </c>
      <c r="J26" s="758">
        <f>SUM(COUNTIF(B26:H26,"9-11,15-19"))*(6)+(COUNTIF(B26:H26,"9-20"))*(10)+(COUNTIF(B26:H26,"9-19"))*(9)+(COUNTIF(B26:H26,"9-18"))*(8)+(COUNTIF(B26:H26,"9-17"))*(7.25)+(COUNTIF(B26:H26,"9-16"))*(6.25)+(COUNTIF(B26:H26,"9-15"))*(5.5)+(COUNTIF(B26:H26,"9-14"))*(4.5)+(COUNTIF(B26:H26,"9-13,17-20"))*(7)+(COUNTIF(B26:H26,"9-13"))*(4)+(COUNTIF(B26:H26,"9-12,18-20"))*(5)+(COUNTIF(B26:H26,"9-12,16-20"))*(7)+(COUNTIF(B26:H26,"9-12,16-19"))*(6)+(COUNTIF(B26:H26,"9-13,16-20"))*(6)+(COUNTIF(B26:H26,"9-12"))*(3)+(COUNTIF(B26:H26,"9-11:30"))*(2.5)+(COUNTIF(B26:H26,"9-11,16-19"))*(5)+(COUNTIF(B26:H26,"9-11"))*(2)+(COUNTIF(B26:H26,"9:30-11:30,16-19"))*(5)+(COUNTIF(B26:H26,"19-20"))*(1)+(COUNTIF(B26:H26,"17-20"))*(3)+(COUNTIF(B26:H26,"16-20"))*(4)+(COUNTIF(B26:H26,"15-20"))*(4.5)+(COUNTIF(B26:H26,"15-19"))*(4)+(COUNTIF(B26:H26,"14-20"))*(5.5)+(COUNTIF(B26:H26,"14-19"))*(4.5)+(COUNTIF(B26:H26,"14:30-20"))*(5)+(COUNTIF(B26:H26,"13-20"))*(6.25)+(COUNTIF(B26:H26,"13-19"))*(5.5)+(COUNTIF(B26:H26,"13-18"))*(4.5)+(COUNTIF(B26:H26,"13-17"))*(4)+(COUNTIF(B26:H26,"12-20"))*(7.25)+(COUNTIF(B26:H26,"10-20"))*(9)+(COUNTIF(B26:H26,"10-15"))*(4.5)+(COUNTIF(B26:H26,"12-18"))*(5.5)+(COUNTIF(B26:H26,"10-12,14-19"))*(6.5)+(COUNTIF(B26:H26,"10-14"))*(4)</f>
        <v>12.5</v>
      </c>
      <c r="K26" s="759"/>
    </row>
    <row r="27" spans="1:11" ht="18" customHeight="1" x14ac:dyDescent="0.15">
      <c r="A27" s="31" t="s">
        <v>66</v>
      </c>
      <c r="B27" s="16"/>
      <c r="C27" s="45"/>
      <c r="D27" s="46"/>
      <c r="E27" s="16" t="s">
        <v>82</v>
      </c>
      <c r="F27" s="12"/>
      <c r="G27" s="323" t="s">
        <v>211</v>
      </c>
      <c r="H27" s="323" t="s">
        <v>211</v>
      </c>
      <c r="I27" s="5"/>
      <c r="J27" s="758"/>
      <c r="K27" s="759"/>
    </row>
    <row r="28" spans="1:11" ht="18" customHeight="1" x14ac:dyDescent="0.15">
      <c r="A28" s="31" t="s">
        <v>66</v>
      </c>
      <c r="B28" s="16" t="s">
        <v>125</v>
      </c>
      <c r="C28" s="45"/>
      <c r="D28" s="46"/>
      <c r="E28" s="16" t="s">
        <v>125</v>
      </c>
      <c r="F28" s="12"/>
      <c r="G28" s="12"/>
      <c r="H28" s="16"/>
      <c r="I28" s="5"/>
      <c r="J28" s="758"/>
      <c r="K28" s="759"/>
    </row>
    <row r="29" spans="1:11" ht="18" customHeight="1" x14ac:dyDescent="0.15">
      <c r="A29" s="31" t="s">
        <v>66</v>
      </c>
      <c r="B29" s="323" t="s">
        <v>211</v>
      </c>
      <c r="C29" s="45"/>
      <c r="D29" s="46"/>
      <c r="E29" s="16"/>
      <c r="F29" s="16"/>
      <c r="G29" s="121"/>
      <c r="H29" s="16"/>
      <c r="I29" s="5"/>
      <c r="J29" s="682"/>
      <c r="K29" s="692"/>
    </row>
    <row r="30" spans="1:11" ht="16.5" customHeight="1" x14ac:dyDescent="0.15">
      <c r="A30" s="22" t="s">
        <v>0</v>
      </c>
      <c r="B30" s="90">
        <v>45824</v>
      </c>
      <c r="C30" s="90">
        <v>45825</v>
      </c>
      <c r="D30" s="90">
        <v>45826</v>
      </c>
      <c r="E30" s="90">
        <v>45827</v>
      </c>
      <c r="F30" s="90">
        <v>45828</v>
      </c>
      <c r="G30" s="90">
        <v>45829</v>
      </c>
      <c r="H30" s="90">
        <v>45830</v>
      </c>
      <c r="I30" s="727" t="s">
        <v>1</v>
      </c>
      <c r="J30" s="717" t="s">
        <v>2</v>
      </c>
      <c r="K30" s="718"/>
    </row>
    <row r="31" spans="1:11" ht="16.5" customHeight="1" x14ac:dyDescent="0.15">
      <c r="A31" s="22" t="s">
        <v>3</v>
      </c>
      <c r="B31" s="2" t="s">
        <v>4</v>
      </c>
      <c r="C31" s="21" t="s">
        <v>5</v>
      </c>
      <c r="D31" s="21" t="s">
        <v>6</v>
      </c>
      <c r="E31" s="2" t="s">
        <v>7</v>
      </c>
      <c r="F31" s="2" t="s">
        <v>8</v>
      </c>
      <c r="G31" s="2" t="s">
        <v>9</v>
      </c>
      <c r="H31" s="24" t="s">
        <v>10</v>
      </c>
      <c r="I31" s="728"/>
      <c r="J31" s="719"/>
      <c r="K31" s="720"/>
    </row>
    <row r="32" spans="1:11" ht="18" customHeight="1" x14ac:dyDescent="0.15">
      <c r="A32" s="17" t="s">
        <v>12</v>
      </c>
      <c r="B32" s="12"/>
      <c r="C32" s="2"/>
      <c r="D32" s="2"/>
      <c r="E32" s="12"/>
      <c r="F32" s="12"/>
      <c r="G32" s="12"/>
      <c r="H32" s="12"/>
      <c r="I32" s="5"/>
      <c r="J32" s="682"/>
      <c r="K32" s="692"/>
    </row>
    <row r="33" spans="1:11" ht="18" customHeight="1" x14ac:dyDescent="0.15">
      <c r="A33" s="5" t="s">
        <v>14</v>
      </c>
      <c r="B33" s="12"/>
      <c r="C33" s="26"/>
      <c r="D33" s="32"/>
      <c r="E33" s="12" t="s">
        <v>21</v>
      </c>
      <c r="F33" s="12" t="s">
        <v>21</v>
      </c>
      <c r="G33" s="12" t="s">
        <v>21</v>
      </c>
      <c r="H33" s="12" t="s">
        <v>21</v>
      </c>
      <c r="I33" s="5">
        <f t="shared" ref="I33:I35" si="7">COUNTIFS(B33:H33,"&lt;&gt;空",B33:H33,"&lt;&gt;休",B33:H33,"&lt;&gt;調",B33:H33,"&lt;&gt;",B33:H33,"&lt;&gt;調整休")</f>
        <v>4</v>
      </c>
      <c r="J33" s="758">
        <f t="shared" ref="J33:J34" si="8">SUM(COUNTIF(B33:H33,"9-11,15-19"))*(6)+(COUNTIF(B33:H33,"9-20"))*(10)+(COUNTIF(B33:H33,"9-19"))*(9)+(COUNTIF(B33:H33,"9-18"))*(8)+(COUNTIF(B33:H33,"9-17"))*(7.25)+(COUNTIF(B33:H33,"9-16"))*(6.25)+(COUNTIF(B33:H33,"9-15"))*(5.5)+(COUNTIF(B33:H33,"9-14"))*(4.5)+(COUNTIF(B33:H33,"9-13,17-20"))*(7)+(COUNTIF(B33:H33,"9-13"))*(4)+(COUNTIF(B33:H33,"9-12,18-20"))*(5)+(COUNTIF(B33:H33,"9-12,16-20"))*(7)+(COUNTIF(B33:H33,"9-12,16-19"))*(6)+(COUNTIF(B33:H33,"9-13,16-20"))*(6)+(COUNTIF(B33:H33,"9-12"))*(3)+(COUNTIF(B33:H33,"9-11:30"))*(2.5)+(COUNTIF(B33:H33,"9-11,16-19"))*(5)+(COUNTIF(B33:H33,"9-11"))*(2)+(COUNTIF(B33:H33,"9:30-11:30,16-19"))*(5)+(COUNTIF(B33:H33,"19-20"))*(1)+(COUNTIF(B33:H33,"17-20"))*(3)+(COUNTIF(B33:H33,"16-20"))*(4)+(COUNTIF(B33:H33,"15-20"))*(4.5)+(COUNTIF(B33:H33,"15-19"))*(4)+(COUNTIF(B33:H33,"14-20"))*(5.5)+(COUNTIF(B33:H33,"14-19"))*(4.5)+(COUNTIF(B33:H33,"14:30-20"))*(5)+(COUNTIF(B33:H33,"13-20"))*(6.25)+(COUNTIF(B33:H33,"13-19"))*(5.5)+(COUNTIF(B33:H33,"13-18"))*(4.5)+(COUNTIF(B33:H33,"13-17"))*(4)+(COUNTIF(B33:H33,"12-20"))*(7.25)+(COUNTIF(B33:H33,"10-20"))*(9)+(COUNTIF(B33:H33,"10-15"))*(4.5)+(COUNTIF(B33:H33,"12-18"))*(5.5)+(COUNTIF(B33:H33,"10-12,14-19"))*(6.5)+(COUNTIF(B33:H33,"10-14"))*(4)</f>
        <v>18</v>
      </c>
      <c r="K33" s="759"/>
    </row>
    <row r="34" spans="1:11" ht="18" customHeight="1" x14ac:dyDescent="0.15">
      <c r="A34" s="20" t="s">
        <v>100</v>
      </c>
      <c r="B34" s="12" t="s">
        <v>20</v>
      </c>
      <c r="C34" s="30"/>
      <c r="D34" s="36"/>
      <c r="E34" s="12"/>
      <c r="F34" s="12" t="s">
        <v>20</v>
      </c>
      <c r="G34" s="12" t="s">
        <v>20</v>
      </c>
      <c r="H34" s="12" t="s">
        <v>20</v>
      </c>
      <c r="I34" s="5">
        <f t="shared" si="7"/>
        <v>4</v>
      </c>
      <c r="J34" s="758">
        <f t="shared" si="8"/>
        <v>18</v>
      </c>
      <c r="K34" s="759"/>
    </row>
    <row r="35" spans="1:11" ht="18" customHeight="1" x14ac:dyDescent="0.15">
      <c r="A35" s="20" t="s">
        <v>178</v>
      </c>
      <c r="B35" s="12" t="s">
        <v>68</v>
      </c>
      <c r="C35" s="45"/>
      <c r="D35" s="46"/>
      <c r="E35" s="16"/>
      <c r="F35" s="12" t="s">
        <v>68</v>
      </c>
      <c r="G35" s="12"/>
      <c r="H35" s="12" t="s">
        <v>21</v>
      </c>
      <c r="I35" s="5">
        <f t="shared" si="7"/>
        <v>3</v>
      </c>
      <c r="J35" s="758">
        <f>SUM(COUNTIF(B35:H35,"9-11,15-19"))*(6)+(COUNTIF(B35:H35,"9-20"))*(10)+(COUNTIF(B35:H35,"9-19"))*(9)+(COUNTIF(B35:H35,"9-18"))*(8)+(COUNTIF(B35:H35,"9-17"))*(7.25)+(COUNTIF(B35:H35,"9-16"))*(6.25)+(COUNTIF(B35:H35,"9-15"))*(5.5)+(COUNTIF(B35:H35,"9-14"))*(4.5)+(COUNTIF(B35:H35,"9-13,17-20"))*(7)+(COUNTIF(B35:H35,"9-13"))*(4)+(COUNTIF(B35:H35,"9-12,18-20"))*(5)+(COUNTIF(B35:H35,"9-12,16-20"))*(7)+(COUNTIF(B35:H35,"9-12,16-19"))*(6)+(COUNTIF(B35:H35,"9-13,16-20"))*(6)+(COUNTIF(B35:H35,"9-12"))*(3)+(COUNTIF(B35:H35,"9-11:30"))*(2.5)+(COUNTIF(B35:H35,"9-11,16-19"))*(5)+(COUNTIF(B35:H35,"9-11"))*(2)+(COUNTIF(B35:H35,"9:30-11:30,16-19"))*(5)+(COUNTIF(B35:H35,"19-20"))*(1)+(COUNTIF(B35:H35,"17-20"))*(3)+(COUNTIF(B35:H35,"16-20"))*(4)+(COUNTIF(B35:H35,"15-20"))*(4.5)+(COUNTIF(B35:H35,"15-19"))*(4)+(COUNTIF(B35:H35,"14-20"))*(5.5)+(COUNTIF(B35:H35,"14-19"))*(4.5)+(COUNTIF(B35:H35,"14:30-20"))*(5)+(COUNTIF(B35:H35,"13-20"))*(6.25)+(COUNTIF(B35:H35,"13-19"))*(5.5)+(COUNTIF(B35:H35,"13-18"))*(4.5)+(COUNTIF(B35:H35,"13-17"))*(4)+(COUNTIF(B35:H35,"12-20"))*(7.25)+(COUNTIF(B35:H35,"10-20"))*(9)+(COUNTIF(B35:H35,"10-15"))*(4.5)+(COUNTIF(B35:H35,"12-18"))*(5.5)+(COUNTIF(B35:H35,"10-12,14-19"))*(6.5)+(COUNTIF(B35:H35,"10-14"))*(4)</f>
        <v>12.5</v>
      </c>
      <c r="K35" s="759"/>
    </row>
    <row r="36" spans="1:11" ht="18" customHeight="1" x14ac:dyDescent="0.15">
      <c r="A36" s="31" t="s">
        <v>66</v>
      </c>
      <c r="B36" s="16"/>
      <c r="C36" s="45"/>
      <c r="D36" s="46"/>
      <c r="E36" s="16" t="s">
        <v>82</v>
      </c>
      <c r="F36" s="12"/>
      <c r="G36" s="323" t="s">
        <v>211</v>
      </c>
      <c r="H36" s="323" t="s">
        <v>211</v>
      </c>
      <c r="I36" s="5"/>
      <c r="J36" s="758"/>
      <c r="K36" s="759"/>
    </row>
    <row r="37" spans="1:11" ht="18" customHeight="1" x14ac:dyDescent="0.15">
      <c r="A37" s="31" t="s">
        <v>66</v>
      </c>
      <c r="B37" s="16" t="s">
        <v>125</v>
      </c>
      <c r="C37" s="45"/>
      <c r="D37" s="46"/>
      <c r="E37" s="16" t="s">
        <v>125</v>
      </c>
      <c r="F37" s="12"/>
      <c r="G37" s="12"/>
      <c r="H37" s="16"/>
      <c r="I37" s="5"/>
      <c r="J37" s="758"/>
      <c r="K37" s="759"/>
    </row>
    <row r="38" spans="1:11" ht="18" customHeight="1" x14ac:dyDescent="0.15">
      <c r="A38" s="31" t="s">
        <v>66</v>
      </c>
      <c r="B38" s="323" t="s">
        <v>211</v>
      </c>
      <c r="C38" s="45"/>
      <c r="D38" s="46"/>
      <c r="E38" s="16"/>
      <c r="F38" s="16"/>
      <c r="G38" s="121"/>
      <c r="H38" s="16"/>
      <c r="I38" s="5"/>
      <c r="J38" s="682"/>
      <c r="K38" s="692"/>
    </row>
    <row r="39" spans="1:11" ht="16.5" customHeight="1" x14ac:dyDescent="0.15">
      <c r="A39" s="22" t="s">
        <v>0</v>
      </c>
      <c r="B39" s="23">
        <v>45831</v>
      </c>
      <c r="C39" s="23">
        <v>45832</v>
      </c>
      <c r="D39" s="23">
        <v>45833</v>
      </c>
      <c r="E39" s="23">
        <v>45834</v>
      </c>
      <c r="F39" s="23">
        <v>45835</v>
      </c>
      <c r="G39" s="23">
        <v>45836</v>
      </c>
      <c r="H39" s="23">
        <v>45837</v>
      </c>
      <c r="I39" s="727" t="s">
        <v>1</v>
      </c>
      <c r="J39" s="717" t="s">
        <v>2</v>
      </c>
      <c r="K39" s="718"/>
    </row>
    <row r="40" spans="1:11" ht="16.5" customHeight="1" x14ac:dyDescent="0.15">
      <c r="A40" s="22" t="s">
        <v>3</v>
      </c>
      <c r="B40" s="2" t="s">
        <v>4</v>
      </c>
      <c r="C40" s="316" t="s">
        <v>5</v>
      </c>
      <c r="D40" s="21" t="s">
        <v>6</v>
      </c>
      <c r="E40" s="2" t="s">
        <v>7</v>
      </c>
      <c r="F40" s="2" t="s">
        <v>8</v>
      </c>
      <c r="G40" s="2" t="s">
        <v>9</v>
      </c>
      <c r="H40" s="24" t="s">
        <v>10</v>
      </c>
      <c r="I40" s="728"/>
      <c r="J40" s="719"/>
      <c r="K40" s="720"/>
    </row>
    <row r="41" spans="1:11" ht="18" customHeight="1" x14ac:dyDescent="0.15">
      <c r="A41" s="17" t="s">
        <v>13</v>
      </c>
      <c r="B41" s="12"/>
      <c r="C41" s="2"/>
      <c r="D41" s="2"/>
      <c r="E41" s="12"/>
      <c r="F41" s="12"/>
      <c r="G41" s="12"/>
      <c r="H41" s="12"/>
      <c r="I41" s="5"/>
      <c r="J41" s="693"/>
      <c r="K41" s="692"/>
    </row>
    <row r="42" spans="1:11" ht="18" customHeight="1" x14ac:dyDescent="0.15">
      <c r="A42" s="5" t="s">
        <v>14</v>
      </c>
      <c r="B42" s="12"/>
      <c r="C42" s="26"/>
      <c r="D42" s="32"/>
      <c r="E42" s="12" t="s">
        <v>21</v>
      </c>
      <c r="F42" s="12" t="s">
        <v>21</v>
      </c>
      <c r="G42" s="12" t="s">
        <v>21</v>
      </c>
      <c r="H42" s="12" t="s">
        <v>21</v>
      </c>
      <c r="I42" s="5">
        <f t="shared" ref="I42:I44" si="9">COUNTIFS(B42:H42,"&lt;&gt;空",B42:H42,"&lt;&gt;休",B42:H42,"&lt;&gt;調",B42:H42,"&lt;&gt;",B42:H42,"&lt;&gt;調整休")</f>
        <v>4</v>
      </c>
      <c r="J42" s="758">
        <f t="shared" ref="J42:J43" si="10">SUM(COUNTIF(B42:H42,"9-11,15-19"))*(6)+(COUNTIF(B42:H42,"9-20"))*(10)+(COUNTIF(B42:H42,"9-19"))*(9)+(COUNTIF(B42:H42,"9-18"))*(8)+(COUNTIF(B42:H42,"9-17"))*(7.25)+(COUNTIF(B42:H42,"9-16"))*(6.25)+(COUNTIF(B42:H42,"9-15"))*(5.5)+(COUNTIF(B42:H42,"9-14"))*(4.5)+(COUNTIF(B42:H42,"9-13,17-20"))*(7)+(COUNTIF(B42:H42,"9-13"))*(4)+(COUNTIF(B42:H42,"9-12,18-20"))*(5)+(COUNTIF(B42:H42,"9-12,16-20"))*(7)+(COUNTIF(B42:H42,"9-12,16-19"))*(6)+(COUNTIF(B42:H42,"9-13,16-20"))*(6)+(COUNTIF(B42:H42,"9-12"))*(3)+(COUNTIF(B42:H42,"9-11:30"))*(2.5)+(COUNTIF(B42:H42,"9-11,16-19"))*(5)+(COUNTIF(B42:H42,"9-11"))*(2)+(COUNTIF(B42:H42,"9:30-11:30,16-19"))*(5)+(COUNTIF(B42:H42,"19-20"))*(1)+(COUNTIF(B42:H42,"17-20"))*(3)+(COUNTIF(B42:H42,"16-20"))*(4)+(COUNTIF(B42:H42,"15-20"))*(4.5)+(COUNTIF(B42:H42,"15-19"))*(4)+(COUNTIF(B42:H42,"14-20"))*(5.5)+(COUNTIF(B42:H42,"14-19"))*(4.5)+(COUNTIF(B42:H42,"14:30-20"))*(5)+(COUNTIF(B42:H42,"13-20"))*(6.25)+(COUNTIF(B42:H42,"13-19"))*(5.5)+(COUNTIF(B42:H42,"13-18"))*(4.5)+(COUNTIF(B42:H42,"13-17"))*(4)+(COUNTIF(B42:H42,"12-20"))*(7.25)+(COUNTIF(B42:H42,"10-20"))*(9)+(COUNTIF(B42:H42,"10-15"))*(4.5)+(COUNTIF(B42:H42,"12-18"))*(5.5)+(COUNTIF(B42:H42,"10-12,14-19"))*(6.5)+(COUNTIF(B42:H42,"10-14"))*(4)</f>
        <v>18</v>
      </c>
      <c r="K42" s="759"/>
    </row>
    <row r="43" spans="1:11" ht="18" customHeight="1" x14ac:dyDescent="0.15">
      <c r="A43" s="20" t="s">
        <v>100</v>
      </c>
      <c r="B43" s="12" t="s">
        <v>20</v>
      </c>
      <c r="C43" s="30"/>
      <c r="D43" s="36"/>
      <c r="E43" s="12"/>
      <c r="F43" s="12" t="s">
        <v>20</v>
      </c>
      <c r="G43" s="12" t="s">
        <v>20</v>
      </c>
      <c r="H43" s="12" t="s">
        <v>20</v>
      </c>
      <c r="I43" s="5">
        <f t="shared" si="9"/>
        <v>4</v>
      </c>
      <c r="J43" s="758">
        <f t="shared" si="10"/>
        <v>18</v>
      </c>
      <c r="K43" s="759"/>
    </row>
    <row r="44" spans="1:11" ht="18" customHeight="1" x14ac:dyDescent="0.15">
      <c r="A44" s="20" t="s">
        <v>178</v>
      </c>
      <c r="B44" s="12" t="s">
        <v>68</v>
      </c>
      <c r="C44" s="45"/>
      <c r="D44" s="46"/>
      <c r="E44" s="16"/>
      <c r="F44" s="12" t="s">
        <v>68</v>
      </c>
      <c r="G44" s="12"/>
      <c r="H44" s="12" t="s">
        <v>21</v>
      </c>
      <c r="I44" s="5">
        <f t="shared" si="9"/>
        <v>3</v>
      </c>
      <c r="J44" s="758">
        <f>SUM(COUNTIF(B44:H44,"9-11,15-19"))*(6)+(COUNTIF(B44:H44,"9-20"))*(10)+(COUNTIF(B44:H44,"9-19"))*(9)+(COUNTIF(B44:H44,"9-18"))*(8)+(COUNTIF(B44:H44,"9-17"))*(7.25)+(COUNTIF(B44:H44,"9-16"))*(6.25)+(COUNTIF(B44:H44,"9-15"))*(5.5)+(COUNTIF(B44:H44,"9-14"))*(4.5)+(COUNTIF(B44:H44,"9-13,17-20"))*(7)+(COUNTIF(B44:H44,"9-13"))*(4)+(COUNTIF(B44:H44,"9-12,18-20"))*(5)+(COUNTIF(B44:H44,"9-12,16-20"))*(7)+(COUNTIF(B44:H44,"9-12,16-19"))*(6)+(COUNTIF(B44:H44,"9-13,16-20"))*(6)+(COUNTIF(B44:H44,"9-12"))*(3)+(COUNTIF(B44:H44,"9-11:30"))*(2.5)+(COUNTIF(B44:H44,"9-11,16-19"))*(5)+(COUNTIF(B44:H44,"9-11"))*(2)+(COUNTIF(B44:H44,"9:30-11:30,16-19"))*(5)+(COUNTIF(B44:H44,"19-20"))*(1)+(COUNTIF(B44:H44,"17-20"))*(3)+(COUNTIF(B44:H44,"16-20"))*(4)+(COUNTIF(B44:H44,"15-20"))*(4.5)+(COUNTIF(B44:H44,"15-19"))*(4)+(COUNTIF(B44:H44,"14-20"))*(5.5)+(COUNTIF(B44:H44,"14-19"))*(4.5)+(COUNTIF(B44:H44,"14:30-20"))*(5)+(COUNTIF(B44:H44,"13-20"))*(6.25)+(COUNTIF(B44:H44,"13-19"))*(5.5)+(COUNTIF(B44:H44,"13-18"))*(4.5)+(COUNTIF(B44:H44,"13-17"))*(4)+(COUNTIF(B44:H44,"12-20"))*(7.25)+(COUNTIF(B44:H44,"10-20"))*(9)+(COUNTIF(B44:H44,"10-15"))*(4.5)+(COUNTIF(B44:H44,"12-18"))*(5.5)+(COUNTIF(B44:H44,"10-12,14-19"))*(6.5)+(COUNTIF(B44:H44,"10-14"))*(4)</f>
        <v>12.5</v>
      </c>
      <c r="K44" s="759"/>
    </row>
    <row r="45" spans="1:11" ht="18" customHeight="1" x14ac:dyDescent="0.15">
      <c r="A45" s="31" t="s">
        <v>66</v>
      </c>
      <c r="B45" s="16"/>
      <c r="C45" s="45"/>
      <c r="D45" s="46"/>
      <c r="E45" s="16" t="s">
        <v>82</v>
      </c>
      <c r="F45" s="12"/>
      <c r="G45" s="323" t="s">
        <v>211</v>
      </c>
      <c r="H45" s="323" t="s">
        <v>211</v>
      </c>
      <c r="I45" s="5"/>
      <c r="J45" s="758"/>
      <c r="K45" s="759"/>
    </row>
    <row r="46" spans="1:11" ht="18" customHeight="1" x14ac:dyDescent="0.15">
      <c r="A46" s="31" t="s">
        <v>66</v>
      </c>
      <c r="B46" s="16" t="s">
        <v>125</v>
      </c>
      <c r="C46" s="45"/>
      <c r="D46" s="46"/>
      <c r="E46" s="16" t="s">
        <v>125</v>
      </c>
      <c r="F46" s="12"/>
      <c r="G46" s="12"/>
      <c r="H46" s="16"/>
      <c r="I46" s="5"/>
      <c r="J46" s="758"/>
      <c r="K46" s="759"/>
    </row>
    <row r="47" spans="1:11" ht="18" customHeight="1" x14ac:dyDescent="0.15">
      <c r="A47" s="31" t="s">
        <v>66</v>
      </c>
      <c r="B47" s="323" t="s">
        <v>211</v>
      </c>
      <c r="C47" s="45"/>
      <c r="D47" s="46"/>
      <c r="E47" s="16"/>
      <c r="F47" s="16"/>
      <c r="G47" s="121"/>
      <c r="H47" s="16"/>
      <c r="I47" s="5"/>
      <c r="J47" s="682"/>
      <c r="K47" s="692"/>
    </row>
    <row r="48" spans="1:11" ht="16.5" customHeight="1" x14ac:dyDescent="0.15">
      <c r="A48" s="41"/>
      <c r="B48" s="42"/>
      <c r="C48" s="42"/>
      <c r="D48" s="42"/>
      <c r="E48" s="42"/>
      <c r="F48" s="42"/>
      <c r="G48" s="42"/>
      <c r="H48" s="42"/>
      <c r="I48" s="881" t="s">
        <v>209</v>
      </c>
      <c r="J48" s="881"/>
      <c r="K48" s="881"/>
    </row>
    <row r="49" spans="1:14" ht="14.45" customHeight="1" x14ac:dyDescent="0.15">
      <c r="A49" s="699" t="s">
        <v>36</v>
      </c>
      <c r="B49" s="700"/>
      <c r="C49" s="13"/>
      <c r="D49" s="701" t="s">
        <v>31</v>
      </c>
      <c r="E49" s="701"/>
      <c r="H49" s="10"/>
      <c r="I49" s="10"/>
      <c r="M49" s="14"/>
      <c r="N49" s="15"/>
    </row>
    <row r="50" spans="1:14" ht="14.45" customHeight="1" x14ac:dyDescent="0.15">
      <c r="A50" s="702" t="s">
        <v>85</v>
      </c>
      <c r="B50" s="703"/>
      <c r="C50" s="704" t="s">
        <v>89</v>
      </c>
      <c r="D50" s="705"/>
      <c r="E50" s="705"/>
      <c r="F50" s="705"/>
      <c r="G50" s="705"/>
      <c r="H50" s="705"/>
      <c r="I50" s="705"/>
      <c r="J50" s="705"/>
      <c r="K50" s="705"/>
      <c r="M50" s="14"/>
      <c r="N50" s="15"/>
    </row>
    <row r="51" spans="1:14" ht="14.45" customHeight="1" x14ac:dyDescent="0.15">
      <c r="A51" s="702" t="s">
        <v>86</v>
      </c>
      <c r="B51" s="703"/>
      <c r="C51" s="704" t="s">
        <v>90</v>
      </c>
      <c r="D51" s="705"/>
      <c r="E51" s="705"/>
      <c r="F51" s="705"/>
      <c r="G51" s="705"/>
      <c r="H51" s="705"/>
      <c r="I51" s="705"/>
      <c r="J51" s="705"/>
      <c r="K51" s="705"/>
    </row>
    <row r="52" spans="1:14" ht="14.45" customHeight="1" x14ac:dyDescent="0.15">
      <c r="A52" s="95" t="s">
        <v>87</v>
      </c>
      <c r="B52" s="96"/>
      <c r="C52" s="696" t="s">
        <v>30</v>
      </c>
      <c r="D52" s="697"/>
      <c r="E52" s="697"/>
      <c r="F52" s="697"/>
      <c r="G52" s="697"/>
      <c r="H52" s="697"/>
      <c r="I52" s="697"/>
      <c r="J52" s="697"/>
      <c r="K52" s="697"/>
    </row>
    <row r="53" spans="1:14" ht="14.45" customHeight="1" x14ac:dyDescent="0.15">
      <c r="A53" s="95" t="s">
        <v>88</v>
      </c>
      <c r="B53" s="96"/>
      <c r="C53" s="97" t="s">
        <v>32</v>
      </c>
      <c r="D53" s="98"/>
      <c r="E53" s="98"/>
      <c r="F53" s="98"/>
      <c r="G53" s="98"/>
      <c r="H53" s="98"/>
      <c r="I53" s="98"/>
      <c r="J53" s="98"/>
      <c r="K53" s="98"/>
    </row>
    <row r="54" spans="1:14" ht="14.45" customHeight="1" x14ac:dyDescent="0.15">
      <c r="A54" s="694"/>
      <c r="B54" s="695"/>
      <c r="C54" s="696" t="s">
        <v>91</v>
      </c>
      <c r="D54" s="697"/>
      <c r="E54" s="697"/>
      <c r="F54" s="697"/>
      <c r="G54" s="697"/>
      <c r="H54" s="697"/>
      <c r="I54" s="697"/>
      <c r="J54" s="697"/>
      <c r="K54" s="697"/>
    </row>
    <row r="55" spans="1:14" ht="14.45" customHeight="1" x14ac:dyDescent="0.15">
      <c r="A55" s="876"/>
      <c r="B55" s="876"/>
      <c r="C55" s="98" t="s">
        <v>35</v>
      </c>
      <c r="D55" s="98"/>
      <c r="E55" s="98"/>
      <c r="F55" s="98"/>
      <c r="G55" s="98"/>
      <c r="H55" s="98"/>
      <c r="I55" s="98"/>
      <c r="J55" s="98"/>
      <c r="K55" s="98"/>
    </row>
    <row r="56" spans="1:14" ht="14.45" customHeight="1" x14ac:dyDescent="0.15">
      <c r="A56" s="875"/>
      <c r="B56" s="875"/>
      <c r="C56" s="697" t="s">
        <v>92</v>
      </c>
      <c r="D56" s="697"/>
      <c r="E56" s="697"/>
      <c r="F56" s="697"/>
      <c r="G56" s="697"/>
      <c r="H56" s="697"/>
      <c r="I56" s="697"/>
      <c r="J56" s="697"/>
      <c r="K56" s="697"/>
    </row>
    <row r="57" spans="1:14" ht="14.45" customHeight="1" x14ac:dyDescent="0.15">
      <c r="A57" s="875"/>
      <c r="B57" s="875"/>
      <c r="C57" s="697"/>
      <c r="D57" s="697"/>
      <c r="E57" s="697"/>
      <c r="F57" s="697"/>
      <c r="G57" s="697"/>
      <c r="H57" s="697"/>
      <c r="I57" s="697"/>
      <c r="J57" s="697"/>
      <c r="K57" s="697"/>
    </row>
  </sheetData>
  <mergeCells count="63">
    <mergeCell ref="I12:I13"/>
    <mergeCell ref="J12:K13"/>
    <mergeCell ref="B1:F1"/>
    <mergeCell ref="H1:K1"/>
    <mergeCell ref="I3:I4"/>
    <mergeCell ref="J3:K4"/>
    <mergeCell ref="J5:K5"/>
    <mergeCell ref="J6:K6"/>
    <mergeCell ref="J7:K7"/>
    <mergeCell ref="J8:K8"/>
    <mergeCell ref="J9:K9"/>
    <mergeCell ref="J10:K10"/>
    <mergeCell ref="J11:K11"/>
    <mergeCell ref="J14:K14"/>
    <mergeCell ref="J15:K15"/>
    <mergeCell ref="J16:K16"/>
    <mergeCell ref="J17:K17"/>
    <mergeCell ref="J18:K18"/>
    <mergeCell ref="I30:I31"/>
    <mergeCell ref="J30:K31"/>
    <mergeCell ref="J19:K19"/>
    <mergeCell ref="J20:K20"/>
    <mergeCell ref="I21:I22"/>
    <mergeCell ref="J21:K22"/>
    <mergeCell ref="J23:K23"/>
    <mergeCell ref="J24:K24"/>
    <mergeCell ref="J37:K37"/>
    <mergeCell ref="J25:K25"/>
    <mergeCell ref="J26:K26"/>
    <mergeCell ref="J27:K27"/>
    <mergeCell ref="J28:K28"/>
    <mergeCell ref="J29:K29"/>
    <mergeCell ref="C52:K52"/>
    <mergeCell ref="A54:B54"/>
    <mergeCell ref="C54:K54"/>
    <mergeCell ref="J44:K44"/>
    <mergeCell ref="J45:K45"/>
    <mergeCell ref="J46:K46"/>
    <mergeCell ref="J47:K47"/>
    <mergeCell ref="I48:K48"/>
    <mergeCell ref="A49:B49"/>
    <mergeCell ref="D49:E49"/>
    <mergeCell ref="F23:H23"/>
    <mergeCell ref="A50:B50"/>
    <mergeCell ref="C50:K50"/>
    <mergeCell ref="A51:B51"/>
    <mergeCell ref="C51:K51"/>
    <mergeCell ref="J38:K38"/>
    <mergeCell ref="I39:I40"/>
    <mergeCell ref="J39:K40"/>
    <mergeCell ref="J41:K41"/>
    <mergeCell ref="J42:K42"/>
    <mergeCell ref="J43:K43"/>
    <mergeCell ref="J32:K32"/>
    <mergeCell ref="J33:K33"/>
    <mergeCell ref="J34:K34"/>
    <mergeCell ref="J35:K35"/>
    <mergeCell ref="J36:K36"/>
    <mergeCell ref="A55:B55"/>
    <mergeCell ref="A56:B56"/>
    <mergeCell ref="C56:K56"/>
    <mergeCell ref="A57:B57"/>
    <mergeCell ref="C57:K57"/>
  </mergeCells>
  <phoneticPr fontId="13"/>
  <pageMargins left="0.59055118110236227" right="0.27559055118110237" top="0.31496062992125984" bottom="0.11811023622047245" header="0.51181102362204722" footer="0.51181102362204722"/>
  <pageSetup paperSize="9" scale="92"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488879D-84D7-4A9A-B9F9-322891232571}">
          <x14:formula1>
            <xm:f>'F:\Users\clmiwa-three\Downloads\[《中村》新田・草加 エリア 仮シフト【12月16日～1月15日】.xlsx]参照データベース'!#REF!</xm:f>
          </x14:formula1>
          <xm:sqref>G1 C48:H48</xm:sqref>
        </x14:dataValidation>
      </x14:dataValidations>
    </ext>
  </extLst>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F5601-8352-4D51-8158-46294778666F}">
  <sheetPr codeName="Sheet20">
    <pageSetUpPr fitToPage="1"/>
  </sheetPr>
  <dimension ref="A1:X52"/>
  <sheetViews>
    <sheetView zoomScaleNormal="100" workbookViewId="0">
      <selection activeCell="P18" sqref="P18"/>
    </sheetView>
  </sheetViews>
  <sheetFormatPr defaultColWidth="9" defaultRowHeight="17.100000000000001"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24" ht="17.100000000000001" customHeight="1" thickBot="1" x14ac:dyDescent="0.2">
      <c r="A1" s="50" t="s">
        <v>59</v>
      </c>
      <c r="B1" s="683" t="s">
        <v>208</v>
      </c>
      <c r="C1" s="683"/>
      <c r="D1" s="683"/>
      <c r="E1" s="683"/>
      <c r="F1" s="683"/>
      <c r="H1" s="803" t="s">
        <v>42</v>
      </c>
      <c r="I1" s="804"/>
      <c r="J1" s="805"/>
      <c r="K1" s="806"/>
    </row>
    <row r="2" spans="1:24" ht="17.100000000000001" customHeight="1" thickBot="1" x14ac:dyDescent="0.2">
      <c r="A2" s="14"/>
      <c r="I2" s="14"/>
      <c r="J2" s="3"/>
      <c r="K2" s="4"/>
    </row>
    <row r="3" spans="1:24" ht="17.100000000000001" customHeight="1" x14ac:dyDescent="0.15">
      <c r="A3" s="64" t="s">
        <v>64</v>
      </c>
      <c r="B3" s="320">
        <v>45838</v>
      </c>
      <c r="C3" s="259"/>
      <c r="D3" s="259"/>
      <c r="E3" s="259"/>
      <c r="F3" s="259"/>
      <c r="G3" s="259"/>
      <c r="H3" s="259">
        <v>45809</v>
      </c>
      <c r="I3" s="807" t="s">
        <v>1</v>
      </c>
      <c r="J3" s="799" t="s">
        <v>2</v>
      </c>
      <c r="K3" s="800"/>
    </row>
    <row r="4" spans="1:24" ht="17.100000000000001" customHeight="1" x14ac:dyDescent="0.15">
      <c r="A4" s="65" t="s">
        <v>3</v>
      </c>
      <c r="B4" s="66" t="s">
        <v>4</v>
      </c>
      <c r="C4" s="62"/>
      <c r="D4" s="21"/>
      <c r="E4" s="2"/>
      <c r="F4" s="2"/>
      <c r="G4" s="2"/>
      <c r="H4" s="24" t="s">
        <v>10</v>
      </c>
      <c r="I4" s="808"/>
      <c r="J4" s="801"/>
      <c r="K4" s="802"/>
    </row>
    <row r="5" spans="1:24" ht="15.75" customHeight="1" x14ac:dyDescent="0.15">
      <c r="A5" s="280" t="s">
        <v>13</v>
      </c>
      <c r="B5" s="70"/>
      <c r="C5" s="128"/>
      <c r="D5" s="128"/>
      <c r="E5" s="128"/>
      <c r="F5" s="128"/>
      <c r="G5" s="17" t="s">
        <v>13</v>
      </c>
      <c r="H5" s="12"/>
      <c r="I5" s="5"/>
      <c r="J5" s="682"/>
      <c r="K5" s="692"/>
    </row>
    <row r="6" spans="1:24" ht="17.100000000000001" customHeight="1" x14ac:dyDescent="0.15">
      <c r="A6" s="1046" t="s">
        <v>16</v>
      </c>
      <c r="B6" s="70" t="s">
        <v>20</v>
      </c>
      <c r="C6" s="128"/>
      <c r="D6" s="32"/>
      <c r="E6" s="32"/>
      <c r="F6" s="32"/>
      <c r="G6" s="32"/>
      <c r="H6" s="12"/>
      <c r="I6" s="766">
        <f t="shared" ref="I6" si="0">COUNTIFS(B6:H6,"&lt;&gt;空",B6:H6,"&lt;&gt;休",B6:H6,"&lt;&gt;調",B6:H6,"&lt;&gt;",B6:H6,"&lt;&gt;調整休")</f>
        <v>1</v>
      </c>
      <c r="J6" s="758">
        <v>18</v>
      </c>
      <c r="K6" s="759"/>
      <c r="N6" s="6"/>
      <c r="O6" s="6"/>
      <c r="P6" s="6"/>
      <c r="Q6" s="6"/>
      <c r="R6" s="6"/>
      <c r="S6" s="6"/>
      <c r="T6" s="6"/>
      <c r="U6" s="6"/>
      <c r="V6" s="6"/>
      <c r="W6" s="6"/>
      <c r="X6" s="6"/>
    </row>
    <row r="7" spans="1:24" ht="17.100000000000001" customHeight="1" x14ac:dyDescent="0.15">
      <c r="A7" s="1047"/>
      <c r="B7" s="139"/>
      <c r="C7" s="63"/>
      <c r="D7" s="32"/>
      <c r="E7" s="32"/>
      <c r="F7" s="32"/>
      <c r="G7" s="32"/>
      <c r="H7" s="12"/>
      <c r="I7" s="782"/>
      <c r="J7" s="758">
        <f>SUM(COUNTIF(B7:H7,"伊原17-19"))*(2)</f>
        <v>0</v>
      </c>
      <c r="K7" s="759"/>
      <c r="N7" s="6"/>
      <c r="O7" s="6"/>
      <c r="P7" s="6"/>
      <c r="Q7" s="6"/>
      <c r="R7" s="6"/>
      <c r="S7" s="6"/>
      <c r="T7" s="6"/>
      <c r="U7" s="6"/>
      <c r="V7" s="6"/>
      <c r="W7" s="6"/>
      <c r="X7" s="6"/>
    </row>
    <row r="8" spans="1:24" ht="17.100000000000001" customHeight="1" x14ac:dyDescent="0.15">
      <c r="A8" s="71" t="s">
        <v>17</v>
      </c>
      <c r="B8" s="70" t="s">
        <v>21</v>
      </c>
      <c r="C8" s="63"/>
      <c r="D8" s="32"/>
      <c r="E8" s="32"/>
      <c r="F8" s="32"/>
      <c r="G8" s="32"/>
      <c r="H8" s="12" t="s">
        <v>20</v>
      </c>
      <c r="I8" s="5">
        <f t="shared" ref="I8:I9" si="1">COUNTIFS(B8:H8,"&lt;&gt;空",B8:H8,"&lt;&gt;休",B8:H8,"&lt;&gt;調",B8:H8,"&lt;&gt;",B8:H8,"&lt;&gt;調整休")</f>
        <v>2</v>
      </c>
      <c r="J8" s="758">
        <f t="shared" ref="J8:J9" si="2">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9</v>
      </c>
      <c r="K8" s="759"/>
    </row>
    <row r="9" spans="1:24" ht="17.100000000000001" customHeight="1" x14ac:dyDescent="0.15">
      <c r="A9" s="71" t="s">
        <v>18</v>
      </c>
      <c r="B9" s="70"/>
      <c r="C9" s="63"/>
      <c r="D9" s="32"/>
      <c r="E9" s="32"/>
      <c r="F9" s="32"/>
      <c r="G9" s="32"/>
      <c r="H9" s="12" t="s">
        <v>21</v>
      </c>
      <c r="I9" s="5">
        <f t="shared" si="1"/>
        <v>1</v>
      </c>
      <c r="J9" s="758">
        <f t="shared" si="2"/>
        <v>4.5</v>
      </c>
      <c r="K9" s="759"/>
    </row>
    <row r="10" spans="1:24" ht="17.100000000000001" customHeight="1" thickBot="1" x14ac:dyDescent="0.2">
      <c r="A10" s="285"/>
      <c r="B10" s="73"/>
      <c r="C10" s="36"/>
      <c r="D10" s="36"/>
      <c r="E10" s="36"/>
      <c r="F10" s="36"/>
      <c r="G10" s="36"/>
      <c r="H10" s="40"/>
      <c r="I10" s="5"/>
      <c r="J10" s="758"/>
      <c r="K10" s="759"/>
    </row>
    <row r="11" spans="1:24" ht="17.100000000000001" customHeight="1" x14ac:dyDescent="0.15">
      <c r="A11" s="33" t="s">
        <v>0</v>
      </c>
      <c r="B11" s="53">
        <v>45810</v>
      </c>
      <c r="C11" s="53">
        <v>45811</v>
      </c>
      <c r="D11" s="53">
        <v>45812</v>
      </c>
      <c r="E11" s="53">
        <v>45813</v>
      </c>
      <c r="F11" s="53">
        <v>45814</v>
      </c>
      <c r="G11" s="53">
        <v>45815</v>
      </c>
      <c r="H11" s="53">
        <v>45816</v>
      </c>
      <c r="I11" s="131"/>
      <c r="J11" s="799" t="s">
        <v>2</v>
      </c>
      <c r="K11" s="800"/>
    </row>
    <row r="12" spans="1:24" ht="17.100000000000001" customHeight="1" x14ac:dyDescent="0.15">
      <c r="A12" s="22" t="s">
        <v>3</v>
      </c>
      <c r="B12" s="2" t="s">
        <v>4</v>
      </c>
      <c r="C12" s="2" t="s">
        <v>5</v>
      </c>
      <c r="D12" s="21" t="s">
        <v>6</v>
      </c>
      <c r="E12" s="2" t="s">
        <v>7</v>
      </c>
      <c r="F12" s="2" t="s">
        <v>8</v>
      </c>
      <c r="G12" s="2" t="s">
        <v>9</v>
      </c>
      <c r="H12" s="24" t="s">
        <v>10</v>
      </c>
      <c r="I12" s="133"/>
      <c r="J12" s="801"/>
      <c r="K12" s="802"/>
    </row>
    <row r="13" spans="1:24" ht="17.100000000000001" customHeight="1" x14ac:dyDescent="0.15">
      <c r="A13" s="126" t="s">
        <v>12</v>
      </c>
      <c r="B13" s="12"/>
      <c r="C13" s="21"/>
      <c r="D13" s="21"/>
      <c r="E13" s="12"/>
      <c r="F13" s="967" t="s">
        <v>60</v>
      </c>
      <c r="G13" s="968"/>
      <c r="H13" s="969"/>
      <c r="I13" s="5"/>
      <c r="J13" s="693"/>
      <c r="K13" s="692"/>
    </row>
    <row r="14" spans="1:24" ht="17.100000000000001" customHeight="1" x14ac:dyDescent="0.15">
      <c r="A14" s="937" t="s">
        <v>16</v>
      </c>
      <c r="B14" s="12" t="s">
        <v>20</v>
      </c>
      <c r="C14" s="127"/>
      <c r="D14" s="32"/>
      <c r="E14" s="16" t="s">
        <v>205</v>
      </c>
      <c r="F14" s="54" t="s">
        <v>21</v>
      </c>
      <c r="G14" s="12" t="s">
        <v>21</v>
      </c>
      <c r="H14" s="12"/>
      <c r="I14" s="766">
        <f t="shared" ref="I14" si="3">COUNTIFS(B14:H14,"&lt;&gt;空",B14:H14,"&lt;&gt;休",B14:H14,"&lt;&gt;調",B14:H14,"&lt;&gt;",B14:H14,"&lt;&gt;調整休")</f>
        <v>4</v>
      </c>
      <c r="J14" s="758">
        <v>22.5</v>
      </c>
      <c r="K14" s="759"/>
    </row>
    <row r="15" spans="1:24" ht="17.100000000000001" customHeight="1" x14ac:dyDescent="0.15">
      <c r="A15" s="938"/>
      <c r="B15" s="93"/>
      <c r="C15" s="21"/>
      <c r="D15" s="32"/>
      <c r="E15" s="12" t="s">
        <v>21</v>
      </c>
      <c r="F15" s="54"/>
      <c r="G15" s="12"/>
      <c r="H15" s="12"/>
      <c r="I15" s="782"/>
      <c r="J15" s="758">
        <f>SUM(COUNTIF(B15:H15,"伊原17-19"))*(2)</f>
        <v>0</v>
      </c>
      <c r="K15" s="759"/>
    </row>
    <row r="16" spans="1:24" ht="17.100000000000001" customHeight="1" x14ac:dyDescent="0.15">
      <c r="A16" s="20" t="s">
        <v>17</v>
      </c>
      <c r="B16" s="12" t="s">
        <v>21</v>
      </c>
      <c r="C16" s="21"/>
      <c r="D16" s="32"/>
      <c r="E16" s="54" t="s">
        <v>20</v>
      </c>
      <c r="F16" s="54" t="s">
        <v>20</v>
      </c>
      <c r="G16" s="12"/>
      <c r="H16" s="12" t="s">
        <v>20</v>
      </c>
      <c r="I16" s="5">
        <f t="shared" ref="I16:I17" si="4">COUNTIFS(B16:H16,"&lt;&gt;空",B16:H16,"&lt;&gt;休",B16:H16,"&lt;&gt;調",B16:H16,"&lt;&gt;",B16:H16,"&lt;&gt;調整休")</f>
        <v>4</v>
      </c>
      <c r="J16" s="758">
        <f t="shared" ref="J16" si="5">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18</v>
      </c>
      <c r="K16" s="759"/>
    </row>
    <row r="17" spans="1:11" ht="17.100000000000001" customHeight="1" x14ac:dyDescent="0.15">
      <c r="A17" s="20" t="s">
        <v>18</v>
      </c>
      <c r="B17" s="12"/>
      <c r="C17" s="21"/>
      <c r="D17" s="32"/>
      <c r="E17" s="12"/>
      <c r="F17" s="54"/>
      <c r="G17" s="12" t="s">
        <v>20</v>
      </c>
      <c r="H17" s="12" t="s">
        <v>21</v>
      </c>
      <c r="I17" s="5">
        <f t="shared" si="4"/>
        <v>2</v>
      </c>
      <c r="J17" s="758">
        <f t="shared" ref="J17" si="6">SUM(COUNTIF(B17:H17,"9-11,15-19"))*(6)+(COUNTIF(B17:H17,"9-12,16-19"))*(6)+(COUNTIF(B17:H17,"9-13,17-19"))*(6)+(COUNTIF(B17:H17,"9-19"))*(9)+(COUNTIF(B17:H17,"9-17"))*(7.25)+(COUNTIF(B17:H17,"9-16"))*(6.25)+(COUNTIF(B17:H17,"9-15"))*(5.5)+(COUNTIF(B17:H17,"9-14"))*(4.5)+(COUNTIF(B17:H17,"9-13"))*(4)+(COUNTIF(B17:H17,"9-12"))*(3)+(COUNTIF(B17:H17,"9-11:30"))*(2.5)+(COUNTIF(B17:H17,"13-19"))*(5.5)+(COUNTIF(B17:H17,"14-19"))*(4.5)+(COUNTIF(B17:H17,"15-19"))*(4)+(COUNTIF(B17:H17,"16-19"))*(3)+(COUNTIF(B17:H17,"16:30-19"))*(2.5)+(COUNTIF(B17:H17,"10-14"))*(4)+(COUNTIF(B17:H17,"10-15"))*(4.5)</f>
        <v>9</v>
      </c>
      <c r="K17" s="759"/>
    </row>
    <row r="18" spans="1:11" ht="17.100000000000001" customHeight="1" x14ac:dyDescent="0.15">
      <c r="A18" s="44"/>
      <c r="B18" s="29"/>
      <c r="C18" s="106"/>
      <c r="D18" s="36"/>
      <c r="E18" s="12"/>
      <c r="F18" s="16"/>
      <c r="G18" s="16"/>
      <c r="H18" s="40"/>
      <c r="I18" s="5"/>
      <c r="J18" s="758"/>
      <c r="K18" s="759"/>
    </row>
    <row r="19" spans="1:11" ht="17.100000000000001" customHeight="1" x14ac:dyDescent="0.15">
      <c r="A19" s="22" t="s">
        <v>0</v>
      </c>
      <c r="B19" s="23">
        <v>45817</v>
      </c>
      <c r="C19" s="23">
        <v>45818</v>
      </c>
      <c r="D19" s="23">
        <v>45819</v>
      </c>
      <c r="E19" s="23">
        <v>45820</v>
      </c>
      <c r="F19" s="23">
        <v>45821</v>
      </c>
      <c r="G19" s="23">
        <v>45822</v>
      </c>
      <c r="H19" s="23">
        <v>45823</v>
      </c>
      <c r="I19" s="131"/>
      <c r="J19" s="799" t="s">
        <v>2</v>
      </c>
      <c r="K19" s="800"/>
    </row>
    <row r="20" spans="1:11" ht="17.100000000000001" customHeight="1" x14ac:dyDescent="0.15">
      <c r="A20" s="22" t="s">
        <v>3</v>
      </c>
      <c r="B20" s="2" t="s">
        <v>4</v>
      </c>
      <c r="C20" s="21" t="s">
        <v>5</v>
      </c>
      <c r="D20" s="21" t="s">
        <v>6</v>
      </c>
      <c r="E20" s="2" t="s">
        <v>7</v>
      </c>
      <c r="F20" s="2" t="s">
        <v>8</v>
      </c>
      <c r="G20" s="2" t="s">
        <v>9</v>
      </c>
      <c r="H20" s="24" t="s">
        <v>10</v>
      </c>
      <c r="I20" s="133"/>
      <c r="J20" s="801"/>
      <c r="K20" s="802"/>
    </row>
    <row r="21" spans="1:11" ht="17.100000000000001" customHeight="1" x14ac:dyDescent="0.15">
      <c r="A21" s="126" t="s">
        <v>13</v>
      </c>
      <c r="B21" s="12"/>
      <c r="C21" s="127"/>
      <c r="D21" s="128"/>
      <c r="E21" s="12"/>
      <c r="F21" s="12"/>
      <c r="G21" s="12"/>
      <c r="H21" s="12"/>
      <c r="I21" s="5"/>
      <c r="J21" s="682"/>
      <c r="K21" s="692"/>
    </row>
    <row r="22" spans="1:11" ht="17.100000000000001" customHeight="1" x14ac:dyDescent="0.15">
      <c r="A22" s="937" t="s">
        <v>16</v>
      </c>
      <c r="B22" s="12" t="s">
        <v>20</v>
      </c>
      <c r="C22" s="127"/>
      <c r="D22" s="32"/>
      <c r="E22" s="16" t="s">
        <v>205</v>
      </c>
      <c r="F22" s="12" t="s">
        <v>21</v>
      </c>
      <c r="G22" s="54" t="s">
        <v>20</v>
      </c>
      <c r="H22" s="12"/>
      <c r="I22" s="766">
        <f t="shared" ref="I22" si="7">COUNTIFS(B22:H22,"&lt;&gt;空",B22:H22,"&lt;&gt;休",B22:H22,"&lt;&gt;調",B22:H22,"&lt;&gt;",B22:H22,"&lt;&gt;調整休")</f>
        <v>4</v>
      </c>
      <c r="J22" s="758">
        <v>18</v>
      </c>
      <c r="K22" s="759"/>
    </row>
    <row r="23" spans="1:11" ht="17.100000000000001" customHeight="1" x14ac:dyDescent="0.15">
      <c r="A23" s="938"/>
      <c r="B23" s="93"/>
      <c r="C23" s="21"/>
      <c r="D23" s="32"/>
      <c r="E23" s="12" t="s">
        <v>21</v>
      </c>
      <c r="F23" s="54"/>
      <c r="G23" s="54"/>
      <c r="H23" s="12"/>
      <c r="I23" s="782"/>
      <c r="J23" s="758">
        <f>SUM(COUNTIF(B23:H23,"伊原17-19"))*(2)</f>
        <v>0</v>
      </c>
      <c r="K23" s="759"/>
    </row>
    <row r="24" spans="1:11" ht="17.100000000000001" customHeight="1" x14ac:dyDescent="0.15">
      <c r="A24" s="20" t="s">
        <v>17</v>
      </c>
      <c r="B24" s="12" t="s">
        <v>21</v>
      </c>
      <c r="C24" s="21"/>
      <c r="D24" s="32"/>
      <c r="E24" s="54" t="s">
        <v>20</v>
      </c>
      <c r="F24" s="54" t="s">
        <v>20</v>
      </c>
      <c r="G24" s="54"/>
      <c r="H24" s="12" t="s">
        <v>20</v>
      </c>
      <c r="I24" s="5">
        <f t="shared" ref="I24:I25" si="8">COUNTIFS(B24:H24,"&lt;&gt;空",B24:H24,"&lt;&gt;休",B24:H24,"&lt;&gt;調",B24:H24,"&lt;&gt;",B24:H24,"&lt;&gt;調整休")</f>
        <v>4</v>
      </c>
      <c r="J24" s="758">
        <f t="shared" ref="J24:J25" si="9">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10-15"))*(4.5)</f>
        <v>18</v>
      </c>
      <c r="K24" s="759"/>
    </row>
    <row r="25" spans="1:11" ht="17.100000000000001" customHeight="1" x14ac:dyDescent="0.15">
      <c r="A25" s="20" t="s">
        <v>18</v>
      </c>
      <c r="B25" s="12"/>
      <c r="C25" s="21"/>
      <c r="D25" s="32"/>
      <c r="E25" s="12"/>
      <c r="F25" s="54"/>
      <c r="G25" s="54" t="s">
        <v>21</v>
      </c>
      <c r="H25" s="12" t="s">
        <v>21</v>
      </c>
      <c r="I25" s="5">
        <f t="shared" si="8"/>
        <v>2</v>
      </c>
      <c r="J25" s="758">
        <f t="shared" si="9"/>
        <v>9</v>
      </c>
      <c r="K25" s="759"/>
    </row>
    <row r="26" spans="1:11" ht="17.100000000000001" customHeight="1" x14ac:dyDescent="0.15">
      <c r="A26" s="44"/>
      <c r="B26" s="29"/>
      <c r="C26" s="106"/>
      <c r="D26" s="36"/>
      <c r="E26" s="12"/>
      <c r="F26" s="16"/>
      <c r="G26" s="16"/>
      <c r="H26" s="40"/>
      <c r="I26" s="5"/>
      <c r="J26" s="758"/>
      <c r="K26" s="759"/>
    </row>
    <row r="27" spans="1:11" ht="17.100000000000001" customHeight="1" x14ac:dyDescent="0.15">
      <c r="A27" s="22" t="s">
        <v>0</v>
      </c>
      <c r="B27" s="90">
        <v>45824</v>
      </c>
      <c r="C27" s="90">
        <v>45825</v>
      </c>
      <c r="D27" s="90">
        <v>45826</v>
      </c>
      <c r="E27" s="90">
        <v>45827</v>
      </c>
      <c r="F27" s="90">
        <v>45828</v>
      </c>
      <c r="G27" s="90">
        <v>45829</v>
      </c>
      <c r="H27" s="90">
        <v>45830</v>
      </c>
      <c r="I27" s="131"/>
      <c r="J27" s="799" t="s">
        <v>2</v>
      </c>
      <c r="K27" s="800"/>
    </row>
    <row r="28" spans="1:11" ht="17.100000000000001" customHeight="1" x14ac:dyDescent="0.15">
      <c r="A28" s="22" t="s">
        <v>3</v>
      </c>
      <c r="B28" s="2" t="s">
        <v>4</v>
      </c>
      <c r="C28" s="21" t="s">
        <v>5</v>
      </c>
      <c r="D28" s="21" t="s">
        <v>6</v>
      </c>
      <c r="E28" s="2" t="s">
        <v>7</v>
      </c>
      <c r="F28" s="2" t="s">
        <v>8</v>
      </c>
      <c r="G28" s="2" t="s">
        <v>9</v>
      </c>
      <c r="H28" s="24" t="s">
        <v>10</v>
      </c>
      <c r="I28" s="133"/>
      <c r="J28" s="801"/>
      <c r="K28" s="802"/>
    </row>
    <row r="29" spans="1:11" ht="17.100000000000001" customHeight="1" x14ac:dyDescent="0.15">
      <c r="A29" s="126" t="s">
        <v>12</v>
      </c>
      <c r="B29" s="12"/>
      <c r="C29" s="21"/>
      <c r="D29" s="21"/>
      <c r="E29" s="12"/>
      <c r="F29" s="12"/>
      <c r="G29" s="12"/>
      <c r="H29" s="12"/>
      <c r="I29" s="5"/>
      <c r="J29" s="693"/>
      <c r="K29" s="692"/>
    </row>
    <row r="30" spans="1:11" ht="17.100000000000001" customHeight="1" x14ac:dyDescent="0.15">
      <c r="A30" s="937" t="s">
        <v>16</v>
      </c>
      <c r="B30" s="12" t="s">
        <v>20</v>
      </c>
      <c r="C30" s="127"/>
      <c r="D30" s="32"/>
      <c r="E30" s="16" t="s">
        <v>205</v>
      </c>
      <c r="F30" s="54" t="s">
        <v>21</v>
      </c>
      <c r="G30" s="12" t="s">
        <v>21</v>
      </c>
      <c r="H30" s="12"/>
      <c r="I30" s="766">
        <f t="shared" ref="I30" si="10">COUNTIFS(B30:H30,"&lt;&gt;空",B30:H30,"&lt;&gt;休",B30:H30,"&lt;&gt;調",B30:H30,"&lt;&gt;",B30:H30,"&lt;&gt;調整休")</f>
        <v>4</v>
      </c>
      <c r="J30" s="758">
        <v>22.5</v>
      </c>
      <c r="K30" s="759"/>
    </row>
    <row r="31" spans="1:11" ht="17.100000000000001" customHeight="1" x14ac:dyDescent="0.15">
      <c r="A31" s="938"/>
      <c r="B31" s="93"/>
      <c r="C31" s="21"/>
      <c r="D31" s="32"/>
      <c r="E31" s="12" t="s">
        <v>21</v>
      </c>
      <c r="F31" s="54"/>
      <c r="G31" s="12"/>
      <c r="H31" s="12"/>
      <c r="I31" s="782"/>
      <c r="J31" s="758">
        <f>SUM(COUNTIF(B31:H31,"伊原17-19"))*(2)</f>
        <v>0</v>
      </c>
      <c r="K31" s="759"/>
    </row>
    <row r="32" spans="1:11" ht="17.100000000000001" customHeight="1" x14ac:dyDescent="0.15">
      <c r="A32" s="20" t="s">
        <v>17</v>
      </c>
      <c r="B32" s="12" t="s">
        <v>21</v>
      </c>
      <c r="C32" s="21"/>
      <c r="D32" s="32"/>
      <c r="E32" s="54" t="s">
        <v>20</v>
      </c>
      <c r="F32" s="54" t="s">
        <v>20</v>
      </c>
      <c r="G32" s="12"/>
      <c r="H32" s="12" t="s">
        <v>20</v>
      </c>
      <c r="I32" s="5">
        <f t="shared" ref="I32:I33" si="11">COUNTIFS(B32:H32,"&lt;&gt;空",B32:H32,"&lt;&gt;休",B32:H32,"&lt;&gt;調",B32:H32,"&lt;&gt;",B32:H32,"&lt;&gt;調整休")</f>
        <v>4</v>
      </c>
      <c r="J32" s="758">
        <f t="shared" ref="J32" si="12">SUM(COUNTIF(B32:H32,"9-11,15-19"))*(6)+(COUNTIF(B32:H32,"9-12,16-19"))*(6)+(COUNTIF(B32:H32,"9-13,17-19"))*(6)+(COUNTIF(B32:H32,"9-19"))*(9)+(COUNTIF(B32:H32,"9-17"))*(7.25)+(COUNTIF(B32:H32,"9-16"))*(6.25)+(COUNTIF(B32:H32,"9-15"))*(5.5)+(COUNTIF(B32:H32,"9-14"))*(4.5)+(COUNTIF(B32:H32,"9-13"))*(4)+(COUNTIF(B32:H32,"9-12"))*(3)+(COUNTIF(B32:H32,"9-11:30"))*(2.5)+(COUNTIF(B32:H32,"13-19"))*(5.5)+(COUNTIF(B32:H32,"14-19"))*(4.5)+(COUNTIF(B32:H32,"15-19"))*(4)+(COUNTIF(B32:H32,"16-19"))*(3)+(COUNTIF(B32:H32,"16:30-19"))*(2.5)+(COUNTIF(B32:H32,"10-14"))*(4)+(COUNTIF(B32:H32,"10-15"))*(4.5)</f>
        <v>18</v>
      </c>
      <c r="K32" s="759"/>
    </row>
    <row r="33" spans="1:14" ht="17.100000000000001" customHeight="1" x14ac:dyDescent="0.15">
      <c r="A33" s="20" t="s">
        <v>18</v>
      </c>
      <c r="B33" s="12"/>
      <c r="C33" s="21"/>
      <c r="D33" s="32"/>
      <c r="E33" s="12"/>
      <c r="F33" s="54"/>
      <c r="G33" s="12" t="s">
        <v>20</v>
      </c>
      <c r="H33" s="12" t="s">
        <v>21</v>
      </c>
      <c r="I33" s="5">
        <f t="shared" si="11"/>
        <v>2</v>
      </c>
      <c r="J33" s="758">
        <f t="shared" ref="J33" si="13">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10-15"))*(4.5)</f>
        <v>9</v>
      </c>
      <c r="K33" s="759"/>
    </row>
    <row r="34" spans="1:14" ht="17.100000000000001" customHeight="1" x14ac:dyDescent="0.15">
      <c r="A34" s="44"/>
      <c r="B34" s="29"/>
      <c r="C34" s="106"/>
      <c r="D34" s="36"/>
      <c r="E34" s="12"/>
      <c r="F34" s="16"/>
      <c r="G34" s="16"/>
      <c r="H34" s="40"/>
      <c r="I34" s="5"/>
      <c r="J34" s="758"/>
      <c r="K34" s="759"/>
    </row>
    <row r="35" spans="1:14" ht="17.100000000000001" customHeight="1" x14ac:dyDescent="0.15">
      <c r="A35" s="22" t="s">
        <v>0</v>
      </c>
      <c r="B35" s="23">
        <v>45831</v>
      </c>
      <c r="C35" s="23">
        <v>45832</v>
      </c>
      <c r="D35" s="23">
        <v>45833</v>
      </c>
      <c r="E35" s="23">
        <v>45834</v>
      </c>
      <c r="F35" s="23">
        <v>45835</v>
      </c>
      <c r="G35" s="23">
        <v>45836</v>
      </c>
      <c r="H35" s="23">
        <v>45837</v>
      </c>
      <c r="I35" s="131"/>
      <c r="J35" s="799" t="s">
        <v>2</v>
      </c>
      <c r="K35" s="800"/>
    </row>
    <row r="36" spans="1:14" ht="17.100000000000001" customHeight="1" x14ac:dyDescent="0.15">
      <c r="A36" s="22" t="s">
        <v>3</v>
      </c>
      <c r="B36" s="2" t="s">
        <v>4</v>
      </c>
      <c r="C36" s="316" t="s">
        <v>5</v>
      </c>
      <c r="D36" s="21" t="s">
        <v>6</v>
      </c>
      <c r="E36" s="2" t="s">
        <v>7</v>
      </c>
      <c r="F36" s="2" t="s">
        <v>8</v>
      </c>
      <c r="G36" s="2" t="s">
        <v>9</v>
      </c>
      <c r="H36" s="24" t="s">
        <v>10</v>
      </c>
      <c r="I36" s="133"/>
      <c r="J36" s="801"/>
      <c r="K36" s="802"/>
    </row>
    <row r="37" spans="1:14" ht="17.100000000000001" customHeight="1" x14ac:dyDescent="0.15">
      <c r="A37" s="126" t="s">
        <v>13</v>
      </c>
      <c r="B37" s="12"/>
      <c r="C37" s="127"/>
      <c r="D37" s="128"/>
      <c r="E37" s="12"/>
      <c r="F37" s="12"/>
      <c r="G37" s="12"/>
      <c r="H37" s="12"/>
      <c r="I37" s="5"/>
      <c r="J37" s="693"/>
      <c r="K37" s="692"/>
    </row>
    <row r="38" spans="1:14" ht="17.100000000000001" customHeight="1" x14ac:dyDescent="0.15">
      <c r="A38" s="937" t="s">
        <v>16</v>
      </c>
      <c r="B38" s="12" t="s">
        <v>20</v>
      </c>
      <c r="C38" s="127"/>
      <c r="D38" s="32"/>
      <c r="E38" s="16" t="s">
        <v>205</v>
      </c>
      <c r="F38" s="54" t="s">
        <v>21</v>
      </c>
      <c r="G38" s="12" t="s">
        <v>21</v>
      </c>
      <c r="H38" s="12"/>
      <c r="I38" s="766">
        <f t="shared" ref="I38" si="14">COUNTIFS(B38:H38,"&lt;&gt;空",B38:H38,"&lt;&gt;休",B38:H38,"&lt;&gt;調",B38:H38,"&lt;&gt;",B38:H38,"&lt;&gt;調整休")</f>
        <v>4</v>
      </c>
      <c r="J38" s="758">
        <v>22.5</v>
      </c>
      <c r="K38" s="759"/>
    </row>
    <row r="39" spans="1:14" ht="17.100000000000001" customHeight="1" x14ac:dyDescent="0.15">
      <c r="A39" s="938"/>
      <c r="B39" s="93"/>
      <c r="C39" s="21"/>
      <c r="D39" s="32"/>
      <c r="E39" s="12" t="s">
        <v>21</v>
      </c>
      <c r="F39" s="54"/>
      <c r="G39" s="12"/>
      <c r="H39" s="12"/>
      <c r="I39" s="782"/>
      <c r="J39" s="758">
        <f>SUM(COUNTIF(B39:H39,"伊原17-19"))*(2)</f>
        <v>0</v>
      </c>
      <c r="K39" s="759"/>
    </row>
    <row r="40" spans="1:14" ht="17.100000000000001" customHeight="1" x14ac:dyDescent="0.15">
      <c r="A40" s="20" t="s">
        <v>17</v>
      </c>
      <c r="B40" s="12" t="s">
        <v>21</v>
      </c>
      <c r="C40" s="21"/>
      <c r="D40" s="32"/>
      <c r="E40" s="54" t="s">
        <v>20</v>
      </c>
      <c r="F40" s="54" t="s">
        <v>20</v>
      </c>
      <c r="G40" s="12"/>
      <c r="H40" s="12" t="s">
        <v>20</v>
      </c>
      <c r="I40" s="5">
        <f t="shared" ref="I40:I41" si="15">COUNTIFS(B40:H40,"&lt;&gt;空",B40:H40,"&lt;&gt;休",B40:H40,"&lt;&gt;調",B40:H40,"&lt;&gt;",B40:H40,"&lt;&gt;調整休")</f>
        <v>4</v>
      </c>
      <c r="J40" s="758">
        <v>9</v>
      </c>
      <c r="K40" s="759"/>
    </row>
    <row r="41" spans="1:14" ht="17.100000000000001" customHeight="1" x14ac:dyDescent="0.15">
      <c r="A41" s="20" t="s">
        <v>18</v>
      </c>
      <c r="B41" s="12"/>
      <c r="C41" s="21"/>
      <c r="D41" s="32"/>
      <c r="E41" s="12"/>
      <c r="F41" s="54"/>
      <c r="G41" s="12" t="s">
        <v>20</v>
      </c>
      <c r="H41" s="12" t="s">
        <v>21</v>
      </c>
      <c r="I41" s="5">
        <f t="shared" si="15"/>
        <v>2</v>
      </c>
      <c r="J41" s="758">
        <f t="shared" ref="J41" si="16">SUM(COUNTIF(B41:H41,"9-11,15-19"))*(6)+(COUNTIF(B41:H41,"9-12,16-19"))*(6)+(COUNTIF(B41:H41,"9-13,17-19"))*(6)+(COUNTIF(B41:H41,"9-19"))*(9)+(COUNTIF(B41:H41,"9-17"))*(7.25)+(COUNTIF(B41:H41,"9-16"))*(6.25)+(COUNTIF(B41:H41,"9-15"))*(5.5)+(COUNTIF(B41:H41,"9-14"))*(4.5)+(COUNTIF(B41:H41,"9-13"))*(4)+(COUNTIF(B41:H41,"9-12"))*(3)+(COUNTIF(B41:H41,"9-11:30"))*(2.5)+(COUNTIF(B41:H41,"13-19"))*(5.5)+(COUNTIF(B41:H41,"14-19"))*(4.5)+(COUNTIF(B41:H41,"15-19"))*(4)+(COUNTIF(B41:H41,"16-19"))*(3)+(COUNTIF(B41:H41,"16:30-19"))*(2.5)+(COUNTIF(B41:H41,"10-14"))*(4)+(COUNTIF(B41:H41,"10-15"))*(4.5)</f>
        <v>9</v>
      </c>
      <c r="K41" s="759"/>
    </row>
    <row r="42" spans="1:14" ht="17.100000000000001" customHeight="1" x14ac:dyDescent="0.15">
      <c r="A42" s="44"/>
      <c r="B42" s="29"/>
      <c r="C42" s="106"/>
      <c r="D42" s="36"/>
      <c r="E42" s="12"/>
      <c r="F42" s="16"/>
      <c r="G42" s="16"/>
      <c r="H42" s="40"/>
      <c r="I42" s="5"/>
      <c r="J42" s="758"/>
      <c r="K42" s="759"/>
    </row>
    <row r="43" spans="1:14" ht="17.100000000000001" customHeight="1" x14ac:dyDescent="0.15">
      <c r="A43" s="41"/>
      <c r="B43" s="42"/>
      <c r="C43" s="42"/>
      <c r="D43" s="42"/>
      <c r="E43" s="42"/>
      <c r="F43" s="42"/>
      <c r="G43" s="42"/>
      <c r="H43" s="42"/>
      <c r="I43" s="881" t="s">
        <v>209</v>
      </c>
      <c r="J43" s="881"/>
      <c r="K43" s="881"/>
    </row>
    <row r="44" spans="1:14" ht="14.45" customHeight="1" x14ac:dyDescent="0.15">
      <c r="A44" s="699" t="s">
        <v>36</v>
      </c>
      <c r="B44" s="700"/>
      <c r="C44" s="13"/>
      <c r="D44" s="701" t="s">
        <v>31</v>
      </c>
      <c r="E44" s="701"/>
      <c r="H44" s="10"/>
      <c r="I44" s="10"/>
      <c r="M44" s="14"/>
      <c r="N44" s="15"/>
    </row>
    <row r="45" spans="1:14" ht="14.45" customHeight="1" x14ac:dyDescent="0.15">
      <c r="A45" s="702" t="s">
        <v>85</v>
      </c>
      <c r="B45" s="703"/>
      <c r="C45" s="704" t="s">
        <v>89</v>
      </c>
      <c r="D45" s="705"/>
      <c r="E45" s="705"/>
      <c r="F45" s="705"/>
      <c r="G45" s="705"/>
      <c r="H45" s="705"/>
      <c r="I45" s="705"/>
      <c r="J45" s="705"/>
      <c r="K45" s="705"/>
      <c r="M45" s="14"/>
      <c r="N45" s="15"/>
    </row>
    <row r="46" spans="1:14" ht="14.45" customHeight="1" x14ac:dyDescent="0.15">
      <c r="A46" s="702" t="s">
        <v>86</v>
      </c>
      <c r="B46" s="703"/>
      <c r="C46" s="704" t="s">
        <v>90</v>
      </c>
      <c r="D46" s="705"/>
      <c r="E46" s="705"/>
      <c r="F46" s="705"/>
      <c r="G46" s="705"/>
      <c r="H46" s="705"/>
      <c r="I46" s="705"/>
      <c r="J46" s="705"/>
      <c r="K46" s="705"/>
    </row>
    <row r="47" spans="1:14" ht="14.45" customHeight="1" x14ac:dyDescent="0.15">
      <c r="A47" s="95" t="s">
        <v>87</v>
      </c>
      <c r="B47" s="96"/>
      <c r="C47" s="696" t="s">
        <v>30</v>
      </c>
      <c r="D47" s="697"/>
      <c r="E47" s="697"/>
      <c r="F47" s="697"/>
      <c r="G47" s="697"/>
      <c r="H47" s="697"/>
      <c r="I47" s="697"/>
      <c r="J47" s="697"/>
      <c r="K47" s="697"/>
    </row>
    <row r="48" spans="1:14" ht="14.45" customHeight="1" x14ac:dyDescent="0.15">
      <c r="A48" s="95" t="s">
        <v>88</v>
      </c>
      <c r="B48" s="96"/>
      <c r="C48" s="97" t="s">
        <v>32</v>
      </c>
      <c r="D48" s="98"/>
      <c r="E48" s="98"/>
      <c r="F48" s="98"/>
      <c r="G48" s="98"/>
      <c r="H48" s="98"/>
      <c r="I48" s="98"/>
      <c r="J48" s="98"/>
      <c r="K48" s="98"/>
    </row>
    <row r="49" spans="1:11" ht="14.45" customHeight="1" x14ac:dyDescent="0.15">
      <c r="A49" s="694"/>
      <c r="B49" s="695"/>
      <c r="C49" s="696" t="s">
        <v>91</v>
      </c>
      <c r="D49" s="697"/>
      <c r="E49" s="697"/>
      <c r="F49" s="697"/>
      <c r="G49" s="697"/>
      <c r="H49" s="697"/>
      <c r="I49" s="697"/>
      <c r="J49" s="697"/>
      <c r="K49" s="697"/>
    </row>
    <row r="50" spans="1:11" ht="14.45" customHeight="1" x14ac:dyDescent="0.15">
      <c r="A50" s="876"/>
      <c r="B50" s="876"/>
      <c r="C50" s="98" t="s">
        <v>35</v>
      </c>
      <c r="D50" s="98"/>
      <c r="E50" s="98"/>
      <c r="F50" s="98"/>
      <c r="G50" s="98"/>
      <c r="H50" s="98"/>
      <c r="I50" s="98"/>
      <c r="J50" s="98"/>
      <c r="K50" s="98"/>
    </row>
    <row r="51" spans="1:11" ht="14.45" customHeight="1" x14ac:dyDescent="0.15">
      <c r="A51" s="875"/>
      <c r="B51" s="875"/>
      <c r="C51" s="697" t="s">
        <v>104</v>
      </c>
      <c r="D51" s="697"/>
      <c r="E51" s="697"/>
      <c r="F51" s="697"/>
      <c r="G51" s="697"/>
      <c r="H51" s="697"/>
      <c r="I51" s="697"/>
      <c r="J51" s="697"/>
      <c r="K51" s="697"/>
    </row>
    <row r="52" spans="1:11" ht="14.45" customHeight="1" x14ac:dyDescent="0.15">
      <c r="A52" s="875"/>
      <c r="B52" s="875"/>
      <c r="C52" s="697" t="s">
        <v>106</v>
      </c>
      <c r="D52" s="697"/>
      <c r="E52" s="697"/>
      <c r="F52" s="697"/>
      <c r="G52" s="697"/>
      <c r="H52" s="697"/>
      <c r="I52" s="697"/>
      <c r="J52" s="697"/>
      <c r="K52" s="697"/>
    </row>
  </sheetData>
  <mergeCells count="64">
    <mergeCell ref="J9:K9"/>
    <mergeCell ref="B1:F1"/>
    <mergeCell ref="H1:K1"/>
    <mergeCell ref="I3:I4"/>
    <mergeCell ref="J3:K4"/>
    <mergeCell ref="J5:K5"/>
    <mergeCell ref="A6:A7"/>
    <mergeCell ref="I6:I7"/>
    <mergeCell ref="J6:K6"/>
    <mergeCell ref="J7:K7"/>
    <mergeCell ref="J8:K8"/>
    <mergeCell ref="A22:A23"/>
    <mergeCell ref="I22:I23"/>
    <mergeCell ref="J22:K22"/>
    <mergeCell ref="J23:K23"/>
    <mergeCell ref="J10:K10"/>
    <mergeCell ref="J11:K12"/>
    <mergeCell ref="J13:K13"/>
    <mergeCell ref="A14:A15"/>
    <mergeCell ref="I14:I15"/>
    <mergeCell ref="J14:K14"/>
    <mergeCell ref="J15:K15"/>
    <mergeCell ref="J16:K16"/>
    <mergeCell ref="J17:K17"/>
    <mergeCell ref="J18:K18"/>
    <mergeCell ref="J19:K20"/>
    <mergeCell ref="J21:K21"/>
    <mergeCell ref="J26:K26"/>
    <mergeCell ref="J27:K28"/>
    <mergeCell ref="J29:K29"/>
    <mergeCell ref="A30:A31"/>
    <mergeCell ref="I30:I31"/>
    <mergeCell ref="J30:K30"/>
    <mergeCell ref="J31:K31"/>
    <mergeCell ref="C47:K47"/>
    <mergeCell ref="A49:B49"/>
    <mergeCell ref="C49:K49"/>
    <mergeCell ref="J40:K40"/>
    <mergeCell ref="J41:K41"/>
    <mergeCell ref="J42:K42"/>
    <mergeCell ref="I43:K43"/>
    <mergeCell ref="A44:B44"/>
    <mergeCell ref="D44:E44"/>
    <mergeCell ref="F13:H13"/>
    <mergeCell ref="A45:B45"/>
    <mergeCell ref="C45:K45"/>
    <mergeCell ref="A46:B46"/>
    <mergeCell ref="C46:K46"/>
    <mergeCell ref="J32:K32"/>
    <mergeCell ref="J33:K33"/>
    <mergeCell ref="J34:K34"/>
    <mergeCell ref="J35:K36"/>
    <mergeCell ref="J37:K37"/>
    <mergeCell ref="A38:A39"/>
    <mergeCell ref="I38:I39"/>
    <mergeCell ref="J38:K38"/>
    <mergeCell ref="J39:K39"/>
    <mergeCell ref="J24:K24"/>
    <mergeCell ref="J25:K25"/>
    <mergeCell ref="A50:B50"/>
    <mergeCell ref="A51:B51"/>
    <mergeCell ref="C51:K51"/>
    <mergeCell ref="A52:B52"/>
    <mergeCell ref="C52:K52"/>
  </mergeCells>
  <phoneticPr fontId="13"/>
  <pageMargins left="0.59055118110236227" right="0.27559055118110237" top="0.31496062992125984" bottom="0.11811023622047245" header="0.51181102362204722" footer="0.51181102362204722"/>
  <pageSetup paperSize="9" scale="93" orientation="portrait" r:id="rId1"/>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883EB-16CC-4D59-BB51-C7BD3AF72040}">
  <sheetPr codeName="Sheet21">
    <pageSetUpPr fitToPage="1"/>
  </sheetPr>
  <dimension ref="A1:N72"/>
  <sheetViews>
    <sheetView zoomScaleNormal="100" workbookViewId="0">
      <selection activeCell="P18" sqref="P18"/>
    </sheetView>
  </sheetViews>
  <sheetFormatPr defaultColWidth="9" defaultRowHeight="14.45" customHeight="1" x14ac:dyDescent="0.15"/>
  <cols>
    <col min="1" max="1" width="11.875" style="1" customWidth="1"/>
    <col min="2" max="8" width="10.25" style="14" customWidth="1"/>
    <col min="9" max="9" width="7.625" style="1" customWidth="1"/>
    <col min="10" max="10" width="9" style="1"/>
    <col min="11" max="11" width="3.125" style="1" customWidth="1"/>
    <col min="12" max="16384" width="9" style="1"/>
  </cols>
  <sheetData>
    <row r="1" spans="1:11" ht="14.45" customHeight="1" thickBot="1" x14ac:dyDescent="0.2">
      <c r="A1" s="50" t="s">
        <v>59</v>
      </c>
      <c r="B1" s="683" t="s">
        <v>208</v>
      </c>
      <c r="C1" s="683"/>
      <c r="D1" s="683"/>
      <c r="E1" s="683"/>
      <c r="F1" s="683"/>
      <c r="H1" s="684" t="s">
        <v>43</v>
      </c>
      <c r="I1" s="685"/>
      <c r="J1" s="686"/>
      <c r="K1" s="687"/>
    </row>
    <row r="2" spans="1:11" ht="8.4499999999999993" customHeight="1" thickBot="1" x14ac:dyDescent="0.2">
      <c r="A2" s="14"/>
      <c r="I2" s="14"/>
      <c r="J2" s="3"/>
      <c r="K2" s="4"/>
    </row>
    <row r="3" spans="1:11" ht="14.45" customHeight="1" x14ac:dyDescent="0.15">
      <c r="A3" s="64" t="s">
        <v>64</v>
      </c>
      <c r="B3" s="320">
        <v>45838</v>
      </c>
      <c r="C3" s="259"/>
      <c r="D3" s="259"/>
      <c r="E3" s="259"/>
      <c r="F3" s="259"/>
      <c r="G3" s="259"/>
      <c r="H3" s="259">
        <v>45809</v>
      </c>
      <c r="I3" s="807" t="s">
        <v>1</v>
      </c>
      <c r="J3" s="799" t="s">
        <v>2</v>
      </c>
      <c r="K3" s="800"/>
    </row>
    <row r="4" spans="1:11" ht="14.45" customHeight="1" x14ac:dyDescent="0.15">
      <c r="A4" s="65" t="s">
        <v>3</v>
      </c>
      <c r="B4" s="66" t="s">
        <v>4</v>
      </c>
      <c r="C4" s="62"/>
      <c r="D4" s="21"/>
      <c r="E4" s="2"/>
      <c r="F4" s="2"/>
      <c r="G4" s="2"/>
      <c r="H4" s="24" t="s">
        <v>10</v>
      </c>
      <c r="I4" s="808"/>
      <c r="J4" s="801"/>
      <c r="K4" s="802"/>
    </row>
    <row r="5" spans="1:11" ht="14.45" customHeight="1" x14ac:dyDescent="0.15">
      <c r="A5" s="280" t="s">
        <v>13</v>
      </c>
      <c r="B5" s="70"/>
      <c r="C5" s="63"/>
      <c r="D5" s="21"/>
      <c r="E5" s="21"/>
      <c r="F5" s="21"/>
      <c r="G5" s="21"/>
      <c r="H5" s="12"/>
      <c r="I5" s="5"/>
      <c r="J5" s="682"/>
      <c r="K5" s="692"/>
    </row>
    <row r="6" spans="1:11" ht="14.45" customHeight="1" x14ac:dyDescent="0.15">
      <c r="A6" s="71" t="s">
        <v>37</v>
      </c>
      <c r="B6" s="70" t="s">
        <v>21</v>
      </c>
      <c r="C6" s="63"/>
      <c r="D6" s="63"/>
      <c r="E6" s="63"/>
      <c r="F6" s="63"/>
      <c r="G6" s="63"/>
      <c r="H6" s="12"/>
      <c r="I6" s="5">
        <f t="shared" ref="I6:I14" si="0">COUNTIFS(B6:H6,"&lt;&gt;空",B6:H6,"&lt;&gt;休",B6:H6,"&lt;&gt;調",B6:H6,"&lt;&gt;",B6:H6,"&lt;&gt;調整休")</f>
        <v>1</v>
      </c>
      <c r="J6" s="758">
        <f t="shared" ref="J6:J8" si="1">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草加9-14"))*(4.5)+(COUNTIF(B6:H6,"新田9-14"))*(4.5)+(COUNTIF(B6:H6,"新田14-19"))*(4.5)</f>
        <v>4.5</v>
      </c>
      <c r="K6" s="759"/>
    </row>
    <row r="7" spans="1:11" ht="14.45" customHeight="1" x14ac:dyDescent="0.15">
      <c r="A7" s="71" t="s">
        <v>19</v>
      </c>
      <c r="B7" s="70"/>
      <c r="C7" s="63"/>
      <c r="D7" s="63"/>
      <c r="E7" s="63"/>
      <c r="F7" s="63"/>
      <c r="G7" s="63"/>
      <c r="H7" s="16" t="s">
        <v>74</v>
      </c>
      <c r="I7" s="5">
        <f t="shared" si="0"/>
        <v>1</v>
      </c>
      <c r="J7" s="758">
        <f t="shared" si="1"/>
        <v>6</v>
      </c>
      <c r="K7" s="759"/>
    </row>
    <row r="8" spans="1:11" ht="14.45" customHeight="1" x14ac:dyDescent="0.15">
      <c r="A8" s="71" t="s">
        <v>26</v>
      </c>
      <c r="B8" s="70" t="s">
        <v>20</v>
      </c>
      <c r="C8" s="63"/>
      <c r="D8" s="63"/>
      <c r="E8" s="63"/>
      <c r="F8" s="63"/>
      <c r="G8" s="63"/>
      <c r="H8" s="12" t="s">
        <v>51</v>
      </c>
      <c r="I8" s="5">
        <f t="shared" si="0"/>
        <v>2</v>
      </c>
      <c r="J8" s="758">
        <f t="shared" si="1"/>
        <v>10</v>
      </c>
      <c r="K8" s="759"/>
    </row>
    <row r="9" spans="1:11" ht="14.45" customHeight="1" x14ac:dyDescent="0.15">
      <c r="A9" s="71" t="s">
        <v>62</v>
      </c>
      <c r="B9" s="70" t="s">
        <v>20</v>
      </c>
      <c r="C9" s="63"/>
      <c r="D9" s="63"/>
      <c r="E9" s="63"/>
      <c r="F9" s="63"/>
      <c r="G9" s="63"/>
      <c r="H9" s="12"/>
      <c r="I9" s="5">
        <f t="shared" si="0"/>
        <v>1</v>
      </c>
      <c r="J9" s="758">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草加9-14"))*(4.5)+(COUNTIF(B9:H9,"新田9-14"))*(4.5)+(COUNTIF(B9:H9,"新田14-19"))*(4.5)</f>
        <v>4.5</v>
      </c>
      <c r="K9" s="759"/>
    </row>
    <row r="10" spans="1:11" ht="14.45" customHeight="1" x14ac:dyDescent="0.15">
      <c r="A10" s="71" t="s">
        <v>124</v>
      </c>
      <c r="B10" s="139" t="s">
        <v>84</v>
      </c>
      <c r="C10" s="32"/>
      <c r="D10" s="32"/>
      <c r="E10" s="32"/>
      <c r="F10" s="32"/>
      <c r="G10" s="32"/>
      <c r="H10" s="12" t="s">
        <v>20</v>
      </c>
      <c r="I10" s="5">
        <f t="shared" si="0"/>
        <v>2</v>
      </c>
      <c r="J10" s="758">
        <f>SUM(COUNTIF(B10:H10,"9-11,15-19"))*(6)+(COUNTIF(B10:H10,"9-12,16-19"))*(6)+(COUNTIF(B10:H10,"9-13,17-19"))*(6)+(COUNTIF(B10:H10,"9-19"))*(9)+(COUNTIF(B10:H10,"9-17"))*(7.25)+(COUNTIF(B10:H10,"9-16"))*(6.25)+(COUNTIF(B10:H10,"9-15"))*(5.5)+(COUNTIF(B10:H10,"9-14"))*(4.5)+(COUNTIF(B10:H10,"9-13"))*(4)+(COUNTIF(B10:H10,"9-12"))*(3)+(COUNTIF(B10:H10,"9-11:30"))*(2.5)+(COUNTIF(B10:H10,"13-19"))*(5.5)+(COUNTIF(B10:H10,"14-19"))*(4.5)+(COUNTIF(B10:H10,"15-19"))*(4)+(COUNTIF(B10:H10,"16-19"))*(3)+(COUNTIF(B10:H10,"16:30-19"))*(2.5)+(COUNTIF(B10:H10,"10-14"))*(4)+(COUNTIF(B10:H10,"草加9-14"))*(4.5)+(COUNTIF(B10:H10,"新田9-14"))*(4.5)+(COUNTIF(B10:H10,"新田14-19"))*(4.5)</f>
        <v>9</v>
      </c>
      <c r="K10" s="759"/>
    </row>
    <row r="11" spans="1:11" ht="14.45" customHeight="1" x14ac:dyDescent="0.15">
      <c r="A11" s="71" t="s">
        <v>196</v>
      </c>
      <c r="B11" s="70" t="s">
        <v>21</v>
      </c>
      <c r="C11" s="315"/>
      <c r="D11" s="315"/>
      <c r="E11" s="315"/>
      <c r="F11" s="315"/>
      <c r="G11" s="315"/>
      <c r="H11" s="12" t="s">
        <v>20</v>
      </c>
      <c r="I11" s="5">
        <f t="shared" si="0"/>
        <v>2</v>
      </c>
      <c r="J11" s="758">
        <f>SUM(COUNTIF(B11:H11,"9-11,15-19"))*(6)+(COUNTIF(B11:H11,"9-12,16-19"))*(6)+(COUNTIF(B11:H11,"9-13,17-19"))*(6)+(COUNTIF(B11:H11,"9-19"))*(9)+(COUNTIF(B11:H11,"9-17"))*(7.25)+(COUNTIF(B11:H11,"9-16"))*(6.25)+(COUNTIF(B11:H11,"9-15"))*(5.5)+(COUNTIF(B11:H11,"9-14"))*(4.5)+(COUNTIF(B11:H11,"9-13"))*(4)+(COUNTIF(B11:H11,"9-12"))*(3)+(COUNTIF(B11:H11,"9-11:30"))*(2.5)+(COUNTIF(B11:H11,"13-19"))*(5.5)+(COUNTIF(B11:H11,"14-19"))*(4.5)+(COUNTIF(B11:H11,"15-19"))*(4)+(COUNTIF(B11:H11,"16-19"))*(3)+(COUNTIF(B11:H11,"16:30-19"))*(2.5)+(COUNTIF(B11:H11,"10-14"))*(4)+(COUNTIF(B11:H11,"草加9-14"))*(4.5)+(COUNTIF(B11:H11,"新田9-14"))*(4.5)+(COUNTIF(B11:H11,"新田14-19"))*(4.5)</f>
        <v>9</v>
      </c>
      <c r="K11" s="759"/>
    </row>
    <row r="12" spans="1:11" ht="14.45" customHeight="1" x14ac:dyDescent="0.15">
      <c r="A12" s="71" t="s">
        <v>200</v>
      </c>
      <c r="B12" s="70"/>
      <c r="C12" s="315"/>
      <c r="D12" s="315"/>
      <c r="E12" s="315"/>
      <c r="F12" s="315"/>
      <c r="G12" s="315"/>
      <c r="H12" s="12" t="s">
        <v>20</v>
      </c>
      <c r="I12" s="5">
        <f t="shared" ref="I12" si="2">COUNTIFS(B12:H12,"&lt;&gt;空",B12:H12,"&lt;&gt;休",B12:H12,"&lt;&gt;調",B12:H12,"&lt;&gt;",B12:H12,"&lt;&gt;調整休")</f>
        <v>1</v>
      </c>
      <c r="J12" s="758">
        <f>SUM(COUNTIF(B12:H12,"9-11,15-19"))*(6)+(COUNTIF(B12:H12,"9-12,16-19"))*(6)+(COUNTIF(B12:H12,"9-13,17-19"))*(6)+(COUNTIF(B12:H12,"9-19"))*(9)+(COUNTIF(B12:H12,"9-17"))*(7.25)+(COUNTIF(B12:H12,"9-16"))*(6.25)+(COUNTIF(B12:H12,"9-15"))*(5.5)+(COUNTIF(B12:H12,"9-14"))*(4.5)+(COUNTIF(B12:H12,"9-13"))*(4)+(COUNTIF(B12:H12,"9-12"))*(3)+(COUNTIF(B12:H12,"9-11:30"))*(2.5)+(COUNTIF(B12:H12,"13-19"))*(5.5)+(COUNTIF(B12:H12,"14-19"))*(4.5)+(COUNTIF(B12:H12,"15-19"))*(4)+(COUNTIF(B12:H12,"16-19"))*(3)+(COUNTIF(B12:H12,"16:30-19"))*(2.5)+(COUNTIF(B12:H12,"10-14"))*(4)+(COUNTIF(B12:H12,"草加9-14"))*(4.5)+(COUNTIF(B12:H12,"新田9-14"))*(4.5)+(COUNTIF(B12:H12,"新田14-19"))*(4.5)</f>
        <v>4.5</v>
      </c>
      <c r="K12" s="759"/>
    </row>
    <row r="13" spans="1:11" ht="14.45" customHeight="1" thickBot="1" x14ac:dyDescent="0.2">
      <c r="A13" s="290" t="s">
        <v>38</v>
      </c>
      <c r="B13" s="291" t="s">
        <v>21</v>
      </c>
      <c r="C13" s="260"/>
      <c r="D13" s="260"/>
      <c r="E13" s="260"/>
      <c r="F13" s="260"/>
      <c r="G13" s="260"/>
      <c r="H13" s="251" t="s">
        <v>56</v>
      </c>
      <c r="I13" s="252">
        <f t="shared" si="0"/>
        <v>2</v>
      </c>
      <c r="J13" s="1042">
        <f>SUM(COUNTIF(B13:H13,"9-11,15-19"))*(6)+(COUNTIF(B13:H13,"9-12,16-19"))*(6)+(COUNTIF(B13:H13,"9-13,17-19"))*(6)+(COUNTIF(B13:H13,"9-19"))*(9)+(COUNTIF(B13:H13,"9-17"))*(7.25)+(COUNTIF(B13:H13,"9-16"))*(6.25)+(COUNTIF(B13:H13,"9-15"))*(5.5)+(COUNTIF(B13:H13,"9-14"))*(4.5)+(COUNTIF(B13:H13,"9-13"))*(4)+(COUNTIF(B13:H13,"9-12"))*(3)+(COUNTIF(B13:H13,"9-11:30"))*(2.5)+(COUNTIF(B13:H13,"13-19"))*(5.5)+(COUNTIF(B13:H13,"14-19"))*(4.5)+(COUNTIF(B13:H13,"15-19"))*(4)+(COUNTIF(B13:H13,"16-19"))*(3)+(COUNTIF(B13:H13,"16:30-19"))*(2.5)+(COUNTIF(B13:H13,"10-14"))*(4)+(COUNTIF(B13:H13,"草加9-14"))*(4.5)+(COUNTIF(B13:H13,"新田9-14"))*(4.5)+(COUNTIF(B13:H13,"新田14-19"))*(4.5)</f>
        <v>9</v>
      </c>
      <c r="K13" s="1043"/>
    </row>
    <row r="14" spans="1:11" ht="14.45" customHeight="1" thickTop="1" thickBot="1" x14ac:dyDescent="0.2">
      <c r="A14" s="72" t="s">
        <v>39</v>
      </c>
      <c r="B14" s="73" t="s">
        <v>29</v>
      </c>
      <c r="C14" s="36"/>
      <c r="D14" s="36"/>
      <c r="E14" s="36"/>
      <c r="F14" s="36"/>
      <c r="G14" s="36"/>
      <c r="H14" s="29" t="s">
        <v>29</v>
      </c>
      <c r="I14" s="43">
        <f t="shared" si="0"/>
        <v>2</v>
      </c>
      <c r="J14" s="795">
        <f>SUM(COUNTIF(B14:H14,"9-11,15-19"))*(6)+(COUNTIF(B14:H14,"9-12,16-19"))*(6)+(COUNTIF(B14:H14,"9-13,17-19"))*(6)+(COUNTIF(B14:H14,"9-19"))*(9)+(COUNTIF(B14:H14,"9-17"))*(7.25)+(COUNTIF(B14:H14,"9-16"))*(6.25)+(COUNTIF(B14:H14,"9-15"))*(5.5)+(COUNTIF(B14:H14,"9-14"))*(4.5)+(COUNTIF(B14:H14,"9-13"))*(4)+(COUNTIF(B14:H14,"9-12"))*(3)+(COUNTIF(B14:H14,"9-11:30"))*(2.5)+(COUNTIF(B14:H14,"13-19"))*(5.5)+(COUNTIF(B14:H14,"14-19"))*(4.5)+(COUNTIF(B14:H14,"15-19"))*(4)+(COUNTIF(B14:H14,"16-19"))*(3)+(COUNTIF(B14:H14,"16:30-19"))*(2.5)+(COUNTIF(B14:H14,"10-14"))*(4)</f>
        <v>8</v>
      </c>
      <c r="K14" s="796"/>
    </row>
    <row r="15" spans="1:11" ht="14.45" customHeight="1" x14ac:dyDescent="0.15">
      <c r="A15" s="33" t="s">
        <v>0</v>
      </c>
      <c r="B15" s="53">
        <v>45810</v>
      </c>
      <c r="C15" s="53">
        <v>45811</v>
      </c>
      <c r="D15" s="53">
        <v>45812</v>
      </c>
      <c r="E15" s="53">
        <v>45813</v>
      </c>
      <c r="F15" s="53">
        <v>45814</v>
      </c>
      <c r="G15" s="53">
        <v>45815</v>
      </c>
      <c r="H15" s="53">
        <v>45816</v>
      </c>
      <c r="I15" s="131"/>
      <c r="J15" s="799" t="s">
        <v>2</v>
      </c>
      <c r="K15" s="800"/>
    </row>
    <row r="16" spans="1:11" ht="14.45" customHeight="1" x14ac:dyDescent="0.15">
      <c r="A16" s="22" t="s">
        <v>3</v>
      </c>
      <c r="B16" s="2" t="s">
        <v>4</v>
      </c>
      <c r="C16" s="2" t="s">
        <v>5</v>
      </c>
      <c r="D16" s="21" t="s">
        <v>6</v>
      </c>
      <c r="E16" s="2" t="s">
        <v>7</v>
      </c>
      <c r="F16" s="2" t="s">
        <v>8</v>
      </c>
      <c r="G16" s="2" t="s">
        <v>9</v>
      </c>
      <c r="H16" s="24" t="s">
        <v>10</v>
      </c>
      <c r="I16" s="133"/>
      <c r="J16" s="801"/>
      <c r="K16" s="802"/>
    </row>
    <row r="17" spans="1:11" ht="14.45" customHeight="1" x14ac:dyDescent="0.15">
      <c r="A17" s="126" t="s">
        <v>12</v>
      </c>
      <c r="B17" s="12"/>
      <c r="C17" s="21"/>
      <c r="D17" s="21"/>
      <c r="E17" s="12"/>
      <c r="F17" s="967" t="s">
        <v>60</v>
      </c>
      <c r="G17" s="968"/>
      <c r="H17" s="969"/>
      <c r="I17" s="5"/>
      <c r="J17" s="682"/>
      <c r="K17" s="692"/>
    </row>
    <row r="18" spans="1:11" ht="14.45" customHeight="1" x14ac:dyDescent="0.15">
      <c r="A18" s="19" t="s">
        <v>37</v>
      </c>
      <c r="B18" s="12" t="s">
        <v>21</v>
      </c>
      <c r="C18" s="21"/>
      <c r="D18" s="11"/>
      <c r="E18" s="12" t="s">
        <v>21</v>
      </c>
      <c r="F18" s="12"/>
      <c r="G18" s="16" t="s">
        <v>40</v>
      </c>
      <c r="H18" s="12" t="s">
        <v>20</v>
      </c>
      <c r="I18" s="5">
        <f t="shared" ref="I18:I21" si="3">COUNTIFS(B18:H18,"&lt;&gt;空",B18:H18,"&lt;&gt;休",B18:H18,"&lt;&gt;調",B18:H18,"&lt;&gt;",B18:H18,"&lt;&gt;調整休")</f>
        <v>4</v>
      </c>
      <c r="J18" s="758">
        <f t="shared" ref="J18:J20" si="4">SUM(COUNTIF(B18:H18,"9-11,15-19"))*(6)+(COUNTIF(B18:H18,"9-12,16-19"))*(6)+(COUNTIF(B18:H18,"9-13,17-19"))*(6)+(COUNTIF(B18:H18,"9-19"))*(9)+(COUNTIF(B18:H18,"9-17"))*(7.25)+(COUNTIF(B18:H18,"9-16"))*(6.25)+(COUNTIF(B18:H18,"9-15"))*(5.5)+(COUNTIF(B18:H18,"9-14"))*(4.5)+(COUNTIF(B18:H18,"9-13"))*(4)+(COUNTIF(B18:H18,"9-12"))*(3)+(COUNTIF(B18:H18,"9-11:30"))*(2.5)+(COUNTIF(B18:H18,"13-19"))*(5.5)+(COUNTIF(B18:H18,"14-19"))*(4.5)+(COUNTIF(B18:H18,"15-19"))*(4)+(COUNTIF(B18:H18,"16-19"))*(3)+(COUNTIF(B18:H18,"16:30-19"))*(2.5)+(COUNTIF(B18:H18,"10-14"))*(4)+(COUNTIF(B18:H18,"草加9-14"))*(4.5)+(COUNTIF(B18:H18,"新田9-14"))*(4.5)+(COUNTIF(B18:H18,"新田14-19"))*(4.5)</f>
        <v>19.5</v>
      </c>
      <c r="K18" s="759"/>
    </row>
    <row r="19" spans="1:11" ht="14.45" customHeight="1" x14ac:dyDescent="0.15">
      <c r="A19" s="19" t="s">
        <v>19</v>
      </c>
      <c r="B19" s="12"/>
      <c r="C19" s="21"/>
      <c r="D19" s="11"/>
      <c r="E19" s="12" t="s">
        <v>20</v>
      </c>
      <c r="F19" s="12"/>
      <c r="G19" s="12" t="s">
        <v>22</v>
      </c>
      <c r="H19" s="12" t="s">
        <v>21</v>
      </c>
      <c r="I19" s="5">
        <f t="shared" si="3"/>
        <v>3</v>
      </c>
      <c r="J19" s="758">
        <f t="shared" si="4"/>
        <v>14.5</v>
      </c>
      <c r="K19" s="759"/>
    </row>
    <row r="20" spans="1:11" ht="14.45" customHeight="1" x14ac:dyDescent="0.15">
      <c r="A20" s="20" t="s">
        <v>26</v>
      </c>
      <c r="B20" s="12" t="s">
        <v>20</v>
      </c>
      <c r="C20" s="21"/>
      <c r="D20" s="11"/>
      <c r="E20" s="12" t="s">
        <v>20</v>
      </c>
      <c r="F20" s="12"/>
      <c r="G20" s="12"/>
      <c r="H20" s="12" t="s">
        <v>51</v>
      </c>
      <c r="I20" s="5">
        <f t="shared" si="3"/>
        <v>3</v>
      </c>
      <c r="J20" s="758">
        <f t="shared" si="4"/>
        <v>14.5</v>
      </c>
      <c r="K20" s="759"/>
    </row>
    <row r="21" spans="1:11" ht="14.45" customHeight="1" x14ac:dyDescent="0.15">
      <c r="A21" s="20" t="s">
        <v>62</v>
      </c>
      <c r="B21" s="12" t="s">
        <v>20</v>
      </c>
      <c r="C21" s="21"/>
      <c r="D21" s="32"/>
      <c r="E21" s="93" t="s">
        <v>84</v>
      </c>
      <c r="F21" s="12" t="s">
        <v>20</v>
      </c>
      <c r="G21" s="12" t="s">
        <v>27</v>
      </c>
      <c r="H21" s="12"/>
      <c r="I21" s="5">
        <f t="shared" si="3"/>
        <v>4</v>
      </c>
      <c r="J21" s="758">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草加9-14"))*(4.5)+(COUNTIF(B21:H21,"新田9-14"))*(4.5)+(COUNTIF(B21:H21,"新田14-19"))*(4.5)</f>
        <v>16.5</v>
      </c>
      <c r="K21" s="759"/>
    </row>
    <row r="22" spans="1:11" ht="14.45" customHeight="1" x14ac:dyDescent="0.15">
      <c r="A22" s="20" t="s">
        <v>124</v>
      </c>
      <c r="B22" s="93" t="s">
        <v>84</v>
      </c>
      <c r="C22" s="11"/>
      <c r="D22" s="11"/>
      <c r="E22" s="93" t="s">
        <v>84</v>
      </c>
      <c r="F22" s="12" t="s">
        <v>20</v>
      </c>
      <c r="G22" s="12" t="s">
        <v>21</v>
      </c>
      <c r="H22" s="12" t="s">
        <v>20</v>
      </c>
      <c r="I22" s="5">
        <f>COUNTIFS(B22:H22,"&lt;&gt;空",B22:H22,"&lt;&gt;休",B22:H22,"&lt;&gt;調",B22:H22,"&lt;&gt;",B22:H22,"&lt;&gt;調整休")</f>
        <v>5</v>
      </c>
      <c r="J22" s="758">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草加9-14"))*(4.5)+(COUNTIF(B22:H22,"新田9-14"))*(4.5)+(COUNTIF(B22:H22,"新田14-19"))*(4.5)</f>
        <v>22.5</v>
      </c>
      <c r="K22" s="759"/>
    </row>
    <row r="23" spans="1:11" ht="14.45" customHeight="1" x14ac:dyDescent="0.15">
      <c r="A23" s="71" t="s">
        <v>196</v>
      </c>
      <c r="B23" s="12" t="s">
        <v>21</v>
      </c>
      <c r="C23" s="32"/>
      <c r="D23" s="32"/>
      <c r="E23" s="12"/>
      <c r="F23" s="12" t="s">
        <v>21</v>
      </c>
      <c r="G23" s="12"/>
      <c r="H23" s="12" t="s">
        <v>20</v>
      </c>
      <c r="I23" s="5">
        <f t="shared" ref="I23:I25" si="5">COUNTIFS(B23:H23,"&lt;&gt;空",B23:H23,"&lt;&gt;休",B23:H23,"&lt;&gt;調",B23:H23,"&lt;&gt;",B23:H23,"&lt;&gt;調整休")</f>
        <v>3</v>
      </c>
      <c r="J23" s="758">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草加9-14"))*(4.5)+(COUNTIF(B23:H23,"新田9-14"))*(4.5)+(COUNTIF(B23:H23,"新田14-19"))*(4.5)</f>
        <v>13.5</v>
      </c>
      <c r="K23" s="759"/>
    </row>
    <row r="24" spans="1:11" ht="14.45" customHeight="1" x14ac:dyDescent="0.15">
      <c r="A24" s="71" t="s">
        <v>200</v>
      </c>
      <c r="B24" s="12"/>
      <c r="C24" s="32"/>
      <c r="D24" s="32"/>
      <c r="E24" s="12" t="s">
        <v>20</v>
      </c>
      <c r="F24" s="12"/>
      <c r="G24" s="12" t="s">
        <v>20</v>
      </c>
      <c r="H24" s="12" t="s">
        <v>20</v>
      </c>
      <c r="I24" s="5">
        <f t="shared" si="5"/>
        <v>3</v>
      </c>
      <c r="J24" s="758">
        <f>SUM(COUNTIF(B24:H24,"9-11,15-19"))*(6)+(COUNTIF(B24:H24,"9-12,16-19"))*(6)+(COUNTIF(B24:H24,"9-13,17-19"))*(6)+(COUNTIF(B24:H24,"9-19"))*(9)+(COUNTIF(B24:H24,"9-17"))*(7.25)+(COUNTIF(B24:H24,"9-16"))*(6.25)+(COUNTIF(B24:H24,"9-15"))*(5.5)+(COUNTIF(B24:H24,"9-14"))*(4.5)+(COUNTIF(B24:H24,"9-13"))*(4)+(COUNTIF(B24:H24,"9-12"))*(3)+(COUNTIF(B24:H24,"9-11:30"))*(2.5)+(COUNTIF(B24:H24,"13-19"))*(5.5)+(COUNTIF(B24:H24,"14-19"))*(4.5)+(COUNTIF(B24:H24,"15-19"))*(4)+(COUNTIF(B24:H24,"16-19"))*(3)+(COUNTIF(B24:H24,"16:30-19"))*(2.5)+(COUNTIF(B24:H24,"10-14"))*(4)+(COUNTIF(B24:H24,"草加9-14"))*(4.5)+(COUNTIF(B24:H24,"新田9-14"))*(4.5)+(COUNTIF(B24:H24,"新田14-19"))*(4.5)</f>
        <v>13.5</v>
      </c>
      <c r="K24" s="759"/>
    </row>
    <row r="25" spans="1:11" ht="14.45" customHeight="1" thickBot="1" x14ac:dyDescent="0.2">
      <c r="A25" s="248" t="s">
        <v>38</v>
      </c>
      <c r="B25" s="249" t="s">
        <v>21</v>
      </c>
      <c r="C25" s="250"/>
      <c r="D25" s="250"/>
      <c r="E25" s="249"/>
      <c r="F25" s="249" t="s">
        <v>21</v>
      </c>
      <c r="G25" s="251" t="s">
        <v>57</v>
      </c>
      <c r="H25" s="251" t="s">
        <v>56</v>
      </c>
      <c r="I25" s="252">
        <f t="shared" si="5"/>
        <v>4</v>
      </c>
      <c r="J25" s="1044">
        <f>SUM(COUNTIF(B25:H25,"9-11,15-19"))*(6)+(COUNTIF(B25:H25,"9-12,16-19"))*(6)+(COUNTIF(B25:H25,"9-13,17-19"))*(6)+(COUNTIF(B25:H25,"9-19"))*(9)+(COUNTIF(B25:H25,"9-17"))*(7.25)+(COUNTIF(B25:H25,"9-16"))*(6.25)+(COUNTIF(B25:H25,"9-15"))*(5.5)+(COUNTIF(B25:H25,"9-14"))*(4.5)+(COUNTIF(B25:H25,"9-13"))*(4)+(COUNTIF(B25:H25,"9-12"))*(3)+(COUNTIF(B25:H25,"9-11:30"))*(2.5)+(COUNTIF(B25:H25,"13-19"))*(5.5)+(COUNTIF(B25:H25,"14-19"))*(4.5)+(COUNTIF(B25:H25,"15-19"))*(4)+(COUNTIF(B25:H25,"16-19"))*(3)+(COUNTIF(B25:H25,"16:30-19"))*(2.5)+(COUNTIF(B25:H25,"10-14"))*(4)+(COUNTIF(B25:H25,"草加9-14"))*(4.5)+(COUNTIF(B25:H25,"新田9-14"))*(4.5)+(COUNTIF(B25:H25,"新田14-19"))*(4.5)</f>
        <v>18</v>
      </c>
      <c r="K25" s="1045"/>
    </row>
    <row r="26" spans="1:11" ht="14.45" customHeight="1" thickTop="1" x14ac:dyDescent="0.15">
      <c r="A26" s="47" t="s">
        <v>39</v>
      </c>
      <c r="B26" s="29" t="s">
        <v>29</v>
      </c>
      <c r="C26" s="106"/>
      <c r="D26" s="106"/>
      <c r="E26" s="29" t="s">
        <v>29</v>
      </c>
      <c r="F26" s="40"/>
      <c r="G26" s="40"/>
      <c r="H26" s="29" t="s">
        <v>29</v>
      </c>
      <c r="I26" s="43">
        <f>COUNTIFS(B26:H26,"&lt;&gt;空",B26:H26,"&lt;&gt;休",B26:H26,"&lt;&gt;調",B26:H26,"&lt;&gt;",B26:H26,"&lt;&gt;調整休")</f>
        <v>3</v>
      </c>
      <c r="J26" s="795">
        <f>SUM(COUNTIF(B26:H26,"9-11,15-19"))*(6)+(COUNTIF(B26:H26,"9-12,16-19"))*(6)+(COUNTIF(B26:H26,"9-13,17-19"))*(6)+(COUNTIF(B26:H26,"9-19"))*(9)+(COUNTIF(B26:H26,"9-17"))*(7.25)+(COUNTIF(B26:H26,"9-16"))*(6.25)+(COUNTIF(B26:H26,"9-15"))*(5.5)+(COUNTIF(B26:H26,"9-14"))*(4.5)+(COUNTIF(B26:H26,"9-13"))*(4)+(COUNTIF(B26:H26,"9-12"))*(3)+(COUNTIF(B26:H26,"9-11:30"))*(2.5)+(COUNTIF(B26:H26,"13-19"))*(5.5)+(COUNTIF(B26:H26,"14-19"))*(4.5)+(COUNTIF(B26:H26,"15-19"))*(4)+(COUNTIF(B26:H26,"16-19"))*(3)+(COUNTIF(B26:H26,"16:30-19"))*(2.5)+(COUNTIF(B26:H26,"10-14"))*(4)</f>
        <v>12</v>
      </c>
      <c r="K26" s="796"/>
    </row>
    <row r="27" spans="1:11" ht="14.45" customHeight="1" x14ac:dyDescent="0.15">
      <c r="A27" s="22" t="s">
        <v>0</v>
      </c>
      <c r="B27" s="23">
        <v>45817</v>
      </c>
      <c r="C27" s="23">
        <v>45818</v>
      </c>
      <c r="D27" s="23">
        <v>45819</v>
      </c>
      <c r="E27" s="23">
        <v>45820</v>
      </c>
      <c r="F27" s="23">
        <v>45821</v>
      </c>
      <c r="G27" s="23">
        <v>45822</v>
      </c>
      <c r="H27" s="23">
        <v>45823</v>
      </c>
      <c r="I27" s="131"/>
      <c r="J27" s="799" t="s">
        <v>2</v>
      </c>
      <c r="K27" s="800"/>
    </row>
    <row r="28" spans="1:11" ht="14.45" customHeight="1" x14ac:dyDescent="0.15">
      <c r="A28" s="22" t="s">
        <v>3</v>
      </c>
      <c r="B28" s="2" t="s">
        <v>4</v>
      </c>
      <c r="C28" s="21" t="s">
        <v>5</v>
      </c>
      <c r="D28" s="21" t="s">
        <v>6</v>
      </c>
      <c r="E28" s="2" t="s">
        <v>7</v>
      </c>
      <c r="F28" s="2" t="s">
        <v>8</v>
      </c>
      <c r="G28" s="2" t="s">
        <v>9</v>
      </c>
      <c r="H28" s="24" t="s">
        <v>10</v>
      </c>
      <c r="I28" s="133"/>
      <c r="J28" s="801"/>
      <c r="K28" s="802"/>
    </row>
    <row r="29" spans="1:11" ht="14.45" customHeight="1" x14ac:dyDescent="0.15">
      <c r="A29" s="126" t="s">
        <v>13</v>
      </c>
      <c r="B29" s="12"/>
      <c r="C29" s="21"/>
      <c r="D29" s="21"/>
      <c r="E29" s="12"/>
      <c r="F29" s="12"/>
      <c r="G29" s="12"/>
      <c r="H29" s="12"/>
      <c r="I29" s="5"/>
      <c r="J29" s="693"/>
      <c r="K29" s="692"/>
    </row>
    <row r="30" spans="1:11" ht="14.45" customHeight="1" x14ac:dyDescent="0.15">
      <c r="A30" s="19" t="s">
        <v>37</v>
      </c>
      <c r="B30" s="12" t="s">
        <v>21</v>
      </c>
      <c r="C30" s="21"/>
      <c r="D30" s="11"/>
      <c r="E30" s="12" t="s">
        <v>21</v>
      </c>
      <c r="F30" s="12"/>
      <c r="G30" s="16" t="s">
        <v>40</v>
      </c>
      <c r="H30" s="12"/>
      <c r="I30" s="5">
        <f t="shared" ref="I30:I38" si="6">COUNTIFS(B30:H30,"&lt;&gt;空",B30:H30,"&lt;&gt;休",B30:H30,"&lt;&gt;調",B30:H30,"&lt;&gt;",B30:H30,"&lt;&gt;調整休")</f>
        <v>3</v>
      </c>
      <c r="J30" s="758">
        <f t="shared" ref="J30:J32" si="7">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草加9-14"))*(4.5)+(COUNTIF(B30:H30,"新田9-14"))*(4.5)+(COUNTIF(B30:H30,"新田14-19"))*(4.5)</f>
        <v>15</v>
      </c>
      <c r="K30" s="759"/>
    </row>
    <row r="31" spans="1:11" ht="14.45" customHeight="1" x14ac:dyDescent="0.15">
      <c r="A31" s="19" t="s">
        <v>19</v>
      </c>
      <c r="B31" s="12" t="s">
        <v>20</v>
      </c>
      <c r="C31" s="21"/>
      <c r="D31" s="11"/>
      <c r="E31" s="12" t="s">
        <v>20</v>
      </c>
      <c r="F31" s="12"/>
      <c r="G31" s="12" t="s">
        <v>22</v>
      </c>
      <c r="H31" s="16" t="s">
        <v>74</v>
      </c>
      <c r="I31" s="5">
        <f t="shared" si="6"/>
        <v>4</v>
      </c>
      <c r="J31" s="758">
        <f t="shared" si="7"/>
        <v>20.5</v>
      </c>
      <c r="K31" s="759"/>
    </row>
    <row r="32" spans="1:11" ht="14.45" customHeight="1" x14ac:dyDescent="0.15">
      <c r="A32" s="20" t="s">
        <v>26</v>
      </c>
      <c r="B32" s="12"/>
      <c r="C32" s="21"/>
      <c r="D32" s="11"/>
      <c r="E32" s="12" t="s">
        <v>20</v>
      </c>
      <c r="F32" s="12" t="s">
        <v>20</v>
      </c>
      <c r="G32" s="12"/>
      <c r="H32" s="12" t="s">
        <v>51</v>
      </c>
      <c r="I32" s="5">
        <f t="shared" si="6"/>
        <v>3</v>
      </c>
      <c r="J32" s="758">
        <f t="shared" si="7"/>
        <v>14.5</v>
      </c>
      <c r="K32" s="759"/>
    </row>
    <row r="33" spans="1:11" ht="14.45" customHeight="1" x14ac:dyDescent="0.15">
      <c r="A33" s="20" t="s">
        <v>62</v>
      </c>
      <c r="B33" s="12" t="s">
        <v>20</v>
      </c>
      <c r="C33" s="21"/>
      <c r="D33" s="32"/>
      <c r="E33" s="93" t="s">
        <v>84</v>
      </c>
      <c r="F33" s="12" t="s">
        <v>20</v>
      </c>
      <c r="G33" s="12" t="s">
        <v>27</v>
      </c>
      <c r="H33" s="12"/>
      <c r="I33" s="5">
        <f t="shared" si="6"/>
        <v>4</v>
      </c>
      <c r="J33" s="758">
        <f>SUM(COUNTIF(B33:H33,"9-11,15-19"))*(6)+(COUNTIF(B33:H33,"9-12,16-19"))*(6)+(COUNTIF(B33:H33,"9-13,17-19"))*(6)+(COUNTIF(B33:H33,"9-19"))*(9)+(COUNTIF(B33:H33,"9-17"))*(7.25)+(COUNTIF(B33:H33,"9-16"))*(6.25)+(COUNTIF(B33:H33,"9-15"))*(5.5)+(COUNTIF(B33:H33,"9-14"))*(4.5)+(COUNTIF(B33:H33,"9-13"))*(4)+(COUNTIF(B33:H33,"9-12"))*(3)+(COUNTIF(B33:H33,"9-11:30"))*(2.5)+(COUNTIF(B33:H33,"13-19"))*(5.5)+(COUNTIF(B33:H33,"14-19"))*(4.5)+(COUNTIF(B33:H33,"15-19"))*(4)+(COUNTIF(B33:H33,"16-19"))*(3)+(COUNTIF(B33:H33,"16:30-19"))*(2.5)+(COUNTIF(B33:H33,"10-14"))*(4)+(COUNTIF(B33:H33,"草加9-14"))*(4.5)+(COUNTIF(B33:H33,"新田9-14"))*(4.5)+(COUNTIF(B33:H33,"新田14-19"))*(4.5)</f>
        <v>16.5</v>
      </c>
      <c r="K33" s="759"/>
    </row>
    <row r="34" spans="1:11" ht="14.45" customHeight="1" x14ac:dyDescent="0.15">
      <c r="A34" s="20" t="s">
        <v>124</v>
      </c>
      <c r="B34" s="93" t="s">
        <v>84</v>
      </c>
      <c r="C34" s="11"/>
      <c r="D34" s="11"/>
      <c r="E34" s="93" t="s">
        <v>84</v>
      </c>
      <c r="F34" s="103" t="s">
        <v>57</v>
      </c>
      <c r="G34" s="12" t="s">
        <v>21</v>
      </c>
      <c r="H34" s="12" t="s">
        <v>20</v>
      </c>
      <c r="I34" s="5">
        <f t="shared" si="6"/>
        <v>5</v>
      </c>
      <c r="J34" s="758">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草加9-14"))*(4.5)+(COUNTIF(B34:H34,"新田9-14"))*(4.5)+(COUNTIF(B34:H34,"新田14-19"))*(4.5)</f>
        <v>22.5</v>
      </c>
      <c r="K34" s="759"/>
    </row>
    <row r="35" spans="1:11" ht="14.45" customHeight="1" x14ac:dyDescent="0.15">
      <c r="A35" s="71" t="s">
        <v>196</v>
      </c>
      <c r="B35" s="12" t="s">
        <v>21</v>
      </c>
      <c r="C35" s="32"/>
      <c r="D35" s="32"/>
      <c r="E35" s="12"/>
      <c r="F35" s="12" t="s">
        <v>21</v>
      </c>
      <c r="G35" s="12"/>
      <c r="H35" s="12" t="s">
        <v>20</v>
      </c>
      <c r="I35" s="5">
        <f t="shared" si="6"/>
        <v>3</v>
      </c>
      <c r="J35" s="758">
        <f>SUM(COUNTIF(B35:H35,"9-11,15-19"))*(6)+(COUNTIF(B35:H35,"9-12,16-19"))*(6)+(COUNTIF(B35:H35,"9-13,17-19"))*(6)+(COUNTIF(B35:H35,"9-19"))*(9)+(COUNTIF(B35:H35,"9-17"))*(7.25)+(COUNTIF(B35:H35,"9-16"))*(6.25)+(COUNTIF(B35:H35,"9-15"))*(5.5)+(COUNTIF(B35:H35,"9-14"))*(4.5)+(COUNTIF(B35:H35,"9-13"))*(4)+(COUNTIF(B35:H35,"9-12"))*(3)+(COUNTIF(B35:H35,"9-11:30"))*(2.5)+(COUNTIF(B35:H35,"13-19"))*(5.5)+(COUNTIF(B35:H35,"14-19"))*(4.5)+(COUNTIF(B35:H35,"15-19"))*(4)+(COUNTIF(B35:H35,"16-19"))*(3)+(COUNTIF(B35:H35,"16:30-19"))*(2.5)+(COUNTIF(B35:H35,"10-14"))*(4)+(COUNTIF(B35:H35,"草加9-14"))*(4.5)+(COUNTIF(B35:H35,"新田9-14"))*(4.5)+(COUNTIF(B35:H35,"新田14-19"))*(4.5)</f>
        <v>13.5</v>
      </c>
      <c r="K35" s="759"/>
    </row>
    <row r="36" spans="1:11" ht="14.45" customHeight="1" x14ac:dyDescent="0.15">
      <c r="A36" s="71" t="s">
        <v>200</v>
      </c>
      <c r="B36" s="12"/>
      <c r="C36" s="32"/>
      <c r="D36" s="32"/>
      <c r="E36" s="12" t="s">
        <v>20</v>
      </c>
      <c r="F36" s="12"/>
      <c r="G36" s="12" t="s">
        <v>20</v>
      </c>
      <c r="H36" s="12" t="s">
        <v>20</v>
      </c>
      <c r="I36" s="5">
        <f t="shared" si="6"/>
        <v>3</v>
      </c>
      <c r="J36" s="758">
        <f>SUM(COUNTIF(B36:H36,"9-11,15-19"))*(6)+(COUNTIF(B36:H36,"9-12,16-19"))*(6)+(COUNTIF(B36:H36,"9-13,17-19"))*(6)+(COUNTIF(B36:H36,"9-19"))*(9)+(COUNTIF(B36:H36,"9-17"))*(7.25)+(COUNTIF(B36:H36,"9-16"))*(6.25)+(COUNTIF(B36:H36,"9-15"))*(5.5)+(COUNTIF(B36:H36,"9-14"))*(4.5)+(COUNTIF(B36:H36,"9-13"))*(4)+(COUNTIF(B36:H36,"9-12"))*(3)+(COUNTIF(B36:H36,"9-11:30"))*(2.5)+(COUNTIF(B36:H36,"13-19"))*(5.5)+(COUNTIF(B36:H36,"14-19"))*(4.5)+(COUNTIF(B36:H36,"15-19"))*(4)+(COUNTIF(B36:H36,"16-19"))*(3)+(COUNTIF(B36:H36,"16:30-19"))*(2.5)+(COUNTIF(B36:H36,"10-14"))*(4)+(COUNTIF(B36:H36,"草加9-14"))*(4.5)+(COUNTIF(B36:H36,"新田9-14"))*(4.5)+(COUNTIF(B36:H36,"新田14-19"))*(4.5)</f>
        <v>13.5</v>
      </c>
      <c r="K36" s="759"/>
    </row>
    <row r="37" spans="1:11" ht="14.45" customHeight="1" thickBot="1" x14ac:dyDescent="0.2">
      <c r="A37" s="248" t="s">
        <v>38</v>
      </c>
      <c r="B37" s="249" t="s">
        <v>21</v>
      </c>
      <c r="C37" s="250"/>
      <c r="D37" s="250"/>
      <c r="E37" s="249"/>
      <c r="F37" s="249" t="s">
        <v>21</v>
      </c>
      <c r="G37" s="251" t="s">
        <v>56</v>
      </c>
      <c r="H37" s="251" t="s">
        <v>56</v>
      </c>
      <c r="I37" s="252">
        <f t="shared" si="6"/>
        <v>4</v>
      </c>
      <c r="J37" s="1044">
        <f>SUM(COUNTIF(B37:H37,"9-11,15-19"))*(6)+(COUNTIF(B37:H37,"9-12,16-19"))*(6)+(COUNTIF(B37:H37,"9-13,17-19"))*(6)+(COUNTIF(B37:H37,"9-19"))*(9)+(COUNTIF(B37:H37,"9-17"))*(7.25)+(COUNTIF(B37:H37,"9-16"))*(6.25)+(COUNTIF(B37:H37,"9-15"))*(5.5)+(COUNTIF(B37:H37,"9-14"))*(4.5)+(COUNTIF(B37:H37,"9-13"))*(4)+(COUNTIF(B37:H37,"9-12"))*(3)+(COUNTIF(B37:H37,"9-11:30"))*(2.5)+(COUNTIF(B37:H37,"13-19"))*(5.5)+(COUNTIF(B37:H37,"14-19"))*(4.5)+(COUNTIF(B37:H37,"15-19"))*(4)+(COUNTIF(B37:H37,"16-19"))*(3)+(COUNTIF(B37:H37,"16:30-19"))*(2.5)+(COUNTIF(B37:H37,"10-14"))*(4)+(COUNTIF(B37:H37,"草加9-14"))*(4.5)+(COUNTIF(B37:H37,"新田9-14"))*(4.5)+(COUNTIF(B37:H37,"新田14-19"))*(4.5)</f>
        <v>18</v>
      </c>
      <c r="K37" s="1045"/>
    </row>
    <row r="38" spans="1:11" ht="14.45" customHeight="1" thickTop="1" x14ac:dyDescent="0.15">
      <c r="A38" s="47" t="s">
        <v>39</v>
      </c>
      <c r="B38" s="29" t="s">
        <v>29</v>
      </c>
      <c r="C38" s="106"/>
      <c r="D38" s="106"/>
      <c r="E38" s="29" t="s">
        <v>29</v>
      </c>
      <c r="F38" s="40"/>
      <c r="G38" s="29"/>
      <c r="H38" s="29" t="s">
        <v>29</v>
      </c>
      <c r="I38" s="43">
        <f t="shared" si="6"/>
        <v>3</v>
      </c>
      <c r="J38" s="795">
        <f>SUM(COUNTIF(B38:H38,"9-11,15-19"))*(6)+(COUNTIF(B38:H38,"9-12,16-19"))*(6)+(COUNTIF(B38:H38,"9-13,17-19"))*(6)+(COUNTIF(B38:H38,"9-19"))*(9)+(COUNTIF(B38:H38,"9-17"))*(7.25)+(COUNTIF(B38:H38,"9-16"))*(6.25)+(COUNTIF(B38:H38,"9-15"))*(5.5)+(COUNTIF(B38:H38,"9-14"))*(4.5)+(COUNTIF(B38:H38,"9-13"))*(4)+(COUNTIF(B38:H38,"9-12"))*(3)+(COUNTIF(B38:H38,"9-11:30"))*(2.5)+(COUNTIF(B38:H38,"13-19"))*(5.5)+(COUNTIF(B38:H38,"14-19"))*(4.5)+(COUNTIF(B38:H38,"15-19"))*(4)+(COUNTIF(B38:H38,"16-19"))*(3)+(COUNTIF(B38:H38,"16:30-19"))*(2.5)+(COUNTIF(B38:H38,"10-14"))*(4)</f>
        <v>12</v>
      </c>
      <c r="K38" s="796"/>
    </row>
    <row r="39" spans="1:11" ht="14.45" customHeight="1" x14ac:dyDescent="0.15">
      <c r="A39" s="22" t="s">
        <v>0</v>
      </c>
      <c r="B39" s="90">
        <v>45824</v>
      </c>
      <c r="C39" s="90">
        <v>45825</v>
      </c>
      <c r="D39" s="90">
        <v>45826</v>
      </c>
      <c r="E39" s="90">
        <v>45827</v>
      </c>
      <c r="F39" s="90">
        <v>45828</v>
      </c>
      <c r="G39" s="90">
        <v>45829</v>
      </c>
      <c r="H39" s="90">
        <v>45830</v>
      </c>
      <c r="I39" s="131"/>
      <c r="J39" s="799" t="s">
        <v>2</v>
      </c>
      <c r="K39" s="800"/>
    </row>
    <row r="40" spans="1:11" ht="14.45" customHeight="1" x14ac:dyDescent="0.15">
      <c r="A40" s="22" t="s">
        <v>3</v>
      </c>
      <c r="B40" s="2" t="s">
        <v>4</v>
      </c>
      <c r="C40" s="21" t="s">
        <v>5</v>
      </c>
      <c r="D40" s="21" t="s">
        <v>6</v>
      </c>
      <c r="E40" s="2" t="s">
        <v>7</v>
      </c>
      <c r="F40" s="2" t="s">
        <v>8</v>
      </c>
      <c r="G40" s="2" t="s">
        <v>9</v>
      </c>
      <c r="H40" s="24" t="s">
        <v>10</v>
      </c>
      <c r="I40" s="133"/>
      <c r="J40" s="801"/>
      <c r="K40" s="802"/>
    </row>
    <row r="41" spans="1:11" ht="14.45" customHeight="1" x14ac:dyDescent="0.15">
      <c r="A41" s="126" t="s">
        <v>12</v>
      </c>
      <c r="B41" s="12"/>
      <c r="C41" s="21"/>
      <c r="D41" s="21"/>
      <c r="E41" s="12"/>
      <c r="F41" s="12"/>
      <c r="G41" s="12"/>
      <c r="H41" s="12"/>
      <c r="I41" s="5"/>
      <c r="J41" s="682"/>
      <c r="K41" s="692"/>
    </row>
    <row r="42" spans="1:11" ht="14.45" customHeight="1" x14ac:dyDescent="0.15">
      <c r="A42" s="19" t="s">
        <v>37</v>
      </c>
      <c r="B42" s="12" t="s">
        <v>21</v>
      </c>
      <c r="C42" s="21"/>
      <c r="D42" s="11"/>
      <c r="E42" s="12" t="s">
        <v>21</v>
      </c>
      <c r="F42" s="12"/>
      <c r="G42" s="16" t="s">
        <v>40</v>
      </c>
      <c r="H42" s="12" t="s">
        <v>20</v>
      </c>
      <c r="I42" s="5">
        <f t="shared" ref="I42:I45" si="8">COUNTIFS(B42:H42,"&lt;&gt;空",B42:H42,"&lt;&gt;休",B42:H42,"&lt;&gt;調",B42:H42,"&lt;&gt;",B42:H42,"&lt;&gt;調整休")</f>
        <v>4</v>
      </c>
      <c r="J42" s="758">
        <f t="shared" ref="J42:J44" si="9">SUM(COUNTIF(B42:H42,"9-11,15-19"))*(6)+(COUNTIF(B42:H42,"9-12,16-19"))*(6)+(COUNTIF(B42:H42,"9-13,17-19"))*(6)+(COUNTIF(B42:H42,"9-19"))*(9)+(COUNTIF(B42:H42,"9-17"))*(7.25)+(COUNTIF(B42:H42,"9-16"))*(6.25)+(COUNTIF(B42:H42,"9-15"))*(5.5)+(COUNTIF(B42:H42,"9-14"))*(4.5)+(COUNTIF(B42:H42,"9-13"))*(4)+(COUNTIF(B42:H42,"9-12"))*(3)+(COUNTIF(B42:H42,"9-11:30"))*(2.5)+(COUNTIF(B42:H42,"13-19"))*(5.5)+(COUNTIF(B42:H42,"14-19"))*(4.5)+(COUNTIF(B42:H42,"15-19"))*(4)+(COUNTIF(B42:H42,"16-19"))*(3)+(COUNTIF(B42:H42,"16:30-19"))*(2.5)+(COUNTIF(B42:H42,"10-14"))*(4)+(COUNTIF(B42:H42,"草加9-14"))*(4.5)+(COUNTIF(B42:H42,"新田9-14"))*(4.5)+(COUNTIF(B42:H42,"新田14-19"))*(4.5)</f>
        <v>19.5</v>
      </c>
      <c r="K42" s="759"/>
    </row>
    <row r="43" spans="1:11" ht="14.45" customHeight="1" x14ac:dyDescent="0.15">
      <c r="A43" s="19" t="s">
        <v>19</v>
      </c>
      <c r="B43" s="12"/>
      <c r="C43" s="21"/>
      <c r="D43" s="11"/>
      <c r="E43" s="12" t="s">
        <v>20</v>
      </c>
      <c r="F43" s="12"/>
      <c r="G43" s="12" t="s">
        <v>22</v>
      </c>
      <c r="H43" s="16" t="s">
        <v>41</v>
      </c>
      <c r="I43" s="5">
        <f t="shared" si="8"/>
        <v>3</v>
      </c>
      <c r="J43" s="758">
        <f t="shared" si="9"/>
        <v>16</v>
      </c>
      <c r="K43" s="759"/>
    </row>
    <row r="44" spans="1:11" ht="14.45" customHeight="1" x14ac:dyDescent="0.15">
      <c r="A44" s="20" t="s">
        <v>26</v>
      </c>
      <c r="B44" s="12" t="s">
        <v>20</v>
      </c>
      <c r="C44" s="21"/>
      <c r="D44" s="11"/>
      <c r="E44" s="12" t="s">
        <v>20</v>
      </c>
      <c r="F44" s="12"/>
      <c r="G44" s="12"/>
      <c r="H44" s="12" t="s">
        <v>51</v>
      </c>
      <c r="I44" s="5">
        <f t="shared" si="8"/>
        <v>3</v>
      </c>
      <c r="J44" s="758">
        <f t="shared" si="9"/>
        <v>14.5</v>
      </c>
      <c r="K44" s="759"/>
    </row>
    <row r="45" spans="1:11" ht="14.45" customHeight="1" x14ac:dyDescent="0.15">
      <c r="A45" s="20" t="s">
        <v>62</v>
      </c>
      <c r="B45" s="12" t="s">
        <v>20</v>
      </c>
      <c r="C45" s="21"/>
      <c r="D45" s="32"/>
      <c r="E45" s="93" t="s">
        <v>84</v>
      </c>
      <c r="F45" s="12" t="s">
        <v>20</v>
      </c>
      <c r="G45" s="12" t="s">
        <v>27</v>
      </c>
      <c r="H45" s="12"/>
      <c r="I45" s="5">
        <f t="shared" si="8"/>
        <v>4</v>
      </c>
      <c r="J45" s="758">
        <f>SUM(COUNTIF(B45:H45,"9-11,15-19"))*(6)+(COUNTIF(B45:H45,"9-12,16-19"))*(6)+(COUNTIF(B45:H45,"9-13,17-19"))*(6)+(COUNTIF(B45:H45,"9-19"))*(9)+(COUNTIF(B45:H45,"9-17"))*(7.25)+(COUNTIF(B45:H45,"9-16"))*(6.25)+(COUNTIF(B45:H45,"9-15"))*(5.5)+(COUNTIF(B45:H45,"9-14"))*(4.5)+(COUNTIF(B45:H45,"9-13"))*(4)+(COUNTIF(B45:H45,"9-12"))*(3)+(COUNTIF(B45:H45,"9-11:30"))*(2.5)+(COUNTIF(B45:H45,"13-19"))*(5.5)+(COUNTIF(B45:H45,"14-19"))*(4.5)+(COUNTIF(B45:H45,"15-19"))*(4)+(COUNTIF(B45:H45,"16-19"))*(3)+(COUNTIF(B45:H45,"16:30-19"))*(2.5)+(COUNTIF(B45:H45,"10-14"))*(4)+(COUNTIF(B45:H45,"草加9-14"))*(4.5)+(COUNTIF(B45:H45,"新田9-14"))*(4.5)+(COUNTIF(B45:H45,"新田14-19"))*(4.5)</f>
        <v>16.5</v>
      </c>
      <c r="K45" s="759"/>
    </row>
    <row r="46" spans="1:11" ht="14.45" customHeight="1" x14ac:dyDescent="0.15">
      <c r="A46" s="20" t="s">
        <v>124</v>
      </c>
      <c r="B46" s="93" t="s">
        <v>84</v>
      </c>
      <c r="C46" s="11"/>
      <c r="D46" s="11"/>
      <c r="E46" s="93" t="s">
        <v>84</v>
      </c>
      <c r="F46" s="12" t="s">
        <v>20</v>
      </c>
      <c r="G46" s="12" t="s">
        <v>21</v>
      </c>
      <c r="H46" s="12" t="s">
        <v>20</v>
      </c>
      <c r="I46" s="5">
        <f>COUNTIFS(B46:H46,"&lt;&gt;空",B46:H46,"&lt;&gt;休",B46:H46,"&lt;&gt;調",B46:H46,"&lt;&gt;",B46:H46,"&lt;&gt;調整休")</f>
        <v>5</v>
      </c>
      <c r="J46" s="758">
        <f>SUM(COUNTIF(B46:H46,"9-11,15-19"))*(6)+(COUNTIF(B46:H46,"9-12,16-19"))*(6)+(COUNTIF(B46:H46,"9-13,17-19"))*(6)+(COUNTIF(B46:H46,"9-19"))*(9)+(COUNTIF(B46:H46,"9-17"))*(7.25)+(COUNTIF(B46:H46,"9-16"))*(6.25)+(COUNTIF(B46:H46,"9-15"))*(5.5)+(COUNTIF(B46:H46,"9-14"))*(4.5)+(COUNTIF(B46:H46,"9-13"))*(4)+(COUNTIF(B46:H46,"9-12"))*(3)+(COUNTIF(B46:H46,"9-11:30"))*(2.5)+(COUNTIF(B46:H46,"13-19"))*(5.5)+(COUNTIF(B46:H46,"14-19"))*(4.5)+(COUNTIF(B46:H46,"15-19"))*(4)+(COUNTIF(B46:H46,"16-19"))*(3)+(COUNTIF(B46:H46,"16:30-19"))*(2.5)+(COUNTIF(B46:H46,"10-14"))*(4)+(COUNTIF(B46:H46,"草加9-14"))*(4.5)+(COUNTIF(B46:H46,"新田9-14"))*(4.5)+(COUNTIF(B46:H46,"新田14-19"))*(4.5)</f>
        <v>22.5</v>
      </c>
      <c r="K46" s="759"/>
    </row>
    <row r="47" spans="1:11" ht="14.45" customHeight="1" x14ac:dyDescent="0.15">
      <c r="A47" s="71" t="s">
        <v>196</v>
      </c>
      <c r="B47" s="12" t="s">
        <v>21</v>
      </c>
      <c r="C47" s="32"/>
      <c r="D47" s="32"/>
      <c r="E47" s="12"/>
      <c r="F47" s="12" t="s">
        <v>21</v>
      </c>
      <c r="G47" s="12"/>
      <c r="H47" s="12" t="s">
        <v>20</v>
      </c>
      <c r="I47" s="5">
        <f t="shared" ref="I47:I49" si="10">COUNTIFS(B47:H47,"&lt;&gt;空",B47:H47,"&lt;&gt;休",B47:H47,"&lt;&gt;調",B47:H47,"&lt;&gt;",B47:H47,"&lt;&gt;調整休")</f>
        <v>3</v>
      </c>
      <c r="J47" s="758">
        <f>SUM(COUNTIF(B47:H47,"9-11,15-19"))*(6)+(COUNTIF(B47:H47,"9-12,16-19"))*(6)+(COUNTIF(B47:H47,"9-13,17-19"))*(6)+(COUNTIF(B47:H47,"9-19"))*(9)+(COUNTIF(B47:H47,"9-17"))*(7.25)+(COUNTIF(B47:H47,"9-16"))*(6.25)+(COUNTIF(B47:H47,"9-15"))*(5.5)+(COUNTIF(B47:H47,"9-14"))*(4.5)+(COUNTIF(B47:H47,"9-13"))*(4)+(COUNTIF(B47:H47,"9-12"))*(3)+(COUNTIF(B47:H47,"9-11:30"))*(2.5)+(COUNTIF(B47:H47,"13-19"))*(5.5)+(COUNTIF(B47:H47,"14-19"))*(4.5)+(COUNTIF(B47:H47,"15-19"))*(4)+(COUNTIF(B47:H47,"16-19"))*(3)+(COUNTIF(B47:H47,"16:30-19"))*(2.5)+(COUNTIF(B47:H47,"10-14"))*(4)+(COUNTIF(B47:H47,"草加9-14"))*(4.5)+(COUNTIF(B47:H47,"新田9-14"))*(4.5)+(COUNTIF(B47:H47,"新田14-19"))*(4.5)</f>
        <v>13.5</v>
      </c>
      <c r="K47" s="759"/>
    </row>
    <row r="48" spans="1:11" ht="14.45" customHeight="1" x14ac:dyDescent="0.15">
      <c r="A48" s="71" t="s">
        <v>200</v>
      </c>
      <c r="B48" s="12"/>
      <c r="C48" s="32"/>
      <c r="D48" s="32"/>
      <c r="E48" s="12" t="s">
        <v>20</v>
      </c>
      <c r="F48" s="12"/>
      <c r="G48" s="12" t="s">
        <v>20</v>
      </c>
      <c r="H48" s="12" t="s">
        <v>20</v>
      </c>
      <c r="I48" s="5">
        <f t="shared" si="10"/>
        <v>3</v>
      </c>
      <c r="J48" s="758">
        <f>SUM(COUNTIF(B48:H48,"9-11,15-19"))*(6)+(COUNTIF(B48:H48,"9-12,16-19"))*(6)+(COUNTIF(B48:H48,"9-13,17-19"))*(6)+(COUNTIF(B48:H48,"9-19"))*(9)+(COUNTIF(B48:H48,"9-17"))*(7.25)+(COUNTIF(B48:H48,"9-16"))*(6.25)+(COUNTIF(B48:H48,"9-15"))*(5.5)+(COUNTIF(B48:H48,"9-14"))*(4.5)+(COUNTIF(B48:H48,"9-13"))*(4)+(COUNTIF(B48:H48,"9-12"))*(3)+(COUNTIF(B48:H48,"9-11:30"))*(2.5)+(COUNTIF(B48:H48,"13-19"))*(5.5)+(COUNTIF(B48:H48,"14-19"))*(4.5)+(COUNTIF(B48:H48,"15-19"))*(4)+(COUNTIF(B48:H48,"16-19"))*(3)+(COUNTIF(B48:H48,"16:30-19"))*(2.5)+(COUNTIF(B48:H48,"10-14"))*(4)+(COUNTIF(B48:H48,"草加9-14"))*(4.5)+(COUNTIF(B48:H48,"新田9-14"))*(4.5)+(COUNTIF(B48:H48,"新田14-19"))*(4.5)</f>
        <v>13.5</v>
      </c>
      <c r="K48" s="759"/>
    </row>
    <row r="49" spans="1:14" ht="14.45" customHeight="1" thickBot="1" x14ac:dyDescent="0.2">
      <c r="A49" s="248" t="s">
        <v>38</v>
      </c>
      <c r="B49" s="249" t="s">
        <v>21</v>
      </c>
      <c r="C49" s="250"/>
      <c r="D49" s="250"/>
      <c r="E49" s="249"/>
      <c r="F49" s="249" t="s">
        <v>21</v>
      </c>
      <c r="G49" s="251" t="s">
        <v>57</v>
      </c>
      <c r="H49" s="251" t="s">
        <v>56</v>
      </c>
      <c r="I49" s="252">
        <f t="shared" si="10"/>
        <v>4</v>
      </c>
      <c r="J49" s="1044">
        <f>SUM(COUNTIF(B49:H49,"9-11,15-19"))*(6)+(COUNTIF(B49:H49,"9-12,16-19"))*(6)+(COUNTIF(B49:H49,"9-13,17-19"))*(6)+(COUNTIF(B49:H49,"9-19"))*(9)+(COUNTIF(B49:H49,"9-17"))*(7.25)+(COUNTIF(B49:H49,"9-16"))*(6.25)+(COUNTIF(B49:H49,"9-15"))*(5.5)+(COUNTIF(B49:H49,"9-14"))*(4.5)+(COUNTIF(B49:H49,"9-13"))*(4)+(COUNTIF(B49:H49,"9-12"))*(3)+(COUNTIF(B49:H49,"9-11:30"))*(2.5)+(COUNTIF(B49:H49,"13-19"))*(5.5)+(COUNTIF(B49:H49,"14-19"))*(4.5)+(COUNTIF(B49:H49,"15-19"))*(4)+(COUNTIF(B49:H49,"16-19"))*(3)+(COUNTIF(B49:H49,"16:30-19"))*(2.5)+(COUNTIF(B49:H49,"10-14"))*(4)+(COUNTIF(B49:H49,"草加9-14"))*(4.5)+(COUNTIF(B49:H49,"新田9-14"))*(4.5)+(COUNTIF(B49:H49,"新田14-19"))*(4.5)</f>
        <v>18</v>
      </c>
      <c r="K49" s="1045"/>
    </row>
    <row r="50" spans="1:14" ht="14.45" customHeight="1" thickTop="1" x14ac:dyDescent="0.15">
      <c r="A50" s="47" t="s">
        <v>39</v>
      </c>
      <c r="B50" s="29" t="s">
        <v>29</v>
      </c>
      <c r="C50" s="106"/>
      <c r="D50" s="106"/>
      <c r="E50" s="29" t="s">
        <v>29</v>
      </c>
      <c r="F50" s="40"/>
      <c r="G50" s="40"/>
      <c r="H50" s="29" t="s">
        <v>29</v>
      </c>
      <c r="I50" s="43">
        <f>COUNTIFS(B50:H50,"&lt;&gt;空",B50:H50,"&lt;&gt;休",B50:H50,"&lt;&gt;調",B50:H50,"&lt;&gt;",B50:H50,"&lt;&gt;調整休")</f>
        <v>3</v>
      </c>
      <c r="J50" s="795">
        <f>SUM(COUNTIF(B50:H50,"9-11,15-19"))*(6)+(COUNTIF(B50:H50,"9-12,16-19"))*(6)+(COUNTIF(B50:H50,"9-13,17-19"))*(6)+(COUNTIF(B50:H50,"9-19"))*(9)+(COUNTIF(B50:H50,"9-17"))*(7.25)+(COUNTIF(B50:H50,"9-16"))*(6.25)+(COUNTIF(B50:H50,"9-15"))*(5.5)+(COUNTIF(B50:H50,"9-14"))*(4.5)+(COUNTIF(B50:H50,"9-13"))*(4)+(COUNTIF(B50:H50,"9-12"))*(3)+(COUNTIF(B50:H50,"9-11:30"))*(2.5)+(COUNTIF(B50:H50,"13-19"))*(5.5)+(COUNTIF(B50:H50,"14-19"))*(4.5)+(COUNTIF(B50:H50,"15-19"))*(4)+(COUNTIF(B50:H50,"16-19"))*(3)+(COUNTIF(B50:H50,"16:30-19"))*(2.5)+(COUNTIF(B50:H50,"10-14"))*(4)</f>
        <v>12</v>
      </c>
      <c r="K50" s="796"/>
    </row>
    <row r="51" spans="1:14" ht="14.45" customHeight="1" x14ac:dyDescent="0.15">
      <c r="A51" s="22" t="s">
        <v>0</v>
      </c>
      <c r="B51" s="23">
        <v>45831</v>
      </c>
      <c r="C51" s="23">
        <v>45832</v>
      </c>
      <c r="D51" s="23">
        <v>45833</v>
      </c>
      <c r="E51" s="23">
        <v>45834</v>
      </c>
      <c r="F51" s="23">
        <v>45835</v>
      </c>
      <c r="G51" s="23">
        <v>45836</v>
      </c>
      <c r="H51" s="23">
        <v>45837</v>
      </c>
      <c r="I51" s="131"/>
      <c r="J51" s="799" t="s">
        <v>2</v>
      </c>
      <c r="K51" s="800"/>
    </row>
    <row r="52" spans="1:14" ht="14.45" customHeight="1" x14ac:dyDescent="0.15">
      <c r="A52" s="22" t="s">
        <v>3</v>
      </c>
      <c r="B52" s="2" t="s">
        <v>4</v>
      </c>
      <c r="C52" s="316" t="s">
        <v>5</v>
      </c>
      <c r="D52" s="21" t="s">
        <v>6</v>
      </c>
      <c r="E52" s="2" t="s">
        <v>7</v>
      </c>
      <c r="F52" s="2" t="s">
        <v>8</v>
      </c>
      <c r="G52" s="2" t="s">
        <v>9</v>
      </c>
      <c r="H52" s="24" t="s">
        <v>10</v>
      </c>
      <c r="I52" s="133"/>
      <c r="J52" s="801"/>
      <c r="K52" s="802"/>
    </row>
    <row r="53" spans="1:14" ht="14.45" customHeight="1" x14ac:dyDescent="0.15">
      <c r="A53" s="126" t="s">
        <v>13</v>
      </c>
      <c r="B53" s="12"/>
      <c r="C53" s="21"/>
      <c r="D53" s="21"/>
      <c r="E53" s="12"/>
      <c r="F53" s="12"/>
      <c r="G53" s="12"/>
      <c r="H53" s="12"/>
      <c r="I53" s="5"/>
      <c r="J53" s="693"/>
      <c r="K53" s="692"/>
    </row>
    <row r="54" spans="1:14" ht="14.45" customHeight="1" x14ac:dyDescent="0.15">
      <c r="A54" s="19" t="s">
        <v>37</v>
      </c>
      <c r="B54" s="12" t="s">
        <v>21</v>
      </c>
      <c r="C54" s="21"/>
      <c r="D54" s="11"/>
      <c r="E54" s="12" t="s">
        <v>21</v>
      </c>
      <c r="F54" s="12"/>
      <c r="G54" s="16" t="s">
        <v>40</v>
      </c>
      <c r="H54" s="12"/>
      <c r="I54" s="5">
        <f t="shared" ref="I54:I62" si="11">COUNTIFS(B54:H54,"&lt;&gt;空",B54:H54,"&lt;&gt;休",B54:H54,"&lt;&gt;調",B54:H54,"&lt;&gt;",B54:H54,"&lt;&gt;調整休")</f>
        <v>3</v>
      </c>
      <c r="J54" s="758">
        <f t="shared" ref="J54:J56" si="12">SUM(COUNTIF(B54:H54,"9-11,15-19"))*(6)+(COUNTIF(B54:H54,"9-12,16-19"))*(6)+(COUNTIF(B54:H54,"9-13,17-19"))*(6)+(COUNTIF(B54:H54,"9-19"))*(9)+(COUNTIF(B54:H54,"9-17"))*(7.25)+(COUNTIF(B54:H54,"9-16"))*(6.25)+(COUNTIF(B54:H54,"9-15"))*(5.5)+(COUNTIF(B54:H54,"9-14"))*(4.5)+(COUNTIF(B54:H54,"9-13"))*(4)+(COUNTIF(B54:H54,"9-12"))*(3)+(COUNTIF(B54:H54,"9-11:30"))*(2.5)+(COUNTIF(B54:H54,"13-19"))*(5.5)+(COUNTIF(B54:H54,"14-19"))*(4.5)+(COUNTIF(B54:H54,"15-19"))*(4)+(COUNTIF(B54:H54,"16-19"))*(3)+(COUNTIF(B54:H54,"16:30-19"))*(2.5)+(COUNTIF(B54:H54,"10-14"))*(4)+(COUNTIF(B54:H54,"草加9-14"))*(4.5)+(COUNTIF(B54:H54,"新田9-14"))*(4.5)+(COUNTIF(B54:H54,"新田14-19"))*(4.5)</f>
        <v>15</v>
      </c>
      <c r="K54" s="759"/>
    </row>
    <row r="55" spans="1:14" ht="14.45" customHeight="1" x14ac:dyDescent="0.15">
      <c r="A55" s="19" t="s">
        <v>19</v>
      </c>
      <c r="B55" s="12" t="s">
        <v>20</v>
      </c>
      <c r="C55" s="21"/>
      <c r="D55" s="11"/>
      <c r="E55" s="12" t="s">
        <v>20</v>
      </c>
      <c r="F55" s="12"/>
      <c r="G55" s="12" t="s">
        <v>22</v>
      </c>
      <c r="H55" s="16" t="s">
        <v>74</v>
      </c>
      <c r="I55" s="5">
        <f t="shared" si="11"/>
        <v>4</v>
      </c>
      <c r="J55" s="758">
        <f t="shared" si="12"/>
        <v>20.5</v>
      </c>
      <c r="K55" s="759"/>
    </row>
    <row r="56" spans="1:14" ht="14.45" customHeight="1" x14ac:dyDescent="0.15">
      <c r="A56" s="20" t="s">
        <v>26</v>
      </c>
      <c r="B56" s="12"/>
      <c r="C56" s="21"/>
      <c r="D56" s="11"/>
      <c r="E56" s="12" t="s">
        <v>20</v>
      </c>
      <c r="F56" s="12" t="s">
        <v>20</v>
      </c>
      <c r="G56" s="12"/>
      <c r="H56" s="12" t="s">
        <v>51</v>
      </c>
      <c r="I56" s="5">
        <f t="shared" si="11"/>
        <v>3</v>
      </c>
      <c r="J56" s="758">
        <f t="shared" si="12"/>
        <v>14.5</v>
      </c>
      <c r="K56" s="759"/>
    </row>
    <row r="57" spans="1:14" ht="14.45" customHeight="1" x14ac:dyDescent="0.15">
      <c r="A57" s="20" t="s">
        <v>62</v>
      </c>
      <c r="B57" s="12" t="s">
        <v>20</v>
      </c>
      <c r="C57" s="21"/>
      <c r="D57" s="32"/>
      <c r="E57" s="93" t="s">
        <v>84</v>
      </c>
      <c r="F57" s="12" t="s">
        <v>20</v>
      </c>
      <c r="G57" s="12" t="s">
        <v>27</v>
      </c>
      <c r="H57" s="12"/>
      <c r="I57" s="5">
        <f t="shared" si="11"/>
        <v>4</v>
      </c>
      <c r="J57" s="758">
        <f>SUM(COUNTIF(B57:H57,"9-11,15-19"))*(6)+(COUNTIF(B57:H57,"9-12,16-19"))*(6)+(COUNTIF(B57:H57,"9-13,17-19"))*(6)+(COUNTIF(B57:H57,"9-19"))*(9)+(COUNTIF(B57:H57,"9-17"))*(7.25)+(COUNTIF(B57:H57,"9-16"))*(6.25)+(COUNTIF(B57:H57,"9-15"))*(5.5)+(COUNTIF(B57:H57,"9-14"))*(4.5)+(COUNTIF(B57:H57,"9-13"))*(4)+(COUNTIF(B57:H57,"9-12"))*(3)+(COUNTIF(B57:H57,"9-11:30"))*(2.5)+(COUNTIF(B57:H57,"13-19"))*(5.5)+(COUNTIF(B57:H57,"14-19"))*(4.5)+(COUNTIF(B57:H57,"15-19"))*(4)+(COUNTIF(B57:H57,"16-19"))*(3)+(COUNTIF(B57:H57,"16:30-19"))*(2.5)+(COUNTIF(B57:H57,"10-14"))*(4)+(COUNTIF(B57:H57,"草加9-14"))*(4.5)+(COUNTIF(B57:H57,"新田9-14"))*(4.5)+(COUNTIF(B57:H57,"新田14-19"))*(4.5)</f>
        <v>16.5</v>
      </c>
      <c r="K57" s="759"/>
    </row>
    <row r="58" spans="1:14" ht="14.45" customHeight="1" x14ac:dyDescent="0.15">
      <c r="A58" s="20" t="s">
        <v>124</v>
      </c>
      <c r="B58" s="93" t="s">
        <v>84</v>
      </c>
      <c r="C58" s="11"/>
      <c r="D58" s="11"/>
      <c r="E58" s="93" t="s">
        <v>84</v>
      </c>
      <c r="F58" s="103" t="s">
        <v>57</v>
      </c>
      <c r="G58" s="12" t="s">
        <v>21</v>
      </c>
      <c r="H58" s="12" t="s">
        <v>20</v>
      </c>
      <c r="I58" s="5">
        <f t="shared" si="11"/>
        <v>5</v>
      </c>
      <c r="J58" s="758">
        <f>SUM(COUNTIF(B58:H58,"9-11,15-19"))*(6)+(COUNTIF(B58:H58,"9-12,16-19"))*(6)+(COUNTIF(B58:H58,"9-13,17-19"))*(6)+(COUNTIF(B58:H58,"9-19"))*(9)+(COUNTIF(B58:H58,"9-17"))*(7.25)+(COUNTIF(B58:H58,"9-16"))*(6.25)+(COUNTIF(B58:H58,"9-15"))*(5.5)+(COUNTIF(B58:H58,"9-14"))*(4.5)+(COUNTIF(B58:H58,"9-13"))*(4)+(COUNTIF(B58:H58,"9-12"))*(3)+(COUNTIF(B58:H58,"9-11:30"))*(2.5)+(COUNTIF(B58:H58,"13-19"))*(5.5)+(COUNTIF(B58:H58,"14-19"))*(4.5)+(COUNTIF(B58:H58,"15-19"))*(4)+(COUNTIF(B58:H58,"16-19"))*(3)+(COUNTIF(B58:H58,"16:30-19"))*(2.5)+(COUNTIF(B58:H58,"10-14"))*(4)+(COUNTIF(B58:H58,"草加9-14"))*(4.5)+(COUNTIF(B58:H58,"新田9-14"))*(4.5)+(COUNTIF(B58:H58,"新田14-19"))*(4.5)</f>
        <v>22.5</v>
      </c>
      <c r="K58" s="759"/>
    </row>
    <row r="59" spans="1:14" ht="14.45" customHeight="1" x14ac:dyDescent="0.15">
      <c r="A59" s="71" t="s">
        <v>196</v>
      </c>
      <c r="B59" s="12" t="s">
        <v>21</v>
      </c>
      <c r="C59" s="32"/>
      <c r="D59" s="32"/>
      <c r="E59" s="12"/>
      <c r="F59" s="12" t="s">
        <v>21</v>
      </c>
      <c r="G59" s="12"/>
      <c r="H59" s="12" t="s">
        <v>20</v>
      </c>
      <c r="I59" s="5">
        <f t="shared" si="11"/>
        <v>3</v>
      </c>
      <c r="J59" s="758">
        <f>SUM(COUNTIF(B59:H59,"9-11,15-19"))*(6)+(COUNTIF(B59:H59,"9-12,16-19"))*(6)+(COUNTIF(B59:H59,"9-13,17-19"))*(6)+(COUNTIF(B59:H59,"9-19"))*(9)+(COUNTIF(B59:H59,"9-17"))*(7.25)+(COUNTIF(B59:H59,"9-16"))*(6.25)+(COUNTIF(B59:H59,"9-15"))*(5.5)+(COUNTIF(B59:H59,"9-14"))*(4.5)+(COUNTIF(B59:H59,"9-13"))*(4)+(COUNTIF(B59:H59,"9-12"))*(3)+(COUNTIF(B59:H59,"9-11:30"))*(2.5)+(COUNTIF(B59:H59,"13-19"))*(5.5)+(COUNTIF(B59:H59,"14-19"))*(4.5)+(COUNTIF(B59:H59,"15-19"))*(4)+(COUNTIF(B59:H59,"16-19"))*(3)+(COUNTIF(B59:H59,"16:30-19"))*(2.5)+(COUNTIF(B59:H59,"10-14"))*(4)+(COUNTIF(B59:H59,"草加9-14"))*(4.5)+(COUNTIF(B59:H59,"新田9-14"))*(4.5)+(COUNTIF(B59:H59,"新田14-19"))*(4.5)</f>
        <v>13.5</v>
      </c>
      <c r="K59" s="759"/>
    </row>
    <row r="60" spans="1:14" ht="14.45" customHeight="1" x14ac:dyDescent="0.15">
      <c r="A60" s="71" t="s">
        <v>200</v>
      </c>
      <c r="B60" s="12"/>
      <c r="C60" s="32"/>
      <c r="D60" s="32"/>
      <c r="E60" s="12" t="s">
        <v>20</v>
      </c>
      <c r="F60" s="12"/>
      <c r="G60" s="12" t="s">
        <v>20</v>
      </c>
      <c r="H60" s="12" t="s">
        <v>20</v>
      </c>
      <c r="I60" s="5">
        <f t="shared" si="11"/>
        <v>3</v>
      </c>
      <c r="J60" s="758">
        <f>SUM(COUNTIF(B60:H60,"9-11,15-19"))*(6)+(COUNTIF(B60:H60,"9-12,16-19"))*(6)+(COUNTIF(B60:H60,"9-13,17-19"))*(6)+(COUNTIF(B60:H60,"9-19"))*(9)+(COUNTIF(B60:H60,"9-17"))*(7.25)+(COUNTIF(B60:H60,"9-16"))*(6.25)+(COUNTIF(B60:H60,"9-15"))*(5.5)+(COUNTIF(B60:H60,"9-14"))*(4.5)+(COUNTIF(B60:H60,"9-13"))*(4)+(COUNTIF(B60:H60,"9-12"))*(3)+(COUNTIF(B60:H60,"9-11:30"))*(2.5)+(COUNTIF(B60:H60,"13-19"))*(5.5)+(COUNTIF(B60:H60,"14-19"))*(4.5)+(COUNTIF(B60:H60,"15-19"))*(4)+(COUNTIF(B60:H60,"16-19"))*(3)+(COUNTIF(B60:H60,"16:30-19"))*(2.5)+(COUNTIF(B60:H60,"10-14"))*(4)+(COUNTIF(B60:H60,"草加9-14"))*(4.5)+(COUNTIF(B60:H60,"新田9-14"))*(4.5)+(COUNTIF(B60:H60,"新田14-19"))*(4.5)</f>
        <v>13.5</v>
      </c>
      <c r="K60" s="759"/>
    </row>
    <row r="61" spans="1:14" ht="14.45" customHeight="1" thickBot="1" x14ac:dyDescent="0.2">
      <c r="A61" s="248" t="s">
        <v>38</v>
      </c>
      <c r="B61" s="249" t="s">
        <v>21</v>
      </c>
      <c r="C61" s="250"/>
      <c r="D61" s="250"/>
      <c r="E61" s="249"/>
      <c r="F61" s="249" t="s">
        <v>21</v>
      </c>
      <c r="G61" s="251" t="s">
        <v>56</v>
      </c>
      <c r="H61" s="251" t="s">
        <v>56</v>
      </c>
      <c r="I61" s="252">
        <f t="shared" si="11"/>
        <v>4</v>
      </c>
      <c r="J61" s="1044">
        <f>SUM(COUNTIF(B61:H61,"9-11,15-19"))*(6)+(COUNTIF(B61:H61,"9-12,16-19"))*(6)+(COUNTIF(B61:H61,"9-13,17-19"))*(6)+(COUNTIF(B61:H61,"9-19"))*(9)+(COUNTIF(B61:H61,"9-17"))*(7.25)+(COUNTIF(B61:H61,"9-16"))*(6.25)+(COUNTIF(B61:H61,"9-15"))*(5.5)+(COUNTIF(B61:H61,"9-14"))*(4.5)+(COUNTIF(B61:H61,"9-13"))*(4)+(COUNTIF(B61:H61,"9-12"))*(3)+(COUNTIF(B61:H61,"9-11:30"))*(2.5)+(COUNTIF(B61:H61,"13-19"))*(5.5)+(COUNTIF(B61:H61,"14-19"))*(4.5)+(COUNTIF(B61:H61,"15-19"))*(4)+(COUNTIF(B61:H61,"16-19"))*(3)+(COUNTIF(B61:H61,"16:30-19"))*(2.5)+(COUNTIF(B61:H61,"10-14"))*(4)+(COUNTIF(B61:H61,"草加9-14"))*(4.5)+(COUNTIF(B61:H61,"新田9-14"))*(4.5)+(COUNTIF(B61:H61,"新田14-19"))*(4.5)</f>
        <v>18</v>
      </c>
      <c r="K61" s="1045"/>
    </row>
    <row r="62" spans="1:14" ht="14.45" customHeight="1" thickTop="1" x14ac:dyDescent="0.15">
      <c r="A62" s="47" t="s">
        <v>39</v>
      </c>
      <c r="B62" s="29" t="s">
        <v>29</v>
      </c>
      <c r="C62" s="106"/>
      <c r="D62" s="106"/>
      <c r="E62" s="29" t="s">
        <v>29</v>
      </c>
      <c r="F62" s="40"/>
      <c r="G62" s="29"/>
      <c r="H62" s="29" t="s">
        <v>29</v>
      </c>
      <c r="I62" s="43">
        <f t="shared" si="11"/>
        <v>3</v>
      </c>
      <c r="J62" s="795">
        <f>SUM(COUNTIF(B62:H62,"9-11,15-19"))*(6)+(COUNTIF(B62:H62,"9-12,16-19"))*(6)+(COUNTIF(B62:H62,"9-13,17-19"))*(6)+(COUNTIF(B62:H62,"9-19"))*(9)+(COUNTIF(B62:H62,"9-17"))*(7.25)+(COUNTIF(B62:H62,"9-16"))*(6.25)+(COUNTIF(B62:H62,"9-15"))*(5.5)+(COUNTIF(B62:H62,"9-14"))*(4.5)+(COUNTIF(B62:H62,"9-13"))*(4)+(COUNTIF(B62:H62,"9-12"))*(3)+(COUNTIF(B62:H62,"9-11:30"))*(2.5)+(COUNTIF(B62:H62,"13-19"))*(5.5)+(COUNTIF(B62:H62,"14-19"))*(4.5)+(COUNTIF(B62:H62,"15-19"))*(4)+(COUNTIF(B62:H62,"16-19"))*(3)+(COUNTIF(B62:H62,"16:30-19"))*(2.5)+(COUNTIF(B62:H62,"10-14"))*(4)</f>
        <v>12</v>
      </c>
      <c r="K62" s="796"/>
    </row>
    <row r="63" spans="1:14" ht="14.45" customHeight="1" x14ac:dyDescent="0.15">
      <c r="A63" s="41"/>
      <c r="B63" s="42"/>
      <c r="C63" s="42"/>
      <c r="D63" s="42"/>
      <c r="E63" s="42"/>
      <c r="F63" s="42"/>
      <c r="G63" s="42"/>
      <c r="H63" s="42"/>
      <c r="I63" s="881" t="s">
        <v>209</v>
      </c>
      <c r="J63" s="881"/>
      <c r="K63" s="881"/>
    </row>
    <row r="64" spans="1:14" ht="14.45" customHeight="1" x14ac:dyDescent="0.15">
      <c r="A64" s="699" t="s">
        <v>36</v>
      </c>
      <c r="B64" s="700"/>
      <c r="C64" s="13"/>
      <c r="D64" s="701" t="s">
        <v>31</v>
      </c>
      <c r="E64" s="701"/>
      <c r="H64" s="10"/>
      <c r="I64" s="10"/>
      <c r="M64" s="14"/>
      <c r="N64" s="15"/>
    </row>
    <row r="65" spans="1:14" ht="14.45" customHeight="1" x14ac:dyDescent="0.15">
      <c r="A65" s="702" t="s">
        <v>85</v>
      </c>
      <c r="B65" s="703"/>
      <c r="C65" s="704" t="s">
        <v>89</v>
      </c>
      <c r="D65" s="705"/>
      <c r="E65" s="705"/>
      <c r="F65" s="705"/>
      <c r="G65" s="705"/>
      <c r="H65" s="705"/>
      <c r="I65" s="705"/>
      <c r="J65" s="705"/>
      <c r="K65" s="705"/>
      <c r="M65" s="14"/>
      <c r="N65" s="15"/>
    </row>
    <row r="66" spans="1:14" ht="14.45" customHeight="1" x14ac:dyDescent="0.15">
      <c r="A66" s="702" t="s">
        <v>86</v>
      </c>
      <c r="B66" s="703"/>
      <c r="C66" s="704" t="s">
        <v>90</v>
      </c>
      <c r="D66" s="705"/>
      <c r="E66" s="705"/>
      <c r="F66" s="705"/>
      <c r="G66" s="705"/>
      <c r="H66" s="705"/>
      <c r="I66" s="705"/>
      <c r="J66" s="705"/>
      <c r="K66" s="705"/>
    </row>
    <row r="67" spans="1:14" ht="14.45" customHeight="1" x14ac:dyDescent="0.15">
      <c r="A67" s="95" t="s">
        <v>87</v>
      </c>
      <c r="B67" s="96"/>
      <c r="C67" s="696" t="s">
        <v>30</v>
      </c>
      <c r="D67" s="697"/>
      <c r="E67" s="697"/>
      <c r="F67" s="697"/>
      <c r="G67" s="697"/>
      <c r="H67" s="697"/>
      <c r="I67" s="697"/>
      <c r="J67" s="697"/>
      <c r="K67" s="697"/>
    </row>
    <row r="68" spans="1:14" ht="14.45" customHeight="1" x14ac:dyDescent="0.15">
      <c r="A68" s="95" t="s">
        <v>88</v>
      </c>
      <c r="B68" s="96"/>
      <c r="C68" s="97" t="s">
        <v>32</v>
      </c>
      <c r="D68" s="98"/>
      <c r="E68" s="98"/>
      <c r="F68" s="98"/>
      <c r="G68" s="98"/>
      <c r="H68" s="98"/>
      <c r="I68" s="98"/>
      <c r="J68" s="98"/>
      <c r="K68" s="98"/>
    </row>
    <row r="69" spans="1:14" ht="14.45" customHeight="1" x14ac:dyDescent="0.15">
      <c r="A69" s="694"/>
      <c r="B69" s="695"/>
      <c r="C69" s="696" t="s">
        <v>91</v>
      </c>
      <c r="D69" s="697"/>
      <c r="E69" s="697"/>
      <c r="F69" s="697"/>
      <c r="G69" s="697"/>
      <c r="H69" s="697"/>
      <c r="I69" s="697"/>
      <c r="J69" s="697"/>
      <c r="K69" s="697"/>
    </row>
    <row r="70" spans="1:14" ht="14.45" customHeight="1" x14ac:dyDescent="0.15">
      <c r="A70" s="876"/>
      <c r="B70" s="876"/>
      <c r="C70" s="98" t="s">
        <v>35</v>
      </c>
      <c r="D70" s="98"/>
      <c r="E70" s="98"/>
      <c r="F70" s="98"/>
      <c r="G70" s="98"/>
      <c r="H70" s="98"/>
      <c r="I70" s="98"/>
      <c r="J70" s="98"/>
      <c r="K70" s="98"/>
    </row>
    <row r="71" spans="1:14" ht="14.45" customHeight="1" x14ac:dyDescent="0.15">
      <c r="A71" s="875"/>
      <c r="B71" s="875"/>
      <c r="C71" s="697" t="s">
        <v>104</v>
      </c>
      <c r="D71" s="697"/>
      <c r="E71" s="697"/>
      <c r="F71" s="697"/>
      <c r="G71" s="697"/>
      <c r="H71" s="697"/>
      <c r="I71" s="697"/>
      <c r="J71" s="697"/>
      <c r="K71" s="697"/>
    </row>
    <row r="72" spans="1:14" ht="14.45" customHeight="1" x14ac:dyDescent="0.15">
      <c r="A72" s="875"/>
      <c r="B72" s="875"/>
      <c r="C72" s="697" t="s">
        <v>106</v>
      </c>
      <c r="D72" s="697"/>
      <c r="E72" s="697"/>
      <c r="F72" s="697"/>
      <c r="G72" s="697"/>
      <c r="H72" s="697"/>
      <c r="I72" s="697"/>
      <c r="J72" s="697"/>
      <c r="K72" s="697"/>
    </row>
  </sheetData>
  <mergeCells count="74">
    <mergeCell ref="B1:F1"/>
    <mergeCell ref="H1:K1"/>
    <mergeCell ref="I3:I4"/>
    <mergeCell ref="J3:K4"/>
    <mergeCell ref="J5:K5"/>
    <mergeCell ref="J19:K19"/>
    <mergeCell ref="J6:K6"/>
    <mergeCell ref="J7:K7"/>
    <mergeCell ref="J8:K8"/>
    <mergeCell ref="J9:K9"/>
    <mergeCell ref="J10:K10"/>
    <mergeCell ref="J11:K11"/>
    <mergeCell ref="J13:K13"/>
    <mergeCell ref="J14:K14"/>
    <mergeCell ref="J15:K16"/>
    <mergeCell ref="J17:K17"/>
    <mergeCell ref="J18:K18"/>
    <mergeCell ref="J33:K33"/>
    <mergeCell ref="J20:K20"/>
    <mergeCell ref="J21:K21"/>
    <mergeCell ref="J22:K22"/>
    <mergeCell ref="J23:K23"/>
    <mergeCell ref="J25:K25"/>
    <mergeCell ref="J26:K26"/>
    <mergeCell ref="J27:K28"/>
    <mergeCell ref="J29:K29"/>
    <mergeCell ref="J30:K30"/>
    <mergeCell ref="J31:K31"/>
    <mergeCell ref="J32:K32"/>
    <mergeCell ref="J47:K47"/>
    <mergeCell ref="J34:K34"/>
    <mergeCell ref="J35:K35"/>
    <mergeCell ref="J37:K37"/>
    <mergeCell ref="J38:K38"/>
    <mergeCell ref="J39:K40"/>
    <mergeCell ref="J41:K41"/>
    <mergeCell ref="J42:K42"/>
    <mergeCell ref="J43:K43"/>
    <mergeCell ref="J44:K44"/>
    <mergeCell ref="J45:K45"/>
    <mergeCell ref="J46:K46"/>
    <mergeCell ref="J62:K62"/>
    <mergeCell ref="J49:K49"/>
    <mergeCell ref="J50:K50"/>
    <mergeCell ref="J51:K52"/>
    <mergeCell ref="J53:K53"/>
    <mergeCell ref="J54:K54"/>
    <mergeCell ref="J55:K55"/>
    <mergeCell ref="J56:K56"/>
    <mergeCell ref="J57:K57"/>
    <mergeCell ref="J58:K58"/>
    <mergeCell ref="J59:K59"/>
    <mergeCell ref="J61:K61"/>
    <mergeCell ref="D64:E64"/>
    <mergeCell ref="A65:B65"/>
    <mergeCell ref="C65:K65"/>
    <mergeCell ref="A66:B66"/>
    <mergeCell ref="C66:K66"/>
    <mergeCell ref="A72:B72"/>
    <mergeCell ref="C72:K72"/>
    <mergeCell ref="F17:H17"/>
    <mergeCell ref="J12:K12"/>
    <mergeCell ref="J24:K24"/>
    <mergeCell ref="J36:K36"/>
    <mergeCell ref="J48:K48"/>
    <mergeCell ref="J60:K60"/>
    <mergeCell ref="C67:K67"/>
    <mergeCell ref="A69:B69"/>
    <mergeCell ref="C69:K69"/>
    <mergeCell ref="A70:B70"/>
    <mergeCell ref="A71:B71"/>
    <mergeCell ref="C71:K71"/>
    <mergeCell ref="I63:K63"/>
    <mergeCell ref="A64:B64"/>
  </mergeCells>
  <phoneticPr fontId="13"/>
  <pageMargins left="0.59055118110236227" right="0.27559055118110237" top="0.31496062992125984" bottom="0.11811023622047245" header="0.51181102362204722" footer="0.51181102362204722"/>
  <pageSetup paperSize="9" scale="85" orientation="portrait" r:id="rId1"/>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BC229-D5DA-4926-A4E8-68D3936005B8}">
  <sheetPr codeName="Sheet22"/>
  <dimension ref="A1:K55"/>
  <sheetViews>
    <sheetView zoomScale="115" zoomScaleNormal="115" workbookViewId="0">
      <selection activeCell="P18" sqref="P18"/>
    </sheetView>
  </sheetViews>
  <sheetFormatPr defaultColWidth="9" defaultRowHeight="13.5" x14ac:dyDescent="0.15"/>
  <cols>
    <col min="1" max="1" width="12.875" style="213" customWidth="1"/>
    <col min="2" max="8" width="8.375" style="213" customWidth="1"/>
    <col min="9" max="9" width="7.25" style="213" customWidth="1"/>
    <col min="10" max="10" width="7.25" style="211" customWidth="1"/>
    <col min="11" max="11" width="5.25" style="211" customWidth="1"/>
    <col min="12" max="16384" width="9" style="211"/>
  </cols>
  <sheetData>
    <row r="1" spans="1:11" ht="15" thickBot="1" x14ac:dyDescent="0.2">
      <c r="A1" s="150" t="s">
        <v>129</v>
      </c>
      <c r="B1" s="753" t="s">
        <v>208</v>
      </c>
      <c r="C1" s="753"/>
      <c r="D1" s="753"/>
      <c r="E1" s="753"/>
      <c r="F1" s="753"/>
      <c r="G1" s="754"/>
      <c r="H1" s="812" t="s">
        <v>165</v>
      </c>
      <c r="I1" s="813"/>
      <c r="J1" s="813"/>
      <c r="K1" s="814"/>
    </row>
    <row r="2" spans="1:11" ht="14.25" thickBot="1" x14ac:dyDescent="0.2">
      <c r="A2" s="212"/>
    </row>
    <row r="3" spans="1:11" s="214" customFormat="1" ht="11.25" x14ac:dyDescent="0.15">
      <c r="A3" s="263" t="s">
        <v>0</v>
      </c>
      <c r="B3" s="264">
        <v>45838</v>
      </c>
      <c r="C3" s="154"/>
      <c r="D3" s="154"/>
      <c r="E3" s="154"/>
      <c r="F3" s="154"/>
      <c r="G3" s="154"/>
      <c r="H3" s="154">
        <v>45809</v>
      </c>
      <c r="I3" s="815" t="s">
        <v>1</v>
      </c>
      <c r="J3" s="817" t="s">
        <v>2</v>
      </c>
      <c r="K3" s="818"/>
    </row>
    <row r="4" spans="1:11" s="213" customFormat="1" x14ac:dyDescent="0.15">
      <c r="A4" s="265" t="s">
        <v>3</v>
      </c>
      <c r="B4" s="266" t="s">
        <v>4</v>
      </c>
      <c r="C4" s="156"/>
      <c r="D4" s="157"/>
      <c r="E4" s="157"/>
      <c r="F4" s="157"/>
      <c r="G4" s="157"/>
      <c r="H4" s="158" t="s">
        <v>10</v>
      </c>
      <c r="I4" s="816"/>
      <c r="J4" s="819"/>
      <c r="K4" s="820"/>
    </row>
    <row r="5" spans="1:11" x14ac:dyDescent="0.15">
      <c r="A5" s="267" t="s">
        <v>142</v>
      </c>
      <c r="B5" s="324"/>
      <c r="C5" s="261"/>
      <c r="D5" s="216"/>
      <c r="E5" s="216"/>
      <c r="F5" s="217"/>
      <c r="G5" s="217" t="s">
        <v>131</v>
      </c>
      <c r="H5" s="218"/>
      <c r="I5" s="219"/>
      <c r="J5" s="821"/>
      <c r="K5" s="821"/>
    </row>
    <row r="6" spans="1:11" ht="15.75" customHeight="1" x14ac:dyDescent="0.15">
      <c r="A6" s="269" t="s">
        <v>167</v>
      </c>
      <c r="B6" s="287"/>
      <c r="C6" s="286"/>
      <c r="D6" s="247"/>
      <c r="E6" s="247"/>
      <c r="F6" s="247"/>
      <c r="G6" s="247"/>
      <c r="H6" s="245" t="s">
        <v>168</v>
      </c>
      <c r="I6" s="221">
        <f>COUNTA(B6:H6)</f>
        <v>1</v>
      </c>
      <c r="J6" s="811">
        <f>SUM(COUNTIF(B6:H6,"D 10-17"))*(6.25)+(COUNTIF(B6:H6,"Y 10-17"))*(6.25)+(COUNTIF(B6:H6,"Y工場"))*(4.5)</f>
        <v>6.25</v>
      </c>
      <c r="K6" s="811"/>
    </row>
    <row r="7" spans="1:11" ht="15.75" customHeight="1" x14ac:dyDescent="0.15">
      <c r="A7" s="269" t="s">
        <v>169</v>
      </c>
      <c r="B7" s="288" t="s">
        <v>168</v>
      </c>
      <c r="C7" s="286"/>
      <c r="D7" s="247"/>
      <c r="E7" s="247"/>
      <c r="F7" s="247"/>
      <c r="G7" s="247"/>
      <c r="H7" s="244"/>
      <c r="I7" s="221">
        <f t="shared" ref="I7:I8" si="0">COUNTA(B7:H7)</f>
        <v>1</v>
      </c>
      <c r="J7" s="811">
        <f>SUM(COUNTIF(B7:H7,"D 10-17"))*(6.25)+(COUNTIF(B7:H7,"Y 10-17"))*(6.25)+(COUNTIF(B7:H7,"Y工場"))*(4.5)</f>
        <v>6.25</v>
      </c>
      <c r="K7" s="811"/>
    </row>
    <row r="8" spans="1:11" ht="15.75" customHeight="1" x14ac:dyDescent="0.15">
      <c r="A8" s="269" t="s">
        <v>186</v>
      </c>
      <c r="B8" s="289" t="s">
        <v>166</v>
      </c>
      <c r="C8" s="286"/>
      <c r="D8" s="247"/>
      <c r="E8" s="247"/>
      <c r="F8" s="247"/>
      <c r="G8" s="247"/>
      <c r="H8" s="244"/>
      <c r="I8" s="221">
        <f t="shared" si="0"/>
        <v>1</v>
      </c>
      <c r="J8" s="811">
        <f>SUM(COUNTIF(B8:H8,"D 10-17"))*(6.25)+(COUNTIF(B8:H8,"Y 10-17"))*(6.25)+(COUNTIF(B8:H8,"Y工場"))*(4.5)</f>
        <v>6.25</v>
      </c>
      <c r="K8" s="811"/>
    </row>
    <row r="9" spans="1:11" ht="15.75" customHeight="1" x14ac:dyDescent="0.15">
      <c r="A9" s="269"/>
      <c r="B9" s="288"/>
      <c r="C9" s="286"/>
      <c r="D9" s="247"/>
      <c r="E9" s="247"/>
      <c r="F9" s="247"/>
      <c r="G9" s="247"/>
      <c r="H9" s="244"/>
      <c r="I9" s="221"/>
      <c r="J9" s="811"/>
      <c r="K9" s="811"/>
    </row>
    <row r="10" spans="1:11" ht="15.75" customHeight="1" x14ac:dyDescent="0.15">
      <c r="A10" s="267"/>
      <c r="B10" s="268"/>
      <c r="C10" s="215"/>
      <c r="D10" s="215"/>
      <c r="E10" s="215"/>
      <c r="F10" s="215"/>
      <c r="G10" s="215"/>
      <c r="H10" s="226"/>
      <c r="I10" s="219"/>
      <c r="J10" s="821"/>
      <c r="K10" s="821"/>
    </row>
    <row r="11" spans="1:11" ht="15.75" customHeight="1" x14ac:dyDescent="0.15">
      <c r="A11" s="270" t="s">
        <v>171</v>
      </c>
      <c r="B11" s="325"/>
      <c r="C11" s="262"/>
      <c r="D11" s="223"/>
      <c r="E11" s="223"/>
      <c r="F11" s="223"/>
      <c r="G11" s="223"/>
      <c r="H11" s="220" t="s">
        <v>172</v>
      </c>
      <c r="I11" s="227"/>
      <c r="J11" s="810"/>
      <c r="K11" s="810"/>
    </row>
    <row r="12" spans="1:11" ht="15.75" customHeight="1" thickBot="1" x14ac:dyDescent="0.2">
      <c r="A12" s="271" t="s">
        <v>173</v>
      </c>
      <c r="B12" s="326"/>
      <c r="C12" s="262"/>
      <c r="D12" s="223"/>
      <c r="E12" s="223"/>
      <c r="F12" s="223"/>
      <c r="G12" s="223"/>
      <c r="H12" s="220"/>
      <c r="I12" s="221"/>
      <c r="J12" s="810"/>
      <c r="K12" s="810"/>
    </row>
    <row r="13" spans="1:11" s="214" customFormat="1" ht="11.25" x14ac:dyDescent="0.15">
      <c r="A13" s="175" t="s">
        <v>0</v>
      </c>
      <c r="B13" s="176">
        <v>45810</v>
      </c>
      <c r="C13" s="176">
        <v>45811</v>
      </c>
      <c r="D13" s="176">
        <v>45812</v>
      </c>
      <c r="E13" s="176">
        <v>45813</v>
      </c>
      <c r="F13" s="176">
        <v>45814</v>
      </c>
      <c r="G13" s="176">
        <v>45815</v>
      </c>
      <c r="H13" s="176">
        <v>45816</v>
      </c>
      <c r="I13" s="815" t="s">
        <v>1</v>
      </c>
      <c r="J13" s="822" t="s">
        <v>2</v>
      </c>
      <c r="K13" s="823"/>
    </row>
    <row r="14" spans="1:11" s="213" customFormat="1" x14ac:dyDescent="0.15">
      <c r="A14" s="155" t="s">
        <v>3</v>
      </c>
      <c r="B14" s="157" t="s">
        <v>4</v>
      </c>
      <c r="C14" s="157" t="s">
        <v>5</v>
      </c>
      <c r="D14" s="157" t="s">
        <v>6</v>
      </c>
      <c r="E14" s="157" t="s">
        <v>7</v>
      </c>
      <c r="F14" s="157" t="s">
        <v>8</v>
      </c>
      <c r="G14" s="157" t="s">
        <v>9</v>
      </c>
      <c r="H14" s="158" t="s">
        <v>10</v>
      </c>
      <c r="I14" s="816"/>
      <c r="J14" s="819"/>
      <c r="K14" s="820"/>
    </row>
    <row r="15" spans="1:11" x14ac:dyDescent="0.15">
      <c r="A15" s="217" t="s">
        <v>142</v>
      </c>
      <c r="B15" s="218"/>
      <c r="C15" s="226"/>
      <c r="D15" s="216"/>
      <c r="E15" s="226"/>
      <c r="F15" s="228"/>
      <c r="G15" s="218"/>
      <c r="H15" s="218"/>
      <c r="I15" s="219"/>
      <c r="J15" s="821"/>
      <c r="K15" s="821"/>
    </row>
    <row r="16" spans="1:11" ht="15.75" customHeight="1" x14ac:dyDescent="0.15">
      <c r="A16" s="222" t="s">
        <v>167</v>
      </c>
      <c r="B16" s="246"/>
      <c r="C16" s="247"/>
      <c r="D16" s="247"/>
      <c r="E16" s="246"/>
      <c r="F16" s="244"/>
      <c r="G16" s="245" t="s">
        <v>168</v>
      </c>
      <c r="H16" s="245" t="s">
        <v>168</v>
      </c>
      <c r="I16" s="221">
        <f>COUNTA(B16:H16)</f>
        <v>2</v>
      </c>
      <c r="J16" s="811">
        <f>SUM(COUNTIF(B16:H16,"D 10-17"))*(6.25)+(COUNTIF(B16:H16,"Y 10-17"))*(6.25)+(COUNTIF(B16:H16,"Y工場"))*(4.5)</f>
        <v>12.5</v>
      </c>
      <c r="K16" s="811"/>
    </row>
    <row r="17" spans="1:11" ht="15.75" customHeight="1" x14ac:dyDescent="0.15">
      <c r="A17" s="222" t="s">
        <v>169</v>
      </c>
      <c r="B17" s="245" t="s">
        <v>168</v>
      </c>
      <c r="C17" s="247"/>
      <c r="D17" s="247"/>
      <c r="E17" s="245" t="s">
        <v>168</v>
      </c>
      <c r="F17" s="245" t="s">
        <v>168</v>
      </c>
      <c r="G17" s="245" t="s">
        <v>170</v>
      </c>
      <c r="H17" s="244"/>
      <c r="I17" s="221">
        <f t="shared" ref="I17:I18" si="1">COUNTA(B17:H17)</f>
        <v>4</v>
      </c>
      <c r="J17" s="811">
        <f>SUM(COUNTIF(B17:H17,"D 10-17"))*(6.25)+(COUNTIF(B17:H17,"Y 10-17"))*(6.25)+(COUNTIF(B17:H17,"Y工場"))*(4.5)</f>
        <v>23.25</v>
      </c>
      <c r="K17" s="811"/>
    </row>
    <row r="18" spans="1:11" ht="15.75" customHeight="1" x14ac:dyDescent="0.15">
      <c r="A18" s="225" t="s">
        <v>186</v>
      </c>
      <c r="B18" s="243" t="s">
        <v>166</v>
      </c>
      <c r="C18" s="247"/>
      <c r="D18" s="247"/>
      <c r="E18" s="243" t="s">
        <v>166</v>
      </c>
      <c r="F18" s="245"/>
      <c r="G18" s="243" t="s">
        <v>166</v>
      </c>
      <c r="H18" s="244"/>
      <c r="I18" s="221">
        <f t="shared" si="1"/>
        <v>3</v>
      </c>
      <c r="J18" s="811">
        <f>SUM(COUNTIF(B18:H18,"D 10-17"))*(6.25)+(COUNTIF(B18:H18,"Y 10-17"))*(6.25)+(COUNTIF(B18:H18,"Y工場"))*(4.5)</f>
        <v>18.75</v>
      </c>
      <c r="K18" s="811"/>
    </row>
    <row r="19" spans="1:11" ht="15.75" customHeight="1" x14ac:dyDescent="0.15">
      <c r="A19" s="225"/>
      <c r="B19" s="245"/>
      <c r="C19" s="247"/>
      <c r="D19" s="247"/>
      <c r="E19" s="245"/>
      <c r="F19" s="245"/>
      <c r="G19" s="243"/>
      <c r="H19" s="244"/>
      <c r="I19" s="221"/>
      <c r="J19" s="811"/>
      <c r="K19" s="811"/>
    </row>
    <row r="20" spans="1:11" ht="15.75" customHeight="1" x14ac:dyDescent="0.15">
      <c r="A20" s="193"/>
      <c r="B20" s="215"/>
      <c r="C20" s="215"/>
      <c r="D20" s="215"/>
      <c r="E20" s="226"/>
      <c r="F20" s="226"/>
      <c r="G20" s="226"/>
      <c r="H20" s="226"/>
      <c r="I20" s="219"/>
      <c r="J20" s="821"/>
      <c r="K20" s="821"/>
    </row>
    <row r="21" spans="1:11" ht="15.75" customHeight="1" x14ac:dyDescent="0.15">
      <c r="A21" s="220" t="s">
        <v>171</v>
      </c>
      <c r="B21" s="220"/>
      <c r="C21" s="223"/>
      <c r="D21" s="223"/>
      <c r="E21" s="220"/>
      <c r="F21" s="220" t="s">
        <v>172</v>
      </c>
      <c r="G21" s="220"/>
      <c r="H21" s="220" t="s">
        <v>172</v>
      </c>
      <c r="I21" s="227"/>
      <c r="J21" s="810"/>
      <c r="K21" s="810"/>
    </row>
    <row r="22" spans="1:11" ht="15.75" customHeight="1" x14ac:dyDescent="0.15">
      <c r="A22" s="224" t="s">
        <v>173</v>
      </c>
      <c r="B22" s="220"/>
      <c r="C22" s="223"/>
      <c r="D22" s="223"/>
      <c r="E22" s="220"/>
      <c r="F22" s="224"/>
      <c r="G22" s="220"/>
      <c r="H22" s="220"/>
      <c r="I22" s="221"/>
      <c r="J22" s="810"/>
      <c r="K22" s="810"/>
    </row>
    <row r="23" spans="1:11" s="214" customFormat="1" ht="11.25" x14ac:dyDescent="0.15">
      <c r="A23" s="153" t="s">
        <v>0</v>
      </c>
      <c r="B23" s="183">
        <v>45817</v>
      </c>
      <c r="C23" s="183">
        <v>45818</v>
      </c>
      <c r="D23" s="183">
        <v>45819</v>
      </c>
      <c r="E23" s="183">
        <v>45820</v>
      </c>
      <c r="F23" s="183">
        <v>45821</v>
      </c>
      <c r="G23" s="183">
        <v>45822</v>
      </c>
      <c r="H23" s="183">
        <v>45823</v>
      </c>
      <c r="I23" s="815" t="s">
        <v>1</v>
      </c>
      <c r="J23" s="822" t="s">
        <v>2</v>
      </c>
      <c r="K23" s="823"/>
    </row>
    <row r="24" spans="1:11" s="213" customFormat="1" x14ac:dyDescent="0.15">
      <c r="A24" s="155" t="s">
        <v>3</v>
      </c>
      <c r="B24" s="157" t="s">
        <v>4</v>
      </c>
      <c r="C24" s="157" t="s">
        <v>5</v>
      </c>
      <c r="D24" s="157" t="s">
        <v>6</v>
      </c>
      <c r="E24" s="157" t="s">
        <v>7</v>
      </c>
      <c r="F24" s="157" t="s">
        <v>8</v>
      </c>
      <c r="G24" s="157" t="s">
        <v>9</v>
      </c>
      <c r="H24" s="158" t="s">
        <v>10</v>
      </c>
      <c r="I24" s="816"/>
      <c r="J24" s="819"/>
      <c r="K24" s="820"/>
    </row>
    <row r="25" spans="1:11" x14ac:dyDescent="0.15">
      <c r="A25" s="217" t="s">
        <v>131</v>
      </c>
      <c r="B25" s="218"/>
      <c r="C25" s="226"/>
      <c r="D25" s="216"/>
      <c r="E25" s="226"/>
      <c r="F25" s="228"/>
      <c r="G25" s="218"/>
      <c r="H25" s="218"/>
      <c r="I25" s="219"/>
      <c r="J25" s="821"/>
      <c r="K25" s="821"/>
    </row>
    <row r="26" spans="1:11" ht="15.75" customHeight="1" x14ac:dyDescent="0.15">
      <c r="A26" s="222" t="s">
        <v>167</v>
      </c>
      <c r="B26" s="246"/>
      <c r="C26" s="247"/>
      <c r="D26" s="247"/>
      <c r="E26" s="246"/>
      <c r="F26" s="244"/>
      <c r="G26" s="245" t="s">
        <v>168</v>
      </c>
      <c r="H26" s="245" t="s">
        <v>168</v>
      </c>
      <c r="I26" s="221">
        <f>COUNTA(B26:H26)</f>
        <v>2</v>
      </c>
      <c r="J26" s="811">
        <f>SUM(COUNTIF(B26:H26,"D 10-17"))*(6.25)+(COUNTIF(B26:H26,"Y 10-17"))*(6.25)+(COUNTIF(B26:H26,"Y工場"))*(4.5)</f>
        <v>12.5</v>
      </c>
      <c r="K26" s="811"/>
    </row>
    <row r="27" spans="1:11" ht="15.75" customHeight="1" x14ac:dyDescent="0.15">
      <c r="A27" s="222" t="s">
        <v>169</v>
      </c>
      <c r="B27" s="245" t="s">
        <v>168</v>
      </c>
      <c r="C27" s="247"/>
      <c r="D27" s="247"/>
      <c r="E27" s="245" t="s">
        <v>168</v>
      </c>
      <c r="F27" s="245" t="s">
        <v>168</v>
      </c>
      <c r="G27" s="245" t="s">
        <v>170</v>
      </c>
      <c r="H27" s="244"/>
      <c r="I27" s="221">
        <f t="shared" ref="I27:I28" si="2">COUNTA(B27:H27)</f>
        <v>4</v>
      </c>
      <c r="J27" s="811">
        <f>SUM(COUNTIF(B27:H27,"D 10-17"))*(6.25)+(COUNTIF(B27:H27,"Y 10-17"))*(6.25)+(COUNTIF(B27:H27,"Y工場"))*(4.5)</f>
        <v>23.25</v>
      </c>
      <c r="K27" s="811"/>
    </row>
    <row r="28" spans="1:11" ht="15.75" customHeight="1" x14ac:dyDescent="0.15">
      <c r="A28" s="225" t="s">
        <v>186</v>
      </c>
      <c r="B28" s="243" t="s">
        <v>166</v>
      </c>
      <c r="C28" s="247"/>
      <c r="D28" s="247"/>
      <c r="E28" s="243" t="s">
        <v>166</v>
      </c>
      <c r="F28" s="245"/>
      <c r="G28" s="243" t="s">
        <v>166</v>
      </c>
      <c r="H28" s="244"/>
      <c r="I28" s="221">
        <f t="shared" si="2"/>
        <v>3</v>
      </c>
      <c r="J28" s="811">
        <f>SUM(COUNTIF(B28:H28,"D 10-17"))*(6.25)+(COUNTIF(B28:H28,"Y 10-17"))*(6.25)+(COUNTIF(B28:H28,"Y工場"))*(4.5)</f>
        <v>18.75</v>
      </c>
      <c r="K28" s="811"/>
    </row>
    <row r="29" spans="1:11" ht="15.75" customHeight="1" x14ac:dyDescent="0.15">
      <c r="A29" s="225"/>
      <c r="B29" s="245"/>
      <c r="C29" s="247"/>
      <c r="D29" s="247"/>
      <c r="E29" s="245"/>
      <c r="F29" s="245"/>
      <c r="G29" s="243"/>
      <c r="H29" s="244"/>
      <c r="I29" s="221"/>
      <c r="J29" s="811"/>
      <c r="K29" s="811"/>
    </row>
    <row r="30" spans="1:11" ht="15.75" customHeight="1" x14ac:dyDescent="0.15">
      <c r="A30" s="193"/>
      <c r="B30" s="215"/>
      <c r="C30" s="215"/>
      <c r="D30" s="215"/>
      <c r="E30" s="226"/>
      <c r="F30" s="226"/>
      <c r="G30" s="226"/>
      <c r="H30" s="226"/>
      <c r="I30" s="219"/>
      <c r="J30" s="821"/>
      <c r="K30" s="821"/>
    </row>
    <row r="31" spans="1:11" ht="15.75" customHeight="1" x14ac:dyDescent="0.15">
      <c r="A31" s="220" t="s">
        <v>171</v>
      </c>
      <c r="B31" s="220"/>
      <c r="C31" s="223"/>
      <c r="D31" s="223"/>
      <c r="E31" s="220"/>
      <c r="F31" s="220" t="s">
        <v>172</v>
      </c>
      <c r="G31" s="220"/>
      <c r="H31" s="220" t="s">
        <v>172</v>
      </c>
      <c r="I31" s="227"/>
      <c r="J31" s="810"/>
      <c r="K31" s="810"/>
    </row>
    <row r="32" spans="1:11" ht="15.75" customHeight="1" x14ac:dyDescent="0.15">
      <c r="A32" s="224" t="s">
        <v>173</v>
      </c>
      <c r="B32" s="220"/>
      <c r="C32" s="223"/>
      <c r="D32" s="223"/>
      <c r="E32" s="220"/>
      <c r="F32" s="224"/>
      <c r="G32" s="220"/>
      <c r="H32" s="220"/>
      <c r="I32" s="229"/>
      <c r="J32" s="810"/>
      <c r="K32" s="810"/>
    </row>
    <row r="33" spans="1:11" s="214" customFormat="1" ht="11.25" x14ac:dyDescent="0.15">
      <c r="A33" s="153" t="s">
        <v>0</v>
      </c>
      <c r="B33" s="183">
        <v>45824</v>
      </c>
      <c r="C33" s="183">
        <v>45825</v>
      </c>
      <c r="D33" s="183">
        <v>45826</v>
      </c>
      <c r="E33" s="183">
        <v>45827</v>
      </c>
      <c r="F33" s="183">
        <v>45828</v>
      </c>
      <c r="G33" s="183">
        <v>45829</v>
      </c>
      <c r="H33" s="183">
        <v>45830</v>
      </c>
      <c r="I33" s="815" t="s">
        <v>1</v>
      </c>
      <c r="J33" s="817" t="s">
        <v>2</v>
      </c>
      <c r="K33" s="818"/>
    </row>
    <row r="34" spans="1:11" s="213" customFormat="1" x14ac:dyDescent="0.15">
      <c r="A34" s="155" t="s">
        <v>3</v>
      </c>
      <c r="B34" s="157" t="s">
        <v>4</v>
      </c>
      <c r="C34" s="157" t="s">
        <v>5</v>
      </c>
      <c r="D34" s="157" t="s">
        <v>6</v>
      </c>
      <c r="E34" s="157" t="s">
        <v>7</v>
      </c>
      <c r="F34" s="157" t="s">
        <v>8</v>
      </c>
      <c r="G34" s="157" t="s">
        <v>9</v>
      </c>
      <c r="H34" s="158" t="s">
        <v>10</v>
      </c>
      <c r="I34" s="816"/>
      <c r="J34" s="819"/>
      <c r="K34" s="820"/>
    </row>
    <row r="35" spans="1:11" x14ac:dyDescent="0.15">
      <c r="A35" s="217" t="s">
        <v>142</v>
      </c>
      <c r="B35" s="218"/>
      <c r="C35" s="226"/>
      <c r="D35" s="216"/>
      <c r="E35" s="226"/>
      <c r="F35" s="228"/>
      <c r="G35" s="218"/>
      <c r="H35" s="218"/>
      <c r="I35" s="219"/>
      <c r="J35" s="821"/>
      <c r="K35" s="821"/>
    </row>
    <row r="36" spans="1:11" ht="15.75" customHeight="1" x14ac:dyDescent="0.15">
      <c r="A36" s="222" t="s">
        <v>167</v>
      </c>
      <c r="B36" s="246"/>
      <c r="C36" s="247"/>
      <c r="D36" s="247"/>
      <c r="E36" s="246"/>
      <c r="F36" s="244"/>
      <c r="G36" s="245" t="s">
        <v>168</v>
      </c>
      <c r="H36" s="245" t="s">
        <v>168</v>
      </c>
      <c r="I36" s="221">
        <f>COUNTA(B36:H36)</f>
        <v>2</v>
      </c>
      <c r="J36" s="811">
        <f>SUM(COUNTIF(B36:H36,"D 10-17"))*(6.25)+(COUNTIF(B36:H36,"Y 10-17"))*(6.25)+(COUNTIF(B36:H36,"Y工場"))*(4.5)</f>
        <v>12.5</v>
      </c>
      <c r="K36" s="811"/>
    </row>
    <row r="37" spans="1:11" ht="15.75" customHeight="1" x14ac:dyDescent="0.15">
      <c r="A37" s="222" t="s">
        <v>169</v>
      </c>
      <c r="B37" s="245" t="s">
        <v>168</v>
      </c>
      <c r="C37" s="247"/>
      <c r="D37" s="247"/>
      <c r="E37" s="245" t="s">
        <v>168</v>
      </c>
      <c r="F37" s="245" t="s">
        <v>168</v>
      </c>
      <c r="G37" s="245" t="s">
        <v>170</v>
      </c>
      <c r="H37" s="244"/>
      <c r="I37" s="221">
        <f t="shared" ref="I37:I38" si="3">COUNTA(B37:H37)</f>
        <v>4</v>
      </c>
      <c r="J37" s="811">
        <f>SUM(COUNTIF(B37:H37,"D 10-17"))*(6.25)+(COUNTIF(B37:H37,"Y 10-17"))*(6.25)+(COUNTIF(B37:H37,"Y工場"))*(4.5)</f>
        <v>23.25</v>
      </c>
      <c r="K37" s="811"/>
    </row>
    <row r="38" spans="1:11" ht="15.75" customHeight="1" x14ac:dyDescent="0.15">
      <c r="A38" s="225" t="s">
        <v>186</v>
      </c>
      <c r="B38" s="243" t="s">
        <v>166</v>
      </c>
      <c r="C38" s="247"/>
      <c r="D38" s="247"/>
      <c r="E38" s="243" t="s">
        <v>166</v>
      </c>
      <c r="F38" s="245"/>
      <c r="G38" s="243" t="s">
        <v>166</v>
      </c>
      <c r="H38" s="244"/>
      <c r="I38" s="221">
        <f t="shared" si="3"/>
        <v>3</v>
      </c>
      <c r="J38" s="811">
        <f>SUM(COUNTIF(B38:H38,"D 10-17"))*(6.25)+(COUNTIF(B38:H38,"Y 10-17"))*(6.25)+(COUNTIF(B38:H38,"Y工場"))*(4.5)</f>
        <v>18.75</v>
      </c>
      <c r="K38" s="811"/>
    </row>
    <row r="39" spans="1:11" ht="15.75" customHeight="1" x14ac:dyDescent="0.15">
      <c r="A39" s="225"/>
      <c r="B39" s="245"/>
      <c r="C39" s="247"/>
      <c r="D39" s="247"/>
      <c r="E39" s="245"/>
      <c r="F39" s="245"/>
      <c r="G39" s="243"/>
      <c r="H39" s="244"/>
      <c r="I39" s="221"/>
      <c r="J39" s="811"/>
      <c r="K39" s="811"/>
    </row>
    <row r="40" spans="1:11" ht="15.75" customHeight="1" x14ac:dyDescent="0.15">
      <c r="A40" s="193"/>
      <c r="B40" s="215"/>
      <c r="C40" s="215"/>
      <c r="D40" s="215"/>
      <c r="E40" s="226"/>
      <c r="F40" s="226"/>
      <c r="G40" s="226"/>
      <c r="H40" s="226"/>
      <c r="I40" s="219"/>
      <c r="J40" s="821"/>
      <c r="K40" s="821"/>
    </row>
    <row r="41" spans="1:11" ht="15.75" customHeight="1" x14ac:dyDescent="0.15">
      <c r="A41" s="220" t="s">
        <v>171</v>
      </c>
      <c r="B41" s="220"/>
      <c r="C41" s="223"/>
      <c r="D41" s="223"/>
      <c r="E41" s="220"/>
      <c r="F41" s="220" t="s">
        <v>172</v>
      </c>
      <c r="G41" s="220"/>
      <c r="H41" s="220" t="s">
        <v>172</v>
      </c>
      <c r="I41" s="227"/>
      <c r="J41" s="810"/>
      <c r="K41" s="810"/>
    </row>
    <row r="42" spans="1:11" ht="15.75" customHeight="1" x14ac:dyDescent="0.15">
      <c r="A42" s="224" t="s">
        <v>173</v>
      </c>
      <c r="B42" s="220"/>
      <c r="C42" s="223"/>
      <c r="D42" s="223"/>
      <c r="E42" s="220"/>
      <c r="F42" s="224"/>
      <c r="G42" s="220"/>
      <c r="H42" s="220"/>
      <c r="I42" s="221"/>
      <c r="J42" s="810"/>
      <c r="K42" s="810"/>
    </row>
    <row r="43" spans="1:11" s="214" customFormat="1" ht="11.25" x14ac:dyDescent="0.15">
      <c r="A43" s="175" t="s">
        <v>0</v>
      </c>
      <c r="B43" s="176">
        <v>45831</v>
      </c>
      <c r="C43" s="176">
        <v>45832</v>
      </c>
      <c r="D43" s="176">
        <v>45833</v>
      </c>
      <c r="E43" s="176">
        <v>45834</v>
      </c>
      <c r="F43" s="176">
        <v>45835</v>
      </c>
      <c r="G43" s="176">
        <v>45836</v>
      </c>
      <c r="H43" s="176">
        <v>45837</v>
      </c>
      <c r="I43" s="815" t="s">
        <v>1</v>
      </c>
      <c r="J43" s="822" t="s">
        <v>2</v>
      </c>
      <c r="K43" s="823"/>
    </row>
    <row r="44" spans="1:11" s="213" customFormat="1" x14ac:dyDescent="0.15">
      <c r="A44" s="155" t="s">
        <v>3</v>
      </c>
      <c r="B44" s="157" t="s">
        <v>4</v>
      </c>
      <c r="C44" s="157" t="s">
        <v>5</v>
      </c>
      <c r="D44" s="157" t="s">
        <v>6</v>
      </c>
      <c r="E44" s="157" t="s">
        <v>7</v>
      </c>
      <c r="F44" s="157" t="s">
        <v>8</v>
      </c>
      <c r="G44" s="157" t="s">
        <v>9</v>
      </c>
      <c r="H44" s="158" t="s">
        <v>10</v>
      </c>
      <c r="I44" s="816"/>
      <c r="J44" s="819"/>
      <c r="K44" s="820"/>
    </row>
    <row r="45" spans="1:11" x14ac:dyDescent="0.15">
      <c r="A45" s="217" t="s">
        <v>131</v>
      </c>
      <c r="B45" s="218"/>
      <c r="C45" s="226"/>
      <c r="D45" s="216"/>
      <c r="E45" s="216"/>
      <c r="F45" s="216"/>
      <c r="G45" s="216"/>
      <c r="H45" s="216"/>
      <c r="I45" s="219"/>
      <c r="J45" s="821"/>
      <c r="K45" s="821"/>
    </row>
    <row r="46" spans="1:11" ht="15.75" customHeight="1" x14ac:dyDescent="0.15">
      <c r="A46" s="222" t="s">
        <v>167</v>
      </c>
      <c r="B46" s="246"/>
      <c r="C46" s="247"/>
      <c r="D46" s="247"/>
      <c r="E46" s="246"/>
      <c r="F46" s="244"/>
      <c r="G46" s="245" t="s">
        <v>168</v>
      </c>
      <c r="H46" s="245" t="s">
        <v>168</v>
      </c>
      <c r="I46" s="221">
        <f>COUNTA(B46:H46)</f>
        <v>2</v>
      </c>
      <c r="J46" s="811">
        <f>SUM(COUNTIF(B46:H46,"D 10-17"))*(6.25)+(COUNTIF(B46:H46,"Y 10-17"))*(6.25)+(COUNTIF(B46:H46,"Y工場"))*(4.5)</f>
        <v>12.5</v>
      </c>
      <c r="K46" s="811"/>
    </row>
    <row r="47" spans="1:11" ht="15.75" customHeight="1" x14ac:dyDescent="0.15">
      <c r="A47" s="222" t="s">
        <v>169</v>
      </c>
      <c r="B47" s="245" t="s">
        <v>168</v>
      </c>
      <c r="C47" s="247"/>
      <c r="D47" s="247"/>
      <c r="E47" s="245" t="s">
        <v>168</v>
      </c>
      <c r="F47" s="245" t="s">
        <v>168</v>
      </c>
      <c r="G47" s="245" t="s">
        <v>170</v>
      </c>
      <c r="H47" s="244"/>
      <c r="I47" s="221">
        <f t="shared" ref="I47:I48" si="4">COUNTA(B47:H47)</f>
        <v>4</v>
      </c>
      <c r="J47" s="811">
        <f>SUM(COUNTIF(B47:H47,"D 10-17"))*(6.25)+(COUNTIF(B47:H47,"Y 10-17"))*(6.25)+(COUNTIF(B47:H47,"Y工場"))*(4.5)</f>
        <v>23.25</v>
      </c>
      <c r="K47" s="811"/>
    </row>
    <row r="48" spans="1:11" ht="15.75" customHeight="1" x14ac:dyDescent="0.15">
      <c r="A48" s="225" t="s">
        <v>186</v>
      </c>
      <c r="B48" s="243" t="s">
        <v>166</v>
      </c>
      <c r="C48" s="247"/>
      <c r="D48" s="247"/>
      <c r="E48" s="243" t="s">
        <v>166</v>
      </c>
      <c r="F48" s="245"/>
      <c r="G48" s="243" t="s">
        <v>166</v>
      </c>
      <c r="H48" s="244"/>
      <c r="I48" s="221">
        <f t="shared" si="4"/>
        <v>3</v>
      </c>
      <c r="J48" s="811">
        <f>SUM(COUNTIF(B48:H48,"D 10-17"))*(6.25)+(COUNTIF(B48:H48,"Y 10-17"))*(6.25)+(COUNTIF(B48:H48,"Y工場"))*(4.5)</f>
        <v>18.75</v>
      </c>
      <c r="K48" s="811"/>
    </row>
    <row r="49" spans="1:11" ht="15.75" customHeight="1" x14ac:dyDescent="0.15">
      <c r="A49" s="225"/>
      <c r="B49" s="245"/>
      <c r="C49" s="247"/>
      <c r="D49" s="247"/>
      <c r="E49" s="245"/>
      <c r="F49" s="245"/>
      <c r="G49" s="243"/>
      <c r="H49" s="244"/>
      <c r="I49" s="221"/>
      <c r="J49" s="811"/>
      <c r="K49" s="811"/>
    </row>
    <row r="50" spans="1:11" ht="15.75" customHeight="1" x14ac:dyDescent="0.15">
      <c r="A50" s="193"/>
      <c r="B50" s="215"/>
      <c r="C50" s="215"/>
      <c r="D50" s="215"/>
      <c r="E50" s="226"/>
      <c r="F50" s="226"/>
      <c r="G50" s="226"/>
      <c r="H50" s="226"/>
      <c r="I50" s="219"/>
      <c r="J50" s="821"/>
      <c r="K50" s="821"/>
    </row>
    <row r="51" spans="1:11" ht="15.75" customHeight="1" x14ac:dyDescent="0.15">
      <c r="A51" s="220" t="s">
        <v>171</v>
      </c>
      <c r="B51" s="220"/>
      <c r="C51" s="223"/>
      <c r="D51" s="223"/>
      <c r="E51" s="220"/>
      <c r="F51" s="220" t="s">
        <v>172</v>
      </c>
      <c r="G51" s="220"/>
      <c r="H51" s="220" t="s">
        <v>172</v>
      </c>
      <c r="I51" s="227"/>
      <c r="J51" s="810"/>
      <c r="K51" s="810"/>
    </row>
    <row r="52" spans="1:11" ht="15.75" customHeight="1" x14ac:dyDescent="0.15">
      <c r="A52" s="224" t="s">
        <v>173</v>
      </c>
      <c r="B52" s="220"/>
      <c r="C52" s="223"/>
      <c r="D52" s="223"/>
      <c r="E52" s="220"/>
      <c r="F52" s="224"/>
      <c r="G52" s="220"/>
      <c r="H52" s="220"/>
      <c r="I52" s="221"/>
      <c r="J52" s="810"/>
      <c r="K52" s="810"/>
    </row>
    <row r="53" spans="1:11" x14ac:dyDescent="0.15">
      <c r="A53" s="230"/>
      <c r="B53" s="230"/>
      <c r="C53" s="230"/>
      <c r="D53" s="230"/>
      <c r="E53" s="231"/>
      <c r="F53" s="231"/>
      <c r="G53" s="232"/>
      <c r="H53" s="232"/>
      <c r="I53" s="230"/>
      <c r="J53" s="735" t="s">
        <v>209</v>
      </c>
      <c r="K53" s="735"/>
    </row>
    <row r="54" spans="1:11" s="1" customFormat="1" ht="17.25" customHeight="1" x14ac:dyDescent="0.15">
      <c r="A54" s="737" t="s">
        <v>143</v>
      </c>
      <c r="B54" s="738"/>
      <c r="C54" s="741" t="s">
        <v>162</v>
      </c>
      <c r="D54" s="742"/>
      <c r="E54" s="742"/>
      <c r="F54" s="742" t="s">
        <v>149</v>
      </c>
      <c r="G54" s="742"/>
      <c r="H54" s="743"/>
      <c r="I54" s="10"/>
      <c r="J54" s="736"/>
      <c r="K54" s="736"/>
    </row>
    <row r="55" spans="1:11" s="1" customFormat="1" ht="17.25" customHeight="1" x14ac:dyDescent="0.15">
      <c r="A55" s="739"/>
      <c r="B55" s="740"/>
      <c r="C55" s="744" t="s">
        <v>163</v>
      </c>
      <c r="D55" s="745"/>
      <c r="E55" s="745"/>
      <c r="F55" s="745" t="s">
        <v>164</v>
      </c>
      <c r="G55" s="745"/>
      <c r="H55" s="746"/>
      <c r="I55" s="210"/>
      <c r="J55" s="210"/>
      <c r="K55" s="210"/>
    </row>
  </sheetData>
  <mergeCells count="58">
    <mergeCell ref="J12:K12"/>
    <mergeCell ref="J6:K6"/>
    <mergeCell ref="B1:G1"/>
    <mergeCell ref="H1:K1"/>
    <mergeCell ref="I3:I4"/>
    <mergeCell ref="J3:K4"/>
    <mergeCell ref="J5:K5"/>
    <mergeCell ref="J7:K7"/>
    <mergeCell ref="J8:K8"/>
    <mergeCell ref="J9:K9"/>
    <mergeCell ref="J10:K10"/>
    <mergeCell ref="J11:K11"/>
    <mergeCell ref="I23:I24"/>
    <mergeCell ref="J23:K24"/>
    <mergeCell ref="I13:I14"/>
    <mergeCell ref="J13:K14"/>
    <mergeCell ref="J15:K15"/>
    <mergeCell ref="J16:K16"/>
    <mergeCell ref="J17:K17"/>
    <mergeCell ref="J18:K18"/>
    <mergeCell ref="J30:K30"/>
    <mergeCell ref="J31:K31"/>
    <mergeCell ref="J32:K32"/>
    <mergeCell ref="J19:K19"/>
    <mergeCell ref="J20:K20"/>
    <mergeCell ref="J21:K21"/>
    <mergeCell ref="J22:K22"/>
    <mergeCell ref="J25:K25"/>
    <mergeCell ref="J26:K26"/>
    <mergeCell ref="J27:K27"/>
    <mergeCell ref="J28:K28"/>
    <mergeCell ref="J29:K29"/>
    <mergeCell ref="I33:I34"/>
    <mergeCell ref="J33:K34"/>
    <mergeCell ref="J35:K35"/>
    <mergeCell ref="J48:K48"/>
    <mergeCell ref="J37:K37"/>
    <mergeCell ref="J38:K38"/>
    <mergeCell ref="J39:K39"/>
    <mergeCell ref="J40:K40"/>
    <mergeCell ref="J41:K41"/>
    <mergeCell ref="J42:K42"/>
    <mergeCell ref="I43:I44"/>
    <mergeCell ref="J43:K44"/>
    <mergeCell ref="J45:K45"/>
    <mergeCell ref="J46:K46"/>
    <mergeCell ref="J47:K47"/>
    <mergeCell ref="J36:K36"/>
    <mergeCell ref="A54:B55"/>
    <mergeCell ref="C54:E54"/>
    <mergeCell ref="F54:H54"/>
    <mergeCell ref="C55:E55"/>
    <mergeCell ref="F55:H55"/>
    <mergeCell ref="J49:K49"/>
    <mergeCell ref="J50:K50"/>
    <mergeCell ref="J51:K51"/>
    <mergeCell ref="J52:K52"/>
    <mergeCell ref="J53:K54"/>
  </mergeCells>
  <phoneticPr fontId="13"/>
  <pageMargins left="0.51181102362204722" right="0.51181102362204722" top="0.55118110236220474" bottom="0.55118110236220474" header="0.31496062992125984" footer="0.31496062992125984"/>
  <pageSetup paperSize="9" orientation="portrait" r:id="rId1"/>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4A89C-42A6-4015-A404-5AFD74CB5CC4}">
  <sheetPr codeName="Sheet23"/>
  <dimension ref="A1:K60"/>
  <sheetViews>
    <sheetView zoomScale="115" zoomScaleNormal="115" workbookViewId="0">
      <selection activeCell="P18" sqref="P18"/>
    </sheetView>
  </sheetViews>
  <sheetFormatPr defaultColWidth="9" defaultRowHeight="13.5" x14ac:dyDescent="0.15"/>
  <cols>
    <col min="1" max="1" width="11.625" style="151" customWidth="1"/>
    <col min="2" max="8" width="8.75" style="151" customWidth="1"/>
    <col min="9" max="9" width="8" style="151" customWidth="1"/>
    <col min="10" max="10" width="7.25" style="190" customWidth="1"/>
    <col min="11" max="11" width="4.5" style="188" customWidth="1"/>
    <col min="12" max="16384" width="9" style="188"/>
  </cols>
  <sheetData>
    <row r="1" spans="1:11" ht="15" thickBot="1" x14ac:dyDescent="0.2">
      <c r="A1" s="150" t="s">
        <v>129</v>
      </c>
      <c r="B1" s="753" t="s">
        <v>208</v>
      </c>
      <c r="C1" s="753"/>
      <c r="D1" s="753"/>
      <c r="E1" s="753"/>
      <c r="F1" s="753"/>
      <c r="G1" s="754"/>
      <c r="H1" s="755" t="s">
        <v>154</v>
      </c>
      <c r="I1" s="756"/>
      <c r="J1" s="756"/>
      <c r="K1" s="757"/>
    </row>
    <row r="2" spans="1:11" ht="9" customHeight="1" thickBot="1" x14ac:dyDescent="0.2">
      <c r="A2" s="189"/>
    </row>
    <row r="3" spans="1:11" s="191" customFormat="1" ht="15" customHeight="1" x14ac:dyDescent="0.15">
      <c r="A3" s="263" t="s">
        <v>0</v>
      </c>
      <c r="B3" s="264">
        <v>45838</v>
      </c>
      <c r="C3" s="154"/>
      <c r="D3" s="154"/>
      <c r="E3" s="154"/>
      <c r="F3" s="154"/>
      <c r="G3" s="154"/>
      <c r="H3" s="154">
        <v>45809</v>
      </c>
      <c r="I3" s="747" t="s">
        <v>1</v>
      </c>
      <c r="J3" s="749" t="s">
        <v>2</v>
      </c>
      <c r="K3" s="750"/>
    </row>
    <row r="4" spans="1:11" s="192" customFormat="1" ht="15" customHeight="1" x14ac:dyDescent="0.15">
      <c r="A4" s="265" t="s">
        <v>3</v>
      </c>
      <c r="B4" s="266" t="s">
        <v>4</v>
      </c>
      <c r="C4" s="156"/>
      <c r="D4" s="157"/>
      <c r="E4" s="157"/>
      <c r="F4" s="157"/>
      <c r="G4" s="157"/>
      <c r="H4" s="158" t="s">
        <v>10</v>
      </c>
      <c r="I4" s="748"/>
      <c r="J4" s="749"/>
      <c r="K4" s="750"/>
    </row>
    <row r="5" spans="1:11" s="151" customFormat="1" ht="13.5" customHeight="1" x14ac:dyDescent="0.15">
      <c r="A5" s="293" t="s">
        <v>131</v>
      </c>
      <c r="B5" s="272">
        <v>3</v>
      </c>
      <c r="C5" s="194"/>
      <c r="D5" s="195"/>
      <c r="E5" s="195"/>
      <c r="F5" s="195"/>
      <c r="G5" s="206" t="s">
        <v>131</v>
      </c>
      <c r="H5" s="195">
        <v>4</v>
      </c>
      <c r="I5" s="196"/>
      <c r="J5" s="751"/>
      <c r="K5" s="752"/>
    </row>
    <row r="6" spans="1:11" ht="13.5" customHeight="1" x14ac:dyDescent="0.15">
      <c r="A6" s="273" t="s">
        <v>155</v>
      </c>
      <c r="B6" s="294"/>
      <c r="C6" s="198"/>
      <c r="D6" s="198"/>
      <c r="E6" s="198"/>
      <c r="F6" s="198"/>
      <c r="G6" s="198"/>
      <c r="H6" s="239" t="s">
        <v>157</v>
      </c>
      <c r="I6" s="199">
        <f>COUNTA(B6:H6)</f>
        <v>1</v>
      </c>
      <c r="J6" s="733">
        <f t="shared" ref="J6" si="0">SUM(COUNTIF(B6:H6,"9-15"))*(5.5)+SUM(COUNTIF(B6:H6,"9-15:30"))*(5.75)+SUM(COUNTIF(B6:H6,"10-15"))*(4.5)+SUM(COUNTIF(B6:H6,"10-15:30"))*(5)+SUM(COUNTIF(B6:H6,"11-18"))*(6.25)+SUM(COUNTIF(B6:H6,"12-15"))*(3)+SUM(COUNTIF(B6:H6,"12-16"))*(4)+SUM(COUNTIF(B6:H6,"9-12"))*(3)+SUM(COUNTIF(B6:H6,"9-16"))*(6.25)+SUM(COUNTIF(B6:H6,"10-18"))*(7.25)+SUM(COUNTIF(B6:H6,"13-18"))*(4.5)+SUM(COUNTIF(B6:H6,"9:30-15"))*(5)+SUM(COUNTIF(B6:H6,"8:30-15"))*(5.75)+SUM(COUNTIF(B6:H6,"9-18"))*(8)+SUM(COUNTIF(B6:H6,"10-16"))*(5.5)+SUM(COUNTIF(B6:H6,"13-16"))*(3)</f>
        <v>6.25</v>
      </c>
      <c r="K6" s="734"/>
    </row>
    <row r="7" spans="1:11" ht="13.5" customHeight="1" x14ac:dyDescent="0.15">
      <c r="A7" s="273" t="s">
        <v>158</v>
      </c>
      <c r="B7" s="294"/>
      <c r="C7" s="198"/>
      <c r="D7" s="198"/>
      <c r="E7" s="198"/>
      <c r="F7" s="198"/>
      <c r="G7" s="198"/>
      <c r="H7" s="239" t="s">
        <v>126</v>
      </c>
      <c r="I7" s="200">
        <f>COUNTA(B7:H7)</f>
        <v>1</v>
      </c>
      <c r="J7" s="954">
        <f>SUM(COUNTIF(B7:H7,"9-15"))*(5.5)+SUM(COUNTIF(B7:H7,"9-15:30"))*(5.75)+SUM(COUNTIF(B7:H7,"10-15"))*(4.5)+SUM(COUNTIF(B7:H7,"10-15:30"))*(5)+SUM(COUNTIF(B7:H7,"11-18"))*(6.25)+SUM(COUNTIF(B7:H7,"12-15"))*(3)+SUM(COUNTIF(B7:H7,"12-16"))*(4)+SUM(COUNTIF(B7:H7,"9-12"))*(3)+SUM(COUNTIF(B7:H7,"9-16"))*(6.25)+SUM(COUNTIF(B7:H7,"10-18"))*(7.25)+SUM(COUNTIF(B7:H7,"13-18"))*(4.5)+SUM(COUNTIF(B7:H7,"9:30-15"))*(5)+SUM(COUNTIF(B7:H7,"8:30-15"))*(5.75)+SUM(COUNTIF(B7:H7,"9-18"))*(8)+SUM(COUNTIF(B7:H7,"10-16"))*(5.5)+SUM(COUNTIF(B7:H7,"13-16"))*(3)+SUM(COUNTIF(B7:H7,"11-16"))*(4.5)</f>
        <v>5.5</v>
      </c>
      <c r="K7" s="955"/>
    </row>
    <row r="8" spans="1:11" ht="13.5" customHeight="1" x14ac:dyDescent="0.15">
      <c r="A8" s="273" t="s">
        <v>159</v>
      </c>
      <c r="B8" s="295" t="s">
        <v>135</v>
      </c>
      <c r="C8" s="198"/>
      <c r="D8" s="198"/>
      <c r="E8" s="198"/>
      <c r="F8" s="198"/>
      <c r="G8" s="198"/>
      <c r="H8" s="239"/>
      <c r="I8" s="200">
        <f>COUNTA(#REF!)</f>
        <v>1</v>
      </c>
      <c r="J8" s="954">
        <f>SUM(COUNTIF(B8:H8,"9-15"))*(5.5)+SUM(COUNTIF(B8:H8,"9-15:30"))*(5.75)+SUM(COUNTIF(B8:H8,"10-15"))*(4.5)+SUM(COUNTIF(B8:H8,"10-15:30"))*(5)+SUM(COUNTIF(B8:H8,"11-18"))*(6.25)+SUM(COUNTIF(B8:H8,"12-15"))*(3)+SUM(COUNTIF(B8:H8,"12-16"))*(4)+SUM(COUNTIF(B8:H8,"9-12"))*(3)+SUM(COUNTIF(B8:H8,"9-16"))*(6.25)+SUM(COUNTIF(B8:H8,"10-18"))*(7.25)+SUM(COUNTIF(B8:H8,"13-18"))*(4.5)+SUM(COUNTIF(B8:H8,"9:30-15"))*(5)+SUM(COUNTIF(B8:H8,"8:30-15"))*(5.75)+SUM(COUNTIF(B8:H8,"9-18"))*(8)+SUM(COUNTIF(B8:H8,"10-16"))*(5.5)+SUM(COUNTIF(B8:H8,"13-16"))*(3)+SUM(COUNTIF(B8:H8,"11-16"))*(4.5)</f>
        <v>5.5</v>
      </c>
      <c r="K8" s="955"/>
    </row>
    <row r="9" spans="1:11" ht="13.5" customHeight="1" x14ac:dyDescent="0.15">
      <c r="A9" s="273" t="s">
        <v>160</v>
      </c>
      <c r="B9" s="296" t="s">
        <v>176</v>
      </c>
      <c r="C9" s="198"/>
      <c r="D9" s="198"/>
      <c r="E9" s="198"/>
      <c r="F9" s="198"/>
      <c r="G9" s="198"/>
      <c r="H9" s="239"/>
      <c r="I9" s="200">
        <f>COUNTA(B9:H9)</f>
        <v>1</v>
      </c>
      <c r="J9" s="954">
        <f>SUM(COUNTIF(B9:H9,"9-15"))*(5.5)+SUM(COUNTIF(B9:H9,"9-15:30"))*(5.75)+SUM(COUNTIF(B9:H9,"10-15"))*(4.5)+SUM(COUNTIF(B9:H9,"10-15:30"))*(5)+SUM(COUNTIF(B9:H9,"11-18"))*(6.25)+SUM(COUNTIF(B9:H9,"12-15"))*(3)+SUM(COUNTIF(B9:H9,"12-16"))*(4)+SUM(COUNTIF(B9:H9,"9-12"))*(3)+SUM(COUNTIF(B9:H9,"9-16"))*(6.25)+SUM(COUNTIF(B9:H9,"10-18"))*(7.25)+SUM(COUNTIF(B9:H9,"13-18"))*(4.5)+SUM(COUNTIF(B9:H9,"9:30-15"))*(5)+SUM(COUNTIF(B9:H9,"8:30-15"))*(5.75)+SUM(COUNTIF(B9:H9,"9-18"))*(8)+SUM(COUNTIF(B9:H9,"10-16"))*(5.5)+SUM(COUNTIF(B9:H9,"13-16"))*(3)+SUM(COUNTIF(B9:H9,"受付9-14"))*(4.5)+SUM(COUNTIF(B9:H9,"受付9-17"))*(7.25)</f>
        <v>4.5</v>
      </c>
      <c r="K9" s="955"/>
    </row>
    <row r="10" spans="1:11" ht="13.5" customHeight="1" x14ac:dyDescent="0.15">
      <c r="A10" s="273" t="s">
        <v>15</v>
      </c>
      <c r="B10" s="294" t="s">
        <v>25</v>
      </c>
      <c r="C10" s="198"/>
      <c r="D10" s="198"/>
      <c r="E10" s="198"/>
      <c r="F10" s="198"/>
      <c r="G10" s="198"/>
      <c r="H10" s="239" t="s">
        <v>126</v>
      </c>
      <c r="I10" s="200">
        <f>COUNTA(B10:H10)</f>
        <v>2</v>
      </c>
      <c r="J10" s="954">
        <f>SUM(COUNTIF(B10:H10,"9-15"))*(5.5)+SUM(COUNTIF(B10:H10,"9-15:30"))*(5.75)+SUM(COUNTIF(B10:H10,"10-15"))*(4.5)+SUM(COUNTIF(B10:H10,"10-15:30"))*(5)+SUM(COUNTIF(B10:H10,"11-18"))*(6.25)+SUM(COUNTIF(B10:H10,"12-15"))*(3)+SUM(COUNTIF(B10:H10,"12-16"))*(4)+SUM(COUNTIF(B10:H10,"9-12"))*(3)+SUM(COUNTIF(B10:H10,"9-16"))*(6.25)+SUM(COUNTIF(B10:H10,"10-18"))*(7.25)+SUM(COUNTIF(B10:H10,"13-18"))*(4.5)+SUM(COUNTIF(B10:H10,"9:30-15"))*(5)+SUM(COUNTIF(B10:H10,"8:30-15"))*(5.75)+SUM(COUNTIF(B10:H10,"9-18"))*(8)+SUM(COUNTIF(B10:H10,"10-16"))*(5.5)+SUM(COUNTIF(B10:H10,"13-16"))*(3)+SUM(COUNTIF(B10:H10,"受付9-14"))*(4.5)+SUM(COUNTIF(B10:H10,"受付9-17"))*(7.25)</f>
        <v>10</v>
      </c>
      <c r="K10" s="955"/>
    </row>
    <row r="11" spans="1:11" ht="13.5" customHeight="1" x14ac:dyDescent="0.15">
      <c r="A11" s="302" t="s">
        <v>183</v>
      </c>
      <c r="B11" s="294"/>
      <c r="C11" s="282"/>
      <c r="D11" s="198"/>
      <c r="E11" s="198"/>
      <c r="F11" s="198"/>
      <c r="G11" s="198"/>
      <c r="H11" s="239" t="s">
        <v>25</v>
      </c>
      <c r="I11" s="200">
        <f>COUNTA(B11:H11)</f>
        <v>1</v>
      </c>
      <c r="J11" s="954">
        <f t="shared" ref="J11" si="1">SUM(COUNTIF(B11:H11,"9-15"))*(5.5)+SUM(COUNTIF(B11:H11,"9-15:30"))*(5.75)+SUM(COUNTIF(B11:H11,"10-15"))*(4.5)+SUM(COUNTIF(B11:H11,"10-15:30"))*(5)+SUM(COUNTIF(B11:H11,"11-18"))*(6.25)+SUM(COUNTIF(B11:H11,"12-15"))*(3)+SUM(COUNTIF(B11:H11,"12-16"))*(4)+SUM(COUNTIF(B11:H11,"9-12"))*(3)+SUM(COUNTIF(B11:H11,"9-16"))*(6.25)+SUM(COUNTIF(B11:H11,"10-18"))*(7.25)+SUM(COUNTIF(B11:H11,"13-18"))*(4.5)+SUM(COUNTIF(B11:H11,"9:30-15"))*(5)+SUM(COUNTIF(B11:H11,"8:30-15"))*(5.75)+SUM(COUNTIF(B11:H11,"9-18"))*(8)+SUM(COUNTIF(B11:H11,"10-16"))*(5.5)+SUM(COUNTIF(B11:H11,"13-16"))*(3)</f>
        <v>4.5</v>
      </c>
      <c r="K11" s="955"/>
    </row>
    <row r="12" spans="1:11" ht="13.5" customHeight="1" x14ac:dyDescent="0.15">
      <c r="A12" s="302" t="s">
        <v>199</v>
      </c>
      <c r="B12" s="294" t="s">
        <v>25</v>
      </c>
      <c r="C12" s="282"/>
      <c r="D12" s="198"/>
      <c r="E12" s="198"/>
      <c r="F12" s="198"/>
      <c r="G12" s="198"/>
      <c r="H12" s="239"/>
      <c r="I12" s="200">
        <f t="shared" ref="I12" si="2">COUNTA(B12:H12)</f>
        <v>1</v>
      </c>
      <c r="J12" s="954">
        <f t="shared" ref="J12" si="3">SUM(COUNTIF(B12:H12,"9-15"))*(5.5)+SUM(COUNTIF(B12:H12,"9-15:30"))*(5.75)+SUM(COUNTIF(B12:H12,"10-15"))*(4.5)+SUM(COUNTIF(B12:H12,"10-15:30"))*(5)+SUM(COUNTIF(B12:H12,"11-18"))*(6.25)+SUM(COUNTIF(B12:H12,"12-15"))*(3)+SUM(COUNTIF(B12:H12,"12-16"))*(4)+SUM(COUNTIF(B12:H12,"9-12"))*(3)+SUM(COUNTIF(B12:H12,"9-16"))*(6.25)+SUM(COUNTIF(B12:H12,"10-18"))*(7.25)+SUM(COUNTIF(B12:H12,"13-18"))*(4.5)+SUM(COUNTIF(B12:H12,"9:30-15"))*(5)+SUM(COUNTIF(B12:H12,"8:30-15"))*(5.75)+SUM(COUNTIF(B12:H12,"9-18"))*(8)+SUM(COUNTIF(B12:H12,"10-16"))*(5.5)+SUM(COUNTIF(B12:H12,"13-16"))*(3)</f>
        <v>4.5</v>
      </c>
      <c r="K12" s="955"/>
    </row>
    <row r="13" spans="1:11" ht="13.5" customHeight="1" thickBot="1" x14ac:dyDescent="0.2">
      <c r="A13" s="274" t="s">
        <v>66</v>
      </c>
      <c r="B13" s="297"/>
      <c r="C13" s="198"/>
      <c r="D13" s="198"/>
      <c r="E13" s="198"/>
      <c r="F13" s="198"/>
      <c r="G13" s="198"/>
      <c r="H13" s="120"/>
      <c r="I13" s="200">
        <f>COUNTA(B13:H13)</f>
        <v>0</v>
      </c>
      <c r="J13" s="954"/>
      <c r="K13" s="955"/>
    </row>
    <row r="14" spans="1:11" s="191" customFormat="1" ht="15" customHeight="1" x14ac:dyDescent="0.15">
      <c r="A14" s="175" t="s">
        <v>0</v>
      </c>
      <c r="B14" s="176">
        <v>45810</v>
      </c>
      <c r="C14" s="176">
        <v>45811</v>
      </c>
      <c r="D14" s="176">
        <v>45812</v>
      </c>
      <c r="E14" s="176">
        <v>45813</v>
      </c>
      <c r="F14" s="176">
        <v>45814</v>
      </c>
      <c r="G14" s="176">
        <v>45815</v>
      </c>
      <c r="H14" s="176">
        <v>45816</v>
      </c>
      <c r="I14" s="747" t="s">
        <v>1</v>
      </c>
      <c r="J14" s="749" t="s">
        <v>2</v>
      </c>
      <c r="K14" s="750"/>
    </row>
    <row r="15" spans="1:11" s="192" customFormat="1" ht="15" customHeight="1" x14ac:dyDescent="0.15">
      <c r="A15" s="155" t="s">
        <v>3</v>
      </c>
      <c r="B15" s="157" t="s">
        <v>4</v>
      </c>
      <c r="C15" s="157" t="s">
        <v>5</v>
      </c>
      <c r="D15" s="157" t="s">
        <v>6</v>
      </c>
      <c r="E15" s="157" t="s">
        <v>7</v>
      </c>
      <c r="F15" s="157" t="s">
        <v>8</v>
      </c>
      <c r="G15" s="157" t="s">
        <v>9</v>
      </c>
      <c r="H15" s="158" t="s">
        <v>10</v>
      </c>
      <c r="I15" s="748"/>
      <c r="J15" s="749"/>
      <c r="K15" s="750"/>
    </row>
    <row r="16" spans="1:11" s="151" customFormat="1" ht="13.5" customHeight="1" x14ac:dyDescent="0.15">
      <c r="A16" s="193" t="s">
        <v>142</v>
      </c>
      <c r="B16" s="195">
        <v>4</v>
      </c>
      <c r="C16" s="195"/>
      <c r="D16" s="195"/>
      <c r="E16" s="195">
        <v>5</v>
      </c>
      <c r="F16" s="195">
        <v>4</v>
      </c>
      <c r="G16" s="195">
        <v>3</v>
      </c>
      <c r="H16" s="195">
        <v>4</v>
      </c>
      <c r="I16" s="196"/>
      <c r="J16" s="751"/>
      <c r="K16" s="752"/>
    </row>
    <row r="17" spans="1:11" s="151" customFormat="1" ht="13.5" customHeight="1" x14ac:dyDescent="0.15">
      <c r="A17" s="204" t="s">
        <v>155</v>
      </c>
      <c r="B17" s="239"/>
      <c r="C17" s="241"/>
      <c r="D17" s="241"/>
      <c r="E17" s="239" t="s">
        <v>25</v>
      </c>
      <c r="F17" s="16"/>
      <c r="G17" s="239" t="s">
        <v>156</v>
      </c>
      <c r="H17" s="239" t="s">
        <v>157</v>
      </c>
      <c r="I17" s="200">
        <f t="shared" ref="I17:I23" si="4">COUNTA(B17:H17)</f>
        <v>3</v>
      </c>
      <c r="J17" s="954">
        <f t="shared" ref="J17" si="5">SUM(COUNTIF(B17:H17,"9-15"))*(5.5)+SUM(COUNTIF(B17:H17,"9-15:30"))*(5.75)+SUM(COUNTIF(B17:H17,"10-15"))*(4.5)+SUM(COUNTIF(B17:H17,"10-15:30"))*(5)+SUM(COUNTIF(B17:H17,"11-18"))*(6.25)+SUM(COUNTIF(B17:H17,"12-15"))*(3)+SUM(COUNTIF(B17:H17,"12-16"))*(4)+SUM(COUNTIF(B17:H17,"9-12"))*(3)+SUM(COUNTIF(B17:H17,"9-16"))*(6.25)+SUM(COUNTIF(B17:H17,"10-18"))*(7.25)+SUM(COUNTIF(B17:H17,"13-18"))*(4.5)+SUM(COUNTIF(B17:H17,"9:30-15"))*(5)+SUM(COUNTIF(B17:H17,"8:30-15"))*(5.75)+SUM(COUNTIF(B17:H17,"9-18"))*(8)+SUM(COUNTIF(B17:H17,"10-16"))*(5.5)+SUM(COUNTIF(B17:H17,"13-16"))*(3)</f>
        <v>16.25</v>
      </c>
      <c r="K17" s="955"/>
    </row>
    <row r="18" spans="1:11" ht="13.5" customHeight="1" x14ac:dyDescent="0.15">
      <c r="A18" s="204" t="s">
        <v>158</v>
      </c>
      <c r="B18" s="239" t="s">
        <v>25</v>
      </c>
      <c r="C18" s="241"/>
      <c r="D18" s="241"/>
      <c r="E18" s="239"/>
      <c r="F18" s="239"/>
      <c r="G18" s="239" t="s">
        <v>118</v>
      </c>
      <c r="H18" s="239" t="s">
        <v>126</v>
      </c>
      <c r="I18" s="200">
        <f t="shared" si="4"/>
        <v>3</v>
      </c>
      <c r="J18" s="954">
        <f>SUM(COUNTIF(B18:H18,"9-15"))*(5.5)+SUM(COUNTIF(B18:H18,"9-15:30"))*(5.75)+SUM(COUNTIF(B18:H18,"10-15"))*(4.5)+SUM(COUNTIF(B18:H18,"10-15:30"))*(5)+SUM(COUNTIF(B18:H18,"11-18"))*(6.25)+SUM(COUNTIF(B18:H18,"12-15"))*(3)+SUM(COUNTIF(B18:H18,"12-16"))*(4)+SUM(COUNTIF(B18:H18,"9-12"))*(3)+SUM(COUNTIF(B18:H18,"9-16"))*(6.25)+SUM(COUNTIF(B18:H18,"10-18"))*(7.25)+SUM(COUNTIF(B18:H18,"13-18"))*(4.5)+SUM(COUNTIF(B18:H18,"9:30-15"))*(5)+SUM(COUNTIF(B18:H18,"8:30-15"))*(5.75)+SUM(COUNTIF(B18:H18,"9-18"))*(8)+SUM(COUNTIF(B18:H18,"10-16"))*(5.5)+SUM(COUNTIF(B18:H18,"13-16"))*(3)+SUM(COUNTIF(B18:H18,"11-16"))*(4.5)</f>
        <v>14.5</v>
      </c>
      <c r="K18" s="955"/>
    </row>
    <row r="19" spans="1:11" ht="13.5" customHeight="1" x14ac:dyDescent="0.15">
      <c r="A19" s="204" t="s">
        <v>159</v>
      </c>
      <c r="B19" s="240" t="s">
        <v>135</v>
      </c>
      <c r="C19" s="241"/>
      <c r="D19" s="241"/>
      <c r="E19" s="240" t="s">
        <v>135</v>
      </c>
      <c r="F19" s="240" t="s">
        <v>135</v>
      </c>
      <c r="G19" s="239"/>
      <c r="H19" s="239"/>
      <c r="I19" s="200">
        <f t="shared" si="4"/>
        <v>3</v>
      </c>
      <c r="J19" s="954">
        <f>SUM(COUNTIF(B19:H19,"9-15"))*(5.5)+SUM(COUNTIF(B19:H19,"9-15:30"))*(5.75)+SUM(COUNTIF(B19:H19,"10-15"))*(4.5)+SUM(COUNTIF(B19:H19,"10-15:30"))*(5)+SUM(COUNTIF(B19:H19,"11-18"))*(6.25)+SUM(COUNTIF(B19:H19,"12-15"))*(3)+SUM(COUNTIF(B19:H19,"12-16"))*(4)+SUM(COUNTIF(B19:H19,"9-12"))*(3)+SUM(COUNTIF(B19:H19,"9-16"))*(6.25)+SUM(COUNTIF(B19:H19,"10-18"))*(7.25)+SUM(COUNTIF(B19:H19,"13-18"))*(4.5)+SUM(COUNTIF(B19:H19,"9:30-15"))*(5)+SUM(COUNTIF(B19:H19,"8:30-15"))*(5.75)+SUM(COUNTIF(B19:H19,"9-18"))*(8)+SUM(COUNTIF(B19:H19,"10-16"))*(5.5)+SUM(COUNTIF(B19:H19,"13-16"))*(3)+SUM(COUNTIF(B19:H19,"11-16"))*(4.5)</f>
        <v>16.5</v>
      </c>
      <c r="K19" s="955"/>
    </row>
    <row r="20" spans="1:11" ht="13.5" customHeight="1" x14ac:dyDescent="0.15">
      <c r="A20" s="204" t="s">
        <v>160</v>
      </c>
      <c r="B20" s="242" t="s">
        <v>176</v>
      </c>
      <c r="C20" s="241"/>
      <c r="D20" s="241"/>
      <c r="E20" s="242" t="s">
        <v>161</v>
      </c>
      <c r="F20" s="239" t="s">
        <v>25</v>
      </c>
      <c r="G20" s="239"/>
      <c r="H20" s="239"/>
      <c r="I20" s="200">
        <f t="shared" si="4"/>
        <v>3</v>
      </c>
      <c r="J20" s="954">
        <f>SUM(COUNTIF(B20:H20,"9-15"))*(5.5)+SUM(COUNTIF(B20:H20,"9-15:30"))*(5.75)+SUM(COUNTIF(B20:H20,"10-15"))*(4.5)+SUM(COUNTIF(B20:H20,"10-15:30"))*(5)+SUM(COUNTIF(B20:H20,"11-18"))*(6.25)+SUM(COUNTIF(B20:H20,"12-15"))*(3)+SUM(COUNTIF(B20:H20,"12-16"))*(4)+SUM(COUNTIF(B20:H20,"9-12"))*(3)+SUM(COUNTIF(B20:H20,"9-16"))*(6.25)+SUM(COUNTIF(B20:H20,"10-18"))*(7.25)+SUM(COUNTIF(B20:H20,"13-18"))*(4.5)+SUM(COUNTIF(B20:H20,"9:30-15"))*(5)+SUM(COUNTIF(B20:H20,"8:30-15"))*(5.75)+SUM(COUNTIF(B20:H20,"9-18"))*(8)+SUM(COUNTIF(B20:H20,"10-16"))*(5.5)+SUM(COUNTIF(B20:H20,"13-16"))*(3)+SUM(COUNTIF(B20:H20,"受付9-14"))*(4.5)+SUM(COUNTIF(B20:H20,"受付9-17"))*(7.25)</f>
        <v>16.25</v>
      </c>
      <c r="K20" s="955"/>
    </row>
    <row r="21" spans="1:11" ht="13.5" customHeight="1" x14ac:dyDescent="0.15">
      <c r="A21" s="204" t="s">
        <v>15</v>
      </c>
      <c r="B21" s="239" t="s">
        <v>25</v>
      </c>
      <c r="C21" s="241"/>
      <c r="D21" s="241"/>
      <c r="E21" s="239" t="s">
        <v>25</v>
      </c>
      <c r="F21" s="239"/>
      <c r="G21" s="239"/>
      <c r="H21" s="239" t="s">
        <v>126</v>
      </c>
      <c r="I21" s="200">
        <f>COUNTA(B21:H21)</f>
        <v>3</v>
      </c>
      <c r="J21" s="954">
        <f>SUM(COUNTIF(B21:H21,"9-15"))*(5.5)+SUM(COUNTIF(B21:H21,"9-15:30"))*(5.75)+SUM(COUNTIF(B21:H21,"10-15"))*(4.5)+SUM(COUNTIF(B21:H21,"10-15:30"))*(5)+SUM(COUNTIF(B21:H21,"11-18"))*(6.25)+SUM(COUNTIF(B21:H21,"12-15"))*(3)+SUM(COUNTIF(B21:H21,"12-16"))*(4)+SUM(COUNTIF(B21:H21,"9-12"))*(3)+SUM(COUNTIF(B21:H21,"9-16"))*(6.25)+SUM(COUNTIF(B21:H21,"10-18"))*(7.25)+SUM(COUNTIF(B21:H21,"13-18"))*(4.5)+SUM(COUNTIF(B21:H21,"9:30-15"))*(5)+SUM(COUNTIF(B21:H21,"8:30-15"))*(5.75)+SUM(COUNTIF(B21:H21,"9-18"))*(8)+SUM(COUNTIF(B21:H21,"10-16"))*(5.5)+SUM(COUNTIF(B21:H21,"13-16"))*(3)+SUM(COUNTIF(B21:H21,"受付9-14"))*(4.5)+SUM(COUNTIF(B21:H21,"受付9-17"))*(7.25)</f>
        <v>14.5</v>
      </c>
      <c r="K21" s="955"/>
    </row>
    <row r="22" spans="1:11" ht="13.5" customHeight="1" x14ac:dyDescent="0.15">
      <c r="A22" s="88" t="s">
        <v>183</v>
      </c>
      <c r="B22" s="239"/>
      <c r="C22" s="241"/>
      <c r="D22" s="241"/>
      <c r="E22" s="239" t="s">
        <v>25</v>
      </c>
      <c r="F22" s="239" t="s">
        <v>25</v>
      </c>
      <c r="G22" s="239"/>
      <c r="H22" s="239" t="s">
        <v>25</v>
      </c>
      <c r="I22" s="200">
        <f t="shared" si="4"/>
        <v>3</v>
      </c>
      <c r="J22" s="954">
        <f t="shared" ref="J22" si="6">SUM(COUNTIF(B22:H22,"9-15"))*(5.5)+SUM(COUNTIF(B22:H22,"9-15:30"))*(5.75)+SUM(COUNTIF(B22:H22,"10-15"))*(4.5)+SUM(COUNTIF(B22:H22,"10-15:30"))*(5)+SUM(COUNTIF(B22:H22,"11-18"))*(6.25)+SUM(COUNTIF(B22:H22,"12-15"))*(3)+SUM(COUNTIF(B22:H22,"12-16"))*(4)+SUM(COUNTIF(B22:H22,"9-12"))*(3)+SUM(COUNTIF(B22:H22,"9-16"))*(6.25)+SUM(COUNTIF(B22:H22,"10-18"))*(7.25)+SUM(COUNTIF(B22:H22,"13-18"))*(4.5)+SUM(COUNTIF(B22:H22,"9:30-15"))*(5)+SUM(COUNTIF(B22:H22,"8:30-15"))*(5.75)+SUM(COUNTIF(B22:H22,"9-18"))*(8)+SUM(COUNTIF(B22:H22,"10-16"))*(5.5)+SUM(COUNTIF(B22:H22,"13-16"))*(3)</f>
        <v>13.5</v>
      </c>
      <c r="K22" s="955"/>
    </row>
    <row r="23" spans="1:11" ht="13.5" customHeight="1" x14ac:dyDescent="0.15">
      <c r="A23" s="88" t="s">
        <v>199</v>
      </c>
      <c r="B23" s="239" t="s">
        <v>25</v>
      </c>
      <c r="C23" s="282"/>
      <c r="D23" s="198"/>
      <c r="E23" s="239" t="s">
        <v>25</v>
      </c>
      <c r="F23" s="239" t="s">
        <v>25</v>
      </c>
      <c r="G23" s="239"/>
      <c r="H23" s="239"/>
      <c r="I23" s="200">
        <f t="shared" si="4"/>
        <v>3</v>
      </c>
      <c r="J23" s="954">
        <f t="shared" ref="J23" si="7">SUM(COUNTIF(B23:H23,"9-15"))*(5.5)+SUM(COUNTIF(B23:H23,"9-15:30"))*(5.75)+SUM(COUNTIF(B23:H23,"10-15"))*(4.5)+SUM(COUNTIF(B23:H23,"10-15:30"))*(5)+SUM(COUNTIF(B23:H23,"11-18"))*(6.25)+SUM(COUNTIF(B23:H23,"12-15"))*(3)+SUM(COUNTIF(B23:H23,"12-16"))*(4)+SUM(COUNTIF(B23:H23,"9-12"))*(3)+SUM(COUNTIF(B23:H23,"9-16"))*(6.25)+SUM(COUNTIF(B23:H23,"10-18"))*(7.25)+SUM(COUNTIF(B23:H23,"13-18"))*(4.5)+SUM(COUNTIF(B23:H23,"9:30-15"))*(5)+SUM(COUNTIF(B23:H23,"8:30-15"))*(5.75)+SUM(COUNTIF(B23:H23,"9-18"))*(8)+SUM(COUNTIF(B23:H23,"10-16"))*(5.5)+SUM(COUNTIF(B23:H23,"13-16"))*(3)</f>
        <v>13.5</v>
      </c>
      <c r="K23" s="955"/>
    </row>
    <row r="24" spans="1:11" ht="13.5" customHeight="1" x14ac:dyDescent="0.15">
      <c r="A24" s="201" t="s">
        <v>66</v>
      </c>
      <c r="B24" s="205"/>
      <c r="C24" s="202"/>
      <c r="D24" s="202"/>
      <c r="E24" s="203"/>
      <c r="F24" s="120"/>
      <c r="G24" s="101" t="s">
        <v>175</v>
      </c>
      <c r="H24" s="120"/>
      <c r="I24" s="199">
        <f>COUNTA(B24:H24)</f>
        <v>1</v>
      </c>
      <c r="J24" s="733"/>
      <c r="K24" s="734"/>
    </row>
    <row r="25" spans="1:11" s="191" customFormat="1" ht="15" customHeight="1" x14ac:dyDescent="0.15">
      <c r="A25" s="153" t="s">
        <v>0</v>
      </c>
      <c r="B25" s="183">
        <v>45817</v>
      </c>
      <c r="C25" s="183">
        <v>45818</v>
      </c>
      <c r="D25" s="183">
        <v>45819</v>
      </c>
      <c r="E25" s="183">
        <v>45820</v>
      </c>
      <c r="F25" s="183">
        <v>45821</v>
      </c>
      <c r="G25" s="183">
        <v>45822</v>
      </c>
      <c r="H25" s="183">
        <v>45823</v>
      </c>
      <c r="I25" s="747" t="s">
        <v>1</v>
      </c>
      <c r="J25" s="749" t="s">
        <v>2</v>
      </c>
      <c r="K25" s="750"/>
    </row>
    <row r="26" spans="1:11" s="192" customFormat="1" ht="15" customHeight="1" x14ac:dyDescent="0.15">
      <c r="A26" s="155" t="s">
        <v>3</v>
      </c>
      <c r="B26" s="157" t="s">
        <v>4</v>
      </c>
      <c r="C26" s="157" t="s">
        <v>5</v>
      </c>
      <c r="D26" s="157" t="s">
        <v>6</v>
      </c>
      <c r="E26" s="157" t="s">
        <v>7</v>
      </c>
      <c r="F26" s="157" t="s">
        <v>8</v>
      </c>
      <c r="G26" s="157" t="s">
        <v>9</v>
      </c>
      <c r="H26" s="158" t="s">
        <v>10</v>
      </c>
      <c r="I26" s="748"/>
      <c r="J26" s="749"/>
      <c r="K26" s="750"/>
    </row>
    <row r="27" spans="1:11" s="151" customFormat="1" ht="14.25" customHeight="1" x14ac:dyDescent="0.15">
      <c r="A27" s="206" t="s">
        <v>131</v>
      </c>
      <c r="B27" s="195">
        <v>4</v>
      </c>
      <c r="C27" s="195"/>
      <c r="D27" s="195"/>
      <c r="E27" s="195">
        <v>5</v>
      </c>
      <c r="F27" s="195">
        <v>4</v>
      </c>
      <c r="G27" s="195">
        <v>3</v>
      </c>
      <c r="H27" s="195">
        <v>4</v>
      </c>
      <c r="I27" s="196"/>
      <c r="J27" s="751"/>
      <c r="K27" s="752"/>
    </row>
    <row r="28" spans="1:11" ht="13.5" customHeight="1" x14ac:dyDescent="0.15">
      <c r="A28" s="204" t="s">
        <v>155</v>
      </c>
      <c r="B28" s="239"/>
      <c r="C28" s="241"/>
      <c r="D28" s="241"/>
      <c r="E28" s="239" t="s">
        <v>25</v>
      </c>
      <c r="F28" s="16"/>
      <c r="G28" s="239" t="s">
        <v>156</v>
      </c>
      <c r="H28" s="239" t="s">
        <v>157</v>
      </c>
      <c r="I28" s="199">
        <f>COUNTA(B28:H28)</f>
        <v>3</v>
      </c>
      <c r="J28" s="733">
        <f t="shared" ref="J28" si="8">SUM(COUNTIF(B28:H28,"9-15"))*(5.5)+SUM(COUNTIF(B28:H28,"9-15:30"))*(5.75)+SUM(COUNTIF(B28:H28,"10-15"))*(4.5)+SUM(COUNTIF(B28:H28,"10-15:30"))*(5)+SUM(COUNTIF(B28:H28,"11-18"))*(6.25)+SUM(COUNTIF(B28:H28,"12-15"))*(3)+SUM(COUNTIF(B28:H28,"12-16"))*(4)+SUM(COUNTIF(B28:H28,"9-12"))*(3)+SUM(COUNTIF(B28:H28,"9-16"))*(6.25)+SUM(COUNTIF(B28:H28,"10-18"))*(7.25)+SUM(COUNTIF(B28:H28,"13-18"))*(4.5)+SUM(COUNTIF(B28:H28,"9:30-15"))*(5)+SUM(COUNTIF(B28:H28,"8:30-15"))*(5.75)+SUM(COUNTIF(B28:H28,"9-18"))*(8)+SUM(COUNTIF(B28:H28,"10-16"))*(5.5)+SUM(COUNTIF(B28:H28,"13-16"))*(3)</f>
        <v>16.25</v>
      </c>
      <c r="K28" s="734"/>
    </row>
    <row r="29" spans="1:11" ht="13.5" customHeight="1" x14ac:dyDescent="0.15">
      <c r="A29" s="204" t="s">
        <v>158</v>
      </c>
      <c r="B29" s="239" t="s">
        <v>25</v>
      </c>
      <c r="C29" s="241"/>
      <c r="D29" s="241"/>
      <c r="E29" s="239"/>
      <c r="F29" s="239"/>
      <c r="G29" s="239" t="s">
        <v>118</v>
      </c>
      <c r="H29" s="239" t="s">
        <v>126</v>
      </c>
      <c r="I29" s="200">
        <f t="shared" ref="I29:I35" si="9">COUNTA(B29:H29)</f>
        <v>3</v>
      </c>
      <c r="J29" s="954">
        <f>SUM(COUNTIF(B29:H29,"9-15"))*(5.5)+SUM(COUNTIF(B29:H29,"9-15:30"))*(5.75)+SUM(COUNTIF(B29:H29,"10-15"))*(4.5)+SUM(COUNTIF(B29:H29,"10-15:30"))*(5)+SUM(COUNTIF(B29:H29,"11-18"))*(6.25)+SUM(COUNTIF(B29:H29,"12-15"))*(3)+SUM(COUNTIF(B29:H29,"12-16"))*(4)+SUM(COUNTIF(B29:H29,"9-12"))*(3)+SUM(COUNTIF(B29:H29,"9-16"))*(6.25)+SUM(COUNTIF(B29:H29,"10-18"))*(7.25)+SUM(COUNTIF(B29:H29,"13-18"))*(4.5)+SUM(COUNTIF(B29:H29,"9:30-15"))*(5)+SUM(COUNTIF(B29:H29,"8:30-15"))*(5.75)+SUM(COUNTIF(B29:H29,"9-18"))*(8)+SUM(COUNTIF(B29:H29,"10-16"))*(5.5)+SUM(COUNTIF(B29:H29,"13-16"))*(3)+SUM(COUNTIF(B29:H29,"11-16"))*(4.5)</f>
        <v>14.5</v>
      </c>
      <c r="K29" s="955"/>
    </row>
    <row r="30" spans="1:11" ht="13.5" customHeight="1" x14ac:dyDescent="0.15">
      <c r="A30" s="204" t="s">
        <v>159</v>
      </c>
      <c r="B30" s="240" t="s">
        <v>135</v>
      </c>
      <c r="C30" s="241"/>
      <c r="D30" s="241"/>
      <c r="E30" s="240" t="s">
        <v>135</v>
      </c>
      <c r="F30" s="240" t="s">
        <v>135</v>
      </c>
      <c r="G30" s="239"/>
      <c r="H30" s="239"/>
      <c r="I30" s="200">
        <f t="shared" si="9"/>
        <v>3</v>
      </c>
      <c r="J30" s="954">
        <f>SUM(COUNTIF(B30:H30,"9-15"))*(5.5)+SUM(COUNTIF(B30:H30,"9-15:30"))*(5.75)+SUM(COUNTIF(B30:H30,"10-15"))*(4.5)+SUM(COUNTIF(B30:H30,"10-15:30"))*(5)+SUM(COUNTIF(B30:H30,"11-18"))*(6.25)+SUM(COUNTIF(B30:H30,"12-15"))*(3)+SUM(COUNTIF(B30:H30,"12-16"))*(4)+SUM(COUNTIF(B30:H30,"9-12"))*(3)+SUM(COUNTIF(B30:H30,"9-16"))*(6.25)+SUM(COUNTIF(B30:H30,"10-18"))*(7.25)+SUM(COUNTIF(B30:H30,"13-18"))*(4.5)+SUM(COUNTIF(B30:H30,"9:30-15"))*(5)+SUM(COUNTIF(B30:H30,"8:30-15"))*(5.75)+SUM(COUNTIF(B30:H30,"9-18"))*(8)+SUM(COUNTIF(B30:H30,"10-16"))*(5.5)+SUM(COUNTIF(B30:H30,"13-16"))*(3)+SUM(COUNTIF(B30:H30,"11-16"))*(4.5)</f>
        <v>16.5</v>
      </c>
      <c r="K30" s="955"/>
    </row>
    <row r="31" spans="1:11" ht="13.5" customHeight="1" x14ac:dyDescent="0.15">
      <c r="A31" s="204" t="s">
        <v>160</v>
      </c>
      <c r="B31" s="242" t="s">
        <v>176</v>
      </c>
      <c r="C31" s="241"/>
      <c r="D31" s="241"/>
      <c r="E31" s="242" t="s">
        <v>161</v>
      </c>
      <c r="F31" s="239" t="s">
        <v>25</v>
      </c>
      <c r="G31" s="239"/>
      <c r="H31" s="239"/>
      <c r="I31" s="200">
        <f t="shared" si="9"/>
        <v>3</v>
      </c>
      <c r="J31" s="954">
        <f>SUM(COUNTIF(B31:H31,"9-15"))*(5.5)+SUM(COUNTIF(B31:H31,"9-15:30"))*(5.75)+SUM(COUNTIF(B31:H31,"10-15"))*(4.5)+SUM(COUNTIF(B31:H31,"10-15:30"))*(5)+SUM(COUNTIF(B31:H31,"11-18"))*(6.25)+SUM(COUNTIF(B31:H31,"12-15"))*(3)+SUM(COUNTIF(B31:H31,"12-16"))*(4)+SUM(COUNTIF(B31:H31,"9-12"))*(3)+SUM(COUNTIF(B31:H31,"9-16"))*(6.25)+SUM(COUNTIF(B31:H31,"10-18"))*(7.25)+SUM(COUNTIF(B31:H31,"13-18"))*(4.5)+SUM(COUNTIF(B31:H31,"9:30-15"))*(5)+SUM(COUNTIF(B31:H31,"8:30-15"))*(5.75)+SUM(COUNTIF(B31:H31,"9-18"))*(8)+SUM(COUNTIF(B31:H31,"10-16"))*(5.5)+SUM(COUNTIF(B31:H31,"13-16"))*(3)+SUM(COUNTIF(B31:H31,"受付9-14"))*(4.5)+SUM(COUNTIF(B31:H31,"受付9-17"))*(7.25)</f>
        <v>16.25</v>
      </c>
      <c r="K31" s="955"/>
    </row>
    <row r="32" spans="1:11" ht="13.5" customHeight="1" x14ac:dyDescent="0.15">
      <c r="A32" s="204" t="s">
        <v>15</v>
      </c>
      <c r="B32" s="239" t="s">
        <v>25</v>
      </c>
      <c r="C32" s="241"/>
      <c r="D32" s="241"/>
      <c r="E32" s="239" t="s">
        <v>25</v>
      </c>
      <c r="F32" s="239"/>
      <c r="G32" s="239"/>
      <c r="H32" s="239" t="s">
        <v>126</v>
      </c>
      <c r="I32" s="200">
        <f t="shared" si="9"/>
        <v>3</v>
      </c>
      <c r="J32" s="954">
        <f>SUM(COUNTIF(B32:H32,"9-15"))*(5.5)+SUM(COUNTIF(B32:H32,"9-15:30"))*(5.75)+SUM(COUNTIF(B32:H32,"10-15"))*(4.5)+SUM(COUNTIF(B32:H32,"10-15:30"))*(5)+SUM(COUNTIF(B32:H32,"11-18"))*(6.25)+SUM(COUNTIF(B32:H32,"12-15"))*(3)+SUM(COUNTIF(B32:H32,"12-16"))*(4)+SUM(COUNTIF(B32:H32,"9-12"))*(3)+SUM(COUNTIF(B32:H32,"9-16"))*(6.25)+SUM(COUNTIF(B32:H32,"10-18"))*(7.25)+SUM(COUNTIF(B32:H32,"13-18"))*(4.5)+SUM(COUNTIF(B32:H32,"9:30-15"))*(5)+SUM(COUNTIF(B32:H32,"8:30-15"))*(5.75)+SUM(COUNTIF(B32:H32,"9-18"))*(8)+SUM(COUNTIF(B32:H32,"10-16"))*(5.5)+SUM(COUNTIF(B32:H32,"13-16"))*(3)+SUM(COUNTIF(B32:H32,"受付9-14"))*(4.5)+SUM(COUNTIF(B32:H32,"受付9-17"))*(7.25)</f>
        <v>14.5</v>
      </c>
      <c r="K32" s="955"/>
    </row>
    <row r="33" spans="1:11" ht="13.5" customHeight="1" x14ac:dyDescent="0.15">
      <c r="A33" s="88" t="s">
        <v>183</v>
      </c>
      <c r="B33" s="239"/>
      <c r="C33" s="241"/>
      <c r="D33" s="241"/>
      <c r="E33" s="239" t="s">
        <v>25</v>
      </c>
      <c r="F33" s="239" t="s">
        <v>25</v>
      </c>
      <c r="G33" s="239"/>
      <c r="H33" s="239" t="s">
        <v>25</v>
      </c>
      <c r="I33" s="200">
        <f t="shared" si="9"/>
        <v>3</v>
      </c>
      <c r="J33" s="954">
        <f t="shared" ref="J33" si="10">SUM(COUNTIF(B33:H33,"9-15"))*(5.5)+SUM(COUNTIF(B33:H33,"9-15:30"))*(5.75)+SUM(COUNTIF(B33:H33,"10-15"))*(4.5)+SUM(COUNTIF(B33:H33,"10-15:30"))*(5)+SUM(COUNTIF(B33:H33,"11-18"))*(6.25)+SUM(COUNTIF(B33:H33,"12-15"))*(3)+SUM(COUNTIF(B33:H33,"12-16"))*(4)+SUM(COUNTIF(B33:H33,"9-12"))*(3)+SUM(COUNTIF(B33:H33,"9-16"))*(6.25)+SUM(COUNTIF(B33:H33,"10-18"))*(7.25)+SUM(COUNTIF(B33:H33,"13-18"))*(4.5)+SUM(COUNTIF(B33:H33,"9:30-15"))*(5)+SUM(COUNTIF(B33:H33,"8:30-15"))*(5.75)+SUM(COUNTIF(B33:H33,"9-18"))*(8)+SUM(COUNTIF(B33:H33,"10-16"))*(5.5)+SUM(COUNTIF(B33:H33,"13-16"))*(3)</f>
        <v>13.5</v>
      </c>
      <c r="K33" s="955"/>
    </row>
    <row r="34" spans="1:11" ht="13.5" customHeight="1" x14ac:dyDescent="0.15">
      <c r="A34" s="88" t="s">
        <v>199</v>
      </c>
      <c r="B34" s="239" t="s">
        <v>25</v>
      </c>
      <c r="C34" s="282"/>
      <c r="D34" s="198"/>
      <c r="E34" s="239" t="s">
        <v>25</v>
      </c>
      <c r="F34" s="239" t="s">
        <v>25</v>
      </c>
      <c r="G34" s="239"/>
      <c r="H34" s="239"/>
      <c r="I34" s="200">
        <f t="shared" si="9"/>
        <v>3</v>
      </c>
      <c r="J34" s="954">
        <f t="shared" ref="J34" si="11">SUM(COUNTIF(B34:H34,"9-15"))*(5.5)+SUM(COUNTIF(B34:H34,"9-15:30"))*(5.75)+SUM(COUNTIF(B34:H34,"10-15"))*(4.5)+SUM(COUNTIF(B34:H34,"10-15:30"))*(5)+SUM(COUNTIF(B34:H34,"11-18"))*(6.25)+SUM(COUNTIF(B34:H34,"12-15"))*(3)+SUM(COUNTIF(B34:H34,"12-16"))*(4)+SUM(COUNTIF(B34:H34,"9-12"))*(3)+SUM(COUNTIF(B34:H34,"9-16"))*(6.25)+SUM(COUNTIF(B34:H34,"10-18"))*(7.25)+SUM(COUNTIF(B34:H34,"13-18"))*(4.5)+SUM(COUNTIF(B34:H34,"9:30-15"))*(5)+SUM(COUNTIF(B34:H34,"8:30-15"))*(5.75)+SUM(COUNTIF(B34:H34,"9-18"))*(8)+SUM(COUNTIF(B34:H34,"10-16"))*(5.5)+SUM(COUNTIF(B34:H34,"13-16"))*(3)</f>
        <v>13.5</v>
      </c>
      <c r="K34" s="955"/>
    </row>
    <row r="35" spans="1:11" ht="13.5" customHeight="1" x14ac:dyDescent="0.15">
      <c r="A35" s="201" t="s">
        <v>66</v>
      </c>
      <c r="B35" s="205"/>
      <c r="C35" s="202"/>
      <c r="D35" s="202"/>
      <c r="E35" s="203"/>
      <c r="F35" s="120"/>
      <c r="G35" s="101" t="s">
        <v>175</v>
      </c>
      <c r="H35" s="120"/>
      <c r="I35" s="200">
        <f t="shared" si="9"/>
        <v>1</v>
      </c>
      <c r="J35" s="954"/>
      <c r="K35" s="955"/>
    </row>
    <row r="36" spans="1:11" s="191" customFormat="1" ht="15" customHeight="1" x14ac:dyDescent="0.15">
      <c r="A36" s="153" t="s">
        <v>0</v>
      </c>
      <c r="B36" s="183">
        <v>45824</v>
      </c>
      <c r="C36" s="183">
        <v>45825</v>
      </c>
      <c r="D36" s="183">
        <v>45826</v>
      </c>
      <c r="E36" s="183">
        <v>45827</v>
      </c>
      <c r="F36" s="183">
        <v>45828</v>
      </c>
      <c r="G36" s="183">
        <v>45829</v>
      </c>
      <c r="H36" s="183">
        <v>45830</v>
      </c>
      <c r="I36" s="747" t="s">
        <v>1</v>
      </c>
      <c r="J36" s="749" t="s">
        <v>2</v>
      </c>
      <c r="K36" s="750"/>
    </row>
    <row r="37" spans="1:11" s="192" customFormat="1" ht="15" customHeight="1" x14ac:dyDescent="0.15">
      <c r="A37" s="155" t="s">
        <v>3</v>
      </c>
      <c r="B37" s="157" t="s">
        <v>4</v>
      </c>
      <c r="C37" s="157" t="s">
        <v>5</v>
      </c>
      <c r="D37" s="157" t="s">
        <v>6</v>
      </c>
      <c r="E37" s="157" t="s">
        <v>7</v>
      </c>
      <c r="F37" s="157" t="s">
        <v>8</v>
      </c>
      <c r="G37" s="157" t="s">
        <v>9</v>
      </c>
      <c r="H37" s="158" t="s">
        <v>10</v>
      </c>
      <c r="I37" s="748"/>
      <c r="J37" s="749"/>
      <c r="K37" s="750"/>
    </row>
    <row r="38" spans="1:11" s="151" customFormat="1" ht="13.5" customHeight="1" x14ac:dyDescent="0.15">
      <c r="A38" s="193" t="s">
        <v>142</v>
      </c>
      <c r="B38" s="195">
        <v>4</v>
      </c>
      <c r="C38" s="195"/>
      <c r="D38" s="195"/>
      <c r="E38" s="195">
        <v>5</v>
      </c>
      <c r="F38" s="195">
        <v>4</v>
      </c>
      <c r="G38" s="195">
        <v>3</v>
      </c>
      <c r="H38" s="195">
        <v>4</v>
      </c>
      <c r="I38" s="196"/>
      <c r="J38" s="751"/>
      <c r="K38" s="752"/>
    </row>
    <row r="39" spans="1:11" ht="13.5" customHeight="1" x14ac:dyDescent="0.15">
      <c r="A39" s="204" t="s">
        <v>155</v>
      </c>
      <c r="B39" s="239"/>
      <c r="C39" s="241"/>
      <c r="D39" s="241"/>
      <c r="E39" s="239" t="s">
        <v>25</v>
      </c>
      <c r="F39" s="16"/>
      <c r="G39" s="239" t="s">
        <v>156</v>
      </c>
      <c r="H39" s="239" t="s">
        <v>157</v>
      </c>
      <c r="I39" s="199">
        <f>COUNTA(B39:H39)</f>
        <v>3</v>
      </c>
      <c r="J39" s="733">
        <f t="shared" ref="J39" si="12">SUM(COUNTIF(B39:H39,"9-15"))*(5.5)+SUM(COUNTIF(B39:H39,"9-15:30"))*(5.75)+SUM(COUNTIF(B39:H39,"10-15"))*(4.5)+SUM(COUNTIF(B39:H39,"10-15:30"))*(5)+SUM(COUNTIF(B39:H39,"11-18"))*(6.25)+SUM(COUNTIF(B39:H39,"12-15"))*(3)+SUM(COUNTIF(B39:H39,"12-16"))*(4)+SUM(COUNTIF(B39:H39,"9-12"))*(3)+SUM(COUNTIF(B39:H39,"9-16"))*(6.25)+SUM(COUNTIF(B39:H39,"10-18"))*(7.25)+SUM(COUNTIF(B39:H39,"13-18"))*(4.5)+SUM(COUNTIF(B39:H39,"9:30-15"))*(5)+SUM(COUNTIF(B39:H39,"8:30-15"))*(5.75)+SUM(COUNTIF(B39:H39,"9-18"))*(8)+SUM(COUNTIF(B39:H39,"10-16"))*(5.5)+SUM(COUNTIF(B39:H39,"13-16"))*(3)</f>
        <v>16.25</v>
      </c>
      <c r="K39" s="734"/>
    </row>
    <row r="40" spans="1:11" s="151" customFormat="1" ht="13.5" customHeight="1" x14ac:dyDescent="0.15">
      <c r="A40" s="204" t="s">
        <v>158</v>
      </c>
      <c r="B40" s="239" t="s">
        <v>25</v>
      </c>
      <c r="C40" s="241"/>
      <c r="D40" s="241"/>
      <c r="E40" s="239"/>
      <c r="F40" s="239"/>
      <c r="G40" s="239" t="s">
        <v>118</v>
      </c>
      <c r="H40" s="239" t="s">
        <v>126</v>
      </c>
      <c r="I40" s="200">
        <f t="shared" ref="I40:I46" si="13">COUNTA(B40:H40)</f>
        <v>3</v>
      </c>
      <c r="J40" s="954">
        <f>SUM(COUNTIF(B40:H40,"9-15"))*(5.5)+SUM(COUNTIF(B40:H40,"9-15:30"))*(5.75)+SUM(COUNTIF(B40:H40,"10-15"))*(4.5)+SUM(COUNTIF(B40:H40,"10-15:30"))*(5)+SUM(COUNTIF(B40:H40,"11-18"))*(6.25)+SUM(COUNTIF(B40:H40,"12-15"))*(3)+SUM(COUNTIF(B40:H40,"12-16"))*(4)+SUM(COUNTIF(B40:H40,"9-12"))*(3)+SUM(COUNTIF(B40:H40,"9-16"))*(6.25)+SUM(COUNTIF(B40:H40,"10-18"))*(7.25)+SUM(COUNTIF(B40:H40,"13-18"))*(4.5)+SUM(COUNTIF(B40:H40,"9:30-15"))*(5)+SUM(COUNTIF(B40:H40,"8:30-15"))*(5.75)+SUM(COUNTIF(B40:H40,"9-18"))*(8)+SUM(COUNTIF(B40:H40,"10-16"))*(5.5)+SUM(COUNTIF(B40:H40,"13-16"))*(3)+SUM(COUNTIF(B40:H40,"11-16"))*(4.5)</f>
        <v>14.5</v>
      </c>
      <c r="K40" s="955"/>
    </row>
    <row r="41" spans="1:11" ht="13.5" customHeight="1" x14ac:dyDescent="0.15">
      <c r="A41" s="204" t="s">
        <v>159</v>
      </c>
      <c r="B41" s="240" t="s">
        <v>135</v>
      </c>
      <c r="C41" s="241"/>
      <c r="D41" s="241"/>
      <c r="E41" s="240" t="s">
        <v>135</v>
      </c>
      <c r="F41" s="240" t="s">
        <v>135</v>
      </c>
      <c r="G41" s="239"/>
      <c r="H41" s="239"/>
      <c r="I41" s="200">
        <f t="shared" si="13"/>
        <v>3</v>
      </c>
      <c r="J41" s="954">
        <f>SUM(COUNTIF(B41:H41,"9-15"))*(5.5)+SUM(COUNTIF(B41:H41,"9-15:30"))*(5.75)+SUM(COUNTIF(B41:H41,"10-15"))*(4.5)+SUM(COUNTIF(B41:H41,"10-15:30"))*(5)+SUM(COUNTIF(B41:H41,"11-18"))*(6.25)+SUM(COUNTIF(B41:H41,"12-15"))*(3)+SUM(COUNTIF(B41:H41,"12-16"))*(4)+SUM(COUNTIF(B41:H41,"9-12"))*(3)+SUM(COUNTIF(B41:H41,"9-16"))*(6.25)+SUM(COUNTIF(B41:H41,"10-18"))*(7.25)+SUM(COUNTIF(B41:H41,"13-18"))*(4.5)+SUM(COUNTIF(B41:H41,"9:30-15"))*(5)+SUM(COUNTIF(B41:H41,"8:30-15"))*(5.75)+SUM(COUNTIF(B41:H41,"9-18"))*(8)+SUM(COUNTIF(B41:H41,"10-16"))*(5.5)+SUM(COUNTIF(B41:H41,"13-16"))*(3)+SUM(COUNTIF(B41:H41,"11-16"))*(4.5)</f>
        <v>16.5</v>
      </c>
      <c r="K41" s="955"/>
    </row>
    <row r="42" spans="1:11" ht="13.5" customHeight="1" x14ac:dyDescent="0.15">
      <c r="A42" s="204" t="s">
        <v>160</v>
      </c>
      <c r="B42" s="242" t="s">
        <v>176</v>
      </c>
      <c r="C42" s="241"/>
      <c r="D42" s="241"/>
      <c r="E42" s="242" t="s">
        <v>161</v>
      </c>
      <c r="F42" s="239" t="s">
        <v>25</v>
      </c>
      <c r="G42" s="239"/>
      <c r="H42" s="239"/>
      <c r="I42" s="200">
        <f t="shared" si="13"/>
        <v>3</v>
      </c>
      <c r="J42" s="954">
        <f>SUM(COUNTIF(B42:H42,"9-15"))*(5.5)+SUM(COUNTIF(B42:H42,"9-15:30"))*(5.75)+SUM(COUNTIF(B42:H42,"10-15"))*(4.5)+SUM(COUNTIF(B42:H42,"10-15:30"))*(5)+SUM(COUNTIF(B42:H42,"11-18"))*(6.25)+SUM(COUNTIF(B42:H42,"12-15"))*(3)+SUM(COUNTIF(B42:H42,"12-16"))*(4)+SUM(COUNTIF(B42:H42,"9-12"))*(3)+SUM(COUNTIF(B42:H42,"9-16"))*(6.25)+SUM(COUNTIF(B42:H42,"10-18"))*(7.25)+SUM(COUNTIF(B42:H42,"13-18"))*(4.5)+SUM(COUNTIF(B42:H42,"9:30-15"))*(5)+SUM(COUNTIF(B42:H42,"8:30-15"))*(5.75)+SUM(COUNTIF(B42:H42,"9-18"))*(8)+SUM(COUNTIF(B42:H42,"10-16"))*(5.5)+SUM(COUNTIF(B42:H42,"13-16"))*(3)+SUM(COUNTIF(B42:H42,"受付9-14"))*(4.5)+SUM(COUNTIF(B42:H42,"受付9-17"))*(7.25)</f>
        <v>16.25</v>
      </c>
      <c r="K42" s="955"/>
    </row>
    <row r="43" spans="1:11" ht="13.5" customHeight="1" x14ac:dyDescent="0.15">
      <c r="A43" s="204" t="s">
        <v>15</v>
      </c>
      <c r="B43" s="239" t="s">
        <v>25</v>
      </c>
      <c r="C43" s="241"/>
      <c r="D43" s="241"/>
      <c r="E43" s="239" t="s">
        <v>25</v>
      </c>
      <c r="F43" s="239"/>
      <c r="G43" s="239"/>
      <c r="H43" s="239" t="s">
        <v>126</v>
      </c>
      <c r="I43" s="200">
        <f t="shared" si="13"/>
        <v>3</v>
      </c>
      <c r="J43" s="954">
        <f>SUM(COUNTIF(B43:H43,"9-15"))*(5.5)+SUM(COUNTIF(B43:H43,"9-15:30"))*(5.75)+SUM(COUNTIF(B43:H43,"10-15"))*(4.5)+SUM(COUNTIF(B43:H43,"10-15:30"))*(5)+SUM(COUNTIF(B43:H43,"11-18"))*(6.25)+SUM(COUNTIF(B43:H43,"12-15"))*(3)+SUM(COUNTIF(B43:H43,"12-16"))*(4)+SUM(COUNTIF(B43:H43,"9-12"))*(3)+SUM(COUNTIF(B43:H43,"9-16"))*(6.25)+SUM(COUNTIF(B43:H43,"10-18"))*(7.25)+SUM(COUNTIF(B43:H43,"13-18"))*(4.5)+SUM(COUNTIF(B43:H43,"9:30-15"))*(5)+SUM(COUNTIF(B43:H43,"8:30-15"))*(5.75)+SUM(COUNTIF(B43:H43,"9-18"))*(8)+SUM(COUNTIF(B43:H43,"10-16"))*(5.5)+SUM(COUNTIF(B43:H43,"13-16"))*(3)+SUM(COUNTIF(B43:H43,"受付9-14"))*(4.5)+SUM(COUNTIF(B43:H43,"受付9-17"))*(7.25)</f>
        <v>14.5</v>
      </c>
      <c r="K43" s="955"/>
    </row>
    <row r="44" spans="1:11" ht="13.5" customHeight="1" x14ac:dyDescent="0.15">
      <c r="A44" s="88" t="s">
        <v>183</v>
      </c>
      <c r="B44" s="239"/>
      <c r="C44" s="241"/>
      <c r="D44" s="241"/>
      <c r="E44" s="239" t="s">
        <v>25</v>
      </c>
      <c r="F44" s="239" t="s">
        <v>25</v>
      </c>
      <c r="G44" s="239"/>
      <c r="H44" s="239" t="s">
        <v>25</v>
      </c>
      <c r="I44" s="200">
        <f t="shared" si="13"/>
        <v>3</v>
      </c>
      <c r="J44" s="954">
        <f t="shared" ref="J44" si="14">SUM(COUNTIF(B44:H44,"9-15"))*(5.5)+SUM(COUNTIF(B44:H44,"9-15:30"))*(5.75)+SUM(COUNTIF(B44:H44,"10-15"))*(4.5)+SUM(COUNTIF(B44:H44,"10-15:30"))*(5)+SUM(COUNTIF(B44:H44,"11-18"))*(6.25)+SUM(COUNTIF(B44:H44,"12-15"))*(3)+SUM(COUNTIF(B44:H44,"12-16"))*(4)+SUM(COUNTIF(B44:H44,"9-12"))*(3)+SUM(COUNTIF(B44:H44,"9-16"))*(6.25)+SUM(COUNTIF(B44:H44,"10-18"))*(7.25)+SUM(COUNTIF(B44:H44,"13-18"))*(4.5)+SUM(COUNTIF(B44:H44,"9:30-15"))*(5)+SUM(COUNTIF(B44:H44,"8:30-15"))*(5.75)+SUM(COUNTIF(B44:H44,"9-18"))*(8)+SUM(COUNTIF(B44:H44,"10-16"))*(5.5)+SUM(COUNTIF(B44:H44,"13-16"))*(3)</f>
        <v>13.5</v>
      </c>
      <c r="K44" s="955"/>
    </row>
    <row r="45" spans="1:11" ht="13.5" customHeight="1" x14ac:dyDescent="0.15">
      <c r="A45" s="88" t="s">
        <v>199</v>
      </c>
      <c r="B45" s="239" t="s">
        <v>25</v>
      </c>
      <c r="C45" s="282"/>
      <c r="D45" s="198"/>
      <c r="E45" s="239" t="s">
        <v>25</v>
      </c>
      <c r="F45" s="239" t="s">
        <v>25</v>
      </c>
      <c r="G45" s="239"/>
      <c r="H45" s="239"/>
      <c r="I45" s="200">
        <f t="shared" si="13"/>
        <v>3</v>
      </c>
      <c r="J45" s="954">
        <f t="shared" ref="J45" si="15">SUM(COUNTIF(B45:H45,"9-15"))*(5.5)+SUM(COUNTIF(B45:H45,"9-15:30"))*(5.75)+SUM(COUNTIF(B45:H45,"10-15"))*(4.5)+SUM(COUNTIF(B45:H45,"10-15:30"))*(5)+SUM(COUNTIF(B45:H45,"11-18"))*(6.25)+SUM(COUNTIF(B45:H45,"12-15"))*(3)+SUM(COUNTIF(B45:H45,"12-16"))*(4)+SUM(COUNTIF(B45:H45,"9-12"))*(3)+SUM(COUNTIF(B45:H45,"9-16"))*(6.25)+SUM(COUNTIF(B45:H45,"10-18"))*(7.25)+SUM(COUNTIF(B45:H45,"13-18"))*(4.5)+SUM(COUNTIF(B45:H45,"9:30-15"))*(5)+SUM(COUNTIF(B45:H45,"8:30-15"))*(5.75)+SUM(COUNTIF(B45:H45,"9-18"))*(8)+SUM(COUNTIF(B45:H45,"10-16"))*(5.5)+SUM(COUNTIF(B45:H45,"13-16"))*(3)</f>
        <v>13.5</v>
      </c>
      <c r="K45" s="955"/>
    </row>
    <row r="46" spans="1:11" ht="13.5" customHeight="1" x14ac:dyDescent="0.15">
      <c r="A46" s="201" t="s">
        <v>66</v>
      </c>
      <c r="B46" s="205"/>
      <c r="C46" s="202"/>
      <c r="D46" s="202"/>
      <c r="E46" s="203"/>
      <c r="F46" s="120"/>
      <c r="G46" s="101" t="s">
        <v>175</v>
      </c>
      <c r="H46" s="120"/>
      <c r="I46" s="200">
        <f t="shared" si="13"/>
        <v>1</v>
      </c>
      <c r="J46" s="954"/>
      <c r="K46" s="955"/>
    </row>
    <row r="47" spans="1:11" s="191" customFormat="1" ht="15" customHeight="1" x14ac:dyDescent="0.15">
      <c r="A47" s="175" t="s">
        <v>0</v>
      </c>
      <c r="B47" s="176">
        <v>45831</v>
      </c>
      <c r="C47" s="176">
        <v>45832</v>
      </c>
      <c r="D47" s="176">
        <v>45833</v>
      </c>
      <c r="E47" s="176">
        <v>45834</v>
      </c>
      <c r="F47" s="176">
        <v>45835</v>
      </c>
      <c r="G47" s="176">
        <v>45836</v>
      </c>
      <c r="H47" s="176">
        <v>45837</v>
      </c>
      <c r="I47" s="747" t="s">
        <v>1</v>
      </c>
      <c r="J47" s="749" t="s">
        <v>2</v>
      </c>
      <c r="K47" s="750"/>
    </row>
    <row r="48" spans="1:11" s="192" customFormat="1" ht="15" customHeight="1" x14ac:dyDescent="0.15">
      <c r="A48" s="155" t="s">
        <v>3</v>
      </c>
      <c r="B48" s="157" t="s">
        <v>4</v>
      </c>
      <c r="C48" s="157" t="s">
        <v>5</v>
      </c>
      <c r="D48" s="157" t="s">
        <v>6</v>
      </c>
      <c r="E48" s="157" t="s">
        <v>7</v>
      </c>
      <c r="F48" s="157" t="s">
        <v>8</v>
      </c>
      <c r="G48" s="157" t="s">
        <v>9</v>
      </c>
      <c r="H48" s="158" t="s">
        <v>10</v>
      </c>
      <c r="I48" s="748"/>
      <c r="J48" s="749"/>
      <c r="K48" s="750"/>
    </row>
    <row r="49" spans="1:11" s="151" customFormat="1" ht="13.5" customHeight="1" x14ac:dyDescent="0.15">
      <c r="A49" s="206" t="s">
        <v>131</v>
      </c>
      <c r="B49" s="195">
        <v>4</v>
      </c>
      <c r="C49" s="195"/>
      <c r="D49" s="195"/>
      <c r="E49" s="195">
        <v>5</v>
      </c>
      <c r="F49" s="195">
        <v>4</v>
      </c>
      <c r="G49" s="195">
        <v>3</v>
      </c>
      <c r="H49" s="195">
        <v>4</v>
      </c>
      <c r="I49" s="196"/>
      <c r="J49" s="751"/>
      <c r="K49" s="752"/>
    </row>
    <row r="50" spans="1:11" ht="13.5" customHeight="1" x14ac:dyDescent="0.15">
      <c r="A50" s="204" t="s">
        <v>155</v>
      </c>
      <c r="B50" s="239"/>
      <c r="C50" s="241"/>
      <c r="D50" s="241"/>
      <c r="E50" s="239" t="s">
        <v>25</v>
      </c>
      <c r="F50" s="16"/>
      <c r="G50" s="239" t="s">
        <v>156</v>
      </c>
      <c r="H50" s="239" t="s">
        <v>157</v>
      </c>
      <c r="I50" s="199">
        <f>COUNTA(B50:H50)</f>
        <v>3</v>
      </c>
      <c r="J50" s="733">
        <f t="shared" ref="J50" si="16">SUM(COUNTIF(B50:H50,"9-15"))*(5.5)+SUM(COUNTIF(B50:H50,"9-15:30"))*(5.75)+SUM(COUNTIF(B50:H50,"10-15"))*(4.5)+SUM(COUNTIF(B50:H50,"10-15:30"))*(5)+SUM(COUNTIF(B50:H50,"11-18"))*(6.25)+SUM(COUNTIF(B50:H50,"12-15"))*(3)+SUM(COUNTIF(B50:H50,"12-16"))*(4)+SUM(COUNTIF(B50:H50,"9-12"))*(3)+SUM(COUNTIF(B50:H50,"9-16"))*(6.25)+SUM(COUNTIF(B50:H50,"10-18"))*(7.25)+SUM(COUNTIF(B50:H50,"13-18"))*(4.5)+SUM(COUNTIF(B50:H50,"9:30-15"))*(5)+SUM(COUNTIF(B50:H50,"8:30-15"))*(5.75)+SUM(COUNTIF(B50:H50,"9-18"))*(8)+SUM(COUNTIF(B50:H50,"10-16"))*(5.5)+SUM(COUNTIF(B50:H50,"13-16"))*(3)</f>
        <v>16.25</v>
      </c>
      <c r="K50" s="734"/>
    </row>
    <row r="51" spans="1:11" ht="13.5" customHeight="1" x14ac:dyDescent="0.15">
      <c r="A51" s="204" t="s">
        <v>158</v>
      </c>
      <c r="B51" s="239" t="s">
        <v>25</v>
      </c>
      <c r="C51" s="241"/>
      <c r="D51" s="275"/>
      <c r="E51" s="239"/>
      <c r="F51" s="239"/>
      <c r="G51" s="239" t="s">
        <v>118</v>
      </c>
      <c r="H51" s="239" t="s">
        <v>126</v>
      </c>
      <c r="I51" s="200">
        <f t="shared" ref="I51:I57" si="17">COUNTA(B51:H51)</f>
        <v>3</v>
      </c>
      <c r="J51" s="954">
        <f>SUM(COUNTIF(B51:H51,"9-15"))*(5.5)+SUM(COUNTIF(B51:H51,"9-15:30"))*(5.75)+SUM(COUNTIF(B51:H51,"10-15"))*(4.5)+SUM(COUNTIF(B51:H51,"10-15:30"))*(5)+SUM(COUNTIF(B51:H51,"11-18"))*(6.25)+SUM(COUNTIF(B51:H51,"12-15"))*(3)+SUM(COUNTIF(B51:H51,"12-16"))*(4)+SUM(COUNTIF(B51:H51,"9-12"))*(3)+SUM(COUNTIF(B51:H51,"9-16"))*(6.25)+SUM(COUNTIF(B51:H51,"10-18"))*(7.25)+SUM(COUNTIF(B51:H51,"13-18"))*(4.5)+SUM(COUNTIF(B51:H51,"9:30-15"))*(5)+SUM(COUNTIF(B51:H51,"8:30-15"))*(5.75)+SUM(COUNTIF(B51:H51,"9-18"))*(8)+SUM(COUNTIF(B51:H51,"10-16"))*(5.5)+SUM(COUNTIF(B51:H51,"13-16"))*(3)+SUM(COUNTIF(B51:H51,"11-16"))*(4.5)</f>
        <v>14.5</v>
      </c>
      <c r="K51" s="955"/>
    </row>
    <row r="52" spans="1:11" ht="13.5" customHeight="1" x14ac:dyDescent="0.15">
      <c r="A52" s="204" t="s">
        <v>159</v>
      </c>
      <c r="B52" s="240" t="s">
        <v>135</v>
      </c>
      <c r="C52" s="241"/>
      <c r="D52" s="241"/>
      <c r="E52" s="240" t="s">
        <v>135</v>
      </c>
      <c r="F52" s="240" t="s">
        <v>135</v>
      </c>
      <c r="G52" s="239"/>
      <c r="H52" s="239"/>
      <c r="I52" s="200">
        <f t="shared" si="17"/>
        <v>3</v>
      </c>
      <c r="J52" s="954">
        <f>SUM(COUNTIF(B52:H52,"9-15"))*(5.5)+SUM(COUNTIF(B52:H52,"9-15:30"))*(5.75)+SUM(COUNTIF(B52:H52,"10-15"))*(4.5)+SUM(COUNTIF(B52:H52,"10-15:30"))*(5)+SUM(COUNTIF(B52:H52,"11-18"))*(6.25)+SUM(COUNTIF(B52:H52,"12-15"))*(3)+SUM(COUNTIF(B52:H52,"12-16"))*(4)+SUM(COUNTIF(B52:H52,"9-12"))*(3)+SUM(COUNTIF(B52:H52,"9-16"))*(6.25)+SUM(COUNTIF(B52:H52,"10-18"))*(7.25)+SUM(COUNTIF(B52:H52,"13-18"))*(4.5)+SUM(COUNTIF(B52:H52,"9:30-15"))*(5)+SUM(COUNTIF(B52:H52,"8:30-15"))*(5.75)+SUM(COUNTIF(B52:H52,"9-18"))*(8)+SUM(COUNTIF(B52:H52,"10-16"))*(5.5)+SUM(COUNTIF(B52:H52,"13-16"))*(3)+SUM(COUNTIF(B52:H52,"11-16"))*(4.5)</f>
        <v>16.5</v>
      </c>
      <c r="K52" s="955"/>
    </row>
    <row r="53" spans="1:11" ht="13.5" customHeight="1" x14ac:dyDescent="0.15">
      <c r="A53" s="204" t="s">
        <v>160</v>
      </c>
      <c r="B53" s="242" t="s">
        <v>176</v>
      </c>
      <c r="C53" s="241"/>
      <c r="D53" s="241"/>
      <c r="E53" s="242" t="s">
        <v>161</v>
      </c>
      <c r="F53" s="239" t="s">
        <v>25</v>
      </c>
      <c r="G53" s="239"/>
      <c r="H53" s="239"/>
      <c r="I53" s="200">
        <f t="shared" si="17"/>
        <v>3</v>
      </c>
      <c r="J53" s="954">
        <f>SUM(COUNTIF(B53:H53,"9-15"))*(5.5)+SUM(COUNTIF(B53:H53,"9-15:30"))*(5.75)+SUM(COUNTIF(B53:H53,"10-15"))*(4.5)+SUM(COUNTIF(B53:H53,"10-15:30"))*(5)+SUM(COUNTIF(B53:H53,"11-18"))*(6.25)+SUM(COUNTIF(B53:H53,"12-15"))*(3)+SUM(COUNTIF(B53:H53,"12-16"))*(4)+SUM(COUNTIF(B53:H53,"9-12"))*(3)+SUM(COUNTIF(B53:H53,"9-16"))*(6.25)+SUM(COUNTIF(B53:H53,"10-18"))*(7.25)+SUM(COUNTIF(B53:H53,"13-18"))*(4.5)+SUM(COUNTIF(B53:H53,"9:30-15"))*(5)+SUM(COUNTIF(B53:H53,"8:30-15"))*(5.75)+SUM(COUNTIF(B53:H53,"9-18"))*(8)+SUM(COUNTIF(B53:H53,"10-16"))*(5.5)+SUM(COUNTIF(B53:H53,"13-16"))*(3)+SUM(COUNTIF(B53:H53,"受付9-14"))*(4.5)+SUM(COUNTIF(B53:H53,"受付9-17"))*(7.25)</f>
        <v>16.25</v>
      </c>
      <c r="K53" s="955"/>
    </row>
    <row r="54" spans="1:11" ht="13.5" customHeight="1" x14ac:dyDescent="0.15">
      <c r="A54" s="204" t="s">
        <v>15</v>
      </c>
      <c r="B54" s="239" t="s">
        <v>25</v>
      </c>
      <c r="C54" s="241"/>
      <c r="D54" s="241"/>
      <c r="E54" s="239" t="s">
        <v>25</v>
      </c>
      <c r="F54" s="239"/>
      <c r="G54" s="239"/>
      <c r="H54" s="239" t="s">
        <v>126</v>
      </c>
      <c r="I54" s="200">
        <f t="shared" si="17"/>
        <v>3</v>
      </c>
      <c r="J54" s="954">
        <f>SUM(COUNTIF(B54:H54,"9-15"))*(5.5)+SUM(COUNTIF(B54:H54,"9-15:30"))*(5.75)+SUM(COUNTIF(B54:H54,"10-15"))*(4.5)+SUM(COUNTIF(B54:H54,"10-15:30"))*(5)+SUM(COUNTIF(B54:H54,"11-18"))*(6.25)+SUM(COUNTIF(B54:H54,"12-15"))*(3)+SUM(COUNTIF(B54:H54,"12-16"))*(4)+SUM(COUNTIF(B54:H54,"9-12"))*(3)+SUM(COUNTIF(B54:H54,"9-16"))*(6.25)+SUM(COUNTIF(B54:H54,"10-18"))*(7.25)+SUM(COUNTIF(B54:H54,"13-18"))*(4.5)+SUM(COUNTIF(B54:H54,"9:30-15"))*(5)+SUM(COUNTIF(B54:H54,"8:30-15"))*(5.75)+SUM(COUNTIF(B54:H54,"9-18"))*(8)+SUM(COUNTIF(B54:H54,"10-16"))*(5.5)+SUM(COUNTIF(B54:H54,"13-16"))*(3)+SUM(COUNTIF(B54:H54,"受付9-14"))*(4.5)+SUM(COUNTIF(B54:H54,"受付9-17"))*(7.25)</f>
        <v>14.5</v>
      </c>
      <c r="K54" s="955"/>
    </row>
    <row r="55" spans="1:11" ht="13.5" customHeight="1" x14ac:dyDescent="0.15">
      <c r="A55" s="88" t="s">
        <v>183</v>
      </c>
      <c r="B55" s="239"/>
      <c r="C55" s="241"/>
      <c r="D55" s="241"/>
      <c r="E55" s="239" t="s">
        <v>25</v>
      </c>
      <c r="F55" s="239" t="s">
        <v>25</v>
      </c>
      <c r="G55" s="239"/>
      <c r="H55" s="239" t="s">
        <v>25</v>
      </c>
      <c r="I55" s="200">
        <f>COUNTA(B55:H55)</f>
        <v>3</v>
      </c>
      <c r="J55" s="954">
        <f>SUM(COUNTIF(B55:H55,"9-15"))*(5.5)+SUM(COUNTIF(B55:H55,"9-15:30"))*(5.75)+SUM(COUNTIF(B55:H55,"10-15"))*(4.5)+SUM(COUNTIF(B55:H55,"10-15:30"))*(5)+SUM(COUNTIF(B55:H55,"11-18"))*(6.25)+SUM(COUNTIF(B55:H55,"12-15"))*(3)+SUM(COUNTIF(B55:H55,"12-16"))*(4)+SUM(COUNTIF(B55:H55,"9-12"))*(3)+SUM(COUNTIF(B55:H55,"9-16"))*(6.25)+SUM(COUNTIF(B55:H55,"10-18"))*(7.25)+SUM(COUNTIF(B55:H55,"13-18"))*(4.5)+SUM(COUNTIF(B55:H55,"9:30-15"))*(5)+SUM(COUNTIF(B55:H55,"8:30-15"))*(5.75)+SUM(COUNTIF(B55:H55,"9-18"))*(8)+SUM(COUNTIF(B55:H55,"10-16"))*(5.5)+SUM(COUNTIF(B55:H55,"13-16"))*(3)</f>
        <v>13.5</v>
      </c>
      <c r="K55" s="955"/>
    </row>
    <row r="56" spans="1:11" ht="13.5" customHeight="1" x14ac:dyDescent="0.15">
      <c r="A56" s="88" t="s">
        <v>199</v>
      </c>
      <c r="B56" s="239" t="s">
        <v>25</v>
      </c>
      <c r="C56" s="282"/>
      <c r="D56" s="198"/>
      <c r="E56" s="239" t="s">
        <v>25</v>
      </c>
      <c r="F56" s="239" t="s">
        <v>25</v>
      </c>
      <c r="G56" s="239"/>
      <c r="H56" s="239"/>
      <c r="I56" s="200">
        <f t="shared" ref="I56" si="18">COUNTA(B56:H56)</f>
        <v>3</v>
      </c>
      <c r="J56" s="954">
        <f t="shared" ref="J56" si="19">SUM(COUNTIF(B56:H56,"9-15"))*(5.5)+SUM(COUNTIF(B56:H56,"9-15:30"))*(5.75)+SUM(COUNTIF(B56:H56,"10-15"))*(4.5)+SUM(COUNTIF(B56:H56,"10-15:30"))*(5)+SUM(COUNTIF(B56:H56,"11-18"))*(6.25)+SUM(COUNTIF(B56:H56,"12-15"))*(3)+SUM(COUNTIF(B56:H56,"12-16"))*(4)+SUM(COUNTIF(B56:H56,"9-12"))*(3)+SUM(COUNTIF(B56:H56,"9-16"))*(6.25)+SUM(COUNTIF(B56:H56,"10-18"))*(7.25)+SUM(COUNTIF(B56:H56,"13-18"))*(4.5)+SUM(COUNTIF(B56:H56,"9:30-15"))*(5)+SUM(COUNTIF(B56:H56,"8:30-15"))*(5.75)+SUM(COUNTIF(B56:H56,"9-18"))*(8)+SUM(COUNTIF(B56:H56,"10-16"))*(5.5)+SUM(COUNTIF(B56:H56,"13-16"))*(3)</f>
        <v>13.5</v>
      </c>
      <c r="K56" s="955"/>
    </row>
    <row r="57" spans="1:11" ht="13.5" customHeight="1" x14ac:dyDescent="0.15">
      <c r="A57" s="201" t="s">
        <v>66</v>
      </c>
      <c r="B57" s="205"/>
      <c r="C57" s="202"/>
      <c r="D57" s="202"/>
      <c r="E57" s="203"/>
      <c r="F57" s="120"/>
      <c r="G57" s="101" t="s">
        <v>175</v>
      </c>
      <c r="H57" s="120"/>
      <c r="I57" s="200">
        <f t="shared" si="17"/>
        <v>1</v>
      </c>
      <c r="J57" s="954"/>
      <c r="K57" s="955"/>
    </row>
    <row r="58" spans="1:11" ht="7.5" customHeight="1" x14ac:dyDescent="0.15">
      <c r="A58" s="207"/>
      <c r="B58" s="208"/>
      <c r="C58" s="208"/>
      <c r="D58" s="208"/>
      <c r="E58" s="208"/>
      <c r="F58" s="208"/>
      <c r="G58" s="208"/>
      <c r="H58" s="208"/>
      <c r="I58" s="209"/>
      <c r="J58" s="735" t="s">
        <v>209</v>
      </c>
      <c r="K58" s="735"/>
    </row>
    <row r="59" spans="1:11" s="1" customFormat="1" ht="18" customHeight="1" x14ac:dyDescent="0.15">
      <c r="A59" s="737" t="s">
        <v>143</v>
      </c>
      <c r="B59" s="738"/>
      <c r="C59" s="741" t="s">
        <v>162</v>
      </c>
      <c r="D59" s="742"/>
      <c r="E59" s="742"/>
      <c r="F59" s="742" t="s">
        <v>149</v>
      </c>
      <c r="G59" s="742"/>
      <c r="H59" s="743"/>
      <c r="I59" s="10"/>
      <c r="J59" s="736"/>
      <c r="K59" s="736"/>
    </row>
    <row r="60" spans="1:11" s="1" customFormat="1" ht="18" customHeight="1" x14ac:dyDescent="0.15">
      <c r="A60" s="739"/>
      <c r="B60" s="740"/>
      <c r="C60" s="744" t="s">
        <v>163</v>
      </c>
      <c r="D60" s="745"/>
      <c r="E60" s="745"/>
      <c r="F60" s="745" t="s">
        <v>164</v>
      </c>
      <c r="G60" s="745"/>
      <c r="H60" s="746"/>
      <c r="I60" s="210"/>
      <c r="J60" s="210"/>
      <c r="K60" s="210"/>
    </row>
  </sheetData>
  <mergeCells count="63">
    <mergeCell ref="J12:K12"/>
    <mergeCell ref="B1:G1"/>
    <mergeCell ref="H1:K1"/>
    <mergeCell ref="I3:I4"/>
    <mergeCell ref="J3:K4"/>
    <mergeCell ref="J5:K5"/>
    <mergeCell ref="J6:K6"/>
    <mergeCell ref="J7:K7"/>
    <mergeCell ref="J8:K8"/>
    <mergeCell ref="J9:K9"/>
    <mergeCell ref="J10:K10"/>
    <mergeCell ref="J11:K11"/>
    <mergeCell ref="J24:K24"/>
    <mergeCell ref="J13:K13"/>
    <mergeCell ref="I14:I15"/>
    <mergeCell ref="J14:K15"/>
    <mergeCell ref="J16:K16"/>
    <mergeCell ref="J17:K17"/>
    <mergeCell ref="J18:K18"/>
    <mergeCell ref="J19:K19"/>
    <mergeCell ref="J20:K20"/>
    <mergeCell ref="J21:K21"/>
    <mergeCell ref="J22:K22"/>
    <mergeCell ref="J23:K23"/>
    <mergeCell ref="I36:I37"/>
    <mergeCell ref="J36:K37"/>
    <mergeCell ref="I25:I26"/>
    <mergeCell ref="J25:K26"/>
    <mergeCell ref="J27:K27"/>
    <mergeCell ref="J28:K28"/>
    <mergeCell ref="J29:K29"/>
    <mergeCell ref="J30:K30"/>
    <mergeCell ref="J43:K43"/>
    <mergeCell ref="J31:K31"/>
    <mergeCell ref="J32:K32"/>
    <mergeCell ref="J33:K33"/>
    <mergeCell ref="J34:K34"/>
    <mergeCell ref="J35:K35"/>
    <mergeCell ref="J38:K38"/>
    <mergeCell ref="J39:K39"/>
    <mergeCell ref="J40:K40"/>
    <mergeCell ref="J41:K41"/>
    <mergeCell ref="J42:K42"/>
    <mergeCell ref="J55:K55"/>
    <mergeCell ref="J44:K44"/>
    <mergeCell ref="J45:K45"/>
    <mergeCell ref="J46:K46"/>
    <mergeCell ref="I47:I48"/>
    <mergeCell ref="J47:K48"/>
    <mergeCell ref="J49:K49"/>
    <mergeCell ref="J50:K50"/>
    <mergeCell ref="J51:K51"/>
    <mergeCell ref="J52:K52"/>
    <mergeCell ref="J53:K53"/>
    <mergeCell ref="J54:K54"/>
    <mergeCell ref="J56:K56"/>
    <mergeCell ref="J57:K57"/>
    <mergeCell ref="J58:K59"/>
    <mergeCell ref="A59:B60"/>
    <mergeCell ref="C59:E59"/>
    <mergeCell ref="F59:H59"/>
    <mergeCell ref="C60:E60"/>
    <mergeCell ref="F60:H60"/>
  </mergeCells>
  <phoneticPr fontId="13"/>
  <pageMargins left="0.51181102362204722" right="0.51181102362204722" top="0.55118110236220474" bottom="0.35433070866141736" header="0.31496062992125984" footer="0.31496062992125984"/>
  <pageSetup paperSize="9" orientation="portrait" r:id="rId1"/>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B8780-431B-4228-94F0-3BE33BE35C31}">
  <sheetPr codeName="Sheet24"/>
  <dimension ref="A1:K59"/>
  <sheetViews>
    <sheetView zoomScaleNormal="100" workbookViewId="0">
      <selection activeCell="P18" sqref="P18"/>
    </sheetView>
  </sheetViews>
  <sheetFormatPr defaultColWidth="9" defaultRowHeight="13.5" x14ac:dyDescent="0.15"/>
  <cols>
    <col min="1" max="1" width="12.875" style="123" customWidth="1"/>
    <col min="2" max="8" width="8.5" style="123" customWidth="1"/>
    <col min="9" max="9" width="7.25" style="123" customWidth="1"/>
    <col min="10" max="10" width="7.25" style="124" customWidth="1"/>
    <col min="11" max="11" width="5.75" customWidth="1"/>
  </cols>
  <sheetData>
    <row r="1" spans="1:11" ht="15" thickBot="1" x14ac:dyDescent="0.2">
      <c r="A1" s="150" t="s">
        <v>129</v>
      </c>
      <c r="B1" s="753" t="s">
        <v>208</v>
      </c>
      <c r="C1" s="753"/>
      <c r="D1" s="753"/>
      <c r="E1" s="753"/>
      <c r="F1" s="753"/>
      <c r="G1" s="754"/>
      <c r="H1" s="832" t="s">
        <v>130</v>
      </c>
      <c r="I1" s="833"/>
      <c r="J1" s="834"/>
      <c r="K1" s="835"/>
    </row>
    <row r="2" spans="1:11" ht="9" customHeight="1" thickBot="1" x14ac:dyDescent="0.2">
      <c r="A2" s="152"/>
    </row>
    <row r="3" spans="1:11" s="13" customFormat="1" ht="14.25" customHeight="1" x14ac:dyDescent="0.15">
      <c r="A3" s="263" t="s">
        <v>0</v>
      </c>
      <c r="B3" s="327">
        <v>45838</v>
      </c>
      <c r="C3" s="154"/>
      <c r="D3" s="154"/>
      <c r="E3" s="154"/>
      <c r="F3" s="154"/>
      <c r="G3" s="154"/>
      <c r="H3" s="154">
        <v>45809</v>
      </c>
      <c r="I3" s="836" t="s">
        <v>1</v>
      </c>
      <c r="J3" s="817" t="s">
        <v>2</v>
      </c>
      <c r="K3" s="818"/>
    </row>
    <row r="4" spans="1:11" s="159" customFormat="1" ht="14.25" customHeight="1" x14ac:dyDescent="0.15">
      <c r="A4" s="265" t="s">
        <v>3</v>
      </c>
      <c r="B4" s="266" t="s">
        <v>4</v>
      </c>
      <c r="C4" s="156"/>
      <c r="D4" s="156"/>
      <c r="E4" s="156"/>
      <c r="F4" s="156"/>
      <c r="G4" s="156"/>
      <c r="H4" s="158" t="s">
        <v>10</v>
      </c>
      <c r="I4" s="837"/>
      <c r="J4" s="819"/>
      <c r="K4" s="820"/>
    </row>
    <row r="5" spans="1:11" s="159" customFormat="1" ht="14.25" customHeight="1" x14ac:dyDescent="0.15">
      <c r="A5" s="298" t="s">
        <v>142</v>
      </c>
      <c r="B5" s="299">
        <v>4</v>
      </c>
      <c r="C5" s="156"/>
      <c r="D5" s="156"/>
      <c r="E5" s="156"/>
      <c r="F5" s="156"/>
      <c r="G5" s="179" t="s">
        <v>131</v>
      </c>
      <c r="H5" s="160">
        <v>3.5</v>
      </c>
      <c r="I5" s="161"/>
      <c r="J5" s="162"/>
      <c r="K5" s="163"/>
    </row>
    <row r="6" spans="1:11" ht="15" customHeight="1" x14ac:dyDescent="0.15">
      <c r="A6" s="276" t="s">
        <v>132</v>
      </c>
      <c r="B6" s="68" t="s">
        <v>140</v>
      </c>
      <c r="C6" s="165"/>
      <c r="D6" s="165"/>
      <c r="E6" s="165"/>
      <c r="F6" s="165"/>
      <c r="G6" s="165"/>
      <c r="H6" s="238" t="s">
        <v>133</v>
      </c>
      <c r="I6" s="166"/>
      <c r="J6" s="873"/>
      <c r="K6" s="874"/>
    </row>
    <row r="7" spans="1:11" ht="15" customHeight="1" x14ac:dyDescent="0.15">
      <c r="A7" s="276" t="s">
        <v>134</v>
      </c>
      <c r="B7" s="68" t="s">
        <v>135</v>
      </c>
      <c r="C7" s="167"/>
      <c r="D7" s="167"/>
      <c r="E7" s="167"/>
      <c r="F7" s="167"/>
      <c r="G7" s="167"/>
      <c r="H7" s="40" t="s">
        <v>135</v>
      </c>
      <c r="I7" s="168">
        <f>COUNTA(B7:H7)</f>
        <v>2</v>
      </c>
      <c r="J7" s="838">
        <f>SUM(COUNTIF(B7:H7,"9-15"))*(5.5)+SUM(COUNTIF(B7:H7,"10-15"))*(4.5)+SUM(COUNTIF(B7:H7,"12-15"))*(3)+SUM(COUNTIF(B7:H7,"9-12"))*(3)+SUM(COUNTIF(B7:H7,"9-17"))*(7.25)+SUM(COUNTIF(B7:H7,"13-15"))*(2)</f>
        <v>11</v>
      </c>
      <c r="K7" s="838"/>
    </row>
    <row r="8" spans="1:11" ht="15" customHeight="1" x14ac:dyDescent="0.15">
      <c r="A8" s="276" t="s">
        <v>137</v>
      </c>
      <c r="B8" s="68"/>
      <c r="C8" s="165"/>
      <c r="D8" s="165"/>
      <c r="E8" s="165"/>
      <c r="F8" s="165"/>
      <c r="G8" s="165"/>
      <c r="H8" s="40"/>
      <c r="I8" s="166">
        <f>COUNTA(B8:H8)</f>
        <v>0</v>
      </c>
      <c r="J8" s="838">
        <f>SUM(COUNTIF(B8:H8,"9-15"))*(5.5)+SUM(COUNTIF(B8:H8,"10-15"))*(4.5)+SUM(COUNTIF(B8:H8,"12-15"))*(3)+SUM(COUNTIF(B8:H8,"9-12"))*(3)+SUM(COUNTIF(B8:H8,"9-17"))*(7.25)+SUM(COUNTIF(B8:H8,"13-15"))*(2)+SUM(COUNTIF(B8:H8,"10-12"))*(2)</f>
        <v>0</v>
      </c>
      <c r="K8" s="838"/>
    </row>
    <row r="9" spans="1:11" ht="15" customHeight="1" x14ac:dyDescent="0.15">
      <c r="A9" s="276" t="s">
        <v>138</v>
      </c>
      <c r="B9" s="80" t="s">
        <v>135</v>
      </c>
      <c r="C9" s="165"/>
      <c r="D9" s="165"/>
      <c r="E9" s="165"/>
      <c r="F9" s="165"/>
      <c r="G9" s="165"/>
      <c r="H9" s="16" t="s">
        <v>135</v>
      </c>
      <c r="I9" s="166">
        <f>COUNTA(B9:H9)</f>
        <v>2</v>
      </c>
      <c r="J9" s="838">
        <f>SUM(COUNTIF(B9:H9,"9-15"))*(5.5)+SUM(COUNTIF(B9:H9,"10-15"))*(4.5)+SUM(COUNTIF(B9:H9,"12-15"))*(3)+SUM(COUNTIF(B9:H9,"9-12"))*(3)+SUM(COUNTIF(B9:H9,"9-17"))*(7.25)+SUM(COUNTIF(B9:H9,"13-15"))*(2)</f>
        <v>11</v>
      </c>
      <c r="K9" s="838"/>
    </row>
    <row r="10" spans="1:11" ht="15" customHeight="1" thickBot="1" x14ac:dyDescent="0.2">
      <c r="A10" s="277"/>
      <c r="B10" s="68"/>
      <c r="C10" s="167"/>
      <c r="D10" s="167"/>
      <c r="E10" s="167"/>
      <c r="F10" s="167"/>
      <c r="G10" s="167"/>
      <c r="H10" s="40"/>
      <c r="I10" s="253"/>
      <c r="J10" s="254"/>
      <c r="K10" s="256"/>
    </row>
    <row r="11" spans="1:11" ht="15" customHeight="1" x14ac:dyDescent="0.15">
      <c r="A11" s="824" t="s">
        <v>139</v>
      </c>
      <c r="B11" s="300" t="s">
        <v>140</v>
      </c>
      <c r="C11" s="169"/>
      <c r="D11" s="169"/>
      <c r="E11" s="169"/>
      <c r="F11" s="169"/>
      <c r="G11" s="169"/>
      <c r="H11" s="233" t="s">
        <v>140</v>
      </c>
      <c r="I11" s="826"/>
      <c r="J11" s="828"/>
      <c r="K11" s="829"/>
    </row>
    <row r="12" spans="1:11" ht="15" customHeight="1" thickBot="1" x14ac:dyDescent="0.2">
      <c r="A12" s="825"/>
      <c r="B12" s="301"/>
      <c r="C12" s="170"/>
      <c r="D12" s="170"/>
      <c r="E12" s="170"/>
      <c r="F12" s="170"/>
      <c r="G12" s="170"/>
      <c r="H12" s="174" t="s">
        <v>141</v>
      </c>
      <c r="I12" s="827"/>
      <c r="J12" s="830"/>
      <c r="K12" s="831"/>
    </row>
    <row r="13" spans="1:11" s="13" customFormat="1" ht="14.25" customHeight="1" x14ac:dyDescent="0.15">
      <c r="A13" s="175" t="s">
        <v>0</v>
      </c>
      <c r="B13" s="176">
        <v>45810</v>
      </c>
      <c r="C13" s="176">
        <v>45811</v>
      </c>
      <c r="D13" s="176">
        <v>45812</v>
      </c>
      <c r="E13" s="176">
        <v>45813</v>
      </c>
      <c r="F13" s="176">
        <v>45814</v>
      </c>
      <c r="G13" s="176">
        <v>45815</v>
      </c>
      <c r="H13" s="176">
        <v>45816</v>
      </c>
      <c r="I13" s="177"/>
      <c r="J13" s="822" t="s">
        <v>2</v>
      </c>
      <c r="K13" s="823"/>
    </row>
    <row r="14" spans="1:11" s="159" customFormat="1" ht="14.25" customHeight="1" x14ac:dyDescent="0.15">
      <c r="A14" s="155" t="s">
        <v>3</v>
      </c>
      <c r="B14" s="157" t="s">
        <v>4</v>
      </c>
      <c r="C14" s="157" t="s">
        <v>5</v>
      </c>
      <c r="D14" s="157" t="s">
        <v>6</v>
      </c>
      <c r="E14" s="157" t="s">
        <v>7</v>
      </c>
      <c r="F14" s="157" t="s">
        <v>8</v>
      </c>
      <c r="G14" s="157" t="s">
        <v>9</v>
      </c>
      <c r="H14" s="158" t="s">
        <v>10</v>
      </c>
      <c r="I14" s="178"/>
      <c r="J14" s="819"/>
      <c r="K14" s="820"/>
    </row>
    <row r="15" spans="1:11" s="159" customFormat="1" ht="14.25" customHeight="1" x14ac:dyDescent="0.15">
      <c r="A15" s="179" t="s">
        <v>142</v>
      </c>
      <c r="B15" s="160">
        <v>4</v>
      </c>
      <c r="C15" s="157"/>
      <c r="D15" s="156"/>
      <c r="E15" s="160">
        <v>4</v>
      </c>
      <c r="F15" s="160">
        <v>3.5</v>
      </c>
      <c r="G15" s="160">
        <v>5</v>
      </c>
      <c r="H15" s="160">
        <v>3.5</v>
      </c>
      <c r="I15" s="161"/>
      <c r="J15" s="162"/>
      <c r="K15" s="163"/>
    </row>
    <row r="16" spans="1:11" ht="15" customHeight="1" x14ac:dyDescent="0.15">
      <c r="A16" s="164" t="s">
        <v>132</v>
      </c>
      <c r="B16" s="40" t="s">
        <v>140</v>
      </c>
      <c r="C16" s="180"/>
      <c r="D16" s="165"/>
      <c r="E16" s="40" t="s">
        <v>140</v>
      </c>
      <c r="F16" s="238" t="s">
        <v>133</v>
      </c>
      <c r="G16" s="40" t="s">
        <v>140</v>
      </c>
      <c r="H16" s="238" t="s">
        <v>133</v>
      </c>
      <c r="I16" s="166">
        <f t="shared" ref="I16:I19" si="0">COUNTA(B16:H16)</f>
        <v>5</v>
      </c>
      <c r="J16" s="873"/>
      <c r="K16" s="874"/>
    </row>
    <row r="17" spans="1:11" ht="15" customHeight="1" x14ac:dyDescent="0.15">
      <c r="A17" s="181" t="s">
        <v>134</v>
      </c>
      <c r="B17" s="40" t="s">
        <v>135</v>
      </c>
      <c r="C17" s="137"/>
      <c r="D17" s="234"/>
      <c r="E17" s="40" t="s">
        <v>135</v>
      </c>
      <c r="F17" s="40" t="s">
        <v>135</v>
      </c>
      <c r="G17" s="40" t="s">
        <v>136</v>
      </c>
      <c r="H17" s="40" t="s">
        <v>135</v>
      </c>
      <c r="I17" s="168">
        <f t="shared" si="0"/>
        <v>5</v>
      </c>
      <c r="J17" s="838">
        <f>SUM(COUNTIF(B17:H17,"9-15"))*(5.5)+SUM(COUNTIF(B17:H17,"10-15"))*(4.5)+SUM(COUNTIF(B17:H17,"12-15"))*(3)+SUM(COUNTIF(B17:H17,"9-12"))*(3)+SUM(COUNTIF(B17:H17,"9-17"))*(7.25)+SUM(COUNTIF(B17:H17,"13-15"))*(2)</f>
        <v>29.25</v>
      </c>
      <c r="K17" s="838"/>
    </row>
    <row r="18" spans="1:11" ht="15" customHeight="1" x14ac:dyDescent="0.15">
      <c r="A18" s="182" t="s">
        <v>137</v>
      </c>
      <c r="B18" s="40"/>
      <c r="C18" s="235"/>
      <c r="D18" s="236"/>
      <c r="E18" s="40" t="s">
        <v>135</v>
      </c>
      <c r="F18" s="16"/>
      <c r="G18" s="40" t="s">
        <v>135</v>
      </c>
      <c r="H18" s="40"/>
      <c r="I18" s="166">
        <f t="shared" si="0"/>
        <v>2</v>
      </c>
      <c r="J18" s="838">
        <f>SUM(COUNTIF(B18:H18,"9-15"))*(5.5)+SUM(COUNTIF(B18:H18,"10-15"))*(4.5)+SUM(COUNTIF(B18:H18,"12-15"))*(3)+SUM(COUNTIF(B18:H18,"9-12"))*(3)+SUM(COUNTIF(B18:H18,"9-17"))*(7.25)+SUM(COUNTIF(B18:H18,"13-15"))*(2)+SUM(COUNTIF(B18:H18,"10-12"))*(2)</f>
        <v>11</v>
      </c>
      <c r="K18" s="838"/>
    </row>
    <row r="19" spans="1:11" ht="15" customHeight="1" x14ac:dyDescent="0.15">
      <c r="A19" s="164" t="s">
        <v>138</v>
      </c>
      <c r="B19" s="16" t="s">
        <v>135</v>
      </c>
      <c r="C19" s="235"/>
      <c r="D19" s="236"/>
      <c r="E19" s="16"/>
      <c r="F19" s="16" t="s">
        <v>135</v>
      </c>
      <c r="G19" s="16" t="s">
        <v>135</v>
      </c>
      <c r="H19" s="16" t="s">
        <v>135</v>
      </c>
      <c r="I19" s="166">
        <f t="shared" si="0"/>
        <v>4</v>
      </c>
      <c r="J19" s="838">
        <f>SUM(COUNTIF(B19:H19,"9-15"))*(5.5)+SUM(COUNTIF(B19:H19,"10-15"))*(4.5)+SUM(COUNTIF(B19:H19,"12-15"))*(3)+SUM(COUNTIF(B19:H19,"9-12"))*(3)+SUM(COUNTIF(B19:H19,"9-17"))*(7.25)+SUM(COUNTIF(B19:H19,"13-15"))*(2)</f>
        <v>22</v>
      </c>
      <c r="K19" s="838"/>
    </row>
    <row r="20" spans="1:11" ht="15" customHeight="1" thickBot="1" x14ac:dyDescent="0.2">
      <c r="A20" s="255"/>
      <c r="B20" s="40"/>
      <c r="C20" s="234"/>
      <c r="D20" s="234"/>
      <c r="E20" s="40"/>
      <c r="F20" s="40"/>
      <c r="G20" s="40"/>
      <c r="H20" s="40"/>
      <c r="I20" s="253"/>
      <c r="J20" s="254"/>
      <c r="K20" s="256"/>
    </row>
    <row r="21" spans="1:11" ht="15" customHeight="1" x14ac:dyDescent="0.15">
      <c r="A21" s="824" t="s">
        <v>139</v>
      </c>
      <c r="B21" s="233" t="s">
        <v>140</v>
      </c>
      <c r="C21" s="237"/>
      <c r="D21" s="237"/>
      <c r="E21" s="233" t="s">
        <v>140</v>
      </c>
      <c r="F21" s="233" t="s">
        <v>140</v>
      </c>
      <c r="G21" s="233" t="s">
        <v>140</v>
      </c>
      <c r="H21" s="233" t="s">
        <v>140</v>
      </c>
      <c r="I21" s="826"/>
      <c r="J21" s="828"/>
      <c r="K21" s="829"/>
    </row>
    <row r="22" spans="1:11" ht="15" customHeight="1" thickBot="1" x14ac:dyDescent="0.2">
      <c r="A22" s="825"/>
      <c r="B22" s="172"/>
      <c r="C22" s="170"/>
      <c r="D22" s="171"/>
      <c r="E22" s="172"/>
      <c r="F22" s="173"/>
      <c r="G22" s="173"/>
      <c r="H22" s="174" t="s">
        <v>141</v>
      </c>
      <c r="I22" s="827"/>
      <c r="J22" s="830"/>
      <c r="K22" s="831"/>
    </row>
    <row r="23" spans="1:11" s="13" customFormat="1" ht="14.25" customHeight="1" x14ac:dyDescent="0.15">
      <c r="A23" s="153" t="s">
        <v>0</v>
      </c>
      <c r="B23" s="183">
        <v>45817</v>
      </c>
      <c r="C23" s="183">
        <v>45818</v>
      </c>
      <c r="D23" s="183">
        <v>45819</v>
      </c>
      <c r="E23" s="183">
        <v>45820</v>
      </c>
      <c r="F23" s="183">
        <v>45821</v>
      </c>
      <c r="G23" s="183">
        <v>45822</v>
      </c>
      <c r="H23" s="183">
        <v>45823</v>
      </c>
      <c r="I23" s="177"/>
      <c r="J23" s="822" t="s">
        <v>2</v>
      </c>
      <c r="K23" s="823"/>
    </row>
    <row r="24" spans="1:11" s="159" customFormat="1" ht="14.25" customHeight="1" x14ac:dyDescent="0.15">
      <c r="A24" s="155" t="s">
        <v>3</v>
      </c>
      <c r="B24" s="157" t="s">
        <v>4</v>
      </c>
      <c r="C24" s="157" t="s">
        <v>5</v>
      </c>
      <c r="D24" s="157" t="s">
        <v>6</v>
      </c>
      <c r="E24" s="157" t="s">
        <v>7</v>
      </c>
      <c r="F24" s="157" t="s">
        <v>8</v>
      </c>
      <c r="G24" s="157" t="s">
        <v>9</v>
      </c>
      <c r="H24" s="158" t="s">
        <v>10</v>
      </c>
      <c r="I24" s="178"/>
      <c r="J24" s="819"/>
      <c r="K24" s="820"/>
    </row>
    <row r="25" spans="1:11" s="123" customFormat="1" ht="14.25" customHeight="1" x14ac:dyDescent="0.15">
      <c r="A25" s="179" t="s">
        <v>131</v>
      </c>
      <c r="B25" s="160">
        <v>4</v>
      </c>
      <c r="C25" s="157"/>
      <c r="D25" s="156"/>
      <c r="E25" s="160">
        <v>4</v>
      </c>
      <c r="F25" s="160">
        <v>3.5</v>
      </c>
      <c r="G25" s="160">
        <v>5</v>
      </c>
      <c r="H25" s="160">
        <v>3.5</v>
      </c>
      <c r="I25" s="161"/>
      <c r="J25" s="162"/>
      <c r="K25" s="163"/>
    </row>
    <row r="26" spans="1:11" ht="15" customHeight="1" x14ac:dyDescent="0.15">
      <c r="A26" s="164" t="s">
        <v>132</v>
      </c>
      <c r="B26" s="40" t="s">
        <v>140</v>
      </c>
      <c r="C26" s="180"/>
      <c r="D26" s="165"/>
      <c r="E26" s="40" t="s">
        <v>140</v>
      </c>
      <c r="F26" s="238" t="s">
        <v>133</v>
      </c>
      <c r="G26" s="40" t="s">
        <v>140</v>
      </c>
      <c r="H26" s="238" t="s">
        <v>133</v>
      </c>
      <c r="I26" s="166">
        <f t="shared" ref="I26:I29" si="1">COUNTA(B26:H26)</f>
        <v>5</v>
      </c>
      <c r="J26" s="873"/>
      <c r="K26" s="874"/>
    </row>
    <row r="27" spans="1:11" ht="15" customHeight="1" x14ac:dyDescent="0.15">
      <c r="A27" s="181" t="s">
        <v>134</v>
      </c>
      <c r="B27" s="40" t="s">
        <v>135</v>
      </c>
      <c r="C27" s="137"/>
      <c r="D27" s="234"/>
      <c r="E27" s="40" t="s">
        <v>135</v>
      </c>
      <c r="F27" s="40" t="s">
        <v>135</v>
      </c>
      <c r="G27" s="40" t="s">
        <v>136</v>
      </c>
      <c r="H27" s="40" t="s">
        <v>135</v>
      </c>
      <c r="I27" s="168">
        <f t="shared" si="1"/>
        <v>5</v>
      </c>
      <c r="J27" s="838">
        <f>SUM(COUNTIF(B27:H27,"9-15"))*(5.5)+SUM(COUNTIF(B27:H27,"10-15"))*(4.5)+SUM(COUNTIF(B27:H27,"12-15"))*(3)+SUM(COUNTIF(B27:H27,"9-12"))*(3)+SUM(COUNTIF(B27:H27,"9-17"))*(7.25)+SUM(COUNTIF(B27:H27,"13-15"))*(2)</f>
        <v>29.25</v>
      </c>
      <c r="K27" s="838"/>
    </row>
    <row r="28" spans="1:11" ht="15" customHeight="1" x14ac:dyDescent="0.15">
      <c r="A28" s="182" t="s">
        <v>137</v>
      </c>
      <c r="B28" s="40"/>
      <c r="C28" s="235"/>
      <c r="D28" s="236"/>
      <c r="E28" s="40" t="s">
        <v>135</v>
      </c>
      <c r="F28" s="16"/>
      <c r="G28" s="40" t="s">
        <v>135</v>
      </c>
      <c r="H28" s="40"/>
      <c r="I28" s="166">
        <f t="shared" si="1"/>
        <v>2</v>
      </c>
      <c r="J28" s="838">
        <f>SUM(COUNTIF(B28:H28,"9-15"))*(5.5)+SUM(COUNTIF(B28:H28,"10-15"))*(4.5)+SUM(COUNTIF(B28:H28,"12-15"))*(3)+SUM(COUNTIF(B28:H28,"9-12"))*(3)+SUM(COUNTIF(B28:H28,"9-17"))*(7.25)+SUM(COUNTIF(B28:H28,"13-15"))*(2)+SUM(COUNTIF(B28:H28,"10-12"))*(2)</f>
        <v>11</v>
      </c>
      <c r="K28" s="838"/>
    </row>
    <row r="29" spans="1:11" ht="15" customHeight="1" x14ac:dyDescent="0.15">
      <c r="A29" s="164" t="s">
        <v>138</v>
      </c>
      <c r="B29" s="16" t="s">
        <v>135</v>
      </c>
      <c r="C29" s="235"/>
      <c r="D29" s="236"/>
      <c r="E29" s="16"/>
      <c r="F29" s="16" t="s">
        <v>135</v>
      </c>
      <c r="G29" s="16" t="s">
        <v>135</v>
      </c>
      <c r="H29" s="16" t="s">
        <v>135</v>
      </c>
      <c r="I29" s="166">
        <f t="shared" si="1"/>
        <v>4</v>
      </c>
      <c r="J29" s="838">
        <f>SUM(COUNTIF(B29:H29,"9-15"))*(5.5)+SUM(COUNTIF(B29:H29,"10-15"))*(4.5)+SUM(COUNTIF(B29:H29,"12-15"))*(3)+SUM(COUNTIF(B29:H29,"9-12"))*(3)+SUM(COUNTIF(B29:H29,"9-17"))*(7.25)+SUM(COUNTIF(B29:H29,"13-15"))*(2)</f>
        <v>22</v>
      </c>
      <c r="K29" s="838"/>
    </row>
    <row r="30" spans="1:11" ht="15" customHeight="1" thickBot="1" x14ac:dyDescent="0.2">
      <c r="A30" s="255"/>
      <c r="B30" s="40"/>
      <c r="C30" s="234"/>
      <c r="D30" s="234"/>
      <c r="E30" s="40"/>
      <c r="F30" s="40"/>
      <c r="G30" s="40"/>
      <c r="H30" s="40"/>
      <c r="I30" s="253"/>
      <c r="J30" s="254"/>
      <c r="K30" s="256"/>
    </row>
    <row r="31" spans="1:11" ht="15" customHeight="1" x14ac:dyDescent="0.15">
      <c r="A31" s="824" t="s">
        <v>139</v>
      </c>
      <c r="B31" s="233" t="s">
        <v>140</v>
      </c>
      <c r="C31" s="237"/>
      <c r="D31" s="237"/>
      <c r="E31" s="233" t="s">
        <v>140</v>
      </c>
      <c r="F31" s="233" t="s">
        <v>140</v>
      </c>
      <c r="G31" s="233" t="s">
        <v>140</v>
      </c>
      <c r="H31" s="233" t="s">
        <v>140</v>
      </c>
      <c r="I31" s="826"/>
      <c r="J31" s="828"/>
      <c r="K31" s="829"/>
    </row>
    <row r="32" spans="1:11" ht="15" customHeight="1" thickBot="1" x14ac:dyDescent="0.2">
      <c r="A32" s="825"/>
      <c r="B32" s="172"/>
      <c r="C32" s="170"/>
      <c r="D32" s="171"/>
      <c r="E32" s="172"/>
      <c r="F32" s="173"/>
      <c r="G32" s="173"/>
      <c r="H32" s="174" t="s">
        <v>141</v>
      </c>
      <c r="I32" s="827"/>
      <c r="J32" s="830"/>
      <c r="K32" s="831"/>
    </row>
    <row r="33" spans="1:11" s="13" customFormat="1" ht="14.25" customHeight="1" x14ac:dyDescent="0.15">
      <c r="A33" s="153" t="s">
        <v>0</v>
      </c>
      <c r="B33" s="183">
        <v>45824</v>
      </c>
      <c r="C33" s="183">
        <v>45825</v>
      </c>
      <c r="D33" s="183">
        <v>45826</v>
      </c>
      <c r="E33" s="183">
        <v>45827</v>
      </c>
      <c r="F33" s="183">
        <v>45828</v>
      </c>
      <c r="G33" s="183">
        <v>45829</v>
      </c>
      <c r="H33" s="183">
        <v>45830</v>
      </c>
      <c r="I33" s="177"/>
      <c r="J33" s="822" t="s">
        <v>2</v>
      </c>
      <c r="K33" s="823"/>
    </row>
    <row r="34" spans="1:11" s="159" customFormat="1" ht="14.25" customHeight="1" x14ac:dyDescent="0.15">
      <c r="A34" s="155" t="s">
        <v>3</v>
      </c>
      <c r="B34" s="157" t="s">
        <v>4</v>
      </c>
      <c r="C34" s="157" t="s">
        <v>5</v>
      </c>
      <c r="D34" s="157" t="s">
        <v>6</v>
      </c>
      <c r="E34" s="157" t="s">
        <v>7</v>
      </c>
      <c r="F34" s="157" t="s">
        <v>8</v>
      </c>
      <c r="G34" s="157" t="s">
        <v>9</v>
      </c>
      <c r="H34" s="158" t="s">
        <v>10</v>
      </c>
      <c r="I34" s="178"/>
      <c r="J34" s="819"/>
      <c r="K34" s="820"/>
    </row>
    <row r="35" spans="1:11" s="159" customFormat="1" ht="14.25" customHeight="1" x14ac:dyDescent="0.15">
      <c r="A35" s="179" t="s">
        <v>142</v>
      </c>
      <c r="B35" s="160">
        <v>4</v>
      </c>
      <c r="C35" s="157"/>
      <c r="D35" s="156"/>
      <c r="E35" s="160">
        <v>4</v>
      </c>
      <c r="F35" s="160">
        <v>3.5</v>
      </c>
      <c r="G35" s="160">
        <v>5</v>
      </c>
      <c r="H35" s="160">
        <v>3.5</v>
      </c>
      <c r="I35" s="161"/>
      <c r="J35" s="162"/>
      <c r="K35" s="163"/>
    </row>
    <row r="36" spans="1:11" ht="15" customHeight="1" x14ac:dyDescent="0.15">
      <c r="A36" s="164" t="s">
        <v>132</v>
      </c>
      <c r="B36" s="40" t="s">
        <v>140</v>
      </c>
      <c r="C36" s="180"/>
      <c r="D36" s="165"/>
      <c r="E36" s="40" t="s">
        <v>140</v>
      </c>
      <c r="F36" s="238" t="s">
        <v>133</v>
      </c>
      <c r="G36" s="40" t="s">
        <v>140</v>
      </c>
      <c r="H36" s="238" t="s">
        <v>133</v>
      </c>
      <c r="I36" s="166">
        <f t="shared" ref="I36:I39" si="2">COUNTA(B36:H36)</f>
        <v>5</v>
      </c>
      <c r="J36" s="873"/>
      <c r="K36" s="874"/>
    </row>
    <row r="37" spans="1:11" ht="15" customHeight="1" x14ac:dyDescent="0.15">
      <c r="A37" s="181" t="s">
        <v>134</v>
      </c>
      <c r="B37" s="40" t="s">
        <v>135</v>
      </c>
      <c r="C37" s="137"/>
      <c r="D37" s="234"/>
      <c r="E37" s="40" t="s">
        <v>135</v>
      </c>
      <c r="F37" s="40" t="s">
        <v>135</v>
      </c>
      <c r="G37" s="40" t="s">
        <v>136</v>
      </c>
      <c r="H37" s="40" t="s">
        <v>135</v>
      </c>
      <c r="I37" s="168">
        <f t="shared" si="2"/>
        <v>5</v>
      </c>
      <c r="J37" s="838">
        <f>SUM(COUNTIF(B37:H37,"9-15"))*(5.5)+SUM(COUNTIF(B37:H37,"10-15"))*(4.5)+SUM(COUNTIF(B37:H37,"12-15"))*(3)+SUM(COUNTIF(B37:H37,"9-12"))*(3)+SUM(COUNTIF(B37:H37,"9-17"))*(7.25)+SUM(COUNTIF(B37:H37,"13-15"))*(2)</f>
        <v>29.25</v>
      </c>
      <c r="K37" s="838"/>
    </row>
    <row r="38" spans="1:11" ht="15" customHeight="1" x14ac:dyDescent="0.15">
      <c r="A38" s="182" t="s">
        <v>137</v>
      </c>
      <c r="B38" s="40"/>
      <c r="C38" s="235"/>
      <c r="D38" s="236"/>
      <c r="E38" s="40" t="s">
        <v>135</v>
      </c>
      <c r="F38" s="16"/>
      <c r="G38" s="40" t="s">
        <v>135</v>
      </c>
      <c r="H38" s="40"/>
      <c r="I38" s="166">
        <f t="shared" si="2"/>
        <v>2</v>
      </c>
      <c r="J38" s="838">
        <f>SUM(COUNTIF(B38:H38,"9-15"))*(5.5)+SUM(COUNTIF(B38:H38,"10-15"))*(4.5)+SUM(COUNTIF(B38:H38,"12-15"))*(3)+SUM(COUNTIF(B38:H38,"9-12"))*(3)+SUM(COUNTIF(B38:H38,"9-17"))*(7.25)+SUM(COUNTIF(B38:H38,"13-15"))*(2)+SUM(COUNTIF(B38:H38,"10-12"))*(2)</f>
        <v>11</v>
      </c>
      <c r="K38" s="838"/>
    </row>
    <row r="39" spans="1:11" ht="15" customHeight="1" x14ac:dyDescent="0.15">
      <c r="A39" s="164" t="s">
        <v>138</v>
      </c>
      <c r="B39" s="16" t="s">
        <v>135</v>
      </c>
      <c r="C39" s="235"/>
      <c r="D39" s="236"/>
      <c r="E39" s="16"/>
      <c r="F39" s="16" t="s">
        <v>135</v>
      </c>
      <c r="G39" s="16" t="s">
        <v>135</v>
      </c>
      <c r="H39" s="16" t="s">
        <v>135</v>
      </c>
      <c r="I39" s="166">
        <f t="shared" si="2"/>
        <v>4</v>
      </c>
      <c r="J39" s="838">
        <f>SUM(COUNTIF(B39:H39,"9-15"))*(5.5)+SUM(COUNTIF(B39:H39,"10-15"))*(4.5)+SUM(COUNTIF(B39:H39,"12-15"))*(3)+SUM(COUNTIF(B39:H39,"9-12"))*(3)+SUM(COUNTIF(B39:H39,"9-17"))*(7.25)+SUM(COUNTIF(B39:H39,"13-15"))*(2)</f>
        <v>22</v>
      </c>
      <c r="K39" s="838"/>
    </row>
    <row r="40" spans="1:11" ht="15" customHeight="1" thickBot="1" x14ac:dyDescent="0.2">
      <c r="A40" s="255"/>
      <c r="B40" s="40"/>
      <c r="C40" s="234"/>
      <c r="D40" s="234"/>
      <c r="E40" s="40"/>
      <c r="F40" s="40"/>
      <c r="G40" s="40"/>
      <c r="H40" s="40"/>
      <c r="I40" s="253"/>
      <c r="J40" s="254"/>
      <c r="K40" s="256"/>
    </row>
    <row r="41" spans="1:11" ht="15" customHeight="1" x14ac:dyDescent="0.15">
      <c r="A41" s="824" t="s">
        <v>139</v>
      </c>
      <c r="B41" s="233" t="s">
        <v>140</v>
      </c>
      <c r="C41" s="237"/>
      <c r="D41" s="237"/>
      <c r="E41" s="233" t="s">
        <v>140</v>
      </c>
      <c r="F41" s="233" t="s">
        <v>140</v>
      </c>
      <c r="G41" s="233" t="s">
        <v>140</v>
      </c>
      <c r="H41" s="233" t="s">
        <v>140</v>
      </c>
      <c r="I41" s="826"/>
      <c r="J41" s="828"/>
      <c r="K41" s="829"/>
    </row>
    <row r="42" spans="1:11" ht="15" customHeight="1" thickBot="1" x14ac:dyDescent="0.2">
      <c r="A42" s="825"/>
      <c r="B42" s="172"/>
      <c r="C42" s="170"/>
      <c r="D42" s="171"/>
      <c r="E42" s="172"/>
      <c r="F42" s="173"/>
      <c r="G42" s="173"/>
      <c r="H42" s="174" t="s">
        <v>141</v>
      </c>
      <c r="I42" s="827"/>
      <c r="J42" s="830"/>
      <c r="K42" s="831"/>
    </row>
    <row r="43" spans="1:11" s="13" customFormat="1" ht="12.75" customHeight="1" x14ac:dyDescent="0.15">
      <c r="A43" s="175" t="s">
        <v>0</v>
      </c>
      <c r="B43" s="176">
        <v>45831</v>
      </c>
      <c r="C43" s="176">
        <v>45832</v>
      </c>
      <c r="D43" s="176">
        <v>45833</v>
      </c>
      <c r="E43" s="176">
        <v>45834</v>
      </c>
      <c r="F43" s="176">
        <v>45835</v>
      </c>
      <c r="G43" s="176">
        <v>45836</v>
      </c>
      <c r="H43" s="176">
        <v>45837</v>
      </c>
      <c r="I43" s="177"/>
      <c r="J43" s="822" t="s">
        <v>2</v>
      </c>
      <c r="K43" s="823"/>
    </row>
    <row r="44" spans="1:11" s="159" customFormat="1" ht="12.75" customHeight="1" x14ac:dyDescent="0.15">
      <c r="A44" s="155" t="s">
        <v>3</v>
      </c>
      <c r="B44" s="157" t="s">
        <v>4</v>
      </c>
      <c r="C44" s="157" t="s">
        <v>5</v>
      </c>
      <c r="D44" s="157" t="s">
        <v>6</v>
      </c>
      <c r="E44" s="157" t="s">
        <v>7</v>
      </c>
      <c r="F44" s="157" t="s">
        <v>8</v>
      </c>
      <c r="G44" s="157" t="s">
        <v>9</v>
      </c>
      <c r="H44" s="158" t="s">
        <v>10</v>
      </c>
      <c r="I44" s="178"/>
      <c r="J44" s="819"/>
      <c r="K44" s="820"/>
    </row>
    <row r="45" spans="1:11" s="123" customFormat="1" ht="12.75" customHeight="1" x14ac:dyDescent="0.15">
      <c r="A45" s="179" t="s">
        <v>131</v>
      </c>
      <c r="B45" s="160">
        <v>4</v>
      </c>
      <c r="C45" s="157"/>
      <c r="D45" s="156"/>
      <c r="E45" s="160">
        <v>4</v>
      </c>
      <c r="F45" s="160">
        <v>3.5</v>
      </c>
      <c r="G45" s="160">
        <v>5</v>
      </c>
      <c r="H45" s="160">
        <v>3.5</v>
      </c>
      <c r="I45" s="161"/>
      <c r="J45" s="162"/>
      <c r="K45" s="163"/>
    </row>
    <row r="46" spans="1:11" ht="15" customHeight="1" x14ac:dyDescent="0.15">
      <c r="A46" s="164" t="s">
        <v>132</v>
      </c>
      <c r="B46" s="40" t="s">
        <v>140</v>
      </c>
      <c r="C46" s="180"/>
      <c r="D46" s="165"/>
      <c r="E46" s="40" t="s">
        <v>140</v>
      </c>
      <c r="F46" s="238" t="s">
        <v>133</v>
      </c>
      <c r="G46" s="40" t="s">
        <v>140</v>
      </c>
      <c r="H46" s="238" t="s">
        <v>133</v>
      </c>
      <c r="I46" s="166">
        <f t="shared" ref="I46:I49" si="3">COUNTA(B46:H46)</f>
        <v>5</v>
      </c>
      <c r="J46" s="873"/>
      <c r="K46" s="874"/>
    </row>
    <row r="47" spans="1:11" ht="15" customHeight="1" x14ac:dyDescent="0.15">
      <c r="A47" s="181" t="s">
        <v>134</v>
      </c>
      <c r="B47" s="40" t="s">
        <v>135</v>
      </c>
      <c r="C47" s="137"/>
      <c r="D47" s="234"/>
      <c r="E47" s="40" t="s">
        <v>135</v>
      </c>
      <c r="F47" s="40" t="s">
        <v>135</v>
      </c>
      <c r="G47" s="40" t="s">
        <v>136</v>
      </c>
      <c r="H47" s="40" t="s">
        <v>135</v>
      </c>
      <c r="I47" s="168">
        <f t="shared" si="3"/>
        <v>5</v>
      </c>
      <c r="J47" s="838">
        <f>SUM(COUNTIF(B47:H47,"9-15"))*(5.5)+SUM(COUNTIF(B47:H47,"10-15"))*(4.5)+SUM(COUNTIF(B47:H47,"12-15"))*(3)+SUM(COUNTIF(B47:H47,"9-12"))*(3)+SUM(COUNTIF(B47:H47,"9-17"))*(7.25)+SUM(COUNTIF(B47:H47,"13-15"))*(2)</f>
        <v>29.25</v>
      </c>
      <c r="K47" s="838"/>
    </row>
    <row r="48" spans="1:11" ht="15" customHeight="1" x14ac:dyDescent="0.15">
      <c r="A48" s="182" t="s">
        <v>137</v>
      </c>
      <c r="B48" s="40"/>
      <c r="C48" s="235"/>
      <c r="D48" s="236"/>
      <c r="E48" s="40" t="s">
        <v>135</v>
      </c>
      <c r="F48" s="16"/>
      <c r="G48" s="40" t="s">
        <v>135</v>
      </c>
      <c r="H48" s="40"/>
      <c r="I48" s="166">
        <f t="shared" si="3"/>
        <v>2</v>
      </c>
      <c r="J48" s="838">
        <f>SUM(COUNTIF(B48:H48,"9-15"))*(5.5)+SUM(COUNTIF(B48:H48,"10-15"))*(4.5)+SUM(COUNTIF(B48:H48,"12-15"))*(3)+SUM(COUNTIF(B48:H48,"9-12"))*(3)+SUM(COUNTIF(B48:H48,"9-17"))*(7.25)+SUM(COUNTIF(B48:H48,"13-15"))*(2)+SUM(COUNTIF(B48:H48,"10-12"))*(2)</f>
        <v>11</v>
      </c>
      <c r="K48" s="838"/>
    </row>
    <row r="49" spans="1:11" ht="15" customHeight="1" x14ac:dyDescent="0.15">
      <c r="A49" s="164" t="s">
        <v>138</v>
      </c>
      <c r="B49" s="16" t="s">
        <v>135</v>
      </c>
      <c r="C49" s="235"/>
      <c r="D49" s="236"/>
      <c r="E49" s="16"/>
      <c r="F49" s="16" t="s">
        <v>135</v>
      </c>
      <c r="G49" s="16" t="s">
        <v>135</v>
      </c>
      <c r="H49" s="16" t="s">
        <v>135</v>
      </c>
      <c r="I49" s="166">
        <f t="shared" si="3"/>
        <v>4</v>
      </c>
      <c r="J49" s="838">
        <f>SUM(COUNTIF(B49:H49,"9-15"))*(5.5)+SUM(COUNTIF(B49:H49,"10-15"))*(4.5)+SUM(COUNTIF(B49:H49,"12-15"))*(3)+SUM(COUNTIF(B49:H49,"9-12"))*(3)+SUM(COUNTIF(B49:H49,"9-17"))*(7.25)+SUM(COUNTIF(B49:H49,"13-15"))*(2)</f>
        <v>22</v>
      </c>
      <c r="K49" s="838"/>
    </row>
    <row r="50" spans="1:11" ht="15" customHeight="1" thickBot="1" x14ac:dyDescent="0.2">
      <c r="A50" s="255"/>
      <c r="B50" s="40"/>
      <c r="C50" s="234"/>
      <c r="D50" s="234"/>
      <c r="E50" s="40"/>
      <c r="F50" s="40"/>
      <c r="G50" s="40"/>
      <c r="H50" s="40"/>
      <c r="I50" s="253"/>
      <c r="J50" s="254"/>
      <c r="K50" s="256"/>
    </row>
    <row r="51" spans="1:11" ht="15" customHeight="1" x14ac:dyDescent="0.15">
      <c r="A51" s="824" t="s">
        <v>139</v>
      </c>
      <c r="B51" s="233" t="s">
        <v>140</v>
      </c>
      <c r="C51" s="237"/>
      <c r="D51" s="237"/>
      <c r="E51" s="233" t="s">
        <v>140</v>
      </c>
      <c r="F51" s="233" t="s">
        <v>140</v>
      </c>
      <c r="G51" s="233" t="s">
        <v>140</v>
      </c>
      <c r="H51" s="233" t="s">
        <v>140</v>
      </c>
      <c r="I51" s="826"/>
      <c r="J51" s="828"/>
      <c r="K51" s="829"/>
    </row>
    <row r="52" spans="1:11" ht="15" customHeight="1" thickBot="1" x14ac:dyDescent="0.2">
      <c r="A52" s="825"/>
      <c r="B52" s="172"/>
      <c r="C52" s="170"/>
      <c r="D52" s="171"/>
      <c r="E52" s="172"/>
      <c r="F52" s="173"/>
      <c r="G52" s="173"/>
      <c r="H52" s="174" t="s">
        <v>141</v>
      </c>
      <c r="I52" s="827"/>
      <c r="J52" s="830"/>
      <c r="K52" s="831"/>
    </row>
    <row r="53" spans="1:11" ht="12.75" customHeight="1" x14ac:dyDescent="0.15">
      <c r="J53" s="736" t="s">
        <v>209</v>
      </c>
      <c r="K53" s="736"/>
    </row>
    <row r="54" spans="1:11" s="1" customFormat="1" x14ac:dyDescent="0.15">
      <c r="A54" s="737" t="s">
        <v>143</v>
      </c>
      <c r="B54" s="738"/>
      <c r="C54" s="13"/>
      <c r="D54" s="897" t="s">
        <v>144</v>
      </c>
      <c r="E54" s="897"/>
      <c r="F54" s="14"/>
      <c r="G54" s="14"/>
      <c r="H54" s="10"/>
      <c r="I54" s="10"/>
      <c r="J54" s="736"/>
      <c r="K54" s="736"/>
    </row>
    <row r="55" spans="1:11" s="1" customFormat="1" ht="15" customHeight="1" x14ac:dyDescent="0.15">
      <c r="A55" s="1038" t="s">
        <v>145</v>
      </c>
      <c r="B55" s="1039"/>
      <c r="C55" s="186" t="s">
        <v>146</v>
      </c>
      <c r="D55" s="187"/>
      <c r="E55" s="187"/>
      <c r="F55" s="187"/>
      <c r="G55" s="187"/>
      <c r="H55" s="187"/>
      <c r="I55" s="187"/>
      <c r="J55" s="187"/>
      <c r="K55" s="187"/>
    </row>
    <row r="56" spans="1:11" s="1" customFormat="1" ht="15" customHeight="1" x14ac:dyDescent="0.15">
      <c r="A56" s="1038" t="s">
        <v>147</v>
      </c>
      <c r="B56" s="1039"/>
      <c r="C56" s="187" t="s">
        <v>148</v>
      </c>
      <c r="D56" s="187"/>
      <c r="E56" s="187"/>
      <c r="F56" s="187"/>
      <c r="G56" s="187"/>
      <c r="H56" s="187"/>
      <c r="I56" s="187"/>
      <c r="J56" s="187"/>
      <c r="K56" s="187"/>
    </row>
    <row r="57" spans="1:11" s="1" customFormat="1" ht="15" customHeight="1" x14ac:dyDescent="0.15">
      <c r="A57" s="184" t="s">
        <v>149</v>
      </c>
      <c r="B57" s="185"/>
      <c r="C57" s="1040" t="s">
        <v>150</v>
      </c>
      <c r="D57" s="1041"/>
      <c r="E57" s="1041"/>
      <c r="F57" s="1041"/>
      <c r="G57" s="1041"/>
      <c r="H57" s="1041"/>
      <c r="I57" s="1041"/>
      <c r="J57" s="1041"/>
      <c r="K57" s="1041"/>
    </row>
    <row r="58" spans="1:11" s="1" customFormat="1" ht="15" customHeight="1" x14ac:dyDescent="0.15">
      <c r="A58" s="184" t="s">
        <v>151</v>
      </c>
      <c r="B58" s="185"/>
      <c r="C58" s="187" t="s">
        <v>152</v>
      </c>
      <c r="D58" s="187"/>
      <c r="E58" s="187"/>
      <c r="F58" s="187"/>
      <c r="G58" s="187"/>
      <c r="H58" s="187"/>
      <c r="I58" s="187"/>
      <c r="J58" s="187"/>
      <c r="K58" s="187"/>
    </row>
    <row r="59" spans="1:11" s="1" customFormat="1" ht="15" customHeight="1" x14ac:dyDescent="0.15">
      <c r="A59" s="1034"/>
      <c r="B59" s="1035"/>
      <c r="C59" s="1036" t="s">
        <v>153</v>
      </c>
      <c r="D59" s="1037"/>
      <c r="E59" s="1037"/>
      <c r="F59" s="1037"/>
      <c r="G59" s="1037"/>
      <c r="H59" s="1037"/>
      <c r="I59" s="1037"/>
      <c r="J59" s="1037"/>
      <c r="K59" s="1037"/>
    </row>
  </sheetData>
  <mergeCells count="51">
    <mergeCell ref="J13:K14"/>
    <mergeCell ref="B1:G1"/>
    <mergeCell ref="H1:K1"/>
    <mergeCell ref="I3:I4"/>
    <mergeCell ref="J3:K4"/>
    <mergeCell ref="J6:K6"/>
    <mergeCell ref="J7:K7"/>
    <mergeCell ref="J8:K8"/>
    <mergeCell ref="J9:K9"/>
    <mergeCell ref="A11:A12"/>
    <mergeCell ref="I11:I12"/>
    <mergeCell ref="J11:K12"/>
    <mergeCell ref="A31:A32"/>
    <mergeCell ref="I31:I32"/>
    <mergeCell ref="J31:K32"/>
    <mergeCell ref="J16:K16"/>
    <mergeCell ref="J17:K17"/>
    <mergeCell ref="J18:K18"/>
    <mergeCell ref="J19:K19"/>
    <mergeCell ref="A21:A22"/>
    <mergeCell ref="I21:I22"/>
    <mergeCell ref="J21:K22"/>
    <mergeCell ref="J23:K24"/>
    <mergeCell ref="J26:K26"/>
    <mergeCell ref="J27:K27"/>
    <mergeCell ref="J28:K28"/>
    <mergeCell ref="J29:K29"/>
    <mergeCell ref="A51:A52"/>
    <mergeCell ref="I51:I52"/>
    <mergeCell ref="J51:K52"/>
    <mergeCell ref="J33:K34"/>
    <mergeCell ref="J36:K36"/>
    <mergeCell ref="J37:K37"/>
    <mergeCell ref="J38:K38"/>
    <mergeCell ref="J39:K39"/>
    <mergeCell ref="A41:A42"/>
    <mergeCell ref="I41:I42"/>
    <mergeCell ref="J41:K42"/>
    <mergeCell ref="J43:K44"/>
    <mergeCell ref="J46:K46"/>
    <mergeCell ref="J47:K47"/>
    <mergeCell ref="J48:K48"/>
    <mergeCell ref="J49:K49"/>
    <mergeCell ref="A59:B59"/>
    <mergeCell ref="C59:K59"/>
    <mergeCell ref="J53:K54"/>
    <mergeCell ref="A54:B54"/>
    <mergeCell ref="D54:E54"/>
    <mergeCell ref="A55:B55"/>
    <mergeCell ref="A56:B56"/>
    <mergeCell ref="C57:K57"/>
  </mergeCells>
  <phoneticPr fontId="13"/>
  <pageMargins left="0.51181102362204722" right="0.51181102362204722" top="0.35433070866141736" bottom="0.35433070866141736" header="0.31496062992125984" footer="0.31496062992125984"/>
  <pageSetup paperSize="9" orientation="portrait" r:id="rId1"/>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D44E9-E0F3-4AC6-8BCF-D9274AD4677B}">
  <sheetPr codeName="Sheet25">
    <tabColor theme="7" tint="0.59999389629810485"/>
    <pageSetUpPr fitToPage="1"/>
  </sheetPr>
  <dimension ref="A1:X47"/>
  <sheetViews>
    <sheetView zoomScale="85" zoomScaleNormal="85" workbookViewId="0">
      <selection activeCell="P18" sqref="P18"/>
    </sheetView>
  </sheetViews>
  <sheetFormatPr defaultColWidth="9" defaultRowHeight="20.100000000000001" customHeight="1" x14ac:dyDescent="0.15"/>
  <cols>
    <col min="1" max="1" width="11.875" customWidth="1"/>
    <col min="2" max="8" width="10.25" style="123" customWidth="1"/>
    <col min="9" max="9" width="7.625" customWidth="1"/>
    <col min="11" max="11" width="3.125" customWidth="1"/>
  </cols>
  <sheetData>
    <row r="1" spans="1:24" ht="20.100000000000001" customHeight="1" thickBot="1" x14ac:dyDescent="0.2">
      <c r="A1" s="60" t="s">
        <v>69</v>
      </c>
      <c r="B1" s="683" t="s">
        <v>198</v>
      </c>
      <c r="C1" s="683"/>
      <c r="D1" s="683"/>
      <c r="E1" s="683"/>
      <c r="F1" s="683"/>
      <c r="H1" s="916" t="s">
        <v>103</v>
      </c>
      <c r="I1" s="917"/>
      <c r="J1" s="918"/>
      <c r="K1" s="919"/>
    </row>
    <row r="2" spans="1:24" ht="20.100000000000001" customHeight="1" x14ac:dyDescent="0.15">
      <c r="A2" s="123"/>
      <c r="I2" s="123"/>
      <c r="J2" s="124"/>
      <c r="K2" s="125"/>
    </row>
    <row r="3" spans="1:24" ht="20.100000000000001" customHeight="1" x14ac:dyDescent="0.15">
      <c r="A3" s="21" t="s">
        <v>64</v>
      </c>
      <c r="B3" s="259"/>
      <c r="C3" s="259"/>
      <c r="D3" s="259"/>
      <c r="E3" s="259">
        <v>45778</v>
      </c>
      <c r="F3" s="259">
        <v>45779</v>
      </c>
      <c r="G3" s="259">
        <v>45780</v>
      </c>
      <c r="H3" s="259">
        <v>45781</v>
      </c>
      <c r="I3" s="807" t="s">
        <v>1</v>
      </c>
      <c r="J3" s="906" t="s">
        <v>2</v>
      </c>
      <c r="K3" s="907"/>
    </row>
    <row r="4" spans="1:24" ht="20.100000000000001" customHeight="1" x14ac:dyDescent="0.15">
      <c r="A4" s="21" t="s">
        <v>3</v>
      </c>
      <c r="B4" s="62"/>
      <c r="C4" s="2"/>
      <c r="D4" s="21"/>
      <c r="E4" s="2" t="s">
        <v>7</v>
      </c>
      <c r="F4" s="2" t="s">
        <v>8</v>
      </c>
      <c r="G4" s="24" t="s">
        <v>181</v>
      </c>
      <c r="H4" s="24" t="s">
        <v>10</v>
      </c>
      <c r="I4" s="808"/>
      <c r="J4" s="908"/>
      <c r="K4" s="909"/>
    </row>
    <row r="5" spans="1:24" ht="20.100000000000001" customHeight="1" x14ac:dyDescent="0.15">
      <c r="A5" s="126" t="s">
        <v>13</v>
      </c>
      <c r="B5" s="127"/>
      <c r="C5" s="128"/>
      <c r="D5" s="128"/>
      <c r="E5" s="12"/>
      <c r="F5" s="12"/>
      <c r="G5" s="12"/>
      <c r="H5" s="12"/>
      <c r="I5" s="129"/>
      <c r="J5" s="914"/>
      <c r="K5" s="915"/>
    </row>
    <row r="6" spans="1:24" ht="20.100000000000001" customHeight="1" x14ac:dyDescent="0.15">
      <c r="A6" s="19" t="s">
        <v>24</v>
      </c>
      <c r="B6" s="318"/>
      <c r="C6" s="127"/>
      <c r="D6" s="32"/>
      <c r="E6" s="18"/>
      <c r="F6" s="12" t="s">
        <v>25</v>
      </c>
      <c r="G6" s="12" t="s">
        <v>25</v>
      </c>
      <c r="H6" s="12" t="s">
        <v>25</v>
      </c>
      <c r="I6" s="129">
        <f>COUNTIFS(B6:H6,"&lt;&gt;空",B6:H6,"&lt;&gt;休",B6:H6,"&lt;&gt;調",B6:H6,"&lt;&gt;",B6:H6,"&lt;&gt;調整休")</f>
        <v>3</v>
      </c>
      <c r="J6" s="904">
        <f>SUM(COUNTIF(B6:H6,"9-11,15-19"))*(6)+(COUNTIF(B6:H6,"9-12,16-19"))*(6)+(COUNTIF(B6:H6,"9-13,17-19"))*(6)+(COUNTIF(B6:H6,"9-19"))*(9)+(COUNTIF(B6:H6,"9-17"))*(7.25)+(COUNTIF(B6:H6,"9-16"))*(6.25)+(COUNTIF(B6:H6,"9-15"))*(5.5)+(COUNTIF(B6:H6,"9-14"))*(4.5)+(COUNTIF(B6:H6,"9-13"))*(4)+(COUNTIF(B6:H6,"9-12"))*(3)+(COUNTIF(B6:H6,"9-11:30"))*(2.5)+(COUNTIF(B6:H6,"13-19"))*(5.5)+(COUNTIF(B6:H6,"14-19"))*(4.5)+(COUNTIF(B6:H6,"15-19"))*(4)+(COUNTIF(B6:H6,"16-19"))*(3)+(COUNTIF(B6:H6,"16:30-19"))*(2.5)+(COUNTIF(B6:H6,"10-14"))*(4)+(COUNTIF(B6:H6,"10-15"))*(4.5)</f>
        <v>13.5</v>
      </c>
      <c r="K6" s="905"/>
      <c r="N6" s="6"/>
      <c r="O6" s="6"/>
      <c r="P6" s="6"/>
      <c r="Q6" s="6"/>
      <c r="R6" s="6"/>
      <c r="S6" s="6"/>
      <c r="T6" s="6"/>
      <c r="U6" s="6"/>
      <c r="V6" s="6"/>
      <c r="W6" s="6"/>
      <c r="X6" s="6"/>
    </row>
    <row r="7" spans="1:24" ht="20.100000000000001" customHeight="1" x14ac:dyDescent="0.15">
      <c r="A7" s="19" t="s">
        <v>15</v>
      </c>
      <c r="B7" s="21"/>
      <c r="C7" s="21"/>
      <c r="D7" s="32"/>
      <c r="E7" s="12" t="s">
        <v>25</v>
      </c>
      <c r="F7" s="18"/>
      <c r="G7" s="12" t="s">
        <v>25</v>
      </c>
      <c r="H7" s="18"/>
      <c r="I7" s="129">
        <f>COUNTIFS(B7:H7,"&lt;&gt;空",B7:H7,"&lt;&gt;休",B7:H7,"&lt;&gt;調",B7:H7,"&lt;&gt;",B7:H7,"&lt;&gt;調整休")</f>
        <v>2</v>
      </c>
      <c r="J7" s="904">
        <f>SUM(COUNTIF(B7:H7,"9-11,15-19"))*(6)+(COUNTIF(B7:H7,"9-12,16-19"))*(6)+(COUNTIF(B7:H7,"9-13,17-19"))*(6)+(COUNTIF(B7:H7,"9-19"))*(9)+(COUNTIF(B7:H7,"9-17"))*(7.25)+(COUNTIF(B7:H7,"9-16"))*(6.25)+(COUNTIF(B7:H7,"9-15"))*(5.5)+(COUNTIF(B7:H7,"9-14"))*(4.5)+(COUNTIF(B7:H7,"9-13"))*(4)+(COUNTIF(B7:H7,"9-12"))*(3)+(COUNTIF(B7:H7,"9-11:30"))*(2.5)+(COUNTIF(B7:H7,"13-19"))*(5.5)+(COUNTIF(B7:H7,"14-19"))*(4.5)+(COUNTIF(B7:H7,"15-19"))*(4)+(COUNTIF(B7:H7,"16-19"))*(3)+(COUNTIF(B7:H7,"16:30-19"))*(2.5)+(COUNTIF(B7:H7,"10-14"))*(4)+(COUNTIF(B7:H7,"10-15"))*(4.5)</f>
        <v>9</v>
      </c>
      <c r="K7" s="905"/>
      <c r="N7" s="6"/>
      <c r="O7" s="6"/>
      <c r="P7" s="6"/>
      <c r="Q7" s="6"/>
      <c r="R7" s="6"/>
      <c r="S7" s="6"/>
      <c r="T7" s="6"/>
      <c r="U7" s="6"/>
      <c r="V7" s="6"/>
      <c r="W7" s="6"/>
      <c r="X7" s="6"/>
    </row>
    <row r="8" spans="1:24" ht="20.100000000000001" customHeight="1" x14ac:dyDescent="0.15">
      <c r="A8" s="19" t="s">
        <v>28</v>
      </c>
      <c r="B8" s="21"/>
      <c r="C8" s="21"/>
      <c r="D8" s="32"/>
      <c r="E8" s="12" t="s">
        <v>20</v>
      </c>
      <c r="F8" s="12" t="s">
        <v>20</v>
      </c>
      <c r="G8" s="12"/>
      <c r="H8" s="12"/>
      <c r="I8" s="129">
        <f>COUNTIFS(B8:H8,"&lt;&gt;空",B8:H8,"&lt;&gt;休",B8:H8,"&lt;&gt;調",B8:H8,"&lt;&gt;",B8:H8,"&lt;&gt;調整休")</f>
        <v>2</v>
      </c>
      <c r="J8" s="904">
        <f>SUM(COUNTIF(B8:H8,"9-11,15-19"))*(6)+(COUNTIF(B8:H8,"9-12,16-19"))*(6)+(COUNTIF(B8:H8,"9-13,17-19"))*(6)+(COUNTIF(B8:H8,"9-19"))*(9)+(COUNTIF(B8:H8,"9-17"))*(7.25)+(COUNTIF(B8:H8,"9-16"))*(6.25)+(COUNTIF(B8:H8,"9-15"))*(5.5)+(COUNTIF(B8:H8,"9-14"))*(4.5)+(COUNTIF(B8:H8,"9-13"))*(4)+(COUNTIF(B8:H8,"9-12"))*(3)+(COUNTIF(B8:H8,"9-11:30"))*(2.5)+(COUNTIF(B8:H8,"13-19"))*(5.5)+(COUNTIF(B8:H8,"14-19"))*(4.5)+(COUNTIF(B8:H8,"15-19"))*(4)+(COUNTIF(B8:H8,"16-19"))*(3)+(COUNTIF(B8:H8,"16:30-19"))*(2.5)+(COUNTIF(B8:H8,"10-14"))*(4)+(COUNTIF(B8:H8,"10-15"))*(4.5)</f>
        <v>9</v>
      </c>
      <c r="K8" s="905"/>
    </row>
    <row r="9" spans="1:24" ht="20.100000000000001" customHeight="1" x14ac:dyDescent="0.15">
      <c r="A9" s="19"/>
      <c r="B9" s="21"/>
      <c r="C9" s="21"/>
      <c r="D9" s="32"/>
      <c r="E9" s="12"/>
      <c r="F9" s="12"/>
      <c r="G9" s="40"/>
      <c r="H9" s="40"/>
      <c r="I9" s="129">
        <f>COUNTIFS(B9:H9,"&lt;&gt;空",B9:H9,"&lt;&gt;休",B9:H9,"&lt;&gt;調",B9:H9,"&lt;&gt;",B9:H9,"&lt;&gt;調整休")</f>
        <v>0</v>
      </c>
      <c r="J9" s="904">
        <f>SUM(COUNTIF(B9:H9,"9-11,15-19"))*(6)+(COUNTIF(B9:H9,"9-12,16-19"))*(6)+(COUNTIF(B9:H9,"9-13,17-19"))*(6)+(COUNTIF(B9:H9,"9-19"))*(9)+(COUNTIF(B9:H9,"9-17"))*(7.25)+(COUNTIF(B9:H9,"9-16"))*(6.25)+(COUNTIF(B9:H9,"9-15"))*(5.5)+(COUNTIF(B9:H9,"9-14"))*(4.5)+(COUNTIF(B9:H9,"9-13"))*(4)+(COUNTIF(B9:H9,"9-12"))*(3)+(COUNTIF(B9:H9,"9-11:30"))*(2.5)+(COUNTIF(B9:H9,"13-19"))*(5.5)+(COUNTIF(B9:H9,"14-19"))*(4.5)+(COUNTIF(B9:H9,"15-19"))*(4)+(COUNTIF(B9:H9,"16-19"))*(3)+(COUNTIF(B9:H9,"16:30-19"))*(2.5)+(COUNTIF(B9:H9,"10-14"))*(4)+(COUNTIF(B9:H9,"10-15"))*(4.5)</f>
        <v>0</v>
      </c>
      <c r="K9" s="905"/>
    </row>
    <row r="10" spans="1:24" ht="20.100000000000001" customHeight="1" x14ac:dyDescent="0.15">
      <c r="A10" s="130" t="s">
        <v>0</v>
      </c>
      <c r="B10" s="53">
        <v>45782</v>
      </c>
      <c r="C10" s="53">
        <v>45783</v>
      </c>
      <c r="D10" s="53">
        <v>45784</v>
      </c>
      <c r="E10" s="53">
        <v>45785</v>
      </c>
      <c r="F10" s="53">
        <v>45786</v>
      </c>
      <c r="G10" s="53">
        <v>45787</v>
      </c>
      <c r="H10" s="53">
        <v>45788</v>
      </c>
      <c r="I10" s="131"/>
      <c r="J10" s="906" t="s">
        <v>2</v>
      </c>
      <c r="K10" s="907"/>
    </row>
    <row r="11" spans="1:24" ht="20.100000000000001" customHeight="1" x14ac:dyDescent="0.15">
      <c r="A11" s="132" t="s">
        <v>3</v>
      </c>
      <c r="B11" s="24" t="s">
        <v>4</v>
      </c>
      <c r="C11" s="24" t="s">
        <v>5</v>
      </c>
      <c r="D11" s="21" t="s">
        <v>6</v>
      </c>
      <c r="E11" s="2" t="s">
        <v>7</v>
      </c>
      <c r="F11" s="2" t="s">
        <v>8</v>
      </c>
      <c r="G11" s="2" t="s">
        <v>9</v>
      </c>
      <c r="H11" s="24" t="s">
        <v>10</v>
      </c>
      <c r="I11" s="133"/>
      <c r="J11" s="908"/>
      <c r="K11" s="909"/>
    </row>
    <row r="12" spans="1:24" ht="20.100000000000001" customHeight="1" x14ac:dyDescent="0.15">
      <c r="A12" s="126" t="s">
        <v>12</v>
      </c>
      <c r="B12" s="21"/>
      <c r="C12" s="21"/>
      <c r="D12" s="21"/>
      <c r="E12" s="283" t="s">
        <v>119</v>
      </c>
      <c r="F12" s="12"/>
      <c r="G12" s="12"/>
      <c r="H12" s="12"/>
      <c r="I12" s="129"/>
      <c r="J12" s="914"/>
      <c r="K12" s="915"/>
    </row>
    <row r="13" spans="1:24" ht="20.100000000000001" customHeight="1" x14ac:dyDescent="0.15">
      <c r="A13" s="20" t="s">
        <v>24</v>
      </c>
      <c r="B13" s="127"/>
      <c r="C13" s="127"/>
      <c r="D13" s="32"/>
      <c r="E13" s="18"/>
      <c r="F13" s="12" t="s">
        <v>25</v>
      </c>
      <c r="G13" s="12" t="s">
        <v>25</v>
      </c>
      <c r="H13" s="12" t="s">
        <v>25</v>
      </c>
      <c r="I13" s="129">
        <f>COUNTIFS(B13:H13,"&lt;&gt;空",B13:H13,"&lt;&gt;休",B13:H13,"&lt;&gt;調",B13:H13,"&lt;&gt;",B13:H13,"&lt;&gt;調整休")</f>
        <v>3</v>
      </c>
      <c r="J13" s="904" t="s">
        <v>81</v>
      </c>
      <c r="K13" s="905"/>
    </row>
    <row r="14" spans="1:24" ht="20.100000000000001" customHeight="1" x14ac:dyDescent="0.15">
      <c r="A14" s="20" t="s">
        <v>15</v>
      </c>
      <c r="B14" s="21"/>
      <c r="C14" s="21"/>
      <c r="D14" s="32"/>
      <c r="E14" s="12" t="s">
        <v>25</v>
      </c>
      <c r="F14" s="18"/>
      <c r="G14" s="12" t="s">
        <v>25</v>
      </c>
      <c r="H14" s="18"/>
      <c r="I14" s="129">
        <f>COUNTIFS(B14:H14,"&lt;&gt;空",B14:H14,"&lt;&gt;休",B14:H14,"&lt;&gt;調",B14:H14,"&lt;&gt;",B14:H14,"&lt;&gt;調整休")</f>
        <v>2</v>
      </c>
      <c r="J14" s="904" t="s">
        <v>81</v>
      </c>
      <c r="K14" s="905"/>
    </row>
    <row r="15" spans="1:24" ht="20.100000000000001" customHeight="1" x14ac:dyDescent="0.15">
      <c r="A15" s="20" t="s">
        <v>28</v>
      </c>
      <c r="B15" s="21"/>
      <c r="C15" s="21"/>
      <c r="D15" s="32"/>
      <c r="E15" s="12" t="s">
        <v>206</v>
      </c>
      <c r="F15" s="12" t="s">
        <v>20</v>
      </c>
      <c r="G15" s="12"/>
      <c r="H15" s="12"/>
      <c r="I15" s="129">
        <f>COUNTIFS(B15:H15,"&lt;&gt;空",B15:H15,"&lt;&gt;休",B15:H15,"&lt;&gt;調",B15:H15,"&lt;&gt;",B15:H15,"&lt;&gt;調整休")</f>
        <v>2</v>
      </c>
      <c r="J15" s="904">
        <v>9</v>
      </c>
      <c r="K15" s="905"/>
    </row>
    <row r="16" spans="1:24" ht="20.100000000000001" customHeight="1" x14ac:dyDescent="0.15">
      <c r="A16" s="20"/>
      <c r="B16" s="106"/>
      <c r="C16" s="106"/>
      <c r="D16" s="36"/>
      <c r="E16" s="12"/>
      <c r="F16" s="12"/>
      <c r="G16" s="40"/>
      <c r="H16" s="12"/>
      <c r="I16" s="129">
        <f>COUNTIFS(B16:H16,"&lt;&gt;空",B16:H16,"&lt;&gt;休",B16:H16,"&lt;&gt;調",B16:H16,"&lt;&gt;",B16:H16,"&lt;&gt;調整休")</f>
        <v>0</v>
      </c>
      <c r="J16" s="904">
        <f>SUM(COUNTIF(B16:H16,"9-11,15-19"))*(6)+(COUNTIF(B16:H16,"9-12,16-19"))*(6)+(COUNTIF(B16:H16,"9-13,17-19"))*(6)+(COUNTIF(B16:H16,"9-19"))*(9)+(COUNTIF(B16:H16,"9-17"))*(7.25)+(COUNTIF(B16:H16,"9-16"))*(6.25)+(COUNTIF(B16:H16,"9-15"))*(5.5)+(COUNTIF(B16:H16,"9-14"))*(4.5)+(COUNTIF(B16:H16,"9-13"))*(4)+(COUNTIF(B16:H16,"9-12"))*(3)+(COUNTIF(B16:H16,"9-11:30"))*(2.5)+(COUNTIF(B16:H16,"13-19"))*(5.5)+(COUNTIF(B16:H16,"14-19"))*(4.5)+(COUNTIF(B16:H16,"15-19"))*(4)+(COUNTIF(B16:H16,"16-19"))*(3)+(COUNTIF(B16:H16,"16:30-19"))*(2.5)+(COUNTIF(B16:H16,"10-14"))*(4)+(COUNTIF(B16:H16,"10-15"))*(4.5)</f>
        <v>0</v>
      </c>
      <c r="K16" s="905"/>
    </row>
    <row r="17" spans="1:11" ht="20.100000000000001" customHeight="1" x14ac:dyDescent="0.15">
      <c r="A17" s="130" t="s">
        <v>0</v>
      </c>
      <c r="B17" s="28">
        <v>45789</v>
      </c>
      <c r="C17" s="28">
        <v>45790</v>
      </c>
      <c r="D17" s="28">
        <v>45791</v>
      </c>
      <c r="E17" s="28">
        <v>45792</v>
      </c>
      <c r="F17" s="28">
        <v>45793</v>
      </c>
      <c r="G17" s="28">
        <v>45794</v>
      </c>
      <c r="H17" s="28">
        <v>45795</v>
      </c>
      <c r="I17" s="131"/>
      <c r="J17" s="906" t="s">
        <v>2</v>
      </c>
      <c r="K17" s="907"/>
    </row>
    <row r="18" spans="1:11" ht="20.100000000000001" customHeight="1" x14ac:dyDescent="0.15">
      <c r="A18" s="134" t="s">
        <v>3</v>
      </c>
      <c r="B18" s="2" t="s">
        <v>4</v>
      </c>
      <c r="C18" s="2" t="s">
        <v>5</v>
      </c>
      <c r="D18" s="2" t="s">
        <v>6</v>
      </c>
      <c r="E18" s="2" t="s">
        <v>7</v>
      </c>
      <c r="F18" s="2" t="s">
        <v>8</v>
      </c>
      <c r="G18" s="2" t="s">
        <v>9</v>
      </c>
      <c r="H18" s="24" t="s">
        <v>10</v>
      </c>
      <c r="I18" s="133"/>
      <c r="J18" s="908"/>
      <c r="K18" s="909"/>
    </row>
    <row r="19" spans="1:11" ht="20.100000000000001" customHeight="1" x14ac:dyDescent="0.15">
      <c r="A19" s="126" t="s">
        <v>13</v>
      </c>
      <c r="B19" s="12"/>
      <c r="C19" s="21"/>
      <c r="D19" s="21"/>
      <c r="E19" s="12"/>
      <c r="F19" s="12"/>
      <c r="G19" s="12"/>
      <c r="H19" s="12"/>
      <c r="I19" s="129"/>
      <c r="J19" s="838"/>
      <c r="K19" s="915"/>
    </row>
    <row r="20" spans="1:11" ht="20.100000000000001" customHeight="1" x14ac:dyDescent="0.15">
      <c r="A20" s="20" t="s">
        <v>24</v>
      </c>
      <c r="B20" s="12"/>
      <c r="C20" s="127"/>
      <c r="D20" s="32"/>
      <c r="E20" s="18"/>
      <c r="F20" s="12" t="s">
        <v>25</v>
      </c>
      <c r="G20" s="12" t="s">
        <v>25</v>
      </c>
      <c r="H20" s="12" t="s">
        <v>25</v>
      </c>
      <c r="I20" s="129">
        <f>COUNTIFS(B20:H20,"&lt;&gt;空",B20:H20,"&lt;&gt;休",B20:H20,"&lt;&gt;調",B20:H20,"&lt;&gt;",B20:H20,"&lt;&gt;調整休")</f>
        <v>3</v>
      </c>
      <c r="J20" s="904">
        <f>SUM(COUNTIF(B20:H20,"9-11,15-19"))*(6)+(COUNTIF(B20:H20,"9-12,16-19"))*(6)+(COUNTIF(B20:H20,"9-13,17-19"))*(6)+(COUNTIF(B20:H20,"9-19"))*(9)+(COUNTIF(B20:H20,"9-17"))*(7.25)+(COUNTIF(B20:H20,"9-16"))*(6.25)+(COUNTIF(B20:H20,"9-15"))*(5.5)+(COUNTIF(B20:H20,"9-14"))*(4.5)+(COUNTIF(B20:H20,"9-13"))*(4)+(COUNTIF(B20:H20,"9-12"))*(3)+(COUNTIF(B20:H20,"9-11:30"))*(2.5)+(COUNTIF(B20:H20,"13-19"))*(5.5)+(COUNTIF(B20:H20,"14-19"))*(4.5)+(COUNTIF(B20:H20,"15-19"))*(4)+(COUNTIF(B20:H20,"16-19"))*(3)+(COUNTIF(B20:H20,"16:30-19"))*(2.5)+(COUNTIF(B20:H20,"10-14"))*(4)+(COUNTIF(B20:H20,"10-15"))*(4.5)</f>
        <v>13.5</v>
      </c>
      <c r="K20" s="905"/>
    </row>
    <row r="21" spans="1:11" ht="20.100000000000001" customHeight="1" x14ac:dyDescent="0.15">
      <c r="A21" s="20" t="s">
        <v>15</v>
      </c>
      <c r="B21" s="12" t="s">
        <v>25</v>
      </c>
      <c r="C21" s="21"/>
      <c r="D21" s="32"/>
      <c r="E21" s="12" t="s">
        <v>25</v>
      </c>
      <c r="F21" s="18"/>
      <c r="G21" s="12" t="s">
        <v>25</v>
      </c>
      <c r="H21" s="18"/>
      <c r="I21" s="129">
        <f>COUNTIFS(B21:H21,"&lt;&gt;空",B21:H21,"&lt;&gt;休",B21:H21,"&lt;&gt;調",B21:H21,"&lt;&gt;",B21:H21,"&lt;&gt;調整休")</f>
        <v>3</v>
      </c>
      <c r="J21" s="904">
        <f>SUM(COUNTIF(B21:H21,"9-11,15-19"))*(6)+(COUNTIF(B21:H21,"9-12,16-19"))*(6)+(COUNTIF(B21:H21,"9-13,17-19"))*(6)+(COUNTIF(B21:H21,"9-19"))*(9)+(COUNTIF(B21:H21,"9-17"))*(7.25)+(COUNTIF(B21:H21,"9-16"))*(6.25)+(COUNTIF(B21:H21,"9-15"))*(5.5)+(COUNTIF(B21:H21,"9-14"))*(4.5)+(COUNTIF(B21:H21,"9-13"))*(4)+(COUNTIF(B21:H21,"9-12"))*(3)+(COUNTIF(B21:H21,"9-11:30"))*(2.5)+(COUNTIF(B21:H21,"13-19"))*(5.5)+(COUNTIF(B21:H21,"14-19"))*(4.5)+(COUNTIF(B21:H21,"15-19"))*(4)+(COUNTIF(B21:H21,"16-19"))*(3)+(COUNTIF(B21:H21,"16:30-19"))*(2.5)+(COUNTIF(B21:H21,"10-14"))*(4)+(COUNTIF(B21:H21,"10-15"))*(4.5)</f>
        <v>13.5</v>
      </c>
      <c r="K21" s="905"/>
    </row>
    <row r="22" spans="1:11" ht="20.100000000000001" customHeight="1" x14ac:dyDescent="0.15">
      <c r="A22" s="20" t="s">
        <v>28</v>
      </c>
      <c r="B22" s="12" t="s">
        <v>20</v>
      </c>
      <c r="C22" s="21"/>
      <c r="D22" s="32"/>
      <c r="E22" s="12" t="s">
        <v>20</v>
      </c>
      <c r="F22" s="12" t="s">
        <v>20</v>
      </c>
      <c r="G22" s="12"/>
      <c r="H22" s="12"/>
      <c r="I22" s="129">
        <f>COUNTIFS(B22:H22,"&lt;&gt;空",B22:H22,"&lt;&gt;休",B22:H22,"&lt;&gt;調",B22:H22,"&lt;&gt;",B22:H22,"&lt;&gt;調整休")</f>
        <v>3</v>
      </c>
      <c r="J22" s="904">
        <f>SUM(COUNTIF(B22:H22,"9-11,15-19"))*(6)+(COUNTIF(B22:H22,"9-12,16-19"))*(6)+(COUNTIF(B22:H22,"9-13,17-19"))*(6)+(COUNTIF(B22:H22,"9-19"))*(9)+(COUNTIF(B22:H22,"9-17"))*(7.25)+(COUNTIF(B22:H22,"9-16"))*(6.25)+(COUNTIF(B22:H22,"9-15"))*(5.5)+(COUNTIF(B22:H22,"9-14"))*(4.5)+(COUNTIF(B22:H22,"9-13"))*(4)+(COUNTIF(B22:H22,"9-12"))*(3)+(COUNTIF(B22:H22,"9-11:30"))*(2.5)+(COUNTIF(B22:H22,"13-19"))*(5.5)+(COUNTIF(B22:H22,"14-19"))*(4.5)+(COUNTIF(B22:H22,"15-19"))*(4)+(COUNTIF(B22:H22,"16-19"))*(3)+(COUNTIF(B22:H22,"16:30-19"))*(2.5)+(COUNTIF(B22:H22,"10-14"))*(4)+(COUNTIF(B22:H22,"10-15"))*(4.5)</f>
        <v>13.5</v>
      </c>
      <c r="K22" s="905"/>
    </row>
    <row r="23" spans="1:11" ht="20.100000000000001" customHeight="1" x14ac:dyDescent="0.15">
      <c r="A23" s="20"/>
      <c r="B23" s="12"/>
      <c r="C23" s="106"/>
      <c r="D23" s="36"/>
      <c r="E23" s="12"/>
      <c r="F23" s="12"/>
      <c r="G23" s="40"/>
      <c r="H23" s="12"/>
      <c r="I23" s="129">
        <f>COUNTIFS(B23:H23,"&lt;&gt;空",B23:H23,"&lt;&gt;休",B23:H23,"&lt;&gt;調",B23:H23,"&lt;&gt;",B23:H23,"&lt;&gt;調整休")</f>
        <v>0</v>
      </c>
      <c r="J23" s="904">
        <f>SUM(COUNTIF(B23:H23,"9-11,15-19"))*(6)+(COUNTIF(B23:H23,"9-12,16-19"))*(6)+(COUNTIF(B23:H23,"9-13,17-19"))*(6)+(COUNTIF(B23:H23,"9-19"))*(9)+(COUNTIF(B23:H23,"9-17"))*(7.25)+(COUNTIF(B23:H23,"9-16"))*(6.25)+(COUNTIF(B23:H23,"9-15"))*(5.5)+(COUNTIF(B23:H23,"9-14"))*(4.5)+(COUNTIF(B23:H23,"9-13"))*(4)+(COUNTIF(B23:H23,"9-12"))*(3)+(COUNTIF(B23:H23,"9-11:30"))*(2.5)+(COUNTIF(B23:H23,"13-19"))*(5.5)+(COUNTIF(B23:H23,"14-19"))*(4.5)+(COUNTIF(B23:H23,"15-19"))*(4)+(COUNTIF(B23:H23,"16-19"))*(3)+(COUNTIF(B23:H23,"16:30-19"))*(2.5)+(COUNTIF(B23:H23,"10-14"))*(4)+(COUNTIF(B23:H23,"10-15"))*(4.5)</f>
        <v>0</v>
      </c>
      <c r="K23" s="905"/>
    </row>
    <row r="24" spans="1:11" ht="20.100000000000001" customHeight="1" x14ac:dyDescent="0.15">
      <c r="A24" s="130" t="s">
        <v>0</v>
      </c>
      <c r="B24" s="53">
        <v>45796</v>
      </c>
      <c r="C24" s="53">
        <v>45797</v>
      </c>
      <c r="D24" s="53">
        <v>45798</v>
      </c>
      <c r="E24" s="53">
        <v>45799</v>
      </c>
      <c r="F24" s="53">
        <v>45800</v>
      </c>
      <c r="G24" s="53">
        <v>45801</v>
      </c>
      <c r="H24" s="53">
        <v>45802</v>
      </c>
      <c r="I24" s="131"/>
      <c r="J24" s="906" t="s">
        <v>2</v>
      </c>
      <c r="K24" s="907"/>
    </row>
    <row r="25" spans="1:11" ht="20.100000000000001" customHeight="1" x14ac:dyDescent="0.15">
      <c r="A25" s="132" t="s">
        <v>3</v>
      </c>
      <c r="B25" s="2" t="s">
        <v>4</v>
      </c>
      <c r="C25" s="2" t="s">
        <v>5</v>
      </c>
      <c r="D25" s="21" t="s">
        <v>6</v>
      </c>
      <c r="E25" s="2" t="s">
        <v>7</v>
      </c>
      <c r="F25" s="2" t="s">
        <v>8</v>
      </c>
      <c r="G25" s="2" t="s">
        <v>9</v>
      </c>
      <c r="H25" s="24" t="s">
        <v>10</v>
      </c>
      <c r="I25" s="133"/>
      <c r="J25" s="908"/>
      <c r="K25" s="909"/>
    </row>
    <row r="26" spans="1:11" ht="20.100000000000001" customHeight="1" x14ac:dyDescent="0.15">
      <c r="A26" s="126" t="s">
        <v>12</v>
      </c>
      <c r="B26" s="12"/>
      <c r="C26" s="127"/>
      <c r="D26" s="128"/>
      <c r="E26" s="52"/>
      <c r="F26" s="12"/>
      <c r="G26" s="12"/>
      <c r="H26" s="12"/>
      <c r="I26" s="129"/>
      <c r="J26" s="910"/>
      <c r="K26" s="911"/>
    </row>
    <row r="27" spans="1:11" ht="20.100000000000001" customHeight="1" x14ac:dyDescent="0.15">
      <c r="A27" s="20" t="s">
        <v>24</v>
      </c>
      <c r="B27" s="12"/>
      <c r="C27" s="127"/>
      <c r="D27" s="32"/>
      <c r="E27" s="18"/>
      <c r="F27" s="12" t="s">
        <v>25</v>
      </c>
      <c r="G27" s="12" t="s">
        <v>25</v>
      </c>
      <c r="H27" s="12" t="s">
        <v>25</v>
      </c>
      <c r="I27" s="129">
        <f>COUNTIFS(B27:H27,"&lt;&gt;空",B27:H27,"&lt;&gt;休",B27:H27,"&lt;&gt;調",B27:H27,"&lt;&gt;",B27:H27,"&lt;&gt;調整休")</f>
        <v>3</v>
      </c>
      <c r="J27" s="904">
        <f>SUM(COUNTIF(B27:H27,"9-11,15-19"))*(6)+(COUNTIF(B27:H27,"9-12,16-19"))*(6)+(COUNTIF(B27:H27,"9-13,17-19"))*(6)+(COUNTIF(B27:H27,"9-19"))*(9)+(COUNTIF(B27:H27,"9-17"))*(7.25)+(COUNTIF(B27:H27,"9-16"))*(6.25)+(COUNTIF(B27:H27,"9-15"))*(5.5)+(COUNTIF(B27:H27,"9-14"))*(4.5)+(COUNTIF(B27:H27,"9-13"))*(4)+(COUNTIF(B27:H27,"9-12"))*(3)+(COUNTIF(B27:H27,"9-11:30"))*(2.5)+(COUNTIF(B27:H27,"13-19"))*(5.5)+(COUNTIF(B27:H27,"14-19"))*(4.5)+(COUNTIF(B27:H27,"15-19"))*(4)+(COUNTIF(B27:H27,"16-19"))*(3)+(COUNTIF(B27:H27,"16:30-19"))*(2.5)+(COUNTIF(B27:H27,"10-14"))*(4)+(COUNTIF(B27:H27,"10-15"))*(4.5)</f>
        <v>13.5</v>
      </c>
      <c r="K27" s="905"/>
    </row>
    <row r="28" spans="1:11" ht="20.100000000000001" customHeight="1" x14ac:dyDescent="0.15">
      <c r="A28" s="20" t="s">
        <v>15</v>
      </c>
      <c r="B28" s="12" t="s">
        <v>25</v>
      </c>
      <c r="C28" s="21"/>
      <c r="D28" s="32"/>
      <c r="E28" s="12" t="s">
        <v>25</v>
      </c>
      <c r="F28" s="18"/>
      <c r="G28" s="12" t="s">
        <v>25</v>
      </c>
      <c r="H28" s="18"/>
      <c r="I28" s="129">
        <f>COUNTIFS(B28:H28,"&lt;&gt;空",B28:H28,"&lt;&gt;休",B28:H28,"&lt;&gt;調",B28:H28,"&lt;&gt;",B28:H28,"&lt;&gt;調整休")</f>
        <v>3</v>
      </c>
      <c r="J28" s="904">
        <f>SUM(COUNTIF(B28:H28,"9-11,15-19"))*(6)+(COUNTIF(B28:H28,"9-12,16-19"))*(6)+(COUNTIF(B28:H28,"9-13,17-19"))*(6)+(COUNTIF(B28:H28,"9-19"))*(9)+(COUNTIF(B28:H28,"9-17"))*(7.25)+(COUNTIF(B28:H28,"9-16"))*(6.25)+(COUNTIF(B28:H28,"9-15"))*(5.5)+(COUNTIF(B28:H28,"9-14"))*(4.5)+(COUNTIF(B28:H28,"9-13"))*(4)+(COUNTIF(B28:H28,"9-12"))*(3)+(COUNTIF(B28:H28,"9-11:30"))*(2.5)+(COUNTIF(B28:H28,"13-19"))*(5.5)+(COUNTIF(B28:H28,"14-19"))*(4.5)+(COUNTIF(B28:H28,"15-19"))*(4)+(COUNTIF(B28:H28,"16-19"))*(3)+(COUNTIF(B28:H28,"16:30-19"))*(2.5)+(COUNTIF(B28:H28,"10-14"))*(4)+(COUNTIF(B28:H28,"10-15"))*(4.5)</f>
        <v>13.5</v>
      </c>
      <c r="K28" s="905"/>
    </row>
    <row r="29" spans="1:11" ht="20.100000000000001" customHeight="1" x14ac:dyDescent="0.15">
      <c r="A29" s="20" t="s">
        <v>28</v>
      </c>
      <c r="B29" s="12" t="s">
        <v>20</v>
      </c>
      <c r="C29" s="21"/>
      <c r="D29" s="32"/>
      <c r="E29" s="12" t="s">
        <v>20</v>
      </c>
      <c r="F29" s="12" t="s">
        <v>20</v>
      </c>
      <c r="G29" s="12"/>
      <c r="H29" s="12"/>
      <c r="I29" s="129">
        <f>COUNTIFS(B29:H29,"&lt;&gt;空",B29:H29,"&lt;&gt;休",B29:H29,"&lt;&gt;調",B29:H29,"&lt;&gt;",B29:H29,"&lt;&gt;調整休")</f>
        <v>3</v>
      </c>
      <c r="J29" s="904">
        <f>SUM(COUNTIF(B29:H29,"9-11,15-19"))*(6)+(COUNTIF(B29:H29,"9-12,16-19"))*(6)+(COUNTIF(B29:H29,"9-13,17-19"))*(6)+(COUNTIF(B29:H29,"9-19"))*(9)+(COUNTIF(B29:H29,"9-17"))*(7.25)+(COUNTIF(B29:H29,"9-16"))*(6.25)+(COUNTIF(B29:H29,"9-15"))*(5.5)+(COUNTIF(B29:H29,"9-14"))*(4.5)+(COUNTIF(B29:H29,"9-13"))*(4)+(COUNTIF(B29:H29,"9-12"))*(3)+(COUNTIF(B29:H29,"9-11:30"))*(2.5)+(COUNTIF(B29:H29,"13-19"))*(5.5)+(COUNTIF(B29:H29,"14-19"))*(4.5)+(COUNTIF(B29:H29,"15-19"))*(4)+(COUNTIF(B29:H29,"16-19"))*(3)+(COUNTIF(B29:H29,"16:30-19"))*(2.5)+(COUNTIF(B29:H29,"10-14"))*(4)+(COUNTIF(B29:H29,"10-15"))*(4.5)</f>
        <v>13.5</v>
      </c>
      <c r="K29" s="905"/>
    </row>
    <row r="30" spans="1:11" ht="20.100000000000001" customHeight="1" x14ac:dyDescent="0.15">
      <c r="A30" s="20"/>
      <c r="B30" s="12"/>
      <c r="C30" s="106"/>
      <c r="D30" s="36"/>
      <c r="E30" s="12"/>
      <c r="F30" s="12"/>
      <c r="G30" s="40"/>
      <c r="H30" s="12"/>
      <c r="I30" s="129">
        <f>COUNTIFS(B30:H30,"&lt;&gt;空",B30:H30,"&lt;&gt;休",B30:H30,"&lt;&gt;調",B30:H30,"&lt;&gt;",B30:H30,"&lt;&gt;調整休")</f>
        <v>0</v>
      </c>
      <c r="J30" s="904">
        <f>SUM(COUNTIF(B30:H30,"9-11,15-19"))*(6)+(COUNTIF(B30:H30,"9-12,16-19"))*(6)+(COUNTIF(B30:H30,"9-13,17-19"))*(6)+(COUNTIF(B30:H30,"9-19"))*(9)+(COUNTIF(B30:H30,"9-17"))*(7.25)+(COUNTIF(B30:H30,"9-16"))*(6.25)+(COUNTIF(B30:H30,"9-15"))*(5.5)+(COUNTIF(B30:H30,"9-14"))*(4.5)+(COUNTIF(B30:H30,"9-13"))*(4)+(COUNTIF(B30:H30,"9-12"))*(3)+(COUNTIF(B30:H30,"9-11:30"))*(2.5)+(COUNTIF(B30:H30,"13-19"))*(5.5)+(COUNTIF(B30:H30,"14-19"))*(4.5)+(COUNTIF(B30:H30,"15-19"))*(4)+(COUNTIF(B30:H30,"16-19"))*(3)+(COUNTIF(B30:H30,"16:30-19"))*(2.5)+(COUNTIF(B30:H30,"10-14"))*(4)+(COUNTIF(B30:H30,"10-15"))*(4.5)</f>
        <v>0</v>
      </c>
      <c r="K30" s="905"/>
    </row>
    <row r="31" spans="1:11" ht="20.100000000000001" customHeight="1" x14ac:dyDescent="0.15">
      <c r="A31" s="130" t="s">
        <v>0</v>
      </c>
      <c r="B31" s="28">
        <v>45803</v>
      </c>
      <c r="C31" s="28">
        <v>45804</v>
      </c>
      <c r="D31" s="28">
        <v>45805</v>
      </c>
      <c r="E31" s="28">
        <v>45806</v>
      </c>
      <c r="F31" s="28">
        <v>45807</v>
      </c>
      <c r="G31" s="28">
        <v>45808</v>
      </c>
      <c r="H31" s="28"/>
      <c r="I31" s="131"/>
      <c r="J31" s="906" t="s">
        <v>2</v>
      </c>
      <c r="K31" s="907"/>
    </row>
    <row r="32" spans="1:11" ht="20.100000000000001" customHeight="1" x14ac:dyDescent="0.15">
      <c r="A32" s="134" t="s">
        <v>3</v>
      </c>
      <c r="B32" s="2" t="s">
        <v>4</v>
      </c>
      <c r="C32" s="2" t="s">
        <v>5</v>
      </c>
      <c r="D32" s="21" t="s">
        <v>6</v>
      </c>
      <c r="E32" s="2" t="s">
        <v>7</v>
      </c>
      <c r="F32" s="2" t="s">
        <v>8</v>
      </c>
      <c r="G32" s="2" t="s">
        <v>9</v>
      </c>
      <c r="H32" s="24"/>
      <c r="I32" s="133"/>
      <c r="J32" s="908"/>
      <c r="K32" s="909"/>
    </row>
    <row r="33" spans="1:14" ht="20.100000000000001" customHeight="1" x14ac:dyDescent="0.15">
      <c r="A33" s="126" t="s">
        <v>13</v>
      </c>
      <c r="B33" s="52"/>
      <c r="C33" s="127"/>
      <c r="D33" s="128"/>
      <c r="E33" s="52"/>
      <c r="F33" s="25" t="s">
        <v>11</v>
      </c>
      <c r="G33" s="12"/>
      <c r="H33" s="11"/>
      <c r="I33" s="9"/>
      <c r="J33" s="912"/>
      <c r="K33" s="913"/>
    </row>
    <row r="34" spans="1:14" ht="20.100000000000001" customHeight="1" x14ac:dyDescent="0.15">
      <c r="A34" s="20" t="s">
        <v>24</v>
      </c>
      <c r="B34" s="12"/>
      <c r="C34" s="127"/>
      <c r="D34" s="32"/>
      <c r="E34" s="18"/>
      <c r="F34" s="12" t="s">
        <v>25</v>
      </c>
      <c r="G34" s="12" t="s">
        <v>25</v>
      </c>
      <c r="H34" s="11"/>
      <c r="I34" s="129">
        <f>COUNTIFS(B34:H34,"&lt;&gt;空",B34:H34,"&lt;&gt;休",B34:H34,"&lt;&gt;調",B34:H34,"&lt;&gt;",B34:H34,"&lt;&gt;調整休")</f>
        <v>2</v>
      </c>
      <c r="J34" s="904">
        <f>SUM(COUNTIF(B34:H34,"9-11,15-19"))*(6)+(COUNTIF(B34:H34,"9-12,16-19"))*(6)+(COUNTIF(B34:H34,"9-13,17-19"))*(6)+(COUNTIF(B34:H34,"9-19"))*(9)+(COUNTIF(B34:H34,"9-17"))*(7.25)+(COUNTIF(B34:H34,"9-16"))*(6.25)+(COUNTIF(B34:H34,"9-15"))*(5.5)+(COUNTIF(B34:H34,"9-14"))*(4.5)+(COUNTIF(B34:H34,"9-13"))*(4)+(COUNTIF(B34:H34,"9-12"))*(3)+(COUNTIF(B34:H34,"9-11:30"))*(2.5)+(COUNTIF(B34:H34,"13-19"))*(5.5)+(COUNTIF(B34:H34,"14-19"))*(4.5)+(COUNTIF(B34:H34,"15-19"))*(4)+(COUNTIF(B34:H34,"16-19"))*(3)+(COUNTIF(B34:H34,"16:30-19"))*(2.5)+(COUNTIF(B34:H34,"10-14"))*(4)+(COUNTIF(B34:H34,"10-15"))*(4.5)</f>
        <v>9</v>
      </c>
      <c r="K34" s="905"/>
    </row>
    <row r="35" spans="1:14" ht="20.100000000000001" customHeight="1" x14ac:dyDescent="0.15">
      <c r="A35" s="20" t="s">
        <v>15</v>
      </c>
      <c r="B35" s="12" t="s">
        <v>25</v>
      </c>
      <c r="C35" s="21"/>
      <c r="D35" s="32"/>
      <c r="E35" s="12" t="s">
        <v>25</v>
      </c>
      <c r="F35" s="18"/>
      <c r="G35" s="12" t="s">
        <v>25</v>
      </c>
      <c r="H35" s="136"/>
      <c r="I35" s="129">
        <f>COUNTIFS(B35:H35,"&lt;&gt;空",B35:H35,"&lt;&gt;休",B35:H35,"&lt;&gt;調",B35:H35,"&lt;&gt;",B35:H35,"&lt;&gt;調整休")</f>
        <v>3</v>
      </c>
      <c r="J35" s="904">
        <f>SUM(COUNTIF(B35:H35,"9-11,15-19"))*(6)+(COUNTIF(B35:H35,"9-12,16-19"))*(6)+(COUNTIF(B35:H35,"9-13,17-19"))*(6)+(COUNTIF(B35:H35,"9-19"))*(9)+(COUNTIF(B35:H35,"9-17"))*(7.25)+(COUNTIF(B35:H35,"9-16"))*(6.25)+(COUNTIF(B35:H35,"9-15"))*(5.5)+(COUNTIF(B35:H35,"9-14"))*(4.5)+(COUNTIF(B35:H35,"9-13"))*(4)+(COUNTIF(B35:H35,"9-12"))*(3)+(COUNTIF(B35:H35,"9-11:30"))*(2.5)+(COUNTIF(B35:H35,"13-19"))*(5.5)+(COUNTIF(B35:H35,"14-19"))*(4.5)+(COUNTIF(B35:H35,"15-19"))*(4)+(COUNTIF(B35:H35,"16-19"))*(3)+(COUNTIF(B35:H35,"16:30-19"))*(2.5)+(COUNTIF(B35:H35,"10-14"))*(4)+(COUNTIF(B35:H35,"10-15"))*(4.5)</f>
        <v>13.5</v>
      </c>
      <c r="K35" s="905"/>
    </row>
    <row r="36" spans="1:14" ht="20.100000000000001" customHeight="1" x14ac:dyDescent="0.15">
      <c r="A36" s="20" t="s">
        <v>28</v>
      </c>
      <c r="B36" s="12" t="s">
        <v>20</v>
      </c>
      <c r="C36" s="21"/>
      <c r="D36" s="32"/>
      <c r="E36" s="12" t="s">
        <v>20</v>
      </c>
      <c r="F36" s="12" t="s">
        <v>20</v>
      </c>
      <c r="G36" s="12"/>
      <c r="H36" s="11"/>
      <c r="I36" s="129">
        <f>COUNTIFS(B36:H36,"&lt;&gt;空",B36:H36,"&lt;&gt;休",B36:H36,"&lt;&gt;調",B36:H36,"&lt;&gt;",B36:H36,"&lt;&gt;調整休")</f>
        <v>3</v>
      </c>
      <c r="J36" s="904">
        <f>SUM(COUNTIF(B36:H36,"9-11,15-19"))*(6)+(COUNTIF(B36:H36,"9-12,16-19"))*(6)+(COUNTIF(B36:H36,"9-13,17-19"))*(6)+(COUNTIF(B36:H36,"9-19"))*(9)+(COUNTIF(B36:H36,"9-17"))*(7.25)+(COUNTIF(B36:H36,"9-16"))*(6.25)+(COUNTIF(B36:H36,"9-15"))*(5.5)+(COUNTIF(B36:H36,"9-14"))*(4.5)+(COUNTIF(B36:H36,"9-13"))*(4)+(COUNTIF(B36:H36,"9-12"))*(3)+(COUNTIF(B36:H36,"9-11:30"))*(2.5)+(COUNTIF(B36:H36,"13-19"))*(5.5)+(COUNTIF(B36:H36,"14-19"))*(4.5)+(COUNTIF(B36:H36,"15-19"))*(4)+(COUNTIF(B36:H36,"16-19"))*(3)+(COUNTIF(B36:H36,"16:30-19"))*(2.5)+(COUNTIF(B36:H36,"10-14"))*(4)+(COUNTIF(B36:H36,"10-15"))*(4.5)</f>
        <v>13.5</v>
      </c>
      <c r="K36" s="905"/>
    </row>
    <row r="37" spans="1:14" ht="20.100000000000001" customHeight="1" x14ac:dyDescent="0.15">
      <c r="A37" s="20"/>
      <c r="B37" s="12"/>
      <c r="C37" s="106"/>
      <c r="D37" s="36"/>
      <c r="E37" s="12"/>
      <c r="F37" s="12"/>
      <c r="G37" s="40"/>
      <c r="H37" s="137"/>
      <c r="I37" s="129">
        <f>COUNTIFS(B37:H37,"&lt;&gt;空",B37:H37,"&lt;&gt;休",B37:H37,"&lt;&gt;調",B37:H37,"&lt;&gt;",B37:H37,"&lt;&gt;調整休")</f>
        <v>0</v>
      </c>
      <c r="J37" s="904">
        <f>SUM(COUNTIF(B37:H37,"9-11,15-19"))*(6)+(COUNTIF(B37:H37,"9-12,16-19"))*(6)+(COUNTIF(B37:H37,"9-13,17-19"))*(6)+(COUNTIF(B37:H37,"9-19"))*(9)+(COUNTIF(B37:H37,"9-17"))*(7.25)+(COUNTIF(B37:H37,"9-16"))*(6.25)+(COUNTIF(B37:H37,"9-15"))*(5.5)+(COUNTIF(B37:H37,"9-14"))*(4.5)+(COUNTIF(B37:H37,"9-13"))*(4)+(COUNTIF(B37:H37,"9-12"))*(3)+(COUNTIF(B37:H37,"9-11:30"))*(2.5)+(COUNTIF(B37:H37,"13-19"))*(5.5)+(COUNTIF(B37:H37,"14-19"))*(4.5)+(COUNTIF(B37:H37,"15-19"))*(4)+(COUNTIF(B37:H37,"16-19"))*(3)+(COUNTIF(B37:H37,"16:30-19"))*(2.5)+(COUNTIF(B37:H37,"10-14"))*(4)+(COUNTIF(B37:H37,"10-15"))*(4.5)</f>
        <v>0</v>
      </c>
      <c r="K37" s="905"/>
      <c r="M37" s="10"/>
      <c r="N37" s="10"/>
    </row>
    <row r="38" spans="1:14" ht="20.100000000000001" customHeight="1" x14ac:dyDescent="0.15">
      <c r="A38" s="41"/>
      <c r="B38" s="42"/>
      <c r="C38" s="42"/>
      <c r="D38" s="42"/>
      <c r="E38" s="42"/>
      <c r="F38" s="42"/>
      <c r="G38" s="42"/>
      <c r="H38" s="42"/>
      <c r="I38" s="959" t="s">
        <v>207</v>
      </c>
      <c r="J38" s="959"/>
      <c r="K38" s="959"/>
    </row>
    <row r="39" spans="1:14" ht="20.100000000000001" customHeight="1" x14ac:dyDescent="0.15">
      <c r="A39" s="699" t="s">
        <v>36</v>
      </c>
      <c r="B39" s="700"/>
      <c r="C39" s="13"/>
      <c r="D39" s="897" t="s">
        <v>31</v>
      </c>
      <c r="E39" s="897"/>
      <c r="H39" s="10"/>
      <c r="I39" s="10"/>
      <c r="M39" s="123"/>
      <c r="N39" s="135"/>
    </row>
    <row r="40" spans="1:14" ht="20.100000000000001" customHeight="1" x14ac:dyDescent="0.15">
      <c r="A40" s="702" t="s">
        <v>85</v>
      </c>
      <c r="B40" s="703"/>
      <c r="C40" s="903" t="s">
        <v>34</v>
      </c>
      <c r="D40" s="899"/>
      <c r="E40" s="899"/>
      <c r="F40" s="899"/>
      <c r="G40" s="899"/>
      <c r="H40" s="899"/>
      <c r="I40" s="899"/>
      <c r="J40" s="899"/>
      <c r="K40" s="899"/>
      <c r="M40" s="123"/>
      <c r="N40" s="135"/>
    </row>
    <row r="41" spans="1:14" ht="20.100000000000001" customHeight="1" x14ac:dyDescent="0.15">
      <c r="A41" s="702" t="s">
        <v>86</v>
      </c>
      <c r="B41" s="703"/>
      <c r="C41" s="903" t="s">
        <v>30</v>
      </c>
      <c r="D41" s="899"/>
      <c r="E41" s="899"/>
      <c r="F41" s="899"/>
      <c r="G41" s="899"/>
      <c r="H41" s="899"/>
      <c r="I41" s="899"/>
      <c r="J41" s="899"/>
      <c r="K41" s="899"/>
    </row>
    <row r="42" spans="1:14" ht="20.100000000000001" customHeight="1" x14ac:dyDescent="0.15">
      <c r="A42" s="95" t="s">
        <v>87</v>
      </c>
      <c r="B42" s="96"/>
      <c r="C42" s="34" t="s">
        <v>32</v>
      </c>
      <c r="D42" s="35"/>
      <c r="E42" s="35"/>
      <c r="F42" s="35"/>
      <c r="G42" s="35"/>
      <c r="H42" s="35"/>
      <c r="I42" s="35"/>
      <c r="J42" s="35"/>
      <c r="K42" s="35"/>
    </row>
    <row r="43" spans="1:14" ht="20.100000000000001" customHeight="1" x14ac:dyDescent="0.15">
      <c r="A43" s="95" t="s">
        <v>88</v>
      </c>
      <c r="B43" s="96"/>
      <c r="C43" s="903" t="s">
        <v>65</v>
      </c>
      <c r="D43" s="899"/>
      <c r="E43" s="899"/>
      <c r="F43" s="899"/>
      <c r="G43" s="899"/>
      <c r="H43" s="899"/>
      <c r="I43" s="899"/>
      <c r="J43" s="899"/>
      <c r="K43" s="899"/>
    </row>
    <row r="44" spans="1:14" ht="20.100000000000001" customHeight="1" x14ac:dyDescent="0.15">
      <c r="A44" s="694"/>
      <c r="B44" s="695"/>
      <c r="C44" s="903" t="s">
        <v>33</v>
      </c>
      <c r="D44" s="899"/>
      <c r="E44" s="899"/>
      <c r="F44" s="899"/>
      <c r="G44" s="899"/>
      <c r="H44" s="899"/>
      <c r="I44" s="899"/>
      <c r="J44" s="899"/>
      <c r="K44" s="899"/>
    </row>
    <row r="45" spans="1:14" ht="20.100000000000001" customHeight="1" x14ac:dyDescent="0.15">
      <c r="A45" s="896"/>
      <c r="B45" s="896"/>
      <c r="C45" s="35" t="s">
        <v>35</v>
      </c>
      <c r="D45" s="35"/>
      <c r="E45" s="35"/>
      <c r="F45" s="35"/>
      <c r="G45" s="35"/>
      <c r="H45" s="35"/>
      <c r="I45" s="35"/>
      <c r="J45" s="35"/>
      <c r="K45" s="35"/>
    </row>
    <row r="46" spans="1:14" ht="20.100000000000001" customHeight="1" x14ac:dyDescent="0.15">
      <c r="A46" s="898"/>
      <c r="B46" s="898"/>
      <c r="C46" s="899" t="s">
        <v>104</v>
      </c>
      <c r="D46" s="899"/>
      <c r="E46" s="899"/>
      <c r="F46" s="899"/>
      <c r="G46" s="899"/>
      <c r="H46" s="899"/>
      <c r="I46" s="899"/>
      <c r="J46" s="899"/>
      <c r="K46" s="899"/>
    </row>
    <row r="47" spans="1:14" ht="20.100000000000001" customHeight="1" x14ac:dyDescent="0.15">
      <c r="A47" s="898"/>
      <c r="B47" s="898"/>
      <c r="C47" s="899" t="s">
        <v>105</v>
      </c>
      <c r="D47" s="899"/>
      <c r="E47" s="899"/>
      <c r="F47" s="899"/>
      <c r="G47" s="899"/>
      <c r="H47" s="899"/>
      <c r="I47" s="899"/>
      <c r="J47" s="899"/>
      <c r="K47" s="899"/>
    </row>
  </sheetData>
  <mergeCells count="48">
    <mergeCell ref="J6:K6"/>
    <mergeCell ref="B1:F1"/>
    <mergeCell ref="H1:K1"/>
    <mergeCell ref="I3:I4"/>
    <mergeCell ref="J3:K4"/>
    <mergeCell ref="J5:K5"/>
    <mergeCell ref="J20:K20"/>
    <mergeCell ref="J7:K7"/>
    <mergeCell ref="J8:K8"/>
    <mergeCell ref="J9:K9"/>
    <mergeCell ref="J10:K11"/>
    <mergeCell ref="J12:K12"/>
    <mergeCell ref="J13:K13"/>
    <mergeCell ref="J14:K14"/>
    <mergeCell ref="J15:K15"/>
    <mergeCell ref="J16:K16"/>
    <mergeCell ref="J17:K18"/>
    <mergeCell ref="J19:K19"/>
    <mergeCell ref="J34:K34"/>
    <mergeCell ref="J21:K21"/>
    <mergeCell ref="J22:K22"/>
    <mergeCell ref="J23:K23"/>
    <mergeCell ref="J24:K25"/>
    <mergeCell ref="J26:K26"/>
    <mergeCell ref="J27:K27"/>
    <mergeCell ref="J28:K28"/>
    <mergeCell ref="J29:K29"/>
    <mergeCell ref="J30:K30"/>
    <mergeCell ref="J31:K32"/>
    <mergeCell ref="J33:K33"/>
    <mergeCell ref="A44:B44"/>
    <mergeCell ref="C44:K44"/>
    <mergeCell ref="J35:K35"/>
    <mergeCell ref="J36:K36"/>
    <mergeCell ref="J37:K37"/>
    <mergeCell ref="I38:K38"/>
    <mergeCell ref="A39:B39"/>
    <mergeCell ref="D39:E39"/>
    <mergeCell ref="A40:B40"/>
    <mergeCell ref="C40:K40"/>
    <mergeCell ref="A41:B41"/>
    <mergeCell ref="C41:K41"/>
    <mergeCell ref="C43:K43"/>
    <mergeCell ref="A45:B45"/>
    <mergeCell ref="A46:B46"/>
    <mergeCell ref="C46:K46"/>
    <mergeCell ref="A47:B47"/>
    <mergeCell ref="C47:K47"/>
  </mergeCells>
  <phoneticPr fontId="13"/>
  <pageMargins left="0.59055118110236227" right="0.27559055118110237" top="0.31496062992125984" bottom="0.11811023622047245" header="0.51181102362204722" footer="0.51181102362204722"/>
  <pageSetup paperSize="9" scale="9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0B23793-7AB2-4E85-BBD4-A6DC1FB3EA5C}">
          <x14:formula1>
            <xm:f>'F:\Users\clmiwa-three\Downloads\[《中村》新田・草加 エリア 仮シフト【12月16日～1月15日】.xlsx]参照データベース'!#REF!</xm:f>
          </x14:formula1>
          <xm:sqref>G1 D38:H38 D37 C23:D23 B16:D16 E26 B33 C9:D9 C37:C38 E33 C30:D30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325</vt:i4>
      </vt:variant>
    </vt:vector>
  </HeadingPairs>
  <TitlesOfParts>
    <vt:vector size="325" baseType="lpstr">
      <vt:lpstr>蒲6</vt:lpstr>
      <vt:lpstr>東6</vt:lpstr>
      <vt:lpstr>東Y6</vt:lpstr>
      <vt:lpstr>マ安6</vt:lpstr>
      <vt:lpstr>ﾓ草6</vt:lpstr>
      <vt:lpstr>草6</vt:lpstr>
      <vt:lpstr>新6</vt:lpstr>
      <vt:lpstr>ﾙｰﾄ6</vt:lpstr>
      <vt:lpstr>本6</vt:lpstr>
      <vt:lpstr>八6</vt:lpstr>
      <vt:lpstr>2号6</vt:lpstr>
      <vt:lpstr>伊6</vt:lpstr>
      <vt:lpstr>東6仮</vt:lpstr>
      <vt:lpstr>東Y6仮</vt:lpstr>
      <vt:lpstr>ﾙｰﾄ6仮</vt:lpstr>
      <vt:lpstr>八6仮</vt:lpstr>
      <vt:lpstr>マ安6仮</vt:lpstr>
      <vt:lpstr>2号6仮</vt:lpstr>
      <vt:lpstr>新6仮</vt:lpstr>
      <vt:lpstr>本6仮</vt:lpstr>
      <vt:lpstr>伊6仮</vt:lpstr>
      <vt:lpstr>蒲6仮</vt:lpstr>
      <vt:lpstr>草6仮 </vt:lpstr>
      <vt:lpstr>ﾓ草6仮</vt:lpstr>
      <vt:lpstr>ﾙｰﾄ5</vt:lpstr>
      <vt:lpstr>東Y5</vt:lpstr>
      <vt:lpstr>ﾓ草5</vt:lpstr>
      <vt:lpstr>マ安5</vt:lpstr>
      <vt:lpstr>新5</vt:lpstr>
      <vt:lpstr>本5</vt:lpstr>
      <vt:lpstr>草5</vt:lpstr>
      <vt:lpstr>東5</vt:lpstr>
      <vt:lpstr>2号5</vt:lpstr>
      <vt:lpstr>八5</vt:lpstr>
      <vt:lpstr>蒲4</vt:lpstr>
      <vt:lpstr>伊5</vt:lpstr>
      <vt:lpstr>蒲4仮</vt:lpstr>
      <vt:lpstr>伊5仮</vt:lpstr>
      <vt:lpstr>ﾓ草5月</vt:lpstr>
      <vt:lpstr>本5仮</vt:lpstr>
      <vt:lpstr>新5仮</vt:lpstr>
      <vt:lpstr>草5仮</vt:lpstr>
      <vt:lpstr>2号5仮</vt:lpstr>
      <vt:lpstr>草4月 (新人追加)</vt:lpstr>
      <vt:lpstr>2号4月 (最新)</vt:lpstr>
      <vt:lpstr>マ安4月 (最新)</vt:lpstr>
      <vt:lpstr>ﾓ草4月 (最新)</vt:lpstr>
      <vt:lpstr>東4月 (金川退職)</vt:lpstr>
      <vt:lpstr>本4月 (金川退職)</vt:lpstr>
      <vt:lpstr>草4月 (金川退職)</vt:lpstr>
      <vt:lpstr>蒲4月</vt:lpstr>
      <vt:lpstr>八4月</vt:lpstr>
      <vt:lpstr>2号4月</vt:lpstr>
      <vt:lpstr>ﾓ草4月</vt:lpstr>
      <vt:lpstr>伊4月</vt:lpstr>
      <vt:lpstr>本4月</vt:lpstr>
      <vt:lpstr>新4月</vt:lpstr>
      <vt:lpstr>草4月</vt:lpstr>
      <vt:lpstr>東Y4月</vt:lpstr>
      <vt:lpstr>東4月</vt:lpstr>
      <vt:lpstr>ﾙｰﾄ4月</vt:lpstr>
      <vt:lpstr>マ安4月</vt:lpstr>
      <vt:lpstr>蒲4月仮</vt:lpstr>
      <vt:lpstr>伊4月仮</vt:lpstr>
      <vt:lpstr>マ安4月仮</vt:lpstr>
      <vt:lpstr>ﾓ草4月仮</vt:lpstr>
      <vt:lpstr>草4月仮</vt:lpstr>
      <vt:lpstr>本4月仮</vt:lpstr>
      <vt:lpstr>新4月仮</vt:lpstr>
      <vt:lpstr>東Y4月仮</vt:lpstr>
      <vt:lpstr>ﾙｰﾄ4月仮</vt:lpstr>
      <vt:lpstr>八4月仮</vt:lpstr>
      <vt:lpstr>八3月 (2)</vt:lpstr>
      <vt:lpstr>ﾘﾌｫｰﾑ3月</vt:lpstr>
      <vt:lpstr>八3月</vt:lpstr>
      <vt:lpstr>蒲3月</vt:lpstr>
      <vt:lpstr>東Y3月</vt:lpstr>
      <vt:lpstr>ﾙｰﾄ3月</vt:lpstr>
      <vt:lpstr>東3月</vt:lpstr>
      <vt:lpstr>2号3月</vt:lpstr>
      <vt:lpstr>伊3月</vt:lpstr>
      <vt:lpstr>マ安3月</vt:lpstr>
      <vt:lpstr>ﾓ草3月</vt:lpstr>
      <vt:lpstr>草3月</vt:lpstr>
      <vt:lpstr>本3月</vt:lpstr>
      <vt:lpstr>新3月</vt:lpstr>
      <vt:lpstr>新田シフトﾌｫｰﾏｯﾄ</vt:lpstr>
      <vt:lpstr>蒲3月仮</vt:lpstr>
      <vt:lpstr>伊3月仮</vt:lpstr>
      <vt:lpstr>2号3月仮</vt:lpstr>
      <vt:lpstr>東3月仮</vt:lpstr>
      <vt:lpstr>マ安3月仮</vt:lpstr>
      <vt:lpstr>ﾓ草3月仮</vt:lpstr>
      <vt:lpstr>草3月仮</vt:lpstr>
      <vt:lpstr>本3月仮</vt:lpstr>
      <vt:lpstr>新3月仮</vt:lpstr>
      <vt:lpstr>東Y3月仮</vt:lpstr>
      <vt:lpstr>ﾙｰﾄ3月仮</vt:lpstr>
      <vt:lpstr>八3月仮</vt:lpstr>
      <vt:lpstr>伊2月</vt:lpstr>
      <vt:lpstr>ﾓ草2月</vt:lpstr>
      <vt:lpstr>マ安2月</vt:lpstr>
      <vt:lpstr>2号2月</vt:lpstr>
      <vt:lpstr>新2月</vt:lpstr>
      <vt:lpstr>蒲2月</vt:lpstr>
      <vt:lpstr>ﾙｰﾄ2月</vt:lpstr>
      <vt:lpstr>東Y2月</vt:lpstr>
      <vt:lpstr>八2月</vt:lpstr>
      <vt:lpstr>東2月</vt:lpstr>
      <vt:lpstr>本2月</vt:lpstr>
      <vt:lpstr>草2月</vt:lpstr>
      <vt:lpstr>伊2月仮</vt:lpstr>
      <vt:lpstr>蒲2月仮</vt:lpstr>
      <vt:lpstr>2号2月仮</vt:lpstr>
      <vt:lpstr>マ安2月仮</vt:lpstr>
      <vt:lpstr>ﾓ草2月仮</vt:lpstr>
      <vt:lpstr>草2月仮</vt:lpstr>
      <vt:lpstr>東2月仮</vt:lpstr>
      <vt:lpstr>新2月仮</vt:lpstr>
      <vt:lpstr>本2月仮</vt:lpstr>
      <vt:lpstr>東Y2月仮</vt:lpstr>
      <vt:lpstr>ﾙｰﾄ2月仮</vt:lpstr>
      <vt:lpstr>八2月仮</vt:lpstr>
      <vt:lpstr>蒲1月</vt:lpstr>
      <vt:lpstr>2号1月</vt:lpstr>
      <vt:lpstr>ﾓ草1月</vt:lpstr>
      <vt:lpstr>新1月</vt:lpstr>
      <vt:lpstr>伊1月</vt:lpstr>
      <vt:lpstr>草1月</vt:lpstr>
      <vt:lpstr>マ安1月</vt:lpstr>
      <vt:lpstr>本1月</vt:lpstr>
      <vt:lpstr>東1月 </vt:lpstr>
      <vt:lpstr>東Y1月</vt:lpstr>
      <vt:lpstr>ﾙｰﾄ1月</vt:lpstr>
      <vt:lpstr>八1月</vt:lpstr>
      <vt:lpstr>ﾘﾌｫ・本部12月 (2)</vt:lpstr>
      <vt:lpstr>伊1月仮</vt:lpstr>
      <vt:lpstr>蒲1月仮</vt:lpstr>
      <vt:lpstr>2号1月仮</vt:lpstr>
      <vt:lpstr>ﾓ草1月仮</vt:lpstr>
      <vt:lpstr>マ安1月仮</vt:lpstr>
      <vt:lpstr>東1月</vt:lpstr>
      <vt:lpstr>新1月仮</vt:lpstr>
      <vt:lpstr>本1月仮</vt:lpstr>
      <vt:lpstr>草1月仮</vt:lpstr>
      <vt:lpstr>東Y1月仮</vt:lpstr>
      <vt:lpstr>ﾙｰﾄ1月仮</vt:lpstr>
      <vt:lpstr>八1月仮</vt:lpstr>
      <vt:lpstr>ﾘﾌｫ・本部12月</vt:lpstr>
      <vt:lpstr>草12月</vt:lpstr>
      <vt:lpstr>本12月</vt:lpstr>
      <vt:lpstr>新12月</vt:lpstr>
      <vt:lpstr>伊12月</vt:lpstr>
      <vt:lpstr>蒲12月</vt:lpstr>
      <vt:lpstr>ﾓ草12月</vt:lpstr>
      <vt:lpstr>マ安12月</vt:lpstr>
      <vt:lpstr>2号12月</vt:lpstr>
      <vt:lpstr>東12月</vt:lpstr>
      <vt:lpstr>東Y12月</vt:lpstr>
      <vt:lpstr>ﾙｰﾄ12月</vt:lpstr>
      <vt:lpstr>八12月</vt:lpstr>
      <vt:lpstr>伊12月仮</vt:lpstr>
      <vt:lpstr>蒲12月仮</vt:lpstr>
      <vt:lpstr>2号12月仮</vt:lpstr>
      <vt:lpstr>ﾓ草12月仮</vt:lpstr>
      <vt:lpstr>マ安12月仮</vt:lpstr>
      <vt:lpstr>東12月仮</vt:lpstr>
      <vt:lpstr>新12月仮</vt:lpstr>
      <vt:lpstr>本12月仮</vt:lpstr>
      <vt:lpstr>草12月仮</vt:lpstr>
      <vt:lpstr>東Y12月仮</vt:lpstr>
      <vt:lpstr>ﾙｰﾄ12月仮</vt:lpstr>
      <vt:lpstr>八12月仮</vt:lpstr>
      <vt:lpstr>新11月</vt:lpstr>
      <vt:lpstr>伊11月</vt:lpstr>
      <vt:lpstr>蒲11月</vt:lpstr>
      <vt:lpstr>ﾓ草11月</vt:lpstr>
      <vt:lpstr>マ安11月</vt:lpstr>
      <vt:lpstr>2号11月 </vt:lpstr>
      <vt:lpstr>東11月</vt:lpstr>
      <vt:lpstr>草11月</vt:lpstr>
      <vt:lpstr>本11月</vt:lpstr>
      <vt:lpstr>八11月</vt:lpstr>
      <vt:lpstr>東Y11月</vt:lpstr>
      <vt:lpstr>ﾙｰﾄ11月</vt:lpstr>
      <vt:lpstr>伊11月仮</vt:lpstr>
      <vt:lpstr>蒲11月仮</vt:lpstr>
      <vt:lpstr>2号11月</vt:lpstr>
      <vt:lpstr>マ安11月仮</vt:lpstr>
      <vt:lpstr>ﾓ草11月仮</vt:lpstr>
      <vt:lpstr>東11月仮</vt:lpstr>
      <vt:lpstr>新11月仮</vt:lpstr>
      <vt:lpstr>本11月仮</vt:lpstr>
      <vt:lpstr>草11月仮</vt:lpstr>
      <vt:lpstr>東Y11月仮</vt:lpstr>
      <vt:lpstr>ﾙｰﾄ11月仮</vt:lpstr>
      <vt:lpstr>八11月仮</vt:lpstr>
      <vt:lpstr>2号10月</vt:lpstr>
      <vt:lpstr>東10月</vt:lpstr>
      <vt:lpstr>ﾓ草10月</vt:lpstr>
      <vt:lpstr>マ安10月</vt:lpstr>
      <vt:lpstr>蒲10月</vt:lpstr>
      <vt:lpstr>伊10月</vt:lpstr>
      <vt:lpstr>新10月</vt:lpstr>
      <vt:lpstr>本10月</vt:lpstr>
      <vt:lpstr>草10月</vt:lpstr>
      <vt:lpstr>東Y10月</vt:lpstr>
      <vt:lpstr>ﾙｰﾄ10月</vt:lpstr>
      <vt:lpstr>八10月</vt:lpstr>
      <vt:lpstr>2号10月仮</vt:lpstr>
      <vt:lpstr>マ安10月仮</vt:lpstr>
      <vt:lpstr>蒲10月仮</vt:lpstr>
      <vt:lpstr>伊10月仮</vt:lpstr>
      <vt:lpstr>八10月仮</vt:lpstr>
      <vt:lpstr>ﾙｰﾄ10月仮</vt:lpstr>
      <vt:lpstr>東Y10月仮</vt:lpstr>
      <vt:lpstr>ﾓ草10月仮</vt:lpstr>
      <vt:lpstr>東10月仮</vt:lpstr>
      <vt:lpstr>草10月仮</vt:lpstr>
      <vt:lpstr>新10月仮</vt:lpstr>
      <vt:lpstr>本10月仮</vt:lpstr>
      <vt:lpstr>草9月 (最新)</vt:lpstr>
      <vt:lpstr>マ安9月 (最新)</vt:lpstr>
      <vt:lpstr>マ安9月</vt:lpstr>
      <vt:lpstr>蒲9月</vt:lpstr>
      <vt:lpstr>伊9月</vt:lpstr>
      <vt:lpstr>新9月</vt:lpstr>
      <vt:lpstr>草9月</vt:lpstr>
      <vt:lpstr>ﾓ草9月</vt:lpstr>
      <vt:lpstr>2号9月</vt:lpstr>
      <vt:lpstr>東9月</vt:lpstr>
      <vt:lpstr>本9月</vt:lpstr>
      <vt:lpstr>東Y9月</vt:lpstr>
      <vt:lpstr>ﾙｰﾄ9月</vt:lpstr>
      <vt:lpstr>八9月</vt:lpstr>
      <vt:lpstr>ﾘﾌｫ・本部8月仮 (2)</vt:lpstr>
      <vt:lpstr>マ安9月仮</vt:lpstr>
      <vt:lpstr>蒲9月仮</vt:lpstr>
      <vt:lpstr>伊9月仮</vt:lpstr>
      <vt:lpstr>八9月仮</vt:lpstr>
      <vt:lpstr>ﾙｰﾄ9月仮</vt:lpstr>
      <vt:lpstr>東Y9月仮</vt:lpstr>
      <vt:lpstr>ﾓ草9月仮</vt:lpstr>
      <vt:lpstr>2号9月仮</vt:lpstr>
      <vt:lpstr>東9月仮</vt:lpstr>
      <vt:lpstr>草9月仮</vt:lpstr>
      <vt:lpstr>新9月仮</vt:lpstr>
      <vt:lpstr>本9月仮</vt:lpstr>
      <vt:lpstr>ﾘﾌｫ・本部8月</vt:lpstr>
      <vt:lpstr>伊8月</vt:lpstr>
      <vt:lpstr>本8月</vt:lpstr>
      <vt:lpstr>新8月</vt:lpstr>
      <vt:lpstr>草8月</vt:lpstr>
      <vt:lpstr>ﾓ草8月</vt:lpstr>
      <vt:lpstr>マ安8月</vt:lpstr>
      <vt:lpstr>蒲8月</vt:lpstr>
      <vt:lpstr>2号8月</vt:lpstr>
      <vt:lpstr>東8月</vt:lpstr>
      <vt:lpstr>八8月</vt:lpstr>
      <vt:lpstr>ﾙｰﾄ8月</vt:lpstr>
      <vt:lpstr>東Y8月</vt:lpstr>
      <vt:lpstr>ﾘﾌｫ・本部8月仮</vt:lpstr>
      <vt:lpstr>マ安8月仮</vt:lpstr>
      <vt:lpstr>蒲8月仮</vt:lpstr>
      <vt:lpstr>伊8月仮</vt:lpstr>
      <vt:lpstr>ﾓ草8月仮</vt:lpstr>
      <vt:lpstr>八8月仮</vt:lpstr>
      <vt:lpstr>ﾙｰﾄ8月仮</vt:lpstr>
      <vt:lpstr>東Y8月仮</vt:lpstr>
      <vt:lpstr>2号8月仮</vt:lpstr>
      <vt:lpstr>東8月仮</vt:lpstr>
      <vt:lpstr>草8月仮</vt:lpstr>
      <vt:lpstr>新8月仮</vt:lpstr>
      <vt:lpstr>本8月仮</vt:lpstr>
      <vt:lpstr>ﾘﾌｫ・本部7月</vt:lpstr>
      <vt:lpstr>マ安7月</vt:lpstr>
      <vt:lpstr>蒲7月</vt:lpstr>
      <vt:lpstr>伊7月</vt:lpstr>
      <vt:lpstr>ﾓ草7月 </vt:lpstr>
      <vt:lpstr>八7月</vt:lpstr>
      <vt:lpstr>ﾙｰﾄ7月</vt:lpstr>
      <vt:lpstr>新7月</vt:lpstr>
      <vt:lpstr>東Y7月</vt:lpstr>
      <vt:lpstr>2号7月</vt:lpstr>
      <vt:lpstr>東7月</vt:lpstr>
      <vt:lpstr>草7月</vt:lpstr>
      <vt:lpstr>本7月</vt:lpstr>
      <vt:lpstr>マ安7月仮</vt:lpstr>
      <vt:lpstr>2号7月仮</vt:lpstr>
      <vt:lpstr>東7月仮</vt:lpstr>
      <vt:lpstr>蒲7月仮 </vt:lpstr>
      <vt:lpstr>伊7月仮 </vt:lpstr>
      <vt:lpstr>ﾓ草7月仮 </vt:lpstr>
      <vt:lpstr>草7月仮 </vt:lpstr>
      <vt:lpstr>新7月仮 </vt:lpstr>
      <vt:lpstr>本7月仮 </vt:lpstr>
      <vt:lpstr>ﾙｰﾄ7月仮</vt:lpstr>
      <vt:lpstr>東Y7月仮</vt:lpstr>
      <vt:lpstr>八7月仮 </vt:lpstr>
      <vt:lpstr>ﾘﾌｫ・本部6月</vt:lpstr>
      <vt:lpstr>マ安6月</vt:lpstr>
      <vt:lpstr>東6月 </vt:lpstr>
      <vt:lpstr>2号6月 </vt:lpstr>
      <vt:lpstr>蒲6月 </vt:lpstr>
      <vt:lpstr>ﾓ草6月 </vt:lpstr>
      <vt:lpstr>草6月 </vt:lpstr>
      <vt:lpstr>本6月 </vt:lpstr>
      <vt:lpstr>新6月 </vt:lpstr>
      <vt:lpstr>伊6月 </vt:lpstr>
      <vt:lpstr>ﾙｰﾄ6月</vt:lpstr>
      <vt:lpstr>八6月</vt:lpstr>
      <vt:lpstr>東Y6月</vt:lpstr>
      <vt:lpstr>マ安6月仮</vt:lpstr>
      <vt:lpstr>2号6月仮</vt:lpstr>
      <vt:lpstr>東6月仮</vt:lpstr>
      <vt:lpstr>蒲6月仮 </vt:lpstr>
      <vt:lpstr>伊6月仮</vt:lpstr>
      <vt:lpstr>ﾓ草6月仮 </vt:lpstr>
      <vt:lpstr>草6月仮  </vt:lpstr>
      <vt:lpstr>新6月仮 </vt:lpstr>
      <vt:lpstr>本6月仮 </vt:lpstr>
      <vt:lpstr>ﾙｰﾄ6月仮</vt:lpstr>
      <vt:lpstr>東Y6月仮</vt:lpstr>
      <vt:lpstr>八6月仮</vt:lpstr>
      <vt:lpstr>ﾘﾌｫ・本部5月</vt:lpstr>
    </vt:vector>
  </TitlesOfParts>
  <Company>有限会社クリーニングみわ</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clmiwa-chikako</dc:creator>
  <cp:lastModifiedBy>有限会社クリーニングみわ</cp:lastModifiedBy>
  <cp:lastPrinted>2026-05-31T01:18:04Z</cp:lastPrinted>
  <dcterms:created xsi:type="dcterms:W3CDTF">2019-12-11T07:30:00Z</dcterms:created>
  <dcterms:modified xsi:type="dcterms:W3CDTF">2026-05-31T05:00:16Z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1041-10.8.0.6186</vt:lpwstr>
  </property>
</Properties>
</file>